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tin Deyanov\Desktop\1Trabajo Master\"/>
    </mc:Choice>
  </mc:AlternateContent>
  <xr:revisionPtr revIDLastSave="0" documentId="13_ncr:1_{6DAEC4F3-8D2E-41C6-AE9F-75FC8262A5B3}" xr6:coauthVersionLast="47" xr6:coauthVersionMax="47" xr10:uidLastSave="{00000000-0000-0000-0000-000000000000}"/>
  <bookViews>
    <workbookView xWindow="-120" yWindow="-120" windowWidth="38640" windowHeight="21240" activeTab="4" xr2:uid="{6856E075-FC01-4598-8E2D-8FA210E5311A}"/>
  </bookViews>
  <sheets>
    <sheet name="Global_Cybersecurity_Threats_di" sheetId="2" r:id="rId1"/>
    <sheet name="Valores" sheetId="1" r:id="rId2"/>
    <sheet name="Tablas_dinamicas" sheetId="3" r:id="rId3"/>
    <sheet name="KPIS" sheetId="7" r:id="rId4"/>
    <sheet name="DASHBOARD" sheetId="4" r:id="rId5"/>
  </sheets>
  <definedNames>
    <definedName name="DatosExternos_1" localSheetId="0" hidden="1">Global_Cybersecurity_Threats_di!$B$1:$W$2996</definedName>
    <definedName name="SegmentaciónDeDatos_Industria_afectada_UNK">#N/A</definedName>
    <definedName name="SegmentaciónDeDatos_Region">#N/A</definedName>
    <definedName name="SegmentaciónDeDatos_Tipo_de_Ataque_UNK">#N/A</definedName>
    <definedName name="SegmentaciónDeDatos_Year">#N/A</definedName>
  </definedNames>
  <calcPr calcId="191029"/>
  <pivotCaches>
    <pivotCache cacheId="21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E95" i="4"/>
  <c r="J95" i="4" l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C2" i="2"/>
  <c r="D2" i="2" s="1"/>
  <c r="C3" i="2"/>
  <c r="D3" i="2" s="1"/>
  <c r="C4" i="2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C39" i="2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C86" i="2"/>
  <c r="D86" i="2" s="1"/>
  <c r="C87" i="2"/>
  <c r="D87" i="2" s="1"/>
  <c r="C88" i="2"/>
  <c r="D88" i="2" s="1"/>
  <c r="C89" i="2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C98" i="2"/>
  <c r="C99" i="2"/>
  <c r="D99" i="2" s="1"/>
  <c r="C100" i="2"/>
  <c r="D100" i="2" s="1"/>
  <c r="C101" i="2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C110" i="2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C146" i="2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C158" i="2"/>
  <c r="D158" i="2" s="1"/>
  <c r="C159" i="2"/>
  <c r="D159" i="2" s="1"/>
  <c r="C160" i="2"/>
  <c r="D160" i="2" s="1"/>
  <c r="C161" i="2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C194" i="2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C206" i="2"/>
  <c r="D206" i="2" s="1"/>
  <c r="C207" i="2"/>
  <c r="D207" i="2" s="1"/>
  <c r="C208" i="2"/>
  <c r="D208" i="2" s="1"/>
  <c r="C209" i="2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C230" i="2"/>
  <c r="D230" i="2" s="1"/>
  <c r="C231" i="2"/>
  <c r="D231" i="2" s="1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C254" i="2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C266" i="2"/>
  <c r="C267" i="2"/>
  <c r="D267" i="2" s="1"/>
  <c r="C268" i="2"/>
  <c r="D268" i="2" s="1"/>
  <c r="C269" i="2"/>
  <c r="D269" i="2" s="1"/>
  <c r="C270" i="2"/>
  <c r="D270" i="2" s="1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C302" i="2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C314" i="2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C328" i="2"/>
  <c r="D328" i="2" s="1"/>
  <c r="C329" i="2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C350" i="2"/>
  <c r="D350" i="2" s="1"/>
  <c r="C351" i="2"/>
  <c r="D351" i="2" s="1"/>
  <c r="C352" i="2"/>
  <c r="D352" i="2" s="1"/>
  <c r="C353" i="2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D380" i="2" s="1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C398" i="2"/>
  <c r="D398" i="2" s="1"/>
  <c r="C399" i="2"/>
  <c r="D399" i="2" s="1"/>
  <c r="C400" i="2"/>
  <c r="D400" i="2" s="1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C446" i="2"/>
  <c r="D446" i="2" s="1"/>
  <c r="C447" i="2"/>
  <c r="D447" i="2" s="1"/>
  <c r="C448" i="2"/>
  <c r="D448" i="2" s="1"/>
  <c r="C449" i="2"/>
  <c r="C450" i="2"/>
  <c r="D450" i="2" s="1"/>
  <c r="C451" i="2"/>
  <c r="D451" i="2" s="1"/>
  <c r="C452" i="2"/>
  <c r="D452" i="2" s="1"/>
  <c r="C453" i="2"/>
  <c r="D453" i="2" s="1"/>
  <c r="C454" i="2"/>
  <c r="D454" i="2" s="1"/>
  <c r="C455" i="2"/>
  <c r="D455" i="2" s="1"/>
  <c r="C456" i="2"/>
  <c r="D456" i="2" s="1"/>
  <c r="C457" i="2"/>
  <c r="C458" i="2"/>
  <c r="D458" i="2" s="1"/>
  <c r="C459" i="2"/>
  <c r="D459" i="2" s="1"/>
  <c r="C460" i="2"/>
  <c r="D460" i="2" s="1"/>
  <c r="C461" i="2"/>
  <c r="D461" i="2" s="1"/>
  <c r="C462" i="2"/>
  <c r="D462" i="2" s="1"/>
  <c r="C463" i="2"/>
  <c r="D463" i="2" s="1"/>
  <c r="C464" i="2"/>
  <c r="D464" i="2" s="1"/>
  <c r="C465" i="2"/>
  <c r="D465" i="2" s="1"/>
  <c r="C466" i="2"/>
  <c r="D466" i="2" s="1"/>
  <c r="C467" i="2"/>
  <c r="D467" i="2" s="1"/>
  <c r="C468" i="2"/>
  <c r="D468" i="2" s="1"/>
  <c r="C469" i="2"/>
  <c r="D469" i="2" s="1"/>
  <c r="C470" i="2"/>
  <c r="D470" i="2" s="1"/>
  <c r="C471" i="2"/>
  <c r="D471" i="2" s="1"/>
  <c r="C472" i="2"/>
  <c r="D472" i="2" s="1"/>
  <c r="C473" i="2"/>
  <c r="D473" i="2" s="1"/>
  <c r="C474" i="2"/>
  <c r="D474" i="2" s="1"/>
  <c r="C475" i="2"/>
  <c r="D475" i="2" s="1"/>
  <c r="C476" i="2"/>
  <c r="D476" i="2" s="1"/>
  <c r="C477" i="2"/>
  <c r="D477" i="2" s="1"/>
  <c r="C478" i="2"/>
  <c r="D478" i="2" s="1"/>
  <c r="C479" i="2"/>
  <c r="D479" i="2" s="1"/>
  <c r="C480" i="2"/>
  <c r="D480" i="2" s="1"/>
  <c r="C481" i="2"/>
  <c r="D481" i="2" s="1"/>
  <c r="C482" i="2"/>
  <c r="D482" i="2" s="1"/>
  <c r="C483" i="2"/>
  <c r="D483" i="2" s="1"/>
  <c r="C484" i="2"/>
  <c r="D484" i="2" s="1"/>
  <c r="C485" i="2"/>
  <c r="D485" i="2" s="1"/>
  <c r="C486" i="2"/>
  <c r="D486" i="2" s="1"/>
  <c r="C487" i="2"/>
  <c r="D487" i="2" s="1"/>
  <c r="C488" i="2"/>
  <c r="D488" i="2" s="1"/>
  <c r="C489" i="2"/>
  <c r="D489" i="2" s="1"/>
  <c r="C490" i="2"/>
  <c r="D490" i="2" s="1"/>
  <c r="C491" i="2"/>
  <c r="D491" i="2" s="1"/>
  <c r="C492" i="2"/>
  <c r="D492" i="2" s="1"/>
  <c r="C493" i="2"/>
  <c r="C494" i="2"/>
  <c r="D494" i="2" s="1"/>
  <c r="C495" i="2"/>
  <c r="D495" i="2" s="1"/>
  <c r="C496" i="2"/>
  <c r="D496" i="2" s="1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C506" i="2"/>
  <c r="D506" i="2" s="1"/>
  <c r="C507" i="2"/>
  <c r="D507" i="2" s="1"/>
  <c r="C508" i="2"/>
  <c r="D508" i="2" s="1"/>
  <c r="C509" i="2"/>
  <c r="D509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C528" i="2"/>
  <c r="D528" i="2" s="1"/>
  <c r="C529" i="2"/>
  <c r="D529" i="2" s="1"/>
  <c r="C530" i="2"/>
  <c r="D530" i="2" s="1"/>
  <c r="C531" i="2"/>
  <c r="C532" i="2"/>
  <c r="D532" i="2" s="1"/>
  <c r="C533" i="2"/>
  <c r="D533" i="2" s="1"/>
  <c r="C534" i="2"/>
  <c r="D534" i="2" s="1"/>
  <c r="C535" i="2"/>
  <c r="D535" i="2" s="1"/>
  <c r="C536" i="2"/>
  <c r="D536" i="2" s="1"/>
  <c r="C537" i="2"/>
  <c r="D537" i="2" s="1"/>
  <c r="C538" i="2"/>
  <c r="D538" i="2" s="1"/>
  <c r="C539" i="2"/>
  <c r="D539" i="2" s="1"/>
  <c r="C540" i="2"/>
  <c r="D540" i="2" s="1"/>
  <c r="C541" i="2"/>
  <c r="D541" i="2" s="1"/>
  <c r="C542" i="2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C554" i="2"/>
  <c r="D554" i="2" s="1"/>
  <c r="C555" i="2"/>
  <c r="D555" i="2" s="1"/>
  <c r="C556" i="2"/>
  <c r="D556" i="2" s="1"/>
  <c r="C557" i="2"/>
  <c r="D557" i="2" s="1"/>
  <c r="C558" i="2"/>
  <c r="D558" i="2" s="1"/>
  <c r="C559" i="2"/>
  <c r="D559" i="2" s="1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C567" i="2"/>
  <c r="D567" i="2" s="1"/>
  <c r="C568" i="2"/>
  <c r="D568" i="2" s="1"/>
  <c r="C569" i="2"/>
  <c r="D569" i="2" s="1"/>
  <c r="C570" i="2"/>
  <c r="D570" i="2" s="1"/>
  <c r="C571" i="2"/>
  <c r="D571" i="2" s="1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 s="1"/>
  <c r="C584" i="2"/>
  <c r="D584" i="2" s="1"/>
  <c r="C585" i="2"/>
  <c r="D585" i="2" s="1"/>
  <c r="C586" i="2"/>
  <c r="D586" i="2" s="1"/>
  <c r="C587" i="2"/>
  <c r="D587" i="2" s="1"/>
  <c r="C588" i="2"/>
  <c r="D588" i="2" s="1"/>
  <c r="C589" i="2"/>
  <c r="D589" i="2" s="1"/>
  <c r="C590" i="2"/>
  <c r="C591" i="2"/>
  <c r="D591" i="2" s="1"/>
  <c r="C592" i="2"/>
  <c r="D592" i="2" s="1"/>
  <c r="C593" i="2"/>
  <c r="D593" i="2" s="1"/>
  <c r="C594" i="2"/>
  <c r="D594" i="2" s="1"/>
  <c r="C595" i="2"/>
  <c r="D595" i="2" s="1"/>
  <c r="C596" i="2"/>
  <c r="D596" i="2" s="1"/>
  <c r="C597" i="2"/>
  <c r="D597" i="2" s="1"/>
  <c r="C598" i="2"/>
  <c r="D598" i="2" s="1"/>
  <c r="C599" i="2"/>
  <c r="D599" i="2" s="1"/>
  <c r="C600" i="2"/>
  <c r="D600" i="2" s="1"/>
  <c r="C601" i="2"/>
  <c r="C602" i="2"/>
  <c r="D602" i="2" s="1"/>
  <c r="C603" i="2"/>
  <c r="D603" i="2" s="1"/>
  <c r="C604" i="2"/>
  <c r="D604" i="2" s="1"/>
  <c r="C605" i="2"/>
  <c r="D605" i="2" s="1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 s="1"/>
  <c r="C612" i="2"/>
  <c r="D612" i="2" s="1"/>
  <c r="C613" i="2"/>
  <c r="D613" i="2" s="1"/>
  <c r="C614" i="2"/>
  <c r="C615" i="2"/>
  <c r="D615" i="2" s="1"/>
  <c r="C616" i="2"/>
  <c r="D616" i="2" s="1"/>
  <c r="C617" i="2"/>
  <c r="C618" i="2"/>
  <c r="D618" i="2" s="1"/>
  <c r="C619" i="2"/>
  <c r="D619" i="2" s="1"/>
  <c r="C620" i="2"/>
  <c r="D620" i="2" s="1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D628" i="2" s="1"/>
  <c r="C629" i="2"/>
  <c r="D629" i="2" s="1"/>
  <c r="C630" i="2"/>
  <c r="D630" i="2" s="1"/>
  <c r="C631" i="2"/>
  <c r="D631" i="2" s="1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D637" i="2" s="1"/>
  <c r="C638" i="2"/>
  <c r="C639" i="2"/>
  <c r="D639" i="2" s="1"/>
  <c r="C640" i="2"/>
  <c r="D640" i="2" s="1"/>
  <c r="C641" i="2"/>
  <c r="D641" i="2" s="1"/>
  <c r="C642" i="2"/>
  <c r="D642" i="2" s="1"/>
  <c r="C643" i="2"/>
  <c r="D643" i="2" s="1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C650" i="2"/>
  <c r="D650" i="2" s="1"/>
  <c r="C651" i="2"/>
  <c r="D651" i="2" s="1"/>
  <c r="C652" i="2"/>
  <c r="D652" i="2" s="1"/>
  <c r="C653" i="2"/>
  <c r="D653" i="2" s="1"/>
  <c r="C654" i="2"/>
  <c r="D654" i="2" s="1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 s="1"/>
  <c r="C661" i="2"/>
  <c r="D661" i="2" s="1"/>
  <c r="C662" i="2"/>
  <c r="C663" i="2"/>
  <c r="D663" i="2" s="1"/>
  <c r="C664" i="2"/>
  <c r="D664" i="2" s="1"/>
  <c r="C665" i="2"/>
  <c r="D665" i="2" s="1"/>
  <c r="C666" i="2"/>
  <c r="D666" i="2" s="1"/>
  <c r="C667" i="2"/>
  <c r="D667" i="2" s="1"/>
  <c r="C668" i="2"/>
  <c r="D668" i="2" s="1"/>
  <c r="C669" i="2"/>
  <c r="D669" i="2" s="1"/>
  <c r="C670" i="2"/>
  <c r="D670" i="2" s="1"/>
  <c r="C671" i="2"/>
  <c r="D671" i="2" s="1"/>
  <c r="C672" i="2"/>
  <c r="D672" i="2" s="1"/>
  <c r="C673" i="2"/>
  <c r="D673" i="2" s="1"/>
  <c r="C674" i="2"/>
  <c r="D674" i="2" s="1"/>
  <c r="C675" i="2"/>
  <c r="D675" i="2" s="1"/>
  <c r="C676" i="2"/>
  <c r="D676" i="2" s="1"/>
  <c r="C677" i="2"/>
  <c r="D677" i="2" s="1"/>
  <c r="C678" i="2"/>
  <c r="D678" i="2" s="1"/>
  <c r="C679" i="2"/>
  <c r="D679" i="2" s="1"/>
  <c r="C680" i="2"/>
  <c r="D680" i="2" s="1"/>
  <c r="C681" i="2"/>
  <c r="D681" i="2" s="1"/>
  <c r="C682" i="2"/>
  <c r="D682" i="2" s="1"/>
  <c r="C683" i="2"/>
  <c r="D683" i="2" s="1"/>
  <c r="C684" i="2"/>
  <c r="D684" i="2" s="1"/>
  <c r="C685" i="2"/>
  <c r="D685" i="2" s="1"/>
  <c r="C686" i="2"/>
  <c r="C687" i="2"/>
  <c r="D687" i="2" s="1"/>
  <c r="C688" i="2"/>
  <c r="D688" i="2" s="1"/>
  <c r="C689" i="2"/>
  <c r="D689" i="2" s="1"/>
  <c r="C690" i="2"/>
  <c r="D690" i="2" s="1"/>
  <c r="C691" i="2"/>
  <c r="D691" i="2" s="1"/>
  <c r="C692" i="2"/>
  <c r="D692" i="2" s="1"/>
  <c r="C693" i="2"/>
  <c r="D693" i="2" s="1"/>
  <c r="C694" i="2"/>
  <c r="D694" i="2" s="1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D700" i="2" s="1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C711" i="2"/>
  <c r="D711" i="2" s="1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 s="1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D724" i="2" s="1"/>
  <c r="C725" i="2"/>
  <c r="D725" i="2" s="1"/>
  <c r="C726" i="2"/>
  <c r="D726" i="2" s="1"/>
  <c r="C727" i="2"/>
  <c r="D727" i="2" s="1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D748" i="2" s="1"/>
  <c r="C749" i="2"/>
  <c r="D749" i="2" s="1"/>
  <c r="C750" i="2"/>
  <c r="D750" i="2" s="1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C759" i="2"/>
  <c r="D759" i="2" s="1"/>
  <c r="C760" i="2"/>
  <c r="D760" i="2" s="1"/>
  <c r="C761" i="2"/>
  <c r="D761" i="2" s="1"/>
  <c r="C762" i="2"/>
  <c r="D762" i="2" s="1"/>
  <c r="C763" i="2"/>
  <c r="D763" i="2" s="1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D772" i="2" s="1"/>
  <c r="C773" i="2"/>
  <c r="D773" i="2" s="1"/>
  <c r="C774" i="2"/>
  <c r="D774" i="2" s="1"/>
  <c r="C775" i="2"/>
  <c r="D775" i="2" s="1"/>
  <c r="C776" i="2"/>
  <c r="D776" i="2" s="1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D794" i="2" s="1"/>
  <c r="C795" i="2"/>
  <c r="D795" i="2" s="1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 s="1"/>
  <c r="C806" i="2"/>
  <c r="C807" i="2"/>
  <c r="D807" i="2" s="1"/>
  <c r="C808" i="2"/>
  <c r="D808" i="2" s="1"/>
  <c r="C809" i="2"/>
  <c r="D809" i="2" s="1"/>
  <c r="C810" i="2"/>
  <c r="D810" i="2" s="1"/>
  <c r="C811" i="2"/>
  <c r="D811" i="2" s="1"/>
  <c r="C812" i="2"/>
  <c r="D812" i="2" s="1"/>
  <c r="C813" i="2"/>
  <c r="D813" i="2" s="1"/>
  <c r="C814" i="2"/>
  <c r="D814" i="2" s="1"/>
  <c r="C815" i="2"/>
  <c r="D815" i="2" s="1"/>
  <c r="C816" i="2"/>
  <c r="D816" i="2" s="1"/>
  <c r="C817" i="2"/>
  <c r="D817" i="2" s="1"/>
  <c r="C818" i="2"/>
  <c r="D818" i="2" s="1"/>
  <c r="C819" i="2"/>
  <c r="D819" i="2" s="1"/>
  <c r="C820" i="2"/>
  <c r="D820" i="2" s="1"/>
  <c r="C821" i="2"/>
  <c r="D821" i="2" s="1"/>
  <c r="C822" i="2"/>
  <c r="D822" i="2" s="1"/>
  <c r="C823" i="2"/>
  <c r="D823" i="2" s="1"/>
  <c r="C824" i="2"/>
  <c r="D824" i="2" s="1"/>
  <c r="C825" i="2"/>
  <c r="D825" i="2" s="1"/>
  <c r="C826" i="2"/>
  <c r="D826" i="2" s="1"/>
  <c r="C827" i="2"/>
  <c r="D827" i="2" s="1"/>
  <c r="C828" i="2"/>
  <c r="D828" i="2" s="1"/>
  <c r="C829" i="2"/>
  <c r="D829" i="2" s="1"/>
  <c r="C830" i="2"/>
  <c r="C831" i="2"/>
  <c r="D831" i="2" s="1"/>
  <c r="C832" i="2"/>
  <c r="D832" i="2" s="1"/>
  <c r="C833" i="2"/>
  <c r="D833" i="2" s="1"/>
  <c r="C834" i="2"/>
  <c r="D834" i="2" s="1"/>
  <c r="C835" i="2"/>
  <c r="D835" i="2" s="1"/>
  <c r="C836" i="2"/>
  <c r="D836" i="2" s="1"/>
  <c r="C837" i="2"/>
  <c r="D837" i="2" s="1"/>
  <c r="C838" i="2"/>
  <c r="D838" i="2" s="1"/>
  <c r="C839" i="2"/>
  <c r="D839" i="2" s="1"/>
  <c r="C840" i="2"/>
  <c r="D840" i="2" s="1"/>
  <c r="C841" i="2"/>
  <c r="D841" i="2" s="1"/>
  <c r="C842" i="2"/>
  <c r="D842" i="2" s="1"/>
  <c r="C843" i="2"/>
  <c r="D843" i="2" s="1"/>
  <c r="C844" i="2"/>
  <c r="D844" i="2" s="1"/>
  <c r="C845" i="2"/>
  <c r="D845" i="2" s="1"/>
  <c r="C846" i="2"/>
  <c r="D846" i="2" s="1"/>
  <c r="C847" i="2"/>
  <c r="D847" i="2" s="1"/>
  <c r="C848" i="2"/>
  <c r="D848" i="2" s="1"/>
  <c r="C849" i="2"/>
  <c r="D849" i="2" s="1"/>
  <c r="C850" i="2"/>
  <c r="D850" i="2" s="1"/>
  <c r="C851" i="2"/>
  <c r="D851" i="2" s="1"/>
  <c r="C852" i="2"/>
  <c r="D852" i="2" s="1"/>
  <c r="C853" i="2"/>
  <c r="D853" i="2" s="1"/>
  <c r="C854" i="2"/>
  <c r="C855" i="2"/>
  <c r="D855" i="2" s="1"/>
  <c r="C856" i="2"/>
  <c r="D856" i="2" s="1"/>
  <c r="C857" i="2"/>
  <c r="D857" i="2" s="1"/>
  <c r="C858" i="2"/>
  <c r="D858" i="2" s="1"/>
  <c r="C859" i="2"/>
  <c r="D859" i="2" s="1"/>
  <c r="C860" i="2"/>
  <c r="D860" i="2" s="1"/>
  <c r="C861" i="2"/>
  <c r="D861" i="2" s="1"/>
  <c r="C862" i="2"/>
  <c r="D862" i="2" s="1"/>
  <c r="C863" i="2"/>
  <c r="D863" i="2" s="1"/>
  <c r="C864" i="2"/>
  <c r="D864" i="2" s="1"/>
  <c r="C865" i="2"/>
  <c r="D865" i="2" s="1"/>
  <c r="C866" i="2"/>
  <c r="D866" i="2" s="1"/>
  <c r="C867" i="2"/>
  <c r="D867" i="2" s="1"/>
  <c r="C868" i="2"/>
  <c r="D868" i="2" s="1"/>
  <c r="C869" i="2"/>
  <c r="D869" i="2" s="1"/>
  <c r="C870" i="2"/>
  <c r="D870" i="2" s="1"/>
  <c r="C871" i="2"/>
  <c r="D871" i="2" s="1"/>
  <c r="C872" i="2"/>
  <c r="D872" i="2" s="1"/>
  <c r="C873" i="2"/>
  <c r="D873" i="2" s="1"/>
  <c r="C874" i="2"/>
  <c r="D874" i="2" s="1"/>
  <c r="C875" i="2"/>
  <c r="D875" i="2" s="1"/>
  <c r="C876" i="2"/>
  <c r="D876" i="2" s="1"/>
  <c r="C877" i="2"/>
  <c r="D877" i="2" s="1"/>
  <c r="C878" i="2"/>
  <c r="C879" i="2"/>
  <c r="D879" i="2" s="1"/>
  <c r="C880" i="2"/>
  <c r="D880" i="2" s="1"/>
  <c r="C881" i="2"/>
  <c r="D881" i="2" s="1"/>
  <c r="C882" i="2"/>
  <c r="D882" i="2" s="1"/>
  <c r="C883" i="2"/>
  <c r="D883" i="2" s="1"/>
  <c r="C884" i="2"/>
  <c r="D884" i="2" s="1"/>
  <c r="C885" i="2"/>
  <c r="D885" i="2" s="1"/>
  <c r="C886" i="2"/>
  <c r="D886" i="2" s="1"/>
  <c r="C887" i="2"/>
  <c r="D887" i="2" s="1"/>
  <c r="C888" i="2"/>
  <c r="D888" i="2" s="1"/>
  <c r="C889" i="2"/>
  <c r="D889" i="2" s="1"/>
  <c r="C890" i="2"/>
  <c r="D890" i="2" s="1"/>
  <c r="C891" i="2"/>
  <c r="D891" i="2" s="1"/>
  <c r="C892" i="2"/>
  <c r="D892" i="2" s="1"/>
  <c r="C893" i="2"/>
  <c r="D893" i="2" s="1"/>
  <c r="C894" i="2"/>
  <c r="D894" i="2" s="1"/>
  <c r="C895" i="2"/>
  <c r="D895" i="2" s="1"/>
  <c r="C896" i="2"/>
  <c r="D896" i="2" s="1"/>
  <c r="C897" i="2"/>
  <c r="D897" i="2" s="1"/>
  <c r="C898" i="2"/>
  <c r="D898" i="2" s="1"/>
  <c r="C899" i="2"/>
  <c r="D899" i="2" s="1"/>
  <c r="C900" i="2"/>
  <c r="D900" i="2" s="1"/>
  <c r="C901" i="2"/>
  <c r="D901" i="2" s="1"/>
  <c r="C902" i="2"/>
  <c r="D902" i="2" s="1"/>
  <c r="C903" i="2"/>
  <c r="D903" i="2" s="1"/>
  <c r="C904" i="2"/>
  <c r="D904" i="2" s="1"/>
  <c r="C905" i="2"/>
  <c r="D905" i="2" s="1"/>
  <c r="C906" i="2"/>
  <c r="D906" i="2" s="1"/>
  <c r="C907" i="2"/>
  <c r="D907" i="2" s="1"/>
  <c r="C908" i="2"/>
  <c r="D908" i="2" s="1"/>
  <c r="C909" i="2"/>
  <c r="D909" i="2" s="1"/>
  <c r="C910" i="2"/>
  <c r="D910" i="2" s="1"/>
  <c r="C911" i="2"/>
  <c r="D911" i="2" s="1"/>
  <c r="C912" i="2"/>
  <c r="D912" i="2" s="1"/>
  <c r="C913" i="2"/>
  <c r="D913" i="2" s="1"/>
  <c r="C914" i="2"/>
  <c r="D914" i="2" s="1"/>
  <c r="C915" i="2"/>
  <c r="C916" i="2"/>
  <c r="D916" i="2" s="1"/>
  <c r="C917" i="2"/>
  <c r="D917" i="2" s="1"/>
  <c r="C918" i="2"/>
  <c r="D918" i="2" s="1"/>
  <c r="C919" i="2"/>
  <c r="D919" i="2" s="1"/>
  <c r="C920" i="2"/>
  <c r="D920" i="2" s="1"/>
  <c r="C921" i="2"/>
  <c r="D921" i="2" s="1"/>
  <c r="C922" i="2"/>
  <c r="D922" i="2" s="1"/>
  <c r="C923" i="2"/>
  <c r="D923" i="2" s="1"/>
  <c r="C924" i="2"/>
  <c r="C925" i="2"/>
  <c r="D925" i="2" s="1"/>
  <c r="C926" i="2"/>
  <c r="D926" i="2" s="1"/>
  <c r="C927" i="2"/>
  <c r="C928" i="2"/>
  <c r="D928" i="2" s="1"/>
  <c r="C929" i="2"/>
  <c r="D929" i="2" s="1"/>
  <c r="C930" i="2"/>
  <c r="D930" i="2" s="1"/>
  <c r="C931" i="2"/>
  <c r="D931" i="2" s="1"/>
  <c r="C932" i="2"/>
  <c r="D932" i="2" s="1"/>
  <c r="C933" i="2"/>
  <c r="D933" i="2" s="1"/>
  <c r="C934" i="2"/>
  <c r="D934" i="2" s="1"/>
  <c r="C935" i="2"/>
  <c r="D935" i="2" s="1"/>
  <c r="C936" i="2"/>
  <c r="D936" i="2" s="1"/>
  <c r="C937" i="2"/>
  <c r="D937" i="2" s="1"/>
  <c r="C938" i="2"/>
  <c r="D938" i="2" s="1"/>
  <c r="C939" i="2"/>
  <c r="C940" i="2"/>
  <c r="D940" i="2" s="1"/>
  <c r="C941" i="2"/>
  <c r="D941" i="2" s="1"/>
  <c r="C942" i="2"/>
  <c r="D942" i="2" s="1"/>
  <c r="C943" i="2"/>
  <c r="D943" i="2" s="1"/>
  <c r="C944" i="2"/>
  <c r="D944" i="2" s="1"/>
  <c r="C945" i="2"/>
  <c r="D945" i="2" s="1"/>
  <c r="C946" i="2"/>
  <c r="D946" i="2" s="1"/>
  <c r="C947" i="2"/>
  <c r="D947" i="2" s="1"/>
  <c r="C948" i="2"/>
  <c r="D948" i="2" s="1"/>
  <c r="C949" i="2"/>
  <c r="D949" i="2" s="1"/>
  <c r="C950" i="2"/>
  <c r="D950" i="2" s="1"/>
  <c r="C951" i="2"/>
  <c r="C952" i="2"/>
  <c r="D952" i="2" s="1"/>
  <c r="C953" i="2"/>
  <c r="D953" i="2" s="1"/>
  <c r="C954" i="2"/>
  <c r="D954" i="2" s="1"/>
  <c r="C955" i="2"/>
  <c r="D955" i="2" s="1"/>
  <c r="C956" i="2"/>
  <c r="D956" i="2" s="1"/>
  <c r="C957" i="2"/>
  <c r="D957" i="2" s="1"/>
  <c r="C958" i="2"/>
  <c r="D958" i="2" s="1"/>
  <c r="C959" i="2"/>
  <c r="D959" i="2" s="1"/>
  <c r="C960" i="2"/>
  <c r="D960" i="2" s="1"/>
  <c r="C961" i="2"/>
  <c r="D961" i="2" s="1"/>
  <c r="C962" i="2"/>
  <c r="D962" i="2" s="1"/>
  <c r="C963" i="2"/>
  <c r="C964" i="2"/>
  <c r="D964" i="2" s="1"/>
  <c r="C965" i="2"/>
  <c r="D965" i="2" s="1"/>
  <c r="C966" i="2"/>
  <c r="D966" i="2" s="1"/>
  <c r="C967" i="2"/>
  <c r="D967" i="2" s="1"/>
  <c r="C968" i="2"/>
  <c r="D968" i="2" s="1"/>
  <c r="C969" i="2"/>
  <c r="D969" i="2" s="1"/>
  <c r="C970" i="2"/>
  <c r="D970" i="2" s="1"/>
  <c r="C971" i="2"/>
  <c r="D971" i="2" s="1"/>
  <c r="C972" i="2"/>
  <c r="C973" i="2"/>
  <c r="D973" i="2" s="1"/>
  <c r="C974" i="2"/>
  <c r="D974" i="2" s="1"/>
  <c r="C975" i="2"/>
  <c r="C976" i="2"/>
  <c r="D976" i="2" s="1"/>
  <c r="C977" i="2"/>
  <c r="D977" i="2" s="1"/>
  <c r="C978" i="2"/>
  <c r="D978" i="2" s="1"/>
  <c r="C979" i="2"/>
  <c r="D979" i="2" s="1"/>
  <c r="C980" i="2"/>
  <c r="D980" i="2" s="1"/>
  <c r="C981" i="2"/>
  <c r="D981" i="2" s="1"/>
  <c r="C982" i="2"/>
  <c r="D982" i="2" s="1"/>
  <c r="C983" i="2"/>
  <c r="D983" i="2" s="1"/>
  <c r="C984" i="2"/>
  <c r="D984" i="2" s="1"/>
  <c r="C985" i="2"/>
  <c r="D985" i="2" s="1"/>
  <c r="C986" i="2"/>
  <c r="C987" i="2"/>
  <c r="D987" i="2" s="1"/>
  <c r="C988" i="2"/>
  <c r="D988" i="2" s="1"/>
  <c r="C989" i="2"/>
  <c r="D989" i="2" s="1"/>
  <c r="C990" i="2"/>
  <c r="D990" i="2" s="1"/>
  <c r="C991" i="2"/>
  <c r="D991" i="2" s="1"/>
  <c r="C992" i="2"/>
  <c r="D992" i="2" s="1"/>
  <c r="C993" i="2"/>
  <c r="D993" i="2" s="1"/>
  <c r="C994" i="2"/>
  <c r="D994" i="2" s="1"/>
  <c r="C995" i="2"/>
  <c r="D995" i="2" s="1"/>
  <c r="C996" i="2"/>
  <c r="D996" i="2" s="1"/>
  <c r="C997" i="2"/>
  <c r="D997" i="2" s="1"/>
  <c r="C998" i="2"/>
  <c r="C999" i="2"/>
  <c r="D999" i="2" s="1"/>
  <c r="C1000" i="2"/>
  <c r="D1000" i="2" s="1"/>
  <c r="C1001" i="2"/>
  <c r="D1001" i="2" s="1"/>
  <c r="C1002" i="2"/>
  <c r="D1002" i="2" s="1"/>
  <c r="C1003" i="2"/>
  <c r="D1003" i="2" s="1"/>
  <c r="C1004" i="2"/>
  <c r="D1004" i="2" s="1"/>
  <c r="C1005" i="2"/>
  <c r="D1005" i="2" s="1"/>
  <c r="C1006" i="2"/>
  <c r="D1006" i="2" s="1"/>
  <c r="C1007" i="2"/>
  <c r="D1007" i="2" s="1"/>
  <c r="C1008" i="2"/>
  <c r="D1008" i="2" s="1"/>
  <c r="C1009" i="2"/>
  <c r="D1009" i="2" s="1"/>
  <c r="C1010" i="2"/>
  <c r="C1011" i="2"/>
  <c r="D1011" i="2" s="1"/>
  <c r="C1012" i="2"/>
  <c r="D1012" i="2" s="1"/>
  <c r="C1013" i="2"/>
  <c r="D1013" i="2" s="1"/>
  <c r="C1014" i="2"/>
  <c r="D1014" i="2" s="1"/>
  <c r="C1015" i="2"/>
  <c r="D1015" i="2" s="1"/>
  <c r="C1016" i="2"/>
  <c r="D1016" i="2" s="1"/>
  <c r="C1017" i="2"/>
  <c r="D1017" i="2" s="1"/>
  <c r="C1018" i="2"/>
  <c r="D1018" i="2" s="1"/>
  <c r="C1019" i="2"/>
  <c r="D1019" i="2" s="1"/>
  <c r="C1020" i="2"/>
  <c r="D1020" i="2" s="1"/>
  <c r="C1021" i="2"/>
  <c r="D1021" i="2" s="1"/>
  <c r="C1022" i="2"/>
  <c r="C1023" i="2"/>
  <c r="D1023" i="2" s="1"/>
  <c r="C1024" i="2"/>
  <c r="D1024" i="2" s="1"/>
  <c r="C1025" i="2"/>
  <c r="D1025" i="2" s="1"/>
  <c r="C1026" i="2"/>
  <c r="D1026" i="2" s="1"/>
  <c r="C1027" i="2"/>
  <c r="D1027" i="2" s="1"/>
  <c r="C1028" i="2"/>
  <c r="D1028" i="2" s="1"/>
  <c r="C1029" i="2"/>
  <c r="D1029" i="2" s="1"/>
  <c r="C1030" i="2"/>
  <c r="D1030" i="2" s="1"/>
  <c r="C1031" i="2"/>
  <c r="D1031" i="2" s="1"/>
  <c r="C1032" i="2"/>
  <c r="D1032" i="2" s="1"/>
  <c r="C1033" i="2"/>
  <c r="D1033" i="2" s="1"/>
  <c r="C1034" i="2"/>
  <c r="C1035" i="2"/>
  <c r="D1035" i="2" s="1"/>
  <c r="C1036" i="2"/>
  <c r="D1036" i="2" s="1"/>
  <c r="C1037" i="2"/>
  <c r="D1037" i="2" s="1"/>
  <c r="C1038" i="2"/>
  <c r="D1038" i="2" s="1"/>
  <c r="C1039" i="2"/>
  <c r="D1039" i="2" s="1"/>
  <c r="C1040" i="2"/>
  <c r="D1040" i="2" s="1"/>
  <c r="C1041" i="2"/>
  <c r="D1041" i="2" s="1"/>
  <c r="C1042" i="2"/>
  <c r="D1042" i="2" s="1"/>
  <c r="C1043" i="2"/>
  <c r="D1043" i="2" s="1"/>
  <c r="C1044" i="2"/>
  <c r="D1044" i="2" s="1"/>
  <c r="C1045" i="2"/>
  <c r="D1045" i="2" s="1"/>
  <c r="C1046" i="2"/>
  <c r="C1047" i="2"/>
  <c r="D1047" i="2" s="1"/>
  <c r="C1048" i="2"/>
  <c r="D1048" i="2" s="1"/>
  <c r="C1049" i="2"/>
  <c r="D1049" i="2" s="1"/>
  <c r="C1050" i="2"/>
  <c r="D1050" i="2" s="1"/>
  <c r="C1051" i="2"/>
  <c r="D1051" i="2" s="1"/>
  <c r="C1052" i="2"/>
  <c r="D1052" i="2" s="1"/>
  <c r="C1053" i="2"/>
  <c r="D1053" i="2" s="1"/>
  <c r="C1054" i="2"/>
  <c r="D1054" i="2" s="1"/>
  <c r="C1055" i="2"/>
  <c r="D1055" i="2" s="1"/>
  <c r="C1056" i="2"/>
  <c r="D1056" i="2" s="1"/>
  <c r="C1057" i="2"/>
  <c r="C1058" i="2"/>
  <c r="D1058" i="2" s="1"/>
  <c r="C1059" i="2"/>
  <c r="D1059" i="2" s="1"/>
  <c r="C1060" i="2"/>
  <c r="D1060" i="2" s="1"/>
  <c r="C1061" i="2"/>
  <c r="D1061" i="2" s="1"/>
  <c r="C1062" i="2"/>
  <c r="D1062" i="2" s="1"/>
  <c r="C1063" i="2"/>
  <c r="D1063" i="2" s="1"/>
  <c r="C1064" i="2"/>
  <c r="D1064" i="2" s="1"/>
  <c r="C1065" i="2"/>
  <c r="D1065" i="2" s="1"/>
  <c r="C1066" i="2"/>
  <c r="D1066" i="2" s="1"/>
  <c r="C1067" i="2"/>
  <c r="D1067" i="2" s="1"/>
  <c r="C1068" i="2"/>
  <c r="D1068" i="2" s="1"/>
  <c r="C1069" i="2"/>
  <c r="C1070" i="2"/>
  <c r="D1070" i="2" s="1"/>
  <c r="C1071" i="2"/>
  <c r="D1071" i="2" s="1"/>
  <c r="C1072" i="2"/>
  <c r="D1072" i="2" s="1"/>
  <c r="C1073" i="2"/>
  <c r="D1073" i="2" s="1"/>
  <c r="C1074" i="2"/>
  <c r="D1074" i="2" s="1"/>
  <c r="C1075" i="2"/>
  <c r="D1075" i="2" s="1"/>
  <c r="C1076" i="2"/>
  <c r="D1076" i="2" s="1"/>
  <c r="C1077" i="2"/>
  <c r="D1077" i="2" s="1"/>
  <c r="C1078" i="2"/>
  <c r="D1078" i="2" s="1"/>
  <c r="C1079" i="2"/>
  <c r="D1079" i="2" s="1"/>
  <c r="C1080" i="2"/>
  <c r="D1080" i="2" s="1"/>
  <c r="C1081" i="2"/>
  <c r="C1082" i="2"/>
  <c r="D1082" i="2" s="1"/>
  <c r="C1083" i="2"/>
  <c r="D1083" i="2" s="1"/>
  <c r="C1084" i="2"/>
  <c r="D1084" i="2" s="1"/>
  <c r="C1085" i="2"/>
  <c r="D1085" i="2" s="1"/>
  <c r="C1086" i="2"/>
  <c r="D1086" i="2" s="1"/>
  <c r="C1087" i="2"/>
  <c r="D1087" i="2" s="1"/>
  <c r="C1088" i="2"/>
  <c r="D1088" i="2" s="1"/>
  <c r="C1089" i="2"/>
  <c r="D1089" i="2" s="1"/>
  <c r="C1090" i="2"/>
  <c r="D1090" i="2" s="1"/>
  <c r="C1091" i="2"/>
  <c r="D1091" i="2" s="1"/>
  <c r="C1092" i="2"/>
  <c r="D1092" i="2" s="1"/>
  <c r="C1093" i="2"/>
  <c r="C1094" i="2"/>
  <c r="D1094" i="2" s="1"/>
  <c r="C1095" i="2"/>
  <c r="D1095" i="2" s="1"/>
  <c r="C1096" i="2"/>
  <c r="D1096" i="2" s="1"/>
  <c r="C1097" i="2"/>
  <c r="D1097" i="2" s="1"/>
  <c r="C1098" i="2"/>
  <c r="D1098" i="2" s="1"/>
  <c r="C1099" i="2"/>
  <c r="D1099" i="2" s="1"/>
  <c r="C1100" i="2"/>
  <c r="D1100" i="2" s="1"/>
  <c r="C1101" i="2"/>
  <c r="D1101" i="2" s="1"/>
  <c r="C1102" i="2"/>
  <c r="D1102" i="2" s="1"/>
  <c r="C1103" i="2"/>
  <c r="D1103" i="2" s="1"/>
  <c r="C1104" i="2"/>
  <c r="D1104" i="2" s="1"/>
  <c r="C1105" i="2"/>
  <c r="C1106" i="2"/>
  <c r="D1106" i="2" s="1"/>
  <c r="C1107" i="2"/>
  <c r="D1107" i="2" s="1"/>
  <c r="C1108" i="2"/>
  <c r="D1108" i="2" s="1"/>
  <c r="C1109" i="2"/>
  <c r="D1109" i="2" s="1"/>
  <c r="C1110" i="2"/>
  <c r="D1110" i="2" s="1"/>
  <c r="C1111" i="2"/>
  <c r="D1111" i="2" s="1"/>
  <c r="C1112" i="2"/>
  <c r="D1112" i="2" s="1"/>
  <c r="C1113" i="2"/>
  <c r="D1113" i="2" s="1"/>
  <c r="C1114" i="2"/>
  <c r="D1114" i="2" s="1"/>
  <c r="C1115" i="2"/>
  <c r="D1115" i="2" s="1"/>
  <c r="C1116" i="2"/>
  <c r="D1116" i="2" s="1"/>
  <c r="C1117" i="2"/>
  <c r="C1118" i="2"/>
  <c r="D1118" i="2" s="1"/>
  <c r="C1119" i="2"/>
  <c r="D1119" i="2" s="1"/>
  <c r="C1120" i="2"/>
  <c r="D1120" i="2" s="1"/>
  <c r="C1121" i="2"/>
  <c r="D1121" i="2" s="1"/>
  <c r="C1122" i="2"/>
  <c r="D1122" i="2" s="1"/>
  <c r="C1123" i="2"/>
  <c r="D1123" i="2" s="1"/>
  <c r="C1124" i="2"/>
  <c r="D1124" i="2" s="1"/>
  <c r="C1125" i="2"/>
  <c r="D1125" i="2" s="1"/>
  <c r="C1126" i="2"/>
  <c r="D1126" i="2" s="1"/>
  <c r="C1127" i="2"/>
  <c r="D1127" i="2" s="1"/>
  <c r="C1128" i="2"/>
  <c r="D1128" i="2" s="1"/>
  <c r="C1129" i="2"/>
  <c r="C1130" i="2"/>
  <c r="D1130" i="2" s="1"/>
  <c r="C1131" i="2"/>
  <c r="D1131" i="2" s="1"/>
  <c r="C1132" i="2"/>
  <c r="D1132" i="2" s="1"/>
  <c r="C1133" i="2"/>
  <c r="D1133" i="2" s="1"/>
  <c r="C1134" i="2"/>
  <c r="D1134" i="2" s="1"/>
  <c r="C1135" i="2"/>
  <c r="D1135" i="2" s="1"/>
  <c r="C1136" i="2"/>
  <c r="D1136" i="2" s="1"/>
  <c r="C1137" i="2"/>
  <c r="D1137" i="2" s="1"/>
  <c r="C1138" i="2"/>
  <c r="D1138" i="2" s="1"/>
  <c r="C1139" i="2"/>
  <c r="D1139" i="2" s="1"/>
  <c r="C1140" i="2"/>
  <c r="D1140" i="2" s="1"/>
  <c r="C1141" i="2"/>
  <c r="C1142" i="2"/>
  <c r="D1142" i="2" s="1"/>
  <c r="C1143" i="2"/>
  <c r="D1143" i="2" s="1"/>
  <c r="C1144" i="2"/>
  <c r="D1144" i="2" s="1"/>
  <c r="C1145" i="2"/>
  <c r="D1145" i="2" s="1"/>
  <c r="C1146" i="2"/>
  <c r="D1146" i="2" s="1"/>
  <c r="C1147" i="2"/>
  <c r="D1147" i="2" s="1"/>
  <c r="C1148" i="2"/>
  <c r="D1148" i="2" s="1"/>
  <c r="C1149" i="2"/>
  <c r="D1149" i="2" s="1"/>
  <c r="C1150" i="2"/>
  <c r="D1150" i="2" s="1"/>
  <c r="C1151" i="2"/>
  <c r="D1151" i="2" s="1"/>
  <c r="C1152" i="2"/>
  <c r="D1152" i="2" s="1"/>
  <c r="C1153" i="2"/>
  <c r="C1154" i="2"/>
  <c r="D1154" i="2" s="1"/>
  <c r="C1155" i="2"/>
  <c r="D1155" i="2" s="1"/>
  <c r="C1156" i="2"/>
  <c r="D1156" i="2" s="1"/>
  <c r="C1157" i="2"/>
  <c r="D1157" i="2" s="1"/>
  <c r="C1158" i="2"/>
  <c r="D1158" i="2" s="1"/>
  <c r="C1159" i="2"/>
  <c r="D1159" i="2" s="1"/>
  <c r="C1160" i="2"/>
  <c r="D1160" i="2" s="1"/>
  <c r="C1161" i="2"/>
  <c r="D1161" i="2" s="1"/>
  <c r="C1162" i="2"/>
  <c r="D1162" i="2" s="1"/>
  <c r="C1163" i="2"/>
  <c r="D1163" i="2" s="1"/>
  <c r="C1164" i="2"/>
  <c r="D1164" i="2" s="1"/>
  <c r="C1165" i="2"/>
  <c r="C1166" i="2"/>
  <c r="D1166" i="2" s="1"/>
  <c r="C1167" i="2"/>
  <c r="D1167" i="2" s="1"/>
  <c r="C1168" i="2"/>
  <c r="D1168" i="2" s="1"/>
  <c r="C1169" i="2"/>
  <c r="D1169" i="2" s="1"/>
  <c r="C1170" i="2"/>
  <c r="D1170" i="2" s="1"/>
  <c r="C1171" i="2"/>
  <c r="D1171" i="2" s="1"/>
  <c r="C1172" i="2"/>
  <c r="D1172" i="2" s="1"/>
  <c r="C1173" i="2"/>
  <c r="D1173" i="2" s="1"/>
  <c r="C1174" i="2"/>
  <c r="D1174" i="2" s="1"/>
  <c r="C1175" i="2"/>
  <c r="D1175" i="2" s="1"/>
  <c r="C1176" i="2"/>
  <c r="D1176" i="2" s="1"/>
  <c r="C1177" i="2"/>
  <c r="C1178" i="2"/>
  <c r="D1178" i="2" s="1"/>
  <c r="C1179" i="2"/>
  <c r="D1179" i="2" s="1"/>
  <c r="C1180" i="2"/>
  <c r="D1180" i="2" s="1"/>
  <c r="C1181" i="2"/>
  <c r="D1181" i="2" s="1"/>
  <c r="C1182" i="2"/>
  <c r="D1182" i="2" s="1"/>
  <c r="C1183" i="2"/>
  <c r="D1183" i="2" s="1"/>
  <c r="C1184" i="2"/>
  <c r="D1184" i="2" s="1"/>
  <c r="C1185" i="2"/>
  <c r="D1185" i="2" s="1"/>
  <c r="C1186" i="2"/>
  <c r="D1186" i="2" s="1"/>
  <c r="C1187" i="2"/>
  <c r="D1187" i="2" s="1"/>
  <c r="C1188" i="2"/>
  <c r="D1188" i="2" s="1"/>
  <c r="C1189" i="2"/>
  <c r="C1190" i="2"/>
  <c r="D1190" i="2" s="1"/>
  <c r="C1191" i="2"/>
  <c r="D1191" i="2" s="1"/>
  <c r="C1192" i="2"/>
  <c r="D1192" i="2" s="1"/>
  <c r="C1193" i="2"/>
  <c r="D1193" i="2" s="1"/>
  <c r="C1194" i="2"/>
  <c r="D1194" i="2" s="1"/>
  <c r="C1195" i="2"/>
  <c r="D1195" i="2" s="1"/>
  <c r="C1196" i="2"/>
  <c r="D1196" i="2" s="1"/>
  <c r="C1197" i="2"/>
  <c r="D1197" i="2" s="1"/>
  <c r="C1198" i="2"/>
  <c r="D1198" i="2" s="1"/>
  <c r="C1199" i="2"/>
  <c r="D1199" i="2" s="1"/>
  <c r="C1200" i="2"/>
  <c r="D1200" i="2" s="1"/>
  <c r="C1201" i="2"/>
  <c r="C1202" i="2"/>
  <c r="D1202" i="2" s="1"/>
  <c r="C1203" i="2"/>
  <c r="D1203" i="2" s="1"/>
  <c r="C1204" i="2"/>
  <c r="D1204" i="2" s="1"/>
  <c r="C1205" i="2"/>
  <c r="D1205" i="2" s="1"/>
  <c r="C1206" i="2"/>
  <c r="D1206" i="2" s="1"/>
  <c r="C1207" i="2"/>
  <c r="D1207" i="2" s="1"/>
  <c r="C1208" i="2"/>
  <c r="D1208" i="2" s="1"/>
  <c r="C1209" i="2"/>
  <c r="D1209" i="2" s="1"/>
  <c r="C1210" i="2"/>
  <c r="D1210" i="2" s="1"/>
  <c r="C1211" i="2"/>
  <c r="D1211" i="2" s="1"/>
  <c r="C1212" i="2"/>
  <c r="D1212" i="2" s="1"/>
  <c r="C1213" i="2"/>
  <c r="C1214" i="2"/>
  <c r="D1214" i="2" s="1"/>
  <c r="C1215" i="2"/>
  <c r="D1215" i="2" s="1"/>
  <c r="C1216" i="2"/>
  <c r="D1216" i="2" s="1"/>
  <c r="C1217" i="2"/>
  <c r="D1217" i="2" s="1"/>
  <c r="C1218" i="2"/>
  <c r="D1218" i="2" s="1"/>
  <c r="C1219" i="2"/>
  <c r="D1219" i="2" s="1"/>
  <c r="C1220" i="2"/>
  <c r="D1220" i="2" s="1"/>
  <c r="C1221" i="2"/>
  <c r="D1221" i="2" s="1"/>
  <c r="C1222" i="2"/>
  <c r="D1222" i="2" s="1"/>
  <c r="C1223" i="2"/>
  <c r="D1223" i="2" s="1"/>
  <c r="C1224" i="2"/>
  <c r="D1224" i="2" s="1"/>
  <c r="C1225" i="2"/>
  <c r="C1226" i="2"/>
  <c r="D1226" i="2" s="1"/>
  <c r="C1227" i="2"/>
  <c r="D1227" i="2" s="1"/>
  <c r="C1228" i="2"/>
  <c r="D1228" i="2" s="1"/>
  <c r="C1229" i="2"/>
  <c r="D1229" i="2" s="1"/>
  <c r="C1230" i="2"/>
  <c r="D1230" i="2" s="1"/>
  <c r="C1231" i="2"/>
  <c r="D1231" i="2" s="1"/>
  <c r="C1232" i="2"/>
  <c r="D1232" i="2" s="1"/>
  <c r="C1233" i="2"/>
  <c r="D1233" i="2" s="1"/>
  <c r="C1234" i="2"/>
  <c r="D1234" i="2" s="1"/>
  <c r="C1235" i="2"/>
  <c r="D1235" i="2" s="1"/>
  <c r="C1236" i="2"/>
  <c r="D1236" i="2" s="1"/>
  <c r="C1237" i="2"/>
  <c r="C1238" i="2"/>
  <c r="D1238" i="2" s="1"/>
  <c r="C1239" i="2"/>
  <c r="D1239" i="2" s="1"/>
  <c r="C1240" i="2"/>
  <c r="D1240" i="2" s="1"/>
  <c r="C1241" i="2"/>
  <c r="D1241" i="2" s="1"/>
  <c r="C1242" i="2"/>
  <c r="D1242" i="2" s="1"/>
  <c r="C1243" i="2"/>
  <c r="D1243" i="2" s="1"/>
  <c r="C1244" i="2"/>
  <c r="D1244" i="2" s="1"/>
  <c r="C1245" i="2"/>
  <c r="D1245" i="2" s="1"/>
  <c r="C1246" i="2"/>
  <c r="D1246" i="2" s="1"/>
  <c r="C1247" i="2"/>
  <c r="D1247" i="2" s="1"/>
  <c r="C1248" i="2"/>
  <c r="D1248" i="2" s="1"/>
  <c r="C1249" i="2"/>
  <c r="C1250" i="2"/>
  <c r="D1250" i="2" s="1"/>
  <c r="C1251" i="2"/>
  <c r="D1251" i="2" s="1"/>
  <c r="C1252" i="2"/>
  <c r="D1252" i="2" s="1"/>
  <c r="C1253" i="2"/>
  <c r="D1253" i="2" s="1"/>
  <c r="C1254" i="2"/>
  <c r="D1254" i="2" s="1"/>
  <c r="C1255" i="2"/>
  <c r="D1255" i="2" s="1"/>
  <c r="C1256" i="2"/>
  <c r="D1256" i="2" s="1"/>
  <c r="C1257" i="2"/>
  <c r="D1257" i="2" s="1"/>
  <c r="C1258" i="2"/>
  <c r="D1258" i="2" s="1"/>
  <c r="C1259" i="2"/>
  <c r="D1259" i="2" s="1"/>
  <c r="C1260" i="2"/>
  <c r="D1260" i="2" s="1"/>
  <c r="C1261" i="2"/>
  <c r="C1262" i="2"/>
  <c r="D1262" i="2" s="1"/>
  <c r="C1263" i="2"/>
  <c r="D1263" i="2" s="1"/>
  <c r="C1264" i="2"/>
  <c r="D1264" i="2" s="1"/>
  <c r="C1265" i="2"/>
  <c r="D1265" i="2" s="1"/>
  <c r="C1266" i="2"/>
  <c r="D1266" i="2" s="1"/>
  <c r="C1267" i="2"/>
  <c r="D1267" i="2" s="1"/>
  <c r="C1268" i="2"/>
  <c r="D1268" i="2" s="1"/>
  <c r="C1269" i="2"/>
  <c r="D1269" i="2" s="1"/>
  <c r="C1270" i="2"/>
  <c r="D1270" i="2" s="1"/>
  <c r="C1271" i="2"/>
  <c r="D1271" i="2" s="1"/>
  <c r="C1272" i="2"/>
  <c r="D1272" i="2" s="1"/>
  <c r="C1273" i="2"/>
  <c r="C1274" i="2"/>
  <c r="D1274" i="2" s="1"/>
  <c r="C1275" i="2"/>
  <c r="D1275" i="2" s="1"/>
  <c r="C1276" i="2"/>
  <c r="D1276" i="2" s="1"/>
  <c r="C1277" i="2"/>
  <c r="D1277" i="2" s="1"/>
  <c r="C1278" i="2"/>
  <c r="D1278" i="2" s="1"/>
  <c r="C1279" i="2"/>
  <c r="D1279" i="2" s="1"/>
  <c r="C1280" i="2"/>
  <c r="D1280" i="2" s="1"/>
  <c r="C1281" i="2"/>
  <c r="D1281" i="2" s="1"/>
  <c r="C1282" i="2"/>
  <c r="D1282" i="2" s="1"/>
  <c r="C1283" i="2"/>
  <c r="D1283" i="2" s="1"/>
  <c r="C1284" i="2"/>
  <c r="D1284" i="2" s="1"/>
  <c r="C1285" i="2"/>
  <c r="C1286" i="2"/>
  <c r="D1286" i="2" s="1"/>
  <c r="C1287" i="2"/>
  <c r="D1287" i="2" s="1"/>
  <c r="C1288" i="2"/>
  <c r="D1288" i="2" s="1"/>
  <c r="C1289" i="2"/>
  <c r="D1289" i="2" s="1"/>
  <c r="C1290" i="2"/>
  <c r="D1290" i="2" s="1"/>
  <c r="C1291" i="2"/>
  <c r="D1291" i="2" s="1"/>
  <c r="C1292" i="2"/>
  <c r="D1292" i="2" s="1"/>
  <c r="C1293" i="2"/>
  <c r="D1293" i="2" s="1"/>
  <c r="C1294" i="2"/>
  <c r="D1294" i="2" s="1"/>
  <c r="C1295" i="2"/>
  <c r="D1295" i="2" s="1"/>
  <c r="C1296" i="2"/>
  <c r="D1296" i="2" s="1"/>
  <c r="C1297" i="2"/>
  <c r="C1298" i="2"/>
  <c r="D1298" i="2" s="1"/>
  <c r="C1299" i="2"/>
  <c r="D1299" i="2" s="1"/>
  <c r="C1300" i="2"/>
  <c r="D1300" i="2" s="1"/>
  <c r="C1301" i="2"/>
  <c r="D1301" i="2" s="1"/>
  <c r="C1302" i="2"/>
  <c r="D1302" i="2" s="1"/>
  <c r="C1303" i="2"/>
  <c r="D1303" i="2" s="1"/>
  <c r="C1304" i="2"/>
  <c r="D1304" i="2" s="1"/>
  <c r="C1305" i="2"/>
  <c r="D1305" i="2" s="1"/>
  <c r="C1306" i="2"/>
  <c r="D1306" i="2" s="1"/>
  <c r="C1307" i="2"/>
  <c r="D1307" i="2" s="1"/>
  <c r="C1308" i="2"/>
  <c r="D1308" i="2" s="1"/>
  <c r="C1309" i="2"/>
  <c r="C1310" i="2"/>
  <c r="D1310" i="2" s="1"/>
  <c r="C1311" i="2"/>
  <c r="D1311" i="2" s="1"/>
  <c r="C1312" i="2"/>
  <c r="D1312" i="2" s="1"/>
  <c r="C1313" i="2"/>
  <c r="D1313" i="2" s="1"/>
  <c r="C1314" i="2"/>
  <c r="D1314" i="2" s="1"/>
  <c r="C1315" i="2"/>
  <c r="D1315" i="2" s="1"/>
  <c r="C1316" i="2"/>
  <c r="D1316" i="2" s="1"/>
  <c r="C1317" i="2"/>
  <c r="D1317" i="2" s="1"/>
  <c r="C1318" i="2"/>
  <c r="D1318" i="2" s="1"/>
  <c r="C1319" i="2"/>
  <c r="D1319" i="2" s="1"/>
  <c r="C1320" i="2"/>
  <c r="D1320" i="2" s="1"/>
  <c r="C1321" i="2"/>
  <c r="C1322" i="2"/>
  <c r="D1322" i="2" s="1"/>
  <c r="C1323" i="2"/>
  <c r="D1323" i="2" s="1"/>
  <c r="C1324" i="2"/>
  <c r="D1324" i="2" s="1"/>
  <c r="C1325" i="2"/>
  <c r="D1325" i="2" s="1"/>
  <c r="C1326" i="2"/>
  <c r="D1326" i="2" s="1"/>
  <c r="C1327" i="2"/>
  <c r="D1327" i="2" s="1"/>
  <c r="C1328" i="2"/>
  <c r="D1328" i="2" s="1"/>
  <c r="C1329" i="2"/>
  <c r="D1329" i="2" s="1"/>
  <c r="C1330" i="2"/>
  <c r="D1330" i="2" s="1"/>
  <c r="C1331" i="2"/>
  <c r="D1331" i="2" s="1"/>
  <c r="C1332" i="2"/>
  <c r="D1332" i="2" s="1"/>
  <c r="C1333" i="2"/>
  <c r="C1334" i="2"/>
  <c r="D1334" i="2" s="1"/>
  <c r="C1335" i="2"/>
  <c r="D1335" i="2" s="1"/>
  <c r="C1336" i="2"/>
  <c r="D1336" i="2" s="1"/>
  <c r="C1337" i="2"/>
  <c r="D1337" i="2" s="1"/>
  <c r="C1338" i="2"/>
  <c r="D1338" i="2" s="1"/>
  <c r="C1339" i="2"/>
  <c r="D1339" i="2" s="1"/>
  <c r="C1340" i="2"/>
  <c r="D1340" i="2" s="1"/>
  <c r="C1341" i="2"/>
  <c r="D1341" i="2" s="1"/>
  <c r="C1342" i="2"/>
  <c r="D1342" i="2" s="1"/>
  <c r="C1343" i="2"/>
  <c r="D1343" i="2" s="1"/>
  <c r="C1344" i="2"/>
  <c r="D1344" i="2" s="1"/>
  <c r="C1345" i="2"/>
  <c r="C1346" i="2"/>
  <c r="D1346" i="2" s="1"/>
  <c r="C1347" i="2"/>
  <c r="D1347" i="2" s="1"/>
  <c r="C1348" i="2"/>
  <c r="D1348" i="2" s="1"/>
  <c r="C1349" i="2"/>
  <c r="D1349" i="2" s="1"/>
  <c r="C1350" i="2"/>
  <c r="D1350" i="2" s="1"/>
  <c r="C1351" i="2"/>
  <c r="D1351" i="2" s="1"/>
  <c r="C1352" i="2"/>
  <c r="D1352" i="2" s="1"/>
  <c r="C1353" i="2"/>
  <c r="D1353" i="2" s="1"/>
  <c r="C1354" i="2"/>
  <c r="D1354" i="2" s="1"/>
  <c r="C1355" i="2"/>
  <c r="D1355" i="2" s="1"/>
  <c r="C1356" i="2"/>
  <c r="D1356" i="2" s="1"/>
  <c r="C1357" i="2"/>
  <c r="C1358" i="2"/>
  <c r="D1358" i="2" s="1"/>
  <c r="C1359" i="2"/>
  <c r="D1359" i="2" s="1"/>
  <c r="C1360" i="2"/>
  <c r="D1360" i="2" s="1"/>
  <c r="C1361" i="2"/>
  <c r="D1361" i="2" s="1"/>
  <c r="C1362" i="2"/>
  <c r="D1362" i="2" s="1"/>
  <c r="C1363" i="2"/>
  <c r="D1363" i="2" s="1"/>
  <c r="C1364" i="2"/>
  <c r="D1364" i="2" s="1"/>
  <c r="C1365" i="2"/>
  <c r="D1365" i="2" s="1"/>
  <c r="C1366" i="2"/>
  <c r="D1366" i="2" s="1"/>
  <c r="C1367" i="2"/>
  <c r="D1367" i="2" s="1"/>
  <c r="C1368" i="2"/>
  <c r="D1368" i="2" s="1"/>
  <c r="C1369" i="2"/>
  <c r="C1370" i="2"/>
  <c r="D1370" i="2" s="1"/>
  <c r="C1371" i="2"/>
  <c r="D1371" i="2" s="1"/>
  <c r="C1372" i="2"/>
  <c r="D1372" i="2" s="1"/>
  <c r="C1373" i="2"/>
  <c r="D1373" i="2" s="1"/>
  <c r="C1374" i="2"/>
  <c r="D1374" i="2" s="1"/>
  <c r="C1375" i="2"/>
  <c r="D1375" i="2" s="1"/>
  <c r="C1376" i="2"/>
  <c r="D1376" i="2" s="1"/>
  <c r="C1377" i="2"/>
  <c r="D1377" i="2" s="1"/>
  <c r="C1378" i="2"/>
  <c r="D1378" i="2" s="1"/>
  <c r="C1379" i="2"/>
  <c r="D1379" i="2" s="1"/>
  <c r="C1380" i="2"/>
  <c r="D1380" i="2" s="1"/>
  <c r="C1381" i="2"/>
  <c r="C1382" i="2"/>
  <c r="D1382" i="2" s="1"/>
  <c r="C1383" i="2"/>
  <c r="D1383" i="2" s="1"/>
  <c r="C1384" i="2"/>
  <c r="D1384" i="2" s="1"/>
  <c r="C1385" i="2"/>
  <c r="D1385" i="2" s="1"/>
  <c r="C1386" i="2"/>
  <c r="D1386" i="2" s="1"/>
  <c r="C1387" i="2"/>
  <c r="D1387" i="2" s="1"/>
  <c r="C1388" i="2"/>
  <c r="D1388" i="2" s="1"/>
  <c r="C1389" i="2"/>
  <c r="D1389" i="2" s="1"/>
  <c r="C1390" i="2"/>
  <c r="D1390" i="2" s="1"/>
  <c r="C1391" i="2"/>
  <c r="D1391" i="2" s="1"/>
  <c r="C1392" i="2"/>
  <c r="D1392" i="2" s="1"/>
  <c r="C1393" i="2"/>
  <c r="C1394" i="2"/>
  <c r="D1394" i="2" s="1"/>
  <c r="C1395" i="2"/>
  <c r="D1395" i="2" s="1"/>
  <c r="C1396" i="2"/>
  <c r="D1396" i="2" s="1"/>
  <c r="C1397" i="2"/>
  <c r="D1397" i="2" s="1"/>
  <c r="C1398" i="2"/>
  <c r="D1398" i="2" s="1"/>
  <c r="C1399" i="2"/>
  <c r="D1399" i="2" s="1"/>
  <c r="C1400" i="2"/>
  <c r="D1400" i="2" s="1"/>
  <c r="C1401" i="2"/>
  <c r="D1401" i="2" s="1"/>
  <c r="C1402" i="2"/>
  <c r="D1402" i="2" s="1"/>
  <c r="C1403" i="2"/>
  <c r="D1403" i="2" s="1"/>
  <c r="C1404" i="2"/>
  <c r="D1404" i="2" s="1"/>
  <c r="C1405" i="2"/>
  <c r="C1406" i="2"/>
  <c r="D1406" i="2" s="1"/>
  <c r="C1407" i="2"/>
  <c r="D1407" i="2" s="1"/>
  <c r="C1408" i="2"/>
  <c r="D1408" i="2" s="1"/>
  <c r="C1409" i="2"/>
  <c r="D1409" i="2" s="1"/>
  <c r="C1410" i="2"/>
  <c r="D1410" i="2" s="1"/>
  <c r="C1411" i="2"/>
  <c r="D1411" i="2" s="1"/>
  <c r="C1412" i="2"/>
  <c r="D1412" i="2" s="1"/>
  <c r="C1413" i="2"/>
  <c r="D1413" i="2" s="1"/>
  <c r="C1414" i="2"/>
  <c r="D1414" i="2" s="1"/>
  <c r="C1415" i="2"/>
  <c r="D1415" i="2" s="1"/>
  <c r="C1416" i="2"/>
  <c r="D1416" i="2" s="1"/>
  <c r="C1417" i="2"/>
  <c r="C1418" i="2"/>
  <c r="D1418" i="2" s="1"/>
  <c r="C1419" i="2"/>
  <c r="D1419" i="2" s="1"/>
  <c r="C1420" i="2"/>
  <c r="D1420" i="2" s="1"/>
  <c r="C1421" i="2"/>
  <c r="D1421" i="2" s="1"/>
  <c r="C1422" i="2"/>
  <c r="D1422" i="2" s="1"/>
  <c r="C1423" i="2"/>
  <c r="D1423" i="2" s="1"/>
  <c r="C1424" i="2"/>
  <c r="D1424" i="2" s="1"/>
  <c r="C1425" i="2"/>
  <c r="D1425" i="2" s="1"/>
  <c r="C1426" i="2"/>
  <c r="D1426" i="2" s="1"/>
  <c r="C1427" i="2"/>
  <c r="D1427" i="2" s="1"/>
  <c r="C1428" i="2"/>
  <c r="D1428" i="2" s="1"/>
  <c r="C1429" i="2"/>
  <c r="C1430" i="2"/>
  <c r="D1430" i="2" s="1"/>
  <c r="C1431" i="2"/>
  <c r="D1431" i="2" s="1"/>
  <c r="C1432" i="2"/>
  <c r="D1432" i="2" s="1"/>
  <c r="C1433" i="2"/>
  <c r="D1433" i="2" s="1"/>
  <c r="C1434" i="2"/>
  <c r="D1434" i="2" s="1"/>
  <c r="C1435" i="2"/>
  <c r="D1435" i="2" s="1"/>
  <c r="C1436" i="2"/>
  <c r="D1436" i="2" s="1"/>
  <c r="C1437" i="2"/>
  <c r="D1437" i="2" s="1"/>
  <c r="C1438" i="2"/>
  <c r="D1438" i="2" s="1"/>
  <c r="C1439" i="2"/>
  <c r="D1439" i="2" s="1"/>
  <c r="C1440" i="2"/>
  <c r="D1440" i="2" s="1"/>
  <c r="C1441" i="2"/>
  <c r="C1442" i="2"/>
  <c r="D1442" i="2" s="1"/>
  <c r="C1443" i="2"/>
  <c r="D1443" i="2" s="1"/>
  <c r="C1444" i="2"/>
  <c r="D1444" i="2" s="1"/>
  <c r="C1445" i="2"/>
  <c r="D1445" i="2" s="1"/>
  <c r="C1446" i="2"/>
  <c r="D1446" i="2" s="1"/>
  <c r="C1447" i="2"/>
  <c r="D1447" i="2" s="1"/>
  <c r="C1448" i="2"/>
  <c r="D1448" i="2" s="1"/>
  <c r="C1449" i="2"/>
  <c r="D1449" i="2" s="1"/>
  <c r="C1450" i="2"/>
  <c r="D1450" i="2" s="1"/>
  <c r="C1451" i="2"/>
  <c r="D1451" i="2" s="1"/>
  <c r="C1452" i="2"/>
  <c r="D1452" i="2" s="1"/>
  <c r="C1453" i="2"/>
  <c r="C1454" i="2"/>
  <c r="D1454" i="2" s="1"/>
  <c r="C1455" i="2"/>
  <c r="D1455" i="2" s="1"/>
  <c r="C1456" i="2"/>
  <c r="D1456" i="2" s="1"/>
  <c r="C1457" i="2"/>
  <c r="D1457" i="2" s="1"/>
  <c r="C1458" i="2"/>
  <c r="D1458" i="2" s="1"/>
  <c r="C1459" i="2"/>
  <c r="D1459" i="2" s="1"/>
  <c r="C1460" i="2"/>
  <c r="D1460" i="2" s="1"/>
  <c r="C1461" i="2"/>
  <c r="D1461" i="2" s="1"/>
  <c r="C1462" i="2"/>
  <c r="D1462" i="2" s="1"/>
  <c r="C1463" i="2"/>
  <c r="D1463" i="2" s="1"/>
  <c r="C1464" i="2"/>
  <c r="D1464" i="2" s="1"/>
  <c r="C1465" i="2"/>
  <c r="C1466" i="2"/>
  <c r="D1466" i="2" s="1"/>
  <c r="C1467" i="2"/>
  <c r="D1467" i="2" s="1"/>
  <c r="C1468" i="2"/>
  <c r="D1468" i="2" s="1"/>
  <c r="C1469" i="2"/>
  <c r="D1469" i="2" s="1"/>
  <c r="C1470" i="2"/>
  <c r="D1470" i="2" s="1"/>
  <c r="C1471" i="2"/>
  <c r="D1471" i="2" s="1"/>
  <c r="C1472" i="2"/>
  <c r="D1472" i="2" s="1"/>
  <c r="C1473" i="2"/>
  <c r="D1473" i="2" s="1"/>
  <c r="C1474" i="2"/>
  <c r="D1474" i="2" s="1"/>
  <c r="C1475" i="2"/>
  <c r="D1475" i="2" s="1"/>
  <c r="C1476" i="2"/>
  <c r="D1476" i="2" s="1"/>
  <c r="C1477" i="2"/>
  <c r="C1478" i="2"/>
  <c r="D1478" i="2" s="1"/>
  <c r="C1479" i="2"/>
  <c r="D1479" i="2" s="1"/>
  <c r="C1480" i="2"/>
  <c r="D1480" i="2" s="1"/>
  <c r="C1481" i="2"/>
  <c r="D1481" i="2" s="1"/>
  <c r="C1482" i="2"/>
  <c r="D1482" i="2" s="1"/>
  <c r="C1483" i="2"/>
  <c r="D1483" i="2" s="1"/>
  <c r="C1484" i="2"/>
  <c r="D1484" i="2" s="1"/>
  <c r="C1485" i="2"/>
  <c r="D1485" i="2" s="1"/>
  <c r="C1486" i="2"/>
  <c r="D1486" i="2" s="1"/>
  <c r="C1487" i="2"/>
  <c r="D1487" i="2" s="1"/>
  <c r="C1488" i="2"/>
  <c r="D1488" i="2" s="1"/>
  <c r="C1489" i="2"/>
  <c r="C1490" i="2"/>
  <c r="D1490" i="2" s="1"/>
  <c r="C1491" i="2"/>
  <c r="D1491" i="2" s="1"/>
  <c r="C1492" i="2"/>
  <c r="D1492" i="2" s="1"/>
  <c r="C1493" i="2"/>
  <c r="D1493" i="2" s="1"/>
  <c r="C1494" i="2"/>
  <c r="D1494" i="2" s="1"/>
  <c r="C1495" i="2"/>
  <c r="D1495" i="2" s="1"/>
  <c r="C1496" i="2"/>
  <c r="D1496" i="2" s="1"/>
  <c r="C1497" i="2"/>
  <c r="D1497" i="2" s="1"/>
  <c r="C1498" i="2"/>
  <c r="D1498" i="2" s="1"/>
  <c r="C1499" i="2"/>
  <c r="D1499" i="2" s="1"/>
  <c r="C1500" i="2"/>
  <c r="D1500" i="2" s="1"/>
  <c r="C1501" i="2"/>
  <c r="C1502" i="2"/>
  <c r="D1502" i="2" s="1"/>
  <c r="C1503" i="2"/>
  <c r="D1503" i="2" s="1"/>
  <c r="C1504" i="2"/>
  <c r="D1504" i="2" s="1"/>
  <c r="C1505" i="2"/>
  <c r="D1505" i="2" s="1"/>
  <c r="C1506" i="2"/>
  <c r="D1506" i="2" s="1"/>
  <c r="C1507" i="2"/>
  <c r="D1507" i="2" s="1"/>
  <c r="C1508" i="2"/>
  <c r="D1508" i="2" s="1"/>
  <c r="C1509" i="2"/>
  <c r="D1509" i="2" s="1"/>
  <c r="C1510" i="2"/>
  <c r="D1510" i="2" s="1"/>
  <c r="C1511" i="2"/>
  <c r="D1511" i="2" s="1"/>
  <c r="C1512" i="2"/>
  <c r="D1512" i="2" s="1"/>
  <c r="C1513" i="2"/>
  <c r="C1514" i="2"/>
  <c r="D1514" i="2" s="1"/>
  <c r="C1515" i="2"/>
  <c r="D1515" i="2" s="1"/>
  <c r="C1516" i="2"/>
  <c r="D1516" i="2" s="1"/>
  <c r="C1517" i="2"/>
  <c r="D1517" i="2" s="1"/>
  <c r="C1518" i="2"/>
  <c r="D1518" i="2" s="1"/>
  <c r="C1519" i="2"/>
  <c r="D1519" i="2" s="1"/>
  <c r="C1520" i="2"/>
  <c r="D1520" i="2" s="1"/>
  <c r="C1521" i="2"/>
  <c r="D1521" i="2" s="1"/>
  <c r="C1522" i="2"/>
  <c r="D1522" i="2" s="1"/>
  <c r="C1523" i="2"/>
  <c r="D1523" i="2" s="1"/>
  <c r="C1524" i="2"/>
  <c r="D1524" i="2" s="1"/>
  <c r="C1525" i="2"/>
  <c r="C1526" i="2"/>
  <c r="D1526" i="2" s="1"/>
  <c r="C1527" i="2"/>
  <c r="D1527" i="2" s="1"/>
  <c r="C1528" i="2"/>
  <c r="D1528" i="2" s="1"/>
  <c r="C1529" i="2"/>
  <c r="D1529" i="2" s="1"/>
  <c r="C1530" i="2"/>
  <c r="D1530" i="2" s="1"/>
  <c r="C1531" i="2"/>
  <c r="D1531" i="2" s="1"/>
  <c r="C1532" i="2"/>
  <c r="D1532" i="2" s="1"/>
  <c r="C1533" i="2"/>
  <c r="D1533" i="2" s="1"/>
  <c r="C1534" i="2"/>
  <c r="D1534" i="2" s="1"/>
  <c r="C1535" i="2"/>
  <c r="D1535" i="2" s="1"/>
  <c r="C1536" i="2"/>
  <c r="C1537" i="2"/>
  <c r="D1537" i="2" s="1"/>
  <c r="C1538" i="2"/>
  <c r="D1538" i="2" s="1"/>
  <c r="C1539" i="2"/>
  <c r="D1539" i="2" s="1"/>
  <c r="C1540" i="2"/>
  <c r="D1540" i="2" s="1"/>
  <c r="C1541" i="2"/>
  <c r="D1541" i="2" s="1"/>
  <c r="C1542" i="2"/>
  <c r="D1542" i="2" s="1"/>
  <c r="C1543" i="2"/>
  <c r="D1543" i="2" s="1"/>
  <c r="C1544" i="2"/>
  <c r="D1544" i="2" s="1"/>
  <c r="C1545" i="2"/>
  <c r="D1545" i="2" s="1"/>
  <c r="C1546" i="2"/>
  <c r="D1546" i="2" s="1"/>
  <c r="C1547" i="2"/>
  <c r="D1547" i="2" s="1"/>
  <c r="C1548" i="2"/>
  <c r="C1549" i="2"/>
  <c r="D1549" i="2" s="1"/>
  <c r="C1550" i="2"/>
  <c r="D1550" i="2" s="1"/>
  <c r="C1551" i="2"/>
  <c r="D1551" i="2" s="1"/>
  <c r="C1552" i="2"/>
  <c r="D1552" i="2" s="1"/>
  <c r="C1553" i="2"/>
  <c r="D1553" i="2" s="1"/>
  <c r="C1554" i="2"/>
  <c r="D1554" i="2" s="1"/>
  <c r="C1555" i="2"/>
  <c r="D1555" i="2" s="1"/>
  <c r="C1556" i="2"/>
  <c r="D1556" i="2" s="1"/>
  <c r="C1557" i="2"/>
  <c r="D1557" i="2" s="1"/>
  <c r="C1558" i="2"/>
  <c r="D1558" i="2" s="1"/>
  <c r="C1559" i="2"/>
  <c r="D1559" i="2" s="1"/>
  <c r="C1560" i="2"/>
  <c r="C1561" i="2"/>
  <c r="D1561" i="2" s="1"/>
  <c r="C1562" i="2"/>
  <c r="D1562" i="2" s="1"/>
  <c r="C1563" i="2"/>
  <c r="D1563" i="2" s="1"/>
  <c r="C1564" i="2"/>
  <c r="D1564" i="2" s="1"/>
  <c r="C1565" i="2"/>
  <c r="D1565" i="2" s="1"/>
  <c r="C1566" i="2"/>
  <c r="D1566" i="2" s="1"/>
  <c r="C1567" i="2"/>
  <c r="D1567" i="2" s="1"/>
  <c r="C1568" i="2"/>
  <c r="D1568" i="2" s="1"/>
  <c r="C1569" i="2"/>
  <c r="D1569" i="2" s="1"/>
  <c r="C1570" i="2"/>
  <c r="D1570" i="2" s="1"/>
  <c r="C1571" i="2"/>
  <c r="D1571" i="2" s="1"/>
  <c r="C1572" i="2"/>
  <c r="C1573" i="2"/>
  <c r="D1573" i="2" s="1"/>
  <c r="C1574" i="2"/>
  <c r="D1574" i="2" s="1"/>
  <c r="C1575" i="2"/>
  <c r="D1575" i="2" s="1"/>
  <c r="C1576" i="2"/>
  <c r="D1576" i="2" s="1"/>
  <c r="C1577" i="2"/>
  <c r="D1577" i="2" s="1"/>
  <c r="C1578" i="2"/>
  <c r="D1578" i="2" s="1"/>
  <c r="C1579" i="2"/>
  <c r="D1579" i="2" s="1"/>
  <c r="C1580" i="2"/>
  <c r="D1580" i="2" s="1"/>
  <c r="C1581" i="2"/>
  <c r="D1581" i="2" s="1"/>
  <c r="C1582" i="2"/>
  <c r="D1582" i="2" s="1"/>
  <c r="C1583" i="2"/>
  <c r="D1583" i="2" s="1"/>
  <c r="C1584" i="2"/>
  <c r="C1585" i="2"/>
  <c r="D1585" i="2" s="1"/>
  <c r="C1586" i="2"/>
  <c r="D1586" i="2" s="1"/>
  <c r="C1587" i="2"/>
  <c r="D1587" i="2" s="1"/>
  <c r="C1588" i="2"/>
  <c r="D1588" i="2" s="1"/>
  <c r="C1589" i="2"/>
  <c r="D1589" i="2" s="1"/>
  <c r="C1590" i="2"/>
  <c r="D1590" i="2" s="1"/>
  <c r="C1591" i="2"/>
  <c r="D1591" i="2" s="1"/>
  <c r="C1592" i="2"/>
  <c r="D1592" i="2" s="1"/>
  <c r="C1593" i="2"/>
  <c r="D1593" i="2" s="1"/>
  <c r="C1594" i="2"/>
  <c r="D1594" i="2" s="1"/>
  <c r="C1595" i="2"/>
  <c r="D1595" i="2" s="1"/>
  <c r="C1596" i="2"/>
  <c r="C1597" i="2"/>
  <c r="D1597" i="2" s="1"/>
  <c r="C1598" i="2"/>
  <c r="D1598" i="2" s="1"/>
  <c r="C1599" i="2"/>
  <c r="D1599" i="2" s="1"/>
  <c r="C1600" i="2"/>
  <c r="D1600" i="2" s="1"/>
  <c r="C1601" i="2"/>
  <c r="D1601" i="2" s="1"/>
  <c r="C1602" i="2"/>
  <c r="D1602" i="2" s="1"/>
  <c r="C1603" i="2"/>
  <c r="D1603" i="2" s="1"/>
  <c r="C1604" i="2"/>
  <c r="D1604" i="2" s="1"/>
  <c r="C1605" i="2"/>
  <c r="D1605" i="2" s="1"/>
  <c r="C1606" i="2"/>
  <c r="D1606" i="2" s="1"/>
  <c r="C1607" i="2"/>
  <c r="D1607" i="2" s="1"/>
  <c r="C1608" i="2"/>
  <c r="C1609" i="2"/>
  <c r="D1609" i="2" s="1"/>
  <c r="C1610" i="2"/>
  <c r="D1610" i="2" s="1"/>
  <c r="C1611" i="2"/>
  <c r="D1611" i="2" s="1"/>
  <c r="C1612" i="2"/>
  <c r="D1612" i="2" s="1"/>
  <c r="C1613" i="2"/>
  <c r="D1613" i="2" s="1"/>
  <c r="C1614" i="2"/>
  <c r="D1614" i="2" s="1"/>
  <c r="C1615" i="2"/>
  <c r="D1615" i="2" s="1"/>
  <c r="C1616" i="2"/>
  <c r="D1616" i="2" s="1"/>
  <c r="C1617" i="2"/>
  <c r="D1617" i="2" s="1"/>
  <c r="C1618" i="2"/>
  <c r="D1618" i="2" s="1"/>
  <c r="C1619" i="2"/>
  <c r="D1619" i="2" s="1"/>
  <c r="C1620" i="2"/>
  <c r="C1621" i="2"/>
  <c r="D1621" i="2" s="1"/>
  <c r="C1622" i="2"/>
  <c r="D1622" i="2" s="1"/>
  <c r="C1623" i="2"/>
  <c r="D1623" i="2" s="1"/>
  <c r="C1624" i="2"/>
  <c r="D1624" i="2" s="1"/>
  <c r="C1625" i="2"/>
  <c r="D1625" i="2" s="1"/>
  <c r="C1626" i="2"/>
  <c r="D1626" i="2" s="1"/>
  <c r="C1627" i="2"/>
  <c r="D1627" i="2" s="1"/>
  <c r="C1628" i="2"/>
  <c r="D1628" i="2" s="1"/>
  <c r="C1629" i="2"/>
  <c r="D1629" i="2" s="1"/>
  <c r="C1630" i="2"/>
  <c r="D1630" i="2" s="1"/>
  <c r="C1631" i="2"/>
  <c r="C1632" i="2"/>
  <c r="D1632" i="2" s="1"/>
  <c r="C1633" i="2"/>
  <c r="D1633" i="2" s="1"/>
  <c r="C1634" i="2"/>
  <c r="D1634" i="2" s="1"/>
  <c r="C1635" i="2"/>
  <c r="D1635" i="2" s="1"/>
  <c r="C1636" i="2"/>
  <c r="D1636" i="2" s="1"/>
  <c r="C1637" i="2"/>
  <c r="D1637" i="2" s="1"/>
  <c r="C1638" i="2"/>
  <c r="D1638" i="2" s="1"/>
  <c r="C1639" i="2"/>
  <c r="D1639" i="2" s="1"/>
  <c r="C1640" i="2"/>
  <c r="D1640" i="2" s="1"/>
  <c r="C1641" i="2"/>
  <c r="D1641" i="2" s="1"/>
  <c r="C1642" i="2"/>
  <c r="D1642" i="2" s="1"/>
  <c r="C1643" i="2"/>
  <c r="C1644" i="2"/>
  <c r="D1644" i="2" s="1"/>
  <c r="C1645" i="2"/>
  <c r="D1645" i="2" s="1"/>
  <c r="C1646" i="2"/>
  <c r="D1646" i="2" s="1"/>
  <c r="C1647" i="2"/>
  <c r="D1647" i="2" s="1"/>
  <c r="C1648" i="2"/>
  <c r="D1648" i="2" s="1"/>
  <c r="C1649" i="2"/>
  <c r="D1649" i="2" s="1"/>
  <c r="C1650" i="2"/>
  <c r="D1650" i="2" s="1"/>
  <c r="C1651" i="2"/>
  <c r="D1651" i="2" s="1"/>
  <c r="C1652" i="2"/>
  <c r="D1652" i="2" s="1"/>
  <c r="C1653" i="2"/>
  <c r="D1653" i="2" s="1"/>
  <c r="C1654" i="2"/>
  <c r="D1654" i="2" s="1"/>
  <c r="C1655" i="2"/>
  <c r="C1656" i="2"/>
  <c r="D1656" i="2" s="1"/>
  <c r="C1657" i="2"/>
  <c r="D1657" i="2" s="1"/>
  <c r="C1658" i="2"/>
  <c r="D1658" i="2" s="1"/>
  <c r="C1659" i="2"/>
  <c r="D1659" i="2" s="1"/>
  <c r="C1660" i="2"/>
  <c r="D1660" i="2" s="1"/>
  <c r="C1661" i="2"/>
  <c r="D1661" i="2" s="1"/>
  <c r="C1662" i="2"/>
  <c r="D1662" i="2" s="1"/>
  <c r="C1663" i="2"/>
  <c r="D1663" i="2" s="1"/>
  <c r="C1664" i="2"/>
  <c r="D1664" i="2" s="1"/>
  <c r="C1665" i="2"/>
  <c r="D1665" i="2" s="1"/>
  <c r="C1666" i="2"/>
  <c r="D1666" i="2" s="1"/>
  <c r="C1667" i="2"/>
  <c r="C1668" i="2"/>
  <c r="D1668" i="2" s="1"/>
  <c r="C1669" i="2"/>
  <c r="D1669" i="2" s="1"/>
  <c r="C1670" i="2"/>
  <c r="D1670" i="2" s="1"/>
  <c r="C1671" i="2"/>
  <c r="D1671" i="2" s="1"/>
  <c r="C1672" i="2"/>
  <c r="D1672" i="2" s="1"/>
  <c r="C1673" i="2"/>
  <c r="D1673" i="2" s="1"/>
  <c r="C1674" i="2"/>
  <c r="D1674" i="2" s="1"/>
  <c r="C1675" i="2"/>
  <c r="D1675" i="2" s="1"/>
  <c r="C1676" i="2"/>
  <c r="D1676" i="2" s="1"/>
  <c r="C1677" i="2"/>
  <c r="D1677" i="2" s="1"/>
  <c r="C1678" i="2"/>
  <c r="D1678" i="2" s="1"/>
  <c r="C1679" i="2"/>
  <c r="D1679" i="2" s="1"/>
  <c r="C1680" i="2"/>
  <c r="D1680" i="2" s="1"/>
  <c r="C1681" i="2"/>
  <c r="D1681" i="2" s="1"/>
  <c r="C1682" i="2"/>
  <c r="D1682" i="2" s="1"/>
  <c r="C1683" i="2"/>
  <c r="D1683" i="2" s="1"/>
  <c r="C1684" i="2"/>
  <c r="D1684" i="2" s="1"/>
  <c r="C1685" i="2"/>
  <c r="D1685" i="2" s="1"/>
  <c r="C1686" i="2"/>
  <c r="D1686" i="2" s="1"/>
  <c r="C1687" i="2"/>
  <c r="D1687" i="2" s="1"/>
  <c r="C1688" i="2"/>
  <c r="D1688" i="2" s="1"/>
  <c r="C1689" i="2"/>
  <c r="D1689" i="2" s="1"/>
  <c r="C1690" i="2"/>
  <c r="D1690" i="2" s="1"/>
  <c r="C1691" i="2"/>
  <c r="D1691" i="2" s="1"/>
  <c r="C1692" i="2"/>
  <c r="D1692" i="2" s="1"/>
  <c r="C1693" i="2"/>
  <c r="D1693" i="2" s="1"/>
  <c r="C1694" i="2"/>
  <c r="D1694" i="2" s="1"/>
  <c r="C1695" i="2"/>
  <c r="D1695" i="2" s="1"/>
  <c r="C1696" i="2"/>
  <c r="D1696" i="2" s="1"/>
  <c r="C1697" i="2"/>
  <c r="D1697" i="2" s="1"/>
  <c r="C1698" i="2"/>
  <c r="D1698" i="2" s="1"/>
  <c r="C1699" i="2"/>
  <c r="D1699" i="2" s="1"/>
  <c r="C1700" i="2"/>
  <c r="D1700" i="2" s="1"/>
  <c r="C1701" i="2"/>
  <c r="D1701" i="2" s="1"/>
  <c r="C1702" i="2"/>
  <c r="D1702" i="2" s="1"/>
  <c r="C1703" i="2"/>
  <c r="D1703" i="2" s="1"/>
  <c r="C1704" i="2"/>
  <c r="D1704" i="2" s="1"/>
  <c r="C1705" i="2"/>
  <c r="D1705" i="2" s="1"/>
  <c r="C1706" i="2"/>
  <c r="D1706" i="2" s="1"/>
  <c r="C1707" i="2"/>
  <c r="D1707" i="2" s="1"/>
  <c r="C1708" i="2"/>
  <c r="D1708" i="2" s="1"/>
  <c r="C1709" i="2"/>
  <c r="D1709" i="2" s="1"/>
  <c r="C1710" i="2"/>
  <c r="D1710" i="2" s="1"/>
  <c r="C1711" i="2"/>
  <c r="D1711" i="2" s="1"/>
  <c r="C1712" i="2"/>
  <c r="D1712" i="2" s="1"/>
  <c r="C1713" i="2"/>
  <c r="D1713" i="2" s="1"/>
  <c r="C1714" i="2"/>
  <c r="D1714" i="2" s="1"/>
  <c r="C1715" i="2"/>
  <c r="D1715" i="2" s="1"/>
  <c r="C1716" i="2"/>
  <c r="D1716" i="2" s="1"/>
  <c r="C1717" i="2"/>
  <c r="D1717" i="2" s="1"/>
  <c r="C1718" i="2"/>
  <c r="D1718" i="2" s="1"/>
  <c r="C1719" i="2"/>
  <c r="D1719" i="2" s="1"/>
  <c r="C1720" i="2"/>
  <c r="D1720" i="2" s="1"/>
  <c r="C1721" i="2"/>
  <c r="D1721" i="2" s="1"/>
  <c r="C1722" i="2"/>
  <c r="D1722" i="2" s="1"/>
  <c r="C1723" i="2"/>
  <c r="D1723" i="2" s="1"/>
  <c r="C1724" i="2"/>
  <c r="D1724" i="2" s="1"/>
  <c r="C1725" i="2"/>
  <c r="D1725" i="2" s="1"/>
  <c r="C1726" i="2"/>
  <c r="D1726" i="2" s="1"/>
  <c r="C1727" i="2"/>
  <c r="D1727" i="2" s="1"/>
  <c r="C1728" i="2"/>
  <c r="D1728" i="2" s="1"/>
  <c r="C1729" i="2"/>
  <c r="D1729" i="2" s="1"/>
  <c r="C1730" i="2"/>
  <c r="D1730" i="2" s="1"/>
  <c r="C1731" i="2"/>
  <c r="D1731" i="2" s="1"/>
  <c r="C1732" i="2"/>
  <c r="D1732" i="2" s="1"/>
  <c r="C1733" i="2"/>
  <c r="D1733" i="2" s="1"/>
  <c r="C1734" i="2"/>
  <c r="D1734" i="2" s="1"/>
  <c r="C1735" i="2"/>
  <c r="D1735" i="2" s="1"/>
  <c r="C1736" i="2"/>
  <c r="D1736" i="2" s="1"/>
  <c r="C1737" i="2"/>
  <c r="D1737" i="2" s="1"/>
  <c r="C1738" i="2"/>
  <c r="D1738" i="2" s="1"/>
  <c r="C1739" i="2"/>
  <c r="D1739" i="2" s="1"/>
  <c r="C1740" i="2"/>
  <c r="D1740" i="2" s="1"/>
  <c r="C1741" i="2"/>
  <c r="D1741" i="2" s="1"/>
  <c r="C1742" i="2"/>
  <c r="D1742" i="2" s="1"/>
  <c r="C1743" i="2"/>
  <c r="D1743" i="2" s="1"/>
  <c r="C1744" i="2"/>
  <c r="D1744" i="2" s="1"/>
  <c r="C1745" i="2"/>
  <c r="D1745" i="2" s="1"/>
  <c r="C1746" i="2"/>
  <c r="D1746" i="2" s="1"/>
  <c r="C1747" i="2"/>
  <c r="D1747" i="2" s="1"/>
  <c r="C1748" i="2"/>
  <c r="D1748" i="2" s="1"/>
  <c r="C1749" i="2"/>
  <c r="D1749" i="2" s="1"/>
  <c r="C1750" i="2"/>
  <c r="D1750" i="2" s="1"/>
  <c r="C1751" i="2"/>
  <c r="D1751" i="2" s="1"/>
  <c r="C1752" i="2"/>
  <c r="D1752" i="2" s="1"/>
  <c r="C1753" i="2"/>
  <c r="D1753" i="2" s="1"/>
  <c r="C1754" i="2"/>
  <c r="D1754" i="2" s="1"/>
  <c r="C1755" i="2"/>
  <c r="D1755" i="2" s="1"/>
  <c r="C1756" i="2"/>
  <c r="D1756" i="2" s="1"/>
  <c r="C1757" i="2"/>
  <c r="D1757" i="2" s="1"/>
  <c r="C1758" i="2"/>
  <c r="D1758" i="2" s="1"/>
  <c r="C1759" i="2"/>
  <c r="D1759" i="2" s="1"/>
  <c r="C1760" i="2"/>
  <c r="D1760" i="2" s="1"/>
  <c r="C1761" i="2"/>
  <c r="D1761" i="2" s="1"/>
  <c r="C1762" i="2"/>
  <c r="D1762" i="2" s="1"/>
  <c r="C1763" i="2"/>
  <c r="D1763" i="2" s="1"/>
  <c r="C1764" i="2"/>
  <c r="D1764" i="2" s="1"/>
  <c r="C1765" i="2"/>
  <c r="D1765" i="2" s="1"/>
  <c r="C1766" i="2"/>
  <c r="D1766" i="2" s="1"/>
  <c r="C1767" i="2"/>
  <c r="D1767" i="2" s="1"/>
  <c r="C1768" i="2"/>
  <c r="D1768" i="2" s="1"/>
  <c r="C1769" i="2"/>
  <c r="D1769" i="2" s="1"/>
  <c r="C1770" i="2"/>
  <c r="D1770" i="2" s="1"/>
  <c r="C1771" i="2"/>
  <c r="D1771" i="2" s="1"/>
  <c r="C1772" i="2"/>
  <c r="D1772" i="2" s="1"/>
  <c r="C1773" i="2"/>
  <c r="D1773" i="2" s="1"/>
  <c r="C1774" i="2"/>
  <c r="D1774" i="2" s="1"/>
  <c r="C1775" i="2"/>
  <c r="D1775" i="2" s="1"/>
  <c r="C1776" i="2"/>
  <c r="D1776" i="2" s="1"/>
  <c r="C1777" i="2"/>
  <c r="D1777" i="2" s="1"/>
  <c r="C1778" i="2"/>
  <c r="D1778" i="2" s="1"/>
  <c r="C1779" i="2"/>
  <c r="D1779" i="2" s="1"/>
  <c r="C1780" i="2"/>
  <c r="D1780" i="2" s="1"/>
  <c r="C1781" i="2"/>
  <c r="D1781" i="2" s="1"/>
  <c r="C1782" i="2"/>
  <c r="D1782" i="2" s="1"/>
  <c r="C1783" i="2"/>
  <c r="D1783" i="2" s="1"/>
  <c r="C1784" i="2"/>
  <c r="D1784" i="2" s="1"/>
  <c r="C1785" i="2"/>
  <c r="D1785" i="2" s="1"/>
  <c r="C1786" i="2"/>
  <c r="D1786" i="2" s="1"/>
  <c r="C1787" i="2"/>
  <c r="D1787" i="2" s="1"/>
  <c r="C1788" i="2"/>
  <c r="D1788" i="2" s="1"/>
  <c r="C1789" i="2"/>
  <c r="D1789" i="2" s="1"/>
  <c r="C1790" i="2"/>
  <c r="D1790" i="2" s="1"/>
  <c r="C1791" i="2"/>
  <c r="D1791" i="2" s="1"/>
  <c r="C1792" i="2"/>
  <c r="D1792" i="2" s="1"/>
  <c r="C1793" i="2"/>
  <c r="D1793" i="2" s="1"/>
  <c r="C1794" i="2"/>
  <c r="D1794" i="2" s="1"/>
  <c r="C1795" i="2"/>
  <c r="D1795" i="2" s="1"/>
  <c r="C1796" i="2"/>
  <c r="D1796" i="2" s="1"/>
  <c r="C1797" i="2"/>
  <c r="D1797" i="2" s="1"/>
  <c r="C1798" i="2"/>
  <c r="D1798" i="2" s="1"/>
  <c r="C1799" i="2"/>
  <c r="D1799" i="2" s="1"/>
  <c r="C1800" i="2"/>
  <c r="D1800" i="2" s="1"/>
  <c r="C1801" i="2"/>
  <c r="D1801" i="2" s="1"/>
  <c r="C1802" i="2"/>
  <c r="D1802" i="2" s="1"/>
  <c r="C1803" i="2"/>
  <c r="D1803" i="2" s="1"/>
  <c r="C1804" i="2"/>
  <c r="D1804" i="2" s="1"/>
  <c r="C1805" i="2"/>
  <c r="D1805" i="2" s="1"/>
  <c r="C1806" i="2"/>
  <c r="D1806" i="2" s="1"/>
  <c r="C1807" i="2"/>
  <c r="D1807" i="2" s="1"/>
  <c r="C1808" i="2"/>
  <c r="D1808" i="2" s="1"/>
  <c r="C1809" i="2"/>
  <c r="D1809" i="2" s="1"/>
  <c r="C1810" i="2"/>
  <c r="D1810" i="2" s="1"/>
  <c r="C1811" i="2"/>
  <c r="D1811" i="2" s="1"/>
  <c r="C1812" i="2"/>
  <c r="D1812" i="2" s="1"/>
  <c r="C1813" i="2"/>
  <c r="D1813" i="2" s="1"/>
  <c r="C1814" i="2"/>
  <c r="D1814" i="2" s="1"/>
  <c r="C1815" i="2"/>
  <c r="D1815" i="2" s="1"/>
  <c r="C1816" i="2"/>
  <c r="D1816" i="2" s="1"/>
  <c r="C1817" i="2"/>
  <c r="D1817" i="2" s="1"/>
  <c r="C1818" i="2"/>
  <c r="D1818" i="2" s="1"/>
  <c r="C1819" i="2"/>
  <c r="D1819" i="2" s="1"/>
  <c r="C1820" i="2"/>
  <c r="D1820" i="2" s="1"/>
  <c r="C1821" i="2"/>
  <c r="D1821" i="2" s="1"/>
  <c r="C1822" i="2"/>
  <c r="D1822" i="2" s="1"/>
  <c r="C1823" i="2"/>
  <c r="D1823" i="2" s="1"/>
  <c r="C1824" i="2"/>
  <c r="D1824" i="2" s="1"/>
  <c r="C1825" i="2"/>
  <c r="D1825" i="2" s="1"/>
  <c r="C1826" i="2"/>
  <c r="D1826" i="2" s="1"/>
  <c r="C1827" i="2"/>
  <c r="D1827" i="2" s="1"/>
  <c r="C1828" i="2"/>
  <c r="D1828" i="2" s="1"/>
  <c r="C1829" i="2"/>
  <c r="D1829" i="2" s="1"/>
  <c r="C1830" i="2"/>
  <c r="D1830" i="2" s="1"/>
  <c r="C1831" i="2"/>
  <c r="D1831" i="2" s="1"/>
  <c r="C1832" i="2"/>
  <c r="D1832" i="2" s="1"/>
  <c r="C1833" i="2"/>
  <c r="D1833" i="2" s="1"/>
  <c r="C1834" i="2"/>
  <c r="D1834" i="2" s="1"/>
  <c r="C1835" i="2"/>
  <c r="D1835" i="2" s="1"/>
  <c r="C1836" i="2"/>
  <c r="D1836" i="2" s="1"/>
  <c r="C1837" i="2"/>
  <c r="D1837" i="2" s="1"/>
  <c r="C1838" i="2"/>
  <c r="D1838" i="2" s="1"/>
  <c r="C1839" i="2"/>
  <c r="D1839" i="2" s="1"/>
  <c r="C1840" i="2"/>
  <c r="D1840" i="2" s="1"/>
  <c r="C1841" i="2"/>
  <c r="D1841" i="2" s="1"/>
  <c r="C1842" i="2"/>
  <c r="D1842" i="2" s="1"/>
  <c r="C1843" i="2"/>
  <c r="D1843" i="2" s="1"/>
  <c r="C1844" i="2"/>
  <c r="D1844" i="2" s="1"/>
  <c r="C1845" i="2"/>
  <c r="D1845" i="2" s="1"/>
  <c r="C1846" i="2"/>
  <c r="D1846" i="2" s="1"/>
  <c r="C1847" i="2"/>
  <c r="D1847" i="2" s="1"/>
  <c r="C1848" i="2"/>
  <c r="D1848" i="2" s="1"/>
  <c r="C1849" i="2"/>
  <c r="D1849" i="2" s="1"/>
  <c r="C1850" i="2"/>
  <c r="D1850" i="2" s="1"/>
  <c r="C1851" i="2"/>
  <c r="D1851" i="2" s="1"/>
  <c r="C1852" i="2"/>
  <c r="D1852" i="2" s="1"/>
  <c r="C1853" i="2"/>
  <c r="D1853" i="2" s="1"/>
  <c r="C1854" i="2"/>
  <c r="D1854" i="2" s="1"/>
  <c r="C1855" i="2"/>
  <c r="D1855" i="2" s="1"/>
  <c r="C1856" i="2"/>
  <c r="D1856" i="2" s="1"/>
  <c r="C1857" i="2"/>
  <c r="D1857" i="2" s="1"/>
  <c r="C1858" i="2"/>
  <c r="D1858" i="2" s="1"/>
  <c r="C1859" i="2"/>
  <c r="D1859" i="2" s="1"/>
  <c r="C1860" i="2"/>
  <c r="D1860" i="2" s="1"/>
  <c r="C1861" i="2"/>
  <c r="D1861" i="2" s="1"/>
  <c r="C1862" i="2"/>
  <c r="D1862" i="2" s="1"/>
  <c r="C1863" i="2"/>
  <c r="D1863" i="2" s="1"/>
  <c r="C1864" i="2"/>
  <c r="D1864" i="2" s="1"/>
  <c r="C1865" i="2"/>
  <c r="D1865" i="2" s="1"/>
  <c r="C1866" i="2"/>
  <c r="D1866" i="2" s="1"/>
  <c r="C1867" i="2"/>
  <c r="D1867" i="2" s="1"/>
  <c r="C1868" i="2"/>
  <c r="D1868" i="2" s="1"/>
  <c r="C1869" i="2"/>
  <c r="D1869" i="2" s="1"/>
  <c r="C1870" i="2"/>
  <c r="D1870" i="2" s="1"/>
  <c r="C1871" i="2"/>
  <c r="D1871" i="2" s="1"/>
  <c r="C1872" i="2"/>
  <c r="D1872" i="2" s="1"/>
  <c r="C1873" i="2"/>
  <c r="D1873" i="2" s="1"/>
  <c r="C1874" i="2"/>
  <c r="D1874" i="2" s="1"/>
  <c r="C1875" i="2"/>
  <c r="D1875" i="2" s="1"/>
  <c r="C1876" i="2"/>
  <c r="D1876" i="2" s="1"/>
  <c r="C1877" i="2"/>
  <c r="D1877" i="2" s="1"/>
  <c r="C1878" i="2"/>
  <c r="D1878" i="2" s="1"/>
  <c r="C1879" i="2"/>
  <c r="D1879" i="2" s="1"/>
  <c r="C1880" i="2"/>
  <c r="D1880" i="2" s="1"/>
  <c r="C1881" i="2"/>
  <c r="D1881" i="2" s="1"/>
  <c r="C1882" i="2"/>
  <c r="D1882" i="2" s="1"/>
  <c r="C1883" i="2"/>
  <c r="D1883" i="2" s="1"/>
  <c r="C1884" i="2"/>
  <c r="D1884" i="2" s="1"/>
  <c r="C1885" i="2"/>
  <c r="D1885" i="2" s="1"/>
  <c r="C1886" i="2"/>
  <c r="D1886" i="2" s="1"/>
  <c r="C1887" i="2"/>
  <c r="D1887" i="2" s="1"/>
  <c r="C1888" i="2"/>
  <c r="D1888" i="2" s="1"/>
  <c r="C1889" i="2"/>
  <c r="D1889" i="2" s="1"/>
  <c r="C1890" i="2"/>
  <c r="D1890" i="2" s="1"/>
  <c r="C1891" i="2"/>
  <c r="D1891" i="2" s="1"/>
  <c r="C1892" i="2"/>
  <c r="D1892" i="2" s="1"/>
  <c r="C1893" i="2"/>
  <c r="D1893" i="2" s="1"/>
  <c r="C1894" i="2"/>
  <c r="D1894" i="2" s="1"/>
  <c r="C1895" i="2"/>
  <c r="D1895" i="2" s="1"/>
  <c r="C1896" i="2"/>
  <c r="D1896" i="2" s="1"/>
  <c r="C1897" i="2"/>
  <c r="D1897" i="2" s="1"/>
  <c r="C1898" i="2"/>
  <c r="D1898" i="2" s="1"/>
  <c r="C1899" i="2"/>
  <c r="D1899" i="2" s="1"/>
  <c r="C1900" i="2"/>
  <c r="D1900" i="2" s="1"/>
  <c r="C1901" i="2"/>
  <c r="D1901" i="2" s="1"/>
  <c r="C1902" i="2"/>
  <c r="D1902" i="2" s="1"/>
  <c r="C1903" i="2"/>
  <c r="D1903" i="2" s="1"/>
  <c r="C1904" i="2"/>
  <c r="D1904" i="2" s="1"/>
  <c r="C1905" i="2"/>
  <c r="D1905" i="2" s="1"/>
  <c r="C1906" i="2"/>
  <c r="D1906" i="2" s="1"/>
  <c r="C1907" i="2"/>
  <c r="D1907" i="2" s="1"/>
  <c r="C1908" i="2"/>
  <c r="D1908" i="2" s="1"/>
  <c r="C1909" i="2"/>
  <c r="D1909" i="2" s="1"/>
  <c r="C1910" i="2"/>
  <c r="D1910" i="2" s="1"/>
  <c r="C1911" i="2"/>
  <c r="D1911" i="2" s="1"/>
  <c r="C1912" i="2"/>
  <c r="D1912" i="2" s="1"/>
  <c r="C1913" i="2"/>
  <c r="D1913" i="2" s="1"/>
  <c r="C1914" i="2"/>
  <c r="D1914" i="2" s="1"/>
  <c r="C1915" i="2"/>
  <c r="D1915" i="2" s="1"/>
  <c r="C1916" i="2"/>
  <c r="D1916" i="2" s="1"/>
  <c r="C1917" i="2"/>
  <c r="D1917" i="2" s="1"/>
  <c r="C1918" i="2"/>
  <c r="D1918" i="2" s="1"/>
  <c r="C1919" i="2"/>
  <c r="D1919" i="2" s="1"/>
  <c r="C1920" i="2"/>
  <c r="D1920" i="2" s="1"/>
  <c r="C1921" i="2"/>
  <c r="D1921" i="2" s="1"/>
  <c r="C1922" i="2"/>
  <c r="D1922" i="2" s="1"/>
  <c r="C1923" i="2"/>
  <c r="D1923" i="2" s="1"/>
  <c r="C1924" i="2"/>
  <c r="D1924" i="2" s="1"/>
  <c r="C1925" i="2"/>
  <c r="D1925" i="2" s="1"/>
  <c r="C1926" i="2"/>
  <c r="D1926" i="2" s="1"/>
  <c r="C1927" i="2"/>
  <c r="D1927" i="2" s="1"/>
  <c r="C1928" i="2"/>
  <c r="D1928" i="2" s="1"/>
  <c r="C1929" i="2"/>
  <c r="D1929" i="2" s="1"/>
  <c r="C1930" i="2"/>
  <c r="D1930" i="2" s="1"/>
  <c r="C1931" i="2"/>
  <c r="D1931" i="2" s="1"/>
  <c r="C1932" i="2"/>
  <c r="D1932" i="2" s="1"/>
  <c r="C1933" i="2"/>
  <c r="D1933" i="2" s="1"/>
  <c r="C1934" i="2"/>
  <c r="D1934" i="2" s="1"/>
  <c r="C1935" i="2"/>
  <c r="D1935" i="2" s="1"/>
  <c r="C1936" i="2"/>
  <c r="D1936" i="2" s="1"/>
  <c r="C1937" i="2"/>
  <c r="D1937" i="2" s="1"/>
  <c r="C1938" i="2"/>
  <c r="D1938" i="2" s="1"/>
  <c r="C1939" i="2"/>
  <c r="D1939" i="2" s="1"/>
  <c r="C1940" i="2"/>
  <c r="D1940" i="2" s="1"/>
  <c r="C1941" i="2"/>
  <c r="D1941" i="2" s="1"/>
  <c r="C1942" i="2"/>
  <c r="D1942" i="2" s="1"/>
  <c r="C1943" i="2"/>
  <c r="D1943" i="2" s="1"/>
  <c r="C1944" i="2"/>
  <c r="D1944" i="2" s="1"/>
  <c r="C1945" i="2"/>
  <c r="D1945" i="2" s="1"/>
  <c r="C1946" i="2"/>
  <c r="D1946" i="2" s="1"/>
  <c r="C1947" i="2"/>
  <c r="D1947" i="2" s="1"/>
  <c r="C1948" i="2"/>
  <c r="D1948" i="2" s="1"/>
  <c r="C1949" i="2"/>
  <c r="D1949" i="2" s="1"/>
  <c r="C1950" i="2"/>
  <c r="D1950" i="2" s="1"/>
  <c r="C1951" i="2"/>
  <c r="D1951" i="2" s="1"/>
  <c r="C1952" i="2"/>
  <c r="D1952" i="2" s="1"/>
  <c r="C1953" i="2"/>
  <c r="D1953" i="2" s="1"/>
  <c r="C1954" i="2"/>
  <c r="D1954" i="2" s="1"/>
  <c r="C1955" i="2"/>
  <c r="D1955" i="2" s="1"/>
  <c r="C1956" i="2"/>
  <c r="D1956" i="2" s="1"/>
  <c r="C1957" i="2"/>
  <c r="D1957" i="2" s="1"/>
  <c r="C1958" i="2"/>
  <c r="D1958" i="2" s="1"/>
  <c r="C1959" i="2"/>
  <c r="D1959" i="2" s="1"/>
  <c r="C1960" i="2"/>
  <c r="D1960" i="2" s="1"/>
  <c r="C1961" i="2"/>
  <c r="C1962" i="2"/>
  <c r="D1962" i="2" s="1"/>
  <c r="C1963" i="2"/>
  <c r="D1963" i="2" s="1"/>
  <c r="C1964" i="2"/>
  <c r="D1964" i="2" s="1"/>
  <c r="C1965" i="2"/>
  <c r="D1965" i="2" s="1"/>
  <c r="C1966" i="2"/>
  <c r="D1966" i="2" s="1"/>
  <c r="C1967" i="2"/>
  <c r="D1967" i="2" s="1"/>
  <c r="C1968" i="2"/>
  <c r="D1968" i="2" s="1"/>
  <c r="C1969" i="2"/>
  <c r="D1969" i="2" s="1"/>
  <c r="C1970" i="2"/>
  <c r="D1970" i="2" s="1"/>
  <c r="C1971" i="2"/>
  <c r="D1971" i="2" s="1"/>
  <c r="C1972" i="2"/>
  <c r="D1972" i="2" s="1"/>
  <c r="C1973" i="2"/>
  <c r="D1973" i="2" s="1"/>
  <c r="C1974" i="2"/>
  <c r="D1974" i="2" s="1"/>
  <c r="C1975" i="2"/>
  <c r="D1975" i="2" s="1"/>
  <c r="C1976" i="2"/>
  <c r="D1976" i="2" s="1"/>
  <c r="C1977" i="2"/>
  <c r="D1977" i="2" s="1"/>
  <c r="C1978" i="2"/>
  <c r="D1978" i="2" s="1"/>
  <c r="C1979" i="2"/>
  <c r="D1979" i="2" s="1"/>
  <c r="C1980" i="2"/>
  <c r="D1980" i="2" s="1"/>
  <c r="C1981" i="2"/>
  <c r="D1981" i="2" s="1"/>
  <c r="C1982" i="2"/>
  <c r="D1982" i="2" s="1"/>
  <c r="C1983" i="2"/>
  <c r="D1983" i="2" s="1"/>
  <c r="C1984" i="2"/>
  <c r="D1984" i="2" s="1"/>
  <c r="C1985" i="2"/>
  <c r="D1985" i="2" s="1"/>
  <c r="C1986" i="2"/>
  <c r="D1986" i="2" s="1"/>
  <c r="C1987" i="2"/>
  <c r="D1987" i="2" s="1"/>
  <c r="C1988" i="2"/>
  <c r="D1988" i="2" s="1"/>
  <c r="C1989" i="2"/>
  <c r="D1989" i="2" s="1"/>
  <c r="C1990" i="2"/>
  <c r="D1990" i="2" s="1"/>
  <c r="C1991" i="2"/>
  <c r="D1991" i="2" s="1"/>
  <c r="C1992" i="2"/>
  <c r="D1992" i="2" s="1"/>
  <c r="C1993" i="2"/>
  <c r="D1993" i="2" s="1"/>
  <c r="C1994" i="2"/>
  <c r="D1994" i="2" s="1"/>
  <c r="C1995" i="2"/>
  <c r="D1995" i="2" s="1"/>
  <c r="C1996" i="2"/>
  <c r="D1996" i="2" s="1"/>
  <c r="C1997" i="2"/>
  <c r="D1997" i="2" s="1"/>
  <c r="C1998" i="2"/>
  <c r="D1998" i="2" s="1"/>
  <c r="C1999" i="2"/>
  <c r="D1999" i="2" s="1"/>
  <c r="C2000" i="2"/>
  <c r="D2000" i="2" s="1"/>
  <c r="C2001" i="2"/>
  <c r="D2001" i="2" s="1"/>
  <c r="C2002" i="2"/>
  <c r="D2002" i="2" s="1"/>
  <c r="C2003" i="2"/>
  <c r="D2003" i="2" s="1"/>
  <c r="C2004" i="2"/>
  <c r="D2004" i="2" s="1"/>
  <c r="C2005" i="2"/>
  <c r="D2005" i="2" s="1"/>
  <c r="C2006" i="2"/>
  <c r="D2006" i="2" s="1"/>
  <c r="C2007" i="2"/>
  <c r="D2007" i="2" s="1"/>
  <c r="C2008" i="2"/>
  <c r="D2008" i="2" s="1"/>
  <c r="C2009" i="2"/>
  <c r="D2009" i="2" s="1"/>
  <c r="C2010" i="2"/>
  <c r="D2010" i="2" s="1"/>
  <c r="C2011" i="2"/>
  <c r="D2011" i="2" s="1"/>
  <c r="C2012" i="2"/>
  <c r="D2012" i="2" s="1"/>
  <c r="C2013" i="2"/>
  <c r="D2013" i="2" s="1"/>
  <c r="C2014" i="2"/>
  <c r="D2014" i="2" s="1"/>
  <c r="C2015" i="2"/>
  <c r="D2015" i="2" s="1"/>
  <c r="C2016" i="2"/>
  <c r="D2016" i="2" s="1"/>
  <c r="C2017" i="2"/>
  <c r="D2017" i="2" s="1"/>
  <c r="C2018" i="2"/>
  <c r="D2018" i="2" s="1"/>
  <c r="C2019" i="2"/>
  <c r="D2019" i="2" s="1"/>
  <c r="C2020" i="2"/>
  <c r="D2020" i="2" s="1"/>
  <c r="C2021" i="2"/>
  <c r="D2021" i="2" s="1"/>
  <c r="C2022" i="2"/>
  <c r="D2022" i="2" s="1"/>
  <c r="C2023" i="2"/>
  <c r="D2023" i="2" s="1"/>
  <c r="C2024" i="2"/>
  <c r="D2024" i="2" s="1"/>
  <c r="C2025" i="2"/>
  <c r="D2025" i="2" s="1"/>
  <c r="C2026" i="2"/>
  <c r="D2026" i="2" s="1"/>
  <c r="C2027" i="2"/>
  <c r="D2027" i="2" s="1"/>
  <c r="C2028" i="2"/>
  <c r="D2028" i="2" s="1"/>
  <c r="C2029" i="2"/>
  <c r="D2029" i="2" s="1"/>
  <c r="C2030" i="2"/>
  <c r="D2030" i="2" s="1"/>
  <c r="C2031" i="2"/>
  <c r="D2031" i="2" s="1"/>
  <c r="C2032" i="2"/>
  <c r="D2032" i="2" s="1"/>
  <c r="C2033" i="2"/>
  <c r="D2033" i="2" s="1"/>
  <c r="C2034" i="2"/>
  <c r="D2034" i="2" s="1"/>
  <c r="C2035" i="2"/>
  <c r="D2035" i="2" s="1"/>
  <c r="C2036" i="2"/>
  <c r="D2036" i="2" s="1"/>
  <c r="C2037" i="2"/>
  <c r="D2037" i="2" s="1"/>
  <c r="C2038" i="2"/>
  <c r="D2038" i="2" s="1"/>
  <c r="C2039" i="2"/>
  <c r="D2039" i="2" s="1"/>
  <c r="C2040" i="2"/>
  <c r="D2040" i="2" s="1"/>
  <c r="C2041" i="2"/>
  <c r="D2041" i="2" s="1"/>
  <c r="C2042" i="2"/>
  <c r="D2042" i="2" s="1"/>
  <c r="C2043" i="2"/>
  <c r="D2043" i="2" s="1"/>
  <c r="C2044" i="2"/>
  <c r="D2044" i="2" s="1"/>
  <c r="C2045" i="2"/>
  <c r="D2045" i="2" s="1"/>
  <c r="C2046" i="2"/>
  <c r="D2046" i="2" s="1"/>
  <c r="C2047" i="2"/>
  <c r="D2047" i="2" s="1"/>
  <c r="C2048" i="2"/>
  <c r="D2048" i="2" s="1"/>
  <c r="C2049" i="2"/>
  <c r="D2049" i="2" s="1"/>
  <c r="C2050" i="2"/>
  <c r="D2050" i="2" s="1"/>
  <c r="C2051" i="2"/>
  <c r="D2051" i="2" s="1"/>
  <c r="C2052" i="2"/>
  <c r="D2052" i="2" s="1"/>
  <c r="C2053" i="2"/>
  <c r="D2053" i="2" s="1"/>
  <c r="C2054" i="2"/>
  <c r="D2054" i="2" s="1"/>
  <c r="C2055" i="2"/>
  <c r="D2055" i="2" s="1"/>
  <c r="C2056" i="2"/>
  <c r="D2056" i="2" s="1"/>
  <c r="C2057" i="2"/>
  <c r="D2057" i="2" s="1"/>
  <c r="C2058" i="2"/>
  <c r="D2058" i="2" s="1"/>
  <c r="C2059" i="2"/>
  <c r="D2059" i="2" s="1"/>
  <c r="C2060" i="2"/>
  <c r="D2060" i="2" s="1"/>
  <c r="C2061" i="2"/>
  <c r="D2061" i="2" s="1"/>
  <c r="C2062" i="2"/>
  <c r="D2062" i="2" s="1"/>
  <c r="C2063" i="2"/>
  <c r="D2063" i="2" s="1"/>
  <c r="C2064" i="2"/>
  <c r="D2064" i="2" s="1"/>
  <c r="C2065" i="2"/>
  <c r="D2065" i="2" s="1"/>
  <c r="C2066" i="2"/>
  <c r="D2066" i="2" s="1"/>
  <c r="C2067" i="2"/>
  <c r="D2067" i="2" s="1"/>
  <c r="C2068" i="2"/>
  <c r="D2068" i="2" s="1"/>
  <c r="C2069" i="2"/>
  <c r="D2069" i="2" s="1"/>
  <c r="C2070" i="2"/>
  <c r="D2070" i="2" s="1"/>
  <c r="C2071" i="2"/>
  <c r="D2071" i="2" s="1"/>
  <c r="C2072" i="2"/>
  <c r="D2072" i="2" s="1"/>
  <c r="C2073" i="2"/>
  <c r="D2073" i="2" s="1"/>
  <c r="C2074" i="2"/>
  <c r="D2074" i="2" s="1"/>
  <c r="C2075" i="2"/>
  <c r="D2075" i="2" s="1"/>
  <c r="C2076" i="2"/>
  <c r="D2076" i="2" s="1"/>
  <c r="C2077" i="2"/>
  <c r="D2077" i="2" s="1"/>
  <c r="C2078" i="2"/>
  <c r="D2078" i="2" s="1"/>
  <c r="C2079" i="2"/>
  <c r="D2079" i="2" s="1"/>
  <c r="C2080" i="2"/>
  <c r="D2080" i="2" s="1"/>
  <c r="C2081" i="2"/>
  <c r="D2081" i="2" s="1"/>
  <c r="C2082" i="2"/>
  <c r="D2082" i="2" s="1"/>
  <c r="C2083" i="2"/>
  <c r="D2083" i="2" s="1"/>
  <c r="C2084" i="2"/>
  <c r="D2084" i="2" s="1"/>
  <c r="C2085" i="2"/>
  <c r="D2085" i="2" s="1"/>
  <c r="C2086" i="2"/>
  <c r="D2086" i="2" s="1"/>
  <c r="C2087" i="2"/>
  <c r="D2087" i="2" s="1"/>
  <c r="C2088" i="2"/>
  <c r="D2088" i="2" s="1"/>
  <c r="C2089" i="2"/>
  <c r="D2089" i="2" s="1"/>
  <c r="C2090" i="2"/>
  <c r="D2090" i="2" s="1"/>
  <c r="C2091" i="2"/>
  <c r="D2091" i="2" s="1"/>
  <c r="C2092" i="2"/>
  <c r="D2092" i="2" s="1"/>
  <c r="C2093" i="2"/>
  <c r="D2093" i="2" s="1"/>
  <c r="C2094" i="2"/>
  <c r="D2094" i="2" s="1"/>
  <c r="C2095" i="2"/>
  <c r="D2095" i="2" s="1"/>
  <c r="C2096" i="2"/>
  <c r="D2096" i="2" s="1"/>
  <c r="C2097" i="2"/>
  <c r="D2097" i="2" s="1"/>
  <c r="C2098" i="2"/>
  <c r="D2098" i="2" s="1"/>
  <c r="C2099" i="2"/>
  <c r="D2099" i="2" s="1"/>
  <c r="C2100" i="2"/>
  <c r="D2100" i="2" s="1"/>
  <c r="C2101" i="2"/>
  <c r="D2101" i="2" s="1"/>
  <c r="C2102" i="2"/>
  <c r="D2102" i="2" s="1"/>
  <c r="C2103" i="2"/>
  <c r="D2103" i="2" s="1"/>
  <c r="C2104" i="2"/>
  <c r="D2104" i="2" s="1"/>
  <c r="C2105" i="2"/>
  <c r="C2106" i="2"/>
  <c r="D2106" i="2" s="1"/>
  <c r="C2107" i="2"/>
  <c r="D2107" i="2" s="1"/>
  <c r="C2108" i="2"/>
  <c r="D2108" i="2" s="1"/>
  <c r="C2109" i="2"/>
  <c r="D2109" i="2" s="1"/>
  <c r="C2110" i="2"/>
  <c r="D2110" i="2" s="1"/>
  <c r="C2111" i="2"/>
  <c r="D2111" i="2" s="1"/>
  <c r="C2112" i="2"/>
  <c r="D2112" i="2" s="1"/>
  <c r="C2113" i="2"/>
  <c r="D2113" i="2" s="1"/>
  <c r="C2114" i="2"/>
  <c r="D2114" i="2" s="1"/>
  <c r="C2115" i="2"/>
  <c r="D2115" i="2" s="1"/>
  <c r="C2116" i="2"/>
  <c r="D2116" i="2" s="1"/>
  <c r="C2117" i="2"/>
  <c r="D2117" i="2" s="1"/>
  <c r="C2118" i="2"/>
  <c r="D2118" i="2" s="1"/>
  <c r="C2119" i="2"/>
  <c r="D2119" i="2" s="1"/>
  <c r="C2120" i="2"/>
  <c r="D2120" i="2" s="1"/>
  <c r="C2121" i="2"/>
  <c r="D2121" i="2" s="1"/>
  <c r="C2122" i="2"/>
  <c r="D2122" i="2" s="1"/>
  <c r="C2123" i="2"/>
  <c r="D2123" i="2" s="1"/>
  <c r="C2124" i="2"/>
  <c r="D2124" i="2" s="1"/>
  <c r="C2125" i="2"/>
  <c r="D2125" i="2" s="1"/>
  <c r="C2126" i="2"/>
  <c r="D2126" i="2" s="1"/>
  <c r="C2127" i="2"/>
  <c r="D2127" i="2" s="1"/>
  <c r="C2128" i="2"/>
  <c r="D2128" i="2" s="1"/>
  <c r="C2129" i="2"/>
  <c r="D2129" i="2" s="1"/>
  <c r="C2130" i="2"/>
  <c r="D2130" i="2" s="1"/>
  <c r="C2131" i="2"/>
  <c r="D2131" i="2" s="1"/>
  <c r="C2132" i="2"/>
  <c r="D2132" i="2" s="1"/>
  <c r="C2133" i="2"/>
  <c r="D2133" i="2" s="1"/>
  <c r="C2134" i="2"/>
  <c r="D2134" i="2" s="1"/>
  <c r="C2135" i="2"/>
  <c r="D2135" i="2" s="1"/>
  <c r="C2136" i="2"/>
  <c r="D2136" i="2" s="1"/>
  <c r="C2137" i="2"/>
  <c r="D2137" i="2" s="1"/>
  <c r="C2138" i="2"/>
  <c r="D2138" i="2" s="1"/>
  <c r="C2139" i="2"/>
  <c r="D2139" i="2" s="1"/>
  <c r="C2140" i="2"/>
  <c r="D2140" i="2" s="1"/>
  <c r="C2141" i="2"/>
  <c r="D2141" i="2" s="1"/>
  <c r="C2142" i="2"/>
  <c r="D2142" i="2" s="1"/>
  <c r="C2143" i="2"/>
  <c r="D2143" i="2" s="1"/>
  <c r="C2144" i="2"/>
  <c r="D2144" i="2" s="1"/>
  <c r="C2145" i="2"/>
  <c r="D2145" i="2" s="1"/>
  <c r="C2146" i="2"/>
  <c r="D2146" i="2" s="1"/>
  <c r="C2147" i="2"/>
  <c r="D2147" i="2" s="1"/>
  <c r="C2148" i="2"/>
  <c r="D2148" i="2" s="1"/>
  <c r="C2149" i="2"/>
  <c r="D2149" i="2" s="1"/>
  <c r="C2150" i="2"/>
  <c r="D2150" i="2" s="1"/>
  <c r="C2151" i="2"/>
  <c r="D2151" i="2" s="1"/>
  <c r="C2152" i="2"/>
  <c r="D2152" i="2" s="1"/>
  <c r="C2153" i="2"/>
  <c r="D2153" i="2" s="1"/>
  <c r="C2154" i="2"/>
  <c r="D2154" i="2" s="1"/>
  <c r="C2155" i="2"/>
  <c r="D2155" i="2" s="1"/>
  <c r="C2156" i="2"/>
  <c r="D2156" i="2" s="1"/>
  <c r="C2157" i="2"/>
  <c r="D2157" i="2" s="1"/>
  <c r="C2158" i="2"/>
  <c r="D2158" i="2" s="1"/>
  <c r="C2159" i="2"/>
  <c r="D2159" i="2" s="1"/>
  <c r="C2160" i="2"/>
  <c r="D2160" i="2" s="1"/>
  <c r="C2161" i="2"/>
  <c r="D2161" i="2" s="1"/>
  <c r="C2162" i="2"/>
  <c r="D2162" i="2" s="1"/>
  <c r="C2163" i="2"/>
  <c r="D2163" i="2" s="1"/>
  <c r="C2164" i="2"/>
  <c r="D2164" i="2" s="1"/>
  <c r="C2165" i="2"/>
  <c r="D2165" i="2" s="1"/>
  <c r="C2166" i="2"/>
  <c r="D2166" i="2" s="1"/>
  <c r="C2167" i="2"/>
  <c r="D2167" i="2" s="1"/>
  <c r="C2168" i="2"/>
  <c r="D2168" i="2" s="1"/>
  <c r="C2169" i="2"/>
  <c r="D2169" i="2" s="1"/>
  <c r="C2170" i="2"/>
  <c r="D2170" i="2" s="1"/>
  <c r="C2171" i="2"/>
  <c r="D2171" i="2" s="1"/>
  <c r="C2172" i="2"/>
  <c r="D2172" i="2" s="1"/>
  <c r="C2173" i="2"/>
  <c r="D2173" i="2" s="1"/>
  <c r="C2174" i="2"/>
  <c r="D2174" i="2" s="1"/>
  <c r="C2175" i="2"/>
  <c r="D2175" i="2" s="1"/>
  <c r="C2176" i="2"/>
  <c r="D2176" i="2" s="1"/>
  <c r="C2177" i="2"/>
  <c r="D2177" i="2" s="1"/>
  <c r="C2178" i="2"/>
  <c r="D2178" i="2" s="1"/>
  <c r="C2179" i="2"/>
  <c r="D2179" i="2" s="1"/>
  <c r="C2180" i="2"/>
  <c r="D2180" i="2" s="1"/>
  <c r="C2181" i="2"/>
  <c r="D2181" i="2" s="1"/>
  <c r="C2182" i="2"/>
  <c r="D2182" i="2" s="1"/>
  <c r="C2183" i="2"/>
  <c r="D2183" i="2" s="1"/>
  <c r="C2184" i="2"/>
  <c r="D2184" i="2" s="1"/>
  <c r="C2185" i="2"/>
  <c r="D2185" i="2" s="1"/>
  <c r="C2186" i="2"/>
  <c r="D2186" i="2" s="1"/>
  <c r="C2187" i="2"/>
  <c r="D2187" i="2" s="1"/>
  <c r="C2188" i="2"/>
  <c r="D2188" i="2" s="1"/>
  <c r="C2189" i="2"/>
  <c r="D2189" i="2" s="1"/>
  <c r="C2190" i="2"/>
  <c r="D2190" i="2" s="1"/>
  <c r="C2191" i="2"/>
  <c r="D2191" i="2" s="1"/>
  <c r="C2192" i="2"/>
  <c r="D2192" i="2" s="1"/>
  <c r="C2193" i="2"/>
  <c r="D2193" i="2" s="1"/>
  <c r="C2194" i="2"/>
  <c r="D2194" i="2" s="1"/>
  <c r="C2195" i="2"/>
  <c r="D2195" i="2" s="1"/>
  <c r="C2196" i="2"/>
  <c r="D2196" i="2" s="1"/>
  <c r="C2197" i="2"/>
  <c r="D2197" i="2" s="1"/>
  <c r="C2198" i="2"/>
  <c r="D2198" i="2" s="1"/>
  <c r="C2199" i="2"/>
  <c r="D2199" i="2" s="1"/>
  <c r="C2200" i="2"/>
  <c r="D2200" i="2" s="1"/>
  <c r="C2201" i="2"/>
  <c r="D2201" i="2" s="1"/>
  <c r="C2202" i="2"/>
  <c r="D2202" i="2" s="1"/>
  <c r="C2203" i="2"/>
  <c r="D2203" i="2" s="1"/>
  <c r="C2204" i="2"/>
  <c r="D2204" i="2" s="1"/>
  <c r="C2205" i="2"/>
  <c r="D2205" i="2" s="1"/>
  <c r="C2206" i="2"/>
  <c r="D2206" i="2" s="1"/>
  <c r="C2207" i="2"/>
  <c r="D2207" i="2" s="1"/>
  <c r="C2208" i="2"/>
  <c r="D2208" i="2" s="1"/>
  <c r="C2209" i="2"/>
  <c r="D2209" i="2" s="1"/>
  <c r="C2210" i="2"/>
  <c r="D2210" i="2" s="1"/>
  <c r="C2211" i="2"/>
  <c r="D2211" i="2" s="1"/>
  <c r="C2212" i="2"/>
  <c r="D2212" i="2" s="1"/>
  <c r="C2213" i="2"/>
  <c r="D2213" i="2" s="1"/>
  <c r="C2214" i="2"/>
  <c r="D2214" i="2" s="1"/>
  <c r="C2215" i="2"/>
  <c r="D2215" i="2" s="1"/>
  <c r="C2216" i="2"/>
  <c r="D2216" i="2" s="1"/>
  <c r="C2217" i="2"/>
  <c r="D2217" i="2" s="1"/>
  <c r="C2218" i="2"/>
  <c r="D2218" i="2" s="1"/>
  <c r="C2219" i="2"/>
  <c r="D2219" i="2" s="1"/>
  <c r="C2220" i="2"/>
  <c r="D2220" i="2" s="1"/>
  <c r="C2221" i="2"/>
  <c r="D2221" i="2" s="1"/>
  <c r="C2222" i="2"/>
  <c r="D2222" i="2" s="1"/>
  <c r="C2223" i="2"/>
  <c r="D2223" i="2" s="1"/>
  <c r="C2224" i="2"/>
  <c r="D2224" i="2" s="1"/>
  <c r="C2225" i="2"/>
  <c r="D2225" i="2" s="1"/>
  <c r="C2226" i="2"/>
  <c r="D2226" i="2" s="1"/>
  <c r="C2227" i="2"/>
  <c r="D2227" i="2" s="1"/>
  <c r="C2228" i="2"/>
  <c r="D2228" i="2" s="1"/>
  <c r="C2229" i="2"/>
  <c r="D2229" i="2" s="1"/>
  <c r="C2230" i="2"/>
  <c r="D2230" i="2" s="1"/>
  <c r="C2231" i="2"/>
  <c r="D2231" i="2" s="1"/>
  <c r="C2232" i="2"/>
  <c r="D2232" i="2" s="1"/>
  <c r="C2233" i="2"/>
  <c r="D2233" i="2" s="1"/>
  <c r="C2234" i="2"/>
  <c r="D2234" i="2" s="1"/>
  <c r="C2235" i="2"/>
  <c r="D2235" i="2" s="1"/>
  <c r="C2236" i="2"/>
  <c r="D2236" i="2" s="1"/>
  <c r="C2237" i="2"/>
  <c r="D2237" i="2" s="1"/>
  <c r="C2238" i="2"/>
  <c r="D2238" i="2" s="1"/>
  <c r="C2239" i="2"/>
  <c r="D2239" i="2" s="1"/>
  <c r="C2240" i="2"/>
  <c r="D2240" i="2" s="1"/>
  <c r="C2241" i="2"/>
  <c r="D2241" i="2" s="1"/>
  <c r="C2242" i="2"/>
  <c r="D2242" i="2" s="1"/>
  <c r="C2243" i="2"/>
  <c r="D2243" i="2" s="1"/>
  <c r="C2244" i="2"/>
  <c r="D2244" i="2" s="1"/>
  <c r="C2245" i="2"/>
  <c r="D2245" i="2" s="1"/>
  <c r="C2246" i="2"/>
  <c r="D2246" i="2" s="1"/>
  <c r="C2247" i="2"/>
  <c r="D2247" i="2" s="1"/>
  <c r="C2248" i="2"/>
  <c r="D2248" i="2" s="1"/>
  <c r="C2249" i="2"/>
  <c r="D2249" i="2" s="1"/>
  <c r="C2250" i="2"/>
  <c r="D2250" i="2" s="1"/>
  <c r="C2251" i="2"/>
  <c r="D2251" i="2" s="1"/>
  <c r="C2252" i="2"/>
  <c r="D2252" i="2" s="1"/>
  <c r="C2253" i="2"/>
  <c r="D2253" i="2" s="1"/>
  <c r="C2254" i="2"/>
  <c r="D2254" i="2" s="1"/>
  <c r="C2255" i="2"/>
  <c r="D2255" i="2" s="1"/>
  <c r="C2256" i="2"/>
  <c r="D2256" i="2" s="1"/>
  <c r="C2257" i="2"/>
  <c r="D2257" i="2" s="1"/>
  <c r="C2258" i="2"/>
  <c r="D2258" i="2" s="1"/>
  <c r="C2259" i="2"/>
  <c r="D2259" i="2" s="1"/>
  <c r="C2260" i="2"/>
  <c r="D2260" i="2" s="1"/>
  <c r="C2261" i="2"/>
  <c r="D2261" i="2" s="1"/>
  <c r="C2262" i="2"/>
  <c r="D2262" i="2" s="1"/>
  <c r="C2263" i="2"/>
  <c r="D2263" i="2" s="1"/>
  <c r="C2264" i="2"/>
  <c r="D2264" i="2" s="1"/>
  <c r="C2265" i="2"/>
  <c r="D2265" i="2" s="1"/>
  <c r="C2266" i="2"/>
  <c r="D2266" i="2" s="1"/>
  <c r="C2267" i="2"/>
  <c r="D2267" i="2" s="1"/>
  <c r="C2268" i="2"/>
  <c r="D2268" i="2" s="1"/>
  <c r="C2269" i="2"/>
  <c r="D2269" i="2" s="1"/>
  <c r="C2270" i="2"/>
  <c r="D2270" i="2" s="1"/>
  <c r="C2271" i="2"/>
  <c r="D2271" i="2" s="1"/>
  <c r="C2272" i="2"/>
  <c r="D2272" i="2" s="1"/>
  <c r="C2273" i="2"/>
  <c r="D2273" i="2" s="1"/>
  <c r="C2274" i="2"/>
  <c r="D2274" i="2" s="1"/>
  <c r="C2275" i="2"/>
  <c r="D2275" i="2" s="1"/>
  <c r="C2276" i="2"/>
  <c r="D2276" i="2" s="1"/>
  <c r="C2277" i="2"/>
  <c r="D2277" i="2" s="1"/>
  <c r="C2278" i="2"/>
  <c r="D2278" i="2" s="1"/>
  <c r="C2279" i="2"/>
  <c r="D2279" i="2" s="1"/>
  <c r="C2280" i="2"/>
  <c r="D2280" i="2" s="1"/>
  <c r="C2281" i="2"/>
  <c r="D2281" i="2" s="1"/>
  <c r="C2282" i="2"/>
  <c r="D2282" i="2" s="1"/>
  <c r="C2283" i="2"/>
  <c r="D2283" i="2" s="1"/>
  <c r="C2284" i="2"/>
  <c r="D2284" i="2" s="1"/>
  <c r="C2285" i="2"/>
  <c r="D2285" i="2" s="1"/>
  <c r="C2286" i="2"/>
  <c r="D2286" i="2" s="1"/>
  <c r="C2287" i="2"/>
  <c r="D2287" i="2" s="1"/>
  <c r="C2288" i="2"/>
  <c r="D2288" i="2" s="1"/>
  <c r="C2289" i="2"/>
  <c r="D2289" i="2" s="1"/>
  <c r="C2290" i="2"/>
  <c r="D2290" i="2" s="1"/>
  <c r="C2291" i="2"/>
  <c r="D2291" i="2" s="1"/>
  <c r="C2292" i="2"/>
  <c r="D2292" i="2" s="1"/>
  <c r="C2293" i="2"/>
  <c r="D2293" i="2" s="1"/>
  <c r="C2294" i="2"/>
  <c r="D2294" i="2" s="1"/>
  <c r="C2295" i="2"/>
  <c r="D2295" i="2" s="1"/>
  <c r="C2296" i="2"/>
  <c r="D2296" i="2" s="1"/>
  <c r="C2297" i="2"/>
  <c r="D2297" i="2" s="1"/>
  <c r="C2298" i="2"/>
  <c r="D2298" i="2" s="1"/>
  <c r="C2299" i="2"/>
  <c r="D2299" i="2" s="1"/>
  <c r="C2300" i="2"/>
  <c r="D2300" i="2" s="1"/>
  <c r="C2301" i="2"/>
  <c r="D2301" i="2" s="1"/>
  <c r="C2302" i="2"/>
  <c r="D2302" i="2" s="1"/>
  <c r="C2303" i="2"/>
  <c r="D2303" i="2" s="1"/>
  <c r="C2304" i="2"/>
  <c r="D2304" i="2" s="1"/>
  <c r="C2305" i="2"/>
  <c r="D2305" i="2" s="1"/>
  <c r="C2306" i="2"/>
  <c r="D2306" i="2" s="1"/>
  <c r="C2307" i="2"/>
  <c r="D2307" i="2" s="1"/>
  <c r="C2308" i="2"/>
  <c r="D2308" i="2" s="1"/>
  <c r="C2309" i="2"/>
  <c r="D2309" i="2" s="1"/>
  <c r="C2310" i="2"/>
  <c r="D2310" i="2" s="1"/>
  <c r="C2311" i="2"/>
  <c r="D2311" i="2" s="1"/>
  <c r="C2312" i="2"/>
  <c r="D2312" i="2" s="1"/>
  <c r="C2313" i="2"/>
  <c r="D2313" i="2" s="1"/>
  <c r="C2314" i="2"/>
  <c r="D2314" i="2" s="1"/>
  <c r="C2315" i="2"/>
  <c r="D2315" i="2" s="1"/>
  <c r="C2316" i="2"/>
  <c r="D2316" i="2" s="1"/>
  <c r="C2317" i="2"/>
  <c r="D2317" i="2" s="1"/>
  <c r="C2318" i="2"/>
  <c r="D2318" i="2" s="1"/>
  <c r="C2319" i="2"/>
  <c r="D2319" i="2" s="1"/>
  <c r="C2320" i="2"/>
  <c r="D2320" i="2" s="1"/>
  <c r="C2321" i="2"/>
  <c r="D2321" i="2" s="1"/>
  <c r="C2322" i="2"/>
  <c r="D2322" i="2" s="1"/>
  <c r="C2323" i="2"/>
  <c r="D2323" i="2" s="1"/>
  <c r="C2324" i="2"/>
  <c r="D2324" i="2" s="1"/>
  <c r="C2325" i="2"/>
  <c r="D2325" i="2" s="1"/>
  <c r="C2326" i="2"/>
  <c r="D2326" i="2" s="1"/>
  <c r="C2327" i="2"/>
  <c r="D2327" i="2" s="1"/>
  <c r="C2328" i="2"/>
  <c r="D2328" i="2" s="1"/>
  <c r="C2329" i="2"/>
  <c r="D2329" i="2" s="1"/>
  <c r="C2330" i="2"/>
  <c r="D2330" i="2" s="1"/>
  <c r="C2331" i="2"/>
  <c r="D2331" i="2" s="1"/>
  <c r="C2332" i="2"/>
  <c r="D2332" i="2" s="1"/>
  <c r="C2333" i="2"/>
  <c r="D2333" i="2" s="1"/>
  <c r="C2334" i="2"/>
  <c r="D2334" i="2" s="1"/>
  <c r="C2335" i="2"/>
  <c r="D2335" i="2" s="1"/>
  <c r="C2336" i="2"/>
  <c r="D2336" i="2" s="1"/>
  <c r="C2337" i="2"/>
  <c r="D2337" i="2" s="1"/>
  <c r="C2338" i="2"/>
  <c r="D2338" i="2" s="1"/>
  <c r="C2339" i="2"/>
  <c r="D2339" i="2" s="1"/>
  <c r="C2340" i="2"/>
  <c r="D2340" i="2" s="1"/>
  <c r="C2341" i="2"/>
  <c r="D2341" i="2" s="1"/>
  <c r="C2342" i="2"/>
  <c r="D2342" i="2" s="1"/>
  <c r="C2343" i="2"/>
  <c r="D2343" i="2" s="1"/>
  <c r="C2344" i="2"/>
  <c r="D2344" i="2" s="1"/>
  <c r="C2345" i="2"/>
  <c r="D2345" i="2" s="1"/>
  <c r="C2346" i="2"/>
  <c r="D2346" i="2" s="1"/>
  <c r="C2347" i="2"/>
  <c r="D2347" i="2" s="1"/>
  <c r="C2348" i="2"/>
  <c r="D2348" i="2" s="1"/>
  <c r="C2349" i="2"/>
  <c r="D2349" i="2" s="1"/>
  <c r="C2350" i="2"/>
  <c r="D2350" i="2" s="1"/>
  <c r="C2351" i="2"/>
  <c r="D2351" i="2" s="1"/>
  <c r="C2352" i="2"/>
  <c r="D2352" i="2" s="1"/>
  <c r="C2353" i="2"/>
  <c r="D2353" i="2" s="1"/>
  <c r="C2354" i="2"/>
  <c r="D2354" i="2" s="1"/>
  <c r="C2355" i="2"/>
  <c r="D2355" i="2" s="1"/>
  <c r="C2356" i="2"/>
  <c r="D2356" i="2" s="1"/>
  <c r="C2357" i="2"/>
  <c r="D2357" i="2" s="1"/>
  <c r="C2358" i="2"/>
  <c r="D2358" i="2" s="1"/>
  <c r="C2359" i="2"/>
  <c r="D2359" i="2" s="1"/>
  <c r="C2360" i="2"/>
  <c r="D2360" i="2" s="1"/>
  <c r="C2361" i="2"/>
  <c r="D2361" i="2" s="1"/>
  <c r="C2362" i="2"/>
  <c r="D2362" i="2" s="1"/>
  <c r="C2363" i="2"/>
  <c r="D2363" i="2" s="1"/>
  <c r="C2364" i="2"/>
  <c r="D2364" i="2" s="1"/>
  <c r="C2365" i="2"/>
  <c r="D2365" i="2" s="1"/>
  <c r="C2366" i="2"/>
  <c r="D2366" i="2" s="1"/>
  <c r="C2367" i="2"/>
  <c r="D2367" i="2" s="1"/>
  <c r="C2368" i="2"/>
  <c r="D2368" i="2" s="1"/>
  <c r="C2369" i="2"/>
  <c r="D2369" i="2" s="1"/>
  <c r="C2370" i="2"/>
  <c r="D2370" i="2" s="1"/>
  <c r="C2371" i="2"/>
  <c r="D2371" i="2" s="1"/>
  <c r="C2372" i="2"/>
  <c r="D2372" i="2" s="1"/>
  <c r="C2373" i="2"/>
  <c r="D2373" i="2" s="1"/>
  <c r="C2374" i="2"/>
  <c r="D2374" i="2" s="1"/>
  <c r="C2375" i="2"/>
  <c r="D2375" i="2" s="1"/>
  <c r="C2376" i="2"/>
  <c r="D2376" i="2" s="1"/>
  <c r="C2377" i="2"/>
  <c r="D2377" i="2" s="1"/>
  <c r="C2378" i="2"/>
  <c r="D2378" i="2" s="1"/>
  <c r="C2379" i="2"/>
  <c r="D2379" i="2" s="1"/>
  <c r="C2380" i="2"/>
  <c r="D2380" i="2" s="1"/>
  <c r="C2381" i="2"/>
  <c r="D2381" i="2" s="1"/>
  <c r="C2382" i="2"/>
  <c r="D2382" i="2" s="1"/>
  <c r="C2383" i="2"/>
  <c r="D2383" i="2" s="1"/>
  <c r="C2384" i="2"/>
  <c r="D2384" i="2" s="1"/>
  <c r="C2385" i="2"/>
  <c r="D2385" i="2" s="1"/>
  <c r="C2386" i="2"/>
  <c r="D2386" i="2" s="1"/>
  <c r="C2387" i="2"/>
  <c r="D2387" i="2" s="1"/>
  <c r="C2388" i="2"/>
  <c r="D2388" i="2" s="1"/>
  <c r="C2389" i="2"/>
  <c r="D2389" i="2" s="1"/>
  <c r="C2390" i="2"/>
  <c r="D2390" i="2" s="1"/>
  <c r="C2391" i="2"/>
  <c r="D2391" i="2" s="1"/>
  <c r="C2392" i="2"/>
  <c r="D2392" i="2" s="1"/>
  <c r="C2393" i="2"/>
  <c r="D2393" i="2" s="1"/>
  <c r="C2394" i="2"/>
  <c r="D2394" i="2" s="1"/>
  <c r="C2395" i="2"/>
  <c r="D2395" i="2" s="1"/>
  <c r="C2396" i="2"/>
  <c r="D2396" i="2" s="1"/>
  <c r="C2397" i="2"/>
  <c r="D2397" i="2" s="1"/>
  <c r="C2398" i="2"/>
  <c r="D2398" i="2" s="1"/>
  <c r="C2399" i="2"/>
  <c r="D2399" i="2" s="1"/>
  <c r="C2400" i="2"/>
  <c r="D2400" i="2" s="1"/>
  <c r="C2401" i="2"/>
  <c r="D2401" i="2" s="1"/>
  <c r="C2402" i="2"/>
  <c r="D2402" i="2" s="1"/>
  <c r="C2403" i="2"/>
  <c r="D2403" i="2" s="1"/>
  <c r="C2404" i="2"/>
  <c r="D2404" i="2" s="1"/>
  <c r="C2405" i="2"/>
  <c r="D2405" i="2" s="1"/>
  <c r="C2406" i="2"/>
  <c r="D2406" i="2" s="1"/>
  <c r="C2407" i="2"/>
  <c r="D2407" i="2" s="1"/>
  <c r="C2408" i="2"/>
  <c r="D2408" i="2" s="1"/>
  <c r="C2409" i="2"/>
  <c r="D2409" i="2" s="1"/>
  <c r="C2410" i="2"/>
  <c r="D2410" i="2" s="1"/>
  <c r="C2411" i="2"/>
  <c r="D2411" i="2" s="1"/>
  <c r="C2412" i="2"/>
  <c r="D2412" i="2" s="1"/>
  <c r="C2413" i="2"/>
  <c r="D2413" i="2" s="1"/>
  <c r="C2414" i="2"/>
  <c r="D2414" i="2" s="1"/>
  <c r="C2415" i="2"/>
  <c r="D2415" i="2" s="1"/>
  <c r="C2416" i="2"/>
  <c r="D2416" i="2" s="1"/>
  <c r="C2417" i="2"/>
  <c r="D2417" i="2" s="1"/>
  <c r="C2418" i="2"/>
  <c r="D2418" i="2" s="1"/>
  <c r="C2419" i="2"/>
  <c r="D2419" i="2" s="1"/>
  <c r="C2420" i="2"/>
  <c r="D2420" i="2" s="1"/>
  <c r="C2421" i="2"/>
  <c r="D2421" i="2" s="1"/>
  <c r="C2422" i="2"/>
  <c r="D2422" i="2" s="1"/>
  <c r="C2423" i="2"/>
  <c r="D2423" i="2" s="1"/>
  <c r="C2424" i="2"/>
  <c r="D2424" i="2" s="1"/>
  <c r="C2425" i="2"/>
  <c r="D2425" i="2" s="1"/>
  <c r="C2426" i="2"/>
  <c r="D2426" i="2" s="1"/>
  <c r="C2427" i="2"/>
  <c r="D2427" i="2" s="1"/>
  <c r="C2428" i="2"/>
  <c r="D2428" i="2" s="1"/>
  <c r="C2429" i="2"/>
  <c r="D2429" i="2" s="1"/>
  <c r="C2430" i="2"/>
  <c r="D2430" i="2" s="1"/>
  <c r="C2431" i="2"/>
  <c r="D2431" i="2" s="1"/>
  <c r="C2432" i="2"/>
  <c r="D2432" i="2" s="1"/>
  <c r="C2433" i="2"/>
  <c r="D2433" i="2" s="1"/>
  <c r="C2434" i="2"/>
  <c r="D2434" i="2" s="1"/>
  <c r="C2435" i="2"/>
  <c r="D2435" i="2" s="1"/>
  <c r="C2436" i="2"/>
  <c r="D2436" i="2" s="1"/>
  <c r="C2437" i="2"/>
  <c r="D2437" i="2" s="1"/>
  <c r="C2438" i="2"/>
  <c r="D2438" i="2" s="1"/>
  <c r="C2439" i="2"/>
  <c r="D2439" i="2" s="1"/>
  <c r="C2440" i="2"/>
  <c r="D2440" i="2" s="1"/>
  <c r="C2441" i="2"/>
  <c r="D2441" i="2" s="1"/>
  <c r="C2442" i="2"/>
  <c r="D2442" i="2" s="1"/>
  <c r="C2443" i="2"/>
  <c r="D2443" i="2" s="1"/>
  <c r="C2444" i="2"/>
  <c r="D2444" i="2" s="1"/>
  <c r="C2445" i="2"/>
  <c r="D2445" i="2" s="1"/>
  <c r="C2446" i="2"/>
  <c r="D2446" i="2" s="1"/>
  <c r="C2447" i="2"/>
  <c r="D2447" i="2" s="1"/>
  <c r="C2448" i="2"/>
  <c r="D2448" i="2" s="1"/>
  <c r="C2449" i="2"/>
  <c r="D2449" i="2" s="1"/>
  <c r="C2450" i="2"/>
  <c r="D2450" i="2" s="1"/>
  <c r="C2451" i="2"/>
  <c r="D2451" i="2" s="1"/>
  <c r="C2452" i="2"/>
  <c r="D2452" i="2" s="1"/>
  <c r="C2453" i="2"/>
  <c r="D2453" i="2" s="1"/>
  <c r="C2454" i="2"/>
  <c r="D2454" i="2" s="1"/>
  <c r="C2455" i="2"/>
  <c r="D2455" i="2" s="1"/>
  <c r="C2456" i="2"/>
  <c r="D2456" i="2" s="1"/>
  <c r="C2457" i="2"/>
  <c r="D2457" i="2" s="1"/>
  <c r="C2458" i="2"/>
  <c r="D2458" i="2" s="1"/>
  <c r="C2459" i="2"/>
  <c r="D2459" i="2" s="1"/>
  <c r="C2460" i="2"/>
  <c r="D2460" i="2" s="1"/>
  <c r="C2461" i="2"/>
  <c r="D2461" i="2" s="1"/>
  <c r="C2462" i="2"/>
  <c r="D2462" i="2" s="1"/>
  <c r="C2463" i="2"/>
  <c r="D2463" i="2" s="1"/>
  <c r="C2464" i="2"/>
  <c r="D2464" i="2" s="1"/>
  <c r="C2465" i="2"/>
  <c r="D2465" i="2" s="1"/>
  <c r="C2466" i="2"/>
  <c r="D2466" i="2" s="1"/>
  <c r="C2467" i="2"/>
  <c r="D2467" i="2" s="1"/>
  <c r="C2468" i="2"/>
  <c r="D2468" i="2" s="1"/>
  <c r="C2469" i="2"/>
  <c r="D2469" i="2" s="1"/>
  <c r="C2470" i="2"/>
  <c r="D2470" i="2" s="1"/>
  <c r="C2471" i="2"/>
  <c r="D2471" i="2" s="1"/>
  <c r="C2472" i="2"/>
  <c r="D2472" i="2" s="1"/>
  <c r="C2473" i="2"/>
  <c r="D2473" i="2" s="1"/>
  <c r="C2474" i="2"/>
  <c r="D2474" i="2" s="1"/>
  <c r="C2475" i="2"/>
  <c r="D2475" i="2" s="1"/>
  <c r="C2476" i="2"/>
  <c r="D2476" i="2" s="1"/>
  <c r="C2477" i="2"/>
  <c r="D2477" i="2" s="1"/>
  <c r="C2478" i="2"/>
  <c r="D2478" i="2" s="1"/>
  <c r="C2479" i="2"/>
  <c r="D2479" i="2" s="1"/>
  <c r="C2480" i="2"/>
  <c r="D2480" i="2" s="1"/>
  <c r="C2481" i="2"/>
  <c r="D2481" i="2" s="1"/>
  <c r="C2482" i="2"/>
  <c r="D2482" i="2" s="1"/>
  <c r="C2483" i="2"/>
  <c r="D2483" i="2" s="1"/>
  <c r="C2484" i="2"/>
  <c r="D2484" i="2" s="1"/>
  <c r="C2485" i="2"/>
  <c r="D2485" i="2" s="1"/>
  <c r="C2486" i="2"/>
  <c r="D2486" i="2" s="1"/>
  <c r="C2487" i="2"/>
  <c r="D2487" i="2" s="1"/>
  <c r="C2488" i="2"/>
  <c r="D2488" i="2" s="1"/>
  <c r="C2489" i="2"/>
  <c r="D2489" i="2" s="1"/>
  <c r="C2490" i="2"/>
  <c r="D2490" i="2" s="1"/>
  <c r="C2491" i="2"/>
  <c r="D2491" i="2" s="1"/>
  <c r="C2492" i="2"/>
  <c r="D2492" i="2" s="1"/>
  <c r="C2493" i="2"/>
  <c r="D2493" i="2" s="1"/>
  <c r="C2494" i="2"/>
  <c r="D2494" i="2" s="1"/>
  <c r="C2495" i="2"/>
  <c r="D2495" i="2" s="1"/>
  <c r="C2496" i="2"/>
  <c r="D2496" i="2" s="1"/>
  <c r="C2497" i="2"/>
  <c r="D2497" i="2" s="1"/>
  <c r="C2498" i="2"/>
  <c r="D2498" i="2" s="1"/>
  <c r="C2499" i="2"/>
  <c r="D2499" i="2" s="1"/>
  <c r="C2500" i="2"/>
  <c r="D2500" i="2" s="1"/>
  <c r="C2501" i="2"/>
  <c r="D2501" i="2" s="1"/>
  <c r="C2502" i="2"/>
  <c r="D2502" i="2" s="1"/>
  <c r="C2503" i="2"/>
  <c r="D2503" i="2" s="1"/>
  <c r="C2504" i="2"/>
  <c r="D2504" i="2" s="1"/>
  <c r="C2505" i="2"/>
  <c r="D2505" i="2" s="1"/>
  <c r="C2506" i="2"/>
  <c r="D2506" i="2" s="1"/>
  <c r="C2507" i="2"/>
  <c r="D2507" i="2" s="1"/>
  <c r="C2508" i="2"/>
  <c r="D2508" i="2" s="1"/>
  <c r="C2509" i="2"/>
  <c r="D2509" i="2" s="1"/>
  <c r="C2510" i="2"/>
  <c r="D2510" i="2" s="1"/>
  <c r="C2511" i="2"/>
  <c r="D2511" i="2" s="1"/>
  <c r="C2512" i="2"/>
  <c r="D2512" i="2" s="1"/>
  <c r="C2513" i="2"/>
  <c r="D2513" i="2" s="1"/>
  <c r="C2514" i="2"/>
  <c r="D2514" i="2" s="1"/>
  <c r="C2515" i="2"/>
  <c r="D2515" i="2" s="1"/>
  <c r="C2516" i="2"/>
  <c r="D2516" i="2" s="1"/>
  <c r="C2517" i="2"/>
  <c r="D2517" i="2" s="1"/>
  <c r="C2518" i="2"/>
  <c r="D2518" i="2" s="1"/>
  <c r="C2519" i="2"/>
  <c r="D2519" i="2" s="1"/>
  <c r="C2520" i="2"/>
  <c r="D2520" i="2" s="1"/>
  <c r="C2521" i="2"/>
  <c r="D2521" i="2" s="1"/>
  <c r="C2522" i="2"/>
  <c r="D2522" i="2" s="1"/>
  <c r="C2523" i="2"/>
  <c r="D2523" i="2" s="1"/>
  <c r="C2524" i="2"/>
  <c r="D2524" i="2" s="1"/>
  <c r="C2525" i="2"/>
  <c r="D2525" i="2" s="1"/>
  <c r="C2526" i="2"/>
  <c r="D2526" i="2" s="1"/>
  <c r="C2527" i="2"/>
  <c r="D2527" i="2" s="1"/>
  <c r="C2528" i="2"/>
  <c r="D2528" i="2" s="1"/>
  <c r="C2529" i="2"/>
  <c r="D2529" i="2" s="1"/>
  <c r="C2530" i="2"/>
  <c r="D2530" i="2" s="1"/>
  <c r="C2531" i="2"/>
  <c r="D2531" i="2" s="1"/>
  <c r="C2532" i="2"/>
  <c r="D2532" i="2" s="1"/>
  <c r="C2533" i="2"/>
  <c r="D2533" i="2" s="1"/>
  <c r="C2534" i="2"/>
  <c r="D2534" i="2" s="1"/>
  <c r="C2535" i="2"/>
  <c r="D2535" i="2" s="1"/>
  <c r="C2536" i="2"/>
  <c r="D2536" i="2" s="1"/>
  <c r="C2537" i="2"/>
  <c r="D2537" i="2" s="1"/>
  <c r="C2538" i="2"/>
  <c r="D2538" i="2" s="1"/>
  <c r="C2539" i="2"/>
  <c r="D2539" i="2" s="1"/>
  <c r="C2540" i="2"/>
  <c r="D2540" i="2" s="1"/>
  <c r="C2541" i="2"/>
  <c r="D2541" i="2" s="1"/>
  <c r="C2542" i="2"/>
  <c r="D2542" i="2" s="1"/>
  <c r="C2543" i="2"/>
  <c r="D2543" i="2" s="1"/>
  <c r="C2544" i="2"/>
  <c r="D2544" i="2" s="1"/>
  <c r="C2545" i="2"/>
  <c r="D2545" i="2" s="1"/>
  <c r="C2546" i="2"/>
  <c r="D2546" i="2" s="1"/>
  <c r="C2547" i="2"/>
  <c r="D2547" i="2" s="1"/>
  <c r="C2548" i="2"/>
  <c r="D2548" i="2" s="1"/>
  <c r="C2549" i="2"/>
  <c r="D2549" i="2" s="1"/>
  <c r="C2550" i="2"/>
  <c r="D2550" i="2" s="1"/>
  <c r="C2551" i="2"/>
  <c r="D2551" i="2" s="1"/>
  <c r="C2552" i="2"/>
  <c r="D2552" i="2" s="1"/>
  <c r="C2553" i="2"/>
  <c r="D2553" i="2" s="1"/>
  <c r="C2554" i="2"/>
  <c r="D2554" i="2" s="1"/>
  <c r="C2555" i="2"/>
  <c r="D2555" i="2" s="1"/>
  <c r="C2556" i="2"/>
  <c r="D2556" i="2" s="1"/>
  <c r="C2557" i="2"/>
  <c r="D2557" i="2" s="1"/>
  <c r="C2558" i="2"/>
  <c r="D2558" i="2" s="1"/>
  <c r="C2559" i="2"/>
  <c r="D2559" i="2" s="1"/>
  <c r="C2560" i="2"/>
  <c r="D2560" i="2" s="1"/>
  <c r="C2561" i="2"/>
  <c r="D2561" i="2" s="1"/>
  <c r="C2562" i="2"/>
  <c r="D2562" i="2" s="1"/>
  <c r="C2563" i="2"/>
  <c r="D2563" i="2" s="1"/>
  <c r="C2564" i="2"/>
  <c r="D2564" i="2" s="1"/>
  <c r="C2565" i="2"/>
  <c r="D2565" i="2" s="1"/>
  <c r="C2566" i="2"/>
  <c r="D2566" i="2" s="1"/>
  <c r="C2567" i="2"/>
  <c r="D2567" i="2" s="1"/>
  <c r="C2568" i="2"/>
  <c r="D2568" i="2" s="1"/>
  <c r="C2569" i="2"/>
  <c r="D2569" i="2" s="1"/>
  <c r="C2570" i="2"/>
  <c r="D2570" i="2" s="1"/>
  <c r="C2571" i="2"/>
  <c r="D2571" i="2" s="1"/>
  <c r="C2572" i="2"/>
  <c r="D2572" i="2" s="1"/>
  <c r="C2573" i="2"/>
  <c r="D2573" i="2" s="1"/>
  <c r="C2574" i="2"/>
  <c r="D2574" i="2" s="1"/>
  <c r="C2575" i="2"/>
  <c r="D2575" i="2" s="1"/>
  <c r="C2576" i="2"/>
  <c r="D2576" i="2" s="1"/>
  <c r="C2577" i="2"/>
  <c r="D2577" i="2" s="1"/>
  <c r="C2578" i="2"/>
  <c r="D2578" i="2" s="1"/>
  <c r="C2579" i="2"/>
  <c r="D2579" i="2" s="1"/>
  <c r="C2580" i="2"/>
  <c r="D2580" i="2" s="1"/>
  <c r="C2581" i="2"/>
  <c r="D2581" i="2" s="1"/>
  <c r="C2582" i="2"/>
  <c r="D2582" i="2" s="1"/>
  <c r="C2583" i="2"/>
  <c r="D2583" i="2" s="1"/>
  <c r="C2584" i="2"/>
  <c r="D2584" i="2" s="1"/>
  <c r="C2585" i="2"/>
  <c r="D2585" i="2" s="1"/>
  <c r="C2586" i="2"/>
  <c r="D2586" i="2" s="1"/>
  <c r="C2587" i="2"/>
  <c r="D2587" i="2" s="1"/>
  <c r="C2588" i="2"/>
  <c r="C2589" i="2"/>
  <c r="D2589" i="2" s="1"/>
  <c r="C2590" i="2"/>
  <c r="D2590" i="2" s="1"/>
  <c r="C2591" i="2"/>
  <c r="D2591" i="2" s="1"/>
  <c r="C2592" i="2"/>
  <c r="D2592" i="2" s="1"/>
  <c r="C2593" i="2"/>
  <c r="D2593" i="2" s="1"/>
  <c r="C2594" i="2"/>
  <c r="D2594" i="2" s="1"/>
  <c r="C2595" i="2"/>
  <c r="D2595" i="2" s="1"/>
  <c r="C2596" i="2"/>
  <c r="D2596" i="2" s="1"/>
  <c r="C2597" i="2"/>
  <c r="D2597" i="2" s="1"/>
  <c r="C2598" i="2"/>
  <c r="D2598" i="2" s="1"/>
  <c r="C2599" i="2"/>
  <c r="D2599" i="2" s="1"/>
  <c r="C2600" i="2"/>
  <c r="D2600" i="2" s="1"/>
  <c r="C2601" i="2"/>
  <c r="D2601" i="2" s="1"/>
  <c r="C2602" i="2"/>
  <c r="D2602" i="2" s="1"/>
  <c r="C2603" i="2"/>
  <c r="D2603" i="2" s="1"/>
  <c r="C2604" i="2"/>
  <c r="D2604" i="2" s="1"/>
  <c r="C2605" i="2"/>
  <c r="D2605" i="2" s="1"/>
  <c r="C2606" i="2"/>
  <c r="D2606" i="2" s="1"/>
  <c r="C2607" i="2"/>
  <c r="D2607" i="2" s="1"/>
  <c r="C2608" i="2"/>
  <c r="D2608" i="2" s="1"/>
  <c r="C2609" i="2"/>
  <c r="D2609" i="2" s="1"/>
  <c r="C2610" i="2"/>
  <c r="D2610" i="2" s="1"/>
  <c r="C2611" i="2"/>
  <c r="D2611" i="2" s="1"/>
  <c r="C2612" i="2"/>
  <c r="D2612" i="2" s="1"/>
  <c r="C2613" i="2"/>
  <c r="D2613" i="2" s="1"/>
  <c r="C2614" i="2"/>
  <c r="D2614" i="2" s="1"/>
  <c r="C2615" i="2"/>
  <c r="D2615" i="2" s="1"/>
  <c r="C2616" i="2"/>
  <c r="D2616" i="2" s="1"/>
  <c r="C2617" i="2"/>
  <c r="D2617" i="2" s="1"/>
  <c r="C2618" i="2"/>
  <c r="D2618" i="2" s="1"/>
  <c r="C2619" i="2"/>
  <c r="D2619" i="2" s="1"/>
  <c r="C2620" i="2"/>
  <c r="D2620" i="2" s="1"/>
  <c r="C2621" i="2"/>
  <c r="D2621" i="2" s="1"/>
  <c r="C2622" i="2"/>
  <c r="D2622" i="2" s="1"/>
  <c r="C2623" i="2"/>
  <c r="D2623" i="2" s="1"/>
  <c r="C2624" i="2"/>
  <c r="D2624" i="2" s="1"/>
  <c r="C2625" i="2"/>
  <c r="D2625" i="2" s="1"/>
  <c r="C2626" i="2"/>
  <c r="D2626" i="2" s="1"/>
  <c r="C2627" i="2"/>
  <c r="D2627" i="2" s="1"/>
  <c r="C2628" i="2"/>
  <c r="D2628" i="2" s="1"/>
  <c r="C2629" i="2"/>
  <c r="D2629" i="2" s="1"/>
  <c r="C2630" i="2"/>
  <c r="D2630" i="2" s="1"/>
  <c r="C2631" i="2"/>
  <c r="D2631" i="2" s="1"/>
  <c r="C2632" i="2"/>
  <c r="D2632" i="2" s="1"/>
  <c r="C2633" i="2"/>
  <c r="D2633" i="2" s="1"/>
  <c r="C2634" i="2"/>
  <c r="D2634" i="2" s="1"/>
  <c r="C2635" i="2"/>
  <c r="D2635" i="2" s="1"/>
  <c r="C2636" i="2"/>
  <c r="D2636" i="2" s="1"/>
  <c r="C2637" i="2"/>
  <c r="D2637" i="2" s="1"/>
  <c r="C2638" i="2"/>
  <c r="D2638" i="2" s="1"/>
  <c r="C2639" i="2"/>
  <c r="D2639" i="2" s="1"/>
  <c r="C2640" i="2"/>
  <c r="D2640" i="2" s="1"/>
  <c r="C2641" i="2"/>
  <c r="D2641" i="2" s="1"/>
  <c r="C2642" i="2"/>
  <c r="D2642" i="2" s="1"/>
  <c r="C2643" i="2"/>
  <c r="D2643" i="2" s="1"/>
  <c r="C2644" i="2"/>
  <c r="D2644" i="2" s="1"/>
  <c r="C2645" i="2"/>
  <c r="D2645" i="2" s="1"/>
  <c r="C2646" i="2"/>
  <c r="D2646" i="2" s="1"/>
  <c r="C2647" i="2"/>
  <c r="D2647" i="2" s="1"/>
  <c r="C2648" i="2"/>
  <c r="D2648" i="2" s="1"/>
  <c r="C2649" i="2"/>
  <c r="D2649" i="2" s="1"/>
  <c r="C2650" i="2"/>
  <c r="D2650" i="2" s="1"/>
  <c r="C2651" i="2"/>
  <c r="D2651" i="2" s="1"/>
  <c r="C2652" i="2"/>
  <c r="D2652" i="2" s="1"/>
  <c r="C2653" i="2"/>
  <c r="D2653" i="2" s="1"/>
  <c r="C2654" i="2"/>
  <c r="D2654" i="2" s="1"/>
  <c r="C2655" i="2"/>
  <c r="D2655" i="2" s="1"/>
  <c r="C2656" i="2"/>
  <c r="D2656" i="2" s="1"/>
  <c r="C2657" i="2"/>
  <c r="D2657" i="2" s="1"/>
  <c r="C2658" i="2"/>
  <c r="D2658" i="2" s="1"/>
  <c r="C2659" i="2"/>
  <c r="D2659" i="2" s="1"/>
  <c r="C2660" i="2"/>
  <c r="D2660" i="2" s="1"/>
  <c r="C2661" i="2"/>
  <c r="D2661" i="2" s="1"/>
  <c r="C2662" i="2"/>
  <c r="D2662" i="2" s="1"/>
  <c r="C2663" i="2"/>
  <c r="D2663" i="2" s="1"/>
  <c r="C2664" i="2"/>
  <c r="D2664" i="2" s="1"/>
  <c r="C2665" i="2"/>
  <c r="D2665" i="2" s="1"/>
  <c r="C2666" i="2"/>
  <c r="D2666" i="2" s="1"/>
  <c r="C2667" i="2"/>
  <c r="D2667" i="2" s="1"/>
  <c r="C2668" i="2"/>
  <c r="D2668" i="2" s="1"/>
  <c r="C2669" i="2"/>
  <c r="D2669" i="2" s="1"/>
  <c r="C2670" i="2"/>
  <c r="D2670" i="2" s="1"/>
  <c r="C2671" i="2"/>
  <c r="D2671" i="2" s="1"/>
  <c r="C2672" i="2"/>
  <c r="D2672" i="2" s="1"/>
  <c r="C2673" i="2"/>
  <c r="D2673" i="2" s="1"/>
  <c r="C2674" i="2"/>
  <c r="D2674" i="2" s="1"/>
  <c r="C2675" i="2"/>
  <c r="D2675" i="2" s="1"/>
  <c r="C2676" i="2"/>
  <c r="D2676" i="2" s="1"/>
  <c r="C2677" i="2"/>
  <c r="D2677" i="2" s="1"/>
  <c r="C2678" i="2"/>
  <c r="D2678" i="2" s="1"/>
  <c r="C2679" i="2"/>
  <c r="D2679" i="2" s="1"/>
  <c r="C2680" i="2"/>
  <c r="D2680" i="2" s="1"/>
  <c r="C2681" i="2"/>
  <c r="D2681" i="2" s="1"/>
  <c r="C2682" i="2"/>
  <c r="D2682" i="2" s="1"/>
  <c r="C2683" i="2"/>
  <c r="D2683" i="2" s="1"/>
  <c r="C2684" i="2"/>
  <c r="D2684" i="2" s="1"/>
  <c r="C2685" i="2"/>
  <c r="D2685" i="2" s="1"/>
  <c r="C2686" i="2"/>
  <c r="D2686" i="2" s="1"/>
  <c r="C2687" i="2"/>
  <c r="D2687" i="2" s="1"/>
  <c r="C2688" i="2"/>
  <c r="D2688" i="2" s="1"/>
  <c r="C2689" i="2"/>
  <c r="D2689" i="2" s="1"/>
  <c r="C2690" i="2"/>
  <c r="D2690" i="2" s="1"/>
  <c r="C2691" i="2"/>
  <c r="D2691" i="2" s="1"/>
  <c r="C2692" i="2"/>
  <c r="D2692" i="2" s="1"/>
  <c r="C2693" i="2"/>
  <c r="D2693" i="2" s="1"/>
  <c r="C2694" i="2"/>
  <c r="D2694" i="2" s="1"/>
  <c r="C2695" i="2"/>
  <c r="D2695" i="2" s="1"/>
  <c r="C2696" i="2"/>
  <c r="D2696" i="2" s="1"/>
  <c r="C2697" i="2"/>
  <c r="D2697" i="2" s="1"/>
  <c r="C2698" i="2"/>
  <c r="D2698" i="2" s="1"/>
  <c r="C2699" i="2"/>
  <c r="D2699" i="2" s="1"/>
  <c r="C2700" i="2"/>
  <c r="D2700" i="2" s="1"/>
  <c r="C2701" i="2"/>
  <c r="D2701" i="2" s="1"/>
  <c r="C2702" i="2"/>
  <c r="D2702" i="2" s="1"/>
  <c r="C2703" i="2"/>
  <c r="D2703" i="2" s="1"/>
  <c r="C2704" i="2"/>
  <c r="D2704" i="2" s="1"/>
  <c r="C2705" i="2"/>
  <c r="D2705" i="2" s="1"/>
  <c r="C2706" i="2"/>
  <c r="D2706" i="2" s="1"/>
  <c r="C2707" i="2"/>
  <c r="D2707" i="2" s="1"/>
  <c r="C2708" i="2"/>
  <c r="D2708" i="2" s="1"/>
  <c r="C2709" i="2"/>
  <c r="D2709" i="2" s="1"/>
  <c r="C2710" i="2"/>
  <c r="D2710" i="2" s="1"/>
  <c r="C2711" i="2"/>
  <c r="D2711" i="2" s="1"/>
  <c r="C2712" i="2"/>
  <c r="D2712" i="2" s="1"/>
  <c r="C2713" i="2"/>
  <c r="D2713" i="2" s="1"/>
  <c r="C2714" i="2"/>
  <c r="D2714" i="2" s="1"/>
  <c r="C2715" i="2"/>
  <c r="D2715" i="2" s="1"/>
  <c r="C2716" i="2"/>
  <c r="D2716" i="2" s="1"/>
  <c r="C2717" i="2"/>
  <c r="D2717" i="2" s="1"/>
  <c r="C2718" i="2"/>
  <c r="D2718" i="2" s="1"/>
  <c r="C2719" i="2"/>
  <c r="D2719" i="2" s="1"/>
  <c r="C2720" i="2"/>
  <c r="D2720" i="2" s="1"/>
  <c r="C2721" i="2"/>
  <c r="D2721" i="2" s="1"/>
  <c r="C2722" i="2"/>
  <c r="D2722" i="2" s="1"/>
  <c r="C2723" i="2"/>
  <c r="D2723" i="2" s="1"/>
  <c r="C2724" i="2"/>
  <c r="D2724" i="2" s="1"/>
  <c r="C2725" i="2"/>
  <c r="D2725" i="2" s="1"/>
  <c r="C2726" i="2"/>
  <c r="D2726" i="2" s="1"/>
  <c r="C2727" i="2"/>
  <c r="D2727" i="2" s="1"/>
  <c r="C2728" i="2"/>
  <c r="D2728" i="2" s="1"/>
  <c r="C2729" i="2"/>
  <c r="D2729" i="2" s="1"/>
  <c r="C2730" i="2"/>
  <c r="D2730" i="2" s="1"/>
  <c r="C2731" i="2"/>
  <c r="D2731" i="2" s="1"/>
  <c r="C2732" i="2"/>
  <c r="D2732" i="2" s="1"/>
  <c r="C2733" i="2"/>
  <c r="D2733" i="2" s="1"/>
  <c r="C2734" i="2"/>
  <c r="D2734" i="2" s="1"/>
  <c r="C2735" i="2"/>
  <c r="D2735" i="2" s="1"/>
  <c r="C2736" i="2"/>
  <c r="D2736" i="2" s="1"/>
  <c r="C2737" i="2"/>
  <c r="D2737" i="2" s="1"/>
  <c r="C2738" i="2"/>
  <c r="D2738" i="2" s="1"/>
  <c r="C2739" i="2"/>
  <c r="D2739" i="2" s="1"/>
  <c r="C2740" i="2"/>
  <c r="D2740" i="2" s="1"/>
  <c r="C2741" i="2"/>
  <c r="D2741" i="2" s="1"/>
  <c r="C2742" i="2"/>
  <c r="D2742" i="2" s="1"/>
  <c r="C2743" i="2"/>
  <c r="D2743" i="2" s="1"/>
  <c r="C2744" i="2"/>
  <c r="D2744" i="2" s="1"/>
  <c r="C2745" i="2"/>
  <c r="D2745" i="2" s="1"/>
  <c r="C2746" i="2"/>
  <c r="D2746" i="2" s="1"/>
  <c r="C2747" i="2"/>
  <c r="D2747" i="2" s="1"/>
  <c r="C2748" i="2"/>
  <c r="D2748" i="2" s="1"/>
  <c r="C2749" i="2"/>
  <c r="D2749" i="2" s="1"/>
  <c r="C2750" i="2"/>
  <c r="D2750" i="2" s="1"/>
  <c r="C2751" i="2"/>
  <c r="D2751" i="2" s="1"/>
  <c r="C2752" i="2"/>
  <c r="D2752" i="2" s="1"/>
  <c r="C2753" i="2"/>
  <c r="D2753" i="2" s="1"/>
  <c r="C2754" i="2"/>
  <c r="D2754" i="2" s="1"/>
  <c r="C2755" i="2"/>
  <c r="D2755" i="2" s="1"/>
  <c r="C2756" i="2"/>
  <c r="D2756" i="2" s="1"/>
  <c r="C2757" i="2"/>
  <c r="D2757" i="2" s="1"/>
  <c r="C2758" i="2"/>
  <c r="D2758" i="2" s="1"/>
  <c r="C2759" i="2"/>
  <c r="D2759" i="2" s="1"/>
  <c r="C2760" i="2"/>
  <c r="D2760" i="2" s="1"/>
  <c r="C2761" i="2"/>
  <c r="D2761" i="2" s="1"/>
  <c r="C2762" i="2"/>
  <c r="D2762" i="2" s="1"/>
  <c r="C2763" i="2"/>
  <c r="D2763" i="2" s="1"/>
  <c r="C2764" i="2"/>
  <c r="D2764" i="2" s="1"/>
  <c r="C2765" i="2"/>
  <c r="D2765" i="2" s="1"/>
  <c r="C2766" i="2"/>
  <c r="D2766" i="2" s="1"/>
  <c r="C2767" i="2"/>
  <c r="D2767" i="2" s="1"/>
  <c r="C2768" i="2"/>
  <c r="D2768" i="2" s="1"/>
  <c r="C2769" i="2"/>
  <c r="D2769" i="2" s="1"/>
  <c r="C2770" i="2"/>
  <c r="D2770" i="2" s="1"/>
  <c r="C2771" i="2"/>
  <c r="D2771" i="2" s="1"/>
  <c r="C2772" i="2"/>
  <c r="D2772" i="2" s="1"/>
  <c r="C2773" i="2"/>
  <c r="D2773" i="2" s="1"/>
  <c r="C2774" i="2"/>
  <c r="D2774" i="2" s="1"/>
  <c r="C2775" i="2"/>
  <c r="D2775" i="2" s="1"/>
  <c r="C2776" i="2"/>
  <c r="D2776" i="2" s="1"/>
  <c r="C2777" i="2"/>
  <c r="D2777" i="2" s="1"/>
  <c r="C2778" i="2"/>
  <c r="D2778" i="2" s="1"/>
  <c r="C2779" i="2"/>
  <c r="D2779" i="2" s="1"/>
  <c r="C2780" i="2"/>
  <c r="D2780" i="2" s="1"/>
  <c r="C2781" i="2"/>
  <c r="D2781" i="2" s="1"/>
  <c r="C2782" i="2"/>
  <c r="D2782" i="2" s="1"/>
  <c r="C2783" i="2"/>
  <c r="D2783" i="2" s="1"/>
  <c r="C2784" i="2"/>
  <c r="D2784" i="2" s="1"/>
  <c r="C2785" i="2"/>
  <c r="D2785" i="2" s="1"/>
  <c r="C2786" i="2"/>
  <c r="D2786" i="2" s="1"/>
  <c r="C2787" i="2"/>
  <c r="D2787" i="2" s="1"/>
  <c r="C2788" i="2"/>
  <c r="D2788" i="2" s="1"/>
  <c r="C2789" i="2"/>
  <c r="D2789" i="2" s="1"/>
  <c r="C2790" i="2"/>
  <c r="D2790" i="2" s="1"/>
  <c r="C2791" i="2"/>
  <c r="D2791" i="2" s="1"/>
  <c r="C2792" i="2"/>
  <c r="D2792" i="2" s="1"/>
  <c r="C2793" i="2"/>
  <c r="D2793" i="2" s="1"/>
  <c r="C2794" i="2"/>
  <c r="D2794" i="2" s="1"/>
  <c r="C2795" i="2"/>
  <c r="D2795" i="2" s="1"/>
  <c r="C2796" i="2"/>
  <c r="D2796" i="2" s="1"/>
  <c r="C2797" i="2"/>
  <c r="D2797" i="2" s="1"/>
  <c r="C2798" i="2"/>
  <c r="D2798" i="2" s="1"/>
  <c r="C2799" i="2"/>
  <c r="D2799" i="2" s="1"/>
  <c r="C2800" i="2"/>
  <c r="D2800" i="2" s="1"/>
  <c r="C2801" i="2"/>
  <c r="D2801" i="2" s="1"/>
  <c r="C2802" i="2"/>
  <c r="D2802" i="2" s="1"/>
  <c r="C2803" i="2"/>
  <c r="D2803" i="2" s="1"/>
  <c r="C2804" i="2"/>
  <c r="D2804" i="2" s="1"/>
  <c r="C2805" i="2"/>
  <c r="D2805" i="2" s="1"/>
  <c r="C2806" i="2"/>
  <c r="D2806" i="2" s="1"/>
  <c r="C2807" i="2"/>
  <c r="D2807" i="2" s="1"/>
  <c r="C2808" i="2"/>
  <c r="D2808" i="2" s="1"/>
  <c r="C2809" i="2"/>
  <c r="D2809" i="2" s="1"/>
  <c r="C2810" i="2"/>
  <c r="D2810" i="2" s="1"/>
  <c r="C2811" i="2"/>
  <c r="D2811" i="2" s="1"/>
  <c r="C2812" i="2"/>
  <c r="D2812" i="2" s="1"/>
  <c r="C2813" i="2"/>
  <c r="D2813" i="2" s="1"/>
  <c r="C2814" i="2"/>
  <c r="D2814" i="2" s="1"/>
  <c r="C2815" i="2"/>
  <c r="D2815" i="2" s="1"/>
  <c r="C2816" i="2"/>
  <c r="D2816" i="2" s="1"/>
  <c r="C2817" i="2"/>
  <c r="D2817" i="2" s="1"/>
  <c r="C2818" i="2"/>
  <c r="D2818" i="2" s="1"/>
  <c r="C2819" i="2"/>
  <c r="D2819" i="2" s="1"/>
  <c r="C2820" i="2"/>
  <c r="D2820" i="2" s="1"/>
  <c r="C2821" i="2"/>
  <c r="D2821" i="2" s="1"/>
  <c r="C2822" i="2"/>
  <c r="D2822" i="2" s="1"/>
  <c r="C2823" i="2"/>
  <c r="D2823" i="2" s="1"/>
  <c r="C2824" i="2"/>
  <c r="D2824" i="2" s="1"/>
  <c r="C2825" i="2"/>
  <c r="D2825" i="2" s="1"/>
  <c r="C2826" i="2"/>
  <c r="D2826" i="2" s="1"/>
  <c r="C2827" i="2"/>
  <c r="D2827" i="2" s="1"/>
  <c r="C2828" i="2"/>
  <c r="D2828" i="2" s="1"/>
  <c r="C2829" i="2"/>
  <c r="D2829" i="2" s="1"/>
  <c r="C2830" i="2"/>
  <c r="D2830" i="2" s="1"/>
  <c r="C2831" i="2"/>
  <c r="D2831" i="2" s="1"/>
  <c r="C2832" i="2"/>
  <c r="D2832" i="2" s="1"/>
  <c r="C2833" i="2"/>
  <c r="D2833" i="2" s="1"/>
  <c r="C2834" i="2"/>
  <c r="D2834" i="2" s="1"/>
  <c r="C2835" i="2"/>
  <c r="D2835" i="2" s="1"/>
  <c r="C2836" i="2"/>
  <c r="D2836" i="2" s="1"/>
  <c r="C2837" i="2"/>
  <c r="D2837" i="2" s="1"/>
  <c r="C2838" i="2"/>
  <c r="D2838" i="2" s="1"/>
  <c r="C2839" i="2"/>
  <c r="D2839" i="2" s="1"/>
  <c r="C2840" i="2"/>
  <c r="D2840" i="2" s="1"/>
  <c r="C2841" i="2"/>
  <c r="D2841" i="2" s="1"/>
  <c r="C2842" i="2"/>
  <c r="D2842" i="2" s="1"/>
  <c r="C2843" i="2"/>
  <c r="D2843" i="2" s="1"/>
  <c r="C2844" i="2"/>
  <c r="D2844" i="2" s="1"/>
  <c r="C2845" i="2"/>
  <c r="D2845" i="2" s="1"/>
  <c r="C2846" i="2"/>
  <c r="D2846" i="2" s="1"/>
  <c r="C2847" i="2"/>
  <c r="D2847" i="2" s="1"/>
  <c r="C2848" i="2"/>
  <c r="D2848" i="2" s="1"/>
  <c r="C2849" i="2"/>
  <c r="D2849" i="2" s="1"/>
  <c r="C2850" i="2"/>
  <c r="D2850" i="2" s="1"/>
  <c r="C2851" i="2"/>
  <c r="D2851" i="2" s="1"/>
  <c r="C2852" i="2"/>
  <c r="D2852" i="2" s="1"/>
  <c r="C2853" i="2"/>
  <c r="D2853" i="2" s="1"/>
  <c r="C2854" i="2"/>
  <c r="D2854" i="2" s="1"/>
  <c r="C2855" i="2"/>
  <c r="D2855" i="2" s="1"/>
  <c r="C2856" i="2"/>
  <c r="D2856" i="2" s="1"/>
  <c r="C2857" i="2"/>
  <c r="D2857" i="2" s="1"/>
  <c r="C2858" i="2"/>
  <c r="D2858" i="2" s="1"/>
  <c r="C2859" i="2"/>
  <c r="D2859" i="2" s="1"/>
  <c r="C2860" i="2"/>
  <c r="D2860" i="2" s="1"/>
  <c r="C2861" i="2"/>
  <c r="D2861" i="2" s="1"/>
  <c r="C2862" i="2"/>
  <c r="D2862" i="2" s="1"/>
  <c r="C2863" i="2"/>
  <c r="D2863" i="2" s="1"/>
  <c r="C2864" i="2"/>
  <c r="D2864" i="2" s="1"/>
  <c r="C2865" i="2"/>
  <c r="D2865" i="2" s="1"/>
  <c r="C2866" i="2"/>
  <c r="D2866" i="2" s="1"/>
  <c r="C2867" i="2"/>
  <c r="D2867" i="2" s="1"/>
  <c r="C2868" i="2"/>
  <c r="D2868" i="2" s="1"/>
  <c r="C2869" i="2"/>
  <c r="D2869" i="2" s="1"/>
  <c r="C2870" i="2"/>
  <c r="D2870" i="2" s="1"/>
  <c r="C2871" i="2"/>
  <c r="D2871" i="2" s="1"/>
  <c r="C2872" i="2"/>
  <c r="D2872" i="2" s="1"/>
  <c r="C2873" i="2"/>
  <c r="D2873" i="2" s="1"/>
  <c r="C2874" i="2"/>
  <c r="D2874" i="2" s="1"/>
  <c r="C2875" i="2"/>
  <c r="D2875" i="2" s="1"/>
  <c r="C2876" i="2"/>
  <c r="D2876" i="2" s="1"/>
  <c r="C2877" i="2"/>
  <c r="D2877" i="2" s="1"/>
  <c r="C2878" i="2"/>
  <c r="D2878" i="2" s="1"/>
  <c r="C2879" i="2"/>
  <c r="D2879" i="2" s="1"/>
  <c r="C2880" i="2"/>
  <c r="D2880" i="2" s="1"/>
  <c r="C2881" i="2"/>
  <c r="D2881" i="2" s="1"/>
  <c r="C2882" i="2"/>
  <c r="D2882" i="2" s="1"/>
  <c r="C2883" i="2"/>
  <c r="D2883" i="2" s="1"/>
  <c r="C2884" i="2"/>
  <c r="D2884" i="2" s="1"/>
  <c r="C2885" i="2"/>
  <c r="D2885" i="2" s="1"/>
  <c r="C2886" i="2"/>
  <c r="D2886" i="2" s="1"/>
  <c r="C2887" i="2"/>
  <c r="D2887" i="2" s="1"/>
  <c r="C2888" i="2"/>
  <c r="D2888" i="2" s="1"/>
  <c r="C2889" i="2"/>
  <c r="D2889" i="2" s="1"/>
  <c r="C2890" i="2"/>
  <c r="D2890" i="2" s="1"/>
  <c r="C2891" i="2"/>
  <c r="D2891" i="2" s="1"/>
  <c r="C2892" i="2"/>
  <c r="D2892" i="2" s="1"/>
  <c r="C2893" i="2"/>
  <c r="D2893" i="2" s="1"/>
  <c r="C2894" i="2"/>
  <c r="D2894" i="2" s="1"/>
  <c r="C2895" i="2"/>
  <c r="D2895" i="2" s="1"/>
  <c r="C2896" i="2"/>
  <c r="D2896" i="2" s="1"/>
  <c r="C2897" i="2"/>
  <c r="D2897" i="2" s="1"/>
  <c r="C2898" i="2"/>
  <c r="D2898" i="2" s="1"/>
  <c r="C2899" i="2"/>
  <c r="D2899" i="2" s="1"/>
  <c r="C2900" i="2"/>
  <c r="D2900" i="2" s="1"/>
  <c r="C2901" i="2"/>
  <c r="D2901" i="2" s="1"/>
  <c r="C2902" i="2"/>
  <c r="D2902" i="2" s="1"/>
  <c r="C2903" i="2"/>
  <c r="D2903" i="2" s="1"/>
  <c r="C2904" i="2"/>
  <c r="D2904" i="2" s="1"/>
  <c r="C2905" i="2"/>
  <c r="D2905" i="2" s="1"/>
  <c r="C2906" i="2"/>
  <c r="D2906" i="2" s="1"/>
  <c r="C2907" i="2"/>
  <c r="D2907" i="2" s="1"/>
  <c r="C2908" i="2"/>
  <c r="D2908" i="2" s="1"/>
  <c r="C2909" i="2"/>
  <c r="D2909" i="2" s="1"/>
  <c r="C2910" i="2"/>
  <c r="D2910" i="2" s="1"/>
  <c r="C2911" i="2"/>
  <c r="D2911" i="2" s="1"/>
  <c r="C2912" i="2"/>
  <c r="D2912" i="2" s="1"/>
  <c r="C2913" i="2"/>
  <c r="D2913" i="2" s="1"/>
  <c r="C2914" i="2"/>
  <c r="D2914" i="2" s="1"/>
  <c r="C2915" i="2"/>
  <c r="D2915" i="2" s="1"/>
  <c r="C2916" i="2"/>
  <c r="D2916" i="2" s="1"/>
  <c r="C2917" i="2"/>
  <c r="D2917" i="2" s="1"/>
  <c r="C2918" i="2"/>
  <c r="D2918" i="2" s="1"/>
  <c r="C2919" i="2"/>
  <c r="D2919" i="2" s="1"/>
  <c r="C2920" i="2"/>
  <c r="D2920" i="2" s="1"/>
  <c r="C2921" i="2"/>
  <c r="D2921" i="2" s="1"/>
  <c r="C2922" i="2"/>
  <c r="D2922" i="2" s="1"/>
  <c r="C2923" i="2"/>
  <c r="D2923" i="2" s="1"/>
  <c r="C2924" i="2"/>
  <c r="D2924" i="2" s="1"/>
  <c r="C2925" i="2"/>
  <c r="D2925" i="2" s="1"/>
  <c r="C2926" i="2"/>
  <c r="D2926" i="2" s="1"/>
  <c r="C2927" i="2"/>
  <c r="D2927" i="2" s="1"/>
  <c r="C2928" i="2"/>
  <c r="D2928" i="2" s="1"/>
  <c r="C2929" i="2"/>
  <c r="D2929" i="2" s="1"/>
  <c r="C2930" i="2"/>
  <c r="D2930" i="2" s="1"/>
  <c r="C2931" i="2"/>
  <c r="D2931" i="2" s="1"/>
  <c r="C2932" i="2"/>
  <c r="D2932" i="2" s="1"/>
  <c r="C2933" i="2"/>
  <c r="D2933" i="2" s="1"/>
  <c r="C2934" i="2"/>
  <c r="D2934" i="2" s="1"/>
  <c r="C2935" i="2"/>
  <c r="D2935" i="2" s="1"/>
  <c r="C2936" i="2"/>
  <c r="D2936" i="2" s="1"/>
  <c r="C2937" i="2"/>
  <c r="D2937" i="2" s="1"/>
  <c r="C2938" i="2"/>
  <c r="D2938" i="2" s="1"/>
  <c r="C2939" i="2"/>
  <c r="D2939" i="2" s="1"/>
  <c r="C2940" i="2"/>
  <c r="D2940" i="2" s="1"/>
  <c r="C2941" i="2"/>
  <c r="D2941" i="2" s="1"/>
  <c r="C2942" i="2"/>
  <c r="D2942" i="2" s="1"/>
  <c r="C2943" i="2"/>
  <c r="D2943" i="2" s="1"/>
  <c r="C2944" i="2"/>
  <c r="D2944" i="2" s="1"/>
  <c r="C2945" i="2"/>
  <c r="D2945" i="2" s="1"/>
  <c r="C2946" i="2"/>
  <c r="D2946" i="2" s="1"/>
  <c r="C2947" i="2"/>
  <c r="D2947" i="2" s="1"/>
  <c r="C2948" i="2"/>
  <c r="D2948" i="2" s="1"/>
  <c r="C2949" i="2"/>
  <c r="D2949" i="2" s="1"/>
  <c r="C2950" i="2"/>
  <c r="D2950" i="2" s="1"/>
  <c r="C2951" i="2"/>
  <c r="D2951" i="2" s="1"/>
  <c r="C2952" i="2"/>
  <c r="D2952" i="2" s="1"/>
  <c r="C2953" i="2"/>
  <c r="D2953" i="2" s="1"/>
  <c r="C2954" i="2"/>
  <c r="D2954" i="2" s="1"/>
  <c r="C2955" i="2"/>
  <c r="D2955" i="2" s="1"/>
  <c r="C2956" i="2"/>
  <c r="D2956" i="2" s="1"/>
  <c r="C2957" i="2"/>
  <c r="D2957" i="2" s="1"/>
  <c r="C2958" i="2"/>
  <c r="D2958" i="2" s="1"/>
  <c r="C2959" i="2"/>
  <c r="D2959" i="2" s="1"/>
  <c r="C2960" i="2"/>
  <c r="D2960" i="2" s="1"/>
  <c r="C2961" i="2"/>
  <c r="D2961" i="2" s="1"/>
  <c r="C2962" i="2"/>
  <c r="D2962" i="2" s="1"/>
  <c r="C2963" i="2"/>
  <c r="D2963" i="2" s="1"/>
  <c r="C2964" i="2"/>
  <c r="D2964" i="2" s="1"/>
  <c r="C2965" i="2"/>
  <c r="D2965" i="2" s="1"/>
  <c r="C2966" i="2"/>
  <c r="D2966" i="2" s="1"/>
  <c r="C2967" i="2"/>
  <c r="D2967" i="2" s="1"/>
  <c r="C2968" i="2"/>
  <c r="D2968" i="2" s="1"/>
  <c r="C2969" i="2"/>
  <c r="D2969" i="2" s="1"/>
  <c r="C2970" i="2"/>
  <c r="D2970" i="2" s="1"/>
  <c r="C2971" i="2"/>
  <c r="D2971" i="2" s="1"/>
  <c r="C2972" i="2"/>
  <c r="D2972" i="2" s="1"/>
  <c r="C2973" i="2"/>
  <c r="D2973" i="2" s="1"/>
  <c r="C2974" i="2"/>
  <c r="D2974" i="2" s="1"/>
  <c r="C2975" i="2"/>
  <c r="D2975" i="2" s="1"/>
  <c r="C2976" i="2"/>
  <c r="D2976" i="2" s="1"/>
  <c r="C2977" i="2"/>
  <c r="D2977" i="2" s="1"/>
  <c r="C2978" i="2"/>
  <c r="D2978" i="2" s="1"/>
  <c r="C2979" i="2"/>
  <c r="D2979" i="2" s="1"/>
  <c r="C2980" i="2"/>
  <c r="D2980" i="2" s="1"/>
  <c r="C2981" i="2"/>
  <c r="D2981" i="2" s="1"/>
  <c r="C2982" i="2"/>
  <c r="D2982" i="2" s="1"/>
  <c r="C2983" i="2"/>
  <c r="D2983" i="2" s="1"/>
  <c r="C2984" i="2"/>
  <c r="D2984" i="2" s="1"/>
  <c r="C2985" i="2"/>
  <c r="D2985" i="2" s="1"/>
  <c r="C2986" i="2"/>
  <c r="D2986" i="2" s="1"/>
  <c r="C2987" i="2"/>
  <c r="D2987" i="2" s="1"/>
  <c r="C2988" i="2"/>
  <c r="D2988" i="2" s="1"/>
  <c r="C2989" i="2"/>
  <c r="D2989" i="2" s="1"/>
  <c r="C2990" i="2"/>
  <c r="D2990" i="2" s="1"/>
  <c r="C2991" i="2"/>
  <c r="D2991" i="2" s="1"/>
  <c r="C2992" i="2"/>
  <c r="D2992" i="2" s="1"/>
  <c r="C2993" i="2"/>
  <c r="D2993" i="2" s="1"/>
  <c r="C2994" i="2"/>
  <c r="D2994" i="2" s="1"/>
  <c r="C2995" i="2"/>
  <c r="D2995" i="2" s="1"/>
  <c r="C2996" i="2"/>
  <c r="D2996" i="2" s="1"/>
  <c r="D4" i="2"/>
  <c r="D14" i="2"/>
  <c r="D26" i="2"/>
  <c r="D38" i="2"/>
  <c r="D39" i="2"/>
  <c r="D62" i="2"/>
  <c r="D74" i="2"/>
  <c r="D85" i="2"/>
  <c r="D89" i="2"/>
  <c r="D97" i="2"/>
  <c r="D98" i="2"/>
  <c r="D101" i="2"/>
  <c r="D109" i="2"/>
  <c r="D110" i="2"/>
  <c r="D122" i="2"/>
  <c r="D133" i="2"/>
  <c r="D145" i="2"/>
  <c r="D146" i="2"/>
  <c r="D157" i="2"/>
  <c r="D161" i="2"/>
  <c r="D170" i="2"/>
  <c r="D181" i="2"/>
  <c r="D193" i="2"/>
  <c r="D194" i="2"/>
  <c r="D205" i="2"/>
  <c r="D209" i="2"/>
  <c r="D218" i="2"/>
  <c r="D229" i="2"/>
  <c r="D242" i="2"/>
  <c r="D253" i="2"/>
  <c r="D254" i="2"/>
  <c r="D265" i="2"/>
  <c r="D266" i="2"/>
  <c r="D289" i="2"/>
  <c r="D301" i="2"/>
  <c r="D302" i="2"/>
  <c r="D313" i="2"/>
  <c r="D314" i="2"/>
  <c r="D327" i="2"/>
  <c r="D329" i="2"/>
  <c r="D349" i="2"/>
  <c r="D353" i="2"/>
  <c r="D361" i="2"/>
  <c r="D397" i="2"/>
  <c r="D409" i="2"/>
  <c r="D425" i="2"/>
  <c r="D445" i="2"/>
  <c r="D449" i="2"/>
  <c r="D457" i="2"/>
  <c r="D493" i="2"/>
  <c r="D505" i="2"/>
  <c r="D521" i="2"/>
  <c r="D531" i="2"/>
  <c r="D542" i="2"/>
  <c r="D553" i="2"/>
  <c r="D566" i="2"/>
  <c r="D590" i="2"/>
  <c r="D601" i="2"/>
  <c r="D614" i="2"/>
  <c r="D617" i="2"/>
  <c r="D638" i="2"/>
  <c r="D649" i="2"/>
  <c r="D662" i="2"/>
  <c r="D686" i="2"/>
  <c r="D710" i="2"/>
  <c r="D734" i="2"/>
  <c r="D758" i="2"/>
  <c r="D782" i="2"/>
  <c r="D806" i="2"/>
  <c r="D830" i="2"/>
  <c r="D854" i="2"/>
  <c r="D878" i="2"/>
  <c r="D915" i="2"/>
  <c r="D924" i="2"/>
  <c r="D927" i="2"/>
  <c r="D939" i="2"/>
  <c r="D951" i="2"/>
  <c r="D963" i="2"/>
  <c r="D972" i="2"/>
  <c r="D975" i="2"/>
  <c r="D986" i="2"/>
  <c r="D998" i="2"/>
  <c r="D1010" i="2"/>
  <c r="D1022" i="2"/>
  <c r="D1034" i="2"/>
  <c r="D1046" i="2"/>
  <c r="D1057" i="2"/>
  <c r="D1069" i="2"/>
  <c r="D1081" i="2"/>
  <c r="D1093" i="2"/>
  <c r="D1105" i="2"/>
  <c r="D1117" i="2"/>
  <c r="D1129" i="2"/>
  <c r="D1141" i="2"/>
  <c r="D1153" i="2"/>
  <c r="D1165" i="2"/>
  <c r="D1177" i="2"/>
  <c r="D1189" i="2"/>
  <c r="D1201" i="2"/>
  <c r="D1213" i="2"/>
  <c r="D1225" i="2"/>
  <c r="D1237" i="2"/>
  <c r="D1249" i="2"/>
  <c r="D1261" i="2"/>
  <c r="D1273" i="2"/>
  <c r="D1285" i="2"/>
  <c r="D1297" i="2"/>
  <c r="D1309" i="2"/>
  <c r="D1321" i="2"/>
  <c r="D1333" i="2"/>
  <c r="D1345" i="2"/>
  <c r="D1357" i="2"/>
  <c r="D1369" i="2"/>
  <c r="D1381" i="2"/>
  <c r="D1393" i="2"/>
  <c r="D1405" i="2"/>
  <c r="D1417" i="2"/>
  <c r="D1429" i="2"/>
  <c r="D1441" i="2"/>
  <c r="D1453" i="2"/>
  <c r="D1465" i="2"/>
  <c r="D1477" i="2"/>
  <c r="D1489" i="2"/>
  <c r="D1501" i="2"/>
  <c r="D1513" i="2"/>
  <c r="D1525" i="2"/>
  <c r="D1536" i="2"/>
  <c r="D1548" i="2"/>
  <c r="D1560" i="2"/>
  <c r="D1572" i="2"/>
  <c r="D1584" i="2"/>
  <c r="D1596" i="2"/>
  <c r="D1608" i="2"/>
  <c r="D1620" i="2"/>
  <c r="D1631" i="2"/>
  <c r="D1643" i="2"/>
  <c r="D1655" i="2"/>
  <c r="D1667" i="2"/>
  <c r="D1961" i="2"/>
  <c r="D2105" i="2"/>
  <c r="D2588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L2" i="2"/>
  <c r="R2" i="2" s="1"/>
  <c r="L3" i="2"/>
  <c r="L4" i="2"/>
  <c r="L5" i="2"/>
  <c r="L6" i="2"/>
  <c r="L7" i="2"/>
  <c r="R7" i="2" s="1"/>
  <c r="L8" i="2"/>
  <c r="R8" i="2" s="1"/>
  <c r="L9" i="2"/>
  <c r="L10" i="2"/>
  <c r="L11" i="2"/>
  <c r="L12" i="2"/>
  <c r="R12" i="2" s="1"/>
  <c r="L13" i="2"/>
  <c r="R13" i="2" s="1"/>
  <c r="L14" i="2"/>
  <c r="R14" i="2" s="1"/>
  <c r="L15" i="2"/>
  <c r="L16" i="2"/>
  <c r="L17" i="2"/>
  <c r="L18" i="2"/>
  <c r="L19" i="2"/>
  <c r="R19" i="2" s="1"/>
  <c r="L20" i="2"/>
  <c r="R20" i="2" s="1"/>
  <c r="L21" i="2"/>
  <c r="L22" i="2"/>
  <c r="L23" i="2"/>
  <c r="L24" i="2"/>
  <c r="R24" i="2" s="1"/>
  <c r="L25" i="2"/>
  <c r="R25" i="2" s="1"/>
  <c r="L26" i="2"/>
  <c r="R26" i="2" s="1"/>
  <c r="L27" i="2"/>
  <c r="L28" i="2"/>
  <c r="L29" i="2"/>
  <c r="L30" i="2"/>
  <c r="L31" i="2"/>
  <c r="R31" i="2" s="1"/>
  <c r="L32" i="2"/>
  <c r="R32" i="2" s="1"/>
  <c r="L33" i="2"/>
  <c r="L34" i="2"/>
  <c r="L35" i="2"/>
  <c r="L36" i="2"/>
  <c r="R36" i="2" s="1"/>
  <c r="L37" i="2"/>
  <c r="R37" i="2" s="1"/>
  <c r="L38" i="2"/>
  <c r="R38" i="2" s="1"/>
  <c r="L39" i="2"/>
  <c r="L40" i="2"/>
  <c r="L41" i="2"/>
  <c r="L42" i="2"/>
  <c r="L43" i="2"/>
  <c r="R43" i="2" s="1"/>
  <c r="L44" i="2"/>
  <c r="R44" i="2" s="1"/>
  <c r="L45" i="2"/>
  <c r="L46" i="2"/>
  <c r="L47" i="2"/>
  <c r="L48" i="2"/>
  <c r="R48" i="2" s="1"/>
  <c r="L49" i="2"/>
  <c r="R49" i="2" s="1"/>
  <c r="L50" i="2"/>
  <c r="R50" i="2" s="1"/>
  <c r="L51" i="2"/>
  <c r="L52" i="2"/>
  <c r="L53" i="2"/>
  <c r="L54" i="2"/>
  <c r="L55" i="2"/>
  <c r="R55" i="2" s="1"/>
  <c r="L56" i="2"/>
  <c r="R56" i="2" s="1"/>
  <c r="L57" i="2"/>
  <c r="L58" i="2"/>
  <c r="L59" i="2"/>
  <c r="L60" i="2"/>
  <c r="R60" i="2" s="1"/>
  <c r="L61" i="2"/>
  <c r="R61" i="2" s="1"/>
  <c r="L62" i="2"/>
  <c r="R62" i="2" s="1"/>
  <c r="L63" i="2"/>
  <c r="L64" i="2"/>
  <c r="L65" i="2"/>
  <c r="L66" i="2"/>
  <c r="L67" i="2"/>
  <c r="R67" i="2" s="1"/>
  <c r="L68" i="2"/>
  <c r="R68" i="2" s="1"/>
  <c r="L69" i="2"/>
  <c r="L70" i="2"/>
  <c r="L71" i="2"/>
  <c r="L72" i="2"/>
  <c r="R72" i="2" s="1"/>
  <c r="L73" i="2"/>
  <c r="R73" i="2" s="1"/>
  <c r="L74" i="2"/>
  <c r="R74" i="2" s="1"/>
  <c r="L75" i="2"/>
  <c r="L76" i="2"/>
  <c r="L77" i="2"/>
  <c r="L78" i="2"/>
  <c r="R78" i="2" s="1"/>
  <c r="L79" i="2"/>
  <c r="R79" i="2" s="1"/>
  <c r="L80" i="2"/>
  <c r="L81" i="2"/>
  <c r="L82" i="2"/>
  <c r="L83" i="2"/>
  <c r="R83" i="2" s="1"/>
  <c r="L84" i="2"/>
  <c r="R84" i="2" s="1"/>
  <c r="L85" i="2"/>
  <c r="R85" i="2" s="1"/>
  <c r="L86" i="2"/>
  <c r="R86" i="2" s="1"/>
  <c r="L87" i="2"/>
  <c r="L88" i="2"/>
  <c r="L89" i="2"/>
  <c r="L90" i="2"/>
  <c r="R90" i="2" s="1"/>
  <c r="L91" i="2"/>
  <c r="R91" i="2" s="1"/>
  <c r="L92" i="2"/>
  <c r="L93" i="2"/>
  <c r="L94" i="2"/>
  <c r="L95" i="2"/>
  <c r="R95" i="2" s="1"/>
  <c r="L96" i="2"/>
  <c r="R96" i="2" s="1"/>
  <c r="L97" i="2"/>
  <c r="R97" i="2" s="1"/>
  <c r="L98" i="2"/>
  <c r="R98" i="2" s="1"/>
  <c r="L99" i="2"/>
  <c r="L100" i="2"/>
  <c r="L101" i="2"/>
  <c r="L102" i="2"/>
  <c r="R102" i="2" s="1"/>
  <c r="L103" i="2"/>
  <c r="R103" i="2" s="1"/>
  <c r="L104" i="2"/>
  <c r="L105" i="2"/>
  <c r="L106" i="2"/>
  <c r="L107" i="2"/>
  <c r="R107" i="2" s="1"/>
  <c r="L108" i="2"/>
  <c r="R108" i="2" s="1"/>
  <c r="L109" i="2"/>
  <c r="R109" i="2" s="1"/>
  <c r="L110" i="2"/>
  <c r="R110" i="2" s="1"/>
  <c r="L111" i="2"/>
  <c r="L112" i="2"/>
  <c r="L113" i="2"/>
  <c r="L114" i="2"/>
  <c r="R114" i="2" s="1"/>
  <c r="L115" i="2"/>
  <c r="R115" i="2" s="1"/>
  <c r="L116" i="2"/>
  <c r="L117" i="2"/>
  <c r="L118" i="2"/>
  <c r="L119" i="2"/>
  <c r="R119" i="2" s="1"/>
  <c r="L120" i="2"/>
  <c r="R120" i="2" s="1"/>
  <c r="L121" i="2"/>
  <c r="R121" i="2" s="1"/>
  <c r="L122" i="2"/>
  <c r="R122" i="2" s="1"/>
  <c r="L123" i="2"/>
  <c r="L124" i="2"/>
  <c r="L125" i="2"/>
  <c r="L126" i="2"/>
  <c r="R126" i="2" s="1"/>
  <c r="L127" i="2"/>
  <c r="R127" i="2" s="1"/>
  <c r="L128" i="2"/>
  <c r="L129" i="2"/>
  <c r="L130" i="2"/>
  <c r="L131" i="2"/>
  <c r="R131" i="2" s="1"/>
  <c r="L132" i="2"/>
  <c r="R132" i="2" s="1"/>
  <c r="L133" i="2"/>
  <c r="R133" i="2" s="1"/>
  <c r="L134" i="2"/>
  <c r="R134" i="2" s="1"/>
  <c r="L135" i="2"/>
  <c r="L136" i="2"/>
  <c r="L137" i="2"/>
  <c r="L138" i="2"/>
  <c r="R138" i="2" s="1"/>
  <c r="L139" i="2"/>
  <c r="R139" i="2" s="1"/>
  <c r="L140" i="2"/>
  <c r="L141" i="2"/>
  <c r="L142" i="2"/>
  <c r="L143" i="2"/>
  <c r="R143" i="2" s="1"/>
  <c r="L144" i="2"/>
  <c r="R144" i="2" s="1"/>
  <c r="L145" i="2"/>
  <c r="R145" i="2" s="1"/>
  <c r="L146" i="2"/>
  <c r="R146" i="2" s="1"/>
  <c r="L147" i="2"/>
  <c r="L148" i="2"/>
  <c r="L149" i="2"/>
  <c r="L150" i="2"/>
  <c r="R150" i="2" s="1"/>
  <c r="L151" i="2"/>
  <c r="R151" i="2" s="1"/>
  <c r="L152" i="2"/>
  <c r="L153" i="2"/>
  <c r="L154" i="2"/>
  <c r="L155" i="2"/>
  <c r="R155" i="2" s="1"/>
  <c r="L156" i="2"/>
  <c r="R156" i="2" s="1"/>
  <c r="L157" i="2"/>
  <c r="R157" i="2" s="1"/>
  <c r="L158" i="2"/>
  <c r="R158" i="2" s="1"/>
  <c r="L159" i="2"/>
  <c r="L160" i="2"/>
  <c r="L161" i="2"/>
  <c r="L162" i="2"/>
  <c r="R162" i="2" s="1"/>
  <c r="L163" i="2"/>
  <c r="R163" i="2" s="1"/>
  <c r="L164" i="2"/>
  <c r="L165" i="2"/>
  <c r="L166" i="2"/>
  <c r="L167" i="2"/>
  <c r="R167" i="2" s="1"/>
  <c r="L168" i="2"/>
  <c r="R168" i="2" s="1"/>
  <c r="L169" i="2"/>
  <c r="R169" i="2" s="1"/>
  <c r="L170" i="2"/>
  <c r="R170" i="2" s="1"/>
  <c r="L171" i="2"/>
  <c r="L172" i="2"/>
  <c r="L173" i="2"/>
  <c r="L174" i="2"/>
  <c r="R174" i="2" s="1"/>
  <c r="L175" i="2"/>
  <c r="R175" i="2" s="1"/>
  <c r="L176" i="2"/>
  <c r="L177" i="2"/>
  <c r="L178" i="2"/>
  <c r="L179" i="2"/>
  <c r="R179" i="2" s="1"/>
  <c r="L180" i="2"/>
  <c r="R180" i="2" s="1"/>
  <c r="L181" i="2"/>
  <c r="R181" i="2" s="1"/>
  <c r="L182" i="2"/>
  <c r="R182" i="2" s="1"/>
  <c r="L183" i="2"/>
  <c r="L184" i="2"/>
  <c r="L185" i="2"/>
  <c r="L186" i="2"/>
  <c r="R186" i="2" s="1"/>
  <c r="L187" i="2"/>
  <c r="R187" i="2" s="1"/>
  <c r="L188" i="2"/>
  <c r="L189" i="2"/>
  <c r="L190" i="2"/>
  <c r="L191" i="2"/>
  <c r="R191" i="2" s="1"/>
  <c r="L192" i="2"/>
  <c r="R192" i="2" s="1"/>
  <c r="L193" i="2"/>
  <c r="R193" i="2" s="1"/>
  <c r="L194" i="2"/>
  <c r="R194" i="2" s="1"/>
  <c r="L195" i="2"/>
  <c r="L196" i="2"/>
  <c r="L197" i="2"/>
  <c r="L198" i="2"/>
  <c r="R198" i="2" s="1"/>
  <c r="L199" i="2"/>
  <c r="R199" i="2" s="1"/>
  <c r="L200" i="2"/>
  <c r="L201" i="2"/>
  <c r="L202" i="2"/>
  <c r="L203" i="2"/>
  <c r="R203" i="2" s="1"/>
  <c r="L204" i="2"/>
  <c r="R204" i="2" s="1"/>
  <c r="L205" i="2"/>
  <c r="R205" i="2" s="1"/>
  <c r="L206" i="2"/>
  <c r="R206" i="2" s="1"/>
  <c r="L207" i="2"/>
  <c r="L208" i="2"/>
  <c r="L209" i="2"/>
  <c r="L210" i="2"/>
  <c r="R210" i="2" s="1"/>
  <c r="L211" i="2"/>
  <c r="R211" i="2" s="1"/>
  <c r="L212" i="2"/>
  <c r="L213" i="2"/>
  <c r="L214" i="2"/>
  <c r="L215" i="2"/>
  <c r="R215" i="2" s="1"/>
  <c r="L216" i="2"/>
  <c r="R216" i="2" s="1"/>
  <c r="L217" i="2"/>
  <c r="R217" i="2" s="1"/>
  <c r="L218" i="2"/>
  <c r="R218" i="2" s="1"/>
  <c r="L219" i="2"/>
  <c r="L220" i="2"/>
  <c r="L221" i="2"/>
  <c r="L222" i="2"/>
  <c r="R222" i="2" s="1"/>
  <c r="L223" i="2"/>
  <c r="R223" i="2" s="1"/>
  <c r="L224" i="2"/>
  <c r="L225" i="2"/>
  <c r="L226" i="2"/>
  <c r="L227" i="2"/>
  <c r="R227" i="2" s="1"/>
  <c r="L228" i="2"/>
  <c r="R228" i="2" s="1"/>
  <c r="L229" i="2"/>
  <c r="R229" i="2" s="1"/>
  <c r="L230" i="2"/>
  <c r="R230" i="2" s="1"/>
  <c r="L231" i="2"/>
  <c r="L232" i="2"/>
  <c r="L233" i="2"/>
  <c r="L234" i="2"/>
  <c r="R234" i="2" s="1"/>
  <c r="L235" i="2"/>
  <c r="R235" i="2" s="1"/>
  <c r="L236" i="2"/>
  <c r="L237" i="2"/>
  <c r="L238" i="2"/>
  <c r="L239" i="2"/>
  <c r="R239" i="2" s="1"/>
  <c r="L240" i="2"/>
  <c r="R240" i="2" s="1"/>
  <c r="L241" i="2"/>
  <c r="R241" i="2" s="1"/>
  <c r="L242" i="2"/>
  <c r="R242" i="2" s="1"/>
  <c r="L243" i="2"/>
  <c r="L244" i="2"/>
  <c r="L245" i="2"/>
  <c r="L246" i="2"/>
  <c r="R246" i="2" s="1"/>
  <c r="L247" i="2"/>
  <c r="R247" i="2" s="1"/>
  <c r="L248" i="2"/>
  <c r="L249" i="2"/>
  <c r="L250" i="2"/>
  <c r="L251" i="2"/>
  <c r="R251" i="2" s="1"/>
  <c r="L252" i="2"/>
  <c r="R252" i="2" s="1"/>
  <c r="L253" i="2"/>
  <c r="R253" i="2" s="1"/>
  <c r="L254" i="2"/>
  <c r="R254" i="2" s="1"/>
  <c r="L255" i="2"/>
  <c r="L256" i="2"/>
  <c r="L257" i="2"/>
  <c r="L258" i="2"/>
  <c r="R258" i="2" s="1"/>
  <c r="L259" i="2"/>
  <c r="R259" i="2" s="1"/>
  <c r="L260" i="2"/>
  <c r="L261" i="2"/>
  <c r="L262" i="2"/>
  <c r="L263" i="2"/>
  <c r="R263" i="2" s="1"/>
  <c r="L264" i="2"/>
  <c r="R264" i="2" s="1"/>
  <c r="L265" i="2"/>
  <c r="R265" i="2" s="1"/>
  <c r="L266" i="2"/>
  <c r="R266" i="2" s="1"/>
  <c r="L267" i="2"/>
  <c r="L268" i="2"/>
  <c r="L269" i="2"/>
  <c r="L270" i="2"/>
  <c r="R270" i="2" s="1"/>
  <c r="L271" i="2"/>
  <c r="R271" i="2" s="1"/>
  <c r="L272" i="2"/>
  <c r="L273" i="2"/>
  <c r="L274" i="2"/>
  <c r="L275" i="2"/>
  <c r="R275" i="2" s="1"/>
  <c r="L276" i="2"/>
  <c r="R276" i="2" s="1"/>
  <c r="L277" i="2"/>
  <c r="R277" i="2" s="1"/>
  <c r="L278" i="2"/>
  <c r="R278" i="2" s="1"/>
  <c r="L279" i="2"/>
  <c r="L280" i="2"/>
  <c r="L281" i="2"/>
  <c r="L282" i="2"/>
  <c r="R282" i="2" s="1"/>
  <c r="L283" i="2"/>
  <c r="R283" i="2" s="1"/>
  <c r="L284" i="2"/>
  <c r="L285" i="2"/>
  <c r="L286" i="2"/>
  <c r="L287" i="2"/>
  <c r="R287" i="2" s="1"/>
  <c r="L288" i="2"/>
  <c r="R288" i="2" s="1"/>
  <c r="L289" i="2"/>
  <c r="R289" i="2" s="1"/>
  <c r="L290" i="2"/>
  <c r="R290" i="2" s="1"/>
  <c r="L291" i="2"/>
  <c r="L292" i="2"/>
  <c r="L293" i="2"/>
  <c r="L294" i="2"/>
  <c r="R294" i="2" s="1"/>
  <c r="L295" i="2"/>
  <c r="R295" i="2" s="1"/>
  <c r="L296" i="2"/>
  <c r="L297" i="2"/>
  <c r="L298" i="2"/>
  <c r="L299" i="2"/>
  <c r="R299" i="2" s="1"/>
  <c r="L300" i="2"/>
  <c r="R300" i="2" s="1"/>
  <c r="L301" i="2"/>
  <c r="R301" i="2" s="1"/>
  <c r="L302" i="2"/>
  <c r="R302" i="2" s="1"/>
  <c r="L303" i="2"/>
  <c r="L304" i="2"/>
  <c r="L305" i="2"/>
  <c r="L306" i="2"/>
  <c r="R306" i="2" s="1"/>
  <c r="L307" i="2"/>
  <c r="R307" i="2" s="1"/>
  <c r="L308" i="2"/>
  <c r="L309" i="2"/>
  <c r="L310" i="2"/>
  <c r="L311" i="2"/>
  <c r="R311" i="2" s="1"/>
  <c r="L312" i="2"/>
  <c r="R312" i="2" s="1"/>
  <c r="L313" i="2"/>
  <c r="R313" i="2" s="1"/>
  <c r="L314" i="2"/>
  <c r="R314" i="2" s="1"/>
  <c r="L315" i="2"/>
  <c r="L316" i="2"/>
  <c r="L317" i="2"/>
  <c r="L318" i="2"/>
  <c r="R318" i="2" s="1"/>
  <c r="L319" i="2"/>
  <c r="R319" i="2" s="1"/>
  <c r="L320" i="2"/>
  <c r="L321" i="2"/>
  <c r="L322" i="2"/>
  <c r="L323" i="2"/>
  <c r="R323" i="2" s="1"/>
  <c r="L324" i="2"/>
  <c r="R324" i="2" s="1"/>
  <c r="L325" i="2"/>
  <c r="R325" i="2" s="1"/>
  <c r="L326" i="2"/>
  <c r="R326" i="2" s="1"/>
  <c r="L327" i="2"/>
  <c r="L328" i="2"/>
  <c r="L329" i="2"/>
  <c r="L330" i="2"/>
  <c r="R330" i="2" s="1"/>
  <c r="L331" i="2"/>
  <c r="R331" i="2" s="1"/>
  <c r="L332" i="2"/>
  <c r="L333" i="2"/>
  <c r="L334" i="2"/>
  <c r="L335" i="2"/>
  <c r="R335" i="2" s="1"/>
  <c r="L336" i="2"/>
  <c r="R336" i="2" s="1"/>
  <c r="L337" i="2"/>
  <c r="R337" i="2" s="1"/>
  <c r="L338" i="2"/>
  <c r="R338" i="2" s="1"/>
  <c r="L339" i="2"/>
  <c r="L340" i="2"/>
  <c r="L341" i="2"/>
  <c r="L342" i="2"/>
  <c r="R342" i="2" s="1"/>
  <c r="L343" i="2"/>
  <c r="R343" i="2" s="1"/>
  <c r="L344" i="2"/>
  <c r="L345" i="2"/>
  <c r="L346" i="2"/>
  <c r="L347" i="2"/>
  <c r="R347" i="2" s="1"/>
  <c r="L348" i="2"/>
  <c r="R348" i="2" s="1"/>
  <c r="L349" i="2"/>
  <c r="R349" i="2" s="1"/>
  <c r="L350" i="2"/>
  <c r="R350" i="2" s="1"/>
  <c r="L351" i="2"/>
  <c r="L352" i="2"/>
  <c r="L353" i="2"/>
  <c r="L354" i="2"/>
  <c r="R354" i="2" s="1"/>
  <c r="L355" i="2"/>
  <c r="R355" i="2" s="1"/>
  <c r="L356" i="2"/>
  <c r="L357" i="2"/>
  <c r="L358" i="2"/>
  <c r="L359" i="2"/>
  <c r="R359" i="2" s="1"/>
  <c r="L360" i="2"/>
  <c r="R360" i="2" s="1"/>
  <c r="L361" i="2"/>
  <c r="R361" i="2" s="1"/>
  <c r="L362" i="2"/>
  <c r="R362" i="2" s="1"/>
  <c r="L363" i="2"/>
  <c r="L364" i="2"/>
  <c r="L365" i="2"/>
  <c r="L366" i="2"/>
  <c r="R366" i="2" s="1"/>
  <c r="L367" i="2"/>
  <c r="R367" i="2" s="1"/>
  <c r="L368" i="2"/>
  <c r="L369" i="2"/>
  <c r="L370" i="2"/>
  <c r="L371" i="2"/>
  <c r="R371" i="2" s="1"/>
  <c r="L372" i="2"/>
  <c r="R372" i="2" s="1"/>
  <c r="L373" i="2"/>
  <c r="R373" i="2" s="1"/>
  <c r="L374" i="2"/>
  <c r="R374" i="2" s="1"/>
  <c r="L375" i="2"/>
  <c r="L376" i="2"/>
  <c r="L377" i="2"/>
  <c r="L378" i="2"/>
  <c r="R378" i="2" s="1"/>
  <c r="L379" i="2"/>
  <c r="R379" i="2" s="1"/>
  <c r="L380" i="2"/>
  <c r="L381" i="2"/>
  <c r="L382" i="2"/>
  <c r="L383" i="2"/>
  <c r="R383" i="2" s="1"/>
  <c r="L384" i="2"/>
  <c r="R384" i="2" s="1"/>
  <c r="L385" i="2"/>
  <c r="R385" i="2" s="1"/>
  <c r="L386" i="2"/>
  <c r="R386" i="2" s="1"/>
  <c r="L387" i="2"/>
  <c r="L388" i="2"/>
  <c r="L389" i="2"/>
  <c r="L390" i="2"/>
  <c r="R390" i="2" s="1"/>
  <c r="L391" i="2"/>
  <c r="R391" i="2" s="1"/>
  <c r="L392" i="2"/>
  <c r="L393" i="2"/>
  <c r="L394" i="2"/>
  <c r="L395" i="2"/>
  <c r="R395" i="2" s="1"/>
  <c r="L396" i="2"/>
  <c r="R396" i="2" s="1"/>
  <c r="L397" i="2"/>
  <c r="R397" i="2" s="1"/>
  <c r="L398" i="2"/>
  <c r="R398" i="2" s="1"/>
  <c r="L399" i="2"/>
  <c r="L400" i="2"/>
  <c r="L401" i="2"/>
  <c r="L402" i="2"/>
  <c r="R402" i="2" s="1"/>
  <c r="L403" i="2"/>
  <c r="R403" i="2" s="1"/>
  <c r="L404" i="2"/>
  <c r="L405" i="2"/>
  <c r="L406" i="2"/>
  <c r="L407" i="2"/>
  <c r="R407" i="2" s="1"/>
  <c r="L408" i="2"/>
  <c r="R408" i="2" s="1"/>
  <c r="L409" i="2"/>
  <c r="R409" i="2" s="1"/>
  <c r="L410" i="2"/>
  <c r="R410" i="2" s="1"/>
  <c r="L411" i="2"/>
  <c r="L412" i="2"/>
  <c r="L413" i="2"/>
  <c r="L414" i="2"/>
  <c r="R414" i="2" s="1"/>
  <c r="L415" i="2"/>
  <c r="R415" i="2" s="1"/>
  <c r="L416" i="2"/>
  <c r="L417" i="2"/>
  <c r="L418" i="2"/>
  <c r="L419" i="2"/>
  <c r="R419" i="2" s="1"/>
  <c r="L420" i="2"/>
  <c r="R420" i="2" s="1"/>
  <c r="L421" i="2"/>
  <c r="R421" i="2" s="1"/>
  <c r="L422" i="2"/>
  <c r="R422" i="2" s="1"/>
  <c r="L423" i="2"/>
  <c r="L424" i="2"/>
  <c r="L425" i="2"/>
  <c r="L426" i="2"/>
  <c r="R426" i="2" s="1"/>
  <c r="L427" i="2"/>
  <c r="R427" i="2" s="1"/>
  <c r="L428" i="2"/>
  <c r="L429" i="2"/>
  <c r="L430" i="2"/>
  <c r="L431" i="2"/>
  <c r="R431" i="2" s="1"/>
  <c r="L432" i="2"/>
  <c r="R432" i="2" s="1"/>
  <c r="L433" i="2"/>
  <c r="R433" i="2" s="1"/>
  <c r="L434" i="2"/>
  <c r="R434" i="2" s="1"/>
  <c r="L435" i="2"/>
  <c r="L436" i="2"/>
  <c r="L437" i="2"/>
  <c r="L438" i="2"/>
  <c r="R438" i="2" s="1"/>
  <c r="L439" i="2"/>
  <c r="R439" i="2" s="1"/>
  <c r="L440" i="2"/>
  <c r="L441" i="2"/>
  <c r="L442" i="2"/>
  <c r="L443" i="2"/>
  <c r="R443" i="2" s="1"/>
  <c r="L444" i="2"/>
  <c r="R444" i="2" s="1"/>
  <c r="L445" i="2"/>
  <c r="R445" i="2" s="1"/>
  <c r="L446" i="2"/>
  <c r="R446" i="2" s="1"/>
  <c r="L447" i="2"/>
  <c r="L448" i="2"/>
  <c r="L449" i="2"/>
  <c r="L450" i="2"/>
  <c r="R450" i="2" s="1"/>
  <c r="L451" i="2"/>
  <c r="R451" i="2" s="1"/>
  <c r="L452" i="2"/>
  <c r="L453" i="2"/>
  <c r="L454" i="2"/>
  <c r="L455" i="2"/>
  <c r="R455" i="2" s="1"/>
  <c r="L456" i="2"/>
  <c r="R456" i="2" s="1"/>
  <c r="L457" i="2"/>
  <c r="R457" i="2" s="1"/>
  <c r="L458" i="2"/>
  <c r="R458" i="2" s="1"/>
  <c r="L459" i="2"/>
  <c r="L460" i="2"/>
  <c r="L461" i="2"/>
  <c r="L462" i="2"/>
  <c r="R462" i="2" s="1"/>
  <c r="L463" i="2"/>
  <c r="R463" i="2" s="1"/>
  <c r="L464" i="2"/>
  <c r="L465" i="2"/>
  <c r="L466" i="2"/>
  <c r="L467" i="2"/>
  <c r="R467" i="2" s="1"/>
  <c r="L468" i="2"/>
  <c r="R468" i="2" s="1"/>
  <c r="L469" i="2"/>
  <c r="R469" i="2" s="1"/>
  <c r="L470" i="2"/>
  <c r="R470" i="2" s="1"/>
  <c r="L471" i="2"/>
  <c r="L472" i="2"/>
  <c r="L473" i="2"/>
  <c r="L474" i="2"/>
  <c r="R474" i="2" s="1"/>
  <c r="L475" i="2"/>
  <c r="R475" i="2" s="1"/>
  <c r="L476" i="2"/>
  <c r="L477" i="2"/>
  <c r="L478" i="2"/>
  <c r="L479" i="2"/>
  <c r="R479" i="2" s="1"/>
  <c r="L480" i="2"/>
  <c r="R480" i="2" s="1"/>
  <c r="L481" i="2"/>
  <c r="R481" i="2" s="1"/>
  <c r="L482" i="2"/>
  <c r="R482" i="2" s="1"/>
  <c r="L483" i="2"/>
  <c r="L484" i="2"/>
  <c r="L485" i="2"/>
  <c r="L486" i="2"/>
  <c r="R486" i="2" s="1"/>
  <c r="L487" i="2"/>
  <c r="R487" i="2" s="1"/>
  <c r="L488" i="2"/>
  <c r="L489" i="2"/>
  <c r="L490" i="2"/>
  <c r="L491" i="2"/>
  <c r="R491" i="2" s="1"/>
  <c r="L492" i="2"/>
  <c r="R492" i="2" s="1"/>
  <c r="L493" i="2"/>
  <c r="R493" i="2" s="1"/>
  <c r="L494" i="2"/>
  <c r="R494" i="2" s="1"/>
  <c r="L495" i="2"/>
  <c r="L496" i="2"/>
  <c r="L497" i="2"/>
  <c r="L498" i="2"/>
  <c r="R498" i="2" s="1"/>
  <c r="L499" i="2"/>
  <c r="R499" i="2" s="1"/>
  <c r="L500" i="2"/>
  <c r="L501" i="2"/>
  <c r="L502" i="2"/>
  <c r="L503" i="2"/>
  <c r="R503" i="2" s="1"/>
  <c r="L504" i="2"/>
  <c r="R504" i="2" s="1"/>
  <c r="L505" i="2"/>
  <c r="R505" i="2" s="1"/>
  <c r="L506" i="2"/>
  <c r="R506" i="2" s="1"/>
  <c r="L507" i="2"/>
  <c r="L508" i="2"/>
  <c r="L509" i="2"/>
  <c r="L510" i="2"/>
  <c r="R510" i="2" s="1"/>
  <c r="L511" i="2"/>
  <c r="R511" i="2" s="1"/>
  <c r="L512" i="2"/>
  <c r="L513" i="2"/>
  <c r="L514" i="2"/>
  <c r="L515" i="2"/>
  <c r="R515" i="2" s="1"/>
  <c r="L516" i="2"/>
  <c r="R516" i="2" s="1"/>
  <c r="L517" i="2"/>
  <c r="R517" i="2" s="1"/>
  <c r="L518" i="2"/>
  <c r="R518" i="2" s="1"/>
  <c r="L519" i="2"/>
  <c r="L520" i="2"/>
  <c r="L521" i="2"/>
  <c r="L522" i="2"/>
  <c r="R522" i="2" s="1"/>
  <c r="L523" i="2"/>
  <c r="L524" i="2"/>
  <c r="L525" i="2"/>
  <c r="L526" i="2"/>
  <c r="L527" i="2"/>
  <c r="L528" i="2"/>
  <c r="R528" i="2" s="1"/>
  <c r="L529" i="2"/>
  <c r="R529" i="2" s="1"/>
  <c r="L530" i="2"/>
  <c r="R530" i="2" s="1"/>
  <c r="L531" i="2"/>
  <c r="L532" i="2"/>
  <c r="L533" i="2"/>
  <c r="L534" i="2"/>
  <c r="R534" i="2" s="1"/>
  <c r="L535" i="2"/>
  <c r="R535" i="2" s="1"/>
  <c r="L536" i="2"/>
  <c r="L537" i="2"/>
  <c r="L538" i="2"/>
  <c r="L539" i="2"/>
  <c r="R539" i="2" s="1"/>
  <c r="L540" i="2"/>
  <c r="R540" i="2" s="1"/>
  <c r="L541" i="2"/>
  <c r="R541" i="2" s="1"/>
  <c r="L542" i="2"/>
  <c r="R542" i="2" s="1"/>
  <c r="L543" i="2"/>
  <c r="L544" i="2"/>
  <c r="L545" i="2"/>
  <c r="L546" i="2"/>
  <c r="R546" i="2" s="1"/>
  <c r="L547" i="2"/>
  <c r="R547" i="2" s="1"/>
  <c r="L548" i="2"/>
  <c r="L549" i="2"/>
  <c r="L550" i="2"/>
  <c r="L551" i="2"/>
  <c r="R551" i="2" s="1"/>
  <c r="L552" i="2"/>
  <c r="R552" i="2" s="1"/>
  <c r="L553" i="2"/>
  <c r="R553" i="2" s="1"/>
  <c r="L554" i="2"/>
  <c r="R554" i="2" s="1"/>
  <c r="L555" i="2"/>
  <c r="L556" i="2"/>
  <c r="L557" i="2"/>
  <c r="L558" i="2"/>
  <c r="R558" i="2" s="1"/>
  <c r="L559" i="2"/>
  <c r="R559" i="2" s="1"/>
  <c r="L560" i="2"/>
  <c r="L561" i="2"/>
  <c r="L562" i="2"/>
  <c r="L563" i="2"/>
  <c r="R563" i="2" s="1"/>
  <c r="L564" i="2"/>
  <c r="R564" i="2" s="1"/>
  <c r="L565" i="2"/>
  <c r="R565" i="2" s="1"/>
  <c r="L566" i="2"/>
  <c r="R566" i="2" s="1"/>
  <c r="L567" i="2"/>
  <c r="L568" i="2"/>
  <c r="L569" i="2"/>
  <c r="L570" i="2"/>
  <c r="R570" i="2" s="1"/>
  <c r="L571" i="2"/>
  <c r="R571" i="2" s="1"/>
  <c r="L572" i="2"/>
  <c r="L573" i="2"/>
  <c r="L574" i="2"/>
  <c r="L575" i="2"/>
  <c r="R575" i="2" s="1"/>
  <c r="L576" i="2"/>
  <c r="R576" i="2" s="1"/>
  <c r="L577" i="2"/>
  <c r="R577" i="2" s="1"/>
  <c r="L578" i="2"/>
  <c r="R578" i="2" s="1"/>
  <c r="L579" i="2"/>
  <c r="L580" i="2"/>
  <c r="L581" i="2"/>
  <c r="L582" i="2"/>
  <c r="R582" i="2" s="1"/>
  <c r="L583" i="2"/>
  <c r="R583" i="2" s="1"/>
  <c r="L584" i="2"/>
  <c r="L585" i="2"/>
  <c r="L586" i="2"/>
  <c r="L587" i="2"/>
  <c r="R587" i="2" s="1"/>
  <c r="L588" i="2"/>
  <c r="R588" i="2" s="1"/>
  <c r="L589" i="2"/>
  <c r="R589" i="2" s="1"/>
  <c r="L590" i="2"/>
  <c r="R590" i="2" s="1"/>
  <c r="L591" i="2"/>
  <c r="L592" i="2"/>
  <c r="L593" i="2"/>
  <c r="L594" i="2"/>
  <c r="R594" i="2" s="1"/>
  <c r="L595" i="2"/>
  <c r="R595" i="2" s="1"/>
  <c r="L596" i="2"/>
  <c r="L597" i="2"/>
  <c r="L598" i="2"/>
  <c r="L599" i="2"/>
  <c r="R599" i="2" s="1"/>
  <c r="L600" i="2"/>
  <c r="R600" i="2" s="1"/>
  <c r="L601" i="2"/>
  <c r="R601" i="2" s="1"/>
  <c r="L602" i="2"/>
  <c r="R602" i="2" s="1"/>
  <c r="L603" i="2"/>
  <c r="L604" i="2"/>
  <c r="L605" i="2"/>
  <c r="L606" i="2"/>
  <c r="R606" i="2" s="1"/>
  <c r="L607" i="2"/>
  <c r="R607" i="2" s="1"/>
  <c r="L608" i="2"/>
  <c r="L609" i="2"/>
  <c r="L610" i="2"/>
  <c r="L611" i="2"/>
  <c r="R611" i="2" s="1"/>
  <c r="L612" i="2"/>
  <c r="R612" i="2" s="1"/>
  <c r="L613" i="2"/>
  <c r="R613" i="2" s="1"/>
  <c r="L614" i="2"/>
  <c r="R614" i="2" s="1"/>
  <c r="L615" i="2"/>
  <c r="L616" i="2"/>
  <c r="L617" i="2"/>
  <c r="L618" i="2"/>
  <c r="R618" i="2" s="1"/>
  <c r="L619" i="2"/>
  <c r="R619" i="2" s="1"/>
  <c r="L620" i="2"/>
  <c r="L621" i="2"/>
  <c r="L622" i="2"/>
  <c r="L623" i="2"/>
  <c r="R623" i="2" s="1"/>
  <c r="L624" i="2"/>
  <c r="R624" i="2" s="1"/>
  <c r="L625" i="2"/>
  <c r="R625" i="2" s="1"/>
  <c r="L626" i="2"/>
  <c r="R626" i="2" s="1"/>
  <c r="L627" i="2"/>
  <c r="L628" i="2"/>
  <c r="L629" i="2"/>
  <c r="L630" i="2"/>
  <c r="R630" i="2" s="1"/>
  <c r="L631" i="2"/>
  <c r="R631" i="2" s="1"/>
  <c r="L632" i="2"/>
  <c r="L633" i="2"/>
  <c r="L634" i="2"/>
  <c r="L635" i="2"/>
  <c r="R635" i="2" s="1"/>
  <c r="L636" i="2"/>
  <c r="R636" i="2" s="1"/>
  <c r="L637" i="2"/>
  <c r="R637" i="2" s="1"/>
  <c r="L638" i="2"/>
  <c r="R638" i="2" s="1"/>
  <c r="L639" i="2"/>
  <c r="L640" i="2"/>
  <c r="L641" i="2"/>
  <c r="L642" i="2"/>
  <c r="R642" i="2" s="1"/>
  <c r="L643" i="2"/>
  <c r="R643" i="2" s="1"/>
  <c r="L644" i="2"/>
  <c r="L645" i="2"/>
  <c r="L646" i="2"/>
  <c r="L647" i="2"/>
  <c r="R647" i="2" s="1"/>
  <c r="L648" i="2"/>
  <c r="R648" i="2" s="1"/>
  <c r="L649" i="2"/>
  <c r="R649" i="2" s="1"/>
  <c r="L650" i="2"/>
  <c r="R650" i="2" s="1"/>
  <c r="L651" i="2"/>
  <c r="L652" i="2"/>
  <c r="L653" i="2"/>
  <c r="L654" i="2"/>
  <c r="R654" i="2" s="1"/>
  <c r="L655" i="2"/>
  <c r="R655" i="2" s="1"/>
  <c r="L656" i="2"/>
  <c r="L657" i="2"/>
  <c r="L658" i="2"/>
  <c r="L659" i="2"/>
  <c r="R659" i="2" s="1"/>
  <c r="L660" i="2"/>
  <c r="R660" i="2" s="1"/>
  <c r="L661" i="2"/>
  <c r="R661" i="2" s="1"/>
  <c r="L662" i="2"/>
  <c r="R662" i="2" s="1"/>
  <c r="L663" i="2"/>
  <c r="L664" i="2"/>
  <c r="L665" i="2"/>
  <c r="L666" i="2"/>
  <c r="R666" i="2" s="1"/>
  <c r="L667" i="2"/>
  <c r="R667" i="2" s="1"/>
  <c r="L668" i="2"/>
  <c r="L669" i="2"/>
  <c r="L670" i="2"/>
  <c r="L671" i="2"/>
  <c r="R671" i="2" s="1"/>
  <c r="L672" i="2"/>
  <c r="R672" i="2" s="1"/>
  <c r="L673" i="2"/>
  <c r="R673" i="2" s="1"/>
  <c r="L674" i="2"/>
  <c r="R674" i="2" s="1"/>
  <c r="L675" i="2"/>
  <c r="L676" i="2"/>
  <c r="L677" i="2"/>
  <c r="L678" i="2"/>
  <c r="R678" i="2" s="1"/>
  <c r="L679" i="2"/>
  <c r="R679" i="2" s="1"/>
  <c r="L680" i="2"/>
  <c r="L681" i="2"/>
  <c r="L682" i="2"/>
  <c r="L683" i="2"/>
  <c r="R683" i="2" s="1"/>
  <c r="L684" i="2"/>
  <c r="R684" i="2" s="1"/>
  <c r="L685" i="2"/>
  <c r="R685" i="2" s="1"/>
  <c r="L686" i="2"/>
  <c r="R686" i="2" s="1"/>
  <c r="L687" i="2"/>
  <c r="L688" i="2"/>
  <c r="L689" i="2"/>
  <c r="L690" i="2"/>
  <c r="R690" i="2" s="1"/>
  <c r="L691" i="2"/>
  <c r="R691" i="2" s="1"/>
  <c r="L692" i="2"/>
  <c r="L693" i="2"/>
  <c r="L694" i="2"/>
  <c r="L695" i="2"/>
  <c r="R695" i="2" s="1"/>
  <c r="L696" i="2"/>
  <c r="R696" i="2" s="1"/>
  <c r="L697" i="2"/>
  <c r="R697" i="2" s="1"/>
  <c r="L698" i="2"/>
  <c r="R698" i="2" s="1"/>
  <c r="L699" i="2"/>
  <c r="L700" i="2"/>
  <c r="L701" i="2"/>
  <c r="L702" i="2"/>
  <c r="R702" i="2" s="1"/>
  <c r="L703" i="2"/>
  <c r="R703" i="2" s="1"/>
  <c r="L704" i="2"/>
  <c r="L705" i="2"/>
  <c r="L706" i="2"/>
  <c r="L707" i="2"/>
  <c r="R707" i="2" s="1"/>
  <c r="L708" i="2"/>
  <c r="R708" i="2" s="1"/>
  <c r="L709" i="2"/>
  <c r="R709" i="2" s="1"/>
  <c r="L710" i="2"/>
  <c r="R710" i="2" s="1"/>
  <c r="L711" i="2"/>
  <c r="L712" i="2"/>
  <c r="L713" i="2"/>
  <c r="L714" i="2"/>
  <c r="R714" i="2" s="1"/>
  <c r="L715" i="2"/>
  <c r="R715" i="2" s="1"/>
  <c r="L716" i="2"/>
  <c r="L717" i="2"/>
  <c r="L718" i="2"/>
  <c r="L719" i="2"/>
  <c r="R719" i="2" s="1"/>
  <c r="L720" i="2"/>
  <c r="R720" i="2" s="1"/>
  <c r="L721" i="2"/>
  <c r="R721" i="2" s="1"/>
  <c r="L722" i="2"/>
  <c r="R722" i="2" s="1"/>
  <c r="L723" i="2"/>
  <c r="L724" i="2"/>
  <c r="L725" i="2"/>
  <c r="L726" i="2"/>
  <c r="R726" i="2" s="1"/>
  <c r="L727" i="2"/>
  <c r="R727" i="2" s="1"/>
  <c r="L728" i="2"/>
  <c r="L729" i="2"/>
  <c r="L730" i="2"/>
  <c r="L731" i="2"/>
  <c r="R731" i="2" s="1"/>
  <c r="L732" i="2"/>
  <c r="R732" i="2" s="1"/>
  <c r="L733" i="2"/>
  <c r="R733" i="2" s="1"/>
  <c r="L734" i="2"/>
  <c r="R734" i="2" s="1"/>
  <c r="L735" i="2"/>
  <c r="L736" i="2"/>
  <c r="L737" i="2"/>
  <c r="L738" i="2"/>
  <c r="R738" i="2" s="1"/>
  <c r="L739" i="2"/>
  <c r="R739" i="2" s="1"/>
  <c r="L740" i="2"/>
  <c r="L741" i="2"/>
  <c r="L742" i="2"/>
  <c r="L743" i="2"/>
  <c r="R743" i="2" s="1"/>
  <c r="L744" i="2"/>
  <c r="R744" i="2" s="1"/>
  <c r="L745" i="2"/>
  <c r="R745" i="2" s="1"/>
  <c r="L746" i="2"/>
  <c r="R746" i="2" s="1"/>
  <c r="L747" i="2"/>
  <c r="L748" i="2"/>
  <c r="L749" i="2"/>
  <c r="L750" i="2"/>
  <c r="R750" i="2" s="1"/>
  <c r="L751" i="2"/>
  <c r="R751" i="2" s="1"/>
  <c r="L752" i="2"/>
  <c r="L753" i="2"/>
  <c r="L754" i="2"/>
  <c r="L755" i="2"/>
  <c r="R755" i="2" s="1"/>
  <c r="L756" i="2"/>
  <c r="R756" i="2" s="1"/>
  <c r="L757" i="2"/>
  <c r="R757" i="2" s="1"/>
  <c r="L758" i="2"/>
  <c r="R758" i="2" s="1"/>
  <c r="L759" i="2"/>
  <c r="L760" i="2"/>
  <c r="L761" i="2"/>
  <c r="L762" i="2"/>
  <c r="R762" i="2" s="1"/>
  <c r="L763" i="2"/>
  <c r="R763" i="2" s="1"/>
  <c r="L764" i="2"/>
  <c r="L765" i="2"/>
  <c r="L766" i="2"/>
  <c r="L767" i="2"/>
  <c r="R767" i="2" s="1"/>
  <c r="L768" i="2"/>
  <c r="R768" i="2" s="1"/>
  <c r="L769" i="2"/>
  <c r="R769" i="2" s="1"/>
  <c r="L770" i="2"/>
  <c r="R770" i="2" s="1"/>
  <c r="L771" i="2"/>
  <c r="L772" i="2"/>
  <c r="L773" i="2"/>
  <c r="L774" i="2"/>
  <c r="R774" i="2" s="1"/>
  <c r="L775" i="2"/>
  <c r="R775" i="2" s="1"/>
  <c r="L776" i="2"/>
  <c r="L777" i="2"/>
  <c r="L778" i="2"/>
  <c r="L779" i="2"/>
  <c r="R779" i="2" s="1"/>
  <c r="L780" i="2"/>
  <c r="R780" i="2" s="1"/>
  <c r="L781" i="2"/>
  <c r="R781" i="2" s="1"/>
  <c r="L782" i="2"/>
  <c r="R782" i="2" s="1"/>
  <c r="L783" i="2"/>
  <c r="L784" i="2"/>
  <c r="L785" i="2"/>
  <c r="L786" i="2"/>
  <c r="R786" i="2" s="1"/>
  <c r="L787" i="2"/>
  <c r="R787" i="2" s="1"/>
  <c r="L788" i="2"/>
  <c r="L789" i="2"/>
  <c r="L790" i="2"/>
  <c r="L791" i="2"/>
  <c r="R791" i="2" s="1"/>
  <c r="L792" i="2"/>
  <c r="R792" i="2" s="1"/>
  <c r="L793" i="2"/>
  <c r="R793" i="2" s="1"/>
  <c r="L794" i="2"/>
  <c r="R794" i="2" s="1"/>
  <c r="L795" i="2"/>
  <c r="L796" i="2"/>
  <c r="L797" i="2"/>
  <c r="L798" i="2"/>
  <c r="R798" i="2" s="1"/>
  <c r="L799" i="2"/>
  <c r="R799" i="2" s="1"/>
  <c r="L800" i="2"/>
  <c r="L801" i="2"/>
  <c r="L802" i="2"/>
  <c r="L803" i="2"/>
  <c r="R803" i="2" s="1"/>
  <c r="L804" i="2"/>
  <c r="R804" i="2" s="1"/>
  <c r="L805" i="2"/>
  <c r="R805" i="2" s="1"/>
  <c r="L806" i="2"/>
  <c r="R806" i="2" s="1"/>
  <c r="L807" i="2"/>
  <c r="L808" i="2"/>
  <c r="L809" i="2"/>
  <c r="L810" i="2"/>
  <c r="R810" i="2" s="1"/>
  <c r="L811" i="2"/>
  <c r="R811" i="2" s="1"/>
  <c r="L812" i="2"/>
  <c r="L813" i="2"/>
  <c r="L814" i="2"/>
  <c r="L815" i="2"/>
  <c r="R815" i="2" s="1"/>
  <c r="L816" i="2"/>
  <c r="R816" i="2" s="1"/>
  <c r="L817" i="2"/>
  <c r="R817" i="2" s="1"/>
  <c r="L818" i="2"/>
  <c r="R818" i="2" s="1"/>
  <c r="L819" i="2"/>
  <c r="L820" i="2"/>
  <c r="L821" i="2"/>
  <c r="L822" i="2"/>
  <c r="R822" i="2" s="1"/>
  <c r="L823" i="2"/>
  <c r="R823" i="2" s="1"/>
  <c r="L824" i="2"/>
  <c r="L825" i="2"/>
  <c r="L826" i="2"/>
  <c r="L827" i="2"/>
  <c r="R827" i="2" s="1"/>
  <c r="L828" i="2"/>
  <c r="R828" i="2" s="1"/>
  <c r="L829" i="2"/>
  <c r="R829" i="2" s="1"/>
  <c r="L830" i="2"/>
  <c r="R830" i="2" s="1"/>
  <c r="L831" i="2"/>
  <c r="L832" i="2"/>
  <c r="L833" i="2"/>
  <c r="L834" i="2"/>
  <c r="R834" i="2" s="1"/>
  <c r="L835" i="2"/>
  <c r="R835" i="2" s="1"/>
  <c r="L836" i="2"/>
  <c r="L837" i="2"/>
  <c r="L838" i="2"/>
  <c r="L839" i="2"/>
  <c r="R839" i="2" s="1"/>
  <c r="L840" i="2"/>
  <c r="R840" i="2" s="1"/>
  <c r="L841" i="2"/>
  <c r="R841" i="2" s="1"/>
  <c r="L842" i="2"/>
  <c r="R842" i="2" s="1"/>
  <c r="L843" i="2"/>
  <c r="L844" i="2"/>
  <c r="L845" i="2"/>
  <c r="L846" i="2"/>
  <c r="R846" i="2" s="1"/>
  <c r="L847" i="2"/>
  <c r="R847" i="2" s="1"/>
  <c r="L848" i="2"/>
  <c r="L849" i="2"/>
  <c r="L850" i="2"/>
  <c r="L851" i="2"/>
  <c r="R851" i="2" s="1"/>
  <c r="L852" i="2"/>
  <c r="R852" i="2" s="1"/>
  <c r="L853" i="2"/>
  <c r="R853" i="2" s="1"/>
  <c r="L854" i="2"/>
  <c r="R854" i="2" s="1"/>
  <c r="L855" i="2"/>
  <c r="L856" i="2"/>
  <c r="L857" i="2"/>
  <c r="L858" i="2"/>
  <c r="R858" i="2" s="1"/>
  <c r="L859" i="2"/>
  <c r="R859" i="2" s="1"/>
  <c r="L860" i="2"/>
  <c r="L861" i="2"/>
  <c r="L862" i="2"/>
  <c r="L863" i="2"/>
  <c r="R863" i="2" s="1"/>
  <c r="L864" i="2"/>
  <c r="R864" i="2" s="1"/>
  <c r="L865" i="2"/>
  <c r="R865" i="2" s="1"/>
  <c r="L866" i="2"/>
  <c r="R866" i="2" s="1"/>
  <c r="L867" i="2"/>
  <c r="L868" i="2"/>
  <c r="L869" i="2"/>
  <c r="L870" i="2"/>
  <c r="R870" i="2" s="1"/>
  <c r="L871" i="2"/>
  <c r="R871" i="2" s="1"/>
  <c r="L872" i="2"/>
  <c r="L873" i="2"/>
  <c r="L874" i="2"/>
  <c r="L875" i="2"/>
  <c r="R875" i="2" s="1"/>
  <c r="L876" i="2"/>
  <c r="R876" i="2" s="1"/>
  <c r="L877" i="2"/>
  <c r="R877" i="2" s="1"/>
  <c r="L878" i="2"/>
  <c r="R878" i="2" s="1"/>
  <c r="L879" i="2"/>
  <c r="L880" i="2"/>
  <c r="L881" i="2"/>
  <c r="L882" i="2"/>
  <c r="R882" i="2" s="1"/>
  <c r="L883" i="2"/>
  <c r="R883" i="2" s="1"/>
  <c r="L884" i="2"/>
  <c r="L885" i="2"/>
  <c r="L886" i="2"/>
  <c r="L887" i="2"/>
  <c r="R887" i="2" s="1"/>
  <c r="L888" i="2"/>
  <c r="R888" i="2" s="1"/>
  <c r="L889" i="2"/>
  <c r="R889" i="2" s="1"/>
  <c r="L890" i="2"/>
  <c r="R890" i="2" s="1"/>
  <c r="L891" i="2"/>
  <c r="L892" i="2"/>
  <c r="L893" i="2"/>
  <c r="L894" i="2"/>
  <c r="R894" i="2" s="1"/>
  <c r="L895" i="2"/>
  <c r="R895" i="2" s="1"/>
  <c r="L896" i="2"/>
  <c r="R896" i="2" s="1"/>
  <c r="L897" i="2"/>
  <c r="L898" i="2"/>
  <c r="L899" i="2"/>
  <c r="R899" i="2" s="1"/>
  <c r="L900" i="2"/>
  <c r="R900" i="2" s="1"/>
  <c r="L901" i="2"/>
  <c r="R901" i="2" s="1"/>
  <c r="L902" i="2"/>
  <c r="L903" i="2"/>
  <c r="L904" i="2"/>
  <c r="L905" i="2"/>
  <c r="L906" i="2"/>
  <c r="R906" i="2" s="1"/>
  <c r="L907" i="2"/>
  <c r="R907" i="2" s="1"/>
  <c r="L908" i="2"/>
  <c r="R908" i="2" s="1"/>
  <c r="L909" i="2"/>
  <c r="L910" i="2"/>
  <c r="L911" i="2"/>
  <c r="R911" i="2" s="1"/>
  <c r="L912" i="2"/>
  <c r="R912" i="2" s="1"/>
  <c r="L913" i="2"/>
  <c r="L914" i="2"/>
  <c r="L915" i="2"/>
  <c r="L916" i="2"/>
  <c r="L917" i="2"/>
  <c r="L918" i="2"/>
  <c r="R918" i="2" s="1"/>
  <c r="L919" i="2"/>
  <c r="R919" i="2" s="1"/>
  <c r="L920" i="2"/>
  <c r="R920" i="2" s="1"/>
  <c r="L921" i="2"/>
  <c r="L922" i="2"/>
  <c r="L923" i="2"/>
  <c r="R923" i="2" s="1"/>
  <c r="L924" i="2"/>
  <c r="R924" i="2" s="1"/>
  <c r="L925" i="2"/>
  <c r="L926" i="2"/>
  <c r="L927" i="2"/>
  <c r="L928" i="2"/>
  <c r="L929" i="2"/>
  <c r="L930" i="2"/>
  <c r="R930" i="2" s="1"/>
  <c r="L931" i="2"/>
  <c r="R931" i="2" s="1"/>
  <c r="L932" i="2"/>
  <c r="R932" i="2" s="1"/>
  <c r="L933" i="2"/>
  <c r="L934" i="2"/>
  <c r="L935" i="2"/>
  <c r="R935" i="2" s="1"/>
  <c r="L936" i="2"/>
  <c r="R936" i="2" s="1"/>
  <c r="L937" i="2"/>
  <c r="L938" i="2"/>
  <c r="L939" i="2"/>
  <c r="L940" i="2"/>
  <c r="L941" i="2"/>
  <c r="L942" i="2"/>
  <c r="R942" i="2" s="1"/>
  <c r="L943" i="2"/>
  <c r="R943" i="2" s="1"/>
  <c r="L944" i="2"/>
  <c r="R944" i="2" s="1"/>
  <c r="L945" i="2"/>
  <c r="L946" i="2"/>
  <c r="L947" i="2"/>
  <c r="R947" i="2" s="1"/>
  <c r="L948" i="2"/>
  <c r="R948" i="2" s="1"/>
  <c r="L949" i="2"/>
  <c r="L950" i="2"/>
  <c r="L951" i="2"/>
  <c r="L952" i="2"/>
  <c r="L953" i="2"/>
  <c r="L954" i="2"/>
  <c r="R954" i="2" s="1"/>
  <c r="L955" i="2"/>
  <c r="R955" i="2" s="1"/>
  <c r="L956" i="2"/>
  <c r="R956" i="2" s="1"/>
  <c r="L957" i="2"/>
  <c r="L958" i="2"/>
  <c r="L959" i="2"/>
  <c r="R959" i="2" s="1"/>
  <c r="L960" i="2"/>
  <c r="R960" i="2" s="1"/>
  <c r="L961" i="2"/>
  <c r="L962" i="2"/>
  <c r="L963" i="2"/>
  <c r="L964" i="2"/>
  <c r="L965" i="2"/>
  <c r="L966" i="2"/>
  <c r="R966" i="2" s="1"/>
  <c r="L967" i="2"/>
  <c r="R967" i="2" s="1"/>
  <c r="L968" i="2"/>
  <c r="R968" i="2" s="1"/>
  <c r="L969" i="2"/>
  <c r="L970" i="2"/>
  <c r="L971" i="2"/>
  <c r="R971" i="2" s="1"/>
  <c r="L972" i="2"/>
  <c r="R972" i="2" s="1"/>
  <c r="L973" i="2"/>
  <c r="L974" i="2"/>
  <c r="L975" i="2"/>
  <c r="L976" i="2"/>
  <c r="L977" i="2"/>
  <c r="L978" i="2"/>
  <c r="R978" i="2" s="1"/>
  <c r="L979" i="2"/>
  <c r="R979" i="2" s="1"/>
  <c r="L980" i="2"/>
  <c r="R980" i="2" s="1"/>
  <c r="L981" i="2"/>
  <c r="L982" i="2"/>
  <c r="L983" i="2"/>
  <c r="R983" i="2" s="1"/>
  <c r="L984" i="2"/>
  <c r="L985" i="2"/>
  <c r="L986" i="2"/>
  <c r="L987" i="2"/>
  <c r="L988" i="2"/>
  <c r="L989" i="2"/>
  <c r="L990" i="2"/>
  <c r="R990" i="2" s="1"/>
  <c r="L991" i="2"/>
  <c r="R991" i="2" s="1"/>
  <c r="L992" i="2"/>
  <c r="R992" i="2" s="1"/>
  <c r="L993" i="2"/>
  <c r="L994" i="2"/>
  <c r="L995" i="2"/>
  <c r="R995" i="2" s="1"/>
  <c r="L996" i="2"/>
  <c r="L997" i="2"/>
  <c r="L998" i="2"/>
  <c r="L999" i="2"/>
  <c r="L1000" i="2"/>
  <c r="L1001" i="2"/>
  <c r="L1002" i="2"/>
  <c r="R1002" i="2" s="1"/>
  <c r="L1003" i="2"/>
  <c r="R1003" i="2" s="1"/>
  <c r="L1004" i="2"/>
  <c r="R1004" i="2" s="1"/>
  <c r="L1005" i="2"/>
  <c r="L1006" i="2"/>
  <c r="L1007" i="2"/>
  <c r="R1007" i="2" s="1"/>
  <c r="L1008" i="2"/>
  <c r="L1009" i="2"/>
  <c r="L1010" i="2"/>
  <c r="L1011" i="2"/>
  <c r="L1012" i="2"/>
  <c r="L1013" i="2"/>
  <c r="L1014" i="2"/>
  <c r="R1014" i="2" s="1"/>
  <c r="L1015" i="2"/>
  <c r="R1015" i="2" s="1"/>
  <c r="L1016" i="2"/>
  <c r="R1016" i="2" s="1"/>
  <c r="L1017" i="2"/>
  <c r="L1018" i="2"/>
  <c r="L1019" i="2"/>
  <c r="R1019" i="2" s="1"/>
  <c r="L1020" i="2"/>
  <c r="L1021" i="2"/>
  <c r="L1022" i="2"/>
  <c r="L1023" i="2"/>
  <c r="L1024" i="2"/>
  <c r="L1025" i="2"/>
  <c r="L1026" i="2"/>
  <c r="R1026" i="2" s="1"/>
  <c r="L1027" i="2"/>
  <c r="R1027" i="2" s="1"/>
  <c r="L1028" i="2"/>
  <c r="R1028" i="2" s="1"/>
  <c r="L1029" i="2"/>
  <c r="L1030" i="2"/>
  <c r="L1031" i="2"/>
  <c r="R1031" i="2" s="1"/>
  <c r="L1032" i="2"/>
  <c r="L1033" i="2"/>
  <c r="L1034" i="2"/>
  <c r="L1035" i="2"/>
  <c r="L1036" i="2"/>
  <c r="L1037" i="2"/>
  <c r="L1038" i="2"/>
  <c r="R1038" i="2" s="1"/>
  <c r="L1039" i="2"/>
  <c r="R1039" i="2" s="1"/>
  <c r="L1040" i="2"/>
  <c r="R1040" i="2" s="1"/>
  <c r="L1041" i="2"/>
  <c r="L1042" i="2"/>
  <c r="L1043" i="2"/>
  <c r="R1043" i="2" s="1"/>
  <c r="L1044" i="2"/>
  <c r="L1045" i="2"/>
  <c r="L1046" i="2"/>
  <c r="L1047" i="2"/>
  <c r="L1048" i="2"/>
  <c r="L1049" i="2"/>
  <c r="L1050" i="2"/>
  <c r="R1050" i="2" s="1"/>
  <c r="L1051" i="2"/>
  <c r="R1051" i="2" s="1"/>
  <c r="L1052" i="2"/>
  <c r="L1053" i="2"/>
  <c r="L1054" i="2"/>
  <c r="R1054" i="2" s="1"/>
  <c r="L1055" i="2"/>
  <c r="L1056" i="2"/>
  <c r="L1057" i="2"/>
  <c r="L1058" i="2"/>
  <c r="R1058" i="2" s="1"/>
  <c r="L1059" i="2"/>
  <c r="L1060" i="2"/>
  <c r="L1061" i="2"/>
  <c r="L1062" i="2"/>
  <c r="R1062" i="2" s="1"/>
  <c r="L1063" i="2"/>
  <c r="R1063" i="2" s="1"/>
  <c r="L1064" i="2"/>
  <c r="L1065" i="2"/>
  <c r="L1066" i="2"/>
  <c r="R1066" i="2" s="1"/>
  <c r="L1067" i="2"/>
  <c r="L1068" i="2"/>
  <c r="L1069" i="2"/>
  <c r="L1070" i="2"/>
  <c r="R1070" i="2" s="1"/>
  <c r="L1071" i="2"/>
  <c r="L1072" i="2"/>
  <c r="L1073" i="2"/>
  <c r="L1074" i="2"/>
  <c r="R1074" i="2" s="1"/>
  <c r="L1075" i="2"/>
  <c r="R1075" i="2" s="1"/>
  <c r="L1076" i="2"/>
  <c r="L1077" i="2"/>
  <c r="L1078" i="2"/>
  <c r="R1078" i="2" s="1"/>
  <c r="L1079" i="2"/>
  <c r="L1080" i="2"/>
  <c r="L1081" i="2"/>
  <c r="L1082" i="2"/>
  <c r="R1082" i="2" s="1"/>
  <c r="L1083" i="2"/>
  <c r="L1084" i="2"/>
  <c r="L1085" i="2"/>
  <c r="L1086" i="2"/>
  <c r="R1086" i="2" s="1"/>
  <c r="L1087" i="2"/>
  <c r="R1087" i="2" s="1"/>
  <c r="L1088" i="2"/>
  <c r="L1089" i="2"/>
  <c r="L1090" i="2"/>
  <c r="R1090" i="2" s="1"/>
  <c r="L1091" i="2"/>
  <c r="L1092" i="2"/>
  <c r="L1093" i="2"/>
  <c r="L1094" i="2"/>
  <c r="R1094" i="2" s="1"/>
  <c r="L1095" i="2"/>
  <c r="L1096" i="2"/>
  <c r="L1097" i="2"/>
  <c r="L1098" i="2"/>
  <c r="R1098" i="2" s="1"/>
  <c r="L1099" i="2"/>
  <c r="R1099" i="2" s="1"/>
  <c r="L1100" i="2"/>
  <c r="L1101" i="2"/>
  <c r="L1102" i="2"/>
  <c r="R1102" i="2" s="1"/>
  <c r="L1103" i="2"/>
  <c r="L1104" i="2"/>
  <c r="L1105" i="2"/>
  <c r="L1106" i="2"/>
  <c r="R1106" i="2" s="1"/>
  <c r="L1107" i="2"/>
  <c r="L1108" i="2"/>
  <c r="L1109" i="2"/>
  <c r="L1110" i="2"/>
  <c r="R1110" i="2" s="1"/>
  <c r="L1111" i="2"/>
  <c r="R1111" i="2" s="1"/>
  <c r="L1112" i="2"/>
  <c r="L1113" i="2"/>
  <c r="L1114" i="2"/>
  <c r="R1114" i="2" s="1"/>
  <c r="L1115" i="2"/>
  <c r="L1116" i="2"/>
  <c r="L1117" i="2"/>
  <c r="L1118" i="2"/>
  <c r="R1118" i="2" s="1"/>
  <c r="L1119" i="2"/>
  <c r="L1120" i="2"/>
  <c r="L1121" i="2"/>
  <c r="L1122" i="2"/>
  <c r="R1122" i="2" s="1"/>
  <c r="L1123" i="2"/>
  <c r="R1123" i="2" s="1"/>
  <c r="L1124" i="2"/>
  <c r="L1125" i="2"/>
  <c r="L1126" i="2"/>
  <c r="R1126" i="2" s="1"/>
  <c r="L1127" i="2"/>
  <c r="L1128" i="2"/>
  <c r="L1129" i="2"/>
  <c r="L1130" i="2"/>
  <c r="R1130" i="2" s="1"/>
  <c r="L1131" i="2"/>
  <c r="L1132" i="2"/>
  <c r="L1133" i="2"/>
  <c r="L1134" i="2"/>
  <c r="R1134" i="2" s="1"/>
  <c r="L1135" i="2"/>
  <c r="R1135" i="2" s="1"/>
  <c r="L1136" i="2"/>
  <c r="L1137" i="2"/>
  <c r="L1138" i="2"/>
  <c r="R1138" i="2" s="1"/>
  <c r="L1139" i="2"/>
  <c r="L1140" i="2"/>
  <c r="L1141" i="2"/>
  <c r="L1142" i="2"/>
  <c r="R1142" i="2" s="1"/>
  <c r="L1143" i="2"/>
  <c r="L1144" i="2"/>
  <c r="L1145" i="2"/>
  <c r="L1146" i="2"/>
  <c r="R1146" i="2" s="1"/>
  <c r="L1147" i="2"/>
  <c r="R1147" i="2" s="1"/>
  <c r="L1148" i="2"/>
  <c r="L1149" i="2"/>
  <c r="L1150" i="2"/>
  <c r="R1150" i="2" s="1"/>
  <c r="L1151" i="2"/>
  <c r="L1152" i="2"/>
  <c r="L1153" i="2"/>
  <c r="L1154" i="2"/>
  <c r="R1154" i="2" s="1"/>
  <c r="L1155" i="2"/>
  <c r="L1156" i="2"/>
  <c r="L1157" i="2"/>
  <c r="L1158" i="2"/>
  <c r="R1158" i="2" s="1"/>
  <c r="L1159" i="2"/>
  <c r="R1159" i="2" s="1"/>
  <c r="L1160" i="2"/>
  <c r="L1161" i="2"/>
  <c r="L1162" i="2"/>
  <c r="R1162" i="2" s="1"/>
  <c r="L1163" i="2"/>
  <c r="L1164" i="2"/>
  <c r="L1165" i="2"/>
  <c r="L1166" i="2"/>
  <c r="R1166" i="2" s="1"/>
  <c r="L1167" i="2"/>
  <c r="L1168" i="2"/>
  <c r="L1169" i="2"/>
  <c r="L1170" i="2"/>
  <c r="R1170" i="2" s="1"/>
  <c r="L1171" i="2"/>
  <c r="R1171" i="2" s="1"/>
  <c r="L1172" i="2"/>
  <c r="L1173" i="2"/>
  <c r="L1174" i="2"/>
  <c r="R1174" i="2" s="1"/>
  <c r="L1175" i="2"/>
  <c r="L1176" i="2"/>
  <c r="L1177" i="2"/>
  <c r="L1178" i="2"/>
  <c r="R1178" i="2" s="1"/>
  <c r="L1179" i="2"/>
  <c r="L1180" i="2"/>
  <c r="L1181" i="2"/>
  <c r="L1182" i="2"/>
  <c r="R1182" i="2" s="1"/>
  <c r="L1183" i="2"/>
  <c r="R1183" i="2" s="1"/>
  <c r="L1184" i="2"/>
  <c r="L1185" i="2"/>
  <c r="L1186" i="2"/>
  <c r="R1186" i="2" s="1"/>
  <c r="L1187" i="2"/>
  <c r="L1188" i="2"/>
  <c r="L1189" i="2"/>
  <c r="L1190" i="2"/>
  <c r="R1190" i="2" s="1"/>
  <c r="L1191" i="2"/>
  <c r="L1192" i="2"/>
  <c r="L1193" i="2"/>
  <c r="L1194" i="2"/>
  <c r="R1194" i="2" s="1"/>
  <c r="L1195" i="2"/>
  <c r="R1195" i="2" s="1"/>
  <c r="L1196" i="2"/>
  <c r="L1197" i="2"/>
  <c r="L1198" i="2"/>
  <c r="R1198" i="2" s="1"/>
  <c r="L1199" i="2"/>
  <c r="L1200" i="2"/>
  <c r="L1201" i="2"/>
  <c r="L1202" i="2"/>
  <c r="R1202" i="2" s="1"/>
  <c r="L1203" i="2"/>
  <c r="L1204" i="2"/>
  <c r="L1205" i="2"/>
  <c r="L1206" i="2"/>
  <c r="R1206" i="2" s="1"/>
  <c r="L1207" i="2"/>
  <c r="R1207" i="2" s="1"/>
  <c r="L1208" i="2"/>
  <c r="L1209" i="2"/>
  <c r="L1210" i="2"/>
  <c r="R1210" i="2" s="1"/>
  <c r="L1211" i="2"/>
  <c r="L1212" i="2"/>
  <c r="L1213" i="2"/>
  <c r="L1214" i="2"/>
  <c r="R1214" i="2" s="1"/>
  <c r="L1215" i="2"/>
  <c r="L1216" i="2"/>
  <c r="L1217" i="2"/>
  <c r="L1218" i="2"/>
  <c r="R1218" i="2" s="1"/>
  <c r="L1219" i="2"/>
  <c r="R1219" i="2" s="1"/>
  <c r="L1220" i="2"/>
  <c r="L1221" i="2"/>
  <c r="L1222" i="2"/>
  <c r="R1222" i="2" s="1"/>
  <c r="L1223" i="2"/>
  <c r="L1224" i="2"/>
  <c r="L1225" i="2"/>
  <c r="L1226" i="2"/>
  <c r="R1226" i="2" s="1"/>
  <c r="L1227" i="2"/>
  <c r="L1228" i="2"/>
  <c r="L1229" i="2"/>
  <c r="L1230" i="2"/>
  <c r="R1230" i="2" s="1"/>
  <c r="L1231" i="2"/>
  <c r="R1231" i="2" s="1"/>
  <c r="L1232" i="2"/>
  <c r="L1233" i="2"/>
  <c r="L1234" i="2"/>
  <c r="R1234" i="2" s="1"/>
  <c r="L1235" i="2"/>
  <c r="L1236" i="2"/>
  <c r="L1237" i="2"/>
  <c r="L1238" i="2"/>
  <c r="R1238" i="2" s="1"/>
  <c r="L1239" i="2"/>
  <c r="L1240" i="2"/>
  <c r="L1241" i="2"/>
  <c r="L1242" i="2"/>
  <c r="R1242" i="2" s="1"/>
  <c r="L1243" i="2"/>
  <c r="R1243" i="2" s="1"/>
  <c r="L1244" i="2"/>
  <c r="L1245" i="2"/>
  <c r="L1246" i="2"/>
  <c r="R1246" i="2" s="1"/>
  <c r="L1247" i="2"/>
  <c r="L1248" i="2"/>
  <c r="L1249" i="2"/>
  <c r="L1250" i="2"/>
  <c r="R1250" i="2" s="1"/>
  <c r="L1251" i="2"/>
  <c r="L1252" i="2"/>
  <c r="L1253" i="2"/>
  <c r="L1254" i="2"/>
  <c r="R1254" i="2" s="1"/>
  <c r="L1255" i="2"/>
  <c r="R1255" i="2" s="1"/>
  <c r="L1256" i="2"/>
  <c r="L1257" i="2"/>
  <c r="L1258" i="2"/>
  <c r="R1258" i="2" s="1"/>
  <c r="L1259" i="2"/>
  <c r="L1260" i="2"/>
  <c r="L1261" i="2"/>
  <c r="L1262" i="2"/>
  <c r="R1262" i="2" s="1"/>
  <c r="L1263" i="2"/>
  <c r="L1264" i="2"/>
  <c r="L1265" i="2"/>
  <c r="L1266" i="2"/>
  <c r="R1266" i="2" s="1"/>
  <c r="L1267" i="2"/>
  <c r="R1267" i="2" s="1"/>
  <c r="L1268" i="2"/>
  <c r="L1269" i="2"/>
  <c r="L1270" i="2"/>
  <c r="R1270" i="2" s="1"/>
  <c r="L1271" i="2"/>
  <c r="L1272" i="2"/>
  <c r="L1273" i="2"/>
  <c r="L1274" i="2"/>
  <c r="R1274" i="2" s="1"/>
  <c r="L1275" i="2"/>
  <c r="L1276" i="2"/>
  <c r="L1277" i="2"/>
  <c r="L1278" i="2"/>
  <c r="R1278" i="2" s="1"/>
  <c r="L1279" i="2"/>
  <c r="R1279" i="2" s="1"/>
  <c r="L1280" i="2"/>
  <c r="L1281" i="2"/>
  <c r="L1282" i="2"/>
  <c r="R1282" i="2" s="1"/>
  <c r="L1283" i="2"/>
  <c r="L1284" i="2"/>
  <c r="L1285" i="2"/>
  <c r="L1286" i="2"/>
  <c r="R1286" i="2" s="1"/>
  <c r="L1287" i="2"/>
  <c r="L1288" i="2"/>
  <c r="L1289" i="2"/>
  <c r="L1290" i="2"/>
  <c r="R1290" i="2" s="1"/>
  <c r="L1291" i="2"/>
  <c r="R1291" i="2" s="1"/>
  <c r="L1292" i="2"/>
  <c r="L1293" i="2"/>
  <c r="L1294" i="2"/>
  <c r="R1294" i="2" s="1"/>
  <c r="L1295" i="2"/>
  <c r="L1296" i="2"/>
  <c r="L1297" i="2"/>
  <c r="L1298" i="2"/>
  <c r="R1298" i="2" s="1"/>
  <c r="L1299" i="2"/>
  <c r="L1300" i="2"/>
  <c r="L1301" i="2"/>
  <c r="L1302" i="2"/>
  <c r="R1302" i="2" s="1"/>
  <c r="L1303" i="2"/>
  <c r="R1303" i="2" s="1"/>
  <c r="L1304" i="2"/>
  <c r="L1305" i="2"/>
  <c r="L1306" i="2"/>
  <c r="R1306" i="2" s="1"/>
  <c r="L1307" i="2"/>
  <c r="L1308" i="2"/>
  <c r="L1309" i="2"/>
  <c r="L1310" i="2"/>
  <c r="R1310" i="2" s="1"/>
  <c r="L1311" i="2"/>
  <c r="L1312" i="2"/>
  <c r="L1313" i="2"/>
  <c r="L1314" i="2"/>
  <c r="R1314" i="2" s="1"/>
  <c r="L1315" i="2"/>
  <c r="R1315" i="2" s="1"/>
  <c r="L1316" i="2"/>
  <c r="L1317" i="2"/>
  <c r="L1318" i="2"/>
  <c r="R1318" i="2" s="1"/>
  <c r="L1319" i="2"/>
  <c r="L1320" i="2"/>
  <c r="L1321" i="2"/>
  <c r="L1322" i="2"/>
  <c r="R1322" i="2" s="1"/>
  <c r="L1323" i="2"/>
  <c r="L1324" i="2"/>
  <c r="L1325" i="2"/>
  <c r="L1326" i="2"/>
  <c r="R1326" i="2" s="1"/>
  <c r="L1327" i="2"/>
  <c r="R1327" i="2" s="1"/>
  <c r="L1328" i="2"/>
  <c r="L1329" i="2"/>
  <c r="L1330" i="2"/>
  <c r="R1330" i="2" s="1"/>
  <c r="L1331" i="2"/>
  <c r="L1332" i="2"/>
  <c r="L1333" i="2"/>
  <c r="L1334" i="2"/>
  <c r="R1334" i="2" s="1"/>
  <c r="L1335" i="2"/>
  <c r="L1336" i="2"/>
  <c r="L1337" i="2"/>
  <c r="L1338" i="2"/>
  <c r="R1338" i="2" s="1"/>
  <c r="L1339" i="2"/>
  <c r="R1339" i="2" s="1"/>
  <c r="L1340" i="2"/>
  <c r="L1341" i="2"/>
  <c r="L1342" i="2"/>
  <c r="R1342" i="2" s="1"/>
  <c r="L1343" i="2"/>
  <c r="L1344" i="2"/>
  <c r="L1345" i="2"/>
  <c r="L1346" i="2"/>
  <c r="R1346" i="2" s="1"/>
  <c r="L1347" i="2"/>
  <c r="L1348" i="2"/>
  <c r="L1349" i="2"/>
  <c r="L1350" i="2"/>
  <c r="R1350" i="2" s="1"/>
  <c r="L1351" i="2"/>
  <c r="R1351" i="2" s="1"/>
  <c r="L1352" i="2"/>
  <c r="L1353" i="2"/>
  <c r="L1354" i="2"/>
  <c r="R1354" i="2" s="1"/>
  <c r="L1355" i="2"/>
  <c r="L1356" i="2"/>
  <c r="L1357" i="2"/>
  <c r="L1358" i="2"/>
  <c r="R1358" i="2" s="1"/>
  <c r="L1359" i="2"/>
  <c r="L1360" i="2"/>
  <c r="L1361" i="2"/>
  <c r="L1362" i="2"/>
  <c r="R1362" i="2" s="1"/>
  <c r="L1363" i="2"/>
  <c r="R1363" i="2" s="1"/>
  <c r="L1364" i="2"/>
  <c r="L1365" i="2"/>
  <c r="L1366" i="2"/>
  <c r="R1366" i="2" s="1"/>
  <c r="L1367" i="2"/>
  <c r="L1368" i="2"/>
  <c r="L1369" i="2"/>
  <c r="L1370" i="2"/>
  <c r="R1370" i="2" s="1"/>
  <c r="L1371" i="2"/>
  <c r="L1372" i="2"/>
  <c r="L1373" i="2"/>
  <c r="L1374" i="2"/>
  <c r="R1374" i="2" s="1"/>
  <c r="L1375" i="2"/>
  <c r="R1375" i="2" s="1"/>
  <c r="L1376" i="2"/>
  <c r="L1377" i="2"/>
  <c r="L1378" i="2"/>
  <c r="R1378" i="2" s="1"/>
  <c r="L1379" i="2"/>
  <c r="L1380" i="2"/>
  <c r="L1381" i="2"/>
  <c r="L1382" i="2"/>
  <c r="R1382" i="2" s="1"/>
  <c r="L1383" i="2"/>
  <c r="L1384" i="2"/>
  <c r="L1385" i="2"/>
  <c r="L1386" i="2"/>
  <c r="R1386" i="2" s="1"/>
  <c r="L1387" i="2"/>
  <c r="R1387" i="2" s="1"/>
  <c r="L1388" i="2"/>
  <c r="L1389" i="2"/>
  <c r="L1390" i="2"/>
  <c r="R1390" i="2" s="1"/>
  <c r="L1391" i="2"/>
  <c r="L1392" i="2"/>
  <c r="L1393" i="2"/>
  <c r="L1394" i="2"/>
  <c r="R1394" i="2" s="1"/>
  <c r="L1395" i="2"/>
  <c r="L1396" i="2"/>
  <c r="L1397" i="2"/>
  <c r="L1398" i="2"/>
  <c r="R1398" i="2" s="1"/>
  <c r="L1399" i="2"/>
  <c r="R1399" i="2" s="1"/>
  <c r="L1400" i="2"/>
  <c r="L1401" i="2"/>
  <c r="L1402" i="2"/>
  <c r="R1402" i="2" s="1"/>
  <c r="L1403" i="2"/>
  <c r="L1404" i="2"/>
  <c r="L1405" i="2"/>
  <c r="L1406" i="2"/>
  <c r="R1406" i="2" s="1"/>
  <c r="L1407" i="2"/>
  <c r="L1408" i="2"/>
  <c r="L1409" i="2"/>
  <c r="L1410" i="2"/>
  <c r="R1410" i="2" s="1"/>
  <c r="L1411" i="2"/>
  <c r="R1411" i="2" s="1"/>
  <c r="L1412" i="2"/>
  <c r="L1413" i="2"/>
  <c r="L1414" i="2"/>
  <c r="R1414" i="2" s="1"/>
  <c r="L1415" i="2"/>
  <c r="L1416" i="2"/>
  <c r="L1417" i="2"/>
  <c r="L1418" i="2"/>
  <c r="R1418" i="2" s="1"/>
  <c r="L1419" i="2"/>
  <c r="L1420" i="2"/>
  <c r="L1421" i="2"/>
  <c r="L1422" i="2"/>
  <c r="R1422" i="2" s="1"/>
  <c r="L1423" i="2"/>
  <c r="R1423" i="2" s="1"/>
  <c r="L1424" i="2"/>
  <c r="L1425" i="2"/>
  <c r="L1426" i="2"/>
  <c r="R1426" i="2" s="1"/>
  <c r="L1427" i="2"/>
  <c r="L1428" i="2"/>
  <c r="L1429" i="2"/>
  <c r="L1430" i="2"/>
  <c r="R1430" i="2" s="1"/>
  <c r="L1431" i="2"/>
  <c r="L1432" i="2"/>
  <c r="L1433" i="2"/>
  <c r="L1434" i="2"/>
  <c r="R1434" i="2" s="1"/>
  <c r="L1435" i="2"/>
  <c r="R1435" i="2" s="1"/>
  <c r="L1436" i="2"/>
  <c r="L1437" i="2"/>
  <c r="L1438" i="2"/>
  <c r="R1438" i="2" s="1"/>
  <c r="L1439" i="2"/>
  <c r="L1440" i="2"/>
  <c r="L1441" i="2"/>
  <c r="L1442" i="2"/>
  <c r="R1442" i="2" s="1"/>
  <c r="L1443" i="2"/>
  <c r="L1444" i="2"/>
  <c r="L1445" i="2"/>
  <c r="L1446" i="2"/>
  <c r="R1446" i="2" s="1"/>
  <c r="L1447" i="2"/>
  <c r="R1447" i="2" s="1"/>
  <c r="L1448" i="2"/>
  <c r="L1449" i="2"/>
  <c r="L1450" i="2"/>
  <c r="R1450" i="2" s="1"/>
  <c r="L1451" i="2"/>
  <c r="L1452" i="2"/>
  <c r="L1453" i="2"/>
  <c r="L1454" i="2"/>
  <c r="R1454" i="2" s="1"/>
  <c r="L1455" i="2"/>
  <c r="L1456" i="2"/>
  <c r="L1457" i="2"/>
  <c r="L1458" i="2"/>
  <c r="R1458" i="2" s="1"/>
  <c r="L1459" i="2"/>
  <c r="R1459" i="2" s="1"/>
  <c r="L1460" i="2"/>
  <c r="L1461" i="2"/>
  <c r="L1462" i="2"/>
  <c r="R1462" i="2" s="1"/>
  <c r="L1463" i="2"/>
  <c r="L1464" i="2"/>
  <c r="L1465" i="2"/>
  <c r="L1466" i="2"/>
  <c r="R1466" i="2" s="1"/>
  <c r="L1467" i="2"/>
  <c r="L1468" i="2"/>
  <c r="L1469" i="2"/>
  <c r="L1470" i="2"/>
  <c r="R1470" i="2" s="1"/>
  <c r="L1471" i="2"/>
  <c r="R1471" i="2" s="1"/>
  <c r="L1472" i="2"/>
  <c r="L1473" i="2"/>
  <c r="L1474" i="2"/>
  <c r="R1474" i="2" s="1"/>
  <c r="L1475" i="2"/>
  <c r="L1476" i="2"/>
  <c r="L1477" i="2"/>
  <c r="L1478" i="2"/>
  <c r="R1478" i="2" s="1"/>
  <c r="L1479" i="2"/>
  <c r="L1480" i="2"/>
  <c r="L1481" i="2"/>
  <c r="L1482" i="2"/>
  <c r="R1482" i="2" s="1"/>
  <c r="L1483" i="2"/>
  <c r="R1483" i="2" s="1"/>
  <c r="L1484" i="2"/>
  <c r="L1485" i="2"/>
  <c r="L1486" i="2"/>
  <c r="R1486" i="2" s="1"/>
  <c r="L1487" i="2"/>
  <c r="L1488" i="2"/>
  <c r="L1489" i="2"/>
  <c r="L1490" i="2"/>
  <c r="R1490" i="2" s="1"/>
  <c r="L1491" i="2"/>
  <c r="L1492" i="2"/>
  <c r="L1493" i="2"/>
  <c r="L1494" i="2"/>
  <c r="R1494" i="2" s="1"/>
  <c r="L1495" i="2"/>
  <c r="R1495" i="2" s="1"/>
  <c r="L1496" i="2"/>
  <c r="L1497" i="2"/>
  <c r="L1498" i="2"/>
  <c r="R1498" i="2" s="1"/>
  <c r="L1499" i="2"/>
  <c r="L1500" i="2"/>
  <c r="L1501" i="2"/>
  <c r="L1502" i="2"/>
  <c r="R1502" i="2" s="1"/>
  <c r="L1503" i="2"/>
  <c r="L1504" i="2"/>
  <c r="L1505" i="2"/>
  <c r="L1506" i="2"/>
  <c r="R1506" i="2" s="1"/>
  <c r="L1507" i="2"/>
  <c r="R1507" i="2" s="1"/>
  <c r="L1508" i="2"/>
  <c r="L1509" i="2"/>
  <c r="L1510" i="2"/>
  <c r="R1510" i="2" s="1"/>
  <c r="L1511" i="2"/>
  <c r="L1512" i="2"/>
  <c r="L1513" i="2"/>
  <c r="L1514" i="2"/>
  <c r="R1514" i="2" s="1"/>
  <c r="L1515" i="2"/>
  <c r="L1516" i="2"/>
  <c r="L1517" i="2"/>
  <c r="L1518" i="2"/>
  <c r="R1518" i="2" s="1"/>
  <c r="L1519" i="2"/>
  <c r="R1519" i="2" s="1"/>
  <c r="L1520" i="2"/>
  <c r="L1521" i="2"/>
  <c r="L1522" i="2"/>
  <c r="R1522" i="2" s="1"/>
  <c r="L1523" i="2"/>
  <c r="L1524" i="2"/>
  <c r="L1525" i="2"/>
  <c r="L1526" i="2"/>
  <c r="R1526" i="2" s="1"/>
  <c r="L1527" i="2"/>
  <c r="L1528" i="2"/>
  <c r="L1529" i="2"/>
  <c r="L1530" i="2"/>
  <c r="R1530" i="2" s="1"/>
  <c r="L1531" i="2"/>
  <c r="R1531" i="2" s="1"/>
  <c r="L1532" i="2"/>
  <c r="L1533" i="2"/>
  <c r="L1534" i="2"/>
  <c r="L1535" i="2"/>
  <c r="L1536" i="2"/>
  <c r="L1537" i="2"/>
  <c r="R1537" i="2" s="1"/>
  <c r="L1538" i="2"/>
  <c r="R1538" i="2" s="1"/>
  <c r="L1539" i="2"/>
  <c r="L1540" i="2"/>
  <c r="L1541" i="2"/>
  <c r="L1542" i="2"/>
  <c r="R1542" i="2" s="1"/>
  <c r="L1543" i="2"/>
  <c r="R1543" i="2" s="1"/>
  <c r="L1544" i="2"/>
  <c r="L1545" i="2"/>
  <c r="L1546" i="2"/>
  <c r="L1547" i="2"/>
  <c r="L1548" i="2"/>
  <c r="L1549" i="2"/>
  <c r="R1549" i="2" s="1"/>
  <c r="L1550" i="2"/>
  <c r="R1550" i="2" s="1"/>
  <c r="L1551" i="2"/>
  <c r="L1552" i="2"/>
  <c r="L1553" i="2"/>
  <c r="L1554" i="2"/>
  <c r="R1554" i="2" s="1"/>
  <c r="L1555" i="2"/>
  <c r="R1555" i="2" s="1"/>
  <c r="L1556" i="2"/>
  <c r="L1557" i="2"/>
  <c r="L1558" i="2"/>
  <c r="L1559" i="2"/>
  <c r="L1560" i="2"/>
  <c r="L1561" i="2"/>
  <c r="R1561" i="2" s="1"/>
  <c r="L1562" i="2"/>
  <c r="R1562" i="2" s="1"/>
  <c r="L1563" i="2"/>
  <c r="L1564" i="2"/>
  <c r="L1565" i="2"/>
  <c r="L1566" i="2"/>
  <c r="R1566" i="2" s="1"/>
  <c r="L1567" i="2"/>
  <c r="R1567" i="2" s="1"/>
  <c r="L1568" i="2"/>
  <c r="L1569" i="2"/>
  <c r="L1570" i="2"/>
  <c r="L1571" i="2"/>
  <c r="L1572" i="2"/>
  <c r="L1573" i="2"/>
  <c r="R1573" i="2" s="1"/>
  <c r="L1574" i="2"/>
  <c r="R1574" i="2" s="1"/>
  <c r="L1575" i="2"/>
  <c r="L1576" i="2"/>
  <c r="L1577" i="2"/>
  <c r="L1578" i="2"/>
  <c r="R1578" i="2" s="1"/>
  <c r="L1579" i="2"/>
  <c r="R1579" i="2" s="1"/>
  <c r="L1580" i="2"/>
  <c r="L1581" i="2"/>
  <c r="L1582" i="2"/>
  <c r="L1583" i="2"/>
  <c r="L1584" i="2"/>
  <c r="L1585" i="2"/>
  <c r="R1585" i="2" s="1"/>
  <c r="L1586" i="2"/>
  <c r="R1586" i="2" s="1"/>
  <c r="L1587" i="2"/>
  <c r="L1588" i="2"/>
  <c r="L1589" i="2"/>
  <c r="L1590" i="2"/>
  <c r="R1590" i="2" s="1"/>
  <c r="L1591" i="2"/>
  <c r="R1591" i="2" s="1"/>
  <c r="L1592" i="2"/>
  <c r="L1593" i="2"/>
  <c r="L1594" i="2"/>
  <c r="L1595" i="2"/>
  <c r="L1596" i="2"/>
  <c r="L1597" i="2"/>
  <c r="R1597" i="2" s="1"/>
  <c r="L1598" i="2"/>
  <c r="R1598" i="2" s="1"/>
  <c r="L1599" i="2"/>
  <c r="L1600" i="2"/>
  <c r="L1601" i="2"/>
  <c r="L1602" i="2"/>
  <c r="R1602" i="2" s="1"/>
  <c r="L1603" i="2"/>
  <c r="R1603" i="2" s="1"/>
  <c r="L1604" i="2"/>
  <c r="L1605" i="2"/>
  <c r="L1606" i="2"/>
  <c r="L1607" i="2"/>
  <c r="L1608" i="2"/>
  <c r="L1609" i="2"/>
  <c r="R1609" i="2" s="1"/>
  <c r="L1610" i="2"/>
  <c r="R1610" i="2" s="1"/>
  <c r="L1611" i="2"/>
  <c r="L1612" i="2"/>
  <c r="L1613" i="2"/>
  <c r="L1614" i="2"/>
  <c r="R1614" i="2" s="1"/>
  <c r="L1615" i="2"/>
  <c r="R1615" i="2" s="1"/>
  <c r="L1616" i="2"/>
  <c r="L1617" i="2"/>
  <c r="L1618" i="2"/>
  <c r="L1619" i="2"/>
  <c r="L1620" i="2"/>
  <c r="L1621" i="2"/>
  <c r="R1621" i="2" s="1"/>
  <c r="L1622" i="2"/>
  <c r="R1622" i="2" s="1"/>
  <c r="L1623" i="2"/>
  <c r="L1624" i="2"/>
  <c r="L1625" i="2"/>
  <c r="L1626" i="2"/>
  <c r="R1626" i="2" s="1"/>
  <c r="L1627" i="2"/>
  <c r="R1627" i="2" s="1"/>
  <c r="L1628" i="2"/>
  <c r="L1629" i="2"/>
  <c r="L1630" i="2"/>
  <c r="L1631" i="2"/>
  <c r="L1632" i="2"/>
  <c r="R1632" i="2" s="1"/>
  <c r="L1633" i="2"/>
  <c r="R1633" i="2" s="1"/>
  <c r="L1634" i="2"/>
  <c r="R1634" i="2" s="1"/>
  <c r="L1635" i="2"/>
  <c r="L1636" i="2"/>
  <c r="L1637" i="2"/>
  <c r="L1638" i="2"/>
  <c r="R1638" i="2" s="1"/>
  <c r="L1639" i="2"/>
  <c r="L1640" i="2"/>
  <c r="L1641" i="2"/>
  <c r="L1642" i="2"/>
  <c r="L1643" i="2"/>
  <c r="L1644" i="2"/>
  <c r="R1644" i="2" s="1"/>
  <c r="L1645" i="2"/>
  <c r="R1645" i="2" s="1"/>
  <c r="L1646" i="2"/>
  <c r="R1646" i="2" s="1"/>
  <c r="L1647" i="2"/>
  <c r="L1648" i="2"/>
  <c r="L1649" i="2"/>
  <c r="L1650" i="2"/>
  <c r="R1650" i="2" s="1"/>
  <c r="L1651" i="2"/>
  <c r="L1652" i="2"/>
  <c r="L1653" i="2"/>
  <c r="L1654" i="2"/>
  <c r="L1655" i="2"/>
  <c r="L1656" i="2"/>
  <c r="R1656" i="2" s="1"/>
  <c r="L1657" i="2"/>
  <c r="R1657" i="2" s="1"/>
  <c r="L1658" i="2"/>
  <c r="R1658" i="2" s="1"/>
  <c r="L1659" i="2"/>
  <c r="L1660" i="2"/>
  <c r="L1661" i="2"/>
  <c r="L1662" i="2"/>
  <c r="R1662" i="2" s="1"/>
  <c r="L1663" i="2"/>
  <c r="L1664" i="2"/>
  <c r="L1665" i="2"/>
  <c r="L1666" i="2"/>
  <c r="L1667" i="2"/>
  <c r="L1668" i="2"/>
  <c r="R1668" i="2" s="1"/>
  <c r="L1669" i="2"/>
  <c r="R1669" i="2" s="1"/>
  <c r="L1670" i="2"/>
  <c r="R1670" i="2" s="1"/>
  <c r="L1671" i="2"/>
  <c r="L1672" i="2"/>
  <c r="L1673" i="2"/>
  <c r="L1674" i="2"/>
  <c r="R1674" i="2" s="1"/>
  <c r="L1675" i="2"/>
  <c r="L1676" i="2"/>
  <c r="L1677" i="2"/>
  <c r="L1678" i="2"/>
  <c r="L1679" i="2"/>
  <c r="R1679" i="2" s="1"/>
  <c r="L1680" i="2"/>
  <c r="R1680" i="2" s="1"/>
  <c r="L1681" i="2"/>
  <c r="R1681" i="2" s="1"/>
  <c r="L1682" i="2"/>
  <c r="R1682" i="2" s="1"/>
  <c r="L1683" i="2"/>
  <c r="L1684" i="2"/>
  <c r="L1685" i="2"/>
  <c r="L1686" i="2"/>
  <c r="R1686" i="2" s="1"/>
  <c r="L1687" i="2"/>
  <c r="L1688" i="2"/>
  <c r="L1689" i="2"/>
  <c r="L1690" i="2"/>
  <c r="L1691" i="2"/>
  <c r="R1691" i="2" s="1"/>
  <c r="L1692" i="2"/>
  <c r="R1692" i="2" s="1"/>
  <c r="L1693" i="2"/>
  <c r="R1693" i="2" s="1"/>
  <c r="L1694" i="2"/>
  <c r="R1694" i="2" s="1"/>
  <c r="L1695" i="2"/>
  <c r="L1696" i="2"/>
  <c r="L1697" i="2"/>
  <c r="L1698" i="2"/>
  <c r="R1698" i="2" s="1"/>
  <c r="L1699" i="2"/>
  <c r="L1700" i="2"/>
  <c r="L1701" i="2"/>
  <c r="L1702" i="2"/>
  <c r="L1703" i="2"/>
  <c r="R1703" i="2" s="1"/>
  <c r="L1704" i="2"/>
  <c r="R1704" i="2" s="1"/>
  <c r="L1705" i="2"/>
  <c r="R1705" i="2" s="1"/>
  <c r="L1706" i="2"/>
  <c r="R1706" i="2" s="1"/>
  <c r="L1707" i="2"/>
  <c r="L1708" i="2"/>
  <c r="L1709" i="2"/>
  <c r="L1710" i="2"/>
  <c r="R1710" i="2" s="1"/>
  <c r="L1711" i="2"/>
  <c r="L1712" i="2"/>
  <c r="L1713" i="2"/>
  <c r="L1714" i="2"/>
  <c r="L1715" i="2"/>
  <c r="R1715" i="2" s="1"/>
  <c r="L1716" i="2"/>
  <c r="R1716" i="2" s="1"/>
  <c r="L1717" i="2"/>
  <c r="R1717" i="2" s="1"/>
  <c r="L1718" i="2"/>
  <c r="R1718" i="2" s="1"/>
  <c r="L1719" i="2"/>
  <c r="L1720" i="2"/>
  <c r="L1721" i="2"/>
  <c r="L1722" i="2"/>
  <c r="R1722" i="2" s="1"/>
  <c r="L1723" i="2"/>
  <c r="L1724" i="2"/>
  <c r="L1725" i="2"/>
  <c r="L1726" i="2"/>
  <c r="L1727" i="2"/>
  <c r="R1727" i="2" s="1"/>
  <c r="L1728" i="2"/>
  <c r="R1728" i="2" s="1"/>
  <c r="L1729" i="2"/>
  <c r="R1729" i="2" s="1"/>
  <c r="L1730" i="2"/>
  <c r="R1730" i="2" s="1"/>
  <c r="L1731" i="2"/>
  <c r="L1732" i="2"/>
  <c r="L1733" i="2"/>
  <c r="L1734" i="2"/>
  <c r="R1734" i="2" s="1"/>
  <c r="L1735" i="2"/>
  <c r="L1736" i="2"/>
  <c r="L1737" i="2"/>
  <c r="L1738" i="2"/>
  <c r="L1739" i="2"/>
  <c r="R1739" i="2" s="1"/>
  <c r="L1740" i="2"/>
  <c r="R1740" i="2" s="1"/>
  <c r="L1741" i="2"/>
  <c r="R1741" i="2" s="1"/>
  <c r="L1742" i="2"/>
  <c r="R1742" i="2" s="1"/>
  <c r="L1743" i="2"/>
  <c r="L1744" i="2"/>
  <c r="L1745" i="2"/>
  <c r="L1746" i="2"/>
  <c r="R1746" i="2" s="1"/>
  <c r="L1747" i="2"/>
  <c r="L1748" i="2"/>
  <c r="L1749" i="2"/>
  <c r="L1750" i="2"/>
  <c r="L1751" i="2"/>
  <c r="R1751" i="2" s="1"/>
  <c r="L1752" i="2"/>
  <c r="R1752" i="2" s="1"/>
  <c r="L1753" i="2"/>
  <c r="R1753" i="2" s="1"/>
  <c r="L1754" i="2"/>
  <c r="R1754" i="2" s="1"/>
  <c r="L1755" i="2"/>
  <c r="L1756" i="2"/>
  <c r="L1757" i="2"/>
  <c r="L1758" i="2"/>
  <c r="R1758" i="2" s="1"/>
  <c r="L1759" i="2"/>
  <c r="L1760" i="2"/>
  <c r="L1761" i="2"/>
  <c r="L1762" i="2"/>
  <c r="L1763" i="2"/>
  <c r="R1763" i="2" s="1"/>
  <c r="L1764" i="2"/>
  <c r="R1764" i="2" s="1"/>
  <c r="L1765" i="2"/>
  <c r="R1765" i="2" s="1"/>
  <c r="L1766" i="2"/>
  <c r="R1766" i="2" s="1"/>
  <c r="L1767" i="2"/>
  <c r="L1768" i="2"/>
  <c r="L1769" i="2"/>
  <c r="L1770" i="2"/>
  <c r="R1770" i="2" s="1"/>
  <c r="L1771" i="2"/>
  <c r="L1772" i="2"/>
  <c r="L1773" i="2"/>
  <c r="L1774" i="2"/>
  <c r="L1775" i="2"/>
  <c r="R1775" i="2" s="1"/>
  <c r="L1776" i="2"/>
  <c r="R1776" i="2" s="1"/>
  <c r="L1777" i="2"/>
  <c r="R1777" i="2" s="1"/>
  <c r="L1778" i="2"/>
  <c r="R1778" i="2" s="1"/>
  <c r="L1779" i="2"/>
  <c r="L1780" i="2"/>
  <c r="L1781" i="2"/>
  <c r="L1782" i="2"/>
  <c r="R1782" i="2" s="1"/>
  <c r="L1783" i="2"/>
  <c r="L1784" i="2"/>
  <c r="L1785" i="2"/>
  <c r="L1786" i="2"/>
  <c r="L1787" i="2"/>
  <c r="R1787" i="2" s="1"/>
  <c r="L1788" i="2"/>
  <c r="R1788" i="2" s="1"/>
  <c r="L1789" i="2"/>
  <c r="R1789" i="2" s="1"/>
  <c r="L1790" i="2"/>
  <c r="R1790" i="2" s="1"/>
  <c r="L1791" i="2"/>
  <c r="L1792" i="2"/>
  <c r="L1793" i="2"/>
  <c r="L1794" i="2"/>
  <c r="R1794" i="2" s="1"/>
  <c r="L1795" i="2"/>
  <c r="L1796" i="2"/>
  <c r="L1797" i="2"/>
  <c r="L1798" i="2"/>
  <c r="L1799" i="2"/>
  <c r="R1799" i="2" s="1"/>
  <c r="L1800" i="2"/>
  <c r="R1800" i="2" s="1"/>
  <c r="L1801" i="2"/>
  <c r="R1801" i="2" s="1"/>
  <c r="L1802" i="2"/>
  <c r="R1802" i="2" s="1"/>
  <c r="L1803" i="2"/>
  <c r="L1804" i="2"/>
  <c r="L1805" i="2"/>
  <c r="L1806" i="2"/>
  <c r="R1806" i="2" s="1"/>
  <c r="L1807" i="2"/>
  <c r="L1808" i="2"/>
  <c r="L1809" i="2"/>
  <c r="L1810" i="2"/>
  <c r="L1811" i="2"/>
  <c r="R1811" i="2" s="1"/>
  <c r="L1812" i="2"/>
  <c r="R1812" i="2" s="1"/>
  <c r="L1813" i="2"/>
  <c r="R1813" i="2" s="1"/>
  <c r="L1814" i="2"/>
  <c r="R1814" i="2" s="1"/>
  <c r="L1815" i="2"/>
  <c r="L1816" i="2"/>
  <c r="L1817" i="2"/>
  <c r="L1818" i="2"/>
  <c r="R1818" i="2" s="1"/>
  <c r="L1819" i="2"/>
  <c r="L1820" i="2"/>
  <c r="L1821" i="2"/>
  <c r="L1822" i="2"/>
  <c r="L1823" i="2"/>
  <c r="R1823" i="2" s="1"/>
  <c r="L1824" i="2"/>
  <c r="R1824" i="2" s="1"/>
  <c r="L1825" i="2"/>
  <c r="R1825" i="2" s="1"/>
  <c r="L1826" i="2"/>
  <c r="R1826" i="2" s="1"/>
  <c r="L1827" i="2"/>
  <c r="L1828" i="2"/>
  <c r="L1829" i="2"/>
  <c r="L1830" i="2"/>
  <c r="L1831" i="2"/>
  <c r="L1832" i="2"/>
  <c r="L1833" i="2"/>
  <c r="L1834" i="2"/>
  <c r="R1834" i="2" s="1"/>
  <c r="L1835" i="2"/>
  <c r="R1835" i="2" s="1"/>
  <c r="L1836" i="2"/>
  <c r="R1836" i="2" s="1"/>
  <c r="L1837" i="2"/>
  <c r="R1837" i="2" s="1"/>
  <c r="L1838" i="2"/>
  <c r="R1838" i="2" s="1"/>
  <c r="L1839" i="2"/>
  <c r="L1840" i="2"/>
  <c r="L1841" i="2"/>
  <c r="L1842" i="2"/>
  <c r="L1843" i="2"/>
  <c r="L1844" i="2"/>
  <c r="L1845" i="2"/>
  <c r="L1846" i="2"/>
  <c r="R1846" i="2" s="1"/>
  <c r="L1847" i="2"/>
  <c r="R1847" i="2" s="1"/>
  <c r="L1848" i="2"/>
  <c r="R1848" i="2" s="1"/>
  <c r="L1849" i="2"/>
  <c r="R1849" i="2" s="1"/>
  <c r="L1850" i="2"/>
  <c r="R1850" i="2" s="1"/>
  <c r="L1851" i="2"/>
  <c r="L1852" i="2"/>
  <c r="L1853" i="2"/>
  <c r="L1854" i="2"/>
  <c r="L1855" i="2"/>
  <c r="L1856" i="2"/>
  <c r="L1857" i="2"/>
  <c r="L1858" i="2"/>
  <c r="R1858" i="2" s="1"/>
  <c r="L1859" i="2"/>
  <c r="R1859" i="2" s="1"/>
  <c r="L1860" i="2"/>
  <c r="R1860" i="2" s="1"/>
  <c r="L1861" i="2"/>
  <c r="R1861" i="2" s="1"/>
  <c r="L1862" i="2"/>
  <c r="R1862" i="2" s="1"/>
  <c r="L1863" i="2"/>
  <c r="L1864" i="2"/>
  <c r="L1865" i="2"/>
  <c r="L1866" i="2"/>
  <c r="L1867" i="2"/>
  <c r="L1868" i="2"/>
  <c r="L1869" i="2"/>
  <c r="L1870" i="2"/>
  <c r="R1870" i="2" s="1"/>
  <c r="L1871" i="2"/>
  <c r="R1871" i="2" s="1"/>
  <c r="L1872" i="2"/>
  <c r="R1872" i="2" s="1"/>
  <c r="L1873" i="2"/>
  <c r="R1873" i="2" s="1"/>
  <c r="L1874" i="2"/>
  <c r="R1874" i="2" s="1"/>
  <c r="L1875" i="2"/>
  <c r="L1876" i="2"/>
  <c r="L1877" i="2"/>
  <c r="L1878" i="2"/>
  <c r="L1879" i="2"/>
  <c r="L1880" i="2"/>
  <c r="L1881" i="2"/>
  <c r="L1882" i="2"/>
  <c r="R1882" i="2" s="1"/>
  <c r="L1883" i="2"/>
  <c r="R1883" i="2" s="1"/>
  <c r="L1884" i="2"/>
  <c r="R1884" i="2" s="1"/>
  <c r="L1885" i="2"/>
  <c r="R1885" i="2" s="1"/>
  <c r="L1886" i="2"/>
  <c r="R1886" i="2" s="1"/>
  <c r="L1887" i="2"/>
  <c r="L1888" i="2"/>
  <c r="L1889" i="2"/>
  <c r="L1890" i="2"/>
  <c r="L1891" i="2"/>
  <c r="L1892" i="2"/>
  <c r="L1893" i="2"/>
  <c r="L1894" i="2"/>
  <c r="R1894" i="2" s="1"/>
  <c r="L1895" i="2"/>
  <c r="R1895" i="2" s="1"/>
  <c r="L1896" i="2"/>
  <c r="R1896" i="2" s="1"/>
  <c r="L1897" i="2"/>
  <c r="R1897" i="2" s="1"/>
  <c r="L1898" i="2"/>
  <c r="R1898" i="2" s="1"/>
  <c r="L1899" i="2"/>
  <c r="L1900" i="2"/>
  <c r="L1901" i="2"/>
  <c r="L1902" i="2"/>
  <c r="L1903" i="2"/>
  <c r="L1904" i="2"/>
  <c r="L1905" i="2"/>
  <c r="L1906" i="2"/>
  <c r="R1906" i="2" s="1"/>
  <c r="L1907" i="2"/>
  <c r="R1907" i="2" s="1"/>
  <c r="L1908" i="2"/>
  <c r="R1908" i="2" s="1"/>
  <c r="L1909" i="2"/>
  <c r="R1909" i="2" s="1"/>
  <c r="L1910" i="2"/>
  <c r="R1910" i="2" s="1"/>
  <c r="L1911" i="2"/>
  <c r="L1912" i="2"/>
  <c r="L1913" i="2"/>
  <c r="L1914" i="2"/>
  <c r="L1915" i="2"/>
  <c r="L1916" i="2"/>
  <c r="L1917" i="2"/>
  <c r="L1918" i="2"/>
  <c r="R1918" i="2" s="1"/>
  <c r="L1919" i="2"/>
  <c r="R1919" i="2" s="1"/>
  <c r="L1920" i="2"/>
  <c r="R1920" i="2" s="1"/>
  <c r="L1921" i="2"/>
  <c r="R1921" i="2" s="1"/>
  <c r="L1922" i="2"/>
  <c r="R1922" i="2" s="1"/>
  <c r="L1923" i="2"/>
  <c r="L1924" i="2"/>
  <c r="L1925" i="2"/>
  <c r="L1926" i="2"/>
  <c r="L1927" i="2"/>
  <c r="L1928" i="2"/>
  <c r="L1929" i="2"/>
  <c r="L1930" i="2"/>
  <c r="R1930" i="2" s="1"/>
  <c r="L1931" i="2"/>
  <c r="R1931" i="2" s="1"/>
  <c r="L1932" i="2"/>
  <c r="R1932" i="2" s="1"/>
  <c r="L1933" i="2"/>
  <c r="R1933" i="2" s="1"/>
  <c r="L1934" i="2"/>
  <c r="R1934" i="2" s="1"/>
  <c r="L1935" i="2"/>
  <c r="L1936" i="2"/>
  <c r="L1937" i="2"/>
  <c r="L1938" i="2"/>
  <c r="L1939" i="2"/>
  <c r="L1940" i="2"/>
  <c r="L1941" i="2"/>
  <c r="L1942" i="2"/>
  <c r="R1942" i="2" s="1"/>
  <c r="L1943" i="2"/>
  <c r="R1943" i="2" s="1"/>
  <c r="L1944" i="2"/>
  <c r="R1944" i="2" s="1"/>
  <c r="L1945" i="2"/>
  <c r="R1945" i="2" s="1"/>
  <c r="L1946" i="2"/>
  <c r="R1946" i="2" s="1"/>
  <c r="L1947" i="2"/>
  <c r="L1948" i="2"/>
  <c r="L1949" i="2"/>
  <c r="L1950" i="2"/>
  <c r="L1951" i="2"/>
  <c r="L1952" i="2"/>
  <c r="L1953" i="2"/>
  <c r="L1954" i="2"/>
  <c r="R1954" i="2" s="1"/>
  <c r="L1955" i="2"/>
  <c r="R1955" i="2" s="1"/>
  <c r="L1956" i="2"/>
  <c r="R1956" i="2" s="1"/>
  <c r="L1957" i="2"/>
  <c r="R1957" i="2" s="1"/>
  <c r="L1958" i="2"/>
  <c r="R1958" i="2" s="1"/>
  <c r="L1959" i="2"/>
  <c r="L1960" i="2"/>
  <c r="L1961" i="2"/>
  <c r="L1962" i="2"/>
  <c r="L1963" i="2"/>
  <c r="L1964" i="2"/>
  <c r="L1965" i="2"/>
  <c r="L1966" i="2"/>
  <c r="R1966" i="2" s="1"/>
  <c r="L1967" i="2"/>
  <c r="R1967" i="2" s="1"/>
  <c r="L1968" i="2"/>
  <c r="R1968" i="2" s="1"/>
  <c r="L1969" i="2"/>
  <c r="R1969" i="2" s="1"/>
  <c r="L1970" i="2"/>
  <c r="R1970" i="2" s="1"/>
  <c r="L1971" i="2"/>
  <c r="L1972" i="2"/>
  <c r="L1973" i="2"/>
  <c r="L1974" i="2"/>
  <c r="L1975" i="2"/>
  <c r="L1976" i="2"/>
  <c r="L1977" i="2"/>
  <c r="L1978" i="2"/>
  <c r="R1978" i="2" s="1"/>
  <c r="L1979" i="2"/>
  <c r="R1979" i="2" s="1"/>
  <c r="L1980" i="2"/>
  <c r="R1980" i="2" s="1"/>
  <c r="L1981" i="2"/>
  <c r="R1981" i="2" s="1"/>
  <c r="L1982" i="2"/>
  <c r="R1982" i="2" s="1"/>
  <c r="L1983" i="2"/>
  <c r="L1984" i="2"/>
  <c r="L1985" i="2"/>
  <c r="L1986" i="2"/>
  <c r="L1987" i="2"/>
  <c r="L1988" i="2"/>
  <c r="L1989" i="2"/>
  <c r="L1990" i="2"/>
  <c r="R1990" i="2" s="1"/>
  <c r="L1991" i="2"/>
  <c r="R1991" i="2" s="1"/>
  <c r="L1992" i="2"/>
  <c r="R1992" i="2" s="1"/>
  <c r="L1993" i="2"/>
  <c r="R1993" i="2" s="1"/>
  <c r="L1994" i="2"/>
  <c r="R1994" i="2" s="1"/>
  <c r="L1995" i="2"/>
  <c r="L1996" i="2"/>
  <c r="L1997" i="2"/>
  <c r="L1998" i="2"/>
  <c r="L1999" i="2"/>
  <c r="L2000" i="2"/>
  <c r="L2001" i="2"/>
  <c r="L2002" i="2"/>
  <c r="R2002" i="2" s="1"/>
  <c r="L2003" i="2"/>
  <c r="R2003" i="2" s="1"/>
  <c r="L2004" i="2"/>
  <c r="R2004" i="2" s="1"/>
  <c r="L2005" i="2"/>
  <c r="R2005" i="2" s="1"/>
  <c r="L2006" i="2"/>
  <c r="R2006" i="2" s="1"/>
  <c r="L2007" i="2"/>
  <c r="L2008" i="2"/>
  <c r="L2009" i="2"/>
  <c r="L2010" i="2"/>
  <c r="L2011" i="2"/>
  <c r="L2012" i="2"/>
  <c r="L2013" i="2"/>
  <c r="L2014" i="2"/>
  <c r="R2014" i="2" s="1"/>
  <c r="L2015" i="2"/>
  <c r="R2015" i="2" s="1"/>
  <c r="L2016" i="2"/>
  <c r="R2016" i="2" s="1"/>
  <c r="L2017" i="2"/>
  <c r="R2017" i="2" s="1"/>
  <c r="L2018" i="2"/>
  <c r="R2018" i="2" s="1"/>
  <c r="L2019" i="2"/>
  <c r="L2020" i="2"/>
  <c r="L2021" i="2"/>
  <c r="L2022" i="2"/>
  <c r="L2023" i="2"/>
  <c r="L2024" i="2"/>
  <c r="L2025" i="2"/>
  <c r="L2026" i="2"/>
  <c r="R2026" i="2" s="1"/>
  <c r="L2027" i="2"/>
  <c r="R2027" i="2" s="1"/>
  <c r="L2028" i="2"/>
  <c r="R2028" i="2" s="1"/>
  <c r="L2029" i="2"/>
  <c r="R2029" i="2" s="1"/>
  <c r="L2030" i="2"/>
  <c r="R2030" i="2" s="1"/>
  <c r="L2031" i="2"/>
  <c r="L2032" i="2"/>
  <c r="L2033" i="2"/>
  <c r="L2034" i="2"/>
  <c r="L2035" i="2"/>
  <c r="L2036" i="2"/>
  <c r="L2037" i="2"/>
  <c r="L2038" i="2"/>
  <c r="R2038" i="2" s="1"/>
  <c r="L2039" i="2"/>
  <c r="R2039" i="2" s="1"/>
  <c r="L2040" i="2"/>
  <c r="R2040" i="2" s="1"/>
  <c r="L2041" i="2"/>
  <c r="R2041" i="2" s="1"/>
  <c r="L2042" i="2"/>
  <c r="R2042" i="2" s="1"/>
  <c r="L2043" i="2"/>
  <c r="L2044" i="2"/>
  <c r="L2045" i="2"/>
  <c r="L2046" i="2"/>
  <c r="L2047" i="2"/>
  <c r="L2048" i="2"/>
  <c r="L2049" i="2"/>
  <c r="L2050" i="2"/>
  <c r="R2050" i="2" s="1"/>
  <c r="L2051" i="2"/>
  <c r="R2051" i="2" s="1"/>
  <c r="L2052" i="2"/>
  <c r="R2052" i="2" s="1"/>
  <c r="L2053" i="2"/>
  <c r="R2053" i="2" s="1"/>
  <c r="L2054" i="2"/>
  <c r="R2054" i="2" s="1"/>
  <c r="L2055" i="2"/>
  <c r="L2056" i="2"/>
  <c r="L2057" i="2"/>
  <c r="L2058" i="2"/>
  <c r="L2059" i="2"/>
  <c r="L2060" i="2"/>
  <c r="L2061" i="2"/>
  <c r="L2062" i="2"/>
  <c r="R2062" i="2" s="1"/>
  <c r="L2063" i="2"/>
  <c r="R2063" i="2" s="1"/>
  <c r="L2064" i="2"/>
  <c r="R2064" i="2" s="1"/>
  <c r="L2065" i="2"/>
  <c r="R2065" i="2" s="1"/>
  <c r="L2066" i="2"/>
  <c r="R2066" i="2" s="1"/>
  <c r="L2067" i="2"/>
  <c r="L2068" i="2"/>
  <c r="L2069" i="2"/>
  <c r="L2070" i="2"/>
  <c r="L2071" i="2"/>
  <c r="L2072" i="2"/>
  <c r="L2073" i="2"/>
  <c r="L2074" i="2"/>
  <c r="R2074" i="2" s="1"/>
  <c r="L2075" i="2"/>
  <c r="R2075" i="2" s="1"/>
  <c r="L2076" i="2"/>
  <c r="R2076" i="2" s="1"/>
  <c r="L2077" i="2"/>
  <c r="R2077" i="2" s="1"/>
  <c r="L2078" i="2"/>
  <c r="R2078" i="2" s="1"/>
  <c r="L2079" i="2"/>
  <c r="L2080" i="2"/>
  <c r="L2081" i="2"/>
  <c r="L2082" i="2"/>
  <c r="L2083" i="2"/>
  <c r="L2084" i="2"/>
  <c r="L2085" i="2"/>
  <c r="L2086" i="2"/>
  <c r="R2086" i="2" s="1"/>
  <c r="L2087" i="2"/>
  <c r="R2087" i="2" s="1"/>
  <c r="L2088" i="2"/>
  <c r="R2088" i="2" s="1"/>
  <c r="L2089" i="2"/>
  <c r="R2089" i="2" s="1"/>
  <c r="L2090" i="2"/>
  <c r="R2090" i="2" s="1"/>
  <c r="L2091" i="2"/>
  <c r="L2092" i="2"/>
  <c r="L2093" i="2"/>
  <c r="L2094" i="2"/>
  <c r="L2095" i="2"/>
  <c r="L2096" i="2"/>
  <c r="L2097" i="2"/>
  <c r="L2098" i="2"/>
  <c r="R2098" i="2" s="1"/>
  <c r="L2099" i="2"/>
  <c r="R2099" i="2" s="1"/>
  <c r="L2100" i="2"/>
  <c r="R2100" i="2" s="1"/>
  <c r="L2101" i="2"/>
  <c r="R2101" i="2" s="1"/>
  <c r="L2102" i="2"/>
  <c r="R2102" i="2" s="1"/>
  <c r="L2103" i="2"/>
  <c r="L2104" i="2"/>
  <c r="L2105" i="2"/>
  <c r="L2106" i="2"/>
  <c r="L2107" i="2"/>
  <c r="L2108" i="2"/>
  <c r="L2109" i="2"/>
  <c r="L2110" i="2"/>
  <c r="R2110" i="2" s="1"/>
  <c r="L2111" i="2"/>
  <c r="R2111" i="2" s="1"/>
  <c r="L2112" i="2"/>
  <c r="R2112" i="2" s="1"/>
  <c r="L2113" i="2"/>
  <c r="R2113" i="2" s="1"/>
  <c r="L2114" i="2"/>
  <c r="R2114" i="2" s="1"/>
  <c r="L2115" i="2"/>
  <c r="L2116" i="2"/>
  <c r="L2117" i="2"/>
  <c r="L2118" i="2"/>
  <c r="L2119" i="2"/>
  <c r="L2120" i="2"/>
  <c r="L2121" i="2"/>
  <c r="L2122" i="2"/>
  <c r="R2122" i="2" s="1"/>
  <c r="L2123" i="2"/>
  <c r="R2123" i="2" s="1"/>
  <c r="L2124" i="2"/>
  <c r="R2124" i="2" s="1"/>
  <c r="L2125" i="2"/>
  <c r="R2125" i="2" s="1"/>
  <c r="L2126" i="2"/>
  <c r="R2126" i="2" s="1"/>
  <c r="L2127" i="2"/>
  <c r="L2128" i="2"/>
  <c r="L2129" i="2"/>
  <c r="L2130" i="2"/>
  <c r="L2131" i="2"/>
  <c r="L2132" i="2"/>
  <c r="L2133" i="2"/>
  <c r="L2134" i="2"/>
  <c r="R2134" i="2" s="1"/>
  <c r="L2135" i="2"/>
  <c r="R2135" i="2" s="1"/>
  <c r="L2136" i="2"/>
  <c r="R2136" i="2" s="1"/>
  <c r="L2137" i="2"/>
  <c r="R2137" i="2" s="1"/>
  <c r="L2138" i="2"/>
  <c r="R2138" i="2" s="1"/>
  <c r="L2139" i="2"/>
  <c r="L2140" i="2"/>
  <c r="L2141" i="2"/>
  <c r="L2142" i="2"/>
  <c r="L2143" i="2"/>
  <c r="L2144" i="2"/>
  <c r="L2145" i="2"/>
  <c r="L2146" i="2"/>
  <c r="R2146" i="2" s="1"/>
  <c r="L2147" i="2"/>
  <c r="R2147" i="2" s="1"/>
  <c r="L2148" i="2"/>
  <c r="R2148" i="2" s="1"/>
  <c r="L2149" i="2"/>
  <c r="R2149" i="2" s="1"/>
  <c r="L2150" i="2"/>
  <c r="R2150" i="2" s="1"/>
  <c r="L2151" i="2"/>
  <c r="L2152" i="2"/>
  <c r="L2153" i="2"/>
  <c r="L2154" i="2"/>
  <c r="L2155" i="2"/>
  <c r="L2156" i="2"/>
  <c r="L2157" i="2"/>
  <c r="L2158" i="2"/>
  <c r="R2158" i="2" s="1"/>
  <c r="L2159" i="2"/>
  <c r="R2159" i="2" s="1"/>
  <c r="L2160" i="2"/>
  <c r="R2160" i="2" s="1"/>
  <c r="L2161" i="2"/>
  <c r="R2161" i="2" s="1"/>
  <c r="L2162" i="2"/>
  <c r="R2162" i="2" s="1"/>
  <c r="L2163" i="2"/>
  <c r="L2164" i="2"/>
  <c r="L2165" i="2"/>
  <c r="L2166" i="2"/>
  <c r="L2167" i="2"/>
  <c r="L2168" i="2"/>
  <c r="L2169" i="2"/>
  <c r="L2170" i="2"/>
  <c r="R2170" i="2" s="1"/>
  <c r="L2171" i="2"/>
  <c r="R2171" i="2" s="1"/>
  <c r="L2172" i="2"/>
  <c r="R2172" i="2" s="1"/>
  <c r="L2173" i="2"/>
  <c r="R2173" i="2" s="1"/>
  <c r="L2174" i="2"/>
  <c r="R2174" i="2" s="1"/>
  <c r="L2175" i="2"/>
  <c r="L2176" i="2"/>
  <c r="L2177" i="2"/>
  <c r="L2178" i="2"/>
  <c r="L2179" i="2"/>
  <c r="L2180" i="2"/>
  <c r="L2181" i="2"/>
  <c r="L2182" i="2"/>
  <c r="R2182" i="2" s="1"/>
  <c r="L2183" i="2"/>
  <c r="R2183" i="2" s="1"/>
  <c r="L2184" i="2"/>
  <c r="R2184" i="2" s="1"/>
  <c r="L2185" i="2"/>
  <c r="R2185" i="2" s="1"/>
  <c r="L2186" i="2"/>
  <c r="R2186" i="2" s="1"/>
  <c r="L2187" i="2"/>
  <c r="L2188" i="2"/>
  <c r="L2189" i="2"/>
  <c r="L2190" i="2"/>
  <c r="L2191" i="2"/>
  <c r="L2192" i="2"/>
  <c r="L2193" i="2"/>
  <c r="L2194" i="2"/>
  <c r="R2194" i="2" s="1"/>
  <c r="L2195" i="2"/>
  <c r="R2195" i="2" s="1"/>
  <c r="L2196" i="2"/>
  <c r="R2196" i="2" s="1"/>
  <c r="L2197" i="2"/>
  <c r="R2197" i="2" s="1"/>
  <c r="L2198" i="2"/>
  <c r="R2198" i="2" s="1"/>
  <c r="L2199" i="2"/>
  <c r="L2200" i="2"/>
  <c r="L2201" i="2"/>
  <c r="L2202" i="2"/>
  <c r="L2203" i="2"/>
  <c r="L2204" i="2"/>
  <c r="L2205" i="2"/>
  <c r="L2206" i="2"/>
  <c r="R2206" i="2" s="1"/>
  <c r="L2207" i="2"/>
  <c r="R2207" i="2" s="1"/>
  <c r="L2208" i="2"/>
  <c r="R2208" i="2" s="1"/>
  <c r="L2209" i="2"/>
  <c r="R2209" i="2" s="1"/>
  <c r="L2210" i="2"/>
  <c r="R2210" i="2" s="1"/>
  <c r="L2211" i="2"/>
  <c r="L2212" i="2"/>
  <c r="L2213" i="2"/>
  <c r="L2214" i="2"/>
  <c r="L2215" i="2"/>
  <c r="L2216" i="2"/>
  <c r="L2217" i="2"/>
  <c r="L2218" i="2"/>
  <c r="R2218" i="2" s="1"/>
  <c r="L2219" i="2"/>
  <c r="R2219" i="2" s="1"/>
  <c r="L2220" i="2"/>
  <c r="R2220" i="2" s="1"/>
  <c r="L2221" i="2"/>
  <c r="L2222" i="2"/>
  <c r="R2222" i="2" s="1"/>
  <c r="L2223" i="2"/>
  <c r="L2224" i="2"/>
  <c r="L2225" i="2"/>
  <c r="L2226" i="2"/>
  <c r="L2227" i="2"/>
  <c r="L2228" i="2"/>
  <c r="L2229" i="2"/>
  <c r="L2230" i="2"/>
  <c r="R2230" i="2" s="1"/>
  <c r="L2231" i="2"/>
  <c r="R2231" i="2" s="1"/>
  <c r="L2232" i="2"/>
  <c r="R2232" i="2" s="1"/>
  <c r="L2233" i="2"/>
  <c r="R2233" i="2" s="1"/>
  <c r="L2234" i="2"/>
  <c r="R2234" i="2" s="1"/>
  <c r="L2235" i="2"/>
  <c r="L2236" i="2"/>
  <c r="L2237" i="2"/>
  <c r="L2238" i="2"/>
  <c r="L2239" i="2"/>
  <c r="L2240" i="2"/>
  <c r="L2241" i="2"/>
  <c r="L2242" i="2"/>
  <c r="R2242" i="2" s="1"/>
  <c r="L2243" i="2"/>
  <c r="R2243" i="2" s="1"/>
  <c r="L2244" i="2"/>
  <c r="R2244" i="2" s="1"/>
  <c r="L2245" i="2"/>
  <c r="R2245" i="2" s="1"/>
  <c r="L2246" i="2"/>
  <c r="R2246" i="2" s="1"/>
  <c r="L2247" i="2"/>
  <c r="L2248" i="2"/>
  <c r="L2249" i="2"/>
  <c r="L2250" i="2"/>
  <c r="L2251" i="2"/>
  <c r="L2252" i="2"/>
  <c r="L2253" i="2"/>
  <c r="L2254" i="2"/>
  <c r="R2254" i="2" s="1"/>
  <c r="L2255" i="2"/>
  <c r="R2255" i="2" s="1"/>
  <c r="L2256" i="2"/>
  <c r="R2256" i="2" s="1"/>
  <c r="L2257" i="2"/>
  <c r="R2257" i="2" s="1"/>
  <c r="L2258" i="2"/>
  <c r="R2258" i="2" s="1"/>
  <c r="L2259" i="2"/>
  <c r="L2260" i="2"/>
  <c r="L2261" i="2"/>
  <c r="L2262" i="2"/>
  <c r="L2263" i="2"/>
  <c r="L2264" i="2"/>
  <c r="L2265" i="2"/>
  <c r="L2266" i="2"/>
  <c r="R2266" i="2" s="1"/>
  <c r="L2267" i="2"/>
  <c r="R2267" i="2" s="1"/>
  <c r="L2268" i="2"/>
  <c r="R2268" i="2" s="1"/>
  <c r="L2269" i="2"/>
  <c r="R2269" i="2" s="1"/>
  <c r="L2270" i="2"/>
  <c r="R2270" i="2" s="1"/>
  <c r="L2271" i="2"/>
  <c r="L2272" i="2"/>
  <c r="L2273" i="2"/>
  <c r="L2274" i="2"/>
  <c r="L2275" i="2"/>
  <c r="L2276" i="2"/>
  <c r="L2277" i="2"/>
  <c r="L2278" i="2"/>
  <c r="R2278" i="2" s="1"/>
  <c r="L2279" i="2"/>
  <c r="R2279" i="2" s="1"/>
  <c r="L2280" i="2"/>
  <c r="R2280" i="2" s="1"/>
  <c r="L2281" i="2"/>
  <c r="R2281" i="2" s="1"/>
  <c r="L2282" i="2"/>
  <c r="R2282" i="2" s="1"/>
  <c r="L2283" i="2"/>
  <c r="L2284" i="2"/>
  <c r="L2285" i="2"/>
  <c r="L2286" i="2"/>
  <c r="L2287" i="2"/>
  <c r="L2288" i="2"/>
  <c r="L2289" i="2"/>
  <c r="L2290" i="2"/>
  <c r="R2290" i="2" s="1"/>
  <c r="L2291" i="2"/>
  <c r="R2291" i="2" s="1"/>
  <c r="L2292" i="2"/>
  <c r="R2292" i="2" s="1"/>
  <c r="L2293" i="2"/>
  <c r="R2293" i="2" s="1"/>
  <c r="L2294" i="2"/>
  <c r="R2294" i="2" s="1"/>
  <c r="L2295" i="2"/>
  <c r="L2296" i="2"/>
  <c r="L2297" i="2"/>
  <c r="L2298" i="2"/>
  <c r="L2299" i="2"/>
  <c r="L2300" i="2"/>
  <c r="L2301" i="2"/>
  <c r="L2302" i="2"/>
  <c r="R2302" i="2" s="1"/>
  <c r="L2303" i="2"/>
  <c r="R2303" i="2" s="1"/>
  <c r="L2304" i="2"/>
  <c r="R2304" i="2" s="1"/>
  <c r="L2305" i="2"/>
  <c r="R2305" i="2" s="1"/>
  <c r="L2306" i="2"/>
  <c r="R2306" i="2" s="1"/>
  <c r="L2307" i="2"/>
  <c r="L2308" i="2"/>
  <c r="L2309" i="2"/>
  <c r="L2310" i="2"/>
  <c r="L2311" i="2"/>
  <c r="L2312" i="2"/>
  <c r="L2313" i="2"/>
  <c r="L2314" i="2"/>
  <c r="R2314" i="2" s="1"/>
  <c r="L2315" i="2"/>
  <c r="R2315" i="2" s="1"/>
  <c r="L2316" i="2"/>
  <c r="R2316" i="2" s="1"/>
  <c r="L2317" i="2"/>
  <c r="R2317" i="2" s="1"/>
  <c r="L2318" i="2"/>
  <c r="R2318" i="2" s="1"/>
  <c r="L2319" i="2"/>
  <c r="L2320" i="2"/>
  <c r="L2321" i="2"/>
  <c r="L2322" i="2"/>
  <c r="L2323" i="2"/>
  <c r="L2324" i="2"/>
  <c r="L2325" i="2"/>
  <c r="L2326" i="2"/>
  <c r="R2326" i="2" s="1"/>
  <c r="L2327" i="2"/>
  <c r="R2327" i="2" s="1"/>
  <c r="L2328" i="2"/>
  <c r="R2328" i="2" s="1"/>
  <c r="L2329" i="2"/>
  <c r="R2329" i="2" s="1"/>
  <c r="L2330" i="2"/>
  <c r="R2330" i="2" s="1"/>
  <c r="L2331" i="2"/>
  <c r="L2332" i="2"/>
  <c r="L2333" i="2"/>
  <c r="L2334" i="2"/>
  <c r="L2335" i="2"/>
  <c r="L2336" i="2"/>
  <c r="L2337" i="2"/>
  <c r="L2338" i="2"/>
  <c r="R2338" i="2" s="1"/>
  <c r="L2339" i="2"/>
  <c r="R2339" i="2" s="1"/>
  <c r="L2340" i="2"/>
  <c r="R2340" i="2" s="1"/>
  <c r="L2341" i="2"/>
  <c r="R2341" i="2" s="1"/>
  <c r="L2342" i="2"/>
  <c r="R2342" i="2" s="1"/>
  <c r="L2343" i="2"/>
  <c r="L2344" i="2"/>
  <c r="L2345" i="2"/>
  <c r="L2346" i="2"/>
  <c r="L2347" i="2"/>
  <c r="L2348" i="2"/>
  <c r="L2349" i="2"/>
  <c r="R2349" i="2" s="1"/>
  <c r="L2350" i="2"/>
  <c r="R2350" i="2" s="1"/>
  <c r="L2351" i="2"/>
  <c r="R2351" i="2" s="1"/>
  <c r="L2352" i="2"/>
  <c r="R2352" i="2" s="1"/>
  <c r="L2353" i="2"/>
  <c r="R2353" i="2" s="1"/>
  <c r="L2354" i="2"/>
  <c r="R2354" i="2" s="1"/>
  <c r="L2355" i="2"/>
  <c r="L2356" i="2"/>
  <c r="L2357" i="2"/>
  <c r="L2358" i="2"/>
  <c r="L2359" i="2"/>
  <c r="L2360" i="2"/>
  <c r="L2361" i="2"/>
  <c r="R2361" i="2" s="1"/>
  <c r="L2362" i="2"/>
  <c r="R2362" i="2" s="1"/>
  <c r="L2363" i="2"/>
  <c r="R2363" i="2" s="1"/>
  <c r="L2364" i="2"/>
  <c r="R2364" i="2" s="1"/>
  <c r="L2365" i="2"/>
  <c r="R2365" i="2" s="1"/>
  <c r="L2366" i="2"/>
  <c r="R2366" i="2" s="1"/>
  <c r="L2367" i="2"/>
  <c r="L2368" i="2"/>
  <c r="L2369" i="2"/>
  <c r="L2370" i="2"/>
  <c r="L2371" i="2"/>
  <c r="L2372" i="2"/>
  <c r="L2373" i="2"/>
  <c r="R2373" i="2" s="1"/>
  <c r="L2374" i="2"/>
  <c r="R2374" i="2" s="1"/>
  <c r="L2375" i="2"/>
  <c r="R2375" i="2" s="1"/>
  <c r="L2376" i="2"/>
  <c r="R2376" i="2" s="1"/>
  <c r="L2377" i="2"/>
  <c r="R2377" i="2" s="1"/>
  <c r="L2378" i="2"/>
  <c r="R2378" i="2" s="1"/>
  <c r="L2379" i="2"/>
  <c r="L2380" i="2"/>
  <c r="L2381" i="2"/>
  <c r="L2382" i="2"/>
  <c r="L2383" i="2"/>
  <c r="L2384" i="2"/>
  <c r="L2385" i="2"/>
  <c r="R2385" i="2" s="1"/>
  <c r="L2386" i="2"/>
  <c r="R2386" i="2" s="1"/>
  <c r="L2387" i="2"/>
  <c r="R2387" i="2" s="1"/>
  <c r="L2388" i="2"/>
  <c r="R2388" i="2" s="1"/>
  <c r="L2389" i="2"/>
  <c r="R2389" i="2" s="1"/>
  <c r="L2390" i="2"/>
  <c r="R2390" i="2" s="1"/>
  <c r="L2391" i="2"/>
  <c r="L2392" i="2"/>
  <c r="L2393" i="2"/>
  <c r="L2394" i="2"/>
  <c r="L2395" i="2"/>
  <c r="L2396" i="2"/>
  <c r="L2397" i="2"/>
  <c r="R2397" i="2" s="1"/>
  <c r="L2398" i="2"/>
  <c r="R2398" i="2" s="1"/>
  <c r="L2399" i="2"/>
  <c r="R2399" i="2" s="1"/>
  <c r="L2400" i="2"/>
  <c r="R2400" i="2" s="1"/>
  <c r="L2401" i="2"/>
  <c r="R2401" i="2" s="1"/>
  <c r="L2402" i="2"/>
  <c r="R2402" i="2" s="1"/>
  <c r="L2403" i="2"/>
  <c r="L2404" i="2"/>
  <c r="L2405" i="2"/>
  <c r="L2406" i="2"/>
  <c r="L2407" i="2"/>
  <c r="L2408" i="2"/>
  <c r="L2409" i="2"/>
  <c r="R2409" i="2" s="1"/>
  <c r="L2410" i="2"/>
  <c r="R2410" i="2" s="1"/>
  <c r="L2411" i="2"/>
  <c r="R2411" i="2" s="1"/>
  <c r="L2412" i="2"/>
  <c r="R2412" i="2" s="1"/>
  <c r="L2413" i="2"/>
  <c r="R2413" i="2" s="1"/>
  <c r="L2414" i="2"/>
  <c r="R2414" i="2" s="1"/>
  <c r="L2415" i="2"/>
  <c r="L2416" i="2"/>
  <c r="L2417" i="2"/>
  <c r="L2418" i="2"/>
  <c r="L2419" i="2"/>
  <c r="L2420" i="2"/>
  <c r="L2421" i="2"/>
  <c r="R2421" i="2" s="1"/>
  <c r="L2422" i="2"/>
  <c r="R2422" i="2" s="1"/>
  <c r="L2423" i="2"/>
  <c r="R2423" i="2" s="1"/>
  <c r="L2424" i="2"/>
  <c r="R2424" i="2" s="1"/>
  <c r="L2425" i="2"/>
  <c r="R2425" i="2" s="1"/>
  <c r="L2426" i="2"/>
  <c r="R2426" i="2" s="1"/>
  <c r="L2427" i="2"/>
  <c r="L2428" i="2"/>
  <c r="L2429" i="2"/>
  <c r="L2430" i="2"/>
  <c r="L2431" i="2"/>
  <c r="L2432" i="2"/>
  <c r="L2433" i="2"/>
  <c r="R2433" i="2" s="1"/>
  <c r="L2434" i="2"/>
  <c r="R2434" i="2" s="1"/>
  <c r="L2435" i="2"/>
  <c r="R2435" i="2" s="1"/>
  <c r="L2436" i="2"/>
  <c r="R2436" i="2" s="1"/>
  <c r="L2437" i="2"/>
  <c r="R2437" i="2" s="1"/>
  <c r="L2438" i="2"/>
  <c r="R2438" i="2" s="1"/>
  <c r="L2439" i="2"/>
  <c r="L2440" i="2"/>
  <c r="L2441" i="2"/>
  <c r="L2442" i="2"/>
  <c r="L2443" i="2"/>
  <c r="L2444" i="2"/>
  <c r="L2445" i="2"/>
  <c r="R2445" i="2" s="1"/>
  <c r="L2446" i="2"/>
  <c r="R2446" i="2" s="1"/>
  <c r="L2447" i="2"/>
  <c r="R2447" i="2" s="1"/>
  <c r="L2448" i="2"/>
  <c r="R2448" i="2" s="1"/>
  <c r="L2449" i="2"/>
  <c r="R2449" i="2" s="1"/>
  <c r="L2450" i="2"/>
  <c r="R2450" i="2" s="1"/>
  <c r="L2451" i="2"/>
  <c r="L2452" i="2"/>
  <c r="L2453" i="2"/>
  <c r="L2454" i="2"/>
  <c r="L2455" i="2"/>
  <c r="L2456" i="2"/>
  <c r="L2457" i="2"/>
  <c r="R2457" i="2" s="1"/>
  <c r="L2458" i="2"/>
  <c r="R2458" i="2" s="1"/>
  <c r="L2459" i="2"/>
  <c r="R2459" i="2" s="1"/>
  <c r="L2460" i="2"/>
  <c r="R2460" i="2" s="1"/>
  <c r="L2461" i="2"/>
  <c r="R2461" i="2" s="1"/>
  <c r="L2462" i="2"/>
  <c r="R2462" i="2" s="1"/>
  <c r="L2463" i="2"/>
  <c r="L2464" i="2"/>
  <c r="L2465" i="2"/>
  <c r="L2466" i="2"/>
  <c r="L2467" i="2"/>
  <c r="L2468" i="2"/>
  <c r="L2469" i="2"/>
  <c r="R2469" i="2" s="1"/>
  <c r="L2470" i="2"/>
  <c r="R2470" i="2" s="1"/>
  <c r="L2471" i="2"/>
  <c r="R2471" i="2" s="1"/>
  <c r="L2472" i="2"/>
  <c r="R2472" i="2" s="1"/>
  <c r="L2473" i="2"/>
  <c r="R2473" i="2" s="1"/>
  <c r="L2474" i="2"/>
  <c r="R2474" i="2" s="1"/>
  <c r="L2475" i="2"/>
  <c r="L2476" i="2"/>
  <c r="L2477" i="2"/>
  <c r="L2478" i="2"/>
  <c r="L2479" i="2"/>
  <c r="L2480" i="2"/>
  <c r="L2481" i="2"/>
  <c r="R2481" i="2" s="1"/>
  <c r="L2482" i="2"/>
  <c r="R2482" i="2" s="1"/>
  <c r="L2483" i="2"/>
  <c r="R2483" i="2" s="1"/>
  <c r="L2484" i="2"/>
  <c r="R2484" i="2" s="1"/>
  <c r="L2485" i="2"/>
  <c r="R2485" i="2" s="1"/>
  <c r="L2486" i="2"/>
  <c r="R2486" i="2" s="1"/>
  <c r="L2487" i="2"/>
  <c r="L2488" i="2"/>
  <c r="L2489" i="2"/>
  <c r="L2490" i="2"/>
  <c r="L2491" i="2"/>
  <c r="L2492" i="2"/>
  <c r="L2493" i="2"/>
  <c r="R2493" i="2" s="1"/>
  <c r="L2494" i="2"/>
  <c r="R2494" i="2" s="1"/>
  <c r="L2495" i="2"/>
  <c r="R2495" i="2" s="1"/>
  <c r="L2496" i="2"/>
  <c r="R2496" i="2" s="1"/>
  <c r="L2497" i="2"/>
  <c r="R2497" i="2" s="1"/>
  <c r="L2498" i="2"/>
  <c r="R2498" i="2" s="1"/>
  <c r="L2499" i="2"/>
  <c r="L2500" i="2"/>
  <c r="L2501" i="2"/>
  <c r="L2502" i="2"/>
  <c r="L2503" i="2"/>
  <c r="L2504" i="2"/>
  <c r="L2505" i="2"/>
  <c r="R2505" i="2" s="1"/>
  <c r="L2506" i="2"/>
  <c r="R2506" i="2" s="1"/>
  <c r="L2507" i="2"/>
  <c r="R2507" i="2" s="1"/>
  <c r="L2508" i="2"/>
  <c r="R2508" i="2" s="1"/>
  <c r="L2509" i="2"/>
  <c r="R2509" i="2" s="1"/>
  <c r="L2510" i="2"/>
  <c r="R2510" i="2" s="1"/>
  <c r="L2511" i="2"/>
  <c r="L2512" i="2"/>
  <c r="L2513" i="2"/>
  <c r="L2514" i="2"/>
  <c r="L2515" i="2"/>
  <c r="L2516" i="2"/>
  <c r="L2517" i="2"/>
  <c r="R2517" i="2" s="1"/>
  <c r="L2518" i="2"/>
  <c r="R2518" i="2" s="1"/>
  <c r="L2519" i="2"/>
  <c r="R2519" i="2" s="1"/>
  <c r="L2520" i="2"/>
  <c r="R2520" i="2" s="1"/>
  <c r="L2521" i="2"/>
  <c r="R2521" i="2" s="1"/>
  <c r="L2522" i="2"/>
  <c r="R2522" i="2" s="1"/>
  <c r="L2523" i="2"/>
  <c r="L2524" i="2"/>
  <c r="L2525" i="2"/>
  <c r="L2526" i="2"/>
  <c r="L2527" i="2"/>
  <c r="L2528" i="2"/>
  <c r="L2529" i="2"/>
  <c r="R2529" i="2" s="1"/>
  <c r="L2530" i="2"/>
  <c r="R2530" i="2" s="1"/>
  <c r="L2531" i="2"/>
  <c r="R2531" i="2" s="1"/>
  <c r="L2532" i="2"/>
  <c r="R2532" i="2" s="1"/>
  <c r="L2533" i="2"/>
  <c r="R2533" i="2" s="1"/>
  <c r="L2534" i="2"/>
  <c r="R2534" i="2" s="1"/>
  <c r="L2535" i="2"/>
  <c r="L2536" i="2"/>
  <c r="L2537" i="2"/>
  <c r="L2538" i="2"/>
  <c r="L2539" i="2"/>
  <c r="L2540" i="2"/>
  <c r="L2541" i="2"/>
  <c r="R2541" i="2" s="1"/>
  <c r="L2542" i="2"/>
  <c r="R2542" i="2" s="1"/>
  <c r="L2543" i="2"/>
  <c r="R2543" i="2" s="1"/>
  <c r="L2544" i="2"/>
  <c r="R2544" i="2" s="1"/>
  <c r="L2545" i="2"/>
  <c r="R2545" i="2" s="1"/>
  <c r="L2546" i="2"/>
  <c r="R2546" i="2" s="1"/>
  <c r="L2547" i="2"/>
  <c r="L2548" i="2"/>
  <c r="L2549" i="2"/>
  <c r="L2550" i="2"/>
  <c r="L2551" i="2"/>
  <c r="L2552" i="2"/>
  <c r="L2553" i="2"/>
  <c r="R2553" i="2" s="1"/>
  <c r="L2554" i="2"/>
  <c r="R2554" i="2" s="1"/>
  <c r="L2555" i="2"/>
  <c r="R2555" i="2" s="1"/>
  <c r="L2556" i="2"/>
  <c r="R2556" i="2" s="1"/>
  <c r="L2557" i="2"/>
  <c r="R2557" i="2" s="1"/>
  <c r="L2558" i="2"/>
  <c r="R2558" i="2" s="1"/>
  <c r="L2559" i="2"/>
  <c r="L2560" i="2"/>
  <c r="L2561" i="2"/>
  <c r="L2562" i="2"/>
  <c r="L2563" i="2"/>
  <c r="L2564" i="2"/>
  <c r="L2565" i="2"/>
  <c r="R2565" i="2" s="1"/>
  <c r="L2566" i="2"/>
  <c r="R2566" i="2" s="1"/>
  <c r="L2567" i="2"/>
  <c r="R2567" i="2" s="1"/>
  <c r="L2568" i="2"/>
  <c r="R2568" i="2" s="1"/>
  <c r="L2569" i="2"/>
  <c r="R2569" i="2" s="1"/>
  <c r="L2570" i="2"/>
  <c r="R2570" i="2" s="1"/>
  <c r="L2571" i="2"/>
  <c r="L2572" i="2"/>
  <c r="L2573" i="2"/>
  <c r="L2574" i="2"/>
  <c r="L2575" i="2"/>
  <c r="L2576" i="2"/>
  <c r="L2577" i="2"/>
  <c r="R2577" i="2" s="1"/>
  <c r="L2578" i="2"/>
  <c r="R2578" i="2" s="1"/>
  <c r="L2579" i="2"/>
  <c r="R2579" i="2" s="1"/>
  <c r="L2580" i="2"/>
  <c r="R2580" i="2" s="1"/>
  <c r="L2581" i="2"/>
  <c r="R2581" i="2" s="1"/>
  <c r="L2582" i="2"/>
  <c r="R2582" i="2" s="1"/>
  <c r="L2583" i="2"/>
  <c r="L2584" i="2"/>
  <c r="L2585" i="2"/>
  <c r="L2586" i="2"/>
  <c r="L2587" i="2"/>
  <c r="L2588" i="2"/>
  <c r="L2589" i="2"/>
  <c r="R2589" i="2" s="1"/>
  <c r="L2590" i="2"/>
  <c r="R2590" i="2" s="1"/>
  <c r="L2591" i="2"/>
  <c r="R2591" i="2" s="1"/>
  <c r="L2592" i="2"/>
  <c r="R2592" i="2" s="1"/>
  <c r="L2593" i="2"/>
  <c r="R2593" i="2" s="1"/>
  <c r="L2594" i="2"/>
  <c r="R2594" i="2" s="1"/>
  <c r="L2595" i="2"/>
  <c r="L2596" i="2"/>
  <c r="L2597" i="2"/>
  <c r="L2598" i="2"/>
  <c r="L2599" i="2"/>
  <c r="L2600" i="2"/>
  <c r="L2601" i="2"/>
  <c r="R2601" i="2" s="1"/>
  <c r="L2602" i="2"/>
  <c r="R2602" i="2" s="1"/>
  <c r="L2603" i="2"/>
  <c r="R2603" i="2" s="1"/>
  <c r="L2604" i="2"/>
  <c r="R2604" i="2" s="1"/>
  <c r="L2605" i="2"/>
  <c r="R2605" i="2" s="1"/>
  <c r="L2606" i="2"/>
  <c r="R2606" i="2" s="1"/>
  <c r="L2607" i="2"/>
  <c r="L2608" i="2"/>
  <c r="L2609" i="2"/>
  <c r="L2610" i="2"/>
  <c r="L2611" i="2"/>
  <c r="L2612" i="2"/>
  <c r="L2613" i="2"/>
  <c r="R2613" i="2" s="1"/>
  <c r="L2614" i="2"/>
  <c r="R2614" i="2" s="1"/>
  <c r="L2615" i="2"/>
  <c r="R2615" i="2" s="1"/>
  <c r="L2616" i="2"/>
  <c r="R2616" i="2" s="1"/>
  <c r="L2617" i="2"/>
  <c r="R2617" i="2" s="1"/>
  <c r="L2618" i="2"/>
  <c r="R2618" i="2" s="1"/>
  <c r="L2619" i="2"/>
  <c r="L2620" i="2"/>
  <c r="L2621" i="2"/>
  <c r="L2622" i="2"/>
  <c r="L2623" i="2"/>
  <c r="L2624" i="2"/>
  <c r="L2625" i="2"/>
  <c r="R2625" i="2" s="1"/>
  <c r="L2626" i="2"/>
  <c r="R2626" i="2" s="1"/>
  <c r="L2627" i="2"/>
  <c r="R2627" i="2" s="1"/>
  <c r="L2628" i="2"/>
  <c r="R2628" i="2" s="1"/>
  <c r="L2629" i="2"/>
  <c r="R2629" i="2" s="1"/>
  <c r="L2630" i="2"/>
  <c r="R2630" i="2" s="1"/>
  <c r="L2631" i="2"/>
  <c r="L2632" i="2"/>
  <c r="L2633" i="2"/>
  <c r="L2634" i="2"/>
  <c r="L2635" i="2"/>
  <c r="L2636" i="2"/>
  <c r="L2637" i="2"/>
  <c r="R2637" i="2" s="1"/>
  <c r="L2638" i="2"/>
  <c r="R2638" i="2" s="1"/>
  <c r="L2639" i="2"/>
  <c r="R2639" i="2" s="1"/>
  <c r="L2640" i="2"/>
  <c r="R2640" i="2" s="1"/>
  <c r="L2641" i="2"/>
  <c r="R2641" i="2" s="1"/>
  <c r="L2642" i="2"/>
  <c r="R2642" i="2" s="1"/>
  <c r="L2643" i="2"/>
  <c r="L2644" i="2"/>
  <c r="L2645" i="2"/>
  <c r="L2646" i="2"/>
  <c r="L2647" i="2"/>
  <c r="L2648" i="2"/>
  <c r="L2649" i="2"/>
  <c r="R2649" i="2" s="1"/>
  <c r="L2650" i="2"/>
  <c r="R2650" i="2" s="1"/>
  <c r="L2651" i="2"/>
  <c r="R2651" i="2" s="1"/>
  <c r="L2652" i="2"/>
  <c r="R2652" i="2" s="1"/>
  <c r="L2653" i="2"/>
  <c r="R2653" i="2" s="1"/>
  <c r="L2654" i="2"/>
  <c r="R2654" i="2" s="1"/>
  <c r="L2655" i="2"/>
  <c r="L2656" i="2"/>
  <c r="L2657" i="2"/>
  <c r="L2658" i="2"/>
  <c r="L2659" i="2"/>
  <c r="L2660" i="2"/>
  <c r="L2661" i="2"/>
  <c r="R2661" i="2" s="1"/>
  <c r="L2662" i="2"/>
  <c r="R2662" i="2" s="1"/>
  <c r="L2663" i="2"/>
  <c r="R2663" i="2" s="1"/>
  <c r="L2664" i="2"/>
  <c r="R2664" i="2" s="1"/>
  <c r="L2665" i="2"/>
  <c r="R2665" i="2" s="1"/>
  <c r="L2666" i="2"/>
  <c r="R2666" i="2" s="1"/>
  <c r="L2667" i="2"/>
  <c r="L2668" i="2"/>
  <c r="L2669" i="2"/>
  <c r="L2670" i="2"/>
  <c r="L2671" i="2"/>
  <c r="L2672" i="2"/>
  <c r="L2673" i="2"/>
  <c r="R2673" i="2" s="1"/>
  <c r="L2674" i="2"/>
  <c r="R2674" i="2" s="1"/>
  <c r="L2675" i="2"/>
  <c r="R2675" i="2" s="1"/>
  <c r="L2676" i="2"/>
  <c r="R2676" i="2" s="1"/>
  <c r="L2677" i="2"/>
  <c r="R2677" i="2" s="1"/>
  <c r="L2678" i="2"/>
  <c r="R2678" i="2" s="1"/>
  <c r="L2679" i="2"/>
  <c r="L2680" i="2"/>
  <c r="L2681" i="2"/>
  <c r="L2682" i="2"/>
  <c r="L2683" i="2"/>
  <c r="L2684" i="2"/>
  <c r="L2685" i="2"/>
  <c r="R2685" i="2" s="1"/>
  <c r="L2686" i="2"/>
  <c r="R2686" i="2" s="1"/>
  <c r="L2687" i="2"/>
  <c r="R2687" i="2" s="1"/>
  <c r="L2688" i="2"/>
  <c r="R2688" i="2" s="1"/>
  <c r="L2689" i="2"/>
  <c r="R2689" i="2" s="1"/>
  <c r="L2690" i="2"/>
  <c r="R2690" i="2" s="1"/>
  <c r="L2691" i="2"/>
  <c r="L2692" i="2"/>
  <c r="L2693" i="2"/>
  <c r="L2694" i="2"/>
  <c r="L2695" i="2"/>
  <c r="L2696" i="2"/>
  <c r="L2697" i="2"/>
  <c r="R2697" i="2" s="1"/>
  <c r="L2698" i="2"/>
  <c r="R2698" i="2" s="1"/>
  <c r="L2699" i="2"/>
  <c r="R2699" i="2" s="1"/>
  <c r="L2700" i="2"/>
  <c r="R2700" i="2" s="1"/>
  <c r="L2701" i="2"/>
  <c r="R2701" i="2" s="1"/>
  <c r="L2702" i="2"/>
  <c r="R2702" i="2" s="1"/>
  <c r="L2703" i="2"/>
  <c r="L2704" i="2"/>
  <c r="L2705" i="2"/>
  <c r="L2706" i="2"/>
  <c r="L2707" i="2"/>
  <c r="L2708" i="2"/>
  <c r="L2709" i="2"/>
  <c r="R2709" i="2" s="1"/>
  <c r="L2710" i="2"/>
  <c r="R2710" i="2" s="1"/>
  <c r="L2711" i="2"/>
  <c r="R2711" i="2" s="1"/>
  <c r="L2712" i="2"/>
  <c r="R2712" i="2" s="1"/>
  <c r="L2713" i="2"/>
  <c r="R2713" i="2" s="1"/>
  <c r="L2714" i="2"/>
  <c r="R2714" i="2" s="1"/>
  <c r="L2715" i="2"/>
  <c r="L2716" i="2"/>
  <c r="L2717" i="2"/>
  <c r="L2718" i="2"/>
  <c r="L2719" i="2"/>
  <c r="L2720" i="2"/>
  <c r="L2721" i="2"/>
  <c r="R2721" i="2" s="1"/>
  <c r="L2722" i="2"/>
  <c r="R2722" i="2" s="1"/>
  <c r="L2723" i="2"/>
  <c r="R2723" i="2" s="1"/>
  <c r="L2724" i="2"/>
  <c r="R2724" i="2" s="1"/>
  <c r="L2725" i="2"/>
  <c r="R2725" i="2" s="1"/>
  <c r="L2726" i="2"/>
  <c r="R2726" i="2" s="1"/>
  <c r="L2727" i="2"/>
  <c r="L2728" i="2"/>
  <c r="L2729" i="2"/>
  <c r="L2730" i="2"/>
  <c r="L2731" i="2"/>
  <c r="L2732" i="2"/>
  <c r="L2733" i="2"/>
  <c r="R2733" i="2" s="1"/>
  <c r="L2734" i="2"/>
  <c r="R2734" i="2" s="1"/>
  <c r="L2735" i="2"/>
  <c r="R2735" i="2" s="1"/>
  <c r="L2736" i="2"/>
  <c r="R2736" i="2" s="1"/>
  <c r="L2737" i="2"/>
  <c r="R2737" i="2" s="1"/>
  <c r="L2738" i="2"/>
  <c r="R2738" i="2" s="1"/>
  <c r="L2739" i="2"/>
  <c r="L2740" i="2"/>
  <c r="L2741" i="2"/>
  <c r="L2742" i="2"/>
  <c r="L2743" i="2"/>
  <c r="L2744" i="2"/>
  <c r="L2745" i="2"/>
  <c r="R2745" i="2" s="1"/>
  <c r="L2746" i="2"/>
  <c r="R2746" i="2" s="1"/>
  <c r="L2747" i="2"/>
  <c r="R2747" i="2" s="1"/>
  <c r="L2748" i="2"/>
  <c r="R2748" i="2" s="1"/>
  <c r="L2749" i="2"/>
  <c r="R2749" i="2" s="1"/>
  <c r="L2750" i="2"/>
  <c r="R2750" i="2" s="1"/>
  <c r="L2751" i="2"/>
  <c r="L2752" i="2"/>
  <c r="L2753" i="2"/>
  <c r="L2754" i="2"/>
  <c r="L2755" i="2"/>
  <c r="L2756" i="2"/>
  <c r="L2757" i="2"/>
  <c r="R2757" i="2" s="1"/>
  <c r="L2758" i="2"/>
  <c r="R2758" i="2" s="1"/>
  <c r="L2759" i="2"/>
  <c r="R2759" i="2" s="1"/>
  <c r="L2760" i="2"/>
  <c r="R2760" i="2" s="1"/>
  <c r="L2761" i="2"/>
  <c r="R2761" i="2" s="1"/>
  <c r="L2762" i="2"/>
  <c r="R2762" i="2" s="1"/>
  <c r="L2763" i="2"/>
  <c r="L2764" i="2"/>
  <c r="L2765" i="2"/>
  <c r="L2766" i="2"/>
  <c r="L2767" i="2"/>
  <c r="L2768" i="2"/>
  <c r="L2769" i="2"/>
  <c r="R2769" i="2" s="1"/>
  <c r="L2770" i="2"/>
  <c r="R2770" i="2" s="1"/>
  <c r="L2771" i="2"/>
  <c r="R2771" i="2" s="1"/>
  <c r="L2772" i="2"/>
  <c r="R2772" i="2" s="1"/>
  <c r="L2773" i="2"/>
  <c r="R2773" i="2" s="1"/>
  <c r="L2774" i="2"/>
  <c r="R2774" i="2" s="1"/>
  <c r="L2775" i="2"/>
  <c r="L2776" i="2"/>
  <c r="L2777" i="2"/>
  <c r="L2778" i="2"/>
  <c r="L2779" i="2"/>
  <c r="L2780" i="2"/>
  <c r="L2781" i="2"/>
  <c r="R2781" i="2" s="1"/>
  <c r="L2782" i="2"/>
  <c r="R2782" i="2" s="1"/>
  <c r="L2783" i="2"/>
  <c r="R2783" i="2" s="1"/>
  <c r="L2784" i="2"/>
  <c r="R2784" i="2" s="1"/>
  <c r="L2785" i="2"/>
  <c r="R2785" i="2" s="1"/>
  <c r="L2786" i="2"/>
  <c r="R2786" i="2" s="1"/>
  <c r="L2787" i="2"/>
  <c r="L2788" i="2"/>
  <c r="L2789" i="2"/>
  <c r="L2790" i="2"/>
  <c r="L2791" i="2"/>
  <c r="L2792" i="2"/>
  <c r="L2793" i="2"/>
  <c r="R2793" i="2" s="1"/>
  <c r="L2794" i="2"/>
  <c r="R2794" i="2" s="1"/>
  <c r="L2795" i="2"/>
  <c r="R2795" i="2" s="1"/>
  <c r="L2796" i="2"/>
  <c r="R2796" i="2" s="1"/>
  <c r="L2797" i="2"/>
  <c r="R2797" i="2" s="1"/>
  <c r="L2798" i="2"/>
  <c r="R2798" i="2" s="1"/>
  <c r="L2799" i="2"/>
  <c r="L2800" i="2"/>
  <c r="L2801" i="2"/>
  <c r="L2802" i="2"/>
  <c r="L2803" i="2"/>
  <c r="L2804" i="2"/>
  <c r="L2805" i="2"/>
  <c r="R2805" i="2" s="1"/>
  <c r="L2806" i="2"/>
  <c r="R2806" i="2" s="1"/>
  <c r="L2807" i="2"/>
  <c r="R2807" i="2" s="1"/>
  <c r="L2808" i="2"/>
  <c r="R2808" i="2" s="1"/>
  <c r="L2809" i="2"/>
  <c r="R2809" i="2" s="1"/>
  <c r="L2810" i="2"/>
  <c r="R2810" i="2" s="1"/>
  <c r="L2811" i="2"/>
  <c r="L2812" i="2"/>
  <c r="L2813" i="2"/>
  <c r="L2814" i="2"/>
  <c r="L2815" i="2"/>
  <c r="L2816" i="2"/>
  <c r="L2817" i="2"/>
  <c r="R2817" i="2" s="1"/>
  <c r="L2818" i="2"/>
  <c r="R2818" i="2" s="1"/>
  <c r="L2819" i="2"/>
  <c r="R2819" i="2" s="1"/>
  <c r="L2820" i="2"/>
  <c r="R2820" i="2" s="1"/>
  <c r="L2821" i="2"/>
  <c r="R2821" i="2" s="1"/>
  <c r="L2822" i="2"/>
  <c r="R2822" i="2" s="1"/>
  <c r="L2823" i="2"/>
  <c r="L2824" i="2"/>
  <c r="L2825" i="2"/>
  <c r="L2826" i="2"/>
  <c r="L2827" i="2"/>
  <c r="L2828" i="2"/>
  <c r="L2829" i="2"/>
  <c r="R2829" i="2" s="1"/>
  <c r="L2830" i="2"/>
  <c r="R2830" i="2" s="1"/>
  <c r="L2831" i="2"/>
  <c r="R2831" i="2" s="1"/>
  <c r="L2832" i="2"/>
  <c r="R2832" i="2" s="1"/>
  <c r="L2833" i="2"/>
  <c r="R2833" i="2" s="1"/>
  <c r="L2834" i="2"/>
  <c r="R2834" i="2" s="1"/>
  <c r="L2835" i="2"/>
  <c r="L2836" i="2"/>
  <c r="L2837" i="2"/>
  <c r="L2838" i="2"/>
  <c r="L2839" i="2"/>
  <c r="L2840" i="2"/>
  <c r="L2841" i="2"/>
  <c r="R2841" i="2" s="1"/>
  <c r="L2842" i="2"/>
  <c r="R2842" i="2" s="1"/>
  <c r="L2843" i="2"/>
  <c r="R2843" i="2" s="1"/>
  <c r="L2844" i="2"/>
  <c r="R2844" i="2" s="1"/>
  <c r="L2845" i="2"/>
  <c r="R2845" i="2" s="1"/>
  <c r="L2846" i="2"/>
  <c r="R2846" i="2" s="1"/>
  <c r="L2847" i="2"/>
  <c r="L2848" i="2"/>
  <c r="L2849" i="2"/>
  <c r="L2850" i="2"/>
  <c r="L2851" i="2"/>
  <c r="L2852" i="2"/>
  <c r="L2853" i="2"/>
  <c r="R2853" i="2" s="1"/>
  <c r="L2854" i="2"/>
  <c r="R2854" i="2" s="1"/>
  <c r="L2855" i="2"/>
  <c r="R2855" i="2" s="1"/>
  <c r="L2856" i="2"/>
  <c r="R2856" i="2" s="1"/>
  <c r="L2857" i="2"/>
  <c r="R2857" i="2" s="1"/>
  <c r="L2858" i="2"/>
  <c r="R2858" i="2" s="1"/>
  <c r="L2859" i="2"/>
  <c r="L2860" i="2"/>
  <c r="L2861" i="2"/>
  <c r="L2862" i="2"/>
  <c r="L2863" i="2"/>
  <c r="L2864" i="2"/>
  <c r="L2865" i="2"/>
  <c r="R2865" i="2" s="1"/>
  <c r="L2866" i="2"/>
  <c r="R2866" i="2" s="1"/>
  <c r="L2867" i="2"/>
  <c r="R2867" i="2" s="1"/>
  <c r="L2868" i="2"/>
  <c r="R2868" i="2" s="1"/>
  <c r="L2869" i="2"/>
  <c r="R2869" i="2" s="1"/>
  <c r="L2870" i="2"/>
  <c r="R2870" i="2" s="1"/>
  <c r="L2871" i="2"/>
  <c r="L2872" i="2"/>
  <c r="L2873" i="2"/>
  <c r="L2874" i="2"/>
  <c r="L2875" i="2"/>
  <c r="L2876" i="2"/>
  <c r="L2877" i="2"/>
  <c r="R2877" i="2" s="1"/>
  <c r="L2878" i="2"/>
  <c r="R2878" i="2" s="1"/>
  <c r="L2879" i="2"/>
  <c r="R2879" i="2" s="1"/>
  <c r="L2880" i="2"/>
  <c r="R2880" i="2" s="1"/>
  <c r="L2881" i="2"/>
  <c r="R2881" i="2" s="1"/>
  <c r="L2882" i="2"/>
  <c r="R2882" i="2" s="1"/>
  <c r="L2883" i="2"/>
  <c r="L2884" i="2"/>
  <c r="L2885" i="2"/>
  <c r="L2886" i="2"/>
  <c r="L2887" i="2"/>
  <c r="L2888" i="2"/>
  <c r="L2889" i="2"/>
  <c r="R2889" i="2" s="1"/>
  <c r="L2890" i="2"/>
  <c r="R2890" i="2" s="1"/>
  <c r="L2891" i="2"/>
  <c r="R2891" i="2" s="1"/>
  <c r="L2892" i="2"/>
  <c r="R2892" i="2" s="1"/>
  <c r="L2893" i="2"/>
  <c r="R2893" i="2" s="1"/>
  <c r="L2894" i="2"/>
  <c r="R2894" i="2" s="1"/>
  <c r="L2895" i="2"/>
  <c r="L2896" i="2"/>
  <c r="L2897" i="2"/>
  <c r="L2898" i="2"/>
  <c r="L2899" i="2"/>
  <c r="L2900" i="2"/>
  <c r="L2901" i="2"/>
  <c r="R2901" i="2" s="1"/>
  <c r="L2902" i="2"/>
  <c r="R2902" i="2" s="1"/>
  <c r="L2903" i="2"/>
  <c r="R2903" i="2" s="1"/>
  <c r="L2904" i="2"/>
  <c r="R2904" i="2" s="1"/>
  <c r="L2905" i="2"/>
  <c r="R2905" i="2" s="1"/>
  <c r="L2906" i="2"/>
  <c r="R2906" i="2" s="1"/>
  <c r="L2907" i="2"/>
  <c r="L2908" i="2"/>
  <c r="L2909" i="2"/>
  <c r="L2910" i="2"/>
  <c r="L2911" i="2"/>
  <c r="L2912" i="2"/>
  <c r="L2913" i="2"/>
  <c r="R2913" i="2" s="1"/>
  <c r="L2914" i="2"/>
  <c r="R2914" i="2" s="1"/>
  <c r="L2915" i="2"/>
  <c r="R2915" i="2" s="1"/>
  <c r="L2916" i="2"/>
  <c r="R2916" i="2" s="1"/>
  <c r="L2917" i="2"/>
  <c r="R2917" i="2" s="1"/>
  <c r="L2918" i="2"/>
  <c r="R2918" i="2" s="1"/>
  <c r="L2919" i="2"/>
  <c r="L2920" i="2"/>
  <c r="L2921" i="2"/>
  <c r="L2922" i="2"/>
  <c r="L2923" i="2"/>
  <c r="L2924" i="2"/>
  <c r="L2925" i="2"/>
  <c r="R2925" i="2" s="1"/>
  <c r="L2926" i="2"/>
  <c r="R2926" i="2" s="1"/>
  <c r="L2927" i="2"/>
  <c r="R2927" i="2" s="1"/>
  <c r="L2928" i="2"/>
  <c r="R2928" i="2" s="1"/>
  <c r="L2929" i="2"/>
  <c r="R2929" i="2" s="1"/>
  <c r="L2930" i="2"/>
  <c r="R2930" i="2" s="1"/>
  <c r="L2931" i="2"/>
  <c r="L2932" i="2"/>
  <c r="L2933" i="2"/>
  <c r="L2934" i="2"/>
  <c r="L2935" i="2"/>
  <c r="L2936" i="2"/>
  <c r="L2937" i="2"/>
  <c r="R2937" i="2" s="1"/>
  <c r="L2938" i="2"/>
  <c r="R2938" i="2" s="1"/>
  <c r="L2939" i="2"/>
  <c r="R2939" i="2" s="1"/>
  <c r="L2940" i="2"/>
  <c r="R2940" i="2" s="1"/>
  <c r="L2941" i="2"/>
  <c r="R2941" i="2" s="1"/>
  <c r="L2942" i="2"/>
  <c r="R2942" i="2" s="1"/>
  <c r="L2943" i="2"/>
  <c r="L2944" i="2"/>
  <c r="L2945" i="2"/>
  <c r="L2946" i="2"/>
  <c r="L2947" i="2"/>
  <c r="L2948" i="2"/>
  <c r="L2949" i="2"/>
  <c r="R2949" i="2" s="1"/>
  <c r="L2950" i="2"/>
  <c r="R2950" i="2" s="1"/>
  <c r="L2951" i="2"/>
  <c r="R2951" i="2" s="1"/>
  <c r="L2952" i="2"/>
  <c r="R2952" i="2" s="1"/>
  <c r="L2953" i="2"/>
  <c r="R2953" i="2" s="1"/>
  <c r="L2954" i="2"/>
  <c r="R2954" i="2" s="1"/>
  <c r="L2955" i="2"/>
  <c r="L2956" i="2"/>
  <c r="L2957" i="2"/>
  <c r="L2958" i="2"/>
  <c r="L2959" i="2"/>
  <c r="L2960" i="2"/>
  <c r="L2961" i="2"/>
  <c r="R2961" i="2" s="1"/>
  <c r="L2962" i="2"/>
  <c r="R2962" i="2" s="1"/>
  <c r="L2963" i="2"/>
  <c r="R2963" i="2" s="1"/>
  <c r="L2964" i="2"/>
  <c r="R2964" i="2" s="1"/>
  <c r="L2965" i="2"/>
  <c r="R2965" i="2" s="1"/>
  <c r="L2966" i="2"/>
  <c r="R2966" i="2" s="1"/>
  <c r="L2967" i="2"/>
  <c r="R2967" i="2" s="1"/>
  <c r="L2968" i="2"/>
  <c r="L2969" i="2"/>
  <c r="L2970" i="2"/>
  <c r="L2971" i="2"/>
  <c r="L2972" i="2"/>
  <c r="L2973" i="2"/>
  <c r="R2973" i="2" s="1"/>
  <c r="L2974" i="2"/>
  <c r="R2974" i="2" s="1"/>
  <c r="L2975" i="2"/>
  <c r="R2975" i="2" s="1"/>
  <c r="L2976" i="2"/>
  <c r="R2976" i="2" s="1"/>
  <c r="L2977" i="2"/>
  <c r="R2977" i="2" s="1"/>
  <c r="L2978" i="2"/>
  <c r="R2978" i="2" s="1"/>
  <c r="L2979" i="2"/>
  <c r="R2979" i="2" s="1"/>
  <c r="L2980" i="2"/>
  <c r="L2981" i="2"/>
  <c r="L2982" i="2"/>
  <c r="L2983" i="2"/>
  <c r="L2984" i="2"/>
  <c r="L2985" i="2"/>
  <c r="R2985" i="2" s="1"/>
  <c r="L2986" i="2"/>
  <c r="R2986" i="2" s="1"/>
  <c r="L2987" i="2"/>
  <c r="R2987" i="2" s="1"/>
  <c r="L2988" i="2"/>
  <c r="R2988" i="2" s="1"/>
  <c r="L2989" i="2"/>
  <c r="R2989" i="2" s="1"/>
  <c r="L2990" i="2"/>
  <c r="R2990" i="2" s="1"/>
  <c r="L2991" i="2"/>
  <c r="R2991" i="2" s="1"/>
  <c r="L2992" i="2"/>
  <c r="L2993" i="2"/>
  <c r="L2994" i="2"/>
  <c r="L2995" i="2"/>
  <c r="L2996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X1671" i="2"/>
  <c r="X1672" i="2"/>
  <c r="X1673" i="2"/>
  <c r="X1674" i="2"/>
  <c r="X1675" i="2"/>
  <c r="X1676" i="2"/>
  <c r="X1677" i="2"/>
  <c r="X1678" i="2"/>
  <c r="X1679" i="2"/>
  <c r="X1680" i="2"/>
  <c r="X1681" i="2"/>
  <c r="X1682" i="2"/>
  <c r="X1683" i="2"/>
  <c r="X1684" i="2"/>
  <c r="X1685" i="2"/>
  <c r="X1686" i="2"/>
  <c r="X1687" i="2"/>
  <c r="X1688" i="2"/>
  <c r="X1689" i="2"/>
  <c r="X1690" i="2"/>
  <c r="X1691" i="2"/>
  <c r="X1692" i="2"/>
  <c r="X1693" i="2"/>
  <c r="X1694" i="2"/>
  <c r="X1695" i="2"/>
  <c r="X1696" i="2"/>
  <c r="X1697" i="2"/>
  <c r="X1698" i="2"/>
  <c r="X1699" i="2"/>
  <c r="X1700" i="2"/>
  <c r="X1701" i="2"/>
  <c r="X1702" i="2"/>
  <c r="X1703" i="2"/>
  <c r="X1704" i="2"/>
  <c r="X1705" i="2"/>
  <c r="X1706" i="2"/>
  <c r="X1707" i="2"/>
  <c r="X1708" i="2"/>
  <c r="X1709" i="2"/>
  <c r="X1710" i="2"/>
  <c r="X1711" i="2"/>
  <c r="X1712" i="2"/>
  <c r="X1713" i="2"/>
  <c r="X1714" i="2"/>
  <c r="X1715" i="2"/>
  <c r="X1716" i="2"/>
  <c r="X1717" i="2"/>
  <c r="X1718" i="2"/>
  <c r="X1719" i="2"/>
  <c r="X1720" i="2"/>
  <c r="X1721" i="2"/>
  <c r="X1722" i="2"/>
  <c r="X1723" i="2"/>
  <c r="X1724" i="2"/>
  <c r="X1725" i="2"/>
  <c r="X1726" i="2"/>
  <c r="X1727" i="2"/>
  <c r="X1728" i="2"/>
  <c r="X1729" i="2"/>
  <c r="X1730" i="2"/>
  <c r="X1731" i="2"/>
  <c r="X1732" i="2"/>
  <c r="X1733" i="2"/>
  <c r="X1734" i="2"/>
  <c r="X1735" i="2"/>
  <c r="X1736" i="2"/>
  <c r="X1737" i="2"/>
  <c r="X1738" i="2"/>
  <c r="X1739" i="2"/>
  <c r="X1740" i="2"/>
  <c r="X1741" i="2"/>
  <c r="X1742" i="2"/>
  <c r="X1743" i="2"/>
  <c r="X1744" i="2"/>
  <c r="X1745" i="2"/>
  <c r="X1746" i="2"/>
  <c r="X1747" i="2"/>
  <c r="X1748" i="2"/>
  <c r="X1749" i="2"/>
  <c r="X1750" i="2"/>
  <c r="X1751" i="2"/>
  <c r="X1752" i="2"/>
  <c r="X1753" i="2"/>
  <c r="X1754" i="2"/>
  <c r="X1755" i="2"/>
  <c r="X1756" i="2"/>
  <c r="X1757" i="2"/>
  <c r="X1758" i="2"/>
  <c r="X1759" i="2"/>
  <c r="X1760" i="2"/>
  <c r="X1761" i="2"/>
  <c r="X1762" i="2"/>
  <c r="X1763" i="2"/>
  <c r="X1764" i="2"/>
  <c r="X1765" i="2"/>
  <c r="X1766" i="2"/>
  <c r="X1767" i="2"/>
  <c r="X1768" i="2"/>
  <c r="X1769" i="2"/>
  <c r="X1770" i="2"/>
  <c r="X1771" i="2"/>
  <c r="X1772" i="2"/>
  <c r="X1773" i="2"/>
  <c r="X1774" i="2"/>
  <c r="X1775" i="2"/>
  <c r="X1776" i="2"/>
  <c r="X1777" i="2"/>
  <c r="X1778" i="2"/>
  <c r="X1779" i="2"/>
  <c r="X1780" i="2"/>
  <c r="X1781" i="2"/>
  <c r="X1782" i="2"/>
  <c r="X1783" i="2"/>
  <c r="X1784" i="2"/>
  <c r="X1785" i="2"/>
  <c r="X1786" i="2"/>
  <c r="X1787" i="2"/>
  <c r="X1788" i="2"/>
  <c r="X1789" i="2"/>
  <c r="X1790" i="2"/>
  <c r="X1791" i="2"/>
  <c r="X1792" i="2"/>
  <c r="X1793" i="2"/>
  <c r="X1794" i="2"/>
  <c r="X1795" i="2"/>
  <c r="X1796" i="2"/>
  <c r="X1797" i="2"/>
  <c r="X1798" i="2"/>
  <c r="X1799" i="2"/>
  <c r="X1800" i="2"/>
  <c r="X1801" i="2"/>
  <c r="X1802" i="2"/>
  <c r="X1803" i="2"/>
  <c r="X1804" i="2"/>
  <c r="X1805" i="2"/>
  <c r="X1806" i="2"/>
  <c r="X1807" i="2"/>
  <c r="X1808" i="2"/>
  <c r="X1809" i="2"/>
  <c r="X1810" i="2"/>
  <c r="X1811" i="2"/>
  <c r="X1812" i="2"/>
  <c r="X1813" i="2"/>
  <c r="X1814" i="2"/>
  <c r="X1815" i="2"/>
  <c r="X1816" i="2"/>
  <c r="X1817" i="2"/>
  <c r="X1818" i="2"/>
  <c r="X1819" i="2"/>
  <c r="X1820" i="2"/>
  <c r="X1821" i="2"/>
  <c r="X1822" i="2"/>
  <c r="X1823" i="2"/>
  <c r="X1824" i="2"/>
  <c r="X1825" i="2"/>
  <c r="X1826" i="2"/>
  <c r="X1827" i="2"/>
  <c r="X1828" i="2"/>
  <c r="X1829" i="2"/>
  <c r="X1830" i="2"/>
  <c r="X1831" i="2"/>
  <c r="X1832" i="2"/>
  <c r="X1833" i="2"/>
  <c r="X1834" i="2"/>
  <c r="X1835" i="2"/>
  <c r="X1836" i="2"/>
  <c r="X1837" i="2"/>
  <c r="X1838" i="2"/>
  <c r="X1839" i="2"/>
  <c r="X1840" i="2"/>
  <c r="X1841" i="2"/>
  <c r="X1842" i="2"/>
  <c r="X1843" i="2"/>
  <c r="X1844" i="2"/>
  <c r="X1845" i="2"/>
  <c r="X1846" i="2"/>
  <c r="X1847" i="2"/>
  <c r="X1848" i="2"/>
  <c r="X1849" i="2"/>
  <c r="X1850" i="2"/>
  <c r="X1851" i="2"/>
  <c r="X1852" i="2"/>
  <c r="X1853" i="2"/>
  <c r="X1854" i="2"/>
  <c r="X1855" i="2"/>
  <c r="X1856" i="2"/>
  <c r="X1857" i="2"/>
  <c r="X1858" i="2"/>
  <c r="X1859" i="2"/>
  <c r="X1860" i="2"/>
  <c r="X1861" i="2"/>
  <c r="X1862" i="2"/>
  <c r="X1863" i="2"/>
  <c r="X1864" i="2"/>
  <c r="X1865" i="2"/>
  <c r="X1866" i="2"/>
  <c r="X1867" i="2"/>
  <c r="X1868" i="2"/>
  <c r="X1869" i="2"/>
  <c r="X1870" i="2"/>
  <c r="X1871" i="2"/>
  <c r="X1872" i="2"/>
  <c r="X1873" i="2"/>
  <c r="X1874" i="2"/>
  <c r="X1875" i="2"/>
  <c r="X1876" i="2"/>
  <c r="X1877" i="2"/>
  <c r="X1878" i="2"/>
  <c r="X1879" i="2"/>
  <c r="X1880" i="2"/>
  <c r="X1881" i="2"/>
  <c r="X1882" i="2"/>
  <c r="X1883" i="2"/>
  <c r="X1884" i="2"/>
  <c r="X1885" i="2"/>
  <c r="X1886" i="2"/>
  <c r="X1887" i="2"/>
  <c r="X1888" i="2"/>
  <c r="X1889" i="2"/>
  <c r="X1890" i="2"/>
  <c r="X1891" i="2"/>
  <c r="X1892" i="2"/>
  <c r="X1893" i="2"/>
  <c r="X1894" i="2"/>
  <c r="X1895" i="2"/>
  <c r="X1896" i="2"/>
  <c r="X1897" i="2"/>
  <c r="X1898" i="2"/>
  <c r="X1899" i="2"/>
  <c r="X1900" i="2"/>
  <c r="X1901" i="2"/>
  <c r="X1902" i="2"/>
  <c r="X1903" i="2"/>
  <c r="X1904" i="2"/>
  <c r="X1905" i="2"/>
  <c r="X1906" i="2"/>
  <c r="X1907" i="2"/>
  <c r="X1908" i="2"/>
  <c r="X1909" i="2"/>
  <c r="X1910" i="2"/>
  <c r="X1911" i="2"/>
  <c r="X1912" i="2"/>
  <c r="X1913" i="2"/>
  <c r="X1914" i="2"/>
  <c r="X1915" i="2"/>
  <c r="X1916" i="2"/>
  <c r="X1917" i="2"/>
  <c r="X1918" i="2"/>
  <c r="X1919" i="2"/>
  <c r="X1920" i="2"/>
  <c r="X1921" i="2"/>
  <c r="X1922" i="2"/>
  <c r="X1923" i="2"/>
  <c r="X1924" i="2"/>
  <c r="X1925" i="2"/>
  <c r="X1926" i="2"/>
  <c r="X1927" i="2"/>
  <c r="X1928" i="2"/>
  <c r="X1929" i="2"/>
  <c r="X1930" i="2"/>
  <c r="X1931" i="2"/>
  <c r="X1932" i="2"/>
  <c r="X1933" i="2"/>
  <c r="X1934" i="2"/>
  <c r="X1935" i="2"/>
  <c r="X1936" i="2"/>
  <c r="X1937" i="2"/>
  <c r="X1938" i="2"/>
  <c r="X1939" i="2"/>
  <c r="X1940" i="2"/>
  <c r="X1941" i="2"/>
  <c r="X1942" i="2"/>
  <c r="X1943" i="2"/>
  <c r="X1944" i="2"/>
  <c r="X1945" i="2"/>
  <c r="X1946" i="2"/>
  <c r="X1947" i="2"/>
  <c r="X1948" i="2"/>
  <c r="X1949" i="2"/>
  <c r="X1950" i="2"/>
  <c r="X1951" i="2"/>
  <c r="X1952" i="2"/>
  <c r="X1953" i="2"/>
  <c r="X1954" i="2"/>
  <c r="X1955" i="2"/>
  <c r="X1956" i="2"/>
  <c r="X1957" i="2"/>
  <c r="X1958" i="2"/>
  <c r="X1959" i="2"/>
  <c r="X1960" i="2"/>
  <c r="X1961" i="2"/>
  <c r="X1962" i="2"/>
  <c r="X1963" i="2"/>
  <c r="X1964" i="2"/>
  <c r="X1965" i="2"/>
  <c r="X1966" i="2"/>
  <c r="X1967" i="2"/>
  <c r="X1968" i="2"/>
  <c r="X1969" i="2"/>
  <c r="X1970" i="2"/>
  <c r="X1971" i="2"/>
  <c r="X1972" i="2"/>
  <c r="X1973" i="2"/>
  <c r="X1974" i="2"/>
  <c r="X1975" i="2"/>
  <c r="X1976" i="2"/>
  <c r="X1977" i="2"/>
  <c r="X1978" i="2"/>
  <c r="X1979" i="2"/>
  <c r="X1980" i="2"/>
  <c r="X1981" i="2"/>
  <c r="X1982" i="2"/>
  <c r="X1983" i="2"/>
  <c r="X1984" i="2"/>
  <c r="X1985" i="2"/>
  <c r="X1986" i="2"/>
  <c r="X1987" i="2"/>
  <c r="X1988" i="2"/>
  <c r="X1989" i="2"/>
  <c r="X1990" i="2"/>
  <c r="X1991" i="2"/>
  <c r="X1992" i="2"/>
  <c r="X1993" i="2"/>
  <c r="X1994" i="2"/>
  <c r="X1995" i="2"/>
  <c r="X1996" i="2"/>
  <c r="X1997" i="2"/>
  <c r="X1998" i="2"/>
  <c r="X1999" i="2"/>
  <c r="X2000" i="2"/>
  <c r="X2001" i="2"/>
  <c r="X2002" i="2"/>
  <c r="X2003" i="2"/>
  <c r="X2004" i="2"/>
  <c r="X2005" i="2"/>
  <c r="X2006" i="2"/>
  <c r="X2007" i="2"/>
  <c r="X2008" i="2"/>
  <c r="X2009" i="2"/>
  <c r="X2010" i="2"/>
  <c r="X2011" i="2"/>
  <c r="X2012" i="2"/>
  <c r="X2013" i="2"/>
  <c r="X2014" i="2"/>
  <c r="X2015" i="2"/>
  <c r="X2016" i="2"/>
  <c r="X2017" i="2"/>
  <c r="X2018" i="2"/>
  <c r="X2019" i="2"/>
  <c r="X2020" i="2"/>
  <c r="X2021" i="2"/>
  <c r="X2022" i="2"/>
  <c r="X2023" i="2"/>
  <c r="X2024" i="2"/>
  <c r="X2025" i="2"/>
  <c r="X2026" i="2"/>
  <c r="X2027" i="2"/>
  <c r="X2028" i="2"/>
  <c r="X2029" i="2"/>
  <c r="X2030" i="2"/>
  <c r="X2031" i="2"/>
  <c r="X2032" i="2"/>
  <c r="X2033" i="2"/>
  <c r="X2034" i="2"/>
  <c r="X2035" i="2"/>
  <c r="X2036" i="2"/>
  <c r="X2037" i="2"/>
  <c r="X2038" i="2"/>
  <c r="X2039" i="2"/>
  <c r="X2040" i="2"/>
  <c r="X2041" i="2"/>
  <c r="X2042" i="2"/>
  <c r="X2043" i="2"/>
  <c r="X2044" i="2"/>
  <c r="X2045" i="2"/>
  <c r="X2046" i="2"/>
  <c r="X2047" i="2"/>
  <c r="X2048" i="2"/>
  <c r="X2049" i="2"/>
  <c r="X2050" i="2"/>
  <c r="X2051" i="2"/>
  <c r="X2052" i="2"/>
  <c r="X2053" i="2"/>
  <c r="X2054" i="2"/>
  <c r="X2055" i="2"/>
  <c r="X2056" i="2"/>
  <c r="X2057" i="2"/>
  <c r="X2058" i="2"/>
  <c r="X2059" i="2"/>
  <c r="X2060" i="2"/>
  <c r="X2061" i="2"/>
  <c r="X2062" i="2"/>
  <c r="X2063" i="2"/>
  <c r="X2064" i="2"/>
  <c r="X2065" i="2"/>
  <c r="X2066" i="2"/>
  <c r="X2067" i="2"/>
  <c r="X2068" i="2"/>
  <c r="X2069" i="2"/>
  <c r="X2070" i="2"/>
  <c r="X2071" i="2"/>
  <c r="X2072" i="2"/>
  <c r="X2073" i="2"/>
  <c r="X2074" i="2"/>
  <c r="X2075" i="2"/>
  <c r="X2076" i="2"/>
  <c r="X2077" i="2"/>
  <c r="X2078" i="2"/>
  <c r="X2079" i="2"/>
  <c r="X2080" i="2"/>
  <c r="X2081" i="2"/>
  <c r="X2082" i="2"/>
  <c r="X2083" i="2"/>
  <c r="X2084" i="2"/>
  <c r="X2085" i="2"/>
  <c r="X2086" i="2"/>
  <c r="X2087" i="2"/>
  <c r="X2088" i="2"/>
  <c r="X2089" i="2"/>
  <c r="X2090" i="2"/>
  <c r="X2091" i="2"/>
  <c r="X2092" i="2"/>
  <c r="X2093" i="2"/>
  <c r="X2094" i="2"/>
  <c r="X2095" i="2"/>
  <c r="X2096" i="2"/>
  <c r="X2097" i="2"/>
  <c r="X2098" i="2"/>
  <c r="X2099" i="2"/>
  <c r="X2100" i="2"/>
  <c r="X2101" i="2"/>
  <c r="X2102" i="2"/>
  <c r="X2103" i="2"/>
  <c r="X2104" i="2"/>
  <c r="X2105" i="2"/>
  <c r="X2106" i="2"/>
  <c r="X2107" i="2"/>
  <c r="X2108" i="2"/>
  <c r="X2109" i="2"/>
  <c r="X2110" i="2"/>
  <c r="X2111" i="2"/>
  <c r="X2112" i="2"/>
  <c r="X2113" i="2"/>
  <c r="X2114" i="2"/>
  <c r="X2115" i="2"/>
  <c r="X2116" i="2"/>
  <c r="X2117" i="2"/>
  <c r="X2118" i="2"/>
  <c r="X2119" i="2"/>
  <c r="X2120" i="2"/>
  <c r="X2121" i="2"/>
  <c r="X2122" i="2"/>
  <c r="X2123" i="2"/>
  <c r="X2124" i="2"/>
  <c r="X2125" i="2"/>
  <c r="X2126" i="2"/>
  <c r="X2127" i="2"/>
  <c r="X2128" i="2"/>
  <c r="X2129" i="2"/>
  <c r="X2130" i="2"/>
  <c r="X2131" i="2"/>
  <c r="X2132" i="2"/>
  <c r="X2133" i="2"/>
  <c r="X2134" i="2"/>
  <c r="X2135" i="2"/>
  <c r="X2136" i="2"/>
  <c r="X2137" i="2"/>
  <c r="X2138" i="2"/>
  <c r="X2139" i="2"/>
  <c r="X2140" i="2"/>
  <c r="X2141" i="2"/>
  <c r="X2142" i="2"/>
  <c r="X2143" i="2"/>
  <c r="X2144" i="2"/>
  <c r="X2145" i="2"/>
  <c r="X2146" i="2"/>
  <c r="X2147" i="2"/>
  <c r="X2148" i="2"/>
  <c r="X2149" i="2"/>
  <c r="X2150" i="2"/>
  <c r="X2151" i="2"/>
  <c r="X2152" i="2"/>
  <c r="X2153" i="2"/>
  <c r="X2154" i="2"/>
  <c r="X2155" i="2"/>
  <c r="X2156" i="2"/>
  <c r="X2157" i="2"/>
  <c r="X2158" i="2"/>
  <c r="X2159" i="2"/>
  <c r="X2160" i="2"/>
  <c r="X2161" i="2"/>
  <c r="X2162" i="2"/>
  <c r="X2163" i="2"/>
  <c r="X2164" i="2"/>
  <c r="X2165" i="2"/>
  <c r="X2166" i="2"/>
  <c r="X2167" i="2"/>
  <c r="X2168" i="2"/>
  <c r="X2169" i="2"/>
  <c r="X2170" i="2"/>
  <c r="X2171" i="2"/>
  <c r="X2172" i="2"/>
  <c r="X2173" i="2"/>
  <c r="X2174" i="2"/>
  <c r="X2175" i="2"/>
  <c r="X2176" i="2"/>
  <c r="X2177" i="2"/>
  <c r="X2178" i="2"/>
  <c r="X2179" i="2"/>
  <c r="X2180" i="2"/>
  <c r="X2181" i="2"/>
  <c r="X2182" i="2"/>
  <c r="X2183" i="2"/>
  <c r="X2184" i="2"/>
  <c r="X2185" i="2"/>
  <c r="X2186" i="2"/>
  <c r="X2187" i="2"/>
  <c r="X2188" i="2"/>
  <c r="X2189" i="2"/>
  <c r="X2190" i="2"/>
  <c r="X2191" i="2"/>
  <c r="X2192" i="2"/>
  <c r="X2193" i="2"/>
  <c r="X2194" i="2"/>
  <c r="X2195" i="2"/>
  <c r="X2196" i="2"/>
  <c r="X2197" i="2"/>
  <c r="X2198" i="2"/>
  <c r="X2199" i="2"/>
  <c r="X2200" i="2"/>
  <c r="X2201" i="2"/>
  <c r="X2202" i="2"/>
  <c r="X2203" i="2"/>
  <c r="X2204" i="2"/>
  <c r="X2205" i="2"/>
  <c r="X2206" i="2"/>
  <c r="X2207" i="2"/>
  <c r="X2208" i="2"/>
  <c r="X2209" i="2"/>
  <c r="X2210" i="2"/>
  <c r="X2211" i="2"/>
  <c r="X2212" i="2"/>
  <c r="X2213" i="2"/>
  <c r="X2214" i="2"/>
  <c r="X2215" i="2"/>
  <c r="X2216" i="2"/>
  <c r="X2217" i="2"/>
  <c r="X2218" i="2"/>
  <c r="X2219" i="2"/>
  <c r="X2220" i="2"/>
  <c r="X2221" i="2"/>
  <c r="X2222" i="2"/>
  <c r="X2223" i="2"/>
  <c r="X2224" i="2"/>
  <c r="X2225" i="2"/>
  <c r="X2226" i="2"/>
  <c r="X2227" i="2"/>
  <c r="X2228" i="2"/>
  <c r="X2229" i="2"/>
  <c r="X2230" i="2"/>
  <c r="X2231" i="2"/>
  <c r="X2232" i="2"/>
  <c r="X2233" i="2"/>
  <c r="X2234" i="2"/>
  <c r="X2235" i="2"/>
  <c r="X2236" i="2"/>
  <c r="X2237" i="2"/>
  <c r="X2238" i="2"/>
  <c r="X2239" i="2"/>
  <c r="X2240" i="2"/>
  <c r="X2241" i="2"/>
  <c r="X2242" i="2"/>
  <c r="X2243" i="2"/>
  <c r="X2244" i="2"/>
  <c r="X2245" i="2"/>
  <c r="X2246" i="2"/>
  <c r="X2247" i="2"/>
  <c r="X2248" i="2"/>
  <c r="X2249" i="2"/>
  <c r="X2250" i="2"/>
  <c r="X2251" i="2"/>
  <c r="X2252" i="2"/>
  <c r="X2253" i="2"/>
  <c r="X2254" i="2"/>
  <c r="X2255" i="2"/>
  <c r="X2256" i="2"/>
  <c r="X2257" i="2"/>
  <c r="X2258" i="2"/>
  <c r="X2259" i="2"/>
  <c r="X2260" i="2"/>
  <c r="X2261" i="2"/>
  <c r="X2262" i="2"/>
  <c r="X2263" i="2"/>
  <c r="X2264" i="2"/>
  <c r="X2265" i="2"/>
  <c r="X2266" i="2"/>
  <c r="X2267" i="2"/>
  <c r="X2268" i="2"/>
  <c r="X2269" i="2"/>
  <c r="X2270" i="2"/>
  <c r="X2271" i="2"/>
  <c r="X2272" i="2"/>
  <c r="X2273" i="2"/>
  <c r="X2274" i="2"/>
  <c r="X2275" i="2"/>
  <c r="X2276" i="2"/>
  <c r="X2277" i="2"/>
  <c r="X2278" i="2"/>
  <c r="X2279" i="2"/>
  <c r="X2280" i="2"/>
  <c r="X2281" i="2"/>
  <c r="X2282" i="2"/>
  <c r="X2283" i="2"/>
  <c r="X2284" i="2"/>
  <c r="X2285" i="2"/>
  <c r="X2286" i="2"/>
  <c r="X2287" i="2"/>
  <c r="X2288" i="2"/>
  <c r="X2289" i="2"/>
  <c r="X2290" i="2"/>
  <c r="X2291" i="2"/>
  <c r="X2292" i="2"/>
  <c r="X2293" i="2"/>
  <c r="X2294" i="2"/>
  <c r="X2295" i="2"/>
  <c r="X2296" i="2"/>
  <c r="X2297" i="2"/>
  <c r="X2298" i="2"/>
  <c r="X2299" i="2"/>
  <c r="X2300" i="2"/>
  <c r="X2301" i="2"/>
  <c r="X2302" i="2"/>
  <c r="X2303" i="2"/>
  <c r="X2304" i="2"/>
  <c r="X2305" i="2"/>
  <c r="X2306" i="2"/>
  <c r="X2307" i="2"/>
  <c r="X2308" i="2"/>
  <c r="X2309" i="2"/>
  <c r="X2310" i="2"/>
  <c r="X2311" i="2"/>
  <c r="X2312" i="2"/>
  <c r="X2313" i="2"/>
  <c r="X2314" i="2"/>
  <c r="X2315" i="2"/>
  <c r="X2316" i="2"/>
  <c r="X2317" i="2"/>
  <c r="X2318" i="2"/>
  <c r="X2319" i="2"/>
  <c r="X2320" i="2"/>
  <c r="X2321" i="2"/>
  <c r="X2322" i="2"/>
  <c r="X2323" i="2"/>
  <c r="X2324" i="2"/>
  <c r="X2325" i="2"/>
  <c r="X2326" i="2"/>
  <c r="X2327" i="2"/>
  <c r="X2328" i="2"/>
  <c r="X2329" i="2"/>
  <c r="X2330" i="2"/>
  <c r="X2331" i="2"/>
  <c r="X2332" i="2"/>
  <c r="X2333" i="2"/>
  <c r="X2334" i="2"/>
  <c r="X2335" i="2"/>
  <c r="X2336" i="2"/>
  <c r="X2337" i="2"/>
  <c r="X2338" i="2"/>
  <c r="X2339" i="2"/>
  <c r="X2340" i="2"/>
  <c r="X2341" i="2"/>
  <c r="X2342" i="2"/>
  <c r="X2343" i="2"/>
  <c r="X2344" i="2"/>
  <c r="X2345" i="2"/>
  <c r="X2346" i="2"/>
  <c r="X2347" i="2"/>
  <c r="X2348" i="2"/>
  <c r="X2349" i="2"/>
  <c r="X2350" i="2"/>
  <c r="X2351" i="2"/>
  <c r="X2352" i="2"/>
  <c r="X2353" i="2"/>
  <c r="X2354" i="2"/>
  <c r="X2355" i="2"/>
  <c r="X2356" i="2"/>
  <c r="X2357" i="2"/>
  <c r="X2358" i="2"/>
  <c r="X2359" i="2"/>
  <c r="X2360" i="2"/>
  <c r="X2361" i="2"/>
  <c r="X2362" i="2"/>
  <c r="X2363" i="2"/>
  <c r="X2364" i="2"/>
  <c r="X2365" i="2"/>
  <c r="X2366" i="2"/>
  <c r="X2367" i="2"/>
  <c r="X2368" i="2"/>
  <c r="X2369" i="2"/>
  <c r="X2370" i="2"/>
  <c r="X2371" i="2"/>
  <c r="X2372" i="2"/>
  <c r="X2373" i="2"/>
  <c r="X2374" i="2"/>
  <c r="X2375" i="2"/>
  <c r="X2376" i="2"/>
  <c r="X2377" i="2"/>
  <c r="X2378" i="2"/>
  <c r="X2379" i="2"/>
  <c r="X2380" i="2"/>
  <c r="X2381" i="2"/>
  <c r="X2382" i="2"/>
  <c r="X2383" i="2"/>
  <c r="X2384" i="2"/>
  <c r="X2385" i="2"/>
  <c r="X2386" i="2"/>
  <c r="X2387" i="2"/>
  <c r="X2388" i="2"/>
  <c r="X2389" i="2"/>
  <c r="X2390" i="2"/>
  <c r="X2391" i="2"/>
  <c r="X2392" i="2"/>
  <c r="X2393" i="2"/>
  <c r="X2394" i="2"/>
  <c r="X2395" i="2"/>
  <c r="X2396" i="2"/>
  <c r="X2397" i="2"/>
  <c r="X2398" i="2"/>
  <c r="X2399" i="2"/>
  <c r="X2400" i="2"/>
  <c r="X2401" i="2"/>
  <c r="X2402" i="2"/>
  <c r="X2403" i="2"/>
  <c r="X2404" i="2"/>
  <c r="X2405" i="2"/>
  <c r="X2406" i="2"/>
  <c r="X2407" i="2"/>
  <c r="X2408" i="2"/>
  <c r="X2409" i="2"/>
  <c r="X2410" i="2"/>
  <c r="X2411" i="2"/>
  <c r="X2412" i="2"/>
  <c r="X2413" i="2"/>
  <c r="X2414" i="2"/>
  <c r="X2415" i="2"/>
  <c r="X2416" i="2"/>
  <c r="X2417" i="2"/>
  <c r="X2418" i="2"/>
  <c r="X2419" i="2"/>
  <c r="X2420" i="2"/>
  <c r="X2421" i="2"/>
  <c r="X2422" i="2"/>
  <c r="X2423" i="2"/>
  <c r="X2424" i="2"/>
  <c r="X2425" i="2"/>
  <c r="X2426" i="2"/>
  <c r="X2427" i="2"/>
  <c r="X2428" i="2"/>
  <c r="X2429" i="2"/>
  <c r="X2430" i="2"/>
  <c r="X2431" i="2"/>
  <c r="X2432" i="2"/>
  <c r="X2433" i="2"/>
  <c r="X2434" i="2"/>
  <c r="X2435" i="2"/>
  <c r="X2436" i="2"/>
  <c r="X2437" i="2"/>
  <c r="X2438" i="2"/>
  <c r="X2439" i="2"/>
  <c r="X2440" i="2"/>
  <c r="X2441" i="2"/>
  <c r="X2442" i="2"/>
  <c r="X2443" i="2"/>
  <c r="X2444" i="2"/>
  <c r="X2445" i="2"/>
  <c r="X2446" i="2"/>
  <c r="X2447" i="2"/>
  <c r="X2448" i="2"/>
  <c r="X2449" i="2"/>
  <c r="X2450" i="2"/>
  <c r="X2451" i="2"/>
  <c r="X2452" i="2"/>
  <c r="X2453" i="2"/>
  <c r="X2454" i="2"/>
  <c r="X2455" i="2"/>
  <c r="X2456" i="2"/>
  <c r="X2457" i="2"/>
  <c r="X2458" i="2"/>
  <c r="X2459" i="2"/>
  <c r="X2460" i="2"/>
  <c r="X2461" i="2"/>
  <c r="X2462" i="2"/>
  <c r="X2463" i="2"/>
  <c r="X2464" i="2"/>
  <c r="X2465" i="2"/>
  <c r="X2466" i="2"/>
  <c r="X2467" i="2"/>
  <c r="X2468" i="2"/>
  <c r="X2469" i="2"/>
  <c r="X2470" i="2"/>
  <c r="X2471" i="2"/>
  <c r="X2472" i="2"/>
  <c r="X2473" i="2"/>
  <c r="X2474" i="2"/>
  <c r="X2475" i="2"/>
  <c r="X2476" i="2"/>
  <c r="X2477" i="2"/>
  <c r="X2478" i="2"/>
  <c r="X2479" i="2"/>
  <c r="X2480" i="2"/>
  <c r="X2481" i="2"/>
  <c r="X2482" i="2"/>
  <c r="X2483" i="2"/>
  <c r="X2484" i="2"/>
  <c r="X2485" i="2"/>
  <c r="X2486" i="2"/>
  <c r="X2487" i="2"/>
  <c r="X2488" i="2"/>
  <c r="X2489" i="2"/>
  <c r="X2490" i="2"/>
  <c r="X2491" i="2"/>
  <c r="X2492" i="2"/>
  <c r="X2493" i="2"/>
  <c r="X2494" i="2"/>
  <c r="X2495" i="2"/>
  <c r="X2496" i="2"/>
  <c r="X2497" i="2"/>
  <c r="X2498" i="2"/>
  <c r="X2499" i="2"/>
  <c r="X2500" i="2"/>
  <c r="X2501" i="2"/>
  <c r="X2502" i="2"/>
  <c r="X2503" i="2"/>
  <c r="X2504" i="2"/>
  <c r="X2505" i="2"/>
  <c r="X2506" i="2"/>
  <c r="X2507" i="2"/>
  <c r="X2508" i="2"/>
  <c r="X2509" i="2"/>
  <c r="X2510" i="2"/>
  <c r="X2511" i="2"/>
  <c r="X2512" i="2"/>
  <c r="X2513" i="2"/>
  <c r="X2514" i="2"/>
  <c r="X2515" i="2"/>
  <c r="X2516" i="2"/>
  <c r="X2517" i="2"/>
  <c r="X2518" i="2"/>
  <c r="X2519" i="2"/>
  <c r="X2520" i="2"/>
  <c r="X2521" i="2"/>
  <c r="X2522" i="2"/>
  <c r="X2523" i="2"/>
  <c r="X2524" i="2"/>
  <c r="X2525" i="2"/>
  <c r="X2526" i="2"/>
  <c r="X2527" i="2"/>
  <c r="X2528" i="2"/>
  <c r="X2529" i="2"/>
  <c r="X2530" i="2"/>
  <c r="X2531" i="2"/>
  <c r="X2532" i="2"/>
  <c r="X2533" i="2"/>
  <c r="X2534" i="2"/>
  <c r="X2535" i="2"/>
  <c r="X2536" i="2"/>
  <c r="X2537" i="2"/>
  <c r="X2538" i="2"/>
  <c r="X2539" i="2"/>
  <c r="X2540" i="2"/>
  <c r="X2541" i="2"/>
  <c r="X2542" i="2"/>
  <c r="X2543" i="2"/>
  <c r="X2544" i="2"/>
  <c r="X2545" i="2"/>
  <c r="X2546" i="2"/>
  <c r="X2547" i="2"/>
  <c r="X2548" i="2"/>
  <c r="X2549" i="2"/>
  <c r="X2550" i="2"/>
  <c r="X2551" i="2"/>
  <c r="X2552" i="2"/>
  <c r="X2553" i="2"/>
  <c r="X2554" i="2"/>
  <c r="X2555" i="2"/>
  <c r="X2556" i="2"/>
  <c r="X2557" i="2"/>
  <c r="X2558" i="2"/>
  <c r="X2559" i="2"/>
  <c r="X2560" i="2"/>
  <c r="X2561" i="2"/>
  <c r="X2562" i="2"/>
  <c r="X2563" i="2"/>
  <c r="X2564" i="2"/>
  <c r="X2565" i="2"/>
  <c r="X2566" i="2"/>
  <c r="X2567" i="2"/>
  <c r="X2568" i="2"/>
  <c r="X2569" i="2"/>
  <c r="X2570" i="2"/>
  <c r="X2571" i="2"/>
  <c r="X2572" i="2"/>
  <c r="X2573" i="2"/>
  <c r="X2574" i="2"/>
  <c r="X2575" i="2"/>
  <c r="X2576" i="2"/>
  <c r="X2577" i="2"/>
  <c r="X2578" i="2"/>
  <c r="X2579" i="2"/>
  <c r="X2580" i="2"/>
  <c r="X2581" i="2"/>
  <c r="X2582" i="2"/>
  <c r="X2583" i="2"/>
  <c r="X2584" i="2"/>
  <c r="X2585" i="2"/>
  <c r="X2586" i="2"/>
  <c r="X2587" i="2"/>
  <c r="X2588" i="2"/>
  <c r="X2589" i="2"/>
  <c r="X2590" i="2"/>
  <c r="X2591" i="2"/>
  <c r="X2592" i="2"/>
  <c r="X2593" i="2"/>
  <c r="X2594" i="2"/>
  <c r="X2595" i="2"/>
  <c r="X2596" i="2"/>
  <c r="X2597" i="2"/>
  <c r="X2598" i="2"/>
  <c r="X2599" i="2"/>
  <c r="X2600" i="2"/>
  <c r="X2601" i="2"/>
  <c r="X2602" i="2"/>
  <c r="X2603" i="2"/>
  <c r="X2604" i="2"/>
  <c r="X2605" i="2"/>
  <c r="X2606" i="2"/>
  <c r="X2607" i="2"/>
  <c r="X2608" i="2"/>
  <c r="X2609" i="2"/>
  <c r="X2610" i="2"/>
  <c r="X2611" i="2"/>
  <c r="X2612" i="2"/>
  <c r="X2613" i="2"/>
  <c r="X2614" i="2"/>
  <c r="X2615" i="2"/>
  <c r="X2616" i="2"/>
  <c r="X2617" i="2"/>
  <c r="X2618" i="2"/>
  <c r="X2619" i="2"/>
  <c r="X2620" i="2"/>
  <c r="X2621" i="2"/>
  <c r="X2622" i="2"/>
  <c r="X2623" i="2"/>
  <c r="X2624" i="2"/>
  <c r="X2625" i="2"/>
  <c r="X2626" i="2"/>
  <c r="X2627" i="2"/>
  <c r="X2628" i="2"/>
  <c r="X2629" i="2"/>
  <c r="X2630" i="2"/>
  <c r="X2631" i="2"/>
  <c r="X2632" i="2"/>
  <c r="X2633" i="2"/>
  <c r="X2634" i="2"/>
  <c r="X2635" i="2"/>
  <c r="X2636" i="2"/>
  <c r="X2637" i="2"/>
  <c r="X2638" i="2"/>
  <c r="X2639" i="2"/>
  <c r="X2640" i="2"/>
  <c r="X2641" i="2"/>
  <c r="X2642" i="2"/>
  <c r="X2643" i="2"/>
  <c r="X2644" i="2"/>
  <c r="X2645" i="2"/>
  <c r="X2646" i="2"/>
  <c r="X2647" i="2"/>
  <c r="X2648" i="2"/>
  <c r="X2649" i="2"/>
  <c r="X2650" i="2"/>
  <c r="X2651" i="2"/>
  <c r="X2652" i="2"/>
  <c r="X2653" i="2"/>
  <c r="X2654" i="2"/>
  <c r="X2655" i="2"/>
  <c r="X2656" i="2"/>
  <c r="X2657" i="2"/>
  <c r="X2658" i="2"/>
  <c r="X2659" i="2"/>
  <c r="X2660" i="2"/>
  <c r="X2661" i="2"/>
  <c r="X2662" i="2"/>
  <c r="X2663" i="2"/>
  <c r="X2664" i="2"/>
  <c r="X2665" i="2"/>
  <c r="X2666" i="2"/>
  <c r="X2667" i="2"/>
  <c r="X2668" i="2"/>
  <c r="X2669" i="2"/>
  <c r="X2670" i="2"/>
  <c r="X2671" i="2"/>
  <c r="X2672" i="2"/>
  <c r="X2673" i="2"/>
  <c r="X2674" i="2"/>
  <c r="X2675" i="2"/>
  <c r="X2676" i="2"/>
  <c r="X2677" i="2"/>
  <c r="X2678" i="2"/>
  <c r="X2679" i="2"/>
  <c r="X2680" i="2"/>
  <c r="X2681" i="2"/>
  <c r="X2682" i="2"/>
  <c r="X2683" i="2"/>
  <c r="X2684" i="2"/>
  <c r="X2685" i="2"/>
  <c r="X2686" i="2"/>
  <c r="X2687" i="2"/>
  <c r="X2688" i="2"/>
  <c r="X2689" i="2"/>
  <c r="X2690" i="2"/>
  <c r="X2691" i="2"/>
  <c r="X2692" i="2"/>
  <c r="X2693" i="2"/>
  <c r="X2694" i="2"/>
  <c r="X2695" i="2"/>
  <c r="X2696" i="2"/>
  <c r="X2697" i="2"/>
  <c r="X2698" i="2"/>
  <c r="X2699" i="2"/>
  <c r="X2700" i="2"/>
  <c r="X2701" i="2"/>
  <c r="X2702" i="2"/>
  <c r="X2703" i="2"/>
  <c r="X2704" i="2"/>
  <c r="X2705" i="2"/>
  <c r="X2706" i="2"/>
  <c r="X2707" i="2"/>
  <c r="X2708" i="2"/>
  <c r="X2709" i="2"/>
  <c r="X2710" i="2"/>
  <c r="X2711" i="2"/>
  <c r="X2712" i="2"/>
  <c r="X2713" i="2"/>
  <c r="X2714" i="2"/>
  <c r="X2715" i="2"/>
  <c r="X2716" i="2"/>
  <c r="X2717" i="2"/>
  <c r="X2718" i="2"/>
  <c r="X2719" i="2"/>
  <c r="X2720" i="2"/>
  <c r="X2721" i="2"/>
  <c r="X2722" i="2"/>
  <c r="X2723" i="2"/>
  <c r="X2724" i="2"/>
  <c r="X2725" i="2"/>
  <c r="X2726" i="2"/>
  <c r="X2727" i="2"/>
  <c r="X2728" i="2"/>
  <c r="X2729" i="2"/>
  <c r="X2730" i="2"/>
  <c r="X2731" i="2"/>
  <c r="X2732" i="2"/>
  <c r="X2733" i="2"/>
  <c r="X2734" i="2"/>
  <c r="X2735" i="2"/>
  <c r="X2736" i="2"/>
  <c r="X2737" i="2"/>
  <c r="X2738" i="2"/>
  <c r="X2739" i="2"/>
  <c r="X2740" i="2"/>
  <c r="X2741" i="2"/>
  <c r="X2742" i="2"/>
  <c r="X2743" i="2"/>
  <c r="X2744" i="2"/>
  <c r="X2745" i="2"/>
  <c r="X2746" i="2"/>
  <c r="X2747" i="2"/>
  <c r="X2748" i="2"/>
  <c r="X2749" i="2"/>
  <c r="X2750" i="2"/>
  <c r="X2751" i="2"/>
  <c r="X2752" i="2"/>
  <c r="X2753" i="2"/>
  <c r="X2754" i="2"/>
  <c r="X2755" i="2"/>
  <c r="X2756" i="2"/>
  <c r="X2757" i="2"/>
  <c r="X2758" i="2"/>
  <c r="X2759" i="2"/>
  <c r="X2760" i="2"/>
  <c r="X2761" i="2"/>
  <c r="X2762" i="2"/>
  <c r="X2763" i="2"/>
  <c r="X2764" i="2"/>
  <c r="X2765" i="2"/>
  <c r="X2766" i="2"/>
  <c r="X2767" i="2"/>
  <c r="X2768" i="2"/>
  <c r="X2769" i="2"/>
  <c r="X2770" i="2"/>
  <c r="X2771" i="2"/>
  <c r="X2772" i="2"/>
  <c r="X2773" i="2"/>
  <c r="X2774" i="2"/>
  <c r="X2775" i="2"/>
  <c r="X2776" i="2"/>
  <c r="X2777" i="2"/>
  <c r="X2778" i="2"/>
  <c r="X2779" i="2"/>
  <c r="X2780" i="2"/>
  <c r="X2781" i="2"/>
  <c r="X2782" i="2"/>
  <c r="X2783" i="2"/>
  <c r="X2784" i="2"/>
  <c r="X2785" i="2"/>
  <c r="X2786" i="2"/>
  <c r="X2787" i="2"/>
  <c r="X2788" i="2"/>
  <c r="X2789" i="2"/>
  <c r="X2790" i="2"/>
  <c r="X2791" i="2"/>
  <c r="X2792" i="2"/>
  <c r="X2793" i="2"/>
  <c r="X2794" i="2"/>
  <c r="X2795" i="2"/>
  <c r="X2796" i="2"/>
  <c r="X2797" i="2"/>
  <c r="X2798" i="2"/>
  <c r="X2799" i="2"/>
  <c r="X2800" i="2"/>
  <c r="X2801" i="2"/>
  <c r="X2802" i="2"/>
  <c r="X2803" i="2"/>
  <c r="X2804" i="2"/>
  <c r="X2805" i="2"/>
  <c r="X2806" i="2"/>
  <c r="X2807" i="2"/>
  <c r="X2808" i="2"/>
  <c r="X2809" i="2"/>
  <c r="X2810" i="2"/>
  <c r="X2811" i="2"/>
  <c r="X2812" i="2"/>
  <c r="X2813" i="2"/>
  <c r="X2814" i="2"/>
  <c r="X2815" i="2"/>
  <c r="X2816" i="2"/>
  <c r="X2817" i="2"/>
  <c r="X2818" i="2"/>
  <c r="X2819" i="2"/>
  <c r="X2820" i="2"/>
  <c r="X2821" i="2"/>
  <c r="X2822" i="2"/>
  <c r="X2823" i="2"/>
  <c r="X2824" i="2"/>
  <c r="X2825" i="2"/>
  <c r="X2826" i="2"/>
  <c r="X2827" i="2"/>
  <c r="X2828" i="2"/>
  <c r="X2829" i="2"/>
  <c r="X2830" i="2"/>
  <c r="X2831" i="2"/>
  <c r="X2832" i="2"/>
  <c r="X2833" i="2"/>
  <c r="X2834" i="2"/>
  <c r="X2835" i="2"/>
  <c r="X2836" i="2"/>
  <c r="X2837" i="2"/>
  <c r="X2838" i="2"/>
  <c r="X2839" i="2"/>
  <c r="X2840" i="2"/>
  <c r="X2841" i="2"/>
  <c r="X2842" i="2"/>
  <c r="X2843" i="2"/>
  <c r="X2844" i="2"/>
  <c r="X2845" i="2"/>
  <c r="X2846" i="2"/>
  <c r="X2847" i="2"/>
  <c r="X2848" i="2"/>
  <c r="X2849" i="2"/>
  <c r="X2850" i="2"/>
  <c r="X2851" i="2"/>
  <c r="X2852" i="2"/>
  <c r="X2853" i="2"/>
  <c r="X2854" i="2"/>
  <c r="X2855" i="2"/>
  <c r="X2856" i="2"/>
  <c r="X2857" i="2"/>
  <c r="X2858" i="2"/>
  <c r="X2859" i="2"/>
  <c r="X2860" i="2"/>
  <c r="X2861" i="2"/>
  <c r="X2862" i="2"/>
  <c r="X2863" i="2"/>
  <c r="X2864" i="2"/>
  <c r="X2865" i="2"/>
  <c r="X2866" i="2"/>
  <c r="X2867" i="2"/>
  <c r="X2868" i="2"/>
  <c r="X2869" i="2"/>
  <c r="X2870" i="2"/>
  <c r="X2871" i="2"/>
  <c r="X2872" i="2"/>
  <c r="X2873" i="2"/>
  <c r="X2874" i="2"/>
  <c r="X2875" i="2"/>
  <c r="X2876" i="2"/>
  <c r="X2877" i="2"/>
  <c r="X2878" i="2"/>
  <c r="X2879" i="2"/>
  <c r="X2880" i="2"/>
  <c r="X2881" i="2"/>
  <c r="X2882" i="2"/>
  <c r="X2883" i="2"/>
  <c r="X2884" i="2"/>
  <c r="X2885" i="2"/>
  <c r="X2886" i="2"/>
  <c r="X2887" i="2"/>
  <c r="X2888" i="2"/>
  <c r="X2889" i="2"/>
  <c r="X2890" i="2"/>
  <c r="X2891" i="2"/>
  <c r="X2892" i="2"/>
  <c r="X2893" i="2"/>
  <c r="X2894" i="2"/>
  <c r="X2895" i="2"/>
  <c r="X2896" i="2"/>
  <c r="X2897" i="2"/>
  <c r="X2898" i="2"/>
  <c r="X2899" i="2"/>
  <c r="X2900" i="2"/>
  <c r="X2901" i="2"/>
  <c r="X2902" i="2"/>
  <c r="X2903" i="2"/>
  <c r="X2904" i="2"/>
  <c r="X2905" i="2"/>
  <c r="X2906" i="2"/>
  <c r="X2907" i="2"/>
  <c r="X2908" i="2"/>
  <c r="X2909" i="2"/>
  <c r="X2910" i="2"/>
  <c r="X2911" i="2"/>
  <c r="X2912" i="2"/>
  <c r="X2913" i="2"/>
  <c r="X2914" i="2"/>
  <c r="X2915" i="2"/>
  <c r="X2916" i="2"/>
  <c r="X2917" i="2"/>
  <c r="X2918" i="2"/>
  <c r="X2919" i="2"/>
  <c r="X2920" i="2"/>
  <c r="X2921" i="2"/>
  <c r="X2922" i="2"/>
  <c r="X2923" i="2"/>
  <c r="X2924" i="2"/>
  <c r="X2925" i="2"/>
  <c r="X2926" i="2"/>
  <c r="X2927" i="2"/>
  <c r="X2928" i="2"/>
  <c r="X2929" i="2"/>
  <c r="X2930" i="2"/>
  <c r="X2931" i="2"/>
  <c r="X2932" i="2"/>
  <c r="X2933" i="2"/>
  <c r="X2934" i="2"/>
  <c r="X2935" i="2"/>
  <c r="X2936" i="2"/>
  <c r="X2937" i="2"/>
  <c r="X2938" i="2"/>
  <c r="X2939" i="2"/>
  <c r="X2940" i="2"/>
  <c r="X2941" i="2"/>
  <c r="X2942" i="2"/>
  <c r="X2943" i="2"/>
  <c r="X2944" i="2"/>
  <c r="X2945" i="2"/>
  <c r="X2946" i="2"/>
  <c r="X2947" i="2"/>
  <c r="X2948" i="2"/>
  <c r="X2949" i="2"/>
  <c r="X2950" i="2"/>
  <c r="X2951" i="2"/>
  <c r="X2952" i="2"/>
  <c r="X2953" i="2"/>
  <c r="X2954" i="2"/>
  <c r="X2955" i="2"/>
  <c r="X2956" i="2"/>
  <c r="X2957" i="2"/>
  <c r="X2958" i="2"/>
  <c r="X2959" i="2"/>
  <c r="X2960" i="2"/>
  <c r="X2961" i="2"/>
  <c r="X2962" i="2"/>
  <c r="X2963" i="2"/>
  <c r="X2964" i="2"/>
  <c r="X2965" i="2"/>
  <c r="X2966" i="2"/>
  <c r="X2967" i="2"/>
  <c r="X2968" i="2"/>
  <c r="X2969" i="2"/>
  <c r="X2970" i="2"/>
  <c r="X2971" i="2"/>
  <c r="X2972" i="2"/>
  <c r="X2973" i="2"/>
  <c r="X2974" i="2"/>
  <c r="X2975" i="2"/>
  <c r="X2976" i="2"/>
  <c r="X2977" i="2"/>
  <c r="X2978" i="2"/>
  <c r="X2979" i="2"/>
  <c r="X2980" i="2"/>
  <c r="X2981" i="2"/>
  <c r="X2982" i="2"/>
  <c r="X2983" i="2"/>
  <c r="X2984" i="2"/>
  <c r="X2985" i="2"/>
  <c r="X2986" i="2"/>
  <c r="X2987" i="2"/>
  <c r="X2988" i="2"/>
  <c r="X2989" i="2"/>
  <c r="X2990" i="2"/>
  <c r="X2991" i="2"/>
  <c r="X2992" i="2"/>
  <c r="X2993" i="2"/>
  <c r="X2994" i="2"/>
  <c r="X2995" i="2"/>
  <c r="X2996" i="2"/>
  <c r="G7" i="1"/>
  <c r="C7" i="1"/>
  <c r="F7" i="1"/>
  <c r="J7" i="1"/>
  <c r="K7" i="1"/>
  <c r="B7" i="1"/>
  <c r="D3" i="1"/>
  <c r="C2" i="1"/>
  <c r="H95" i="4"/>
  <c r="C95" i="4"/>
  <c r="R2955" i="2" l="1"/>
  <c r="R2943" i="2"/>
  <c r="R2931" i="2"/>
  <c r="R2919" i="2"/>
  <c r="R2907" i="2"/>
  <c r="R2895" i="2"/>
  <c r="R2883" i="2"/>
  <c r="S2883" i="2" s="1"/>
  <c r="R2871" i="2"/>
  <c r="R2859" i="2"/>
  <c r="R2847" i="2"/>
  <c r="R2835" i="2"/>
  <c r="S2835" i="2" s="1"/>
  <c r="R2823" i="2"/>
  <c r="S2823" i="2" s="1"/>
  <c r="R2811" i="2"/>
  <c r="R2799" i="2"/>
  <c r="R2787" i="2"/>
  <c r="R2775" i="2"/>
  <c r="R2763" i="2"/>
  <c r="R2751" i="2"/>
  <c r="R2739" i="2"/>
  <c r="S2739" i="2" s="1"/>
  <c r="R2727" i="2"/>
  <c r="R2715" i="2"/>
  <c r="R2703" i="2"/>
  <c r="R2691" i="2"/>
  <c r="S2691" i="2" s="1"/>
  <c r="R2679" i="2"/>
  <c r="S2679" i="2" s="1"/>
  <c r="R2667" i="2"/>
  <c r="R2655" i="2"/>
  <c r="R2643" i="2"/>
  <c r="R2631" i="2"/>
  <c r="R2619" i="2"/>
  <c r="R2607" i="2"/>
  <c r="R2595" i="2"/>
  <c r="R2583" i="2"/>
  <c r="R2571" i="2"/>
  <c r="R2559" i="2"/>
  <c r="R2547" i="2"/>
  <c r="S2547" i="2" s="1"/>
  <c r="R2535" i="2"/>
  <c r="S2535" i="2" s="1"/>
  <c r="R2523" i="2"/>
  <c r="R2511" i="2"/>
  <c r="R2499" i="2"/>
  <c r="R2487" i="2"/>
  <c r="R2475" i="2"/>
  <c r="R2463" i="2"/>
  <c r="R2451" i="2"/>
  <c r="S2451" i="2" s="1"/>
  <c r="R2439" i="2"/>
  <c r="R2427" i="2"/>
  <c r="R2415" i="2"/>
  <c r="R2403" i="2"/>
  <c r="S2403" i="2" s="1"/>
  <c r="R2391" i="2"/>
  <c r="S2391" i="2" s="1"/>
  <c r="R2379" i="2"/>
  <c r="R2367" i="2"/>
  <c r="R2355" i="2"/>
  <c r="R2343" i="2"/>
  <c r="R2331" i="2"/>
  <c r="R2319" i="2"/>
  <c r="R2307" i="2"/>
  <c r="R2295" i="2"/>
  <c r="R2283" i="2"/>
  <c r="R2271" i="2"/>
  <c r="R2259" i="2"/>
  <c r="S2259" i="2" s="1"/>
  <c r="R2247" i="2"/>
  <c r="S2247" i="2" s="1"/>
  <c r="R2235" i="2"/>
  <c r="R2223" i="2"/>
  <c r="R2211" i="2"/>
  <c r="R2199" i="2"/>
  <c r="R2187" i="2"/>
  <c r="R2175" i="2"/>
  <c r="R2163" i="2"/>
  <c r="R2151" i="2"/>
  <c r="R2139" i="2"/>
  <c r="R2127" i="2"/>
  <c r="R2115" i="2"/>
  <c r="S2115" i="2" s="1"/>
  <c r="R2103" i="2"/>
  <c r="S2103" i="2" s="1"/>
  <c r="R2091" i="2"/>
  <c r="R2079" i="2"/>
  <c r="R2067" i="2"/>
  <c r="R2055" i="2"/>
  <c r="R2043" i="2"/>
  <c r="R2031" i="2"/>
  <c r="R2019" i="2"/>
  <c r="R2007" i="2"/>
  <c r="R1995" i="2"/>
  <c r="R1983" i="2"/>
  <c r="R1971" i="2"/>
  <c r="S1971" i="2" s="1"/>
  <c r="R1959" i="2"/>
  <c r="S1959" i="2" s="1"/>
  <c r="R1947" i="2"/>
  <c r="R1935" i="2"/>
  <c r="R1923" i="2"/>
  <c r="R1911" i="2"/>
  <c r="R1899" i="2"/>
  <c r="R1887" i="2"/>
  <c r="R1875" i="2"/>
  <c r="R1863" i="2"/>
  <c r="R1851" i="2"/>
  <c r="R1839" i="2"/>
  <c r="R1827" i="2"/>
  <c r="S1827" i="2" s="1"/>
  <c r="R1815" i="2"/>
  <c r="S1815" i="2" s="1"/>
  <c r="R1803" i="2"/>
  <c r="R1791" i="2"/>
  <c r="R1779" i="2"/>
  <c r="R1767" i="2"/>
  <c r="R1755" i="2"/>
  <c r="R1743" i="2"/>
  <c r="R1731" i="2"/>
  <c r="R1719" i="2"/>
  <c r="R1707" i="2"/>
  <c r="R1683" i="2"/>
  <c r="R1671" i="2"/>
  <c r="S1671" i="2" s="1"/>
  <c r="R1659" i="2"/>
  <c r="S1659" i="2" s="1"/>
  <c r="R1647" i="2"/>
  <c r="R1635" i="2"/>
  <c r="R1623" i="2"/>
  <c r="R1611" i="2"/>
  <c r="R1599" i="2"/>
  <c r="R1587" i="2"/>
  <c r="R1575" i="2"/>
  <c r="R1563" i="2"/>
  <c r="R1551" i="2"/>
  <c r="R1539" i="2"/>
  <c r="R1527" i="2"/>
  <c r="S1527" i="2" s="1"/>
  <c r="R1515" i="2"/>
  <c r="S1515" i="2" s="1"/>
  <c r="R1503" i="2"/>
  <c r="R1491" i="2"/>
  <c r="R1479" i="2"/>
  <c r="R1467" i="2"/>
  <c r="R1455" i="2"/>
  <c r="R1443" i="2"/>
  <c r="R1431" i="2"/>
  <c r="R1419" i="2"/>
  <c r="R1407" i="2"/>
  <c r="R1395" i="2"/>
  <c r="R1383" i="2"/>
  <c r="S1383" i="2" s="1"/>
  <c r="R1371" i="2"/>
  <c r="R1359" i="2"/>
  <c r="R1347" i="2"/>
  <c r="R1335" i="2"/>
  <c r="R1323" i="2"/>
  <c r="R1311" i="2"/>
  <c r="R1299" i="2"/>
  <c r="R1287" i="2"/>
  <c r="R1275" i="2"/>
  <c r="R1263" i="2"/>
  <c r="R1251" i="2"/>
  <c r="R1239" i="2"/>
  <c r="S1239" i="2" s="1"/>
  <c r="R1227" i="2"/>
  <c r="S1227" i="2" s="1"/>
  <c r="R1215" i="2"/>
  <c r="R1203" i="2"/>
  <c r="R1191" i="2"/>
  <c r="R1179" i="2"/>
  <c r="R1167" i="2"/>
  <c r="R1155" i="2"/>
  <c r="R1143" i="2"/>
  <c r="R1131" i="2"/>
  <c r="R1119" i="2"/>
  <c r="R1107" i="2"/>
  <c r="R1095" i="2"/>
  <c r="S1095" i="2" s="1"/>
  <c r="R1083" i="2"/>
  <c r="S1083" i="2" s="1"/>
  <c r="R1071" i="2"/>
  <c r="R1059" i="2"/>
  <c r="R1047" i="2"/>
  <c r="R1035" i="2"/>
  <c r="R1023" i="2"/>
  <c r="R1011" i="2"/>
  <c r="R999" i="2"/>
  <c r="S999" i="2" s="1"/>
  <c r="R987" i="2"/>
  <c r="R63" i="2"/>
  <c r="R51" i="2"/>
  <c r="R39" i="2"/>
  <c r="S39" i="2" s="1"/>
  <c r="R27" i="2"/>
  <c r="S27" i="2" s="1"/>
  <c r="R15" i="2"/>
  <c r="R3" i="2"/>
  <c r="R2992" i="2"/>
  <c r="R2980" i="2"/>
  <c r="R2968" i="2"/>
  <c r="R2956" i="2"/>
  <c r="R2944" i="2"/>
  <c r="S2944" i="2" s="1"/>
  <c r="R2932" i="2"/>
  <c r="R2920" i="2"/>
  <c r="R2908" i="2"/>
  <c r="R2896" i="2"/>
  <c r="S2896" i="2" s="1"/>
  <c r="R2884" i="2"/>
  <c r="S2884" i="2" s="1"/>
  <c r="R2872" i="2"/>
  <c r="R2860" i="2"/>
  <c r="S2860" i="2" s="1"/>
  <c r="R2848" i="2"/>
  <c r="R2836" i="2"/>
  <c r="R2824" i="2"/>
  <c r="R2812" i="2"/>
  <c r="R2800" i="2"/>
  <c r="S2800" i="2" s="1"/>
  <c r="R2788" i="2"/>
  <c r="R2776" i="2"/>
  <c r="R2764" i="2"/>
  <c r="R2752" i="2"/>
  <c r="S2752" i="2" s="1"/>
  <c r="R2740" i="2"/>
  <c r="S2740" i="2" s="1"/>
  <c r="R2728" i="2"/>
  <c r="R2716" i="2"/>
  <c r="S2716" i="2" s="1"/>
  <c r="R2704" i="2"/>
  <c r="R2692" i="2"/>
  <c r="R2680" i="2"/>
  <c r="R2668" i="2"/>
  <c r="R2656" i="2"/>
  <c r="S2656" i="2" s="1"/>
  <c r="R2644" i="2"/>
  <c r="R2632" i="2"/>
  <c r="R2620" i="2"/>
  <c r="R2608" i="2"/>
  <c r="S2608" i="2" s="1"/>
  <c r="R2596" i="2"/>
  <c r="S2596" i="2" s="1"/>
  <c r="R2584" i="2"/>
  <c r="R2572" i="2"/>
  <c r="S2572" i="2" s="1"/>
  <c r="R2560" i="2"/>
  <c r="R2548" i="2"/>
  <c r="R2536" i="2"/>
  <c r="S2536" i="2" s="1"/>
  <c r="R2524" i="2"/>
  <c r="R2512" i="2"/>
  <c r="R2333" i="2"/>
  <c r="R2321" i="2"/>
  <c r="R2309" i="2"/>
  <c r="R2297" i="2"/>
  <c r="S2297" i="2" s="1"/>
  <c r="R2285" i="2"/>
  <c r="S2285" i="2" s="1"/>
  <c r="R2273" i="2"/>
  <c r="R2261" i="2"/>
  <c r="S2261" i="2" s="1"/>
  <c r="R2249" i="2"/>
  <c r="R2237" i="2"/>
  <c r="R2225" i="2"/>
  <c r="S2225" i="2" s="1"/>
  <c r="R2213" i="2"/>
  <c r="S2213" i="2" s="1"/>
  <c r="R2201" i="2"/>
  <c r="S2201" i="2" s="1"/>
  <c r="R2189" i="2"/>
  <c r="R2177" i="2"/>
  <c r="R2165" i="2"/>
  <c r="R2153" i="2"/>
  <c r="S2153" i="2" s="1"/>
  <c r="R2141" i="2"/>
  <c r="S2141" i="2" s="1"/>
  <c r="R2129" i="2"/>
  <c r="R2117" i="2"/>
  <c r="S2117" i="2" s="1"/>
  <c r="R2105" i="2"/>
  <c r="R2093" i="2"/>
  <c r="R2081" i="2"/>
  <c r="S2081" i="2" s="1"/>
  <c r="R2069" i="2"/>
  <c r="S2069" i="2" s="1"/>
  <c r="R2057" i="2"/>
  <c r="S2057" i="2" s="1"/>
  <c r="R2045" i="2"/>
  <c r="R2033" i="2"/>
  <c r="R2021" i="2"/>
  <c r="R2009" i="2"/>
  <c r="S2009" i="2" s="1"/>
  <c r="R1997" i="2"/>
  <c r="S1997" i="2" s="1"/>
  <c r="R1985" i="2"/>
  <c r="R1973" i="2"/>
  <c r="S1973" i="2" s="1"/>
  <c r="R1961" i="2"/>
  <c r="R1949" i="2"/>
  <c r="R1937" i="2"/>
  <c r="S1937" i="2" s="1"/>
  <c r="R1925" i="2"/>
  <c r="S1925" i="2" s="1"/>
  <c r="R1913" i="2"/>
  <c r="S1913" i="2" s="1"/>
  <c r="R1901" i="2"/>
  <c r="R1889" i="2"/>
  <c r="R1877" i="2"/>
  <c r="R1865" i="2"/>
  <c r="S1865" i="2" s="1"/>
  <c r="R1853" i="2"/>
  <c r="S1853" i="2" s="1"/>
  <c r="R1841" i="2"/>
  <c r="R1829" i="2"/>
  <c r="S1829" i="2" s="1"/>
  <c r="R1817" i="2"/>
  <c r="R1805" i="2"/>
  <c r="R1793" i="2"/>
  <c r="S1793" i="2" s="1"/>
  <c r="R1781" i="2"/>
  <c r="S1781" i="2" s="1"/>
  <c r="R1769" i="2"/>
  <c r="S1769" i="2" s="1"/>
  <c r="R1757" i="2"/>
  <c r="R1745" i="2"/>
  <c r="R1733" i="2"/>
  <c r="R1721" i="2"/>
  <c r="S1721" i="2" s="1"/>
  <c r="R1709" i="2"/>
  <c r="S1709" i="2" s="1"/>
  <c r="R1697" i="2"/>
  <c r="R1685" i="2"/>
  <c r="S1685" i="2" s="1"/>
  <c r="R1673" i="2"/>
  <c r="R1661" i="2"/>
  <c r="R1649" i="2"/>
  <c r="S1649" i="2" s="1"/>
  <c r="R1637" i="2"/>
  <c r="R1625" i="2"/>
  <c r="S1625" i="2" s="1"/>
  <c r="R1613" i="2"/>
  <c r="R1601" i="2"/>
  <c r="R1589" i="2"/>
  <c r="R1577" i="2"/>
  <c r="S1577" i="2" s="1"/>
  <c r="R1565" i="2"/>
  <c r="S1565" i="2" s="1"/>
  <c r="R1553" i="2"/>
  <c r="R1541" i="2"/>
  <c r="S1541" i="2" s="1"/>
  <c r="R1529" i="2"/>
  <c r="R1517" i="2"/>
  <c r="R1505" i="2"/>
  <c r="S1505" i="2" s="1"/>
  <c r="R1493" i="2"/>
  <c r="S1493" i="2" s="1"/>
  <c r="R1481" i="2"/>
  <c r="S1481" i="2" s="1"/>
  <c r="R1469" i="2"/>
  <c r="R1457" i="2"/>
  <c r="R1445" i="2"/>
  <c r="R1433" i="2"/>
  <c r="R1421" i="2"/>
  <c r="R1409" i="2"/>
  <c r="R1397" i="2"/>
  <c r="S1397" i="2" s="1"/>
  <c r="R1385" i="2"/>
  <c r="R1373" i="2"/>
  <c r="R1361" i="2"/>
  <c r="S1361" i="2" s="1"/>
  <c r="R1349" i="2"/>
  <c r="S1349" i="2" s="1"/>
  <c r="R1337" i="2"/>
  <c r="S1337" i="2" s="1"/>
  <c r="R1325" i="2"/>
  <c r="R1313" i="2"/>
  <c r="R1301" i="2"/>
  <c r="R1289" i="2"/>
  <c r="S1289" i="2" s="1"/>
  <c r="R1277" i="2"/>
  <c r="S1277" i="2" s="1"/>
  <c r="R1265" i="2"/>
  <c r="R1253" i="2"/>
  <c r="S1253" i="2" s="1"/>
  <c r="R1241" i="2"/>
  <c r="R1229" i="2"/>
  <c r="R1217" i="2"/>
  <c r="S1217" i="2" s="1"/>
  <c r="R1205" i="2"/>
  <c r="R1193" i="2"/>
  <c r="S1193" i="2" s="1"/>
  <c r="R1181" i="2"/>
  <c r="R1169" i="2"/>
  <c r="R1157" i="2"/>
  <c r="R1145" i="2"/>
  <c r="S1145" i="2" s="1"/>
  <c r="R1133" i="2"/>
  <c r="S1133" i="2" s="1"/>
  <c r="R1121" i="2"/>
  <c r="R1109" i="2"/>
  <c r="S1109" i="2" s="1"/>
  <c r="R1097" i="2"/>
  <c r="R1073" i="2"/>
  <c r="R1061" i="2"/>
  <c r="R1049" i="2"/>
  <c r="R1037" i="2"/>
  <c r="S1037" i="2" s="1"/>
  <c r="R1025" i="2"/>
  <c r="R1013" i="2"/>
  <c r="R1001" i="2"/>
  <c r="R989" i="2"/>
  <c r="S989" i="2" s="1"/>
  <c r="R977" i="2"/>
  <c r="S977" i="2" s="1"/>
  <c r="R965" i="2"/>
  <c r="R953" i="2"/>
  <c r="S953" i="2" s="1"/>
  <c r="R941" i="2"/>
  <c r="R929" i="2"/>
  <c r="R917" i="2"/>
  <c r="S917" i="2" s="1"/>
  <c r="R905" i="2"/>
  <c r="S905" i="2" s="1"/>
  <c r="R2500" i="2"/>
  <c r="S2500" i="2" s="1"/>
  <c r="R2488" i="2"/>
  <c r="R2476" i="2"/>
  <c r="R2464" i="2"/>
  <c r="R2452" i="2"/>
  <c r="R2440" i="2"/>
  <c r="R2428" i="2"/>
  <c r="R2416" i="2"/>
  <c r="S2416" i="2" s="1"/>
  <c r="R2404" i="2"/>
  <c r="R2392" i="2"/>
  <c r="R2380" i="2"/>
  <c r="S2380" i="2" s="1"/>
  <c r="R2368" i="2"/>
  <c r="S2368" i="2" s="1"/>
  <c r="R2356" i="2"/>
  <c r="S2356" i="2" s="1"/>
  <c r="R2344" i="2"/>
  <c r="R2332" i="2"/>
  <c r="R2320" i="2"/>
  <c r="R2308" i="2"/>
  <c r="S2308" i="2" s="1"/>
  <c r="R2296" i="2"/>
  <c r="S2296" i="2" s="1"/>
  <c r="R2284" i="2"/>
  <c r="R2272" i="2"/>
  <c r="R2260" i="2"/>
  <c r="R2248" i="2"/>
  <c r="R2236" i="2"/>
  <c r="S2236" i="2" s="1"/>
  <c r="R2224" i="2"/>
  <c r="S2224" i="2" s="1"/>
  <c r="R2212" i="2"/>
  <c r="S2212" i="2" s="1"/>
  <c r="R2200" i="2"/>
  <c r="R2188" i="2"/>
  <c r="R2176" i="2"/>
  <c r="R2164" i="2"/>
  <c r="S2164" i="2" s="1"/>
  <c r="R2152" i="2"/>
  <c r="S2152" i="2" s="1"/>
  <c r="R2140" i="2"/>
  <c r="R2128" i="2"/>
  <c r="S2128" i="2" s="1"/>
  <c r="R2116" i="2"/>
  <c r="R2104" i="2"/>
  <c r="R2092" i="2"/>
  <c r="R2080" i="2"/>
  <c r="S2080" i="2" s="1"/>
  <c r="R2068" i="2"/>
  <c r="S2068" i="2" s="1"/>
  <c r="R2056" i="2"/>
  <c r="R2044" i="2"/>
  <c r="R2032" i="2"/>
  <c r="R2020" i="2"/>
  <c r="S2020" i="2" s="1"/>
  <c r="R2008" i="2"/>
  <c r="S2008" i="2" s="1"/>
  <c r="R1996" i="2"/>
  <c r="R1984" i="2"/>
  <c r="S1984" i="2" s="1"/>
  <c r="R1972" i="2"/>
  <c r="R1960" i="2"/>
  <c r="R1948" i="2"/>
  <c r="S1948" i="2" s="1"/>
  <c r="R1936" i="2"/>
  <c r="S1936" i="2" s="1"/>
  <c r="R1924" i="2"/>
  <c r="S1924" i="2" s="1"/>
  <c r="R1912" i="2"/>
  <c r="R1900" i="2"/>
  <c r="R1888" i="2"/>
  <c r="R1876" i="2"/>
  <c r="S1876" i="2" s="1"/>
  <c r="R1864" i="2"/>
  <c r="S1864" i="2" s="1"/>
  <c r="R1852" i="2"/>
  <c r="R1840" i="2"/>
  <c r="S1840" i="2" s="1"/>
  <c r="R1828" i="2"/>
  <c r="R1816" i="2"/>
  <c r="R1804" i="2"/>
  <c r="S1804" i="2" s="1"/>
  <c r="R1792" i="2"/>
  <c r="S1792" i="2" s="1"/>
  <c r="R1780" i="2"/>
  <c r="S1780" i="2" s="1"/>
  <c r="R1768" i="2"/>
  <c r="R1756" i="2"/>
  <c r="R1744" i="2"/>
  <c r="R1732" i="2"/>
  <c r="S1732" i="2" s="1"/>
  <c r="R1720" i="2"/>
  <c r="S1720" i="2" s="1"/>
  <c r="R1708" i="2"/>
  <c r="R1696" i="2"/>
  <c r="S1696" i="2" s="1"/>
  <c r="R1684" i="2"/>
  <c r="R1672" i="2"/>
  <c r="R1660" i="2"/>
  <c r="S1660" i="2" s="1"/>
  <c r="R1648" i="2"/>
  <c r="S1648" i="2" s="1"/>
  <c r="R1636" i="2"/>
  <c r="S1636" i="2" s="1"/>
  <c r="R1612" i="2"/>
  <c r="R1600" i="2"/>
  <c r="R1588" i="2"/>
  <c r="R1576" i="2"/>
  <c r="S1576" i="2" s="1"/>
  <c r="R1564" i="2"/>
  <c r="S1564" i="2" s="1"/>
  <c r="R1552" i="2"/>
  <c r="R1540" i="2"/>
  <c r="S1540" i="2" s="1"/>
  <c r="R1528" i="2"/>
  <c r="R1516" i="2"/>
  <c r="R1504" i="2"/>
  <c r="S1504" i="2" s="1"/>
  <c r="R1492" i="2"/>
  <c r="S1492" i="2" s="1"/>
  <c r="R1480" i="2"/>
  <c r="S1480" i="2" s="1"/>
  <c r="R1468" i="2"/>
  <c r="R1456" i="2"/>
  <c r="R1444" i="2"/>
  <c r="R1432" i="2"/>
  <c r="S1432" i="2" s="1"/>
  <c r="R1420" i="2"/>
  <c r="S1420" i="2" s="1"/>
  <c r="R1408" i="2"/>
  <c r="R1396" i="2"/>
  <c r="S1396" i="2" s="1"/>
  <c r="R1384" i="2"/>
  <c r="R1372" i="2"/>
  <c r="R1360" i="2"/>
  <c r="S1360" i="2" s="1"/>
  <c r="R1348" i="2"/>
  <c r="S1348" i="2" s="1"/>
  <c r="R1336" i="2"/>
  <c r="S1336" i="2" s="1"/>
  <c r="R1324" i="2"/>
  <c r="R1312" i="2"/>
  <c r="R1300" i="2"/>
  <c r="R1288" i="2"/>
  <c r="S1288" i="2" s="1"/>
  <c r="R1276" i="2"/>
  <c r="S1276" i="2" s="1"/>
  <c r="R1264" i="2"/>
  <c r="R1252" i="2"/>
  <c r="R1240" i="2"/>
  <c r="R1228" i="2"/>
  <c r="R1216" i="2"/>
  <c r="S1216" i="2" s="1"/>
  <c r="R1204" i="2"/>
  <c r="S1204" i="2" s="1"/>
  <c r="R1192" i="2"/>
  <c r="S1192" i="2" s="1"/>
  <c r="R1180" i="2"/>
  <c r="R1168" i="2"/>
  <c r="R1156" i="2"/>
  <c r="R1144" i="2"/>
  <c r="S1144" i="2" s="1"/>
  <c r="R1132" i="2"/>
  <c r="S1132" i="2" s="1"/>
  <c r="R1120" i="2"/>
  <c r="R1108" i="2"/>
  <c r="S1108" i="2" s="1"/>
  <c r="R1096" i="2"/>
  <c r="R1084" i="2"/>
  <c r="R1072" i="2"/>
  <c r="R1060" i="2"/>
  <c r="S1060" i="2" s="1"/>
  <c r="R1048" i="2"/>
  <c r="S1048" i="2" s="1"/>
  <c r="R1036" i="2"/>
  <c r="R1024" i="2"/>
  <c r="R1012" i="2"/>
  <c r="R1000" i="2"/>
  <c r="S1000" i="2" s="1"/>
  <c r="R988" i="2"/>
  <c r="S988" i="2" s="1"/>
  <c r="R976" i="2"/>
  <c r="R964" i="2"/>
  <c r="S964" i="2" s="1"/>
  <c r="R952" i="2"/>
  <c r="R940" i="2"/>
  <c r="R928" i="2"/>
  <c r="S928" i="2" s="1"/>
  <c r="R916" i="2"/>
  <c r="S916" i="2" s="1"/>
  <c r="R904" i="2"/>
  <c r="S904" i="2" s="1"/>
  <c r="R4" i="2"/>
  <c r="R2993" i="2"/>
  <c r="R2981" i="2"/>
  <c r="R2969" i="2"/>
  <c r="S2969" i="2" s="1"/>
  <c r="R2957" i="2"/>
  <c r="S2957" i="2" s="1"/>
  <c r="R2945" i="2"/>
  <c r="R2933" i="2"/>
  <c r="S2933" i="2" s="1"/>
  <c r="R2921" i="2"/>
  <c r="R2909" i="2"/>
  <c r="R2897" i="2"/>
  <c r="R2885" i="2"/>
  <c r="S2885" i="2" s="1"/>
  <c r="R2873" i="2"/>
  <c r="S2873" i="2" s="1"/>
  <c r="R2861" i="2"/>
  <c r="S2861" i="2" s="1"/>
  <c r="R2849" i="2"/>
  <c r="R2837" i="2"/>
  <c r="R2825" i="2"/>
  <c r="S2825" i="2" s="1"/>
  <c r="R2813" i="2"/>
  <c r="S2813" i="2" s="1"/>
  <c r="R2801" i="2"/>
  <c r="R2789" i="2"/>
  <c r="S2789" i="2" s="1"/>
  <c r="R2777" i="2"/>
  <c r="R2765" i="2"/>
  <c r="R2753" i="2"/>
  <c r="S2753" i="2" s="1"/>
  <c r="R2741" i="2"/>
  <c r="S2741" i="2" s="1"/>
  <c r="R2729" i="2"/>
  <c r="S2729" i="2" s="1"/>
  <c r="R2717" i="2"/>
  <c r="S2717" i="2" s="1"/>
  <c r="R2705" i="2"/>
  <c r="R2693" i="2"/>
  <c r="R2681" i="2"/>
  <c r="S2681" i="2" s="1"/>
  <c r="R2669" i="2"/>
  <c r="S2669" i="2" s="1"/>
  <c r="R2657" i="2"/>
  <c r="R2645" i="2"/>
  <c r="S2645" i="2" s="1"/>
  <c r="R2633" i="2"/>
  <c r="R2621" i="2"/>
  <c r="R2609" i="2"/>
  <c r="S2609" i="2" s="1"/>
  <c r="R2597" i="2"/>
  <c r="S2597" i="2" s="1"/>
  <c r="R2585" i="2"/>
  <c r="S2585" i="2" s="1"/>
  <c r="R2573" i="2"/>
  <c r="S2573" i="2" s="1"/>
  <c r="R2561" i="2"/>
  <c r="R2549" i="2"/>
  <c r="R2537" i="2"/>
  <c r="S2537" i="2" s="1"/>
  <c r="R2525" i="2"/>
  <c r="S2525" i="2" s="1"/>
  <c r="R2513" i="2"/>
  <c r="R2501" i="2"/>
  <c r="S2501" i="2" s="1"/>
  <c r="R2489" i="2"/>
  <c r="R2477" i="2"/>
  <c r="R2465" i="2"/>
  <c r="S2465" i="2" s="1"/>
  <c r="R2453" i="2"/>
  <c r="S2453" i="2" s="1"/>
  <c r="R2441" i="2"/>
  <c r="S2441" i="2" s="1"/>
  <c r="R2429" i="2"/>
  <c r="S2429" i="2" s="1"/>
  <c r="R2417" i="2"/>
  <c r="R2405" i="2"/>
  <c r="R2393" i="2"/>
  <c r="S2393" i="2" s="1"/>
  <c r="R2381" i="2"/>
  <c r="S2381" i="2" s="1"/>
  <c r="R2369" i="2"/>
  <c r="R2357" i="2"/>
  <c r="R2345" i="2"/>
  <c r="R2334" i="2"/>
  <c r="R2322" i="2"/>
  <c r="S2322" i="2" s="1"/>
  <c r="R2310" i="2"/>
  <c r="S2310" i="2" s="1"/>
  <c r="R2298" i="2"/>
  <c r="S2298" i="2" s="1"/>
  <c r="R2286" i="2"/>
  <c r="S2286" i="2" s="1"/>
  <c r="R2274" i="2"/>
  <c r="R2262" i="2"/>
  <c r="R2250" i="2"/>
  <c r="S2250" i="2" s="1"/>
  <c r="R2238" i="2"/>
  <c r="S2238" i="2" s="1"/>
  <c r="R2226" i="2"/>
  <c r="R2214" i="2"/>
  <c r="S2214" i="2" s="1"/>
  <c r="R2202" i="2"/>
  <c r="R2190" i="2"/>
  <c r="R2178" i="2"/>
  <c r="S2178" i="2" s="1"/>
  <c r="R2166" i="2"/>
  <c r="S2166" i="2" s="1"/>
  <c r="R2154" i="2"/>
  <c r="S2154" i="2" s="1"/>
  <c r="R2142" i="2"/>
  <c r="S2142" i="2" s="1"/>
  <c r="R2130" i="2"/>
  <c r="R2118" i="2"/>
  <c r="R2106" i="2"/>
  <c r="S2106" i="2" s="1"/>
  <c r="R2094" i="2"/>
  <c r="R2082" i="2"/>
  <c r="R2070" i="2"/>
  <c r="S2070" i="2" s="1"/>
  <c r="R2058" i="2"/>
  <c r="R2046" i="2"/>
  <c r="R2034" i="2"/>
  <c r="S2034" i="2" s="1"/>
  <c r="R2022" i="2"/>
  <c r="S2022" i="2" s="1"/>
  <c r="R2010" i="2"/>
  <c r="S2010" i="2" s="1"/>
  <c r="R1998" i="2"/>
  <c r="S1998" i="2" s="1"/>
  <c r="R1986" i="2"/>
  <c r="R1974" i="2"/>
  <c r="R1962" i="2"/>
  <c r="S1962" i="2" s="1"/>
  <c r="R1950" i="2"/>
  <c r="S1950" i="2" s="1"/>
  <c r="R1938" i="2"/>
  <c r="R1926" i="2"/>
  <c r="S1926" i="2" s="1"/>
  <c r="R1914" i="2"/>
  <c r="R1902" i="2"/>
  <c r="R1890" i="2"/>
  <c r="S1890" i="2" s="1"/>
  <c r="R1878" i="2"/>
  <c r="S1878" i="2" s="1"/>
  <c r="R1866" i="2"/>
  <c r="S1866" i="2" s="1"/>
  <c r="R1854" i="2"/>
  <c r="S1854" i="2" s="1"/>
  <c r="R1842" i="2"/>
  <c r="R1830" i="2"/>
  <c r="R1819" i="2"/>
  <c r="S1819" i="2" s="1"/>
  <c r="R1807" i="2"/>
  <c r="S1807" i="2" s="1"/>
  <c r="R1795" i="2"/>
  <c r="R1783" i="2"/>
  <c r="S1783" i="2" s="1"/>
  <c r="R1771" i="2"/>
  <c r="R1759" i="2"/>
  <c r="R1747" i="2"/>
  <c r="S1747" i="2" s="1"/>
  <c r="R1735" i="2"/>
  <c r="S1735" i="2" s="1"/>
  <c r="R1723" i="2"/>
  <c r="S1723" i="2" s="1"/>
  <c r="R1711" i="2"/>
  <c r="S1711" i="2" s="1"/>
  <c r="R1699" i="2"/>
  <c r="R1687" i="2"/>
  <c r="R1675" i="2"/>
  <c r="S1675" i="2" s="1"/>
  <c r="R1663" i="2"/>
  <c r="S1663" i="2" s="1"/>
  <c r="R1651" i="2"/>
  <c r="R1639" i="2"/>
  <c r="S1639" i="2" s="1"/>
  <c r="R1628" i="2"/>
  <c r="R1616" i="2"/>
  <c r="R1604" i="2"/>
  <c r="S1604" i="2" s="1"/>
  <c r="R1592" i="2"/>
  <c r="S1592" i="2" s="1"/>
  <c r="R1580" i="2"/>
  <c r="S1580" i="2" s="1"/>
  <c r="R1568" i="2"/>
  <c r="S1568" i="2" s="1"/>
  <c r="R1556" i="2"/>
  <c r="R1544" i="2"/>
  <c r="R1532" i="2"/>
  <c r="S1532" i="2" s="1"/>
  <c r="R1520" i="2"/>
  <c r="S1520" i="2" s="1"/>
  <c r="R1508" i="2"/>
  <c r="R1496" i="2"/>
  <c r="S1496" i="2" s="1"/>
  <c r="R1484" i="2"/>
  <c r="R1472" i="2"/>
  <c r="R1460" i="2"/>
  <c r="S1460" i="2" s="1"/>
  <c r="R1448" i="2"/>
  <c r="S1448" i="2" s="1"/>
  <c r="R1436" i="2"/>
  <c r="S1436" i="2" s="1"/>
  <c r="R1424" i="2"/>
  <c r="S1424" i="2" s="1"/>
  <c r="R1412" i="2"/>
  <c r="R1400" i="2"/>
  <c r="R1388" i="2"/>
  <c r="S1388" i="2" s="1"/>
  <c r="R1376" i="2"/>
  <c r="S1376" i="2" s="1"/>
  <c r="R1364" i="2"/>
  <c r="R1352" i="2"/>
  <c r="S1352" i="2" s="1"/>
  <c r="R1340" i="2"/>
  <c r="R1328" i="2"/>
  <c r="R1316" i="2"/>
  <c r="S1316" i="2" s="1"/>
  <c r="R1304" i="2"/>
  <c r="S1304" i="2" s="1"/>
  <c r="R1292" i="2"/>
  <c r="S1292" i="2" s="1"/>
  <c r="R1280" i="2"/>
  <c r="S1280" i="2" s="1"/>
  <c r="R1268" i="2"/>
  <c r="R1256" i="2"/>
  <c r="R1244" i="2"/>
  <c r="S1244" i="2" s="1"/>
  <c r="R1232" i="2"/>
  <c r="S1232" i="2" s="1"/>
  <c r="R1220" i="2"/>
  <c r="R1208" i="2"/>
  <c r="S1208" i="2" s="1"/>
  <c r="R1196" i="2"/>
  <c r="R1184" i="2"/>
  <c r="R1172" i="2"/>
  <c r="S1172" i="2" s="1"/>
  <c r="R1160" i="2"/>
  <c r="S1160" i="2" s="1"/>
  <c r="R1148" i="2"/>
  <c r="S1148" i="2" s="1"/>
  <c r="R1136" i="2"/>
  <c r="S1136" i="2" s="1"/>
  <c r="R1124" i="2"/>
  <c r="R1112" i="2"/>
  <c r="R1100" i="2"/>
  <c r="S1100" i="2" s="1"/>
  <c r="R1088" i="2"/>
  <c r="S1088" i="2" s="1"/>
  <c r="R1076" i="2"/>
  <c r="R1064" i="2"/>
  <c r="S1064" i="2" s="1"/>
  <c r="R1052" i="2"/>
  <c r="R1041" i="2"/>
  <c r="R1029" i="2"/>
  <c r="S1029" i="2" s="1"/>
  <c r="R1017" i="2"/>
  <c r="S1017" i="2" s="1"/>
  <c r="R1005" i="2"/>
  <c r="S1005" i="2" s="1"/>
  <c r="R993" i="2"/>
  <c r="S993" i="2" s="1"/>
  <c r="R981" i="2"/>
  <c r="R969" i="2"/>
  <c r="R957" i="2"/>
  <c r="S957" i="2" s="1"/>
  <c r="R945" i="2"/>
  <c r="S945" i="2" s="1"/>
  <c r="R933" i="2"/>
  <c r="R921" i="2"/>
  <c r="S921" i="2" s="1"/>
  <c r="R909" i="2"/>
  <c r="R897" i="2"/>
  <c r="R885" i="2"/>
  <c r="S885" i="2" s="1"/>
  <c r="R873" i="2"/>
  <c r="S873" i="2" s="1"/>
  <c r="R861" i="2"/>
  <c r="S861" i="2" s="1"/>
  <c r="R849" i="2"/>
  <c r="S849" i="2" s="1"/>
  <c r="R837" i="2"/>
  <c r="R825" i="2"/>
  <c r="R813" i="2"/>
  <c r="S813" i="2" s="1"/>
  <c r="R801" i="2"/>
  <c r="S801" i="2" s="1"/>
  <c r="R789" i="2"/>
  <c r="R777" i="2"/>
  <c r="S777" i="2" s="1"/>
  <c r="R765" i="2"/>
  <c r="R753" i="2"/>
  <c r="R741" i="2"/>
  <c r="S741" i="2" s="1"/>
  <c r="R729" i="2"/>
  <c r="S729" i="2" s="1"/>
  <c r="R705" i="2"/>
  <c r="S705" i="2" s="1"/>
  <c r="R693" i="2"/>
  <c r="S693" i="2" s="1"/>
  <c r="R681" i="2"/>
  <c r="R669" i="2"/>
  <c r="R657" i="2"/>
  <c r="S657" i="2" s="1"/>
  <c r="R645" i="2"/>
  <c r="S645" i="2" s="1"/>
  <c r="R633" i="2"/>
  <c r="R621" i="2"/>
  <c r="R609" i="2"/>
  <c r="R597" i="2"/>
  <c r="R585" i="2"/>
  <c r="S585" i="2" s="1"/>
  <c r="R573" i="2"/>
  <c r="S573" i="2" s="1"/>
  <c r="R561" i="2"/>
  <c r="S561" i="2" s="1"/>
  <c r="R549" i="2"/>
  <c r="S549" i="2" s="1"/>
  <c r="R537" i="2"/>
  <c r="R525" i="2"/>
  <c r="R513" i="2"/>
  <c r="S513" i="2" s="1"/>
  <c r="R501" i="2"/>
  <c r="S501" i="2" s="1"/>
  <c r="R489" i="2"/>
  <c r="R477" i="2"/>
  <c r="S477" i="2" s="1"/>
  <c r="R465" i="2"/>
  <c r="R453" i="2"/>
  <c r="R441" i="2"/>
  <c r="S441" i="2" s="1"/>
  <c r="R429" i="2"/>
  <c r="S429" i="2" s="1"/>
  <c r="R417" i="2"/>
  <c r="S417" i="2" s="1"/>
  <c r="R405" i="2"/>
  <c r="S405" i="2" s="1"/>
  <c r="R393" i="2"/>
  <c r="R381" i="2"/>
  <c r="R369" i="2"/>
  <c r="S369" i="2" s="1"/>
  <c r="R357" i="2"/>
  <c r="S357" i="2" s="1"/>
  <c r="R345" i="2"/>
  <c r="R333" i="2"/>
  <c r="S333" i="2" s="1"/>
  <c r="R321" i="2"/>
  <c r="R309" i="2"/>
  <c r="R297" i="2"/>
  <c r="S297" i="2" s="1"/>
  <c r="R285" i="2"/>
  <c r="S285" i="2" s="1"/>
  <c r="R273" i="2"/>
  <c r="S273" i="2" s="1"/>
  <c r="R261" i="2"/>
  <c r="S261" i="2" s="1"/>
  <c r="R249" i="2"/>
  <c r="R237" i="2"/>
  <c r="R225" i="2"/>
  <c r="S225" i="2" s="1"/>
  <c r="R213" i="2"/>
  <c r="S213" i="2" s="1"/>
  <c r="R201" i="2"/>
  <c r="R189" i="2"/>
  <c r="S189" i="2" s="1"/>
  <c r="R177" i="2"/>
  <c r="R165" i="2"/>
  <c r="R153" i="2"/>
  <c r="S153" i="2" s="1"/>
  <c r="R141" i="2"/>
  <c r="S141" i="2" s="1"/>
  <c r="R129" i="2"/>
  <c r="S129" i="2" s="1"/>
  <c r="R117" i="2"/>
  <c r="R105" i="2"/>
  <c r="R93" i="2"/>
  <c r="R81" i="2"/>
  <c r="S81" i="2" s="1"/>
  <c r="R70" i="2"/>
  <c r="S70" i="2" s="1"/>
  <c r="R58" i="2"/>
  <c r="R46" i="2"/>
  <c r="S46" i="2" s="1"/>
  <c r="R34" i="2"/>
  <c r="R22" i="2"/>
  <c r="R10" i="2"/>
  <c r="S10" i="2" s="1"/>
  <c r="R2994" i="2"/>
  <c r="S2994" i="2" s="1"/>
  <c r="R2982" i="2"/>
  <c r="S2982" i="2" s="1"/>
  <c r="R2970" i="2"/>
  <c r="S2970" i="2" s="1"/>
  <c r="R2958" i="2"/>
  <c r="R2946" i="2"/>
  <c r="R1664" i="2"/>
  <c r="S1664" i="2" s="1"/>
  <c r="R1652" i="2"/>
  <c r="S1652" i="2" s="1"/>
  <c r="R1640" i="2"/>
  <c r="R1629" i="2"/>
  <c r="S1629" i="2" s="1"/>
  <c r="R1617" i="2"/>
  <c r="R1605" i="2"/>
  <c r="R1593" i="2"/>
  <c r="S1593" i="2" s="1"/>
  <c r="R1581" i="2"/>
  <c r="S1581" i="2" s="1"/>
  <c r="R1569" i="2"/>
  <c r="S1569" i="2" s="1"/>
  <c r="R1557" i="2"/>
  <c r="S1557" i="2" s="1"/>
  <c r="R1545" i="2"/>
  <c r="R1533" i="2"/>
  <c r="R1521" i="2"/>
  <c r="S1521" i="2" s="1"/>
  <c r="R1509" i="2"/>
  <c r="S1509" i="2" s="1"/>
  <c r="R1497" i="2"/>
  <c r="R1485" i="2"/>
  <c r="S1485" i="2" s="1"/>
  <c r="R1473" i="2"/>
  <c r="R1461" i="2"/>
  <c r="R1449" i="2"/>
  <c r="S1449" i="2" s="1"/>
  <c r="R1437" i="2"/>
  <c r="S1437" i="2" s="1"/>
  <c r="R1425" i="2"/>
  <c r="S1425" i="2" s="1"/>
  <c r="R1413" i="2"/>
  <c r="S1413" i="2" s="1"/>
  <c r="R1401" i="2"/>
  <c r="R1389" i="2"/>
  <c r="R1377" i="2"/>
  <c r="S1377" i="2" s="1"/>
  <c r="R1365" i="2"/>
  <c r="S1365" i="2" s="1"/>
  <c r="R1353" i="2"/>
  <c r="R1341" i="2"/>
  <c r="S1341" i="2" s="1"/>
  <c r="R1329" i="2"/>
  <c r="R1317" i="2"/>
  <c r="R1305" i="2"/>
  <c r="S1305" i="2" s="1"/>
  <c r="R1293" i="2"/>
  <c r="S1293" i="2" s="1"/>
  <c r="R1281" i="2"/>
  <c r="S1281" i="2" s="1"/>
  <c r="R1269" i="2"/>
  <c r="S1269" i="2" s="1"/>
  <c r="R1257" i="2"/>
  <c r="R1245" i="2"/>
  <c r="R1233" i="2"/>
  <c r="S1233" i="2" s="1"/>
  <c r="R1221" i="2"/>
  <c r="S1221" i="2" s="1"/>
  <c r="R1209" i="2"/>
  <c r="R1197" i="2"/>
  <c r="S1197" i="2" s="1"/>
  <c r="R1185" i="2"/>
  <c r="R1173" i="2"/>
  <c r="R1161" i="2"/>
  <c r="S1161" i="2" s="1"/>
  <c r="R1149" i="2"/>
  <c r="S1149" i="2" s="1"/>
  <c r="R1137" i="2"/>
  <c r="S1137" i="2" s="1"/>
  <c r="R1125" i="2"/>
  <c r="S1125" i="2" s="1"/>
  <c r="R1113" i="2"/>
  <c r="R1101" i="2"/>
  <c r="R1089" i="2"/>
  <c r="S1089" i="2" s="1"/>
  <c r="R1077" i="2"/>
  <c r="S1077" i="2" s="1"/>
  <c r="R1065" i="2"/>
  <c r="R1053" i="2"/>
  <c r="S1053" i="2" s="1"/>
  <c r="R1042" i="2"/>
  <c r="R1030" i="2"/>
  <c r="R1018" i="2"/>
  <c r="S1018" i="2" s="1"/>
  <c r="R1006" i="2"/>
  <c r="S1006" i="2" s="1"/>
  <c r="R994" i="2"/>
  <c r="S994" i="2" s="1"/>
  <c r="R982" i="2"/>
  <c r="S982" i="2" s="1"/>
  <c r="R970" i="2"/>
  <c r="R958" i="2"/>
  <c r="R946" i="2"/>
  <c r="S946" i="2" s="1"/>
  <c r="R934" i="2"/>
  <c r="S934" i="2" s="1"/>
  <c r="R922" i="2"/>
  <c r="R910" i="2"/>
  <c r="S910" i="2" s="1"/>
  <c r="R898" i="2"/>
  <c r="R886" i="2"/>
  <c r="R874" i="2"/>
  <c r="S874" i="2" s="1"/>
  <c r="R862" i="2"/>
  <c r="S862" i="2" s="1"/>
  <c r="R850" i="2"/>
  <c r="S850" i="2" s="1"/>
  <c r="R838" i="2"/>
  <c r="S838" i="2" s="1"/>
  <c r="R826" i="2"/>
  <c r="R814" i="2"/>
  <c r="R802" i="2"/>
  <c r="S802" i="2" s="1"/>
  <c r="R790" i="2"/>
  <c r="S790" i="2" s="1"/>
  <c r="R778" i="2"/>
  <c r="R766" i="2"/>
  <c r="S766" i="2" s="1"/>
  <c r="R754" i="2"/>
  <c r="R742" i="2"/>
  <c r="R730" i="2"/>
  <c r="S730" i="2" s="1"/>
  <c r="R718" i="2"/>
  <c r="S718" i="2" s="1"/>
  <c r="R706" i="2"/>
  <c r="S706" i="2" s="1"/>
  <c r="R694" i="2"/>
  <c r="S694" i="2" s="1"/>
  <c r="R682" i="2"/>
  <c r="R670" i="2"/>
  <c r="R658" i="2"/>
  <c r="S658" i="2" s="1"/>
  <c r="R646" i="2"/>
  <c r="S646" i="2" s="1"/>
  <c r="R634" i="2"/>
  <c r="R622" i="2"/>
  <c r="S622" i="2" s="1"/>
  <c r="R610" i="2"/>
  <c r="R598" i="2"/>
  <c r="R586" i="2"/>
  <c r="S586" i="2" s="1"/>
  <c r="R574" i="2"/>
  <c r="S574" i="2" s="1"/>
  <c r="R562" i="2"/>
  <c r="S562" i="2" s="1"/>
  <c r="R550" i="2"/>
  <c r="S550" i="2" s="1"/>
  <c r="R538" i="2"/>
  <c r="R526" i="2"/>
  <c r="R514" i="2"/>
  <c r="S514" i="2" s="1"/>
  <c r="R502" i="2"/>
  <c r="S502" i="2" s="1"/>
  <c r="R490" i="2"/>
  <c r="R478" i="2"/>
  <c r="S478" i="2" s="1"/>
  <c r="R466" i="2"/>
  <c r="R454" i="2"/>
  <c r="R442" i="2"/>
  <c r="S442" i="2" s="1"/>
  <c r="R430" i="2"/>
  <c r="R418" i="2"/>
  <c r="S418" i="2" s="1"/>
  <c r="R406" i="2"/>
  <c r="S406" i="2" s="1"/>
  <c r="R394" i="2"/>
  <c r="R382" i="2"/>
  <c r="R370" i="2"/>
  <c r="S370" i="2" s="1"/>
  <c r="R358" i="2"/>
  <c r="R346" i="2"/>
  <c r="R334" i="2"/>
  <c r="S334" i="2" s="1"/>
  <c r="R322" i="2"/>
  <c r="R310" i="2"/>
  <c r="R298" i="2"/>
  <c r="S298" i="2" s="1"/>
  <c r="R286" i="2"/>
  <c r="R274" i="2"/>
  <c r="S274" i="2" s="1"/>
  <c r="R262" i="2"/>
  <c r="S262" i="2" s="1"/>
  <c r="R250" i="2"/>
  <c r="R238" i="2"/>
  <c r="R226" i="2"/>
  <c r="S226" i="2" s="1"/>
  <c r="R214" i="2"/>
  <c r="S214" i="2" s="1"/>
  <c r="R202" i="2"/>
  <c r="R190" i="2"/>
  <c r="S190" i="2" s="1"/>
  <c r="R178" i="2"/>
  <c r="R166" i="2"/>
  <c r="R154" i="2"/>
  <c r="S154" i="2" s="1"/>
  <c r="R142" i="2"/>
  <c r="R130" i="2"/>
  <c r="S130" i="2" s="1"/>
  <c r="R118" i="2"/>
  <c r="S118" i="2" s="1"/>
  <c r="R106" i="2"/>
  <c r="R94" i="2"/>
  <c r="R82" i="2"/>
  <c r="S82" i="2" s="1"/>
  <c r="R71" i="2"/>
  <c r="S71" i="2" s="1"/>
  <c r="R59" i="2"/>
  <c r="R47" i="2"/>
  <c r="S47" i="2" s="1"/>
  <c r="R35" i="2"/>
  <c r="R23" i="2"/>
  <c r="R11" i="2"/>
  <c r="S11" i="2" s="1"/>
  <c r="R1624" i="2"/>
  <c r="S1624" i="2" s="1"/>
  <c r="R2888" i="2"/>
  <c r="S2888" i="2" s="1"/>
  <c r="R2744" i="2"/>
  <c r="S2744" i="2" s="1"/>
  <c r="R2636" i="2"/>
  <c r="R2528" i="2"/>
  <c r="R2420" i="2"/>
  <c r="S2420" i="2" s="1"/>
  <c r="R2289" i="2"/>
  <c r="S2289" i="2" s="1"/>
  <c r="R2157" i="2"/>
  <c r="R2037" i="2"/>
  <c r="S2037" i="2" s="1"/>
  <c r="R1917" i="2"/>
  <c r="S1917" i="2" s="1"/>
  <c r="R1822" i="2"/>
  <c r="S1822" i="2" s="1"/>
  <c r="R1702" i="2"/>
  <c r="S1702" i="2" s="1"/>
  <c r="R1596" i="2"/>
  <c r="S1596" i="2" s="1"/>
  <c r="R1465" i="2"/>
  <c r="S1465" i="2" s="1"/>
  <c r="R1369" i="2"/>
  <c r="S1369" i="2" s="1"/>
  <c r="R1237" i="2"/>
  <c r="R1141" i="2"/>
  <c r="R1034" i="2"/>
  <c r="S1034" i="2" s="1"/>
  <c r="R927" i="2"/>
  <c r="S927" i="2" s="1"/>
  <c r="R845" i="2"/>
  <c r="R761" i="2"/>
  <c r="S761" i="2" s="1"/>
  <c r="R689" i="2"/>
  <c r="S689" i="2" s="1"/>
  <c r="R605" i="2"/>
  <c r="S605" i="2" s="1"/>
  <c r="R497" i="2"/>
  <c r="S497" i="2" s="1"/>
  <c r="R389" i="2"/>
  <c r="S389" i="2" s="1"/>
  <c r="R281" i="2"/>
  <c r="S281" i="2" s="1"/>
  <c r="R173" i="2"/>
  <c r="S173" i="2" s="1"/>
  <c r="R77" i="2"/>
  <c r="R1989" i="2"/>
  <c r="S1989" i="2" s="1"/>
  <c r="R2768" i="2"/>
  <c r="S2768" i="2" s="1"/>
  <c r="R2648" i="2"/>
  <c r="S2648" i="2" s="1"/>
  <c r="R2552" i="2"/>
  <c r="R2444" i="2"/>
  <c r="R2325" i="2"/>
  <c r="S2325" i="2" s="1"/>
  <c r="R2205" i="2"/>
  <c r="R2109" i="2"/>
  <c r="S2109" i="2" s="1"/>
  <c r="R1965" i="2"/>
  <c r="S1965" i="2" s="1"/>
  <c r="R1833" i="2"/>
  <c r="S1833" i="2" s="1"/>
  <c r="R1738" i="2"/>
  <c r="S1738" i="2" s="1"/>
  <c r="R1620" i="2"/>
  <c r="R1525" i="2"/>
  <c r="R1405" i="2"/>
  <c r="S1405" i="2" s="1"/>
  <c r="R1297" i="2"/>
  <c r="S1297" i="2" s="1"/>
  <c r="R1177" i="2"/>
  <c r="R1069" i="2"/>
  <c r="S1069" i="2" s="1"/>
  <c r="R963" i="2"/>
  <c r="S963" i="2" s="1"/>
  <c r="R833" i="2"/>
  <c r="S833" i="2" s="1"/>
  <c r="R713" i="2"/>
  <c r="S713" i="2" s="1"/>
  <c r="R593" i="2"/>
  <c r="S593" i="2" s="1"/>
  <c r="R437" i="2"/>
  <c r="S437" i="2" s="1"/>
  <c r="R329" i="2"/>
  <c r="S329" i="2" s="1"/>
  <c r="R221" i="2"/>
  <c r="R113" i="2"/>
  <c r="R2960" i="2"/>
  <c r="S2960" i="2" s="1"/>
  <c r="R2840" i="2"/>
  <c r="S2840" i="2" s="1"/>
  <c r="R2696" i="2"/>
  <c r="R2564" i="2"/>
  <c r="R2432" i="2"/>
  <c r="R2265" i="2"/>
  <c r="S2265" i="2" s="1"/>
  <c r="R2097" i="2"/>
  <c r="S2097" i="2" s="1"/>
  <c r="R1905" i="2"/>
  <c r="S1905" i="2" s="1"/>
  <c r="R1714" i="2"/>
  <c r="S1714" i="2" s="1"/>
  <c r="R1489" i="2"/>
  <c r="S1489" i="2" s="1"/>
  <c r="R1273" i="2"/>
  <c r="R915" i="2"/>
  <c r="R473" i="2"/>
  <c r="S473" i="2" s="1"/>
  <c r="R269" i="2"/>
  <c r="S269" i="2" s="1"/>
  <c r="R30" i="2"/>
  <c r="R2936" i="2"/>
  <c r="S2936" i="2" s="1"/>
  <c r="R2852" i="2"/>
  <c r="S2852" i="2" s="1"/>
  <c r="R2756" i="2"/>
  <c r="S2756" i="2" s="1"/>
  <c r="R2672" i="2"/>
  <c r="S2672" i="2" s="1"/>
  <c r="R2588" i="2"/>
  <c r="S2588" i="2" s="1"/>
  <c r="R2492" i="2"/>
  <c r="S2492" i="2" s="1"/>
  <c r="R2396" i="2"/>
  <c r="S2396" i="2" s="1"/>
  <c r="R2301" i="2"/>
  <c r="R2181" i="2"/>
  <c r="R2073" i="2"/>
  <c r="S2073" i="2" s="1"/>
  <c r="R1977" i="2"/>
  <c r="S1977" i="2" s="1"/>
  <c r="R1881" i="2"/>
  <c r="R1798" i="2"/>
  <c r="S1798" i="2" s="1"/>
  <c r="R1667" i="2"/>
  <c r="S1667" i="2" s="1"/>
  <c r="R1560" i="2"/>
  <c r="S1560" i="2" s="1"/>
  <c r="R1453" i="2"/>
  <c r="S1453" i="2" s="1"/>
  <c r="R1345" i="2"/>
  <c r="S1345" i="2" s="1"/>
  <c r="R1225" i="2"/>
  <c r="S1225" i="2" s="1"/>
  <c r="R1129" i="2"/>
  <c r="R1010" i="2"/>
  <c r="R881" i="2"/>
  <c r="R773" i="2"/>
  <c r="S773" i="2" s="1"/>
  <c r="R653" i="2"/>
  <c r="S653" i="2" s="1"/>
  <c r="R557" i="2"/>
  <c r="R461" i="2"/>
  <c r="S461" i="2" s="1"/>
  <c r="R353" i="2"/>
  <c r="S353" i="2" s="1"/>
  <c r="R245" i="2"/>
  <c r="S245" i="2" s="1"/>
  <c r="R149" i="2"/>
  <c r="S149" i="2" s="1"/>
  <c r="R54" i="2"/>
  <c r="S54" i="2" s="1"/>
  <c r="R2924" i="2"/>
  <c r="S2924" i="2" s="1"/>
  <c r="R2828" i="2"/>
  <c r="S2828" i="2" s="1"/>
  <c r="R2720" i="2"/>
  <c r="R2600" i="2"/>
  <c r="R2468" i="2"/>
  <c r="S2468" i="2" s="1"/>
  <c r="R2348" i="2"/>
  <c r="S2348" i="2" s="1"/>
  <c r="R2241" i="2"/>
  <c r="R2133" i="2"/>
  <c r="S2133" i="2" s="1"/>
  <c r="R2013" i="2"/>
  <c r="S2013" i="2" s="1"/>
  <c r="R1869" i="2"/>
  <c r="S1869" i="2" s="1"/>
  <c r="R1786" i="2"/>
  <c r="S1786" i="2" s="1"/>
  <c r="R1655" i="2"/>
  <c r="S1655" i="2" s="1"/>
  <c r="R1536" i="2"/>
  <c r="S1536" i="2" s="1"/>
  <c r="R1417" i="2"/>
  <c r="S1417" i="2" s="1"/>
  <c r="R1309" i="2"/>
  <c r="R1201" i="2"/>
  <c r="S1201" i="2" s="1"/>
  <c r="R1093" i="2"/>
  <c r="S1093" i="2" s="1"/>
  <c r="R975" i="2"/>
  <c r="S975" i="2" s="1"/>
  <c r="R857" i="2"/>
  <c r="R749" i="2"/>
  <c r="S749" i="2" s="1"/>
  <c r="R629" i="2"/>
  <c r="S629" i="2" s="1"/>
  <c r="R521" i="2"/>
  <c r="S521" i="2" s="1"/>
  <c r="R413" i="2"/>
  <c r="S413" i="2" s="1"/>
  <c r="R305" i="2"/>
  <c r="S305" i="2" s="1"/>
  <c r="R125" i="2"/>
  <c r="S125" i="2" s="1"/>
  <c r="R6" i="2"/>
  <c r="S6" i="2" s="1"/>
  <c r="R2996" i="2"/>
  <c r="R2876" i="2"/>
  <c r="R2708" i="2"/>
  <c r="S2708" i="2" s="1"/>
  <c r="R2540" i="2"/>
  <c r="S2540" i="2" s="1"/>
  <c r="R2372" i="2"/>
  <c r="R2229" i="2"/>
  <c r="S2229" i="2" s="1"/>
  <c r="R2085" i="2"/>
  <c r="S2085" i="2" s="1"/>
  <c r="R1941" i="2"/>
  <c r="S1941" i="2" s="1"/>
  <c r="R1774" i="2"/>
  <c r="S1774" i="2" s="1"/>
  <c r="R1631" i="2"/>
  <c r="S1631" i="2" s="1"/>
  <c r="R1513" i="2"/>
  <c r="S1513" i="2" s="1"/>
  <c r="R1381" i="2"/>
  <c r="S1381" i="2" s="1"/>
  <c r="R1261" i="2"/>
  <c r="R1105" i="2"/>
  <c r="R951" i="2"/>
  <c r="S951" i="2" s="1"/>
  <c r="R809" i="2"/>
  <c r="S809" i="2" s="1"/>
  <c r="R665" i="2"/>
  <c r="R533" i="2"/>
  <c r="S533" i="2" s="1"/>
  <c r="R377" i="2"/>
  <c r="S377" i="2" s="1"/>
  <c r="R197" i="2"/>
  <c r="S197" i="2" s="1"/>
  <c r="R66" i="2"/>
  <c r="S66" i="2" s="1"/>
  <c r="R2972" i="2"/>
  <c r="S2972" i="2" s="1"/>
  <c r="R2804" i="2"/>
  <c r="S2804" i="2" s="1"/>
  <c r="R2504" i="2"/>
  <c r="S2504" i="2" s="1"/>
  <c r="R2384" i="2"/>
  <c r="R2277" i="2"/>
  <c r="R2169" i="2"/>
  <c r="S2169" i="2" s="1"/>
  <c r="R2049" i="2"/>
  <c r="S2049" i="2" s="1"/>
  <c r="R1929" i="2"/>
  <c r="R1810" i="2"/>
  <c r="S1810" i="2" s="1"/>
  <c r="R1690" i="2"/>
  <c r="S1690" i="2" s="1"/>
  <c r="R1584" i="2"/>
  <c r="S1584" i="2" s="1"/>
  <c r="R1477" i="2"/>
  <c r="S1477" i="2" s="1"/>
  <c r="R1357" i="2"/>
  <c r="S1357" i="2" s="1"/>
  <c r="R1249" i="2"/>
  <c r="S1249" i="2" s="1"/>
  <c r="R1153" i="2"/>
  <c r="S1153" i="2" s="1"/>
  <c r="R1057" i="2"/>
  <c r="R998" i="2"/>
  <c r="R797" i="2"/>
  <c r="S797" i="2" s="1"/>
  <c r="R725" i="2"/>
  <c r="S725" i="2" s="1"/>
  <c r="R641" i="2"/>
  <c r="R545" i="2"/>
  <c r="S545" i="2" s="1"/>
  <c r="R449" i="2"/>
  <c r="R365" i="2"/>
  <c r="S365" i="2" s="1"/>
  <c r="R257" i="2"/>
  <c r="S257" i="2" s="1"/>
  <c r="R185" i="2"/>
  <c r="S185" i="2" s="1"/>
  <c r="R89" i="2"/>
  <c r="S89" i="2" s="1"/>
  <c r="R2984" i="2"/>
  <c r="R2900" i="2"/>
  <c r="R2816" i="2"/>
  <c r="R2732" i="2"/>
  <c r="R2624" i="2"/>
  <c r="S2624" i="2" s="1"/>
  <c r="R2480" i="2"/>
  <c r="R2360" i="2"/>
  <c r="S2360" i="2" s="1"/>
  <c r="R2253" i="2"/>
  <c r="S2253" i="2" s="1"/>
  <c r="R2145" i="2"/>
  <c r="S2145" i="2" s="1"/>
  <c r="R2025" i="2"/>
  <c r="S2025" i="2" s="1"/>
  <c r="R1893" i="2"/>
  <c r="S1893" i="2" s="1"/>
  <c r="R1762" i="2"/>
  <c r="S1762" i="2" s="1"/>
  <c r="R1678" i="2"/>
  <c r="S1678" i="2" s="1"/>
  <c r="R1572" i="2"/>
  <c r="R1429" i="2"/>
  <c r="R1321" i="2"/>
  <c r="S1321" i="2" s="1"/>
  <c r="R1189" i="2"/>
  <c r="S1189" i="2" s="1"/>
  <c r="R1081" i="2"/>
  <c r="R986" i="2"/>
  <c r="S986" i="2" s="1"/>
  <c r="R869" i="2"/>
  <c r="S869" i="2" s="1"/>
  <c r="R737" i="2"/>
  <c r="S737" i="2" s="1"/>
  <c r="R617" i="2"/>
  <c r="S617" i="2" s="1"/>
  <c r="R509" i="2"/>
  <c r="S509" i="2" s="1"/>
  <c r="R401" i="2"/>
  <c r="S401" i="2" s="1"/>
  <c r="R293" i="2"/>
  <c r="R137" i="2"/>
  <c r="R18" i="2"/>
  <c r="R2912" i="2"/>
  <c r="S2912" i="2" s="1"/>
  <c r="R2792" i="2"/>
  <c r="S2792" i="2" s="1"/>
  <c r="R2660" i="2"/>
  <c r="R2576" i="2"/>
  <c r="S2576" i="2" s="1"/>
  <c r="R2456" i="2"/>
  <c r="S2456" i="2" s="1"/>
  <c r="R2337" i="2"/>
  <c r="S2337" i="2" s="1"/>
  <c r="R2217" i="2"/>
  <c r="S2217" i="2" s="1"/>
  <c r="R2121" i="2"/>
  <c r="S2121" i="2" s="1"/>
  <c r="R2001" i="2"/>
  <c r="S2001" i="2" s="1"/>
  <c r="R1857" i="2"/>
  <c r="S1857" i="2" s="1"/>
  <c r="R1726" i="2"/>
  <c r="R1608" i="2"/>
  <c r="R1501" i="2"/>
  <c r="S1501" i="2" s="1"/>
  <c r="R1393" i="2"/>
  <c r="S1393" i="2" s="1"/>
  <c r="R1285" i="2"/>
  <c r="R1165" i="2"/>
  <c r="S1165" i="2" s="1"/>
  <c r="R1046" i="2"/>
  <c r="S1046" i="2" s="1"/>
  <c r="R939" i="2"/>
  <c r="S939" i="2" s="1"/>
  <c r="R821" i="2"/>
  <c r="S821" i="2" s="1"/>
  <c r="R701" i="2"/>
  <c r="S701" i="2" s="1"/>
  <c r="R569" i="2"/>
  <c r="S569" i="2" s="1"/>
  <c r="R425" i="2"/>
  <c r="S425" i="2" s="1"/>
  <c r="R317" i="2"/>
  <c r="R209" i="2"/>
  <c r="R101" i="2"/>
  <c r="S101" i="2" s="1"/>
  <c r="R2948" i="2"/>
  <c r="S2948" i="2" s="1"/>
  <c r="R2864" i="2"/>
  <c r="R2780" i="2"/>
  <c r="R2684" i="2"/>
  <c r="S2684" i="2" s="1"/>
  <c r="R2612" i="2"/>
  <c r="S2612" i="2" s="1"/>
  <c r="R2516" i="2"/>
  <c r="S2516" i="2" s="1"/>
  <c r="R2408" i="2"/>
  <c r="S2408" i="2" s="1"/>
  <c r="R2313" i="2"/>
  <c r="S2313" i="2" s="1"/>
  <c r="R2193" i="2"/>
  <c r="S2193" i="2" s="1"/>
  <c r="R2061" i="2"/>
  <c r="R1953" i="2"/>
  <c r="R1845" i="2"/>
  <c r="S1845" i="2" s="1"/>
  <c r="R1750" i="2"/>
  <c r="S1750" i="2" s="1"/>
  <c r="R1643" i="2"/>
  <c r="R1548" i="2"/>
  <c r="R1441" i="2"/>
  <c r="S1441" i="2" s="1"/>
  <c r="R1333" i="2"/>
  <c r="S1333" i="2" s="1"/>
  <c r="R1213" i="2"/>
  <c r="S1213" i="2" s="1"/>
  <c r="R1117" i="2"/>
  <c r="S1117" i="2" s="1"/>
  <c r="R1022" i="2"/>
  <c r="S1022" i="2" s="1"/>
  <c r="R893" i="2"/>
  <c r="S893" i="2" s="1"/>
  <c r="R785" i="2"/>
  <c r="R677" i="2"/>
  <c r="R581" i="2"/>
  <c r="S581" i="2" s="1"/>
  <c r="R485" i="2"/>
  <c r="S485" i="2" s="1"/>
  <c r="R341" i="2"/>
  <c r="R233" i="2"/>
  <c r="S233" i="2" s="1"/>
  <c r="R161" i="2"/>
  <c r="S161" i="2" s="1"/>
  <c r="R42" i="2"/>
  <c r="S42" i="2" s="1"/>
  <c r="M12" i="2"/>
  <c r="R2995" i="2"/>
  <c r="S2995" i="2" s="1"/>
  <c r="R2983" i="2"/>
  <c r="S2983" i="2" s="1"/>
  <c r="R2971" i="2"/>
  <c r="S2971" i="2" s="1"/>
  <c r="R2959" i="2"/>
  <c r="R2947" i="2"/>
  <c r="R2935" i="2"/>
  <c r="S2935" i="2" s="1"/>
  <c r="R2923" i="2"/>
  <c r="S2923" i="2" s="1"/>
  <c r="R2911" i="2"/>
  <c r="R2899" i="2"/>
  <c r="S2899" i="2" s="1"/>
  <c r="R2887" i="2"/>
  <c r="S2887" i="2" s="1"/>
  <c r="R2875" i="2"/>
  <c r="S2875" i="2" s="1"/>
  <c r="R2863" i="2"/>
  <c r="S2863" i="2" s="1"/>
  <c r="R2851" i="2"/>
  <c r="S2851" i="2" s="1"/>
  <c r="R2839" i="2"/>
  <c r="S2839" i="2" s="1"/>
  <c r="R2827" i="2"/>
  <c r="S2827" i="2" s="1"/>
  <c r="R2815" i="2"/>
  <c r="R2803" i="2"/>
  <c r="R2791" i="2"/>
  <c r="S2791" i="2" s="1"/>
  <c r="R2779" i="2"/>
  <c r="S2779" i="2" s="1"/>
  <c r="R2767" i="2"/>
  <c r="R2755" i="2"/>
  <c r="S2755" i="2" s="1"/>
  <c r="R2743" i="2"/>
  <c r="S2743" i="2" s="1"/>
  <c r="R2731" i="2"/>
  <c r="S2731" i="2" s="1"/>
  <c r="R2719" i="2"/>
  <c r="S2719" i="2" s="1"/>
  <c r="R2707" i="2"/>
  <c r="S2707" i="2" s="1"/>
  <c r="R2695" i="2"/>
  <c r="S2695" i="2" s="1"/>
  <c r="R2683" i="2"/>
  <c r="S2683" i="2" s="1"/>
  <c r="R2671" i="2"/>
  <c r="R2659" i="2"/>
  <c r="R2647" i="2"/>
  <c r="S2647" i="2" s="1"/>
  <c r="R2635" i="2"/>
  <c r="S2635" i="2" s="1"/>
  <c r="R2623" i="2"/>
  <c r="R2611" i="2"/>
  <c r="S2611" i="2" s="1"/>
  <c r="R2599" i="2"/>
  <c r="S2599" i="2" s="1"/>
  <c r="R2587" i="2"/>
  <c r="S2587" i="2" s="1"/>
  <c r="R2575" i="2"/>
  <c r="S2575" i="2" s="1"/>
  <c r="R2563" i="2"/>
  <c r="S2563" i="2" s="1"/>
  <c r="R2551" i="2"/>
  <c r="S2551" i="2" s="1"/>
  <c r="R2539" i="2"/>
  <c r="S2539" i="2" s="1"/>
  <c r="R2527" i="2"/>
  <c r="R2515" i="2"/>
  <c r="R2503" i="2"/>
  <c r="S2503" i="2" s="1"/>
  <c r="R2491" i="2"/>
  <c r="S2491" i="2" s="1"/>
  <c r="R2479" i="2"/>
  <c r="R2467" i="2"/>
  <c r="S2467" i="2" s="1"/>
  <c r="R2455" i="2"/>
  <c r="S2455" i="2" s="1"/>
  <c r="R2443" i="2"/>
  <c r="S2443" i="2" s="1"/>
  <c r="R2431" i="2"/>
  <c r="S2431" i="2" s="1"/>
  <c r="R2419" i="2"/>
  <c r="S2419" i="2" s="1"/>
  <c r="R2407" i="2"/>
  <c r="S2407" i="2" s="1"/>
  <c r="R2395" i="2"/>
  <c r="S2395" i="2" s="1"/>
  <c r="R2383" i="2"/>
  <c r="R2371" i="2"/>
  <c r="R2359" i="2"/>
  <c r="S2359" i="2" s="1"/>
  <c r="R2347" i="2"/>
  <c r="S2347" i="2" s="1"/>
  <c r="R2336" i="2"/>
  <c r="R2324" i="2"/>
  <c r="S2324" i="2" s="1"/>
  <c r="R2312" i="2"/>
  <c r="S2312" i="2" s="1"/>
  <c r="R2300" i="2"/>
  <c r="S2300" i="2" s="1"/>
  <c r="R2288" i="2"/>
  <c r="S2288" i="2" s="1"/>
  <c r="R2276" i="2"/>
  <c r="S2276" i="2" s="1"/>
  <c r="R2264" i="2"/>
  <c r="S2264" i="2" s="1"/>
  <c r="R2252" i="2"/>
  <c r="S2252" i="2" s="1"/>
  <c r="R2240" i="2"/>
  <c r="R2228" i="2"/>
  <c r="R2216" i="2"/>
  <c r="S2216" i="2" s="1"/>
  <c r="R2204" i="2"/>
  <c r="S2204" i="2" s="1"/>
  <c r="R2192" i="2"/>
  <c r="R2180" i="2"/>
  <c r="S2180" i="2" s="1"/>
  <c r="R2168" i="2"/>
  <c r="S2168" i="2" s="1"/>
  <c r="R2156" i="2"/>
  <c r="S2156" i="2" s="1"/>
  <c r="R2144" i="2"/>
  <c r="S2144" i="2" s="1"/>
  <c r="R2132" i="2"/>
  <c r="S2132" i="2" s="1"/>
  <c r="R2120" i="2"/>
  <c r="S2120" i="2" s="1"/>
  <c r="R2108" i="2"/>
  <c r="S2108" i="2" s="1"/>
  <c r="R2096" i="2"/>
  <c r="R2084" i="2"/>
  <c r="R2072" i="2"/>
  <c r="S2072" i="2" s="1"/>
  <c r="R2060" i="2"/>
  <c r="S2060" i="2" s="1"/>
  <c r="R2048" i="2"/>
  <c r="R2036" i="2"/>
  <c r="S2036" i="2" s="1"/>
  <c r="R2024" i="2"/>
  <c r="S2024" i="2" s="1"/>
  <c r="R2012" i="2"/>
  <c r="S2012" i="2" s="1"/>
  <c r="R2000" i="2"/>
  <c r="S2000" i="2" s="1"/>
  <c r="R1988" i="2"/>
  <c r="S1988" i="2" s="1"/>
  <c r="R1976" i="2"/>
  <c r="S1976" i="2" s="1"/>
  <c r="R1964" i="2"/>
  <c r="R1952" i="2"/>
  <c r="R1940" i="2"/>
  <c r="R1928" i="2"/>
  <c r="S1928" i="2" s="1"/>
  <c r="R1916" i="2"/>
  <c r="S1916" i="2" s="1"/>
  <c r="R1904" i="2"/>
  <c r="R1892" i="2"/>
  <c r="S1892" i="2" s="1"/>
  <c r="R1880" i="2"/>
  <c r="S1880" i="2" s="1"/>
  <c r="R1868" i="2"/>
  <c r="S1868" i="2" s="1"/>
  <c r="R1856" i="2"/>
  <c r="S1856" i="2" s="1"/>
  <c r="R1844" i="2"/>
  <c r="S1844" i="2" s="1"/>
  <c r="R1832" i="2"/>
  <c r="S1832" i="2" s="1"/>
  <c r="R1821" i="2"/>
  <c r="S1821" i="2" s="1"/>
  <c r="R1809" i="2"/>
  <c r="R1797" i="2"/>
  <c r="R1785" i="2"/>
  <c r="S1785" i="2" s="1"/>
  <c r="R1773" i="2"/>
  <c r="R1761" i="2"/>
  <c r="R1749" i="2"/>
  <c r="S1749" i="2" s="1"/>
  <c r="R1737" i="2"/>
  <c r="S1737" i="2" s="1"/>
  <c r="R1725" i="2"/>
  <c r="S1725" i="2" s="1"/>
  <c r="R1713" i="2"/>
  <c r="S1713" i="2" s="1"/>
  <c r="R1701" i="2"/>
  <c r="S1701" i="2" s="1"/>
  <c r="R1689" i="2"/>
  <c r="S1689" i="2" s="1"/>
  <c r="R1677" i="2"/>
  <c r="S1677" i="2" s="1"/>
  <c r="R1666" i="2"/>
  <c r="R1654" i="2"/>
  <c r="R1642" i="2"/>
  <c r="R1630" i="2"/>
  <c r="S1630" i="2" s="1"/>
  <c r="R1619" i="2"/>
  <c r="R1607" i="2"/>
  <c r="S1607" i="2" s="1"/>
  <c r="R1595" i="2"/>
  <c r="S1595" i="2" s="1"/>
  <c r="R1583" i="2"/>
  <c r="S1583" i="2" s="1"/>
  <c r="R1571" i="2"/>
  <c r="S1571" i="2" s="1"/>
  <c r="R1559" i="2"/>
  <c r="S1559" i="2" s="1"/>
  <c r="R1547" i="2"/>
  <c r="S1547" i="2" s="1"/>
  <c r="R1535" i="2"/>
  <c r="S1535" i="2" s="1"/>
  <c r="R1524" i="2"/>
  <c r="R1512" i="2"/>
  <c r="R1500" i="2"/>
  <c r="S1500" i="2" s="1"/>
  <c r="R1488" i="2"/>
  <c r="S1488" i="2" s="1"/>
  <c r="R1476" i="2"/>
  <c r="R1464" i="2"/>
  <c r="S1464" i="2" s="1"/>
  <c r="R1452" i="2"/>
  <c r="R1440" i="2"/>
  <c r="S1440" i="2" s="1"/>
  <c r="R1428" i="2"/>
  <c r="S1428" i="2" s="1"/>
  <c r="R1416" i="2"/>
  <c r="S1416" i="2" s="1"/>
  <c r="R1404" i="2"/>
  <c r="S1404" i="2" s="1"/>
  <c r="R1392" i="2"/>
  <c r="S1392" i="2" s="1"/>
  <c r="R1380" i="2"/>
  <c r="R1368" i="2"/>
  <c r="R1356" i="2"/>
  <c r="S1356" i="2" s="1"/>
  <c r="R1344" i="2"/>
  <c r="S1344" i="2" s="1"/>
  <c r="R1332" i="2"/>
  <c r="R1320" i="2"/>
  <c r="S1320" i="2" s="1"/>
  <c r="R1308" i="2"/>
  <c r="S1308" i="2" s="1"/>
  <c r="R1296" i="2"/>
  <c r="S1296" i="2" s="1"/>
  <c r="R1284" i="2"/>
  <c r="S1284" i="2" s="1"/>
  <c r="R1260" i="2"/>
  <c r="S1260" i="2" s="1"/>
  <c r="R1248" i="2"/>
  <c r="S1248" i="2" s="1"/>
  <c r="R1236" i="2"/>
  <c r="S1236" i="2" s="1"/>
  <c r="R1224" i="2"/>
  <c r="R1212" i="2"/>
  <c r="R1200" i="2"/>
  <c r="S1200" i="2" s="1"/>
  <c r="R1188" i="2"/>
  <c r="S1188" i="2" s="1"/>
  <c r="R1176" i="2"/>
  <c r="R1164" i="2"/>
  <c r="S1164" i="2" s="1"/>
  <c r="R1152" i="2"/>
  <c r="S1152" i="2" s="1"/>
  <c r="R1140" i="2"/>
  <c r="S1140" i="2" s="1"/>
  <c r="R1128" i="2"/>
  <c r="S1128" i="2" s="1"/>
  <c r="R1116" i="2"/>
  <c r="S1116" i="2" s="1"/>
  <c r="R1104" i="2"/>
  <c r="S1104" i="2" s="1"/>
  <c r="R1092" i="2"/>
  <c r="R1080" i="2"/>
  <c r="R1068" i="2"/>
  <c r="R1056" i="2"/>
  <c r="S1056" i="2" s="1"/>
  <c r="R1045" i="2"/>
  <c r="S1045" i="2" s="1"/>
  <c r="R1033" i="2"/>
  <c r="R1021" i="2"/>
  <c r="S1021" i="2" s="1"/>
  <c r="R1009" i="2"/>
  <c r="S1009" i="2" s="1"/>
  <c r="R997" i="2"/>
  <c r="S997" i="2" s="1"/>
  <c r="R985" i="2"/>
  <c r="S985" i="2" s="1"/>
  <c r="R974" i="2"/>
  <c r="S974" i="2" s="1"/>
  <c r="R962" i="2"/>
  <c r="S962" i="2" s="1"/>
  <c r="R950" i="2"/>
  <c r="S950" i="2" s="1"/>
  <c r="R938" i="2"/>
  <c r="R926" i="2"/>
  <c r="R914" i="2"/>
  <c r="S914" i="2" s="1"/>
  <c r="R903" i="2"/>
  <c r="R892" i="2"/>
  <c r="R880" i="2"/>
  <c r="S880" i="2" s="1"/>
  <c r="R868" i="2"/>
  <c r="S868" i="2" s="1"/>
  <c r="R856" i="2"/>
  <c r="S856" i="2" s="1"/>
  <c r="R844" i="2"/>
  <c r="S844" i="2" s="1"/>
  <c r="R832" i="2"/>
  <c r="S832" i="2" s="1"/>
  <c r="R820" i="2"/>
  <c r="S820" i="2" s="1"/>
  <c r="R808" i="2"/>
  <c r="S808" i="2" s="1"/>
  <c r="R796" i="2"/>
  <c r="R784" i="2"/>
  <c r="R772" i="2"/>
  <c r="S772" i="2" s="1"/>
  <c r="R760" i="2"/>
  <c r="S760" i="2" s="1"/>
  <c r="R748" i="2"/>
  <c r="R736" i="2"/>
  <c r="S736" i="2" s="1"/>
  <c r="R724" i="2"/>
  <c r="S724" i="2" s="1"/>
  <c r="R712" i="2"/>
  <c r="S712" i="2" s="1"/>
  <c r="R700" i="2"/>
  <c r="S700" i="2" s="1"/>
  <c r="R688" i="2"/>
  <c r="S688" i="2" s="1"/>
  <c r="R676" i="2"/>
  <c r="S676" i="2" s="1"/>
  <c r="R664" i="2"/>
  <c r="S664" i="2" s="1"/>
  <c r="R652" i="2"/>
  <c r="R640" i="2"/>
  <c r="R628" i="2"/>
  <c r="S628" i="2" s="1"/>
  <c r="R616" i="2"/>
  <c r="S616" i="2" s="1"/>
  <c r="R604" i="2"/>
  <c r="R592" i="2"/>
  <c r="S592" i="2" s="1"/>
  <c r="R580" i="2"/>
  <c r="S580" i="2" s="1"/>
  <c r="R568" i="2"/>
  <c r="S568" i="2" s="1"/>
  <c r="R556" i="2"/>
  <c r="S556" i="2" s="1"/>
  <c r="R544" i="2"/>
  <c r="S544" i="2" s="1"/>
  <c r="R532" i="2"/>
  <c r="S532" i="2" s="1"/>
  <c r="R520" i="2"/>
  <c r="S520" i="2" s="1"/>
  <c r="R508" i="2"/>
  <c r="R496" i="2"/>
  <c r="R484" i="2"/>
  <c r="S484" i="2" s="1"/>
  <c r="R472" i="2"/>
  <c r="S472" i="2" s="1"/>
  <c r="R460" i="2"/>
  <c r="R448" i="2"/>
  <c r="S448" i="2" s="1"/>
  <c r="R436" i="2"/>
  <c r="S436" i="2" s="1"/>
  <c r="R424" i="2"/>
  <c r="S424" i="2" s="1"/>
  <c r="R412" i="2"/>
  <c r="S412" i="2" s="1"/>
  <c r="R400" i="2"/>
  <c r="S400" i="2" s="1"/>
  <c r="R388" i="2"/>
  <c r="S388" i="2" s="1"/>
  <c r="R376" i="2"/>
  <c r="S376" i="2" s="1"/>
  <c r="R364" i="2"/>
  <c r="R352" i="2"/>
  <c r="R340" i="2"/>
  <c r="S340" i="2" s="1"/>
  <c r="R328" i="2"/>
  <c r="S328" i="2" s="1"/>
  <c r="R316" i="2"/>
  <c r="R304" i="2"/>
  <c r="S304" i="2" s="1"/>
  <c r="R292" i="2"/>
  <c r="S292" i="2" s="1"/>
  <c r="R280" i="2"/>
  <c r="S280" i="2" s="1"/>
  <c r="R268" i="2"/>
  <c r="S268" i="2" s="1"/>
  <c r="R256" i="2"/>
  <c r="S256" i="2" s="1"/>
  <c r="R244" i="2"/>
  <c r="S244" i="2" s="1"/>
  <c r="R232" i="2"/>
  <c r="S232" i="2" s="1"/>
  <c r="R220" i="2"/>
  <c r="R208" i="2"/>
  <c r="R196" i="2"/>
  <c r="S196" i="2" s="1"/>
  <c r="R184" i="2"/>
  <c r="S184" i="2" s="1"/>
  <c r="R172" i="2"/>
  <c r="R160" i="2"/>
  <c r="S160" i="2" s="1"/>
  <c r="R136" i="2"/>
  <c r="S136" i="2" s="1"/>
  <c r="R124" i="2"/>
  <c r="S124" i="2" s="1"/>
  <c r="R112" i="2"/>
  <c r="S112" i="2" s="1"/>
  <c r="R100" i="2"/>
  <c r="S100" i="2" s="1"/>
  <c r="R88" i="2"/>
  <c r="S88" i="2" s="1"/>
  <c r="R76" i="2"/>
  <c r="S76" i="2" s="1"/>
  <c r="R65" i="2"/>
  <c r="R53" i="2"/>
  <c r="R41" i="2"/>
  <c r="S41" i="2" s="1"/>
  <c r="R29" i="2"/>
  <c r="S29" i="2" s="1"/>
  <c r="R17" i="2"/>
  <c r="R527" i="2"/>
  <c r="S527" i="2" s="1"/>
  <c r="D527" i="2"/>
  <c r="R1695" i="2"/>
  <c r="S1695" i="2" s="1"/>
  <c r="M1695" i="2"/>
  <c r="R2934" i="2"/>
  <c r="S2934" i="2" s="1"/>
  <c r="R2922" i="2"/>
  <c r="S2922" i="2" s="1"/>
  <c r="R2910" i="2"/>
  <c r="S2910" i="2" s="1"/>
  <c r="R2898" i="2"/>
  <c r="R2886" i="2"/>
  <c r="S2886" i="2" s="1"/>
  <c r="R2874" i="2"/>
  <c r="R2862" i="2"/>
  <c r="S2862" i="2" s="1"/>
  <c r="R2850" i="2"/>
  <c r="R2838" i="2"/>
  <c r="S2838" i="2" s="1"/>
  <c r="R2826" i="2"/>
  <c r="S2826" i="2" s="1"/>
  <c r="R2814" i="2"/>
  <c r="S2814" i="2" s="1"/>
  <c r="R2802" i="2"/>
  <c r="S2802" i="2" s="1"/>
  <c r="R2790" i="2"/>
  <c r="S2790" i="2" s="1"/>
  <c r="R2778" i="2"/>
  <c r="S2778" i="2" s="1"/>
  <c r="R2766" i="2"/>
  <c r="S2766" i="2" s="1"/>
  <c r="R2754" i="2"/>
  <c r="R2742" i="2"/>
  <c r="S2742" i="2" s="1"/>
  <c r="R2730" i="2"/>
  <c r="S2730" i="2" s="1"/>
  <c r="R2718" i="2"/>
  <c r="S2718" i="2" s="1"/>
  <c r="R2706" i="2"/>
  <c r="R2694" i="2"/>
  <c r="S2694" i="2" s="1"/>
  <c r="R2682" i="2"/>
  <c r="S2682" i="2" s="1"/>
  <c r="R2670" i="2"/>
  <c r="S2670" i="2" s="1"/>
  <c r="R2658" i="2"/>
  <c r="S2658" i="2" s="1"/>
  <c r="R2646" i="2"/>
  <c r="S2646" i="2" s="1"/>
  <c r="R2634" i="2"/>
  <c r="S2634" i="2" s="1"/>
  <c r="R2622" i="2"/>
  <c r="S2622" i="2" s="1"/>
  <c r="R2610" i="2"/>
  <c r="R2598" i="2"/>
  <c r="S2598" i="2" s="1"/>
  <c r="R2586" i="2"/>
  <c r="S2586" i="2" s="1"/>
  <c r="R2574" i="2"/>
  <c r="S2574" i="2" s="1"/>
  <c r="R2562" i="2"/>
  <c r="R2550" i="2"/>
  <c r="S2550" i="2" s="1"/>
  <c r="R2538" i="2"/>
  <c r="S2538" i="2" s="1"/>
  <c r="R2526" i="2"/>
  <c r="S2526" i="2" s="1"/>
  <c r="R2514" i="2"/>
  <c r="S2514" i="2" s="1"/>
  <c r="R2502" i="2"/>
  <c r="S2502" i="2" s="1"/>
  <c r="R2490" i="2"/>
  <c r="S2490" i="2" s="1"/>
  <c r="R2478" i="2"/>
  <c r="S2478" i="2" s="1"/>
  <c r="R2466" i="2"/>
  <c r="R2454" i="2"/>
  <c r="S2454" i="2" s="1"/>
  <c r="R2442" i="2"/>
  <c r="S2442" i="2" s="1"/>
  <c r="R2430" i="2"/>
  <c r="S2430" i="2" s="1"/>
  <c r="R2418" i="2"/>
  <c r="R2406" i="2"/>
  <c r="S2406" i="2" s="1"/>
  <c r="R2394" i="2"/>
  <c r="S2394" i="2" s="1"/>
  <c r="R2382" i="2"/>
  <c r="S2382" i="2" s="1"/>
  <c r="R2370" i="2"/>
  <c r="S2370" i="2" s="1"/>
  <c r="R2358" i="2"/>
  <c r="S2358" i="2" s="1"/>
  <c r="R2346" i="2"/>
  <c r="S2346" i="2" s="1"/>
  <c r="R2335" i="2"/>
  <c r="S2335" i="2" s="1"/>
  <c r="R2323" i="2"/>
  <c r="R2311" i="2"/>
  <c r="S2311" i="2" s="1"/>
  <c r="R2299" i="2"/>
  <c r="S2299" i="2" s="1"/>
  <c r="R2287" i="2"/>
  <c r="S2287" i="2" s="1"/>
  <c r="R2275" i="2"/>
  <c r="R2263" i="2"/>
  <c r="S2263" i="2" s="1"/>
  <c r="R2251" i="2"/>
  <c r="S2251" i="2" s="1"/>
  <c r="R2239" i="2"/>
  <c r="S2239" i="2" s="1"/>
  <c r="R2227" i="2"/>
  <c r="S2227" i="2" s="1"/>
  <c r="R2215" i="2"/>
  <c r="S2215" i="2" s="1"/>
  <c r="R2203" i="2"/>
  <c r="S2203" i="2" s="1"/>
  <c r="R2191" i="2"/>
  <c r="S2191" i="2" s="1"/>
  <c r="R2179" i="2"/>
  <c r="R2167" i="2"/>
  <c r="S2167" i="2" s="1"/>
  <c r="R2155" i="2"/>
  <c r="S2155" i="2" s="1"/>
  <c r="R2143" i="2"/>
  <c r="S2143" i="2" s="1"/>
  <c r="R2131" i="2"/>
  <c r="R2119" i="2"/>
  <c r="S2119" i="2" s="1"/>
  <c r="R2107" i="2"/>
  <c r="S2107" i="2" s="1"/>
  <c r="R2095" i="2"/>
  <c r="S2095" i="2" s="1"/>
  <c r="R2083" i="2"/>
  <c r="S2083" i="2" s="1"/>
  <c r="R2071" i="2"/>
  <c r="S2071" i="2" s="1"/>
  <c r="R2059" i="2"/>
  <c r="S2059" i="2" s="1"/>
  <c r="R2047" i="2"/>
  <c r="S2047" i="2" s="1"/>
  <c r="R2035" i="2"/>
  <c r="R2023" i="2"/>
  <c r="S2023" i="2" s="1"/>
  <c r="R2011" i="2"/>
  <c r="S2011" i="2" s="1"/>
  <c r="R1999" i="2"/>
  <c r="S1999" i="2" s="1"/>
  <c r="R1987" i="2"/>
  <c r="R1975" i="2"/>
  <c r="S1975" i="2" s="1"/>
  <c r="R1963" i="2"/>
  <c r="S1963" i="2" s="1"/>
  <c r="R1951" i="2"/>
  <c r="S1951" i="2" s="1"/>
  <c r="R1939" i="2"/>
  <c r="S1939" i="2" s="1"/>
  <c r="R1927" i="2"/>
  <c r="S1927" i="2" s="1"/>
  <c r="R1085" i="2"/>
  <c r="S1085" i="2" s="1"/>
  <c r="M1085" i="2"/>
  <c r="R1915" i="2"/>
  <c r="R1903" i="2"/>
  <c r="S1903" i="2" s="1"/>
  <c r="R1891" i="2"/>
  <c r="S1891" i="2" s="1"/>
  <c r="R1879" i="2"/>
  <c r="S1879" i="2" s="1"/>
  <c r="R1867" i="2"/>
  <c r="R1855" i="2"/>
  <c r="S1855" i="2" s="1"/>
  <c r="R1843" i="2"/>
  <c r="S1843" i="2" s="1"/>
  <c r="R1831" i="2"/>
  <c r="S1831" i="2" s="1"/>
  <c r="R1820" i="2"/>
  <c r="S1820" i="2" s="1"/>
  <c r="R1808" i="2"/>
  <c r="S1808" i="2" s="1"/>
  <c r="R1796" i="2"/>
  <c r="S1796" i="2" s="1"/>
  <c r="R1784" i="2"/>
  <c r="S1784" i="2" s="1"/>
  <c r="R1772" i="2"/>
  <c r="R1760" i="2"/>
  <c r="S1760" i="2" s="1"/>
  <c r="R1748" i="2"/>
  <c r="S1748" i="2" s="1"/>
  <c r="R1736" i="2"/>
  <c r="S1736" i="2" s="1"/>
  <c r="R1724" i="2"/>
  <c r="R1712" i="2"/>
  <c r="S1712" i="2" s="1"/>
  <c r="R1700" i="2"/>
  <c r="S1700" i="2" s="1"/>
  <c r="R1688" i="2"/>
  <c r="S1688" i="2" s="1"/>
  <c r="R1676" i="2"/>
  <c r="S1676" i="2" s="1"/>
  <c r="R1665" i="2"/>
  <c r="S1665" i="2" s="1"/>
  <c r="R1653" i="2"/>
  <c r="S1653" i="2" s="1"/>
  <c r="R1641" i="2"/>
  <c r="S1641" i="2" s="1"/>
  <c r="R1618" i="2"/>
  <c r="R1606" i="2"/>
  <c r="R1594" i="2"/>
  <c r="S1594" i="2" s="1"/>
  <c r="R1582" i="2"/>
  <c r="S1582" i="2" s="1"/>
  <c r="R1570" i="2"/>
  <c r="S1570" i="2" s="1"/>
  <c r="R1558" i="2"/>
  <c r="S1558" i="2" s="1"/>
  <c r="R1546" i="2"/>
  <c r="S1546" i="2" s="1"/>
  <c r="R1534" i="2"/>
  <c r="S1534" i="2" s="1"/>
  <c r="R1523" i="2"/>
  <c r="S1523" i="2" s="1"/>
  <c r="R1511" i="2"/>
  <c r="S1511" i="2" s="1"/>
  <c r="R1499" i="2"/>
  <c r="S1499" i="2" s="1"/>
  <c r="R1487" i="2"/>
  <c r="R1475" i="2"/>
  <c r="S1475" i="2" s="1"/>
  <c r="R1463" i="2"/>
  <c r="R1451" i="2"/>
  <c r="S1451" i="2" s="1"/>
  <c r="R1439" i="2"/>
  <c r="R1427" i="2"/>
  <c r="S1427" i="2" s="1"/>
  <c r="R1415" i="2"/>
  <c r="S1415" i="2" s="1"/>
  <c r="R1403" i="2"/>
  <c r="S1403" i="2" s="1"/>
  <c r="R1391" i="2"/>
  <c r="S1391" i="2" s="1"/>
  <c r="R1379" i="2"/>
  <c r="S1379" i="2" s="1"/>
  <c r="R1367" i="2"/>
  <c r="S1367" i="2" s="1"/>
  <c r="R1355" i="2"/>
  <c r="S1355" i="2" s="1"/>
  <c r="R1343" i="2"/>
  <c r="R1331" i="2"/>
  <c r="S1331" i="2" s="1"/>
  <c r="R1319" i="2"/>
  <c r="R1307" i="2"/>
  <c r="S1307" i="2" s="1"/>
  <c r="R1295" i="2"/>
  <c r="S1295" i="2" s="1"/>
  <c r="R1283" i="2"/>
  <c r="S1283" i="2" s="1"/>
  <c r="R1271" i="2"/>
  <c r="S1271" i="2" s="1"/>
  <c r="R1259" i="2"/>
  <c r="S1259" i="2" s="1"/>
  <c r="R1247" i="2"/>
  <c r="S1247" i="2" s="1"/>
  <c r="R1235" i="2"/>
  <c r="S1235" i="2" s="1"/>
  <c r="R1223" i="2"/>
  <c r="S1223" i="2" s="1"/>
  <c r="R1211" i="2"/>
  <c r="S1211" i="2" s="1"/>
  <c r="R1199" i="2"/>
  <c r="R1187" i="2"/>
  <c r="S1187" i="2" s="1"/>
  <c r="R1175" i="2"/>
  <c r="R1163" i="2"/>
  <c r="S1163" i="2" s="1"/>
  <c r="R1151" i="2"/>
  <c r="S1151" i="2" s="1"/>
  <c r="R1139" i="2"/>
  <c r="S1139" i="2" s="1"/>
  <c r="R1127" i="2"/>
  <c r="S1127" i="2" s="1"/>
  <c r="R1115" i="2"/>
  <c r="S1115" i="2" s="1"/>
  <c r="R1103" i="2"/>
  <c r="S1103" i="2" s="1"/>
  <c r="R1091" i="2"/>
  <c r="S1091" i="2" s="1"/>
  <c r="R1079" i="2"/>
  <c r="S1079" i="2" s="1"/>
  <c r="R1067" i="2"/>
  <c r="S1067" i="2" s="1"/>
  <c r="R1055" i="2"/>
  <c r="R1044" i="2"/>
  <c r="S1044" i="2" s="1"/>
  <c r="R1032" i="2"/>
  <c r="R1020" i="2"/>
  <c r="S1020" i="2" s="1"/>
  <c r="R1008" i="2"/>
  <c r="S1008" i="2" s="1"/>
  <c r="R996" i="2"/>
  <c r="S996" i="2" s="1"/>
  <c r="R984" i="2"/>
  <c r="S984" i="2" s="1"/>
  <c r="R973" i="2"/>
  <c r="S973" i="2" s="1"/>
  <c r="R961" i="2"/>
  <c r="S961" i="2" s="1"/>
  <c r="R949" i="2"/>
  <c r="S949" i="2" s="1"/>
  <c r="R937" i="2"/>
  <c r="S937" i="2" s="1"/>
  <c r="R925" i="2"/>
  <c r="S925" i="2" s="1"/>
  <c r="R913" i="2"/>
  <c r="R902" i="2"/>
  <c r="S902" i="2" s="1"/>
  <c r="R891" i="2"/>
  <c r="R879" i="2"/>
  <c r="R867" i="2"/>
  <c r="R855" i="2"/>
  <c r="S855" i="2" s="1"/>
  <c r="R843" i="2"/>
  <c r="S843" i="2" s="1"/>
  <c r="R831" i="2"/>
  <c r="S831" i="2" s="1"/>
  <c r="R819" i="2"/>
  <c r="S819" i="2" s="1"/>
  <c r="R807" i="2"/>
  <c r="S807" i="2" s="1"/>
  <c r="R795" i="2"/>
  <c r="S795" i="2" s="1"/>
  <c r="R783" i="2"/>
  <c r="S783" i="2" s="1"/>
  <c r="R771" i="2"/>
  <c r="R759" i="2"/>
  <c r="S759" i="2" s="1"/>
  <c r="R747" i="2"/>
  <c r="R735" i="2"/>
  <c r="S735" i="2" s="1"/>
  <c r="R723" i="2"/>
  <c r="S723" i="2" s="1"/>
  <c r="R711" i="2"/>
  <c r="S711" i="2" s="1"/>
  <c r="R699" i="2"/>
  <c r="S699" i="2" s="1"/>
  <c r="R687" i="2"/>
  <c r="S687" i="2" s="1"/>
  <c r="R675" i="2"/>
  <c r="S675" i="2" s="1"/>
  <c r="R663" i="2"/>
  <c r="S663" i="2" s="1"/>
  <c r="R651" i="2"/>
  <c r="S651" i="2" s="1"/>
  <c r="R639" i="2"/>
  <c r="S639" i="2" s="1"/>
  <c r="R627" i="2"/>
  <c r="R615" i="2"/>
  <c r="R603" i="2"/>
  <c r="R591" i="2"/>
  <c r="S591" i="2" s="1"/>
  <c r="R579" i="2"/>
  <c r="S579" i="2" s="1"/>
  <c r="R567" i="2"/>
  <c r="S567" i="2" s="1"/>
  <c r="R555" i="2"/>
  <c r="S555" i="2" s="1"/>
  <c r="R543" i="2"/>
  <c r="S543" i="2" s="1"/>
  <c r="R531" i="2"/>
  <c r="S531" i="2" s="1"/>
  <c r="R519" i="2"/>
  <c r="S519" i="2" s="1"/>
  <c r="R507" i="2"/>
  <c r="S507" i="2" s="1"/>
  <c r="R495" i="2"/>
  <c r="S495" i="2" s="1"/>
  <c r="R483" i="2"/>
  <c r="R471" i="2"/>
  <c r="S471" i="2" s="1"/>
  <c r="R459" i="2"/>
  <c r="R447" i="2"/>
  <c r="S447" i="2" s="1"/>
  <c r="R435" i="2"/>
  <c r="S435" i="2" s="1"/>
  <c r="R423" i="2"/>
  <c r="S423" i="2" s="1"/>
  <c r="R411" i="2"/>
  <c r="R399" i="2"/>
  <c r="S399" i="2" s="1"/>
  <c r="R387" i="2"/>
  <c r="S387" i="2" s="1"/>
  <c r="R375" i="2"/>
  <c r="S375" i="2" s="1"/>
  <c r="R363" i="2"/>
  <c r="S363" i="2" s="1"/>
  <c r="R351" i="2"/>
  <c r="S351" i="2" s="1"/>
  <c r="R339" i="2"/>
  <c r="R327" i="2"/>
  <c r="S327" i="2" s="1"/>
  <c r="R315" i="2"/>
  <c r="R303" i="2"/>
  <c r="S303" i="2" s="1"/>
  <c r="R291" i="2"/>
  <c r="S291" i="2" s="1"/>
  <c r="R279" i="2"/>
  <c r="S279" i="2" s="1"/>
  <c r="R267" i="2"/>
  <c r="S267" i="2" s="1"/>
  <c r="R255" i="2"/>
  <c r="S255" i="2" s="1"/>
  <c r="R243" i="2"/>
  <c r="S243" i="2" s="1"/>
  <c r="R231" i="2"/>
  <c r="S231" i="2" s="1"/>
  <c r="R219" i="2"/>
  <c r="S219" i="2" s="1"/>
  <c r="R207" i="2"/>
  <c r="S207" i="2" s="1"/>
  <c r="R195" i="2"/>
  <c r="R183" i="2"/>
  <c r="S183" i="2" s="1"/>
  <c r="R171" i="2"/>
  <c r="R159" i="2"/>
  <c r="S159" i="2" s="1"/>
  <c r="R147" i="2"/>
  <c r="S147" i="2" s="1"/>
  <c r="R135" i="2"/>
  <c r="S135" i="2" s="1"/>
  <c r="R123" i="2"/>
  <c r="S123" i="2" s="1"/>
  <c r="R111" i="2"/>
  <c r="S111" i="2" s="1"/>
  <c r="R99" i="2"/>
  <c r="S99" i="2" s="1"/>
  <c r="R87" i="2"/>
  <c r="S87" i="2" s="1"/>
  <c r="R75" i="2"/>
  <c r="S75" i="2" s="1"/>
  <c r="R64" i="2"/>
  <c r="S64" i="2" s="1"/>
  <c r="R52" i="2"/>
  <c r="R40" i="2"/>
  <c r="S40" i="2" s="1"/>
  <c r="R28" i="2"/>
  <c r="R16" i="2"/>
  <c r="S16" i="2" s="1"/>
  <c r="R5" i="2"/>
  <c r="S5" i="2" s="1"/>
  <c r="M1219" i="2"/>
  <c r="M256" i="2"/>
  <c r="R884" i="2"/>
  <c r="S884" i="2" s="1"/>
  <c r="R872" i="2"/>
  <c r="S872" i="2" s="1"/>
  <c r="R860" i="2"/>
  <c r="S860" i="2" s="1"/>
  <c r="R848" i="2"/>
  <c r="S848" i="2" s="1"/>
  <c r="R836" i="2"/>
  <c r="S836" i="2" s="1"/>
  <c r="R824" i="2"/>
  <c r="S824" i="2" s="1"/>
  <c r="R812" i="2"/>
  <c r="S812" i="2" s="1"/>
  <c r="R800" i="2"/>
  <c r="S800" i="2" s="1"/>
  <c r="R788" i="2"/>
  <c r="S788" i="2" s="1"/>
  <c r="R776" i="2"/>
  <c r="R764" i="2"/>
  <c r="S764" i="2" s="1"/>
  <c r="R752" i="2"/>
  <c r="S752" i="2" s="1"/>
  <c r="R740" i="2"/>
  <c r="S740" i="2" s="1"/>
  <c r="R728" i="2"/>
  <c r="S728" i="2" s="1"/>
  <c r="R716" i="2"/>
  <c r="S716" i="2" s="1"/>
  <c r="R704" i="2"/>
  <c r="S704" i="2" s="1"/>
  <c r="R692" i="2"/>
  <c r="S692" i="2" s="1"/>
  <c r="R680" i="2"/>
  <c r="S680" i="2" s="1"/>
  <c r="R668" i="2"/>
  <c r="S668" i="2" s="1"/>
  <c r="R656" i="2"/>
  <c r="S656" i="2" s="1"/>
  <c r="R644" i="2"/>
  <c r="S644" i="2" s="1"/>
  <c r="R632" i="2"/>
  <c r="S632" i="2" s="1"/>
  <c r="R620" i="2"/>
  <c r="S620" i="2" s="1"/>
  <c r="R608" i="2"/>
  <c r="S608" i="2" s="1"/>
  <c r="R596" i="2"/>
  <c r="S596" i="2" s="1"/>
  <c r="R584" i="2"/>
  <c r="S584" i="2" s="1"/>
  <c r="R572" i="2"/>
  <c r="S572" i="2" s="1"/>
  <c r="R560" i="2"/>
  <c r="S560" i="2" s="1"/>
  <c r="R548" i="2"/>
  <c r="S548" i="2" s="1"/>
  <c r="R536" i="2"/>
  <c r="S536" i="2" s="1"/>
  <c r="R524" i="2"/>
  <c r="S524" i="2" s="1"/>
  <c r="R512" i="2"/>
  <c r="S512" i="2" s="1"/>
  <c r="R500" i="2"/>
  <c r="S500" i="2" s="1"/>
  <c r="R488" i="2"/>
  <c r="S488" i="2" s="1"/>
  <c r="R476" i="2"/>
  <c r="S476" i="2" s="1"/>
  <c r="R464" i="2"/>
  <c r="S464" i="2" s="1"/>
  <c r="R452" i="2"/>
  <c r="S452" i="2" s="1"/>
  <c r="R440" i="2"/>
  <c r="S440" i="2" s="1"/>
  <c r="R428" i="2"/>
  <c r="S428" i="2" s="1"/>
  <c r="R416" i="2"/>
  <c r="S416" i="2" s="1"/>
  <c r="R404" i="2"/>
  <c r="S404" i="2" s="1"/>
  <c r="R392" i="2"/>
  <c r="S392" i="2" s="1"/>
  <c r="R380" i="2"/>
  <c r="S380" i="2" s="1"/>
  <c r="R368" i="2"/>
  <c r="S368" i="2" s="1"/>
  <c r="R356" i="2"/>
  <c r="S356" i="2" s="1"/>
  <c r="R344" i="2"/>
  <c r="S344" i="2" s="1"/>
  <c r="R332" i="2"/>
  <c r="S332" i="2" s="1"/>
  <c r="R320" i="2"/>
  <c r="S320" i="2" s="1"/>
  <c r="R308" i="2"/>
  <c r="S308" i="2" s="1"/>
  <c r="R296" i="2"/>
  <c r="S296" i="2" s="1"/>
  <c r="R284" i="2"/>
  <c r="S284" i="2" s="1"/>
  <c r="R272" i="2"/>
  <c r="S272" i="2" s="1"/>
  <c r="R260" i="2"/>
  <c r="S260" i="2" s="1"/>
  <c r="R248" i="2"/>
  <c r="R236" i="2"/>
  <c r="S236" i="2" s="1"/>
  <c r="R224" i="2"/>
  <c r="S224" i="2" s="1"/>
  <c r="R212" i="2"/>
  <c r="S212" i="2" s="1"/>
  <c r="R200" i="2"/>
  <c r="S200" i="2" s="1"/>
  <c r="R188" i="2"/>
  <c r="S188" i="2" s="1"/>
  <c r="R176" i="2"/>
  <c r="S176" i="2" s="1"/>
  <c r="R164" i="2"/>
  <c r="S164" i="2" s="1"/>
  <c r="R152" i="2"/>
  <c r="S152" i="2" s="1"/>
  <c r="R140" i="2"/>
  <c r="S140" i="2" s="1"/>
  <c r="R128" i="2"/>
  <c r="S128" i="2" s="1"/>
  <c r="R116" i="2"/>
  <c r="S116" i="2" s="1"/>
  <c r="R104" i="2"/>
  <c r="R92" i="2"/>
  <c r="S92" i="2" s="1"/>
  <c r="R80" i="2"/>
  <c r="R69" i="2"/>
  <c r="S69" i="2" s="1"/>
  <c r="R57" i="2"/>
  <c r="S57" i="2" s="1"/>
  <c r="R45" i="2"/>
  <c r="S45" i="2" s="1"/>
  <c r="R33" i="2"/>
  <c r="S33" i="2" s="1"/>
  <c r="R21" i="2"/>
  <c r="S21" i="2" s="1"/>
  <c r="R9" i="2"/>
  <c r="S9" i="2" s="1"/>
  <c r="M523" i="2"/>
  <c r="R523" i="2"/>
  <c r="S523" i="2" s="1"/>
  <c r="M1272" i="2"/>
  <c r="R1272" i="2"/>
  <c r="S1272" i="2" s="1"/>
  <c r="M148" i="2"/>
  <c r="R148" i="2"/>
  <c r="S148" i="2" s="1"/>
  <c r="M1128" i="2"/>
  <c r="M706" i="2"/>
  <c r="M2221" i="2"/>
  <c r="R2221" i="2"/>
  <c r="S2221" i="2" s="1"/>
  <c r="M717" i="2"/>
  <c r="R717" i="2"/>
  <c r="S717" i="2" s="1"/>
  <c r="M683" i="2"/>
  <c r="S2061" i="2"/>
  <c r="S2991" i="2"/>
  <c r="S2979" i="2"/>
  <c r="S2967" i="2"/>
  <c r="S2955" i="2"/>
  <c r="S2943" i="2"/>
  <c r="S2931" i="2"/>
  <c r="S2919" i="2"/>
  <c r="S2907" i="2"/>
  <c r="S2871" i="2"/>
  <c r="S2859" i="2"/>
  <c r="S2847" i="2"/>
  <c r="S2811" i="2"/>
  <c r="S2799" i="2"/>
  <c r="S2787" i="2"/>
  <c r="S2763" i="2"/>
  <c r="S2727" i="2"/>
  <c r="S2715" i="2"/>
  <c r="S2703" i="2"/>
  <c r="S2667" i="2"/>
  <c r="S2655" i="2"/>
  <c r="S2643" i="2"/>
  <c r="S2631" i="2"/>
  <c r="S2619" i="2"/>
  <c r="S2595" i="2"/>
  <c r="S2583" i="2"/>
  <c r="S2571" i="2"/>
  <c r="S2559" i="2"/>
  <c r="S2523" i="2"/>
  <c r="S2511" i="2"/>
  <c r="S2499" i="2"/>
  <c r="S2487" i="2"/>
  <c r="S2463" i="2"/>
  <c r="S2439" i="2"/>
  <c r="S2415" i="2"/>
  <c r="S2379" i="2"/>
  <c r="S2367" i="2"/>
  <c r="S2355" i="2"/>
  <c r="S2343" i="2"/>
  <c r="S2332" i="2"/>
  <c r="S2320" i="2"/>
  <c r="S2284" i="2"/>
  <c r="S2272" i="2"/>
  <c r="S2260" i="2"/>
  <c r="S2248" i="2"/>
  <c r="S2200" i="2"/>
  <c r="S2188" i="2"/>
  <c r="S2176" i="2"/>
  <c r="S2140" i="2"/>
  <c r="S2104" i="2"/>
  <c r="M2056" i="2"/>
  <c r="S2044" i="2"/>
  <c r="M1996" i="2"/>
  <c r="S1972" i="2"/>
  <c r="M263" i="2"/>
  <c r="M95" i="2"/>
  <c r="M2091" i="2"/>
  <c r="M2114" i="2"/>
  <c r="M2006" i="2"/>
  <c r="M1850" i="2"/>
  <c r="M1803" i="2"/>
  <c r="M1446" i="2"/>
  <c r="M407" i="2"/>
  <c r="M2988" i="2"/>
  <c r="M2976" i="2"/>
  <c r="S2964" i="2"/>
  <c r="S2952" i="2"/>
  <c r="M2940" i="2"/>
  <c r="S2928" i="2"/>
  <c r="M2916" i="2"/>
  <c r="M2904" i="2"/>
  <c r="S2892" i="2"/>
  <c r="M2880" i="2"/>
  <c r="S2868" i="2"/>
  <c r="S2856" i="2"/>
  <c r="M2844" i="2"/>
  <c r="S2832" i="2"/>
  <c r="M2820" i="2"/>
  <c r="M2808" i="2"/>
  <c r="M2796" i="2"/>
  <c r="S2784" i="2"/>
  <c r="S2772" i="2"/>
  <c r="S2724" i="2"/>
  <c r="M2712" i="2"/>
  <c r="M2676" i="2"/>
  <c r="M2592" i="2"/>
  <c r="S2580" i="2"/>
  <c r="M2568" i="2"/>
  <c r="M2508" i="2"/>
  <c r="S2484" i="2"/>
  <c r="M2460" i="2"/>
  <c r="S2436" i="2"/>
  <c r="S2412" i="2"/>
  <c r="M2364" i="2"/>
  <c r="S2340" i="2"/>
  <c r="S2317" i="2"/>
  <c r="S2293" i="2"/>
  <c r="M2269" i="2"/>
  <c r="S2197" i="2"/>
  <c r="M2173" i="2"/>
  <c r="S2161" i="2"/>
  <c r="S2113" i="2"/>
  <c r="S2065" i="2"/>
  <c r="S2041" i="2"/>
  <c r="S2029" i="2"/>
  <c r="S1993" i="2"/>
  <c r="S1957" i="2"/>
  <c r="S1921" i="2"/>
  <c r="S1897" i="2"/>
  <c r="S1873" i="2"/>
  <c r="S1861" i="2"/>
  <c r="S1814" i="2"/>
  <c r="S1802" i="2"/>
  <c r="S1778" i="2"/>
  <c r="S1766" i="2"/>
  <c r="S1754" i="2"/>
  <c r="S1718" i="2"/>
  <c r="S1694" i="2"/>
  <c r="S1682" i="2"/>
  <c r="S1647" i="2"/>
  <c r="S1635" i="2"/>
  <c r="S1600" i="2"/>
  <c r="S1517" i="2"/>
  <c r="S1457" i="2"/>
  <c r="S1421" i="2"/>
  <c r="S1385" i="2"/>
  <c r="S1373" i="2"/>
  <c r="S1325" i="2"/>
  <c r="M1411" i="2"/>
  <c r="M1626" i="2"/>
  <c r="S2987" i="2"/>
  <c r="M2975" i="2"/>
  <c r="M2963" i="2"/>
  <c r="M2951" i="2"/>
  <c r="M2939" i="2"/>
  <c r="S2903" i="2"/>
  <c r="S2891" i="2"/>
  <c r="M2879" i="2"/>
  <c r="S2867" i="2"/>
  <c r="S2855" i="2"/>
  <c r="S2843" i="2"/>
  <c r="M2831" i="2"/>
  <c r="S2819" i="2"/>
  <c r="M2807" i="2"/>
  <c r="M2795" i="2"/>
  <c r="M2771" i="2"/>
  <c r="S2759" i="2"/>
  <c r="S2747" i="2"/>
  <c r="S2711" i="2"/>
  <c r="S2687" i="2"/>
  <c r="S2675" i="2"/>
  <c r="S2639" i="2"/>
  <c r="S2615" i="2"/>
  <c r="S2603" i="2"/>
  <c r="S2567" i="2"/>
  <c r="M2543" i="2"/>
  <c r="S2531" i="2"/>
  <c r="S2483" i="2"/>
  <c r="S2435" i="2"/>
  <c r="S2387" i="2"/>
  <c r="S2375" i="2"/>
  <c r="S2244" i="2"/>
  <c r="S2232" i="2"/>
  <c r="S2160" i="2"/>
  <c r="S2148" i="2"/>
  <c r="S2112" i="2"/>
  <c r="S2064" i="2"/>
  <c r="S2028" i="2"/>
  <c r="S1992" i="2"/>
  <c r="S1968" i="2"/>
  <c r="S1956" i="2"/>
  <c r="S1944" i="2"/>
  <c r="S1920" i="2"/>
  <c r="S1896" i="2"/>
  <c r="S1860" i="2"/>
  <c r="S1848" i="2"/>
  <c r="S1836" i="2"/>
  <c r="S1801" i="2"/>
  <c r="S1777" i="2"/>
  <c r="S1765" i="2"/>
  <c r="S1729" i="2"/>
  <c r="S1717" i="2"/>
  <c r="S1623" i="2"/>
  <c r="S1611" i="2"/>
  <c r="S1599" i="2"/>
  <c r="S1551" i="2"/>
  <c r="S1539" i="2"/>
  <c r="S1516" i="2"/>
  <c r="S1468" i="2"/>
  <c r="S1456" i="2"/>
  <c r="S1384" i="2"/>
  <c r="S1324" i="2"/>
  <c r="S1300" i="2"/>
  <c r="S1264" i="2"/>
  <c r="S1240" i="2"/>
  <c r="S1156" i="2"/>
  <c r="S1120" i="2"/>
  <c r="S1096" i="2"/>
  <c r="S1084" i="2"/>
  <c r="S1025" i="2"/>
  <c r="S978" i="2"/>
  <c r="S954" i="2"/>
  <c r="S942" i="2"/>
  <c r="S918" i="2"/>
  <c r="S906" i="2"/>
  <c r="M2031" i="2"/>
  <c r="M1315" i="2"/>
  <c r="M383" i="2"/>
  <c r="M1564" i="2"/>
  <c r="S2806" i="2"/>
  <c r="M2758" i="2"/>
  <c r="S2746" i="2"/>
  <c r="S2710" i="2"/>
  <c r="M2614" i="2"/>
  <c r="S2506" i="2"/>
  <c r="S2494" i="2"/>
  <c r="S2362" i="2"/>
  <c r="S2350" i="2"/>
  <c r="S2219" i="2"/>
  <c r="S2207" i="2"/>
  <c r="S2171" i="2"/>
  <c r="S2147" i="2"/>
  <c r="S2135" i="2"/>
  <c r="S2075" i="2"/>
  <c r="S2063" i="2"/>
  <c r="S2027" i="2"/>
  <c r="S1991" i="2"/>
  <c r="S1955" i="2"/>
  <c r="S1943" i="2"/>
  <c r="S1931" i="2"/>
  <c r="S1919" i="2"/>
  <c r="S1871" i="2"/>
  <c r="S1704" i="2"/>
  <c r="S1562" i="2"/>
  <c r="S1407" i="2"/>
  <c r="S1275" i="2"/>
  <c r="S1203" i="2"/>
  <c r="S1131" i="2"/>
  <c r="S1071" i="2"/>
  <c r="S1059" i="2"/>
  <c r="S859" i="2"/>
  <c r="S847" i="2"/>
  <c r="S811" i="2"/>
  <c r="S775" i="2"/>
  <c r="S727" i="2"/>
  <c r="S715" i="2"/>
  <c r="S703" i="2"/>
  <c r="S667" i="2"/>
  <c r="S631" i="2"/>
  <c r="S583" i="2"/>
  <c r="S571" i="2"/>
  <c r="S559" i="2"/>
  <c r="S511" i="2"/>
  <c r="S487" i="2"/>
  <c r="S439" i="2"/>
  <c r="S427" i="2"/>
  <c r="S415" i="2"/>
  <c r="S379" i="2"/>
  <c r="S343" i="2"/>
  <c r="S331" i="2"/>
  <c r="S295" i="2"/>
  <c r="S283" i="2"/>
  <c r="S271" i="2"/>
  <c r="S259" i="2"/>
  <c r="S235" i="2"/>
  <c r="S187" i="2"/>
  <c r="S175" i="2"/>
  <c r="S163" i="2"/>
  <c r="S127" i="2"/>
  <c r="S103" i="2"/>
  <c r="S91" i="2"/>
  <c r="S79" i="2"/>
  <c r="S68" i="2"/>
  <c r="S32" i="2"/>
  <c r="M2714" i="2"/>
  <c r="M2594" i="2"/>
  <c r="M2570" i="2"/>
  <c r="M2486" i="2"/>
  <c r="M2079" i="2"/>
  <c r="M575" i="2"/>
  <c r="M2915" i="2"/>
  <c r="S2985" i="2"/>
  <c r="S2973" i="2"/>
  <c r="S2961" i="2"/>
  <c r="S2949" i="2"/>
  <c r="S2937" i="2"/>
  <c r="S2925" i="2"/>
  <c r="S2913" i="2"/>
  <c r="S2901" i="2"/>
  <c r="S2889" i="2"/>
  <c r="S2877" i="2"/>
  <c r="S2865" i="2"/>
  <c r="S2853" i="2"/>
  <c r="S2841" i="2"/>
  <c r="S2829" i="2"/>
  <c r="S2817" i="2"/>
  <c r="S2805" i="2"/>
  <c r="S2793" i="2"/>
  <c r="S2781" i="2"/>
  <c r="S2769" i="2"/>
  <c r="S2757" i="2"/>
  <c r="S2745" i="2"/>
  <c r="S2733" i="2"/>
  <c r="S2721" i="2"/>
  <c r="S2709" i="2"/>
  <c r="S2697" i="2"/>
  <c r="S2685" i="2"/>
  <c r="S2673" i="2"/>
  <c r="S2661" i="2"/>
  <c r="S2649" i="2"/>
  <c r="S2637" i="2"/>
  <c r="S2625" i="2"/>
  <c r="S2613" i="2"/>
  <c r="S2601" i="2"/>
  <c r="S2589" i="2"/>
  <c r="S2577" i="2"/>
  <c r="S2565" i="2"/>
  <c r="S2553" i="2"/>
  <c r="S2541" i="2"/>
  <c r="S2529" i="2"/>
  <c r="S2517" i="2"/>
  <c r="S2505" i="2"/>
  <c r="S2493" i="2"/>
  <c r="S2481" i="2"/>
  <c r="S2469" i="2"/>
  <c r="S2457" i="2"/>
  <c r="S2445" i="2"/>
  <c r="S2433" i="2"/>
  <c r="S2421" i="2"/>
  <c r="S2409" i="2"/>
  <c r="S2397" i="2"/>
  <c r="S2385" i="2"/>
  <c r="S2373" i="2"/>
  <c r="S2361" i="2"/>
  <c r="S2349" i="2"/>
  <c r="S2326" i="2"/>
  <c r="S2314" i="2"/>
  <c r="S2302" i="2"/>
  <c r="S2290" i="2"/>
  <c r="S2278" i="2"/>
  <c r="S2266" i="2"/>
  <c r="S2254" i="2"/>
  <c r="S2242" i="2"/>
  <c r="S2230" i="2"/>
  <c r="S2218" i="2"/>
  <c r="S2206" i="2"/>
  <c r="S2194" i="2"/>
  <c r="S2182" i="2"/>
  <c r="S2170" i="2"/>
  <c r="S2158" i="2"/>
  <c r="S2146" i="2"/>
  <c r="S2134" i="2"/>
  <c r="S2122" i="2"/>
  <c r="S2110" i="2"/>
  <c r="S2098" i="2"/>
  <c r="S2086" i="2"/>
  <c r="S2074" i="2"/>
  <c r="S2062" i="2"/>
  <c r="S2050" i="2"/>
  <c r="S2038" i="2"/>
  <c r="S2026" i="2"/>
  <c r="S2014" i="2"/>
  <c r="S2002" i="2"/>
  <c r="S1990" i="2"/>
  <c r="S1978" i="2"/>
  <c r="S1966" i="2"/>
  <c r="S1954" i="2"/>
  <c r="S1942" i="2"/>
  <c r="S1930" i="2"/>
  <c r="S2480" i="2"/>
  <c r="S221" i="2"/>
  <c r="S2157" i="2"/>
  <c r="S1929" i="2"/>
  <c r="S1726" i="2"/>
  <c r="S1643" i="2"/>
  <c r="S77" i="2"/>
  <c r="S2947" i="2"/>
  <c r="S2911" i="2"/>
  <c r="S2815" i="2"/>
  <c r="S2803" i="2"/>
  <c r="S2767" i="2"/>
  <c r="S2671" i="2"/>
  <c r="S2659" i="2"/>
  <c r="S2623" i="2"/>
  <c r="S2527" i="2"/>
  <c r="S2515" i="2"/>
  <c r="S2479" i="2"/>
  <c r="S2383" i="2"/>
  <c r="S2371" i="2"/>
  <c r="S2336" i="2"/>
  <c r="S2240" i="2"/>
  <c r="S2228" i="2"/>
  <c r="S2192" i="2"/>
  <c r="S2048" i="2"/>
  <c r="S1952" i="2"/>
  <c r="S1940" i="2"/>
  <c r="S1904" i="2"/>
  <c r="S1809" i="2"/>
  <c r="S1797" i="2"/>
  <c r="S1773" i="2"/>
  <c r="S1761" i="2"/>
  <c r="S1654" i="2"/>
  <c r="S1619" i="2"/>
  <c r="S1524" i="2"/>
  <c r="S1512" i="2"/>
  <c r="S1380" i="2"/>
  <c r="S1368" i="2"/>
  <c r="S1332" i="2"/>
  <c r="S1212" i="2"/>
  <c r="S1176" i="2"/>
  <c r="S1092" i="2"/>
  <c r="S1080" i="2"/>
  <c r="S1068" i="2"/>
  <c r="S1033" i="2"/>
  <c r="S938" i="2"/>
  <c r="S926" i="2"/>
  <c r="S903" i="2"/>
  <c r="S892" i="2"/>
  <c r="S796" i="2"/>
  <c r="S784" i="2"/>
  <c r="S748" i="2"/>
  <c r="S652" i="2"/>
  <c r="S640" i="2"/>
  <c r="S604" i="2"/>
  <c r="S508" i="2"/>
  <c r="S496" i="2"/>
  <c r="S460" i="2"/>
  <c r="S364" i="2"/>
  <c r="S352" i="2"/>
  <c r="S316" i="2"/>
  <c r="S220" i="2"/>
  <c r="S208" i="2"/>
  <c r="S172" i="2"/>
  <c r="S65" i="2"/>
  <c r="S53" i="2"/>
  <c r="S17" i="2"/>
  <c r="S2816" i="2"/>
  <c r="S2432" i="2"/>
  <c r="S2205" i="2"/>
  <c r="S1572" i="2"/>
  <c r="S557" i="2"/>
  <c r="S18" i="2"/>
  <c r="S2874" i="2"/>
  <c r="S2610" i="2"/>
  <c r="S2466" i="2"/>
  <c r="S2323" i="2"/>
  <c r="S2275" i="2"/>
  <c r="S2179" i="2"/>
  <c r="S2131" i="2"/>
  <c r="M2059" i="2"/>
  <c r="S2035" i="2"/>
  <c r="S1987" i="2"/>
  <c r="S1772" i="2"/>
  <c r="S1724" i="2"/>
  <c r="S1618" i="2"/>
  <c r="S1606" i="2"/>
  <c r="S1487" i="2"/>
  <c r="S1463" i="2"/>
  <c r="S1439" i="2"/>
  <c r="S1343" i="2"/>
  <c r="S1319" i="2"/>
  <c r="S1199" i="2"/>
  <c r="S1175" i="2"/>
  <c r="S1055" i="2"/>
  <c r="S1032" i="2"/>
  <c r="S913" i="2"/>
  <c r="S891" i="2"/>
  <c r="S879" i="2"/>
  <c r="S867" i="2"/>
  <c r="S771" i="2"/>
  <c r="S747" i="2"/>
  <c r="S627" i="2"/>
  <c r="S615" i="2"/>
  <c r="S603" i="2"/>
  <c r="S483" i="2"/>
  <c r="S459" i="2"/>
  <c r="S339" i="2"/>
  <c r="S315" i="2"/>
  <c r="S195" i="2"/>
  <c r="S171" i="2"/>
  <c r="S52" i="2"/>
  <c r="S28" i="2"/>
  <c r="S1261" i="2"/>
  <c r="S1081" i="2"/>
  <c r="S1010" i="2"/>
  <c r="M767" i="2"/>
  <c r="S2993" i="2"/>
  <c r="S2921" i="2"/>
  <c r="S2849" i="2"/>
  <c r="S2777" i="2"/>
  <c r="S2705" i="2"/>
  <c r="S2633" i="2"/>
  <c r="S2561" i="2"/>
  <c r="S2513" i="2"/>
  <c r="S2477" i="2"/>
  <c r="S2417" i="2"/>
  <c r="S2345" i="2"/>
  <c r="S2334" i="2"/>
  <c r="S2274" i="2"/>
  <c r="S2262" i="2"/>
  <c r="S2226" i="2"/>
  <c r="S2190" i="2"/>
  <c r="S2130" i="2"/>
  <c r="S2118" i="2"/>
  <c r="S2082" i="2"/>
  <c r="S2058" i="2"/>
  <c r="S2046" i="2"/>
  <c r="S1986" i="2"/>
  <c r="S1974" i="2"/>
  <c r="S1938" i="2"/>
  <c r="S1914" i="2"/>
  <c r="S1902" i="2"/>
  <c r="S1842" i="2"/>
  <c r="S1830" i="2"/>
  <c r="S1795" i="2"/>
  <c r="S1771" i="2"/>
  <c r="S1759" i="2"/>
  <c r="S1687" i="2"/>
  <c r="S1640" i="2"/>
  <c r="S1617" i="2"/>
  <c r="S1605" i="2"/>
  <c r="S1545" i="2"/>
  <c r="S1522" i="2"/>
  <c r="S1510" i="2"/>
  <c r="S1498" i="2"/>
  <c r="S1486" i="2"/>
  <c r="S1462" i="2"/>
  <c r="S1450" i="2"/>
  <c r="S1438" i="2"/>
  <c r="S1426" i="2"/>
  <c r="S1402" i="2"/>
  <c r="S1390" i="2"/>
  <c r="S1366" i="2"/>
  <c r="S1318" i="2"/>
  <c r="S1306" i="2"/>
  <c r="S1294" i="2"/>
  <c r="S1270" i="2"/>
  <c r="S1258" i="2"/>
  <c r="S1222" i="2"/>
  <c r="S1210" i="2"/>
  <c r="S1174" i="2"/>
  <c r="S1150" i="2"/>
  <c r="S1138" i="2"/>
  <c r="S1102" i="2"/>
  <c r="S1078" i="2"/>
  <c r="S1066" i="2"/>
  <c r="S1054" i="2"/>
  <c r="S1043" i="2"/>
  <c r="S1019" i="2"/>
  <c r="S1007" i="2"/>
  <c r="S960" i="2"/>
  <c r="S948" i="2"/>
  <c r="S936" i="2"/>
  <c r="S924" i="2"/>
  <c r="S912" i="2"/>
  <c r="S901" i="2"/>
  <c r="S890" i="2"/>
  <c r="S866" i="2"/>
  <c r="S854" i="2"/>
  <c r="S818" i="2"/>
  <c r="S806" i="2"/>
  <c r="S794" i="2"/>
  <c r="S782" i="2"/>
  <c r="S758" i="2"/>
  <c r="S746" i="2"/>
  <c r="S734" i="2"/>
  <c r="S722" i="2"/>
  <c r="S686" i="2"/>
  <c r="S674" i="2"/>
  <c r="S662" i="2"/>
  <c r="S650" i="2"/>
  <c r="S638" i="2"/>
  <c r="S614" i="2"/>
  <c r="S602" i="2"/>
  <c r="S578" i="2"/>
  <c r="S530" i="2"/>
  <c r="S518" i="2"/>
  <c r="S506" i="2"/>
  <c r="S482" i="2"/>
  <c r="S470" i="2"/>
  <c r="S434" i="2"/>
  <c r="S422" i="2"/>
  <c r="S386" i="2"/>
  <c r="S374" i="2"/>
  <c r="S362" i="2"/>
  <c r="S350" i="2"/>
  <c r="S338" i="2"/>
  <c r="S326" i="2"/>
  <c r="S314" i="2"/>
  <c r="S302" i="2"/>
  <c r="S290" i="2"/>
  <c r="S278" i="2"/>
  <c r="S254" i="2"/>
  <c r="S242" i="2"/>
  <c r="S230" i="2"/>
  <c r="S218" i="2"/>
  <c r="S206" i="2"/>
  <c r="S194" i="2"/>
  <c r="S170" i="2"/>
  <c r="S158" i="2"/>
  <c r="S146" i="2"/>
  <c r="S134" i="2"/>
  <c r="S122" i="2"/>
  <c r="S110" i="2"/>
  <c r="S98" i="2"/>
  <c r="S86" i="2"/>
  <c r="S74" i="2"/>
  <c r="S51" i="2"/>
  <c r="S15" i="2"/>
  <c r="S4" i="2"/>
  <c r="S845" i="2"/>
  <c r="S2992" i="2"/>
  <c r="S2980" i="2"/>
  <c r="S2968" i="2"/>
  <c r="S2956" i="2"/>
  <c r="S2932" i="2"/>
  <c r="S2920" i="2"/>
  <c r="S2908" i="2"/>
  <c r="S2872" i="2"/>
  <c r="S2848" i="2"/>
  <c r="S2836" i="2"/>
  <c r="S2824" i="2"/>
  <c r="S2812" i="2"/>
  <c r="S2788" i="2"/>
  <c r="S2776" i="2"/>
  <c r="S2764" i="2"/>
  <c r="S2728" i="2"/>
  <c r="S2704" i="2"/>
  <c r="S2692" i="2"/>
  <c r="S2680" i="2"/>
  <c r="S2668" i="2"/>
  <c r="S2644" i="2"/>
  <c r="S2632" i="2"/>
  <c r="S2620" i="2"/>
  <c r="S2584" i="2"/>
  <c r="S2560" i="2"/>
  <c r="S2548" i="2"/>
  <c r="S2524" i="2"/>
  <c r="S2512" i="2"/>
  <c r="S2488" i="2"/>
  <c r="S2476" i="2"/>
  <c r="S2464" i="2"/>
  <c r="S2452" i="2"/>
  <c r="S2440" i="2"/>
  <c r="S2428" i="2"/>
  <c r="S2404" i="2"/>
  <c r="S2392" i="2"/>
  <c r="S2344" i="2"/>
  <c r="S2333" i="2"/>
  <c r="S2321" i="2"/>
  <c r="S2309" i="2"/>
  <c r="S2273" i="2"/>
  <c r="S2249" i="2"/>
  <c r="S2237" i="2"/>
  <c r="S2189" i="2"/>
  <c r="S2177" i="2"/>
  <c r="S2165" i="2"/>
  <c r="S2129" i="2"/>
  <c r="S2105" i="2"/>
  <c r="S2093" i="2"/>
  <c r="S2045" i="2"/>
  <c r="S2033" i="2"/>
  <c r="S2021" i="2"/>
  <c r="S1985" i="2"/>
  <c r="S1961" i="2"/>
  <c r="S1949" i="2"/>
  <c r="S1901" i="2"/>
  <c r="S1889" i="2"/>
  <c r="S1877" i="2"/>
  <c r="S1841" i="2"/>
  <c r="S1818" i="2"/>
  <c r="S1806" i="2"/>
  <c r="S1794" i="2"/>
  <c r="S1782" i="2"/>
  <c r="S1770" i="2"/>
  <c r="S1758" i="2"/>
  <c r="S1746" i="2"/>
  <c r="S1734" i="2"/>
  <c r="S1722" i="2"/>
  <c r="S1710" i="2"/>
  <c r="S1698" i="2"/>
  <c r="S1686" i="2"/>
  <c r="S1674" i="2"/>
  <c r="S1651" i="2"/>
  <c r="S1628" i="2"/>
  <c r="S1616" i="2"/>
  <c r="S1556" i="2"/>
  <c r="S1544" i="2"/>
  <c r="S1497" i="2"/>
  <c r="S1473" i="2"/>
  <c r="S1461" i="2"/>
  <c r="S1401" i="2"/>
  <c r="S1389" i="2"/>
  <c r="S1353" i="2"/>
  <c r="S1329" i="2"/>
  <c r="S1317" i="2"/>
  <c r="S1257" i="2"/>
  <c r="S1245" i="2"/>
  <c r="S1209" i="2"/>
  <c r="S1185" i="2"/>
  <c r="S1173" i="2"/>
  <c r="S1113" i="2"/>
  <c r="S1101" i="2"/>
  <c r="S1065" i="2"/>
  <c r="S1030" i="2"/>
  <c r="S983" i="2"/>
  <c r="S971" i="2"/>
  <c r="S959" i="2"/>
  <c r="S947" i="2"/>
  <c r="S935" i="2"/>
  <c r="S923" i="2"/>
  <c r="S900" i="2"/>
  <c r="S889" i="2"/>
  <c r="S865" i="2"/>
  <c r="S853" i="2"/>
  <c r="S841" i="2"/>
  <c r="S829" i="2"/>
  <c r="S805" i="2"/>
  <c r="S793" i="2"/>
  <c r="S781" i="2"/>
  <c r="S769" i="2"/>
  <c r="S757" i="2"/>
  <c r="S745" i="2"/>
  <c r="S733" i="2"/>
  <c r="S721" i="2"/>
  <c r="S709" i="2"/>
  <c r="S697" i="2"/>
  <c r="S685" i="2"/>
  <c r="S673" i="2"/>
  <c r="S661" i="2"/>
  <c r="S649" i="2"/>
  <c r="S637" i="2"/>
  <c r="S613" i="2"/>
  <c r="S601" i="2"/>
  <c r="S589" i="2"/>
  <c r="S577" i="2"/>
  <c r="S565" i="2"/>
  <c r="S553" i="2"/>
  <c r="S541" i="2"/>
  <c r="S529" i="2"/>
  <c r="S517" i="2"/>
  <c r="S505" i="2"/>
  <c r="S493" i="2"/>
  <c r="S481" i="2"/>
  <c r="S469" i="2"/>
  <c r="S457" i="2"/>
  <c r="S445" i="2"/>
  <c r="S433" i="2"/>
  <c r="S421" i="2"/>
  <c r="S409" i="2"/>
  <c r="S397" i="2"/>
  <c r="S385" i="2"/>
  <c r="S373" i="2"/>
  <c r="S361" i="2"/>
  <c r="S349" i="2"/>
  <c r="S337" i="2"/>
  <c r="S325" i="2"/>
  <c r="S313" i="2"/>
  <c r="S301" i="2"/>
  <c r="S289" i="2"/>
  <c r="S277" i="2"/>
  <c r="S265" i="2"/>
  <c r="S253" i="2"/>
  <c r="S241" i="2"/>
  <c r="S217" i="2"/>
  <c r="S205" i="2"/>
  <c r="S193" i="2"/>
  <c r="S181" i="2"/>
  <c r="S169" i="2"/>
  <c r="S145" i="2"/>
  <c r="S133" i="2"/>
  <c r="S121" i="2"/>
  <c r="S109" i="2"/>
  <c r="S97" i="2"/>
  <c r="S73" i="2"/>
  <c r="S62" i="2"/>
  <c r="S50" i="2"/>
  <c r="S38" i="2"/>
  <c r="S26" i="2"/>
  <c r="S14" i="2"/>
  <c r="S3" i="2"/>
  <c r="S1918" i="2"/>
  <c r="S1906" i="2"/>
  <c r="S1894" i="2"/>
  <c r="S1882" i="2"/>
  <c r="S1870" i="2"/>
  <c r="S1858" i="2"/>
  <c r="S1846" i="2"/>
  <c r="S1834" i="2"/>
  <c r="S1823" i="2"/>
  <c r="S1811" i="2"/>
  <c r="S1799" i="2"/>
  <c r="S1787" i="2"/>
  <c r="S1775" i="2"/>
  <c r="S1763" i="2"/>
  <c r="S1751" i="2"/>
  <c r="S1739" i="2"/>
  <c r="S1727" i="2"/>
  <c r="S1715" i="2"/>
  <c r="S1703" i="2"/>
  <c r="S1691" i="2"/>
  <c r="S1679" i="2"/>
  <c r="S1668" i="2"/>
  <c r="S1656" i="2"/>
  <c r="S1644" i="2"/>
  <c r="S1632" i="2"/>
  <c r="S1621" i="2"/>
  <c r="S1609" i="2"/>
  <c r="S1597" i="2"/>
  <c r="S1585" i="2"/>
  <c r="S1573" i="2"/>
  <c r="S1561" i="2"/>
  <c r="S1549" i="2"/>
  <c r="S1537" i="2"/>
  <c r="S1526" i="2"/>
  <c r="S1514" i="2"/>
  <c r="S1502" i="2"/>
  <c r="S1490" i="2"/>
  <c r="S1478" i="2"/>
  <c r="S1466" i="2"/>
  <c r="S1454" i="2"/>
  <c r="S1442" i="2"/>
  <c r="S1430" i="2"/>
  <c r="S1418" i="2"/>
  <c r="S1406" i="2"/>
  <c r="S1394" i="2"/>
  <c r="S1382" i="2"/>
  <c r="S1370" i="2"/>
  <c r="S1358" i="2"/>
  <c r="S1346" i="2"/>
  <c r="S1334" i="2"/>
  <c r="S1322" i="2"/>
  <c r="S1310" i="2"/>
  <c r="S1298" i="2"/>
  <c r="S1286" i="2"/>
  <c r="S1274" i="2"/>
  <c r="S1262" i="2"/>
  <c r="S1250" i="2"/>
  <c r="S1238" i="2"/>
  <c r="S1226" i="2"/>
  <c r="S1214" i="2"/>
  <c r="S1202" i="2"/>
  <c r="S1190" i="2"/>
  <c r="S1178" i="2"/>
  <c r="S1166" i="2"/>
  <c r="S1154" i="2"/>
  <c r="S1142" i="2"/>
  <c r="S1130" i="2"/>
  <c r="S1118" i="2"/>
  <c r="S1106" i="2"/>
  <c r="S1094" i="2"/>
  <c r="S1082" i="2"/>
  <c r="S1070" i="2"/>
  <c r="S1058" i="2"/>
  <c r="S1047" i="2"/>
  <c r="S1035" i="2"/>
  <c r="S1023" i="2"/>
  <c r="S1011" i="2"/>
  <c r="S987" i="2"/>
  <c r="S976" i="2"/>
  <c r="S952" i="2"/>
  <c r="S940" i="2"/>
  <c r="S894" i="2"/>
  <c r="S882" i="2"/>
  <c r="S870" i="2"/>
  <c r="S1900" i="2"/>
  <c r="S1888" i="2"/>
  <c r="S1852" i="2"/>
  <c r="S1828" i="2"/>
  <c r="S1817" i="2"/>
  <c r="S1805" i="2"/>
  <c r="S1757" i="2"/>
  <c r="S1745" i="2"/>
  <c r="S1733" i="2"/>
  <c r="S1697" i="2"/>
  <c r="S1673" i="2"/>
  <c r="S1662" i="2"/>
  <c r="S1650" i="2"/>
  <c r="S1638" i="2"/>
  <c r="S1627" i="2"/>
  <c r="S1615" i="2"/>
  <c r="S1591" i="2"/>
  <c r="S1579" i="2"/>
  <c r="S1567" i="2"/>
  <c r="S1543" i="2"/>
  <c r="S1531" i="2"/>
  <c r="S1508" i="2"/>
  <c r="S1484" i="2"/>
  <c r="S1472" i="2"/>
  <c r="S1412" i="2"/>
  <c r="S1400" i="2"/>
  <c r="S1364" i="2"/>
  <c r="S1340" i="2"/>
  <c r="S1328" i="2"/>
  <c r="S1268" i="2"/>
  <c r="S1256" i="2"/>
  <c r="S1196" i="2"/>
  <c r="S1184" i="2"/>
  <c r="S1124" i="2"/>
  <c r="S1112" i="2"/>
  <c r="S1076" i="2"/>
  <c r="S1052" i="2"/>
  <c r="S1041" i="2"/>
  <c r="S970" i="2"/>
  <c r="S958" i="2"/>
  <c r="S899" i="2"/>
  <c r="S888" i="2"/>
  <c r="S864" i="2"/>
  <c r="S828" i="2"/>
  <c r="S816" i="2"/>
  <c r="S804" i="2"/>
  <c r="S792" i="2"/>
  <c r="S780" i="2"/>
  <c r="S756" i="2"/>
  <c r="S744" i="2"/>
  <c r="S732" i="2"/>
  <c r="S720" i="2"/>
  <c r="S708" i="2"/>
  <c r="S684" i="2"/>
  <c r="S672" i="2"/>
  <c r="S660" i="2"/>
  <c r="S648" i="2"/>
  <c r="S636" i="2"/>
  <c r="S612" i="2"/>
  <c r="S600" i="2"/>
  <c r="S588" i="2"/>
  <c r="S576" i="2"/>
  <c r="S552" i="2"/>
  <c r="S540" i="2"/>
  <c r="S528" i="2"/>
  <c r="S516" i="2"/>
  <c r="S504" i="2"/>
  <c r="S492" i="2"/>
  <c r="S480" i="2"/>
  <c r="S468" i="2"/>
  <c r="S456" i="2"/>
  <c r="S444" i="2"/>
  <c r="S432" i="2"/>
  <c r="S420" i="2"/>
  <c r="S408" i="2"/>
  <c r="S396" i="2"/>
  <c r="S384" i="2"/>
  <c r="S372" i="2"/>
  <c r="S360" i="2"/>
  <c r="S348" i="2"/>
  <c r="S336" i="2"/>
  <c r="S324" i="2"/>
  <c r="S312" i="2"/>
  <c r="S300" i="2"/>
  <c r="S288" i="2"/>
  <c r="S276" i="2"/>
  <c r="S252" i="2"/>
  <c r="S240" i="2"/>
  <c r="S228" i="2"/>
  <c r="S216" i="2"/>
  <c r="S204" i="2"/>
  <c r="S192" i="2"/>
  <c r="S180" i="2"/>
  <c r="S168" i="2"/>
  <c r="S156" i="2"/>
  <c r="S144" i="2"/>
  <c r="S132" i="2"/>
  <c r="S120" i="2"/>
  <c r="S108" i="2"/>
  <c r="S96" i="2"/>
  <c r="S84" i="2"/>
  <c r="S61" i="2"/>
  <c r="S49" i="2"/>
  <c r="S37" i="2"/>
  <c r="S25" i="2"/>
  <c r="S13" i="2"/>
  <c r="M646" i="2"/>
  <c r="M562" i="2"/>
  <c r="M334" i="2"/>
  <c r="M142" i="2"/>
  <c r="M11" i="2"/>
  <c r="S1912" i="2"/>
  <c r="S1301" i="2"/>
  <c r="S1241" i="2"/>
  <c r="S1229" i="2"/>
  <c r="S1181" i="2"/>
  <c r="S1121" i="2"/>
  <c r="S1097" i="2"/>
  <c r="S1073" i="2"/>
  <c r="S1061" i="2"/>
  <c r="S1049" i="2"/>
  <c r="S979" i="2"/>
  <c r="S967" i="2"/>
  <c r="S943" i="2"/>
  <c r="S907" i="2"/>
  <c r="S837" i="2"/>
  <c r="S753" i="2"/>
  <c r="S669" i="2"/>
  <c r="S597" i="2"/>
  <c r="S489" i="2"/>
  <c r="S393" i="2"/>
  <c r="S309" i="2"/>
  <c r="S237" i="2"/>
  <c r="S117" i="2"/>
  <c r="S105" i="2"/>
  <c r="S93" i="2"/>
  <c r="M220" i="2"/>
  <c r="M796" i="2"/>
  <c r="M136" i="2"/>
  <c r="M2827" i="2"/>
  <c r="M1380" i="2"/>
  <c r="M259" i="2"/>
  <c r="M2197" i="2"/>
  <c r="M1116" i="2"/>
  <c r="M532" i="2"/>
  <c r="M88" i="2"/>
  <c r="M76" i="2"/>
  <c r="M1797" i="2"/>
  <c r="M1045" i="2"/>
  <c r="M472" i="2"/>
  <c r="M53" i="2"/>
  <c r="M1749" i="2"/>
  <c r="M1033" i="2"/>
  <c r="M460" i="2"/>
  <c r="M903" i="2"/>
  <c r="M424" i="2"/>
  <c r="M820" i="2"/>
  <c r="M1571" i="2"/>
  <c r="M808" i="2"/>
  <c r="M1517" i="2"/>
  <c r="M141" i="2"/>
  <c r="M10" i="2"/>
  <c r="M2856" i="2"/>
  <c r="M669" i="2"/>
  <c r="M2839" i="2"/>
  <c r="M1397" i="2"/>
  <c r="M967" i="2"/>
  <c r="M656" i="2"/>
  <c r="M127" i="2"/>
  <c r="M1385" i="2"/>
  <c r="M907" i="2"/>
  <c r="M333" i="2"/>
  <c r="M117" i="2"/>
  <c r="M2784" i="2"/>
  <c r="M1873" i="2"/>
  <c r="M331" i="2"/>
  <c r="M2772" i="2"/>
  <c r="M1373" i="2"/>
  <c r="M885" i="2"/>
  <c r="M93" i="2"/>
  <c r="M2436" i="2"/>
  <c r="M2412" i="2"/>
  <c r="M489" i="2"/>
  <c r="M2317" i="2"/>
  <c r="M213" i="2"/>
  <c r="M46" i="2"/>
  <c r="S2977" i="2"/>
  <c r="S2965" i="2"/>
  <c r="S2953" i="2"/>
  <c r="S2929" i="2"/>
  <c r="S2917" i="2"/>
  <c r="S2905" i="2"/>
  <c r="S2881" i="2"/>
  <c r="S2857" i="2"/>
  <c r="S2833" i="2"/>
  <c r="S2821" i="2"/>
  <c r="S2809" i="2"/>
  <c r="S2797" i="2"/>
  <c r="S2785" i="2"/>
  <c r="S2761" i="2"/>
  <c r="S2737" i="2"/>
  <c r="S2725" i="2"/>
  <c r="S2713" i="2"/>
  <c r="S2689" i="2"/>
  <c r="S2677" i="2"/>
  <c r="S2665" i="2"/>
  <c r="S2641" i="2"/>
  <c r="S2629" i="2"/>
  <c r="S2617" i="2"/>
  <c r="S2593" i="2"/>
  <c r="S2581" i="2"/>
  <c r="S2569" i="2"/>
  <c r="S2557" i="2"/>
  <c r="S2545" i="2"/>
  <c r="S2533" i="2"/>
  <c r="S2521" i="2"/>
  <c r="S2509" i="2"/>
  <c r="S2497" i="2"/>
  <c r="S2485" i="2"/>
  <c r="S2473" i="2"/>
  <c r="S2461" i="2"/>
  <c r="S2449" i="2"/>
  <c r="S2437" i="2"/>
  <c r="S2401" i="2"/>
  <c r="S2389" i="2"/>
  <c r="S2377" i="2"/>
  <c r="S2365" i="2"/>
  <c r="S2341" i="2"/>
  <c r="S2330" i="2"/>
  <c r="S2318" i="2"/>
  <c r="S2306" i="2"/>
  <c r="S2294" i="2"/>
  <c r="S2270" i="2"/>
  <c r="S2258" i="2"/>
  <c r="S2246" i="2"/>
  <c r="S2234" i="2"/>
  <c r="S2210" i="2"/>
  <c r="S2198" i="2"/>
  <c r="S2186" i="2"/>
  <c r="S2174" i="2"/>
  <c r="S2162" i="2"/>
  <c r="S2150" i="2"/>
  <c r="S2126" i="2"/>
  <c r="S2102" i="2"/>
  <c r="S2090" i="2"/>
  <c r="S2078" i="2"/>
  <c r="S2066" i="2"/>
  <c r="S2042" i="2"/>
  <c r="S2030" i="2"/>
  <c r="S2018" i="2"/>
  <c r="S2006" i="2"/>
  <c r="S1994" i="2"/>
  <c r="S1982" i="2"/>
  <c r="S1970" i="2"/>
  <c r="S1958" i="2"/>
  <c r="S1946" i="2"/>
  <c r="S1934" i="2"/>
  <c r="S1922" i="2"/>
  <c r="S1898" i="2"/>
  <c r="S1886" i="2"/>
  <c r="S1862" i="2"/>
  <c r="S1838" i="2"/>
  <c r="S1803" i="2"/>
  <c r="S1791" i="2"/>
  <c r="S1779" i="2"/>
  <c r="S1755" i="2"/>
  <c r="S1743" i="2"/>
  <c r="S1731" i="2"/>
  <c r="S1707" i="2"/>
  <c r="S1683" i="2"/>
  <c r="S1613" i="2"/>
  <c r="S1601" i="2"/>
  <c r="S1589" i="2"/>
  <c r="S1529" i="2"/>
  <c r="S1518" i="2"/>
  <c r="S1482" i="2"/>
  <c r="S1458" i="2"/>
  <c r="S1446" i="2"/>
  <c r="S1434" i="2"/>
  <c r="S1422" i="2"/>
  <c r="S1410" i="2"/>
  <c r="S1398" i="2"/>
  <c r="S1386" i="2"/>
  <c r="S1374" i="2"/>
  <c r="S1362" i="2"/>
  <c r="S1350" i="2"/>
  <c r="S1338" i="2"/>
  <c r="S1326" i="2"/>
  <c r="S1302" i="2"/>
  <c r="S1290" i="2"/>
  <c r="S1278" i="2"/>
  <c r="S1266" i="2"/>
  <c r="S1254" i="2"/>
  <c r="S1242" i="2"/>
  <c r="S1230" i="2"/>
  <c r="S1218" i="2"/>
  <c r="S1206" i="2"/>
  <c r="S1194" i="2"/>
  <c r="S1182" i="2"/>
  <c r="S1158" i="2"/>
  <c r="S1146" i="2"/>
  <c r="S1134" i="2"/>
  <c r="S1098" i="2"/>
  <c r="S1074" i="2"/>
  <c r="S1062" i="2"/>
  <c r="S1050" i="2"/>
  <c r="S1039" i="2"/>
  <c r="S1027" i="2"/>
  <c r="S1003" i="2"/>
  <c r="S991" i="2"/>
  <c r="S980" i="2"/>
  <c r="S956" i="2"/>
  <c r="S932" i="2"/>
  <c r="S920" i="2"/>
  <c r="S908" i="2"/>
  <c r="S897" i="2"/>
  <c r="S886" i="2"/>
  <c r="S814" i="2"/>
  <c r="S778" i="2"/>
  <c r="S754" i="2"/>
  <c r="S682" i="2"/>
  <c r="S670" i="2"/>
  <c r="S634" i="2"/>
  <c r="S598" i="2"/>
  <c r="S526" i="2"/>
  <c r="S490" i="2"/>
  <c r="S466" i="2"/>
  <c r="S430" i="2"/>
  <c r="S394" i="2"/>
  <c r="S358" i="2"/>
  <c r="S346" i="2"/>
  <c r="S322" i="2"/>
  <c r="S238" i="2"/>
  <c r="S202" i="2"/>
  <c r="S178" i="2"/>
  <c r="S142" i="2"/>
  <c r="S106" i="2"/>
  <c r="S59" i="2"/>
  <c r="S35" i="2"/>
  <c r="S23" i="2"/>
  <c r="S2966" i="2"/>
  <c r="S2942" i="2"/>
  <c r="S2894" i="2"/>
  <c r="S2870" i="2"/>
  <c r="S2834" i="2"/>
  <c r="S2774" i="2"/>
  <c r="S2762" i="2"/>
  <c r="S2726" i="2"/>
  <c r="S2702" i="2"/>
  <c r="S2690" i="2"/>
  <c r="S2654" i="2"/>
  <c r="S2618" i="2"/>
  <c r="S2582" i="2"/>
  <c r="S2558" i="2"/>
  <c r="S2546" i="2"/>
  <c r="S2522" i="2"/>
  <c r="S2510" i="2"/>
  <c r="S2498" i="2"/>
  <c r="S2486" i="2"/>
  <c r="S2474" i="2"/>
  <c r="S2450" i="2"/>
  <c r="S2438" i="2"/>
  <c r="S2402" i="2"/>
  <c r="S2390" i="2"/>
  <c r="S2366" i="2"/>
  <c r="S2307" i="2"/>
  <c r="S2283" i="2"/>
  <c r="S2271" i="2"/>
  <c r="S2211" i="2"/>
  <c r="S2163" i="2"/>
  <c r="S2151" i="2"/>
  <c r="S2127" i="2"/>
  <c r="S2091" i="2"/>
  <c r="S2079" i="2"/>
  <c r="S2067" i="2"/>
  <c r="S2055" i="2"/>
  <c r="S2043" i="2"/>
  <c r="S2031" i="2"/>
  <c r="S2019" i="2"/>
  <c r="S2007" i="2"/>
  <c r="S1995" i="2"/>
  <c r="S1935" i="2"/>
  <c r="S1923" i="2"/>
  <c r="S1911" i="2"/>
  <c r="S1899" i="2"/>
  <c r="S1887" i="2"/>
  <c r="S1863" i="2"/>
  <c r="S1839" i="2"/>
  <c r="S1816" i="2"/>
  <c r="S1756" i="2"/>
  <c r="S1708" i="2"/>
  <c r="S1684" i="2"/>
  <c r="S1661" i="2"/>
  <c r="S1637" i="2"/>
  <c r="S1626" i="2"/>
  <c r="S1602" i="2"/>
  <c r="S1578" i="2"/>
  <c r="S1566" i="2"/>
  <c r="S1554" i="2"/>
  <c r="S1530" i="2"/>
  <c r="S1519" i="2"/>
  <c r="S1507" i="2"/>
  <c r="S1495" i="2"/>
  <c r="S1483" i="2"/>
  <c r="S1471" i="2"/>
  <c r="S1459" i="2"/>
  <c r="S1447" i="2"/>
  <c r="S1435" i="2"/>
  <c r="S1399" i="2"/>
  <c r="S1375" i="2"/>
  <c r="S1363" i="2"/>
  <c r="S1351" i="2"/>
  <c r="S1327" i="2"/>
  <c r="S1315" i="2"/>
  <c r="S1303" i="2"/>
  <c r="S1267" i="2"/>
  <c r="S1231" i="2"/>
  <c r="S1219" i="2"/>
  <c r="S1207" i="2"/>
  <c r="S1195" i="2"/>
  <c r="S1183" i="2"/>
  <c r="S1171" i="2"/>
  <c r="S1159" i="2"/>
  <c r="S1135" i="2"/>
  <c r="S1123" i="2"/>
  <c r="S1111" i="2"/>
  <c r="S1099" i="2"/>
  <c r="S1075" i="2"/>
  <c r="S1063" i="2"/>
  <c r="S1051" i="2"/>
  <c r="S1040" i="2"/>
  <c r="S1028" i="2"/>
  <c r="S1004" i="2"/>
  <c r="S981" i="2"/>
  <c r="S969" i="2"/>
  <c r="S933" i="2"/>
  <c r="S909" i="2"/>
  <c r="S887" i="2"/>
  <c r="S863" i="2"/>
  <c r="S851" i="2"/>
  <c r="S839" i="2"/>
  <c r="S827" i="2"/>
  <c r="S815" i="2"/>
  <c r="S803" i="2"/>
  <c r="S779" i="2"/>
  <c r="S767" i="2"/>
  <c r="S755" i="2"/>
  <c r="S743" i="2"/>
  <c r="S731" i="2"/>
  <c r="S719" i="2"/>
  <c r="S683" i="2"/>
  <c r="S647" i="2"/>
  <c r="S635" i="2"/>
  <c r="S611" i="2"/>
  <c r="S599" i="2"/>
  <c r="S587" i="2"/>
  <c r="S575" i="2"/>
  <c r="S563" i="2"/>
  <c r="S551" i="2"/>
  <c r="S479" i="2"/>
  <c r="S467" i="2"/>
  <c r="S443" i="2"/>
  <c r="S431" i="2"/>
  <c r="S419" i="2"/>
  <c r="S407" i="2"/>
  <c r="S395" i="2"/>
  <c r="S383" i="2"/>
  <c r="S371" i="2"/>
  <c r="S347" i="2"/>
  <c r="S323" i="2"/>
  <c r="S299" i="2"/>
  <c r="S275" i="2"/>
  <c r="S263" i="2"/>
  <c r="S239" i="2"/>
  <c r="S215" i="2"/>
  <c r="S191" i="2"/>
  <c r="S179" i="2"/>
  <c r="S167" i="2"/>
  <c r="S155" i="2"/>
  <c r="S131" i="2"/>
  <c r="S107" i="2"/>
  <c r="S95" i="2"/>
  <c r="S83" i="2"/>
  <c r="S60" i="2"/>
  <c r="S48" i="2"/>
  <c r="S24" i="2"/>
  <c r="S12" i="2"/>
  <c r="M2927" i="2"/>
  <c r="S2927" i="2"/>
  <c r="S1444" i="2"/>
  <c r="M1444" i="2"/>
  <c r="M752" i="2"/>
  <c r="M176" i="2"/>
  <c r="M1773" i="2"/>
  <c r="M1729" i="2"/>
  <c r="S2096" i="2"/>
  <c r="M2096" i="2"/>
  <c r="S2084" i="2"/>
  <c r="M2084" i="2"/>
  <c r="S1964" i="2"/>
  <c r="M1964" i="2"/>
  <c r="M1892" i="2"/>
  <c r="M1868" i="2"/>
  <c r="M1677" i="2"/>
  <c r="S1666" i="2"/>
  <c r="M1666" i="2"/>
  <c r="S1476" i="2"/>
  <c r="M1476" i="2"/>
  <c r="S1452" i="2"/>
  <c r="M1452" i="2"/>
  <c r="M1260" i="2"/>
  <c r="M1248" i="2"/>
  <c r="S1224" i="2"/>
  <c r="M1224" i="2"/>
  <c r="M1152" i="2"/>
  <c r="M1140" i="2"/>
  <c r="M2971" i="2"/>
  <c r="S2959" i="2"/>
  <c r="M2959" i="2"/>
  <c r="M2719" i="2"/>
  <c r="M2707" i="2"/>
  <c r="M2563" i="2"/>
  <c r="M2443" i="2"/>
  <c r="M2204" i="2"/>
  <c r="M2180" i="2"/>
  <c r="M1689" i="2"/>
  <c r="S1642" i="2"/>
  <c r="M1642" i="2"/>
  <c r="M1464" i="2"/>
  <c r="M2072" i="2"/>
  <c r="M1356" i="2"/>
  <c r="M2575" i="2"/>
  <c r="M1880" i="2"/>
  <c r="M2000" i="2"/>
  <c r="M1988" i="2"/>
  <c r="M1562" i="2"/>
  <c r="M2324" i="2"/>
  <c r="M1547" i="2"/>
  <c r="M2783" i="2"/>
  <c r="S2783" i="2"/>
  <c r="S1634" i="2"/>
  <c r="M1634" i="2"/>
  <c r="S1168" i="2"/>
  <c r="M1168" i="2"/>
  <c r="S1013" i="2"/>
  <c r="M1013" i="2"/>
  <c r="M644" i="2"/>
  <c r="M620" i="2"/>
  <c r="M2216" i="2"/>
  <c r="M1785" i="2"/>
  <c r="M680" i="2"/>
  <c r="S1800" i="2"/>
  <c r="M1800" i="2"/>
  <c r="S858" i="2"/>
  <c r="S846" i="2"/>
  <c r="S834" i="2"/>
  <c r="S822" i="2"/>
  <c r="S810" i="2"/>
  <c r="S798" i="2"/>
  <c r="S786" i="2"/>
  <c r="S774" i="2"/>
  <c r="S762" i="2"/>
  <c r="S750" i="2"/>
  <c r="S738" i="2"/>
  <c r="S726" i="2"/>
  <c r="S714" i="2"/>
  <c r="S702" i="2"/>
  <c r="S690" i="2"/>
  <c r="S678" i="2"/>
  <c r="S666" i="2"/>
  <c r="S654" i="2"/>
  <c r="S642" i="2"/>
  <c r="S630" i="2"/>
  <c r="S618" i="2"/>
  <c r="S606" i="2"/>
  <c r="S594" i="2"/>
  <c r="S582" i="2"/>
  <c r="S570" i="2"/>
  <c r="S558" i="2"/>
  <c r="S546" i="2"/>
  <c r="S534" i="2"/>
  <c r="S522" i="2"/>
  <c r="S510" i="2"/>
  <c r="S498" i="2"/>
  <c r="S486" i="2"/>
  <c r="S474" i="2"/>
  <c r="S462" i="2"/>
  <c r="S450" i="2"/>
  <c r="S438" i="2"/>
  <c r="S426" i="2"/>
  <c r="S414" i="2"/>
  <c r="S402" i="2"/>
  <c r="S390" i="2"/>
  <c r="S378" i="2"/>
  <c r="S366" i="2"/>
  <c r="S354" i="2"/>
  <c r="S342" i="2"/>
  <c r="S330" i="2"/>
  <c r="S318" i="2"/>
  <c r="S306" i="2"/>
  <c r="S294" i="2"/>
  <c r="S282" i="2"/>
  <c r="S270" i="2"/>
  <c r="S258" i="2"/>
  <c r="S246" i="2"/>
  <c r="S234" i="2"/>
  <c r="S222" i="2"/>
  <c r="S210" i="2"/>
  <c r="S198" i="2"/>
  <c r="S186" i="2"/>
  <c r="S174" i="2"/>
  <c r="S162" i="2"/>
  <c r="S150" i="2"/>
  <c r="S138" i="2"/>
  <c r="S126" i="2"/>
  <c r="S114" i="2"/>
  <c r="S102" i="2"/>
  <c r="S90" i="2"/>
  <c r="S78" i="2"/>
  <c r="S67" i="2"/>
  <c r="S55" i="2"/>
  <c r="S43" i="2"/>
  <c r="S31" i="2"/>
  <c r="S19" i="2"/>
  <c r="S7" i="2"/>
  <c r="M1021" i="2"/>
  <c r="M772" i="2"/>
  <c r="M448" i="2"/>
  <c r="M244" i="2"/>
  <c r="M640" i="2"/>
  <c r="M91" i="2"/>
  <c r="M1009" i="2"/>
  <c r="M926" i="2"/>
  <c r="M712" i="2"/>
  <c r="M352" i="2"/>
  <c r="M160" i="2"/>
  <c r="M914" i="2"/>
  <c r="M559" i="2"/>
  <c r="M340" i="2"/>
  <c r="S2568" i="2"/>
  <c r="M688" i="2"/>
  <c r="M556" i="2"/>
  <c r="S1996" i="2"/>
  <c r="M2972" i="2"/>
  <c r="M2888" i="2"/>
  <c r="M2756" i="2"/>
  <c r="M2360" i="2"/>
  <c r="M2277" i="2"/>
  <c r="S2277" i="2"/>
  <c r="M2133" i="2"/>
  <c r="M1738" i="2"/>
  <c r="M1655" i="2"/>
  <c r="M1513" i="2"/>
  <c r="M785" i="2"/>
  <c r="S785" i="2"/>
  <c r="M2780" i="2"/>
  <c r="S2780" i="2"/>
  <c r="M2720" i="2"/>
  <c r="S2720" i="2"/>
  <c r="M2600" i="2"/>
  <c r="S2600" i="2"/>
  <c r="M2313" i="2"/>
  <c r="M2253" i="2"/>
  <c r="M2181" i="2"/>
  <c r="S2181" i="2"/>
  <c r="M2097" i="2"/>
  <c r="M1941" i="2"/>
  <c r="M1893" i="2"/>
  <c r="M1822" i="2"/>
  <c r="M1596" i="2"/>
  <c r="M1548" i="2"/>
  <c r="S1548" i="2"/>
  <c r="M1381" i="2"/>
  <c r="M665" i="2"/>
  <c r="S665" i="2"/>
  <c r="M2984" i="2"/>
  <c r="S2984" i="2"/>
  <c r="M2912" i="2"/>
  <c r="M2828" i="2"/>
  <c r="M2744" i="2"/>
  <c r="M2732" i="2"/>
  <c r="S2732" i="2"/>
  <c r="M2660" i="2"/>
  <c r="S2660" i="2"/>
  <c r="M2540" i="2"/>
  <c r="M2085" i="2"/>
  <c r="M2001" i="2"/>
  <c r="M1501" i="2"/>
  <c r="M2900" i="2"/>
  <c r="S2900" i="2"/>
  <c r="M2265" i="2"/>
  <c r="M2169" i="2"/>
  <c r="M1798" i="2"/>
  <c r="M1714" i="2"/>
  <c r="M1489" i="2"/>
  <c r="M1321" i="2"/>
  <c r="M1285" i="2"/>
  <c r="S1285" i="2"/>
  <c r="M1153" i="2"/>
  <c r="M1057" i="2"/>
  <c r="S1057" i="2"/>
  <c r="M998" i="2"/>
  <c r="S998" i="2"/>
  <c r="M749" i="2"/>
  <c r="M641" i="2"/>
  <c r="S641" i="2"/>
  <c r="M605" i="2"/>
  <c r="M593" i="2"/>
  <c r="M581" i="2"/>
  <c r="M533" i="2"/>
  <c r="M521" i="2"/>
  <c r="M497" i="2"/>
  <c r="M485" i="2"/>
  <c r="M461" i="2"/>
  <c r="M437" i="2"/>
  <c r="M389" i="2"/>
  <c r="M377" i="2"/>
  <c r="M2948" i="2"/>
  <c r="M2876" i="2"/>
  <c r="S2876" i="2"/>
  <c r="M2768" i="2"/>
  <c r="M2696" i="2"/>
  <c r="S2696" i="2"/>
  <c r="M2612" i="2"/>
  <c r="M2552" i="2"/>
  <c r="S2552" i="2"/>
  <c r="M2444" i="2"/>
  <c r="S2444" i="2"/>
  <c r="M1608" i="2"/>
  <c r="S1608" i="2"/>
  <c r="M1429" i="2"/>
  <c r="S1429" i="2"/>
  <c r="M1405" i="2"/>
  <c r="M1357" i="2"/>
  <c r="M1333" i="2"/>
  <c r="M1297" i="2"/>
  <c r="M1249" i="2"/>
  <c r="M1165" i="2"/>
  <c r="M1129" i="2"/>
  <c r="S1129" i="2"/>
  <c r="M1105" i="2"/>
  <c r="S1105" i="2"/>
  <c r="M1022" i="2"/>
  <c r="M963" i="2"/>
  <c r="M881" i="2"/>
  <c r="S881" i="2"/>
  <c r="M857" i="2"/>
  <c r="S857" i="2"/>
  <c r="M2636" i="2"/>
  <c r="S2636" i="2"/>
  <c r="M2564" i="2"/>
  <c r="S2564" i="2"/>
  <c r="M2516" i="2"/>
  <c r="M2456" i="2"/>
  <c r="M2372" i="2"/>
  <c r="S2372" i="2"/>
  <c r="M2289" i="2"/>
  <c r="M2037" i="2"/>
  <c r="M1845" i="2"/>
  <c r="M1678" i="2"/>
  <c r="M1620" i="2"/>
  <c r="S1620" i="2"/>
  <c r="M1584" i="2"/>
  <c r="M1536" i="2"/>
  <c r="M1477" i="2"/>
  <c r="M1441" i="2"/>
  <c r="M1417" i="2"/>
  <c r="M1393" i="2"/>
  <c r="M1345" i="2"/>
  <c r="M1309" i="2"/>
  <c r="S1309" i="2"/>
  <c r="M1273" i="2"/>
  <c r="S1273" i="2"/>
  <c r="M1177" i="2"/>
  <c r="S1177" i="2"/>
  <c r="M1141" i="2"/>
  <c r="S1141" i="2"/>
  <c r="M1117" i="2"/>
  <c r="M1093" i="2"/>
  <c r="M915" i="2"/>
  <c r="S915" i="2"/>
  <c r="M869" i="2"/>
  <c r="M2924" i="2"/>
  <c r="M2804" i="2"/>
  <c r="M2672" i="2"/>
  <c r="M2504" i="2"/>
  <c r="M2145" i="2"/>
  <c r="M2073" i="2"/>
  <c r="M1881" i="2"/>
  <c r="S1881" i="2"/>
  <c r="M1237" i="2"/>
  <c r="S1237" i="2"/>
  <c r="M1213" i="2"/>
  <c r="M927" i="2"/>
  <c r="M449" i="2"/>
  <c r="S449" i="2"/>
  <c r="M2936" i="2"/>
  <c r="M2840" i="2"/>
  <c r="M2684" i="2"/>
  <c r="M2384" i="2"/>
  <c r="S2384" i="2"/>
  <c r="M2109" i="2"/>
  <c r="M2025" i="2"/>
  <c r="M1953" i="2"/>
  <c r="S1953" i="2"/>
  <c r="M1750" i="2"/>
  <c r="M1667" i="2"/>
  <c r="M1525" i="2"/>
  <c r="S1525" i="2"/>
  <c r="M725" i="2"/>
  <c r="M2792" i="2"/>
  <c r="M2301" i="2"/>
  <c r="S2301" i="2"/>
  <c r="M2996" i="2"/>
  <c r="S2996" i="2"/>
  <c r="M2864" i="2"/>
  <c r="S2864" i="2"/>
  <c r="M1965" i="2"/>
  <c r="M1560" i="2"/>
  <c r="M677" i="2"/>
  <c r="S677" i="2"/>
  <c r="M2708" i="2"/>
  <c r="M2648" i="2"/>
  <c r="M2576" i="2"/>
  <c r="M2528" i="2"/>
  <c r="S2528" i="2"/>
  <c r="M2468" i="2"/>
  <c r="M2396" i="2"/>
  <c r="M2325" i="2"/>
  <c r="M2241" i="2"/>
  <c r="S2241" i="2"/>
  <c r="M1810" i="2"/>
  <c r="M1453" i="2"/>
  <c r="M629" i="2"/>
  <c r="M54" i="2"/>
  <c r="S2940" i="2"/>
  <c r="S2796" i="2"/>
  <c r="S2714" i="2"/>
  <c r="S2594" i="2"/>
  <c r="S2364" i="2"/>
  <c r="M185" i="2"/>
  <c r="M125" i="2"/>
  <c r="M6" i="2"/>
  <c r="S2939" i="2"/>
  <c r="S2795" i="2"/>
  <c r="S2712" i="2"/>
  <c r="S2592" i="2"/>
  <c r="S2056" i="2"/>
  <c r="M305" i="2"/>
  <c r="M2947" i="2"/>
  <c r="M2815" i="2"/>
  <c r="M2695" i="2"/>
  <c r="M2551" i="2"/>
  <c r="M2431" i="2"/>
  <c r="M2312" i="2"/>
  <c r="M2192" i="2"/>
  <c r="M1976" i="2"/>
  <c r="M1871" i="2"/>
  <c r="M1761" i="2"/>
  <c r="M1654" i="2"/>
  <c r="M1559" i="2"/>
  <c r="M1368" i="2"/>
  <c r="M1236" i="2"/>
  <c r="M905" i="2"/>
  <c r="M784" i="2"/>
  <c r="M700" i="2"/>
  <c r="M628" i="2"/>
  <c r="M544" i="2"/>
  <c r="M436" i="2"/>
  <c r="M232" i="2"/>
  <c r="M65" i="2"/>
  <c r="M2958" i="2"/>
  <c r="S2958" i="2"/>
  <c r="M2946" i="2"/>
  <c r="S2946" i="2"/>
  <c r="M2922" i="2"/>
  <c r="M2898" i="2"/>
  <c r="S2898" i="2"/>
  <c r="M2850" i="2"/>
  <c r="S2850" i="2"/>
  <c r="M2814" i="2"/>
  <c r="M2778" i="2"/>
  <c r="M2766" i="2"/>
  <c r="M2754" i="2"/>
  <c r="S2754" i="2"/>
  <c r="M2706" i="2"/>
  <c r="S2706" i="2"/>
  <c r="M2670" i="2"/>
  <c r="M2658" i="2"/>
  <c r="M2634" i="2"/>
  <c r="M2622" i="2"/>
  <c r="M2574" i="2"/>
  <c r="M2562" i="2"/>
  <c r="S2562" i="2"/>
  <c r="M2550" i="2"/>
  <c r="M2478" i="2"/>
  <c r="M2442" i="2"/>
  <c r="M2418" i="2"/>
  <c r="S2418" i="2"/>
  <c r="M2406" i="2"/>
  <c r="M2382" i="2"/>
  <c r="M2370" i="2"/>
  <c r="M2346" i="2"/>
  <c r="M2299" i="2"/>
  <c r="M2263" i="2"/>
  <c r="M2227" i="2"/>
  <c r="M2203" i="2"/>
  <c r="M2155" i="2"/>
  <c r="M2143" i="2"/>
  <c r="M2083" i="2"/>
  <c r="M1999" i="2"/>
  <c r="M1927" i="2"/>
  <c r="M1915" i="2"/>
  <c r="S1915" i="2"/>
  <c r="M1867" i="2"/>
  <c r="S1867" i="2"/>
  <c r="M1820" i="2"/>
  <c r="M1712" i="2"/>
  <c r="M1427" i="2"/>
  <c r="M1367" i="2"/>
  <c r="M1247" i="2"/>
  <c r="M1008" i="2"/>
  <c r="M937" i="2"/>
  <c r="M902" i="2"/>
  <c r="M471" i="2"/>
  <c r="M435" i="2"/>
  <c r="M411" i="2"/>
  <c r="S411" i="2"/>
  <c r="M363" i="2"/>
  <c r="M327" i="2"/>
  <c r="M279" i="2"/>
  <c r="M159" i="2"/>
  <c r="M87" i="2"/>
  <c r="M40" i="2"/>
  <c r="S2570" i="2"/>
  <c r="M2539" i="2"/>
  <c r="M2419" i="2"/>
  <c r="M2393" i="2"/>
  <c r="M2142" i="2"/>
  <c r="M1807" i="2"/>
  <c r="M1246" i="2"/>
  <c r="S1246" i="2"/>
  <c r="M1186" i="2"/>
  <c r="S1186" i="2"/>
  <c r="M317" i="2"/>
  <c r="S317" i="2"/>
  <c r="M2683" i="2"/>
  <c r="M2657" i="2"/>
  <c r="S2657" i="2"/>
  <c r="M2489" i="2"/>
  <c r="S2489" i="2"/>
  <c r="M2405" i="2"/>
  <c r="S2405" i="2"/>
  <c r="M2214" i="2"/>
  <c r="M1414" i="2"/>
  <c r="S1414" i="2"/>
  <c r="M1354" i="2"/>
  <c r="S1354" i="2"/>
  <c r="M1330" i="2"/>
  <c r="S1330" i="2"/>
  <c r="M1162" i="2"/>
  <c r="S1162" i="2"/>
  <c r="M2923" i="2"/>
  <c r="M1955" i="2"/>
  <c r="M1104" i="2"/>
  <c r="M1042" i="2"/>
  <c r="S1042" i="2"/>
  <c r="M911" i="2"/>
  <c r="S911" i="2"/>
  <c r="M877" i="2"/>
  <c r="S877" i="2"/>
  <c r="M817" i="2"/>
  <c r="S817" i="2"/>
  <c r="M625" i="2"/>
  <c r="S625" i="2"/>
  <c r="M229" i="2"/>
  <c r="S229" i="2"/>
  <c r="M157" i="2"/>
  <c r="S157" i="2"/>
  <c r="M85" i="2"/>
  <c r="S85" i="2"/>
  <c r="S2988" i="2"/>
  <c r="S2916" i="2"/>
  <c r="S2844" i="2"/>
  <c r="S2676" i="2"/>
  <c r="S2543" i="2"/>
  <c r="S2269" i="2"/>
  <c r="M341" i="2"/>
  <c r="S341" i="2"/>
  <c r="M293" i="2"/>
  <c r="S293" i="2"/>
  <c r="M209" i="2"/>
  <c r="S209" i="2"/>
  <c r="M137" i="2"/>
  <c r="S137" i="2"/>
  <c r="M2945" i="2"/>
  <c r="S2945" i="2"/>
  <c r="M2897" i="2"/>
  <c r="S2897" i="2"/>
  <c r="M2753" i="2"/>
  <c r="M2693" i="2"/>
  <c r="S2693" i="2"/>
  <c r="M2645" i="2"/>
  <c r="M2573" i="2"/>
  <c r="M1474" i="2"/>
  <c r="S1474" i="2"/>
  <c r="M1342" i="2"/>
  <c r="S1342" i="2"/>
  <c r="M1282" i="2"/>
  <c r="S1282" i="2"/>
  <c r="M995" i="2"/>
  <c r="S995" i="2"/>
  <c r="M878" i="2"/>
  <c r="S878" i="2"/>
  <c r="M770" i="2"/>
  <c r="S770" i="2"/>
  <c r="M698" i="2"/>
  <c r="S698" i="2"/>
  <c r="M458" i="2"/>
  <c r="S458" i="2"/>
  <c r="M1856" i="2"/>
  <c r="M1344" i="2"/>
  <c r="M616" i="2"/>
  <c r="M2911" i="2"/>
  <c r="M2659" i="2"/>
  <c r="M2515" i="2"/>
  <c r="M2407" i="2"/>
  <c r="M2276" i="2"/>
  <c r="M2156" i="2"/>
  <c r="M2060" i="2"/>
  <c r="M1952" i="2"/>
  <c r="M1844" i="2"/>
  <c r="M1630" i="2"/>
  <c r="M1428" i="2"/>
  <c r="M1332" i="2"/>
  <c r="M1212" i="2"/>
  <c r="M1092" i="2"/>
  <c r="M985" i="2"/>
  <c r="M760" i="2"/>
  <c r="M604" i="2"/>
  <c r="M520" i="2"/>
  <c r="M316" i="2"/>
  <c r="M208" i="2"/>
  <c r="M124" i="2"/>
  <c r="M41" i="2"/>
  <c r="M2895" i="2"/>
  <c r="S2895" i="2"/>
  <c r="M2823" i="2"/>
  <c r="M2775" i="2"/>
  <c r="S2775" i="2"/>
  <c r="M2751" i="2"/>
  <c r="S2751" i="2"/>
  <c r="M2679" i="2"/>
  <c r="M2607" i="2"/>
  <c r="S2607" i="2"/>
  <c r="M2475" i="2"/>
  <c r="S2475" i="2"/>
  <c r="M2427" i="2"/>
  <c r="S2427" i="2"/>
  <c r="M2236" i="2"/>
  <c r="M2152" i="2"/>
  <c r="M2116" i="2"/>
  <c r="S2116" i="2"/>
  <c r="M2092" i="2"/>
  <c r="S2092" i="2"/>
  <c r="M2032" i="2"/>
  <c r="S2032" i="2"/>
  <c r="M1960" i="2"/>
  <c r="S1960" i="2"/>
  <c r="M1721" i="2"/>
  <c r="M1603" i="2"/>
  <c r="S1603" i="2"/>
  <c r="M1555" i="2"/>
  <c r="S1555" i="2"/>
  <c r="M1388" i="2"/>
  <c r="M1244" i="2"/>
  <c r="M1220" i="2"/>
  <c r="S1220" i="2"/>
  <c r="M1172" i="2"/>
  <c r="M922" i="2"/>
  <c r="S922" i="2"/>
  <c r="M910" i="2"/>
  <c r="M876" i="2"/>
  <c r="S876" i="2"/>
  <c r="M852" i="2"/>
  <c r="S852" i="2"/>
  <c r="M840" i="2"/>
  <c r="S840" i="2"/>
  <c r="M768" i="2"/>
  <c r="S768" i="2"/>
  <c r="M696" i="2"/>
  <c r="S696" i="2"/>
  <c r="M624" i="2"/>
  <c r="S624" i="2"/>
  <c r="M564" i="2"/>
  <c r="S564" i="2"/>
  <c r="M264" i="2"/>
  <c r="S264" i="2"/>
  <c r="S2" i="2"/>
  <c r="S2915" i="2"/>
  <c r="S2771" i="2"/>
  <c r="M233" i="2"/>
  <c r="M173" i="2"/>
  <c r="M113" i="2"/>
  <c r="S113" i="2"/>
  <c r="M30" i="2"/>
  <c r="S30" i="2"/>
  <c r="M2803" i="2"/>
  <c r="M2765" i="2"/>
  <c r="S2765" i="2"/>
  <c r="M2465" i="2"/>
  <c r="M2322" i="2"/>
  <c r="M2094" i="2"/>
  <c r="S2094" i="2"/>
  <c r="M1962" i="2"/>
  <c r="M1711" i="2"/>
  <c r="M1664" i="2"/>
  <c r="M1378" i="2"/>
  <c r="S1378" i="2"/>
  <c r="M710" i="2"/>
  <c r="S710" i="2"/>
  <c r="M590" i="2"/>
  <c r="S590" i="2"/>
  <c r="M566" i="2"/>
  <c r="S566" i="2"/>
  <c r="M2791" i="2"/>
  <c r="M2288" i="2"/>
  <c r="M1440" i="2"/>
  <c r="M328" i="2"/>
  <c r="M2899" i="2"/>
  <c r="M2779" i="2"/>
  <c r="M2647" i="2"/>
  <c r="M2503" i="2"/>
  <c r="M2395" i="2"/>
  <c r="M2264" i="2"/>
  <c r="M2147" i="2"/>
  <c r="M2048" i="2"/>
  <c r="M1940" i="2"/>
  <c r="M1832" i="2"/>
  <c r="M1725" i="2"/>
  <c r="M1524" i="2"/>
  <c r="M1416" i="2"/>
  <c r="M1320" i="2"/>
  <c r="M1200" i="2"/>
  <c r="M974" i="2"/>
  <c r="M880" i="2"/>
  <c r="M676" i="2"/>
  <c r="M592" i="2"/>
  <c r="M511" i="2"/>
  <c r="M400" i="2"/>
  <c r="M304" i="2"/>
  <c r="M196" i="2"/>
  <c r="M29" i="2"/>
  <c r="M2990" i="2"/>
  <c r="S2990" i="2"/>
  <c r="M2978" i="2"/>
  <c r="S2978" i="2"/>
  <c r="M2954" i="2"/>
  <c r="S2954" i="2"/>
  <c r="M2930" i="2"/>
  <c r="S2930" i="2"/>
  <c r="M2918" i="2"/>
  <c r="S2918" i="2"/>
  <c r="M2906" i="2"/>
  <c r="S2906" i="2"/>
  <c r="M2882" i="2"/>
  <c r="S2882" i="2"/>
  <c r="M2858" i="2"/>
  <c r="S2858" i="2"/>
  <c r="M2846" i="2"/>
  <c r="S2846" i="2"/>
  <c r="M2822" i="2"/>
  <c r="S2822" i="2"/>
  <c r="M2810" i="2"/>
  <c r="S2810" i="2"/>
  <c r="M2798" i="2"/>
  <c r="S2798" i="2"/>
  <c r="M2786" i="2"/>
  <c r="S2786" i="2"/>
  <c r="M2750" i="2"/>
  <c r="S2750" i="2"/>
  <c r="M2738" i="2"/>
  <c r="S2738" i="2"/>
  <c r="M2678" i="2"/>
  <c r="S2678" i="2"/>
  <c r="M2666" i="2"/>
  <c r="S2666" i="2"/>
  <c r="M2642" i="2"/>
  <c r="S2642" i="2"/>
  <c r="M2630" i="2"/>
  <c r="S2630" i="2"/>
  <c r="M2606" i="2"/>
  <c r="S2606" i="2"/>
  <c r="M2534" i="2"/>
  <c r="S2534" i="2"/>
  <c r="M2462" i="2"/>
  <c r="S2462" i="2"/>
  <c r="M2426" i="2"/>
  <c r="S2426" i="2"/>
  <c r="M2414" i="2"/>
  <c r="S2414" i="2"/>
  <c r="M2378" i="2"/>
  <c r="S2378" i="2"/>
  <c r="M2354" i="2"/>
  <c r="S2354" i="2"/>
  <c r="M2342" i="2"/>
  <c r="S2342" i="2"/>
  <c r="M2331" i="2"/>
  <c r="S2331" i="2"/>
  <c r="M2319" i="2"/>
  <c r="S2319" i="2"/>
  <c r="M2295" i="2"/>
  <c r="S2295" i="2"/>
  <c r="M2259" i="2"/>
  <c r="M2235" i="2"/>
  <c r="S2235" i="2"/>
  <c r="M2223" i="2"/>
  <c r="S2223" i="2"/>
  <c r="M2199" i="2"/>
  <c r="S2199" i="2"/>
  <c r="M2187" i="2"/>
  <c r="S2187" i="2"/>
  <c r="M2175" i="2"/>
  <c r="S2175" i="2"/>
  <c r="M2139" i="2"/>
  <c r="S2139" i="2"/>
  <c r="M2115" i="2"/>
  <c r="M2103" i="2"/>
  <c r="M1983" i="2"/>
  <c r="S1983" i="2"/>
  <c r="M1947" i="2"/>
  <c r="S1947" i="2"/>
  <c r="M1875" i="2"/>
  <c r="S1875" i="2"/>
  <c r="M1851" i="2"/>
  <c r="S1851" i="2"/>
  <c r="M1768" i="2"/>
  <c r="S1768" i="2"/>
  <c r="M1744" i="2"/>
  <c r="S1744" i="2"/>
  <c r="M1732" i="2"/>
  <c r="M1672" i="2"/>
  <c r="S1672" i="2"/>
  <c r="M1614" i="2"/>
  <c r="S1614" i="2"/>
  <c r="M1590" i="2"/>
  <c r="S1590" i="2"/>
  <c r="M1542" i="2"/>
  <c r="S1542" i="2"/>
  <c r="M1423" i="2"/>
  <c r="S1423" i="2"/>
  <c r="M1387" i="2"/>
  <c r="S1387" i="2"/>
  <c r="M1339" i="2"/>
  <c r="S1339" i="2"/>
  <c r="M1291" i="2"/>
  <c r="S1291" i="2"/>
  <c r="M1279" i="2"/>
  <c r="S1279" i="2"/>
  <c r="M1255" i="2"/>
  <c r="S1255" i="2"/>
  <c r="M1243" i="2"/>
  <c r="S1243" i="2"/>
  <c r="M1147" i="2"/>
  <c r="S1147" i="2"/>
  <c r="M1087" i="2"/>
  <c r="S1087" i="2"/>
  <c r="M1016" i="2"/>
  <c r="S1016" i="2"/>
  <c r="M992" i="2"/>
  <c r="S992" i="2"/>
  <c r="M945" i="2"/>
  <c r="M898" i="2"/>
  <c r="S898" i="2"/>
  <c r="M875" i="2"/>
  <c r="S875" i="2"/>
  <c r="M791" i="2"/>
  <c r="S791" i="2"/>
  <c r="M707" i="2"/>
  <c r="S707" i="2"/>
  <c r="M695" i="2"/>
  <c r="S695" i="2"/>
  <c r="M671" i="2"/>
  <c r="S671" i="2"/>
  <c r="M659" i="2"/>
  <c r="S659" i="2"/>
  <c r="M623" i="2"/>
  <c r="S623" i="2"/>
  <c r="M539" i="2"/>
  <c r="S539" i="2"/>
  <c r="M527" i="2"/>
  <c r="M515" i="2"/>
  <c r="S515" i="2"/>
  <c r="M503" i="2"/>
  <c r="S503" i="2"/>
  <c r="M491" i="2"/>
  <c r="S491" i="2"/>
  <c r="M455" i="2"/>
  <c r="S455" i="2"/>
  <c r="M359" i="2"/>
  <c r="S359" i="2"/>
  <c r="M335" i="2"/>
  <c r="S335" i="2"/>
  <c r="M311" i="2"/>
  <c r="S311" i="2"/>
  <c r="M287" i="2"/>
  <c r="S287" i="2"/>
  <c r="M251" i="2"/>
  <c r="S251" i="2"/>
  <c r="M227" i="2"/>
  <c r="S227" i="2"/>
  <c r="M203" i="2"/>
  <c r="S203" i="2"/>
  <c r="M143" i="2"/>
  <c r="S143" i="2"/>
  <c r="M119" i="2"/>
  <c r="S119" i="2"/>
  <c r="M72" i="2"/>
  <c r="S72" i="2"/>
  <c r="M36" i="2"/>
  <c r="S36" i="2"/>
  <c r="S2976" i="2"/>
  <c r="S2904" i="2"/>
  <c r="S2508" i="2"/>
  <c r="S1850" i="2"/>
  <c r="M2300" i="2"/>
  <c r="M2981" i="2"/>
  <c r="S2981" i="2"/>
  <c r="M2801" i="2"/>
  <c r="S2801" i="2"/>
  <c r="M2501" i="2"/>
  <c r="M1699" i="2"/>
  <c r="S1699" i="2"/>
  <c r="M1114" i="2"/>
  <c r="S1114" i="2"/>
  <c r="M1090" i="2"/>
  <c r="S1090" i="2"/>
  <c r="M1031" i="2"/>
  <c r="S1031" i="2"/>
  <c r="M398" i="2"/>
  <c r="S398" i="2"/>
  <c r="M266" i="2"/>
  <c r="S266" i="2"/>
  <c r="M63" i="2"/>
  <c r="S63" i="2"/>
  <c r="M2527" i="2"/>
  <c r="M2063" i="2"/>
  <c r="M1535" i="2"/>
  <c r="M997" i="2"/>
  <c r="M2887" i="2"/>
  <c r="M2635" i="2"/>
  <c r="M2491" i="2"/>
  <c r="M2383" i="2"/>
  <c r="M2252" i="2"/>
  <c r="M2144" i="2"/>
  <c r="M2036" i="2"/>
  <c r="M1931" i="2"/>
  <c r="M1821" i="2"/>
  <c r="M1713" i="2"/>
  <c r="M1619" i="2"/>
  <c r="M1407" i="2"/>
  <c r="M1188" i="2"/>
  <c r="M1080" i="2"/>
  <c r="M868" i="2"/>
  <c r="M748" i="2"/>
  <c r="M583" i="2"/>
  <c r="M508" i="2"/>
  <c r="M388" i="2"/>
  <c r="M292" i="2"/>
  <c r="M187" i="2"/>
  <c r="M112" i="2"/>
  <c r="M17" i="2"/>
  <c r="M2989" i="2"/>
  <c r="S2989" i="2"/>
  <c r="M2941" i="2"/>
  <c r="S2941" i="2"/>
  <c r="M2893" i="2"/>
  <c r="S2893" i="2"/>
  <c r="M2869" i="2"/>
  <c r="S2869" i="2"/>
  <c r="M2845" i="2"/>
  <c r="S2845" i="2"/>
  <c r="M2773" i="2"/>
  <c r="S2773" i="2"/>
  <c r="M2749" i="2"/>
  <c r="S2749" i="2"/>
  <c r="M2701" i="2"/>
  <c r="S2701" i="2"/>
  <c r="M2653" i="2"/>
  <c r="S2653" i="2"/>
  <c r="M2605" i="2"/>
  <c r="S2605" i="2"/>
  <c r="M2425" i="2"/>
  <c r="S2425" i="2"/>
  <c r="M2413" i="2"/>
  <c r="S2413" i="2"/>
  <c r="M2353" i="2"/>
  <c r="S2353" i="2"/>
  <c r="M2282" i="2"/>
  <c r="S2282" i="2"/>
  <c r="M2222" i="2"/>
  <c r="S2222" i="2"/>
  <c r="M2138" i="2"/>
  <c r="S2138" i="2"/>
  <c r="M2054" i="2"/>
  <c r="S2054" i="2"/>
  <c r="M1910" i="2"/>
  <c r="S1910" i="2"/>
  <c r="M1874" i="2"/>
  <c r="S1874" i="2"/>
  <c r="M1767" i="2"/>
  <c r="S1767" i="2"/>
  <c r="M1719" i="2"/>
  <c r="S1719" i="2"/>
  <c r="M1671" i="2"/>
  <c r="M1648" i="2"/>
  <c r="M1625" i="2"/>
  <c r="M1565" i="2"/>
  <c r="M1553" i="2"/>
  <c r="S1553" i="2"/>
  <c r="M1506" i="2"/>
  <c r="S1506" i="2"/>
  <c r="M1494" i="2"/>
  <c r="S1494" i="2"/>
  <c r="M1470" i="2"/>
  <c r="S1470" i="2"/>
  <c r="M1314" i="2"/>
  <c r="S1314" i="2"/>
  <c r="M1170" i="2"/>
  <c r="S1170" i="2"/>
  <c r="M1122" i="2"/>
  <c r="S1122" i="2"/>
  <c r="M1110" i="2"/>
  <c r="S1110" i="2"/>
  <c r="M1086" i="2"/>
  <c r="S1086" i="2"/>
  <c r="M1015" i="2"/>
  <c r="S1015" i="2"/>
  <c r="M968" i="2"/>
  <c r="S968" i="2"/>
  <c r="M944" i="2"/>
  <c r="S944" i="2"/>
  <c r="M874" i="2"/>
  <c r="M862" i="2"/>
  <c r="M850" i="2"/>
  <c r="M838" i="2"/>
  <c r="M826" i="2"/>
  <c r="S826" i="2"/>
  <c r="M790" i="2"/>
  <c r="M742" i="2"/>
  <c r="S742" i="2"/>
  <c r="M730" i="2"/>
  <c r="M694" i="2"/>
  <c r="M610" i="2"/>
  <c r="S610" i="2"/>
  <c r="M586" i="2"/>
  <c r="M574" i="2"/>
  <c r="M538" i="2"/>
  <c r="S538" i="2"/>
  <c r="M454" i="2"/>
  <c r="S454" i="2"/>
  <c r="M442" i="2"/>
  <c r="M406" i="2"/>
  <c r="M382" i="2"/>
  <c r="S382" i="2"/>
  <c r="M310" i="2"/>
  <c r="S310" i="2"/>
  <c r="M286" i="2"/>
  <c r="S286" i="2"/>
  <c r="M250" i="2"/>
  <c r="S250" i="2"/>
  <c r="M226" i="2"/>
  <c r="M214" i="2"/>
  <c r="M190" i="2"/>
  <c r="M166" i="2"/>
  <c r="S166" i="2"/>
  <c r="M118" i="2"/>
  <c r="M94" i="2"/>
  <c r="S94" i="2"/>
  <c r="S2975" i="2"/>
  <c r="S2831" i="2"/>
  <c r="S2758" i="2"/>
  <c r="M2935" i="2"/>
  <c r="M2909" i="2"/>
  <c r="S2909" i="2"/>
  <c r="M2837" i="2"/>
  <c r="S2837" i="2"/>
  <c r="M2789" i="2"/>
  <c r="M2741" i="2"/>
  <c r="M2537" i="2"/>
  <c r="M2357" i="2"/>
  <c r="S2357" i="2"/>
  <c r="M1533" i="2"/>
  <c r="S1533" i="2"/>
  <c r="M1198" i="2"/>
  <c r="S1198" i="2"/>
  <c r="M1126" i="2"/>
  <c r="S1126" i="2"/>
  <c r="M830" i="2"/>
  <c r="S830" i="2"/>
  <c r="M626" i="2"/>
  <c r="S626" i="2"/>
  <c r="M554" i="2"/>
  <c r="S554" i="2"/>
  <c r="M446" i="2"/>
  <c r="S446" i="2"/>
  <c r="M410" i="2"/>
  <c r="S410" i="2"/>
  <c r="M182" i="2"/>
  <c r="S182" i="2"/>
  <c r="M2875" i="2"/>
  <c r="M2767" i="2"/>
  <c r="M2623" i="2"/>
  <c r="M2371" i="2"/>
  <c r="M2240" i="2"/>
  <c r="M2132" i="2"/>
  <c r="M1928" i="2"/>
  <c r="M1809" i="2"/>
  <c r="M1704" i="2"/>
  <c r="M1607" i="2"/>
  <c r="M1512" i="2"/>
  <c r="M1404" i="2"/>
  <c r="M1308" i="2"/>
  <c r="M1176" i="2"/>
  <c r="M1071" i="2"/>
  <c r="M962" i="2"/>
  <c r="M856" i="2"/>
  <c r="M736" i="2"/>
  <c r="M664" i="2"/>
  <c r="M580" i="2"/>
  <c r="M496" i="2"/>
  <c r="M280" i="2"/>
  <c r="M184" i="2"/>
  <c r="M100" i="2"/>
  <c r="M2760" i="2"/>
  <c r="S2760" i="2"/>
  <c r="M2748" i="2"/>
  <c r="S2748" i="2"/>
  <c r="M2736" i="2"/>
  <c r="S2736" i="2"/>
  <c r="M2700" i="2"/>
  <c r="S2700" i="2"/>
  <c r="M2688" i="2"/>
  <c r="S2688" i="2"/>
  <c r="M2664" i="2"/>
  <c r="S2664" i="2"/>
  <c r="M2652" i="2"/>
  <c r="S2652" i="2"/>
  <c r="M2640" i="2"/>
  <c r="S2640" i="2"/>
  <c r="M2628" i="2"/>
  <c r="S2628" i="2"/>
  <c r="M2616" i="2"/>
  <c r="S2616" i="2"/>
  <c r="M2604" i="2"/>
  <c r="S2604" i="2"/>
  <c r="M2556" i="2"/>
  <c r="S2556" i="2"/>
  <c r="M2544" i="2"/>
  <c r="S2544" i="2"/>
  <c r="M2532" i="2"/>
  <c r="S2532" i="2"/>
  <c r="M2520" i="2"/>
  <c r="S2520" i="2"/>
  <c r="M2496" i="2"/>
  <c r="S2496" i="2"/>
  <c r="M2472" i="2"/>
  <c r="S2472" i="2"/>
  <c r="M2448" i="2"/>
  <c r="S2448" i="2"/>
  <c r="M2424" i="2"/>
  <c r="S2424" i="2"/>
  <c r="M2400" i="2"/>
  <c r="S2400" i="2"/>
  <c r="M2388" i="2"/>
  <c r="S2388" i="2"/>
  <c r="M2376" i="2"/>
  <c r="S2376" i="2"/>
  <c r="M2352" i="2"/>
  <c r="S2352" i="2"/>
  <c r="M2329" i="2"/>
  <c r="S2329" i="2"/>
  <c r="M2305" i="2"/>
  <c r="S2305" i="2"/>
  <c r="M2281" i="2"/>
  <c r="S2281" i="2"/>
  <c r="M2257" i="2"/>
  <c r="S2257" i="2"/>
  <c r="M2245" i="2"/>
  <c r="S2245" i="2"/>
  <c r="M2233" i="2"/>
  <c r="S2233" i="2"/>
  <c r="M2209" i="2"/>
  <c r="S2209" i="2"/>
  <c r="M2185" i="2"/>
  <c r="S2185" i="2"/>
  <c r="M2149" i="2"/>
  <c r="S2149" i="2"/>
  <c r="M2137" i="2"/>
  <c r="S2137" i="2"/>
  <c r="M2125" i="2"/>
  <c r="S2125" i="2"/>
  <c r="M2101" i="2"/>
  <c r="S2101" i="2"/>
  <c r="M2089" i="2"/>
  <c r="S2089" i="2"/>
  <c r="M2077" i="2"/>
  <c r="S2077" i="2"/>
  <c r="M2053" i="2"/>
  <c r="S2053" i="2"/>
  <c r="M2017" i="2"/>
  <c r="S2017" i="2"/>
  <c r="M2005" i="2"/>
  <c r="S2005" i="2"/>
  <c r="M1981" i="2"/>
  <c r="S1981" i="2"/>
  <c r="M1969" i="2"/>
  <c r="S1969" i="2"/>
  <c r="M1945" i="2"/>
  <c r="S1945" i="2"/>
  <c r="M1933" i="2"/>
  <c r="S1933" i="2"/>
  <c r="M1909" i="2"/>
  <c r="S1909" i="2"/>
  <c r="M1885" i="2"/>
  <c r="S1885" i="2"/>
  <c r="M1849" i="2"/>
  <c r="S1849" i="2"/>
  <c r="M1837" i="2"/>
  <c r="S1837" i="2"/>
  <c r="M1826" i="2"/>
  <c r="S1826" i="2"/>
  <c r="M1790" i="2"/>
  <c r="S1790" i="2"/>
  <c r="M1742" i="2"/>
  <c r="S1742" i="2"/>
  <c r="M1730" i="2"/>
  <c r="S1730" i="2"/>
  <c r="M1706" i="2"/>
  <c r="S1706" i="2"/>
  <c r="M1659" i="2"/>
  <c r="M1624" i="2"/>
  <c r="M1612" i="2"/>
  <c r="S1612" i="2"/>
  <c r="M1588" i="2"/>
  <c r="S1588" i="2"/>
  <c r="M1552" i="2"/>
  <c r="S1552" i="2"/>
  <c r="M1528" i="2"/>
  <c r="S1528" i="2"/>
  <c r="M1469" i="2"/>
  <c r="S1469" i="2"/>
  <c r="M1445" i="2"/>
  <c r="S1445" i="2"/>
  <c r="M1433" i="2"/>
  <c r="S1433" i="2"/>
  <c r="M1409" i="2"/>
  <c r="S1409" i="2"/>
  <c r="M1349" i="2"/>
  <c r="M1313" i="2"/>
  <c r="S1313" i="2"/>
  <c r="M1277" i="2"/>
  <c r="M1265" i="2"/>
  <c r="S1265" i="2"/>
  <c r="M1205" i="2"/>
  <c r="S1205" i="2"/>
  <c r="M1193" i="2"/>
  <c r="M1169" i="2"/>
  <c r="S1169" i="2"/>
  <c r="M1157" i="2"/>
  <c r="S1157" i="2"/>
  <c r="M1145" i="2"/>
  <c r="M1109" i="2"/>
  <c r="M1038" i="2"/>
  <c r="S1038" i="2"/>
  <c r="M1026" i="2"/>
  <c r="S1026" i="2"/>
  <c r="M1014" i="2"/>
  <c r="S1014" i="2"/>
  <c r="M1002" i="2"/>
  <c r="S1002" i="2"/>
  <c r="M990" i="2"/>
  <c r="S990" i="2"/>
  <c r="M955" i="2"/>
  <c r="S955" i="2"/>
  <c r="M931" i="2"/>
  <c r="S931" i="2"/>
  <c r="M919" i="2"/>
  <c r="S919" i="2"/>
  <c r="M896" i="2"/>
  <c r="S896" i="2"/>
  <c r="M861" i="2"/>
  <c r="M825" i="2"/>
  <c r="S825" i="2"/>
  <c r="M813" i="2"/>
  <c r="M801" i="2"/>
  <c r="M789" i="2"/>
  <c r="S789" i="2"/>
  <c r="M777" i="2"/>
  <c r="M765" i="2"/>
  <c r="S765" i="2"/>
  <c r="M741" i="2"/>
  <c r="M729" i="2"/>
  <c r="M693" i="2"/>
  <c r="M681" i="2"/>
  <c r="S681" i="2"/>
  <c r="M657" i="2"/>
  <c r="M633" i="2"/>
  <c r="S633" i="2"/>
  <c r="M621" i="2"/>
  <c r="S621" i="2"/>
  <c r="M609" i="2"/>
  <c r="S609" i="2"/>
  <c r="M573" i="2"/>
  <c r="M561" i="2"/>
  <c r="M537" i="2"/>
  <c r="S537" i="2"/>
  <c r="M525" i="2"/>
  <c r="S525" i="2"/>
  <c r="M513" i="2"/>
  <c r="M501" i="2"/>
  <c r="M477" i="2"/>
  <c r="M465" i="2"/>
  <c r="S465" i="2"/>
  <c r="M453" i="2"/>
  <c r="S453" i="2"/>
  <c r="M441" i="2"/>
  <c r="M429" i="2"/>
  <c r="M417" i="2"/>
  <c r="M381" i="2"/>
  <c r="S381" i="2"/>
  <c r="M369" i="2"/>
  <c r="M357" i="2"/>
  <c r="M345" i="2"/>
  <c r="S345" i="2"/>
  <c r="M321" i="2"/>
  <c r="S321" i="2"/>
  <c r="M297" i="2"/>
  <c r="M285" i="2"/>
  <c r="M261" i="2"/>
  <c r="M249" i="2"/>
  <c r="S249" i="2"/>
  <c r="M225" i="2"/>
  <c r="M201" i="2"/>
  <c r="S201" i="2"/>
  <c r="M189" i="2"/>
  <c r="M177" i="2"/>
  <c r="S177" i="2"/>
  <c r="M165" i="2"/>
  <c r="S165" i="2"/>
  <c r="M153" i="2"/>
  <c r="M129" i="2"/>
  <c r="M81" i="2"/>
  <c r="M70" i="2"/>
  <c r="M58" i="2"/>
  <c r="S58" i="2"/>
  <c r="M34" i="2"/>
  <c r="S34" i="2"/>
  <c r="M22" i="2"/>
  <c r="S22" i="2"/>
  <c r="S2820" i="2"/>
  <c r="S2460" i="2"/>
  <c r="S2173" i="2"/>
  <c r="M2885" i="2"/>
  <c r="M2549" i="2"/>
  <c r="S2549" i="2"/>
  <c r="M2369" i="2"/>
  <c r="S2369" i="2"/>
  <c r="M2250" i="2"/>
  <c r="M2202" i="2"/>
  <c r="S2202" i="2"/>
  <c r="M2070" i="2"/>
  <c r="M2034" i="2"/>
  <c r="M1234" i="2"/>
  <c r="S1234" i="2"/>
  <c r="M972" i="2"/>
  <c r="S972" i="2"/>
  <c r="M842" i="2"/>
  <c r="S842" i="2"/>
  <c r="M542" i="2"/>
  <c r="S542" i="2"/>
  <c r="M494" i="2"/>
  <c r="S494" i="2"/>
  <c r="M2671" i="2"/>
  <c r="M2168" i="2"/>
  <c r="M1737" i="2"/>
  <c r="M892" i="2"/>
  <c r="M412" i="2"/>
  <c r="M2863" i="2"/>
  <c r="M2755" i="2"/>
  <c r="M2611" i="2"/>
  <c r="M2479" i="2"/>
  <c r="M2359" i="2"/>
  <c r="M2228" i="2"/>
  <c r="M2120" i="2"/>
  <c r="M2024" i="2"/>
  <c r="M1916" i="2"/>
  <c r="M1701" i="2"/>
  <c r="M1595" i="2"/>
  <c r="M1500" i="2"/>
  <c r="M1296" i="2"/>
  <c r="M1068" i="2"/>
  <c r="M950" i="2"/>
  <c r="M844" i="2"/>
  <c r="M727" i="2"/>
  <c r="M376" i="2"/>
  <c r="M268" i="2"/>
  <c r="M2735" i="2"/>
  <c r="S2735" i="2"/>
  <c r="M2723" i="2"/>
  <c r="S2723" i="2"/>
  <c r="M2699" i="2"/>
  <c r="S2699" i="2"/>
  <c r="M2663" i="2"/>
  <c r="S2663" i="2"/>
  <c r="M2651" i="2"/>
  <c r="S2651" i="2"/>
  <c r="M2627" i="2"/>
  <c r="S2627" i="2"/>
  <c r="M2591" i="2"/>
  <c r="S2591" i="2"/>
  <c r="M2579" i="2"/>
  <c r="S2579" i="2"/>
  <c r="M2555" i="2"/>
  <c r="S2555" i="2"/>
  <c r="M2519" i="2"/>
  <c r="S2519" i="2"/>
  <c r="M2507" i="2"/>
  <c r="S2507" i="2"/>
  <c r="M2495" i="2"/>
  <c r="S2495" i="2"/>
  <c r="M2471" i="2"/>
  <c r="S2471" i="2"/>
  <c r="M2459" i="2"/>
  <c r="S2459" i="2"/>
  <c r="M2447" i="2"/>
  <c r="S2447" i="2"/>
  <c r="M2423" i="2"/>
  <c r="S2423" i="2"/>
  <c r="M2411" i="2"/>
  <c r="S2411" i="2"/>
  <c r="M2399" i="2"/>
  <c r="S2399" i="2"/>
  <c r="M2363" i="2"/>
  <c r="S2363" i="2"/>
  <c r="M2351" i="2"/>
  <c r="S2351" i="2"/>
  <c r="M2339" i="2"/>
  <c r="S2339" i="2"/>
  <c r="M2328" i="2"/>
  <c r="S2328" i="2"/>
  <c r="M2316" i="2"/>
  <c r="S2316" i="2"/>
  <c r="M2304" i="2"/>
  <c r="S2304" i="2"/>
  <c r="M2292" i="2"/>
  <c r="S2292" i="2"/>
  <c r="M2280" i="2"/>
  <c r="S2280" i="2"/>
  <c r="M2268" i="2"/>
  <c r="S2268" i="2"/>
  <c r="M2256" i="2"/>
  <c r="S2256" i="2"/>
  <c r="M2220" i="2"/>
  <c r="S2220" i="2"/>
  <c r="M2208" i="2"/>
  <c r="S2208" i="2"/>
  <c r="M2196" i="2"/>
  <c r="S2196" i="2"/>
  <c r="M2184" i="2"/>
  <c r="S2184" i="2"/>
  <c r="M2172" i="2"/>
  <c r="S2172" i="2"/>
  <c r="M2136" i="2"/>
  <c r="S2136" i="2"/>
  <c r="M2124" i="2"/>
  <c r="S2124" i="2"/>
  <c r="M2100" i="2"/>
  <c r="S2100" i="2"/>
  <c r="M2088" i="2"/>
  <c r="S2088" i="2"/>
  <c r="M2076" i="2"/>
  <c r="S2076" i="2"/>
  <c r="M2052" i="2"/>
  <c r="S2052" i="2"/>
  <c r="M2040" i="2"/>
  <c r="S2040" i="2"/>
  <c r="M2016" i="2"/>
  <c r="S2016" i="2"/>
  <c r="M2004" i="2"/>
  <c r="S2004" i="2"/>
  <c r="M1980" i="2"/>
  <c r="S1980" i="2"/>
  <c r="M1932" i="2"/>
  <c r="S1932" i="2"/>
  <c r="M1908" i="2"/>
  <c r="S1908" i="2"/>
  <c r="M1884" i="2"/>
  <c r="S1884" i="2"/>
  <c r="M1872" i="2"/>
  <c r="S1872" i="2"/>
  <c r="M1825" i="2"/>
  <c r="S1825" i="2"/>
  <c r="M1813" i="2"/>
  <c r="S1813" i="2"/>
  <c r="M1789" i="2"/>
  <c r="S1789" i="2"/>
  <c r="M1753" i="2"/>
  <c r="S1753" i="2"/>
  <c r="M1741" i="2"/>
  <c r="S1741" i="2"/>
  <c r="M1705" i="2"/>
  <c r="S1705" i="2"/>
  <c r="M1693" i="2"/>
  <c r="S1693" i="2"/>
  <c r="M1681" i="2"/>
  <c r="S1681" i="2"/>
  <c r="M1670" i="2"/>
  <c r="S1670" i="2"/>
  <c r="M1658" i="2"/>
  <c r="S1658" i="2"/>
  <c r="M1646" i="2"/>
  <c r="S1646" i="2"/>
  <c r="M1587" i="2"/>
  <c r="S1587" i="2"/>
  <c r="M1575" i="2"/>
  <c r="S1575" i="2"/>
  <c r="M1563" i="2"/>
  <c r="S1563" i="2"/>
  <c r="M1527" i="2"/>
  <c r="M1492" i="2"/>
  <c r="M1480" i="2"/>
  <c r="M1408" i="2"/>
  <c r="S1408" i="2"/>
  <c r="M1372" i="2"/>
  <c r="S1372" i="2"/>
  <c r="M1360" i="2"/>
  <c r="M1348" i="2"/>
  <c r="M1312" i="2"/>
  <c r="S1312" i="2"/>
  <c r="M1288" i="2"/>
  <c r="M1276" i="2"/>
  <c r="M1252" i="2"/>
  <c r="S1252" i="2"/>
  <c r="M1228" i="2"/>
  <c r="S1228" i="2"/>
  <c r="M1204" i="2"/>
  <c r="M1180" i="2"/>
  <c r="S1180" i="2"/>
  <c r="M1144" i="2"/>
  <c r="M1132" i="2"/>
  <c r="M1108" i="2"/>
  <c r="M1072" i="2"/>
  <c r="S1072" i="2"/>
  <c r="M1060" i="2"/>
  <c r="M1037" i="2"/>
  <c r="M1001" i="2"/>
  <c r="S1001" i="2"/>
  <c r="M966" i="2"/>
  <c r="S966" i="2"/>
  <c r="M930" i="2"/>
  <c r="S930" i="2"/>
  <c r="M895" i="2"/>
  <c r="S895" i="2"/>
  <c r="M860" i="2"/>
  <c r="M848" i="2"/>
  <c r="M812" i="2"/>
  <c r="M776" i="2"/>
  <c r="S776" i="2"/>
  <c r="M728" i="2"/>
  <c r="M608" i="2"/>
  <c r="M596" i="2"/>
  <c r="M584" i="2"/>
  <c r="M560" i="2"/>
  <c r="M548" i="2"/>
  <c r="M524" i="2"/>
  <c r="M488" i="2"/>
  <c r="M476" i="2"/>
  <c r="M452" i="2"/>
  <c r="M440" i="2"/>
  <c r="M416" i="2"/>
  <c r="M404" i="2"/>
  <c r="M380" i="2"/>
  <c r="M308" i="2"/>
  <c r="M272" i="2"/>
  <c r="M260" i="2"/>
  <c r="M248" i="2"/>
  <c r="S248" i="2"/>
  <c r="M212" i="2"/>
  <c r="M200" i="2"/>
  <c r="M164" i="2"/>
  <c r="M152" i="2"/>
  <c r="M140" i="2"/>
  <c r="M116" i="2"/>
  <c r="M104" i="2"/>
  <c r="S104" i="2"/>
  <c r="M80" i="2"/>
  <c r="S80" i="2"/>
  <c r="M33" i="2"/>
  <c r="S2963" i="2"/>
  <c r="M353" i="2"/>
  <c r="M245" i="2"/>
  <c r="M2933" i="2"/>
  <c r="M2621" i="2"/>
  <c r="S2621" i="2"/>
  <c r="M2995" i="2"/>
  <c r="M2743" i="2"/>
  <c r="M2599" i="2"/>
  <c r="M2467" i="2"/>
  <c r="M2347" i="2"/>
  <c r="M2108" i="2"/>
  <c r="M2012" i="2"/>
  <c r="M1904" i="2"/>
  <c r="M1583" i="2"/>
  <c r="M1488" i="2"/>
  <c r="M1392" i="2"/>
  <c r="M1284" i="2"/>
  <c r="M1164" i="2"/>
  <c r="M1056" i="2"/>
  <c r="M938" i="2"/>
  <c r="M832" i="2"/>
  <c r="M724" i="2"/>
  <c r="M652" i="2"/>
  <c r="M568" i="2"/>
  <c r="M484" i="2"/>
  <c r="M364" i="2"/>
  <c r="M172" i="2"/>
  <c r="M2986" i="2"/>
  <c r="S2986" i="2"/>
  <c r="M2974" i="2"/>
  <c r="S2974" i="2"/>
  <c r="M2962" i="2"/>
  <c r="S2962" i="2"/>
  <c r="M2950" i="2"/>
  <c r="S2950" i="2"/>
  <c r="M2938" i="2"/>
  <c r="S2938" i="2"/>
  <c r="M2926" i="2"/>
  <c r="S2926" i="2"/>
  <c r="M2914" i="2"/>
  <c r="S2914" i="2"/>
  <c r="M2902" i="2"/>
  <c r="S2902" i="2"/>
  <c r="M2890" i="2"/>
  <c r="S2890" i="2"/>
  <c r="M2878" i="2"/>
  <c r="S2878" i="2"/>
  <c r="M2866" i="2"/>
  <c r="S2866" i="2"/>
  <c r="M2854" i="2"/>
  <c r="S2854" i="2"/>
  <c r="M2842" i="2"/>
  <c r="S2842" i="2"/>
  <c r="M2830" i="2"/>
  <c r="S2830" i="2"/>
  <c r="M2818" i="2"/>
  <c r="S2818" i="2"/>
  <c r="M2794" i="2"/>
  <c r="S2794" i="2"/>
  <c r="M2782" i="2"/>
  <c r="S2782" i="2"/>
  <c r="M2770" i="2"/>
  <c r="S2770" i="2"/>
  <c r="M2734" i="2"/>
  <c r="S2734" i="2"/>
  <c r="M2722" i="2"/>
  <c r="S2722" i="2"/>
  <c r="M2698" i="2"/>
  <c r="S2698" i="2"/>
  <c r="M2686" i="2"/>
  <c r="S2686" i="2"/>
  <c r="M2674" i="2"/>
  <c r="S2674" i="2"/>
  <c r="M2662" i="2"/>
  <c r="S2662" i="2"/>
  <c r="M2650" i="2"/>
  <c r="S2650" i="2"/>
  <c r="M2638" i="2"/>
  <c r="S2638" i="2"/>
  <c r="M2626" i="2"/>
  <c r="S2626" i="2"/>
  <c r="M2602" i="2"/>
  <c r="S2602" i="2"/>
  <c r="M2590" i="2"/>
  <c r="S2590" i="2"/>
  <c r="M2578" i="2"/>
  <c r="S2578" i="2"/>
  <c r="M2566" i="2"/>
  <c r="S2566" i="2"/>
  <c r="M2554" i="2"/>
  <c r="S2554" i="2"/>
  <c r="M2542" i="2"/>
  <c r="S2542" i="2"/>
  <c r="M2530" i="2"/>
  <c r="S2530" i="2"/>
  <c r="M2518" i="2"/>
  <c r="S2518" i="2"/>
  <c r="M2482" i="2"/>
  <c r="S2482" i="2"/>
  <c r="M2470" i="2"/>
  <c r="S2470" i="2"/>
  <c r="M2458" i="2"/>
  <c r="S2458" i="2"/>
  <c r="M2446" i="2"/>
  <c r="S2446" i="2"/>
  <c r="M2434" i="2"/>
  <c r="S2434" i="2"/>
  <c r="M2422" i="2"/>
  <c r="S2422" i="2"/>
  <c r="M2410" i="2"/>
  <c r="S2410" i="2"/>
  <c r="M2398" i="2"/>
  <c r="S2398" i="2"/>
  <c r="M2386" i="2"/>
  <c r="S2386" i="2"/>
  <c r="M2374" i="2"/>
  <c r="S2374" i="2"/>
  <c r="M2338" i="2"/>
  <c r="S2338" i="2"/>
  <c r="M2327" i="2"/>
  <c r="S2327" i="2"/>
  <c r="M2315" i="2"/>
  <c r="S2315" i="2"/>
  <c r="M2303" i="2"/>
  <c r="S2303" i="2"/>
  <c r="M2291" i="2"/>
  <c r="S2291" i="2"/>
  <c r="M2279" i="2"/>
  <c r="S2279" i="2"/>
  <c r="M2267" i="2"/>
  <c r="S2267" i="2"/>
  <c r="M2255" i="2"/>
  <c r="S2255" i="2"/>
  <c r="M2243" i="2"/>
  <c r="S2243" i="2"/>
  <c r="M2231" i="2"/>
  <c r="S2231" i="2"/>
  <c r="M2195" i="2"/>
  <c r="S2195" i="2"/>
  <c r="M2183" i="2"/>
  <c r="S2183" i="2"/>
  <c r="M2159" i="2"/>
  <c r="S2159" i="2"/>
  <c r="M2123" i="2"/>
  <c r="S2123" i="2"/>
  <c r="M2111" i="2"/>
  <c r="S2111" i="2"/>
  <c r="M2099" i="2"/>
  <c r="S2099" i="2"/>
  <c r="M2087" i="2"/>
  <c r="S2087" i="2"/>
  <c r="M2051" i="2"/>
  <c r="S2051" i="2"/>
  <c r="M2039" i="2"/>
  <c r="S2039" i="2"/>
  <c r="M2015" i="2"/>
  <c r="S2015" i="2"/>
  <c r="M2003" i="2"/>
  <c r="S2003" i="2"/>
  <c r="M1979" i="2"/>
  <c r="S1979" i="2"/>
  <c r="M1967" i="2"/>
  <c r="S1967" i="2"/>
  <c r="M1907" i="2"/>
  <c r="S1907" i="2"/>
  <c r="M1895" i="2"/>
  <c r="S1895" i="2"/>
  <c r="M1883" i="2"/>
  <c r="S1883" i="2"/>
  <c r="M1859" i="2"/>
  <c r="S1859" i="2"/>
  <c r="M1847" i="2"/>
  <c r="S1847" i="2"/>
  <c r="M1835" i="2"/>
  <c r="S1835" i="2"/>
  <c r="M1824" i="2"/>
  <c r="S1824" i="2"/>
  <c r="M1812" i="2"/>
  <c r="S1812" i="2"/>
  <c r="M1788" i="2"/>
  <c r="S1788" i="2"/>
  <c r="M1776" i="2"/>
  <c r="S1776" i="2"/>
  <c r="M1764" i="2"/>
  <c r="S1764" i="2"/>
  <c r="M1752" i="2"/>
  <c r="S1752" i="2"/>
  <c r="M1740" i="2"/>
  <c r="S1740" i="2"/>
  <c r="M1728" i="2"/>
  <c r="S1728" i="2"/>
  <c r="M1716" i="2"/>
  <c r="S1716" i="2"/>
  <c r="M1692" i="2"/>
  <c r="S1692" i="2"/>
  <c r="M1680" i="2"/>
  <c r="S1680" i="2"/>
  <c r="M1669" i="2"/>
  <c r="S1669" i="2"/>
  <c r="M1657" i="2"/>
  <c r="S1657" i="2"/>
  <c r="M1645" i="2"/>
  <c r="S1645" i="2"/>
  <c r="M1633" i="2"/>
  <c r="S1633" i="2"/>
  <c r="M1622" i="2"/>
  <c r="S1622" i="2"/>
  <c r="M1610" i="2"/>
  <c r="S1610" i="2"/>
  <c r="M1598" i="2"/>
  <c r="S1598" i="2"/>
  <c r="M1586" i="2"/>
  <c r="S1586" i="2"/>
  <c r="M1574" i="2"/>
  <c r="S1574" i="2"/>
  <c r="M1550" i="2"/>
  <c r="S1550" i="2"/>
  <c r="M1538" i="2"/>
  <c r="S1538" i="2"/>
  <c r="M1515" i="2"/>
  <c r="M1503" i="2"/>
  <c r="S1503" i="2"/>
  <c r="M1491" i="2"/>
  <c r="S1491" i="2"/>
  <c r="M1479" i="2"/>
  <c r="S1479" i="2"/>
  <c r="M1467" i="2"/>
  <c r="S1467" i="2"/>
  <c r="M1455" i="2"/>
  <c r="S1455" i="2"/>
  <c r="M1443" i="2"/>
  <c r="S1443" i="2"/>
  <c r="M1431" i="2"/>
  <c r="S1431" i="2"/>
  <c r="M1419" i="2"/>
  <c r="S1419" i="2"/>
  <c r="M1395" i="2"/>
  <c r="S1395" i="2"/>
  <c r="M1383" i="2"/>
  <c r="M1371" i="2"/>
  <c r="S1371" i="2"/>
  <c r="M1359" i="2"/>
  <c r="S1359" i="2"/>
  <c r="M1347" i="2"/>
  <c r="S1347" i="2"/>
  <c r="M1335" i="2"/>
  <c r="S1335" i="2"/>
  <c r="M1323" i="2"/>
  <c r="S1323" i="2"/>
  <c r="M1311" i="2"/>
  <c r="S1311" i="2"/>
  <c r="M1299" i="2"/>
  <c r="S1299" i="2"/>
  <c r="M1287" i="2"/>
  <c r="S1287" i="2"/>
  <c r="M1263" i="2"/>
  <c r="S1263" i="2"/>
  <c r="M1251" i="2"/>
  <c r="S1251" i="2"/>
  <c r="M1239" i="2"/>
  <c r="M1227" i="2"/>
  <c r="M1215" i="2"/>
  <c r="S1215" i="2"/>
  <c r="M1191" i="2"/>
  <c r="S1191" i="2"/>
  <c r="M1179" i="2"/>
  <c r="S1179" i="2"/>
  <c r="M1167" i="2"/>
  <c r="S1167" i="2"/>
  <c r="M1155" i="2"/>
  <c r="S1155" i="2"/>
  <c r="M1143" i="2"/>
  <c r="S1143" i="2"/>
  <c r="M1119" i="2"/>
  <c r="S1119" i="2"/>
  <c r="M1107" i="2"/>
  <c r="S1107" i="2"/>
  <c r="M1083" i="2"/>
  <c r="M1048" i="2"/>
  <c r="M1036" i="2"/>
  <c r="S1036" i="2"/>
  <c r="M1024" i="2"/>
  <c r="S1024" i="2"/>
  <c r="M1012" i="2"/>
  <c r="S1012" i="2"/>
  <c r="M1000" i="2"/>
  <c r="M977" i="2"/>
  <c r="M965" i="2"/>
  <c r="S965" i="2"/>
  <c r="M941" i="2"/>
  <c r="S941" i="2"/>
  <c r="M929" i="2"/>
  <c r="S929" i="2"/>
  <c r="M883" i="2"/>
  <c r="S883" i="2"/>
  <c r="M871" i="2"/>
  <c r="S871" i="2"/>
  <c r="M835" i="2"/>
  <c r="S835" i="2"/>
  <c r="M823" i="2"/>
  <c r="S823" i="2"/>
  <c r="M799" i="2"/>
  <c r="S799" i="2"/>
  <c r="M787" i="2"/>
  <c r="S787" i="2"/>
  <c r="M763" i="2"/>
  <c r="S763" i="2"/>
  <c r="M751" i="2"/>
  <c r="S751" i="2"/>
  <c r="M739" i="2"/>
  <c r="S739" i="2"/>
  <c r="M691" i="2"/>
  <c r="S691" i="2"/>
  <c r="M679" i="2"/>
  <c r="S679" i="2"/>
  <c r="M655" i="2"/>
  <c r="S655" i="2"/>
  <c r="M643" i="2"/>
  <c r="S643" i="2"/>
  <c r="M619" i="2"/>
  <c r="S619" i="2"/>
  <c r="M607" i="2"/>
  <c r="S607" i="2"/>
  <c r="M595" i="2"/>
  <c r="S595" i="2"/>
  <c r="M547" i="2"/>
  <c r="S547" i="2"/>
  <c r="M535" i="2"/>
  <c r="S535" i="2"/>
  <c r="M499" i="2"/>
  <c r="S499" i="2"/>
  <c r="M475" i="2"/>
  <c r="S475" i="2"/>
  <c r="M463" i="2"/>
  <c r="S463" i="2"/>
  <c r="M451" i="2"/>
  <c r="S451" i="2"/>
  <c r="M403" i="2"/>
  <c r="S403" i="2"/>
  <c r="M391" i="2"/>
  <c r="S391" i="2"/>
  <c r="M367" i="2"/>
  <c r="S367" i="2"/>
  <c r="M355" i="2"/>
  <c r="S355" i="2"/>
  <c r="M319" i="2"/>
  <c r="S319" i="2"/>
  <c r="M307" i="2"/>
  <c r="S307" i="2"/>
  <c r="M247" i="2"/>
  <c r="S247" i="2"/>
  <c r="M223" i="2"/>
  <c r="S223" i="2"/>
  <c r="M211" i="2"/>
  <c r="S211" i="2"/>
  <c r="M199" i="2"/>
  <c r="S199" i="2"/>
  <c r="M151" i="2"/>
  <c r="S151" i="2"/>
  <c r="M139" i="2"/>
  <c r="S139" i="2"/>
  <c r="M115" i="2"/>
  <c r="S115" i="2"/>
  <c r="M56" i="2"/>
  <c r="S56" i="2"/>
  <c r="M44" i="2"/>
  <c r="S44" i="2"/>
  <c r="M20" i="2"/>
  <c r="S20" i="2"/>
  <c r="M8" i="2"/>
  <c r="S8" i="2"/>
  <c r="S2880" i="2"/>
  <c r="S2808" i="2"/>
  <c r="S1411" i="2"/>
  <c r="M2983" i="2"/>
  <c r="M2851" i="2"/>
  <c r="M2731" i="2"/>
  <c r="M2587" i="2"/>
  <c r="M2455" i="2"/>
  <c r="M2336" i="2"/>
  <c r="S2951" i="2"/>
  <c r="S2879" i="2"/>
  <c r="S2807" i="2"/>
  <c r="S2614" i="2"/>
  <c r="S2114" i="2"/>
  <c r="M1991" i="2"/>
  <c r="M1696" i="2"/>
  <c r="M386" i="2"/>
  <c r="M15" i="2"/>
  <c r="M2162" i="2"/>
  <c r="M818" i="2"/>
  <c r="M1759" i="2"/>
  <c r="M362" i="2"/>
  <c r="M2229" i="2"/>
  <c r="M1946" i="2"/>
  <c r="M1034" i="2"/>
  <c r="M2855" i="2"/>
  <c r="M2843" i="2"/>
  <c r="M2711" i="2"/>
  <c r="M2483" i="2"/>
  <c r="M2244" i="2"/>
  <c r="M1956" i="2"/>
  <c r="M1836" i="2"/>
  <c r="M1777" i="2"/>
  <c r="M1765" i="2"/>
  <c r="M2806" i="2"/>
  <c r="M2746" i="2"/>
  <c r="M2710" i="2"/>
  <c r="M2675" i="2"/>
  <c r="M2567" i="2"/>
  <c r="M1631" i="2"/>
  <c r="M2588" i="2"/>
  <c r="M2432" i="2"/>
  <c r="M2420" i="2"/>
  <c r="M2408" i="2"/>
  <c r="M2217" i="2"/>
  <c r="M1989" i="2"/>
  <c r="M1857" i="2"/>
  <c r="M1702" i="2"/>
  <c r="M1572" i="2"/>
  <c r="M1465" i="2"/>
  <c r="M1369" i="2"/>
  <c r="M1225" i="2"/>
  <c r="M1201" i="2"/>
  <c r="M1069" i="2"/>
  <c r="M1010" i="2"/>
  <c r="M951" i="2"/>
  <c r="M893" i="2"/>
  <c r="M821" i="2"/>
  <c r="M809" i="2"/>
  <c r="M773" i="2"/>
  <c r="M737" i="2"/>
  <c r="M689" i="2"/>
  <c r="M365" i="2"/>
  <c r="M2350" i="2"/>
  <c r="M2513" i="2"/>
  <c r="M2892" i="2"/>
  <c r="M2402" i="2"/>
  <c r="M509" i="2"/>
  <c r="M332" i="2"/>
  <c r="M2980" i="2"/>
  <c r="M2944" i="2"/>
  <c r="M2920" i="2"/>
  <c r="M2896" i="2"/>
  <c r="M2872" i="2"/>
  <c r="M2848" i="2"/>
  <c r="M2824" i="2"/>
  <c r="M2800" i="2"/>
  <c r="M2776" i="2"/>
  <c r="M2752" i="2"/>
  <c r="M2740" i="2"/>
  <c r="M2728" i="2"/>
  <c r="M2716" i="2"/>
  <c r="M2704" i="2"/>
  <c r="M2692" i="2"/>
  <c r="M2680" i="2"/>
  <c r="M2656" i="2"/>
  <c r="M2644" i="2"/>
  <c r="M2632" i="2"/>
  <c r="M2620" i="2"/>
  <c r="M2608" i="2"/>
  <c r="M2596" i="2"/>
  <c r="M2584" i="2"/>
  <c r="M2572" i="2"/>
  <c r="M2560" i="2"/>
  <c r="M2548" i="2"/>
  <c r="M2536" i="2"/>
  <c r="M2524" i="2"/>
  <c r="M2512" i="2"/>
  <c r="M2500" i="2"/>
  <c r="M2488" i="2"/>
  <c r="M2476" i="2"/>
  <c r="M2464" i="2"/>
  <c r="M2452" i="2"/>
  <c r="M2440" i="2"/>
  <c r="M2428" i="2"/>
  <c r="M2416" i="2"/>
  <c r="M2404" i="2"/>
  <c r="M2392" i="2"/>
  <c r="M2380" i="2"/>
  <c r="M2368" i="2"/>
  <c r="M2356" i="2"/>
  <c r="M2344" i="2"/>
  <c r="M2333" i="2"/>
  <c r="M2321" i="2"/>
  <c r="M2309" i="2"/>
  <c r="M2297" i="2"/>
  <c r="M2285" i="2"/>
  <c r="M2273" i="2"/>
  <c r="M2261" i="2"/>
  <c r="M2249" i="2"/>
  <c r="M2237" i="2"/>
  <c r="M2225" i="2"/>
  <c r="M2213" i="2"/>
  <c r="M2201" i="2"/>
  <c r="M2189" i="2"/>
  <c r="M2177" i="2"/>
  <c r="M2165" i="2"/>
  <c r="M2153" i="2"/>
  <c r="M2141" i="2"/>
  <c r="M2129" i="2"/>
  <c r="M2117" i="2"/>
  <c r="M2105" i="2"/>
  <c r="M2093" i="2"/>
  <c r="M2081" i="2"/>
  <c r="M2069" i="2"/>
  <c r="M2057" i="2"/>
  <c r="M2045" i="2"/>
  <c r="M2033" i="2"/>
  <c r="M2021" i="2"/>
  <c r="M2009" i="2"/>
  <c r="M1997" i="2"/>
  <c r="M1985" i="2"/>
  <c r="M1973" i="2"/>
  <c r="M1961" i="2"/>
  <c r="M1949" i="2"/>
  <c r="M1937" i="2"/>
  <c r="M1925" i="2"/>
  <c r="M1913" i="2"/>
  <c r="M1901" i="2"/>
  <c r="M1889" i="2"/>
  <c r="M1877" i="2"/>
  <c r="M1865" i="2"/>
  <c r="M1853" i="2"/>
  <c r="M1841" i="2"/>
  <c r="M1829" i="2"/>
  <c r="M1818" i="2"/>
  <c r="M1806" i="2"/>
  <c r="M1794" i="2"/>
  <c r="M1782" i="2"/>
  <c r="M1770" i="2"/>
  <c r="M1758" i="2"/>
  <c r="M1746" i="2"/>
  <c r="M1734" i="2"/>
  <c r="M1722" i="2"/>
  <c r="M1710" i="2"/>
  <c r="M1698" i="2"/>
  <c r="M1686" i="2"/>
  <c r="M1674" i="2"/>
  <c r="M1663" i="2"/>
  <c r="M1639" i="2"/>
  <c r="M1628" i="2"/>
  <c r="M1616" i="2"/>
  <c r="M1604" i="2"/>
  <c r="M1592" i="2"/>
  <c r="M1580" i="2"/>
  <c r="M1568" i="2"/>
  <c r="M1556" i="2"/>
  <c r="M1544" i="2"/>
  <c r="M1532" i="2"/>
  <c r="M1521" i="2"/>
  <c r="M1509" i="2"/>
  <c r="M1497" i="2"/>
  <c r="M1485" i="2"/>
  <c r="M1473" i="2"/>
  <c r="M1461" i="2"/>
  <c r="M1449" i="2"/>
  <c r="M1437" i="2"/>
  <c r="M1425" i="2"/>
  <c r="M1413" i="2"/>
  <c r="M1401" i="2"/>
  <c r="M1389" i="2"/>
  <c r="M1377" i="2"/>
  <c r="M1365" i="2"/>
  <c r="M1353" i="2"/>
  <c r="M1341" i="2"/>
  <c r="M1329" i="2"/>
  <c r="M1317" i="2"/>
  <c r="M1305" i="2"/>
  <c r="M1293" i="2"/>
  <c r="M1281" i="2"/>
  <c r="M1269" i="2"/>
  <c r="M1257" i="2"/>
  <c r="M1245" i="2"/>
  <c r="M1233" i="2"/>
  <c r="M1221" i="2"/>
  <c r="M1209" i="2"/>
  <c r="M1197" i="2"/>
  <c r="M1185" i="2"/>
  <c r="M1173" i="2"/>
  <c r="M1161" i="2"/>
  <c r="M1149" i="2"/>
  <c r="M1137" i="2"/>
  <c r="M1125" i="2"/>
  <c r="M1113" i="2"/>
  <c r="M1101" i="2"/>
  <c r="M1089" i="2"/>
  <c r="M1077" i="2"/>
  <c r="M2992" i="2"/>
  <c r="M2968" i="2"/>
  <c r="M2956" i="2"/>
  <c r="M2932" i="2"/>
  <c r="M2908" i="2"/>
  <c r="M2884" i="2"/>
  <c r="M2860" i="2"/>
  <c r="M2836" i="2"/>
  <c r="M2812" i="2"/>
  <c r="M2788" i="2"/>
  <c r="M2764" i="2"/>
  <c r="M2668" i="2"/>
  <c r="M1651" i="2"/>
  <c r="M1053" i="2"/>
  <c r="M841" i="2"/>
  <c r="M757" i="2"/>
  <c r="M697" i="2"/>
  <c r="M613" i="2"/>
  <c r="M529" i="2"/>
  <c r="M421" i="2"/>
  <c r="M361" i="2"/>
  <c r="M277" i="2"/>
  <c r="M205" i="2"/>
  <c r="M109" i="2"/>
  <c r="M26" i="2"/>
  <c r="M348" i="2"/>
  <c r="M2991" i="2"/>
  <c r="M2943" i="2"/>
  <c r="M2883" i="2"/>
  <c r="M2835" i="2"/>
  <c r="M2763" i="2"/>
  <c r="M2703" i="2"/>
  <c r="M2667" i="2"/>
  <c r="M2619" i="2"/>
  <c r="M2547" i="2"/>
  <c r="M2499" i="2"/>
  <c r="M2439" i="2"/>
  <c r="M2379" i="2"/>
  <c r="M2308" i="2"/>
  <c r="M2260" i="2"/>
  <c r="M2188" i="2"/>
  <c r="M2104" i="2"/>
  <c r="M1864" i="2"/>
  <c r="M1733" i="2"/>
  <c r="M1436" i="2"/>
  <c r="M1364" i="2"/>
  <c r="M1304" i="2"/>
  <c r="M1136" i="2"/>
  <c r="M1052" i="2"/>
  <c r="M993" i="2"/>
  <c r="M828" i="2"/>
  <c r="M732" i="2"/>
  <c r="M708" i="2"/>
  <c r="M672" i="2"/>
  <c r="M612" i="2"/>
  <c r="M588" i="2"/>
  <c r="M576" i="2"/>
  <c r="M552" i="2"/>
  <c r="M528" i="2"/>
  <c r="M504" i="2"/>
  <c r="M480" i="2"/>
  <c r="M444" i="2"/>
  <c r="M396" i="2"/>
  <c r="M372" i="2"/>
  <c r="M324" i="2"/>
  <c r="M252" i="2"/>
  <c r="M228" i="2"/>
  <c r="M192" i="2"/>
  <c r="M144" i="2"/>
  <c r="M120" i="2"/>
  <c r="M49" i="2"/>
  <c r="M37" i="2"/>
  <c r="M2" i="2"/>
  <c r="M2487" i="2"/>
  <c r="M276" i="2"/>
  <c r="M994" i="2"/>
  <c r="M935" i="2"/>
  <c r="M889" i="2"/>
  <c r="M805" i="2"/>
  <c r="M721" i="2"/>
  <c r="M589" i="2"/>
  <c r="M469" i="2"/>
  <c r="M373" i="2"/>
  <c r="M241" i="2"/>
  <c r="M2967" i="2"/>
  <c r="M2907" i="2"/>
  <c r="M2859" i="2"/>
  <c r="M2811" i="2"/>
  <c r="M2739" i="2"/>
  <c r="M2691" i="2"/>
  <c r="M2643" i="2"/>
  <c r="M2367" i="2"/>
  <c r="M2296" i="2"/>
  <c r="M2248" i="2"/>
  <c r="M2176" i="2"/>
  <c r="M1924" i="2"/>
  <c r="M1840" i="2"/>
  <c r="M1673" i="2"/>
  <c r="M1638" i="2"/>
  <c r="M1615" i="2"/>
  <c r="M1543" i="2"/>
  <c r="M1520" i="2"/>
  <c r="M1472" i="2"/>
  <c r="M1412" i="2"/>
  <c r="M1340" i="2"/>
  <c r="M1280" i="2"/>
  <c r="M1124" i="2"/>
  <c r="M1064" i="2"/>
  <c r="M1005" i="2"/>
  <c r="M946" i="2"/>
  <c r="M899" i="2"/>
  <c r="M816" i="2"/>
  <c r="M804" i="2"/>
  <c r="M744" i="2"/>
  <c r="M720" i="2"/>
  <c r="M660" i="2"/>
  <c r="M648" i="2"/>
  <c r="M636" i="2"/>
  <c r="M600" i="2"/>
  <c r="M540" i="2"/>
  <c r="M516" i="2"/>
  <c r="M492" i="2"/>
  <c r="M456" i="2"/>
  <c r="M408" i="2"/>
  <c r="M384" i="2"/>
  <c r="M336" i="2"/>
  <c r="M312" i="2"/>
  <c r="M300" i="2"/>
  <c r="M288" i="2"/>
  <c r="M240" i="2"/>
  <c r="M216" i="2"/>
  <c r="M204" i="2"/>
  <c r="M180" i="2"/>
  <c r="M156" i="2"/>
  <c r="M132" i="2"/>
  <c r="M108" i="2"/>
  <c r="M84" i="2"/>
  <c r="M61" i="2"/>
  <c r="M13" i="2"/>
  <c r="M14" i="2"/>
  <c r="M2977" i="2"/>
  <c r="M2965" i="2"/>
  <c r="M2953" i="2"/>
  <c r="M2929" i="2"/>
  <c r="M2917" i="2"/>
  <c r="M2905" i="2"/>
  <c r="M2881" i="2"/>
  <c r="M2857" i="2"/>
  <c r="M2833" i="2"/>
  <c r="M2821" i="2"/>
  <c r="M2809" i="2"/>
  <c r="M2797" i="2"/>
  <c r="M2785" i="2"/>
  <c r="M2761" i="2"/>
  <c r="M2737" i="2"/>
  <c r="M2725" i="2"/>
  <c r="M2713" i="2"/>
  <c r="M2689" i="2"/>
  <c r="M2677" i="2"/>
  <c r="M2665" i="2"/>
  <c r="M2641" i="2"/>
  <c r="M2617" i="2"/>
  <c r="M2593" i="2"/>
  <c r="M2581" i="2"/>
  <c r="M2569" i="2"/>
  <c r="M2557" i="2"/>
  <c r="M2545" i="2"/>
  <c r="M2533" i="2"/>
  <c r="M2521" i="2"/>
  <c r="M2509" i="2"/>
  <c r="M2497" i="2"/>
  <c r="M2485" i="2"/>
  <c r="M2473" i="2"/>
  <c r="M2461" i="2"/>
  <c r="M2449" i="2"/>
  <c r="M2437" i="2"/>
  <c r="M2401" i="2"/>
  <c r="M2389" i="2"/>
  <c r="M2377" i="2"/>
  <c r="M2365" i="2"/>
  <c r="M2341" i="2"/>
  <c r="M2330" i="2"/>
  <c r="M2318" i="2"/>
  <c r="M2306" i="2"/>
  <c r="M2294" i="2"/>
  <c r="M2270" i="2"/>
  <c r="M2258" i="2"/>
  <c r="M2246" i="2"/>
  <c r="M2234" i="2"/>
  <c r="M661" i="2"/>
  <c r="M493" i="2"/>
  <c r="M337" i="2"/>
  <c r="M193" i="2"/>
  <c r="M38" i="2"/>
  <c r="M2535" i="2"/>
  <c r="M1876" i="2"/>
  <c r="M2559" i="2"/>
  <c r="M756" i="2"/>
  <c r="M1065" i="2"/>
  <c r="M983" i="2"/>
  <c r="M733" i="2"/>
  <c r="M637" i="2"/>
  <c r="M553" i="2"/>
  <c r="M445" i="2"/>
  <c r="M385" i="2"/>
  <c r="M289" i="2"/>
  <c r="M217" i="2"/>
  <c r="M121" i="2"/>
  <c r="M2955" i="2"/>
  <c r="M2847" i="2"/>
  <c r="M2787" i="2"/>
  <c r="M2715" i="2"/>
  <c r="M2403" i="2"/>
  <c r="M2320" i="2"/>
  <c r="M2212" i="2"/>
  <c r="M1972" i="2"/>
  <c r="M1900" i="2"/>
  <c r="M1817" i="2"/>
  <c r="M1757" i="2"/>
  <c r="M1662" i="2"/>
  <c r="M1496" i="2"/>
  <c r="M1424" i="2"/>
  <c r="M1328" i="2"/>
  <c r="M1100" i="2"/>
  <c r="M982" i="2"/>
  <c r="M684" i="2"/>
  <c r="M959" i="2"/>
  <c r="M1030" i="2"/>
  <c r="M769" i="2"/>
  <c r="M541" i="2"/>
  <c r="M433" i="2"/>
  <c r="M325" i="2"/>
  <c r="M50" i="2"/>
  <c r="M2655" i="2"/>
  <c r="M2583" i="2"/>
  <c r="M2415" i="2"/>
  <c r="M2343" i="2"/>
  <c r="M2272" i="2"/>
  <c r="M2164" i="2"/>
  <c r="M2008" i="2"/>
  <c r="M1936" i="2"/>
  <c r="M1852" i="2"/>
  <c r="M1793" i="2"/>
  <c r="M1709" i="2"/>
  <c r="M1650" i="2"/>
  <c r="M1591" i="2"/>
  <c r="M1232" i="2"/>
  <c r="M1160" i="2"/>
  <c r="M1088" i="2"/>
  <c r="M1029" i="2"/>
  <c r="M970" i="2"/>
  <c r="M934" i="2"/>
  <c r="M888" i="2"/>
  <c r="M864" i="2"/>
  <c r="M780" i="2"/>
  <c r="M468" i="2"/>
  <c r="M2629" i="2"/>
  <c r="M853" i="2"/>
  <c r="M745" i="2"/>
  <c r="M649" i="2"/>
  <c r="M565" i="2"/>
  <c r="M481" i="2"/>
  <c r="M409" i="2"/>
  <c r="M301" i="2"/>
  <c r="M253" i="2"/>
  <c r="M169" i="2"/>
  <c r="M73" i="2"/>
  <c r="M1579" i="2"/>
  <c r="M1018" i="2"/>
  <c r="M923" i="2"/>
  <c r="M829" i="2"/>
  <c r="M673" i="2"/>
  <c r="M505" i="2"/>
  <c r="M313" i="2"/>
  <c r="M145" i="2"/>
  <c r="M2919" i="2"/>
  <c r="M2727" i="2"/>
  <c r="M2511" i="2"/>
  <c r="M2463" i="2"/>
  <c r="M2391" i="2"/>
  <c r="M2332" i="2"/>
  <c r="M2284" i="2"/>
  <c r="M2224" i="2"/>
  <c r="M2200" i="2"/>
  <c r="M2140" i="2"/>
  <c r="M2068" i="2"/>
  <c r="M2020" i="2"/>
  <c r="M1948" i="2"/>
  <c r="M1888" i="2"/>
  <c r="M1805" i="2"/>
  <c r="M1769" i="2"/>
  <c r="M1697" i="2"/>
  <c r="M1627" i="2"/>
  <c r="M1567" i="2"/>
  <c r="M1484" i="2"/>
  <c r="M1448" i="2"/>
  <c r="M1376" i="2"/>
  <c r="M1316" i="2"/>
  <c r="M1208" i="2"/>
  <c r="M1148" i="2"/>
  <c r="M1076" i="2"/>
  <c r="M958" i="2"/>
  <c r="M792" i="2"/>
  <c r="M360" i="2"/>
  <c r="M1006" i="2"/>
  <c r="M971" i="2"/>
  <c r="M900" i="2"/>
  <c r="M793" i="2"/>
  <c r="M709" i="2"/>
  <c r="M577" i="2"/>
  <c r="M457" i="2"/>
  <c r="M349" i="2"/>
  <c r="M265" i="2"/>
  <c r="M181" i="2"/>
  <c r="M97" i="2"/>
  <c r="M3" i="2"/>
  <c r="M2979" i="2"/>
  <c r="M2931" i="2"/>
  <c r="M2871" i="2"/>
  <c r="M2799" i="2"/>
  <c r="M2631" i="2"/>
  <c r="M2595" i="2"/>
  <c r="M2523" i="2"/>
  <c r="M2451" i="2"/>
  <c r="M2355" i="2"/>
  <c r="M2128" i="2"/>
  <c r="M2080" i="2"/>
  <c r="M2044" i="2"/>
  <c r="M1984" i="2"/>
  <c r="M1912" i="2"/>
  <c r="M1828" i="2"/>
  <c r="M1781" i="2"/>
  <c r="M1745" i="2"/>
  <c r="M1685" i="2"/>
  <c r="M1531" i="2"/>
  <c r="M1508" i="2"/>
  <c r="M1460" i="2"/>
  <c r="M1400" i="2"/>
  <c r="M1352" i="2"/>
  <c r="M1292" i="2"/>
  <c r="M1256" i="2"/>
  <c r="M1184" i="2"/>
  <c r="M1112" i="2"/>
  <c r="M1041" i="2"/>
  <c r="M420" i="2"/>
  <c r="M947" i="2"/>
  <c r="M865" i="2"/>
  <c r="M781" i="2"/>
  <c r="M685" i="2"/>
  <c r="M601" i="2"/>
  <c r="M517" i="2"/>
  <c r="M397" i="2"/>
  <c r="M133" i="2"/>
  <c r="M62" i="2"/>
  <c r="M432" i="2"/>
  <c r="M2994" i="2"/>
  <c r="M2910" i="2"/>
  <c r="M2030" i="2"/>
  <c r="M1159" i="2"/>
  <c r="M891" i="2"/>
  <c r="M2942" i="2"/>
  <c r="M2894" i="2"/>
  <c r="M2870" i="2"/>
  <c r="M2834" i="2"/>
  <c r="M2774" i="2"/>
  <c r="M2762" i="2"/>
  <c r="M2702" i="2"/>
  <c r="M2690" i="2"/>
  <c r="M2654" i="2"/>
  <c r="M2618" i="2"/>
  <c r="M2582" i="2"/>
  <c r="M2558" i="2"/>
  <c r="M2546" i="2"/>
  <c r="M2522" i="2"/>
  <c r="M2510" i="2"/>
  <c r="M2498" i="2"/>
  <c r="M2474" i="2"/>
  <c r="M2450" i="2"/>
  <c r="M2438" i="2"/>
  <c r="M2390" i="2"/>
  <c r="M2366" i="2"/>
  <c r="M2283" i="2"/>
  <c r="M2271" i="2"/>
  <c r="M2247" i="2"/>
  <c r="M2211" i="2"/>
  <c r="M2163" i="2"/>
  <c r="M2151" i="2"/>
  <c r="M2127" i="2"/>
  <c r="M2067" i="2"/>
  <c r="M2055" i="2"/>
  <c r="M2043" i="2"/>
  <c r="M2019" i="2"/>
  <c r="M2007" i="2"/>
  <c r="M1995" i="2"/>
  <c r="M1971" i="2"/>
  <c r="M1959" i="2"/>
  <c r="M1935" i="2"/>
  <c r="M1923" i="2"/>
  <c r="M1911" i="2"/>
  <c r="M1887" i="2"/>
  <c r="M1863" i="2"/>
  <c r="M1839" i="2"/>
  <c r="M1816" i="2"/>
  <c r="M1804" i="2"/>
  <c r="M1792" i="2"/>
  <c r="M1780" i="2"/>
  <c r="M1756" i="2"/>
  <c r="M1720" i="2"/>
  <c r="M1708" i="2"/>
  <c r="M1684" i="2"/>
  <c r="M1661" i="2"/>
  <c r="M1649" i="2"/>
  <c r="M1637" i="2"/>
  <c r="M1602" i="2"/>
  <c r="M1578" i="2"/>
  <c r="M1566" i="2"/>
  <c r="M1554" i="2"/>
  <c r="M1530" i="2"/>
  <c r="M1519" i="2"/>
  <c r="M1507" i="2"/>
  <c r="M1495" i="2"/>
  <c r="M1483" i="2"/>
  <c r="M1471" i="2"/>
  <c r="M1459" i="2"/>
  <c r="M1447" i="2"/>
  <c r="M1435" i="2"/>
  <c r="M1399" i="2"/>
  <c r="M1375" i="2"/>
  <c r="M1363" i="2"/>
  <c r="M1351" i="2"/>
  <c r="M1327" i="2"/>
  <c r="M1303" i="2"/>
  <c r="M1267" i="2"/>
  <c r="M1231" i="2"/>
  <c r="M1207" i="2"/>
  <c r="M1195" i="2"/>
  <c r="M1183" i="2"/>
  <c r="M1171" i="2"/>
  <c r="M1135" i="2"/>
  <c r="M1123" i="2"/>
  <c r="M1111" i="2"/>
  <c r="M1099" i="2"/>
  <c r="M1075" i="2"/>
  <c r="M1063" i="2"/>
  <c r="M1051" i="2"/>
  <c r="M1040" i="2"/>
  <c r="M1028" i="2"/>
  <c r="M1004" i="2"/>
  <c r="M981" i="2"/>
  <c r="M969" i="2"/>
  <c r="M957" i="2"/>
  <c r="M933" i="2"/>
  <c r="M921" i="2"/>
  <c r="M909" i="2"/>
  <c r="M887" i="2"/>
  <c r="M863" i="2"/>
  <c r="M851" i="2"/>
  <c r="M839" i="2"/>
  <c r="M827" i="2"/>
  <c r="M815" i="2"/>
  <c r="M803" i="2"/>
  <c r="M779" i="2"/>
  <c r="M755" i="2"/>
  <c r="M743" i="2"/>
  <c r="M731" i="2"/>
  <c r="M719" i="2"/>
  <c r="M2210" i="2"/>
  <c r="M2198" i="2"/>
  <c r="M2186" i="2"/>
  <c r="M2174" i="2"/>
  <c r="M2126" i="2"/>
  <c r="M2102" i="2"/>
  <c r="M2090" i="2"/>
  <c r="M2078" i="2"/>
  <c r="M2066" i="2"/>
  <c r="M2018" i="2"/>
  <c r="M1994" i="2"/>
  <c r="M1982" i="2"/>
  <c r="M1970" i="2"/>
  <c r="M1958" i="2"/>
  <c r="M1934" i="2"/>
  <c r="M1922" i="2"/>
  <c r="M1898" i="2"/>
  <c r="M1862" i="2"/>
  <c r="M1838" i="2"/>
  <c r="M1815" i="2"/>
  <c r="M1791" i="2"/>
  <c r="M1779" i="2"/>
  <c r="M1755" i="2"/>
  <c r="M1743" i="2"/>
  <c r="M1731" i="2"/>
  <c r="M1707" i="2"/>
  <c r="M1683" i="2"/>
  <c r="M1660" i="2"/>
  <c r="M1636" i="2"/>
  <c r="M1613" i="2"/>
  <c r="M1601" i="2"/>
  <c r="M1589" i="2"/>
  <c r="M1577" i="2"/>
  <c r="M1541" i="2"/>
  <c r="M1529" i="2"/>
  <c r="M1518" i="2"/>
  <c r="M1482" i="2"/>
  <c r="M1458" i="2"/>
  <c r="M1434" i="2"/>
  <c r="M1422" i="2"/>
  <c r="M1410" i="2"/>
  <c r="M1398" i="2"/>
  <c r="M1386" i="2"/>
  <c r="M1374" i="2"/>
  <c r="M1362" i="2"/>
  <c r="M1350" i="2"/>
  <c r="M1338" i="2"/>
  <c r="M1326" i="2"/>
  <c r="M1302" i="2"/>
  <c r="M1290" i="2"/>
  <c r="M1278" i="2"/>
  <c r="M1266" i="2"/>
  <c r="M1254" i="2"/>
  <c r="M1242" i="2"/>
  <c r="M1230" i="2"/>
  <c r="M1206" i="2"/>
  <c r="M1194" i="2"/>
  <c r="M1182" i="2"/>
  <c r="M1158" i="2"/>
  <c r="M1146" i="2"/>
  <c r="M1134" i="2"/>
  <c r="M1098" i="2"/>
  <c r="M1074" i="2"/>
  <c r="M1062" i="2"/>
  <c r="M1050" i="2"/>
  <c r="M1039" i="2"/>
  <c r="M1027" i="2"/>
  <c r="M1003" i="2"/>
  <c r="M991" i="2"/>
  <c r="M980" i="2"/>
  <c r="M956" i="2"/>
  <c r="M1218" i="2"/>
  <c r="M2964" i="2"/>
  <c r="M2952" i="2"/>
  <c r="M2928" i="2"/>
  <c r="M2868" i="2"/>
  <c r="M2832" i="2"/>
  <c r="M2150" i="2"/>
  <c r="M2987" i="2"/>
  <c r="M2903" i="2"/>
  <c r="M2891" i="2"/>
  <c r="M2867" i="2"/>
  <c r="M2819" i="2"/>
  <c r="M2759" i="2"/>
  <c r="M2747" i="2"/>
  <c r="M2687" i="2"/>
  <c r="M2639" i="2"/>
  <c r="M2615" i="2"/>
  <c r="M2603" i="2"/>
  <c r="M2307" i="2"/>
  <c r="M1899" i="2"/>
  <c r="M1827" i="2"/>
  <c r="M2042" i="2"/>
  <c r="M2726" i="2"/>
  <c r="M1886" i="2"/>
  <c r="M2966" i="2"/>
  <c r="M2802" i="2"/>
  <c r="M2490" i="2"/>
  <c r="M2107" i="2"/>
  <c r="M1641" i="2"/>
  <c r="M1534" i="2"/>
  <c r="M1355" i="2"/>
  <c r="M1295" i="2"/>
  <c r="M1259" i="2"/>
  <c r="M1044" i="2"/>
  <c r="M843" i="2"/>
  <c r="M831" i="2"/>
  <c r="M795" i="2"/>
  <c r="M759" i="2"/>
  <c r="M699" i="2"/>
  <c r="M615" i="2"/>
  <c r="M603" i="2"/>
  <c r="M495" i="2"/>
  <c r="M483" i="2"/>
  <c r="M351" i="2"/>
  <c r="M171" i="2"/>
  <c r="M647" i="2"/>
  <c r="M635" i="2"/>
  <c r="M611" i="2"/>
  <c r="M599" i="2"/>
  <c r="M563" i="2"/>
  <c r="M551" i="2"/>
  <c r="M479" i="2"/>
  <c r="M467" i="2"/>
  <c r="M443" i="2"/>
  <c r="M431" i="2"/>
  <c r="M419" i="2"/>
  <c r="M395" i="2"/>
  <c r="M371" i="2"/>
  <c r="M347" i="2"/>
  <c r="M323" i="2"/>
  <c r="M299" i="2"/>
  <c r="M275" i="2"/>
  <c r="M239" i="2"/>
  <c r="M215" i="2"/>
  <c r="M191" i="2"/>
  <c r="M179" i="2"/>
  <c r="M167" i="2"/>
  <c r="M155" i="2"/>
  <c r="M131" i="2"/>
  <c r="M107" i="2"/>
  <c r="M83" i="2"/>
  <c r="M60" i="2"/>
  <c r="M48" i="2"/>
  <c r="M24" i="2"/>
  <c r="M932" i="2"/>
  <c r="M920" i="2"/>
  <c r="M908" i="2"/>
  <c r="M897" i="2"/>
  <c r="M886" i="2"/>
  <c r="M814" i="2"/>
  <c r="M802" i="2"/>
  <c r="M778" i="2"/>
  <c r="M766" i="2"/>
  <c r="M754" i="2"/>
  <c r="M718" i="2"/>
  <c r="M682" i="2"/>
  <c r="M670" i="2"/>
  <c r="M658" i="2"/>
  <c r="M634" i="2"/>
  <c r="M622" i="2"/>
  <c r="M598" i="2"/>
  <c r="M550" i="2"/>
  <c r="M526" i="2"/>
  <c r="M514" i="2"/>
  <c r="M502" i="2"/>
  <c r="M490" i="2"/>
  <c r="M478" i="2"/>
  <c r="M466" i="2"/>
  <c r="M430" i="2"/>
  <c r="M418" i="2"/>
  <c r="M394" i="2"/>
  <c r="M370" i="2"/>
  <c r="M358" i="2"/>
  <c r="M346" i="2"/>
  <c r="M322" i="2"/>
  <c r="M298" i="2"/>
  <c r="M274" i="2"/>
  <c r="M262" i="2"/>
  <c r="M238" i="2"/>
  <c r="M202" i="2"/>
  <c r="M178" i="2"/>
  <c r="M154" i="2"/>
  <c r="M130" i="2"/>
  <c r="M106" i="2"/>
  <c r="M82" i="2"/>
  <c r="M71" i="2"/>
  <c r="M59" i="2"/>
  <c r="M47" i="2"/>
  <c r="M35" i="2"/>
  <c r="M23" i="2"/>
  <c r="M2724" i="2"/>
  <c r="M2580" i="2"/>
  <c r="M2484" i="2"/>
  <c r="M2293" i="2"/>
  <c r="M2161" i="2"/>
  <c r="M2113" i="2"/>
  <c r="M2065" i="2"/>
  <c r="M2041" i="2"/>
  <c r="M2029" i="2"/>
  <c r="M1993" i="2"/>
  <c r="M1957" i="2"/>
  <c r="M1921" i="2"/>
  <c r="M1897" i="2"/>
  <c r="M1861" i="2"/>
  <c r="M1814" i="2"/>
  <c r="M1802" i="2"/>
  <c r="M1778" i="2"/>
  <c r="M1766" i="2"/>
  <c r="M1754" i="2"/>
  <c r="M1718" i="2"/>
  <c r="M1694" i="2"/>
  <c r="M1647" i="2"/>
  <c r="M1635" i="2"/>
  <c r="M1600" i="2"/>
  <c r="M1540" i="2"/>
  <c r="M1505" i="2"/>
  <c r="M1493" i="2"/>
  <c r="M1481" i="2"/>
  <c r="M1457" i="2"/>
  <c r="M1421" i="2"/>
  <c r="M1361" i="2"/>
  <c r="M1337" i="2"/>
  <c r="M1325" i="2"/>
  <c r="M1301" i="2"/>
  <c r="M1289" i="2"/>
  <c r="M1253" i="2"/>
  <c r="M1241" i="2"/>
  <c r="M1229" i="2"/>
  <c r="M1217" i="2"/>
  <c r="M1181" i="2"/>
  <c r="M1133" i="2"/>
  <c r="M1121" i="2"/>
  <c r="M1097" i="2"/>
  <c r="M1073" i="2"/>
  <c r="M1061" i="2"/>
  <c r="M2531" i="2"/>
  <c r="M2435" i="2"/>
  <c r="M2387" i="2"/>
  <c r="M2375" i="2"/>
  <c r="M2232" i="2"/>
  <c r="M2160" i="2"/>
  <c r="M2148" i="2"/>
  <c r="M2112" i="2"/>
  <c r="M2064" i="2"/>
  <c r="M2028" i="2"/>
  <c r="M1968" i="2"/>
  <c r="M1920" i="2"/>
  <c r="M1896" i="2"/>
  <c r="M1860" i="2"/>
  <c r="M1848" i="2"/>
  <c r="M1801" i="2"/>
  <c r="M1717" i="2"/>
  <c r="M1623" i="2"/>
  <c r="M1611" i="2"/>
  <c r="M1599" i="2"/>
  <c r="M1551" i="2"/>
  <c r="M1539" i="2"/>
  <c r="M1516" i="2"/>
  <c r="M1504" i="2"/>
  <c r="M1468" i="2"/>
  <c r="M1456" i="2"/>
  <c r="M1420" i="2"/>
  <c r="M1396" i="2"/>
  <c r="M1384" i="2"/>
  <c r="M1336" i="2"/>
  <c r="M1324" i="2"/>
  <c r="M1300" i="2"/>
  <c r="M1264" i="2"/>
  <c r="M1240" i="2"/>
  <c r="M1216" i="2"/>
  <c r="M1192" i="2"/>
  <c r="M1156" i="2"/>
  <c r="M1120" i="2"/>
  <c r="M1096" i="2"/>
  <c r="M1084" i="2"/>
  <c r="M1025" i="2"/>
  <c r="M989" i="2"/>
  <c r="M978" i="2"/>
  <c r="M954" i="2"/>
  <c r="M942" i="2"/>
  <c r="M918" i="2"/>
  <c r="M906" i="2"/>
  <c r="M884" i="2"/>
  <c r="M872" i="2"/>
  <c r="M836" i="2"/>
  <c r="M824" i="2"/>
  <c r="M800" i="2"/>
  <c r="M788" i="2"/>
  <c r="M764" i="2"/>
  <c r="M740" i="2"/>
  <c r="M716" i="2"/>
  <c r="M704" i="2"/>
  <c r="M692" i="2"/>
  <c r="M668" i="2"/>
  <c r="M632" i="2"/>
  <c r="M1944" i="2"/>
  <c r="M1682" i="2"/>
  <c r="M75" i="2"/>
  <c r="M2340" i="2"/>
  <c r="M1992" i="2"/>
  <c r="M1576" i="2"/>
  <c r="M1432" i="2"/>
  <c r="M587" i="2"/>
  <c r="M464" i="2"/>
  <c r="M284" i="2"/>
  <c r="M979" i="2"/>
  <c r="M943" i="2"/>
  <c r="M873" i="2"/>
  <c r="M849" i="2"/>
  <c r="M837" i="2"/>
  <c r="M753" i="2"/>
  <c r="M705" i="2"/>
  <c r="M645" i="2"/>
  <c r="M597" i="2"/>
  <c r="M585" i="2"/>
  <c r="M549" i="2"/>
  <c r="M572" i="2"/>
  <c r="M536" i="2"/>
  <c r="M512" i="2"/>
  <c r="M500" i="2"/>
  <c r="M428" i="2"/>
  <c r="M392" i="2"/>
  <c r="M368" i="2"/>
  <c r="M356" i="2"/>
  <c r="M344" i="2"/>
  <c r="M320" i="2"/>
  <c r="M296" i="2"/>
  <c r="M236" i="2"/>
  <c r="M224" i="2"/>
  <c r="M188" i="2"/>
  <c r="M128" i="2"/>
  <c r="M92" i="2"/>
  <c r="M69" i="2"/>
  <c r="M57" i="2"/>
  <c r="M45" i="2"/>
  <c r="M21" i="2"/>
  <c r="M9" i="2"/>
  <c r="M2852" i="2"/>
  <c r="M1049" i="2"/>
  <c r="M405" i="2"/>
  <c r="M393" i="2"/>
  <c r="M309" i="2"/>
  <c r="M273" i="2"/>
  <c r="M237" i="2"/>
  <c r="M2337" i="2"/>
  <c r="M2205" i="2"/>
  <c r="M2061" i="2"/>
  <c r="M105" i="2"/>
  <c r="M1081" i="2"/>
  <c r="M2286" i="2"/>
  <c r="M2970" i="2"/>
  <c r="M2633" i="2"/>
  <c r="M2323" i="2"/>
  <c r="M2429" i="2"/>
  <c r="M2982" i="2"/>
  <c r="M2934" i="2"/>
  <c r="M2886" i="2"/>
  <c r="M2874" i="2"/>
  <c r="M2862" i="2"/>
  <c r="M2838" i="2"/>
  <c r="M2790" i="2"/>
  <c r="M2742" i="2"/>
  <c r="M2730" i="2"/>
  <c r="M2718" i="2"/>
  <c r="M2694" i="2"/>
  <c r="M2682" i="2"/>
  <c r="M2646" i="2"/>
  <c r="M2610" i="2"/>
  <c r="M2598" i="2"/>
  <c r="M2586" i="2"/>
  <c r="M2538" i="2"/>
  <c r="M2526" i="2"/>
  <c r="M2514" i="2"/>
  <c r="M2502" i="2"/>
  <c r="M2466" i="2"/>
  <c r="M2454" i="2"/>
  <c r="M2430" i="2"/>
  <c r="M2394" i="2"/>
  <c r="M2358" i="2"/>
  <c r="M2335" i="2"/>
  <c r="M2311" i="2"/>
  <c r="M2287" i="2"/>
  <c r="M2275" i="2"/>
  <c r="M2251" i="2"/>
  <c r="M2239" i="2"/>
  <c r="M2215" i="2"/>
  <c r="M2191" i="2"/>
  <c r="M2179" i="2"/>
  <c r="M2167" i="2"/>
  <c r="M2131" i="2"/>
  <c r="M2119" i="2"/>
  <c r="M2095" i="2"/>
  <c r="M2071" i="2"/>
  <c r="M2047" i="2"/>
  <c r="M2035" i="2"/>
  <c r="M2023" i="2"/>
  <c r="M2011" i="2"/>
  <c r="M1987" i="2"/>
  <c r="M1975" i="2"/>
  <c r="M1963" i="2"/>
  <c r="M1951" i="2"/>
  <c r="M1939" i="2"/>
  <c r="M1903" i="2"/>
  <c r="M1891" i="2"/>
  <c r="M1879" i="2"/>
  <c r="M1855" i="2"/>
  <c r="M1843" i="2"/>
  <c r="M1831" i="2"/>
  <c r="M1808" i="2"/>
  <c r="M1796" i="2"/>
  <c r="M1784" i="2"/>
  <c r="M1772" i="2"/>
  <c r="M1760" i="2"/>
  <c r="M1748" i="2"/>
  <c r="M1736" i="2"/>
  <c r="M1724" i="2"/>
  <c r="M1700" i="2"/>
  <c r="M1688" i="2"/>
  <c r="M1676" i="2"/>
  <c r="M1665" i="2"/>
  <c r="M1653" i="2"/>
  <c r="M1618" i="2"/>
  <c r="M1606" i="2"/>
  <c r="M1594" i="2"/>
  <c r="M1582" i="2"/>
  <c r="M1570" i="2"/>
  <c r="M1558" i="2"/>
  <c r="M1546" i="2"/>
  <c r="M1523" i="2"/>
  <c r="M1511" i="2"/>
  <c r="M1499" i="2"/>
  <c r="M1487" i="2"/>
  <c r="M1475" i="2"/>
  <c r="M1463" i="2"/>
  <c r="M1451" i="2"/>
  <c r="M1439" i="2"/>
  <c r="M1415" i="2"/>
  <c r="M1403" i="2"/>
  <c r="M1391" i="2"/>
  <c r="M1379" i="2"/>
  <c r="M1343" i="2"/>
  <c r="M1331" i="2"/>
  <c r="M1319" i="2"/>
  <c r="M1307" i="2"/>
  <c r="M1283" i="2"/>
  <c r="M1271" i="2"/>
  <c r="M1235" i="2"/>
  <c r="M1223" i="2"/>
  <c r="M1211" i="2"/>
  <c r="M1199" i="2"/>
  <c r="M1187" i="2"/>
  <c r="M1175" i="2"/>
  <c r="M1163" i="2"/>
  <c r="M1151" i="2"/>
  <c r="M1139" i="2"/>
  <c r="M1127" i="2"/>
  <c r="M1115" i="2"/>
  <c r="M1103" i="2"/>
  <c r="M1091" i="2"/>
  <c r="M1079" i="2"/>
  <c r="M1067" i="2"/>
  <c r="M1055" i="2"/>
  <c r="M1032" i="2"/>
  <c r="M1020" i="2"/>
  <c r="M996" i="2"/>
  <c r="M984" i="2"/>
  <c r="M973" i="2"/>
  <c r="M961" i="2"/>
  <c r="M949" i="2"/>
  <c r="M925" i="2"/>
  <c r="M913" i="2"/>
  <c r="M879" i="2"/>
  <c r="M867" i="2"/>
  <c r="M855" i="2"/>
  <c r="M819" i="2"/>
  <c r="M807" i="2"/>
  <c r="M783" i="2"/>
  <c r="M771" i="2"/>
  <c r="M747" i="2"/>
  <c r="M735" i="2"/>
  <c r="M723" i="2"/>
  <c r="M711" i="2"/>
  <c r="M687" i="2"/>
  <c r="M675" i="2"/>
  <c r="M663" i="2"/>
  <c r="M651" i="2"/>
  <c r="M639" i="2"/>
  <c r="M627" i="2"/>
  <c r="M591" i="2"/>
  <c r="M579" i="2"/>
  <c r="M567" i="2"/>
  <c r="M555" i="2"/>
  <c r="M543" i="2"/>
  <c r="M531" i="2"/>
  <c r="M519" i="2"/>
  <c r="M507" i="2"/>
  <c r="M2993" i="2"/>
  <c r="M2969" i="2"/>
  <c r="M2957" i="2"/>
  <c r="M2921" i="2"/>
  <c r="M2873" i="2"/>
  <c r="M2861" i="2"/>
  <c r="M2849" i="2"/>
  <c r="M2825" i="2"/>
  <c r="M2813" i="2"/>
  <c r="M2777" i="2"/>
  <c r="M2729" i="2"/>
  <c r="M2717" i="2"/>
  <c r="M2705" i="2"/>
  <c r="M2681" i="2"/>
  <c r="M2669" i="2"/>
  <c r="M2609" i="2"/>
  <c r="M2597" i="2"/>
  <c r="M2585" i="2"/>
  <c r="M2561" i="2"/>
  <c r="M2525" i="2"/>
  <c r="M2477" i="2"/>
  <c r="M2453" i="2"/>
  <c r="M2441" i="2"/>
  <c r="M2417" i="2"/>
  <c r="M2381" i="2"/>
  <c r="M2345" i="2"/>
  <c r="M2334" i="2"/>
  <c r="M2310" i="2"/>
  <c r="M2298" i="2"/>
  <c r="M2274" i="2"/>
  <c r="M2262" i="2"/>
  <c r="M2238" i="2"/>
  <c r="M2226" i="2"/>
  <c r="M2190" i="2"/>
  <c r="M2178" i="2"/>
  <c r="M2166" i="2"/>
  <c r="M2154" i="2"/>
  <c r="M2130" i="2"/>
  <c r="M2118" i="2"/>
  <c r="M2106" i="2"/>
  <c r="M2082" i="2"/>
  <c r="M2058" i="2"/>
  <c r="M2046" i="2"/>
  <c r="M2022" i="2"/>
  <c r="M2010" i="2"/>
  <c r="M1998" i="2"/>
  <c r="M1986" i="2"/>
  <c r="M1974" i="2"/>
  <c r="M1950" i="2"/>
  <c r="M1938" i="2"/>
  <c r="M1926" i="2"/>
  <c r="M1914" i="2"/>
  <c r="M1902" i="2"/>
  <c r="M1890" i="2"/>
  <c r="M1878" i="2"/>
  <c r="M1866" i="2"/>
  <c r="M1854" i="2"/>
  <c r="M1842" i="2"/>
  <c r="M1830" i="2"/>
  <c r="M1819" i="2"/>
  <c r="M1795" i="2"/>
  <c r="M1783" i="2"/>
  <c r="M1771" i="2"/>
  <c r="M1747" i="2"/>
  <c r="M1735" i="2"/>
  <c r="M1723" i="2"/>
  <c r="M1687" i="2"/>
  <c r="M1675" i="2"/>
  <c r="M1652" i="2"/>
  <c r="M1640" i="2"/>
  <c r="M1629" i="2"/>
  <c r="M1617" i="2"/>
  <c r="M1605" i="2"/>
  <c r="M1593" i="2"/>
  <c r="M1581" i="2"/>
  <c r="M1569" i="2"/>
  <c r="M1557" i="2"/>
  <c r="M1545" i="2"/>
  <c r="M1522" i="2"/>
  <c r="M1510" i="2"/>
  <c r="M1498" i="2"/>
  <c r="M1486" i="2"/>
  <c r="M1462" i="2"/>
  <c r="M1450" i="2"/>
  <c r="M1438" i="2"/>
  <c r="M1426" i="2"/>
  <c r="M1402" i="2"/>
  <c r="M1390" i="2"/>
  <c r="M2826" i="2"/>
  <c r="M1102" i="2"/>
  <c r="M315" i="2"/>
  <c r="M2571" i="2"/>
  <c r="M2135" i="2"/>
  <c r="M782" i="2"/>
  <c r="M2816" i="2"/>
  <c r="M2480" i="2"/>
  <c r="M219" i="2"/>
  <c r="M2960" i="2"/>
  <c r="M734" i="2"/>
  <c r="M111" i="2"/>
  <c r="M2506" i="2"/>
  <c r="M2494" i="2"/>
  <c r="M2362" i="2"/>
  <c r="M2219" i="2"/>
  <c r="M2207" i="2"/>
  <c r="M2171" i="2"/>
  <c r="M2075" i="2"/>
  <c r="M2027" i="2"/>
  <c r="M1943" i="2"/>
  <c r="M1919" i="2"/>
  <c r="M1174" i="2"/>
  <c r="M1007" i="2"/>
  <c r="M2624" i="2"/>
  <c r="M2492" i="2"/>
  <c r="M2348" i="2"/>
  <c r="M2193" i="2"/>
  <c r="M2157" i="2"/>
  <c r="M2121" i="2"/>
  <c r="M2049" i="2"/>
  <c r="M2013" i="2"/>
  <c r="M1977" i="2"/>
  <c r="M1929" i="2"/>
  <c r="M1917" i="2"/>
  <c r="M1905" i="2"/>
  <c r="M1869" i="2"/>
  <c r="M1833" i="2"/>
  <c r="M1774" i="2"/>
  <c r="M1762" i="2"/>
  <c r="M1726" i="2"/>
  <c r="M1690" i="2"/>
  <c r="M1643" i="2"/>
  <c r="M1786" i="2"/>
  <c r="M638" i="2"/>
  <c r="M459" i="2"/>
  <c r="M447" i="2"/>
  <c r="M423" i="2"/>
  <c r="M399" i="2"/>
  <c r="M387" i="2"/>
  <c r="M375" i="2"/>
  <c r="M339" i="2"/>
  <c r="M303" i="2"/>
  <c r="M291" i="2"/>
  <c r="M267" i="2"/>
  <c r="M255" i="2"/>
  <c r="M243" i="2"/>
  <c r="M231" i="2"/>
  <c r="M207" i="2"/>
  <c r="M195" i="2"/>
  <c r="M183" i="2"/>
  <c r="M147" i="2"/>
  <c r="M135" i="2"/>
  <c r="M123" i="2"/>
  <c r="M99" i="2"/>
  <c r="M64" i="2"/>
  <c r="M52" i="2"/>
  <c r="M28" i="2"/>
  <c r="M16" i="2"/>
  <c r="M5" i="2"/>
  <c r="M1366" i="2"/>
  <c r="M1318" i="2"/>
  <c r="M1306" i="2"/>
  <c r="M1294" i="2"/>
  <c r="M1270" i="2"/>
  <c r="M1258" i="2"/>
  <c r="M1222" i="2"/>
  <c r="M1210" i="2"/>
  <c r="M1150" i="2"/>
  <c r="M1138" i="2"/>
  <c r="M1078" i="2"/>
  <c r="M1066" i="2"/>
  <c r="M1054" i="2"/>
  <c r="M1019" i="2"/>
  <c r="M960" i="2"/>
  <c r="M948" i="2"/>
  <c r="M936" i="2"/>
  <c r="M924" i="2"/>
  <c r="M912" i="2"/>
  <c r="M901" i="2"/>
  <c r="M890" i="2"/>
  <c r="M866" i="2"/>
  <c r="M806" i="2"/>
  <c r="M794" i="2"/>
  <c r="M758" i="2"/>
  <c r="M746" i="2"/>
  <c r="M722" i="2"/>
  <c r="M686" i="2"/>
  <c r="M674" i="2"/>
  <c r="M662" i="2"/>
  <c r="M650" i="2"/>
  <c r="M614" i="2"/>
  <c r="M602" i="2"/>
  <c r="M578" i="2"/>
  <c r="M530" i="2"/>
  <c r="M518" i="2"/>
  <c r="M506" i="2"/>
  <c r="M482" i="2"/>
  <c r="M470" i="2"/>
  <c r="M434" i="2"/>
  <c r="M422" i="2"/>
  <c r="M374" i="2"/>
  <c r="M350" i="2"/>
  <c r="M338" i="2"/>
  <c r="M326" i="2"/>
  <c r="M314" i="2"/>
  <c r="M302" i="2"/>
  <c r="M290" i="2"/>
  <c r="M278" i="2"/>
  <c r="M254" i="2"/>
  <c r="M242" i="2"/>
  <c r="M230" i="2"/>
  <c r="M218" i="2"/>
  <c r="M206" i="2"/>
  <c r="M194" i="2"/>
  <c r="M170" i="2"/>
  <c r="M158" i="2"/>
  <c r="M146" i="2"/>
  <c r="M134" i="2"/>
  <c r="M122" i="2"/>
  <c r="M110" i="2"/>
  <c r="M98" i="2"/>
  <c r="M86" i="2"/>
  <c r="M74" i="2"/>
  <c r="M51" i="2"/>
  <c r="M39" i="2"/>
  <c r="M27" i="2"/>
  <c r="M4" i="2"/>
  <c r="M1043" i="2"/>
  <c r="M854" i="2"/>
  <c r="M1017" i="2"/>
  <c r="M703" i="2"/>
  <c r="M439" i="2"/>
  <c r="M1196" i="2"/>
  <c r="M939" i="2"/>
  <c r="M271" i="2"/>
  <c r="M1275" i="2"/>
  <c r="M1203" i="2"/>
  <c r="M1131" i="2"/>
  <c r="M1095" i="2"/>
  <c r="M1059" i="2"/>
  <c r="M988" i="2"/>
  <c r="M953" i="2"/>
  <c r="M917" i="2"/>
  <c r="M859" i="2"/>
  <c r="M847" i="2"/>
  <c r="M811" i="2"/>
  <c r="M775" i="2"/>
  <c r="M715" i="2"/>
  <c r="M667" i="2"/>
  <c r="M631" i="2"/>
  <c r="M571" i="2"/>
  <c r="M487" i="2"/>
  <c r="M427" i="2"/>
  <c r="M415" i="2"/>
  <c r="M379" i="2"/>
  <c r="M343" i="2"/>
  <c r="M295" i="2"/>
  <c r="M283" i="2"/>
  <c r="M235" i="2"/>
  <c r="M175" i="2"/>
  <c r="M163" i="2"/>
  <c r="M103" i="2"/>
  <c r="M79" i="2"/>
  <c r="M68" i="2"/>
  <c r="M1261" i="2"/>
  <c r="M1189" i="2"/>
  <c r="M1046" i="2"/>
  <c r="M986" i="2"/>
  <c r="M975" i="2"/>
  <c r="M845" i="2"/>
  <c r="M797" i="2"/>
  <c r="M761" i="2"/>
  <c r="M713" i="2"/>
  <c r="M701" i="2"/>
  <c r="M653" i="2"/>
  <c r="M617" i="2"/>
  <c r="M569" i="2"/>
  <c r="M557" i="2"/>
  <c r="M545" i="2"/>
  <c r="M473" i="2"/>
  <c r="M425" i="2"/>
  <c r="M413" i="2"/>
  <c r="M329" i="2"/>
  <c r="M281" i="2"/>
  <c r="M269" i="2"/>
  <c r="M221" i="2"/>
  <c r="M197" i="2"/>
  <c r="M161" i="2"/>
  <c r="M149" i="2"/>
  <c r="M101" i="2"/>
  <c r="M89" i="2"/>
  <c r="M77" i="2"/>
  <c r="M66" i="2"/>
  <c r="M42" i="2"/>
  <c r="M18" i="2"/>
  <c r="M833" i="2"/>
  <c r="M1268" i="2"/>
  <c r="M401" i="2"/>
  <c r="M257" i="2"/>
  <c r="M168" i="2"/>
  <c r="M96" i="2"/>
  <c r="M25" i="2"/>
  <c r="M32" i="2"/>
  <c r="M1715" i="2"/>
  <c r="M2170" i="2"/>
  <c r="M2134" i="2"/>
  <c r="M2146" i="2"/>
  <c r="M2182" i="2"/>
  <c r="M2194" i="2"/>
  <c r="M2613" i="2"/>
  <c r="M2985" i="2"/>
  <c r="M2973" i="2"/>
  <c r="M2961" i="2"/>
  <c r="M2949" i="2"/>
  <c r="M2937" i="2"/>
  <c r="M2925" i="2"/>
  <c r="M2913" i="2"/>
  <c r="M2901" i="2"/>
  <c r="M2889" i="2"/>
  <c r="M2877" i="2"/>
  <c r="M2865" i="2"/>
  <c r="M2853" i="2"/>
  <c r="M2841" i="2"/>
  <c r="M2829" i="2"/>
  <c r="M2817" i="2"/>
  <c r="M2805" i="2"/>
  <c r="M2793" i="2"/>
  <c r="M2781" i="2"/>
  <c r="M2769" i="2"/>
  <c r="M2757" i="2"/>
  <c r="M2745" i="2"/>
  <c r="M2733" i="2"/>
  <c r="M2721" i="2"/>
  <c r="M2697" i="2"/>
  <c r="M2685" i="2"/>
  <c r="M2673" i="2"/>
  <c r="M2661" i="2"/>
  <c r="M2649" i="2"/>
  <c r="M2637" i="2"/>
  <c r="M2625" i="2"/>
  <c r="M2601" i="2"/>
  <c r="M2589" i="2"/>
  <c r="M2577" i="2"/>
  <c r="M2565" i="2"/>
  <c r="M2553" i="2"/>
  <c r="M2541" i="2"/>
  <c r="M2529" i="2"/>
  <c r="M2517" i="2"/>
  <c r="M2505" i="2"/>
  <c r="M2493" i="2"/>
  <c r="M2481" i="2"/>
  <c r="M2469" i="2"/>
  <c r="M2457" i="2"/>
  <c r="M2445" i="2"/>
  <c r="M2433" i="2"/>
  <c r="M2421" i="2"/>
  <c r="M2409" i="2"/>
  <c r="M2397" i="2"/>
  <c r="M2385" i="2"/>
  <c r="M2373" i="2"/>
  <c r="M2361" i="2"/>
  <c r="M2349" i="2"/>
  <c r="M2326" i="2"/>
  <c r="M2314" i="2"/>
  <c r="M2302" i="2"/>
  <c r="M2290" i="2"/>
  <c r="M2278" i="2"/>
  <c r="M2266" i="2"/>
  <c r="M2254" i="2"/>
  <c r="M2242" i="2"/>
  <c r="M2230" i="2"/>
  <c r="M2218" i="2"/>
  <c r="M2206" i="2"/>
  <c r="M2158" i="2"/>
  <c r="M2122" i="2"/>
  <c r="M2110" i="2"/>
  <c r="M2098" i="2"/>
  <c r="M2086" i="2"/>
  <c r="M2074" i="2"/>
  <c r="M2062" i="2"/>
  <c r="M2050" i="2"/>
  <c r="M2038" i="2"/>
  <c r="M2026" i="2"/>
  <c r="M2014" i="2"/>
  <c r="M2002" i="2"/>
  <c r="M1990" i="2"/>
  <c r="M1978" i="2"/>
  <c r="M1966" i="2"/>
  <c r="M1954" i="2"/>
  <c r="M1942" i="2"/>
  <c r="M1930" i="2"/>
  <c r="M1918" i="2"/>
  <c r="M1906" i="2"/>
  <c r="M1894" i="2"/>
  <c r="M1882" i="2"/>
  <c r="M1870" i="2"/>
  <c r="M1858" i="2"/>
  <c r="M1846" i="2"/>
  <c r="M1834" i="2"/>
  <c r="M1823" i="2"/>
  <c r="M1811" i="2"/>
  <c r="M1799" i="2"/>
  <c r="M1787" i="2"/>
  <c r="M1775" i="2"/>
  <c r="M1763" i="2"/>
  <c r="M1751" i="2"/>
  <c r="M1739" i="2"/>
  <c r="M1703" i="2"/>
  <c r="M1691" i="2"/>
  <c r="M1679" i="2"/>
  <c r="M1668" i="2"/>
  <c r="M1656" i="2"/>
  <c r="M1644" i="2"/>
  <c r="M1632" i="2"/>
  <c r="M1621" i="2"/>
  <c r="M1609" i="2"/>
  <c r="M1597" i="2"/>
  <c r="M1585" i="2"/>
  <c r="M1573" i="2"/>
  <c r="M1561" i="2"/>
  <c r="M1549" i="2"/>
  <c r="M1537" i="2"/>
  <c r="M1526" i="2"/>
  <c r="M1514" i="2"/>
  <c r="M1502" i="2"/>
  <c r="M1490" i="2"/>
  <c r="M1478" i="2"/>
  <c r="M1466" i="2"/>
  <c r="M1454" i="2"/>
  <c r="M1442" i="2"/>
  <c r="M1430" i="2"/>
  <c r="M1418" i="2"/>
  <c r="M1406" i="2"/>
  <c r="M1394" i="2"/>
  <c r="M1382" i="2"/>
  <c r="M1370" i="2"/>
  <c r="M1358" i="2"/>
  <c r="M1346" i="2"/>
  <c r="M1334" i="2"/>
  <c r="M1322" i="2"/>
  <c r="M1310" i="2"/>
  <c r="M1298" i="2"/>
  <c r="M1286" i="2"/>
  <c r="M1274" i="2"/>
  <c r="M1262" i="2"/>
  <c r="M1250" i="2"/>
  <c r="M1238" i="2"/>
  <c r="M1226" i="2"/>
  <c r="M1214" i="2"/>
  <c r="M1202" i="2"/>
  <c r="M1190" i="2"/>
  <c r="M1178" i="2"/>
  <c r="M1166" i="2"/>
  <c r="M1154" i="2"/>
  <c r="M1142" i="2"/>
  <c r="M1130" i="2"/>
  <c r="M1118" i="2"/>
  <c r="M1106" i="2"/>
  <c r="M1094" i="2"/>
  <c r="M1082" i="2"/>
  <c r="M1070" i="2"/>
  <c r="M1058" i="2"/>
  <c r="M1047" i="2"/>
  <c r="M1035" i="2"/>
  <c r="M1023" i="2"/>
  <c r="M1011" i="2"/>
  <c r="M999" i="2"/>
  <c r="M987" i="2"/>
  <c r="M976" i="2"/>
  <c r="M964" i="2"/>
  <c r="M952" i="2"/>
  <c r="M940" i="2"/>
  <c r="M928" i="2"/>
  <c r="M916" i="2"/>
  <c r="M904" i="2"/>
  <c r="M894" i="2"/>
  <c r="M882" i="2"/>
  <c r="M870" i="2"/>
  <c r="M858" i="2"/>
  <c r="M846" i="2"/>
  <c r="M834" i="2"/>
  <c r="M822" i="2"/>
  <c r="M810" i="2"/>
  <c r="M798" i="2"/>
  <c r="M786" i="2"/>
  <c r="M774" i="2"/>
  <c r="M762" i="2"/>
  <c r="M750" i="2"/>
  <c r="M738" i="2"/>
  <c r="M726" i="2"/>
  <c r="M714" i="2"/>
  <c r="M702" i="2"/>
  <c r="M690" i="2"/>
  <c r="M678" i="2"/>
  <c r="M666" i="2"/>
  <c r="M654" i="2"/>
  <c r="M642" i="2"/>
  <c r="M630" i="2"/>
  <c r="M618" i="2"/>
  <c r="M606" i="2"/>
  <c r="M594" i="2"/>
  <c r="M582" i="2"/>
  <c r="M570" i="2"/>
  <c r="M558" i="2"/>
  <c r="M546" i="2"/>
  <c r="M534" i="2"/>
  <c r="M522" i="2"/>
  <c r="M510" i="2"/>
  <c r="M498" i="2"/>
  <c r="M486" i="2"/>
  <c r="M474" i="2"/>
  <c r="M462" i="2"/>
  <c r="M450" i="2"/>
  <c r="M438" i="2"/>
  <c r="M426" i="2"/>
  <c r="M414" i="2"/>
  <c r="M402" i="2"/>
  <c r="M390" i="2"/>
  <c r="M378" i="2"/>
  <c r="M366" i="2"/>
  <c r="M354" i="2"/>
  <c r="M342" i="2"/>
  <c r="M330" i="2"/>
  <c r="M318" i="2"/>
  <c r="M306" i="2"/>
  <c r="M294" i="2"/>
  <c r="M282" i="2"/>
  <c r="M270" i="2"/>
  <c r="M258" i="2"/>
  <c r="M246" i="2"/>
  <c r="M234" i="2"/>
  <c r="M222" i="2"/>
  <c r="M210" i="2"/>
  <c r="M198" i="2"/>
  <c r="M186" i="2"/>
  <c r="M174" i="2"/>
  <c r="M162" i="2"/>
  <c r="M150" i="2"/>
  <c r="M138" i="2"/>
  <c r="M126" i="2"/>
  <c r="M114" i="2"/>
  <c r="M102" i="2"/>
  <c r="M90" i="2"/>
  <c r="M78" i="2"/>
  <c r="M67" i="2"/>
  <c r="M55" i="2"/>
  <c r="M43" i="2"/>
  <c r="M31" i="2"/>
  <c r="M19" i="2"/>
  <c r="M7" i="2"/>
  <c r="M2709" i="2"/>
  <c r="M1727" i="2"/>
  <c r="H7" i="1"/>
  <c r="L7" i="1"/>
  <c r="I7" i="1"/>
  <c r="E7" i="1"/>
  <c r="D7" i="1"/>
  <c r="H1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A0F69-0691-470B-B889-DFF72A68103F}" keepAlive="1" name="Consulta - Global_Cybersecurity_Threats_dirty" description="Conexión a la consulta 'Global_Cybersecurity_Threats_dirty' en el libro." type="5" refreshedVersion="7" background="1" saveData="1">
    <dbPr connection="Provider=Microsoft.Mashup.OleDb.1;Data Source=$Workbook$;Location=Global_Cybersecurity_Threats_dirty;Extended Properties=&quot;&quot;" command="SELECT * FROM [Global_Cybersecurity_Threats_dirty]"/>
  </connection>
</connections>
</file>

<file path=xl/sharedStrings.xml><?xml version="1.0" encoding="utf-8"?>
<sst xmlns="http://schemas.openxmlformats.org/spreadsheetml/2006/main" count="21144" uniqueCount="3097">
  <si>
    <t xml:space="preserve">Country </t>
  </si>
  <si>
    <t>Year</t>
  </si>
  <si>
    <t xml:space="preserve">Attack Type </t>
  </si>
  <si>
    <t>Target Industry</t>
  </si>
  <si>
    <t xml:space="preserve">Financial Loss (in Million $) </t>
  </si>
  <si>
    <t>Number of Affected Users</t>
  </si>
  <si>
    <t xml:space="preserve">Attack Source </t>
  </si>
  <si>
    <t>Security Vulnerability Type</t>
  </si>
  <si>
    <t xml:space="preserve">Defense Mechanism Used </t>
  </si>
  <si>
    <t>Incident Resolution Time (in Hours)</t>
  </si>
  <si>
    <t>China</t>
  </si>
  <si>
    <t xml:space="preserve"> ransomware </t>
  </si>
  <si>
    <t>Education</t>
  </si>
  <si>
    <t>773169</t>
  </si>
  <si>
    <t>Hacker Group</t>
  </si>
  <si>
    <t>Unpatched Software</t>
  </si>
  <si>
    <t>VPN</t>
  </si>
  <si>
    <t>Ransomware</t>
  </si>
  <si>
    <t>Retail</t>
  </si>
  <si>
    <t>295961</t>
  </si>
  <si>
    <t>vpn</t>
  </si>
  <si>
    <t xml:space="preserve"> united kingdom </t>
  </si>
  <si>
    <t>Man-in-the-Middle</t>
  </si>
  <si>
    <t>IT</t>
  </si>
  <si>
    <t>605895</t>
  </si>
  <si>
    <t>Weak Passwords</t>
  </si>
  <si>
    <t>UK</t>
  </si>
  <si>
    <t>Telecommunications</t>
  </si>
  <si>
    <t>659320</t>
  </si>
  <si>
    <t>Nation-state</t>
  </si>
  <si>
    <t>weak passwords</t>
  </si>
  <si>
    <t>AI-based Detection</t>
  </si>
  <si>
    <t>Germany</t>
  </si>
  <si>
    <t>Insider</t>
  </si>
  <si>
    <t>Social Engineering</t>
  </si>
  <si>
    <t>285201</t>
  </si>
  <si>
    <t/>
  </si>
  <si>
    <t>Antivirus</t>
  </si>
  <si>
    <t>Unted States</t>
  </si>
  <si>
    <t>DDoS</t>
  </si>
  <si>
    <t>431262</t>
  </si>
  <si>
    <t>France</t>
  </si>
  <si>
    <t>SQL Injection</t>
  </si>
  <si>
    <t>Telecommmunications</t>
  </si>
  <si>
    <t>909991</t>
  </si>
  <si>
    <t>India</t>
  </si>
  <si>
    <t>Banking</t>
  </si>
  <si>
    <t>Healthcare</t>
  </si>
  <si>
    <t>685927</t>
  </si>
  <si>
    <t>Firewall</t>
  </si>
  <si>
    <t>Phishing</t>
  </si>
  <si>
    <t>493675</t>
  </si>
  <si>
    <t>Zero-day</t>
  </si>
  <si>
    <t>920768</t>
  </si>
  <si>
    <t>583204</t>
  </si>
  <si>
    <t>599797</t>
  </si>
  <si>
    <t>922258</t>
  </si>
  <si>
    <t>Encryption</t>
  </si>
  <si>
    <t>Australia</t>
  </si>
  <si>
    <t>120789</t>
  </si>
  <si>
    <t>Russia</t>
  </si>
  <si>
    <t>850158</t>
  </si>
  <si>
    <t>805278</t>
  </si>
  <si>
    <t>Malware</t>
  </si>
  <si>
    <t>578443</t>
  </si>
  <si>
    <t>261808</t>
  </si>
  <si>
    <t>Brazil</t>
  </si>
  <si>
    <t>920172</t>
  </si>
  <si>
    <t>261661</t>
  </si>
  <si>
    <t>Government</t>
  </si>
  <si>
    <t>246205</t>
  </si>
  <si>
    <t>Japan</t>
  </si>
  <si>
    <t>186148</t>
  </si>
  <si>
    <t>699007</t>
  </si>
  <si>
    <t>628562</t>
  </si>
  <si>
    <t>570494</t>
  </si>
  <si>
    <t>937653</t>
  </si>
  <si>
    <t>599757</t>
  </si>
  <si>
    <t>904805</t>
  </si>
  <si>
    <t>678876</t>
  </si>
  <si>
    <t>246900</t>
  </si>
  <si>
    <t>85255</t>
  </si>
  <si>
    <t>972469</t>
  </si>
  <si>
    <t>113777</t>
  </si>
  <si>
    <t>739540</t>
  </si>
  <si>
    <t>722788</t>
  </si>
  <si>
    <t>214372</t>
  </si>
  <si>
    <t>USA</t>
  </si>
  <si>
    <t>235314</t>
  </si>
  <si>
    <t>140812</t>
  </si>
  <si>
    <t>238356</t>
  </si>
  <si>
    <t>826976</t>
  </si>
  <si>
    <t>757694</t>
  </si>
  <si>
    <t>403108</t>
  </si>
  <si>
    <t>942890</t>
  </si>
  <si>
    <t>794906</t>
  </si>
  <si>
    <t>481293</t>
  </si>
  <si>
    <t>602692</t>
  </si>
  <si>
    <t>455529</t>
  </si>
  <si>
    <t>383395</t>
  </si>
  <si>
    <t>113612</t>
  </si>
  <si>
    <t>984411</t>
  </si>
  <si>
    <t>17229</t>
  </si>
  <si>
    <t>581303</t>
  </si>
  <si>
    <t>799474</t>
  </si>
  <si>
    <t>898655</t>
  </si>
  <si>
    <t>698852</t>
  </si>
  <si>
    <t>304162</t>
  </si>
  <si>
    <t>191625</t>
  </si>
  <si>
    <t>93185</t>
  </si>
  <si>
    <t>40718</t>
  </si>
  <si>
    <t>310574</t>
  </si>
  <si>
    <t>475719</t>
  </si>
  <si>
    <t>404060</t>
  </si>
  <si>
    <t>132726</t>
  </si>
  <si>
    <t>336376</t>
  </si>
  <si>
    <t>566437</t>
  </si>
  <si>
    <t>313631</t>
  </si>
  <si>
    <t>996004</t>
  </si>
  <si>
    <t>871600</t>
  </si>
  <si>
    <t>940656</t>
  </si>
  <si>
    <t>297209</t>
  </si>
  <si>
    <t>456783</t>
  </si>
  <si>
    <t>933028</t>
  </si>
  <si>
    <t>221512</t>
  </si>
  <si>
    <t>16585</t>
  </si>
  <si>
    <t>787752</t>
  </si>
  <si>
    <t>662517</t>
  </si>
  <si>
    <t>274509</t>
  </si>
  <si>
    <t>508649</t>
  </si>
  <si>
    <t>740257</t>
  </si>
  <si>
    <t>969504</t>
  </si>
  <si>
    <t>779494</t>
  </si>
  <si>
    <t>605166</t>
  </si>
  <si>
    <t>274946</t>
  </si>
  <si>
    <t>645097</t>
  </si>
  <si>
    <t>157678</t>
  </si>
  <si>
    <t>157034</t>
  </si>
  <si>
    <t>550656</t>
  </si>
  <si>
    <t>634048</t>
  </si>
  <si>
    <t>547495</t>
  </si>
  <si>
    <t>487694</t>
  </si>
  <si>
    <t>427067</t>
  </si>
  <si>
    <t>954902</t>
  </si>
  <si>
    <t>128594</t>
  </si>
  <si>
    <t>189430</t>
  </si>
  <si>
    <t>603327</t>
  </si>
  <si>
    <t>276593</t>
  </si>
  <si>
    <t>975282</t>
  </si>
  <si>
    <t>486810</t>
  </si>
  <si>
    <t>969517</t>
  </si>
  <si>
    <t>151599</t>
  </si>
  <si>
    <t>749545</t>
  </si>
  <si>
    <t>71743</t>
  </si>
  <si>
    <t>969684</t>
  </si>
  <si>
    <t>842506</t>
  </si>
  <si>
    <t>933883</t>
  </si>
  <si>
    <t>393748</t>
  </si>
  <si>
    <t>708549</t>
  </si>
  <si>
    <t>136762</t>
  </si>
  <si>
    <t>737958</t>
  </si>
  <si>
    <t>108886</t>
  </si>
  <si>
    <t>285311</t>
  </si>
  <si>
    <t>961868</t>
  </si>
  <si>
    <t>471743</t>
  </si>
  <si>
    <t>993903</t>
  </si>
  <si>
    <t>179156</t>
  </si>
  <si>
    <t>699129</t>
  </si>
  <si>
    <t>920983</t>
  </si>
  <si>
    <t>875790</t>
  </si>
  <si>
    <t>415274</t>
  </si>
  <si>
    <t>222293</t>
  </si>
  <si>
    <t>357092</t>
  </si>
  <si>
    <t>708291</t>
  </si>
  <si>
    <t>517610</t>
  </si>
  <si>
    <t>368803</t>
  </si>
  <si>
    <t>421191</t>
  </si>
  <si>
    <t>282139</t>
  </si>
  <si>
    <t>117543</t>
  </si>
  <si>
    <t>536925</t>
  </si>
  <si>
    <t>238068</t>
  </si>
  <si>
    <t>39814</t>
  </si>
  <si>
    <t>268956</t>
  </si>
  <si>
    <t>424</t>
  </si>
  <si>
    <t>982969</t>
  </si>
  <si>
    <t>219703</t>
  </si>
  <si>
    <t>530947</t>
  </si>
  <si>
    <t>576110</t>
  </si>
  <si>
    <t>177154</t>
  </si>
  <si>
    <t>212177</t>
  </si>
  <si>
    <t>8787</t>
  </si>
  <si>
    <t>291727</t>
  </si>
  <si>
    <t>987652</t>
  </si>
  <si>
    <t>236284</t>
  </si>
  <si>
    <t>209853</t>
  </si>
  <si>
    <t>755621</t>
  </si>
  <si>
    <t>694844</t>
  </si>
  <si>
    <t>795831</t>
  </si>
  <si>
    <t>342253</t>
  </si>
  <si>
    <t>638693</t>
  </si>
  <si>
    <t>618616</t>
  </si>
  <si>
    <t>774426</t>
  </si>
  <si>
    <t>900661</t>
  </si>
  <si>
    <t>141627</t>
  </si>
  <si>
    <t>845785</t>
  </si>
  <si>
    <t>120048</t>
  </si>
  <si>
    <t>894935</t>
  </si>
  <si>
    <t>277555</t>
  </si>
  <si>
    <t>461012</t>
  </si>
  <si>
    <t>599291</t>
  </si>
  <si>
    <t>163602</t>
  </si>
  <si>
    <t>986196</t>
  </si>
  <si>
    <t>349008</t>
  </si>
  <si>
    <t>559667</t>
  </si>
  <si>
    <t>335628</t>
  </si>
  <si>
    <t>385363</t>
  </si>
  <si>
    <t>945793</t>
  </si>
  <si>
    <t>595950</t>
  </si>
  <si>
    <t>756722</t>
  </si>
  <si>
    <t>594424</t>
  </si>
  <si>
    <t>457790</t>
  </si>
  <si>
    <t>549337</t>
  </si>
  <si>
    <t>714681</t>
  </si>
  <si>
    <t>849745</t>
  </si>
  <si>
    <t>826256</t>
  </si>
  <si>
    <t>617543</t>
  </si>
  <si>
    <t>895507</t>
  </si>
  <si>
    <t>2233</t>
  </si>
  <si>
    <t>76776</t>
  </si>
  <si>
    <t>175261</t>
  </si>
  <si>
    <t>746369</t>
  </si>
  <si>
    <t>563706</t>
  </si>
  <si>
    <t>254980</t>
  </si>
  <si>
    <t>869574</t>
  </si>
  <si>
    <t>282598</t>
  </si>
  <si>
    <t>422623</t>
  </si>
  <si>
    <t>937717</t>
  </si>
  <si>
    <t>416077</t>
  </si>
  <si>
    <t>112313</t>
  </si>
  <si>
    <t>799971</t>
  </si>
  <si>
    <t>690595</t>
  </si>
  <si>
    <t>713419</t>
  </si>
  <si>
    <t>707365</t>
  </si>
  <si>
    <t>155059</t>
  </si>
  <si>
    <t>923558</t>
  </si>
  <si>
    <t>239313</t>
  </si>
  <si>
    <t>874485</t>
  </si>
  <si>
    <t>90895</t>
  </si>
  <si>
    <t>529593</t>
  </si>
  <si>
    <t>610201</t>
  </si>
  <si>
    <t>863623</t>
  </si>
  <si>
    <t>755771</t>
  </si>
  <si>
    <t>164032</t>
  </si>
  <si>
    <t>259993</t>
  </si>
  <si>
    <t>232359</t>
  </si>
  <si>
    <t>800031</t>
  </si>
  <si>
    <t>925040</t>
  </si>
  <si>
    <t>273469</t>
  </si>
  <si>
    <t>797768</t>
  </si>
  <si>
    <t>905203</t>
  </si>
  <si>
    <t>512291</t>
  </si>
  <si>
    <t>416833</t>
  </si>
  <si>
    <t>744505</t>
  </si>
  <si>
    <t>755029</t>
  </si>
  <si>
    <t>660182</t>
  </si>
  <si>
    <t>403737</t>
  </si>
  <si>
    <t>86783</t>
  </si>
  <si>
    <t>390083</t>
  </si>
  <si>
    <t>376174</t>
  </si>
  <si>
    <t>485080</t>
  </si>
  <si>
    <t>759804</t>
  </si>
  <si>
    <t>286208</t>
  </si>
  <si>
    <t>992377</t>
  </si>
  <si>
    <t>48987</t>
  </si>
  <si>
    <t>538602</t>
  </si>
  <si>
    <t>808392</t>
  </si>
  <si>
    <t>21580</t>
  </si>
  <si>
    <t>209658</t>
  </si>
  <si>
    <t>559889</t>
  </si>
  <si>
    <t>344516</t>
  </si>
  <si>
    <t>897569</t>
  </si>
  <si>
    <t>538688</t>
  </si>
  <si>
    <t>303975</t>
  </si>
  <si>
    <t>822256</t>
  </si>
  <si>
    <t>521877</t>
  </si>
  <si>
    <t>758258</t>
  </si>
  <si>
    <t>988369</t>
  </si>
  <si>
    <t>325521</t>
  </si>
  <si>
    <t>254933</t>
  </si>
  <si>
    <t>339144</t>
  </si>
  <si>
    <t>170002</t>
  </si>
  <si>
    <t>491269</t>
  </si>
  <si>
    <t>341100</t>
  </si>
  <si>
    <t>446170</t>
  </si>
  <si>
    <t>28398</t>
  </si>
  <si>
    <t>180698</t>
  </si>
  <si>
    <t>676384</t>
  </si>
  <si>
    <t>961557</t>
  </si>
  <si>
    <t>345334</t>
  </si>
  <si>
    <t>263407</t>
  </si>
  <si>
    <t>791350</t>
  </si>
  <si>
    <t>591819</t>
  </si>
  <si>
    <t>186612</t>
  </si>
  <si>
    <t>187730</t>
  </si>
  <si>
    <t>6456</t>
  </si>
  <si>
    <t>762662</t>
  </si>
  <si>
    <t>256396</t>
  </si>
  <si>
    <t>437634</t>
  </si>
  <si>
    <t>80855</t>
  </si>
  <si>
    <t>967614</t>
  </si>
  <si>
    <t>934400</t>
  </si>
  <si>
    <t>547719</t>
  </si>
  <si>
    <t>808984</t>
  </si>
  <si>
    <t>261038</t>
  </si>
  <si>
    <t>841054</t>
  </si>
  <si>
    <t>175038</t>
  </si>
  <si>
    <t>774613</t>
  </si>
  <si>
    <t>558357</t>
  </si>
  <si>
    <t>620056</t>
  </si>
  <si>
    <t>90640</t>
  </si>
  <si>
    <t>449596</t>
  </si>
  <si>
    <t>207842</t>
  </si>
  <si>
    <t>908249</t>
  </si>
  <si>
    <t>470895</t>
  </si>
  <si>
    <t>342049</t>
  </si>
  <si>
    <t>316891</t>
  </si>
  <si>
    <t>633466</t>
  </si>
  <si>
    <t>123866</t>
  </si>
  <si>
    <t>305905</t>
  </si>
  <si>
    <t>702942</t>
  </si>
  <si>
    <t>11339</t>
  </si>
  <si>
    <t>8385</t>
  </si>
  <si>
    <t>21810</t>
  </si>
  <si>
    <t>7347</t>
  </si>
  <si>
    <t>61463</t>
  </si>
  <si>
    <t>683572</t>
  </si>
  <si>
    <t>654633</t>
  </si>
  <si>
    <t>311274</t>
  </si>
  <si>
    <t>185208</t>
  </si>
  <si>
    <t>182378</t>
  </si>
  <si>
    <t>800480</t>
  </si>
  <si>
    <t>147761</t>
  </si>
  <si>
    <t>923911</t>
  </si>
  <si>
    <t>418893</t>
  </si>
  <si>
    <t>914593</t>
  </si>
  <si>
    <t>344789</t>
  </si>
  <si>
    <t>116906</t>
  </si>
  <si>
    <t>812343</t>
  </si>
  <si>
    <t>346390</t>
  </si>
  <si>
    <t>30925</t>
  </si>
  <si>
    <t>663812</t>
  </si>
  <si>
    <t>220978</t>
  </si>
  <si>
    <t>100486</t>
  </si>
  <si>
    <t>195733</t>
  </si>
  <si>
    <t>707978</t>
  </si>
  <si>
    <t>456432</t>
  </si>
  <si>
    <t>37230</t>
  </si>
  <si>
    <t>890414</t>
  </si>
  <si>
    <t>440358</t>
  </si>
  <si>
    <t>400752</t>
  </si>
  <si>
    <t>134364</t>
  </si>
  <si>
    <t>406483</t>
  </si>
  <si>
    <t>661583</t>
  </si>
  <si>
    <t>642834</t>
  </si>
  <si>
    <t>493087</t>
  </si>
  <si>
    <t>966570</t>
  </si>
  <si>
    <t>687383</t>
  </si>
  <si>
    <t>733304</t>
  </si>
  <si>
    <t>661681</t>
  </si>
  <si>
    <t>644538</t>
  </si>
  <si>
    <t>861637</t>
  </si>
  <si>
    <t>393189</t>
  </si>
  <si>
    <t>999545</t>
  </si>
  <si>
    <t>935572</t>
  </si>
  <si>
    <t>724608</t>
  </si>
  <si>
    <t>750979</t>
  </si>
  <si>
    <t>552358</t>
  </si>
  <si>
    <t>902654</t>
  </si>
  <si>
    <t>413293</t>
  </si>
  <si>
    <t>114357</t>
  </si>
  <si>
    <t>363432</t>
  </si>
  <si>
    <t>304618</t>
  </si>
  <si>
    <t>153154</t>
  </si>
  <si>
    <t>741153</t>
  </si>
  <si>
    <t>261230</t>
  </si>
  <si>
    <t>688014</t>
  </si>
  <si>
    <t>45027</t>
  </si>
  <si>
    <t>689681</t>
  </si>
  <si>
    <t>702688</t>
  </si>
  <si>
    <t>86038</t>
  </si>
  <si>
    <t>899381</t>
  </si>
  <si>
    <t>157667</t>
  </si>
  <si>
    <t>643714</t>
  </si>
  <si>
    <t>3607</t>
  </si>
  <si>
    <t>259706</t>
  </si>
  <si>
    <t>698921</t>
  </si>
  <si>
    <t>482574</t>
  </si>
  <si>
    <t>618269</t>
  </si>
  <si>
    <t>854961</t>
  </si>
  <si>
    <t>595157</t>
  </si>
  <si>
    <t>813706</t>
  </si>
  <si>
    <t>322527</t>
  </si>
  <si>
    <t>557016</t>
  </si>
  <si>
    <t>966668</t>
  </si>
  <si>
    <t>813165</t>
  </si>
  <si>
    <t>400807</t>
  </si>
  <si>
    <t>549300</t>
  </si>
  <si>
    <t>956893</t>
  </si>
  <si>
    <t>245370</t>
  </si>
  <si>
    <t>912731</t>
  </si>
  <si>
    <t>362085</t>
  </si>
  <si>
    <t>862664</t>
  </si>
  <si>
    <t>313384</t>
  </si>
  <si>
    <t>593009</t>
  </si>
  <si>
    <t>933754</t>
  </si>
  <si>
    <t>55055</t>
  </si>
  <si>
    <t>481180</t>
  </si>
  <si>
    <t>110260</t>
  </si>
  <si>
    <t>741592</t>
  </si>
  <si>
    <t>928026</t>
  </si>
  <si>
    <t>399014</t>
  </si>
  <si>
    <t>42831</t>
  </si>
  <si>
    <t>545613</t>
  </si>
  <si>
    <t>813789</t>
  </si>
  <si>
    <t>345825</t>
  </si>
  <si>
    <t>29671</t>
  </si>
  <si>
    <t>34011</t>
  </si>
  <si>
    <t>341383</t>
  </si>
  <si>
    <t>565080</t>
  </si>
  <si>
    <t>862136</t>
  </si>
  <si>
    <t>241151</t>
  </si>
  <si>
    <t>321158</t>
  </si>
  <si>
    <t>472386</t>
  </si>
  <si>
    <t>34240</t>
  </si>
  <si>
    <t>98018</t>
  </si>
  <si>
    <t>555808</t>
  </si>
  <si>
    <t>449333</t>
  </si>
  <si>
    <t>368618</t>
  </si>
  <si>
    <t>310175</t>
  </si>
  <si>
    <t>986980</t>
  </si>
  <si>
    <t>518181</t>
  </si>
  <si>
    <t>72782</t>
  </si>
  <si>
    <t>502842</t>
  </si>
  <si>
    <t>376586</t>
  </si>
  <si>
    <t>698597</t>
  </si>
  <si>
    <t>559195</t>
  </si>
  <si>
    <t>236253</t>
  </si>
  <si>
    <t>534847</t>
  </si>
  <si>
    <t>262611</t>
  </si>
  <si>
    <t>848702</t>
  </si>
  <si>
    <t>609952</t>
  </si>
  <si>
    <t>978868</t>
  </si>
  <si>
    <t>659734</t>
  </si>
  <si>
    <t>88354</t>
  </si>
  <si>
    <t>771434</t>
  </si>
  <si>
    <t>91560</t>
  </si>
  <si>
    <t>375292</t>
  </si>
  <si>
    <t>43366</t>
  </si>
  <si>
    <t>429224</t>
  </si>
  <si>
    <t>526227</t>
  </si>
  <si>
    <t>621770</t>
  </si>
  <si>
    <t>857688</t>
  </si>
  <si>
    <t>644841</t>
  </si>
  <si>
    <t>242847</t>
  </si>
  <si>
    <t>155225</t>
  </si>
  <si>
    <t>712646</t>
  </si>
  <si>
    <t>298941</t>
  </si>
  <si>
    <t>783480</t>
  </si>
  <si>
    <t>950451</t>
  </si>
  <si>
    <t>917848</t>
  </si>
  <si>
    <t>194633</t>
  </si>
  <si>
    <t>778844</t>
  </si>
  <si>
    <t>668774</t>
  </si>
  <si>
    <t>824351</t>
  </si>
  <si>
    <t>510974</t>
  </si>
  <si>
    <t>404595</t>
  </si>
  <si>
    <t>742273</t>
  </si>
  <si>
    <t>973388</t>
  </si>
  <si>
    <t>890675</t>
  </si>
  <si>
    <t>710896</t>
  </si>
  <si>
    <t>30883</t>
  </si>
  <si>
    <t>153355</t>
  </si>
  <si>
    <t>96706</t>
  </si>
  <si>
    <t>959797</t>
  </si>
  <si>
    <t>501864</t>
  </si>
  <si>
    <t>358626</t>
  </si>
  <si>
    <t>64472</t>
  </si>
  <si>
    <t>23683</t>
  </si>
  <si>
    <t>22635</t>
  </si>
  <si>
    <t>894933</t>
  </si>
  <si>
    <t>259176</t>
  </si>
  <si>
    <t>987115</t>
  </si>
  <si>
    <t>727601</t>
  </si>
  <si>
    <t>542850</t>
  </si>
  <si>
    <t>352194</t>
  </si>
  <si>
    <t>571521</t>
  </si>
  <si>
    <t>933271</t>
  </si>
  <si>
    <t>884502</t>
  </si>
  <si>
    <t>762001</t>
  </si>
  <si>
    <t>351330</t>
  </si>
  <si>
    <t>158107</t>
  </si>
  <si>
    <t>632319</t>
  </si>
  <si>
    <t>352250</t>
  </si>
  <si>
    <t>504165</t>
  </si>
  <si>
    <t>738981</t>
  </si>
  <si>
    <t>555527</t>
  </si>
  <si>
    <t>681856</t>
  </si>
  <si>
    <t>197609</t>
  </si>
  <si>
    <t>685291</t>
  </si>
  <si>
    <t>835730</t>
  </si>
  <si>
    <t>907547</t>
  </si>
  <si>
    <t>298096</t>
  </si>
  <si>
    <t>18579</t>
  </si>
  <si>
    <t>490771</t>
  </si>
  <si>
    <t>394577</t>
  </si>
  <si>
    <t>155426</t>
  </si>
  <si>
    <t>444399</t>
  </si>
  <si>
    <t>770028</t>
  </si>
  <si>
    <t>608520</t>
  </si>
  <si>
    <t>471113</t>
  </si>
  <si>
    <t>311253</t>
  </si>
  <si>
    <t>390409</t>
  </si>
  <si>
    <t>604786</t>
  </si>
  <si>
    <t>568377</t>
  </si>
  <si>
    <t>267678</t>
  </si>
  <si>
    <t>592485</t>
  </si>
  <si>
    <t>639011</t>
  </si>
  <si>
    <t>446243</t>
  </si>
  <si>
    <t>10438</t>
  </si>
  <si>
    <t>796195</t>
  </si>
  <si>
    <t>55392</t>
  </si>
  <si>
    <t>579291</t>
  </si>
  <si>
    <t>791366</t>
  </si>
  <si>
    <t>727826</t>
  </si>
  <si>
    <t>608695</t>
  </si>
  <si>
    <t>496667</t>
  </si>
  <si>
    <t>353887</t>
  </si>
  <si>
    <t>713584</t>
  </si>
  <si>
    <t>417831</t>
  </si>
  <si>
    <t>51219</t>
  </si>
  <si>
    <t>153257</t>
  </si>
  <si>
    <t>768022</t>
  </si>
  <si>
    <t>314347</t>
  </si>
  <si>
    <t>649406</t>
  </si>
  <si>
    <t>744595</t>
  </si>
  <si>
    <t>126781</t>
  </si>
  <si>
    <t>427167</t>
  </si>
  <si>
    <t>396865</t>
  </si>
  <si>
    <t>902952</t>
  </si>
  <si>
    <t>632075</t>
  </si>
  <si>
    <t>728486</t>
  </si>
  <si>
    <t>109439</t>
  </si>
  <si>
    <t>1174</t>
  </si>
  <si>
    <t>953987</t>
  </si>
  <si>
    <t>713309</t>
  </si>
  <si>
    <t>334528</t>
  </si>
  <si>
    <t>219826</t>
  </si>
  <si>
    <t>916744</t>
  </si>
  <si>
    <t>568560</t>
  </si>
  <si>
    <t>440178</t>
  </si>
  <si>
    <t>172628</t>
  </si>
  <si>
    <t>257989</t>
  </si>
  <si>
    <t>573560</t>
  </si>
  <si>
    <t>850056</t>
  </si>
  <si>
    <t>860119</t>
  </si>
  <si>
    <t>140958</t>
  </si>
  <si>
    <t>965727</t>
  </si>
  <si>
    <t>20269</t>
  </si>
  <si>
    <t>323011</t>
  </si>
  <si>
    <t>50321</t>
  </si>
  <si>
    <t>851863</t>
  </si>
  <si>
    <t>704925</t>
  </si>
  <si>
    <t>355077</t>
  </si>
  <si>
    <t>866057</t>
  </si>
  <si>
    <t>169455</t>
  </si>
  <si>
    <t>380022</t>
  </si>
  <si>
    <t>898679</t>
  </si>
  <si>
    <t>704157</t>
  </si>
  <si>
    <t>262201</t>
  </si>
  <si>
    <t>683261</t>
  </si>
  <si>
    <t>382379</t>
  </si>
  <si>
    <t>510657</t>
  </si>
  <si>
    <t>912558</t>
  </si>
  <si>
    <t>952504</t>
  </si>
  <si>
    <t>913027</t>
  </si>
  <si>
    <t>269271</t>
  </si>
  <si>
    <t>113404</t>
  </si>
  <si>
    <t>310868</t>
  </si>
  <si>
    <t>458630</t>
  </si>
  <si>
    <t>912183</t>
  </si>
  <si>
    <t>871891</t>
  </si>
  <si>
    <t>863298</t>
  </si>
  <si>
    <t>434626</t>
  </si>
  <si>
    <t>195490</t>
  </si>
  <si>
    <t>19404</t>
  </si>
  <si>
    <t>217438</t>
  </si>
  <si>
    <t>481452</t>
  </si>
  <si>
    <t>386093</t>
  </si>
  <si>
    <t>929020</t>
  </si>
  <si>
    <t>863756</t>
  </si>
  <si>
    <t>300898</t>
  </si>
  <si>
    <t>191328</t>
  </si>
  <si>
    <t>361849</t>
  </si>
  <si>
    <t>30884</t>
  </si>
  <si>
    <t>902924</t>
  </si>
  <si>
    <t>943178</t>
  </si>
  <si>
    <t>994468</t>
  </si>
  <si>
    <t>131361</t>
  </si>
  <si>
    <t>237658</t>
  </si>
  <si>
    <t>157313</t>
  </si>
  <si>
    <t>414340</t>
  </si>
  <si>
    <t>153523</t>
  </si>
  <si>
    <t>232665</t>
  </si>
  <si>
    <t>383945</t>
  </si>
  <si>
    <t>762006</t>
  </si>
  <si>
    <t>408103</t>
  </si>
  <si>
    <t>44837</t>
  </si>
  <si>
    <t>642699</t>
  </si>
  <si>
    <t>634820</t>
  </si>
  <si>
    <t>887718</t>
  </si>
  <si>
    <t>541631</t>
  </si>
  <si>
    <t>523522</t>
  </si>
  <si>
    <t>686309</t>
  </si>
  <si>
    <t>416328</t>
  </si>
  <si>
    <t>582718</t>
  </si>
  <si>
    <t>549640</t>
  </si>
  <si>
    <t>1068</t>
  </si>
  <si>
    <t>959835</t>
  </si>
  <si>
    <t>227390</t>
  </si>
  <si>
    <t>577763</t>
  </si>
  <si>
    <t>786644</t>
  </si>
  <si>
    <t>454802</t>
  </si>
  <si>
    <t>371685</t>
  </si>
  <si>
    <t>217534</t>
  </si>
  <si>
    <t>376612</t>
  </si>
  <si>
    <t>812206</t>
  </si>
  <si>
    <t>255967</t>
  </si>
  <si>
    <t>463332</t>
  </si>
  <si>
    <t>771547</t>
  </si>
  <si>
    <t>809209</t>
  </si>
  <si>
    <t>342575</t>
  </si>
  <si>
    <t>478963</t>
  </si>
  <si>
    <t>910393</t>
  </si>
  <si>
    <t>601198</t>
  </si>
  <si>
    <t>152302</t>
  </si>
  <si>
    <t>79102</t>
  </si>
  <si>
    <t>837506</t>
  </si>
  <si>
    <t>347441</t>
  </si>
  <si>
    <t>231198</t>
  </si>
  <si>
    <t>555275</t>
  </si>
  <si>
    <t>46699</t>
  </si>
  <si>
    <t>706469</t>
  </si>
  <si>
    <t>311165</t>
  </si>
  <si>
    <t>304257</t>
  </si>
  <si>
    <t>446378</t>
  </si>
  <si>
    <t>994243</t>
  </si>
  <si>
    <t>98634</t>
  </si>
  <si>
    <t>93999</t>
  </si>
  <si>
    <t>171095</t>
  </si>
  <si>
    <t>820182</t>
  </si>
  <si>
    <t>164890</t>
  </si>
  <si>
    <t>605020</t>
  </si>
  <si>
    <t>500747</t>
  </si>
  <si>
    <t>854904</t>
  </si>
  <si>
    <t>55719</t>
  </si>
  <si>
    <t>355008</t>
  </si>
  <si>
    <t>428615</t>
  </si>
  <si>
    <t>108767</t>
  </si>
  <si>
    <t>939469</t>
  </si>
  <si>
    <t>325827</t>
  </si>
  <si>
    <t>996762</t>
  </si>
  <si>
    <t>319868</t>
  </si>
  <si>
    <t>66191</t>
  </si>
  <si>
    <t>925373</t>
  </si>
  <si>
    <t>913114</t>
  </si>
  <si>
    <t>163975</t>
  </si>
  <si>
    <t>876135</t>
  </si>
  <si>
    <t>595380</t>
  </si>
  <si>
    <t>840796</t>
  </si>
  <si>
    <t>484908</t>
  </si>
  <si>
    <t>146100</t>
  </si>
  <si>
    <t>555756</t>
  </si>
  <si>
    <t>340928</t>
  </si>
  <si>
    <t>678640</t>
  </si>
  <si>
    <t>212798</t>
  </si>
  <si>
    <t>354024</t>
  </si>
  <si>
    <t>189354</t>
  </si>
  <si>
    <t>648363</t>
  </si>
  <si>
    <t>231114</t>
  </si>
  <si>
    <t>489620</t>
  </si>
  <si>
    <t>854005</t>
  </si>
  <si>
    <t>550719</t>
  </si>
  <si>
    <t>445254</t>
  </si>
  <si>
    <t>218097</t>
  </si>
  <si>
    <t>324790</t>
  </si>
  <si>
    <t>497965</t>
  </si>
  <si>
    <t>933030</t>
  </si>
  <si>
    <t>538338</t>
  </si>
  <si>
    <t>860459</t>
  </si>
  <si>
    <t>276634</t>
  </si>
  <si>
    <t>316299</t>
  </si>
  <si>
    <t>410385</t>
  </si>
  <si>
    <t>589898</t>
  </si>
  <si>
    <t>63760</t>
  </si>
  <si>
    <t>58037</t>
  </si>
  <si>
    <t>994787</t>
  </si>
  <si>
    <t>89719</t>
  </si>
  <si>
    <t>590760</t>
  </si>
  <si>
    <t>186700</t>
  </si>
  <si>
    <t>682430</t>
  </si>
  <si>
    <t>60868</t>
  </si>
  <si>
    <t>182916</t>
  </si>
  <si>
    <t>181879</t>
  </si>
  <si>
    <t>715732</t>
  </si>
  <si>
    <t>452477</t>
  </si>
  <si>
    <t>168881</t>
  </si>
  <si>
    <t>94235</t>
  </si>
  <si>
    <t>75314</t>
  </si>
  <si>
    <t>515797</t>
  </si>
  <si>
    <t>363906</t>
  </si>
  <si>
    <t>446296</t>
  </si>
  <si>
    <t>329972</t>
  </si>
  <si>
    <t>639190</t>
  </si>
  <si>
    <t>135105</t>
  </si>
  <si>
    <t>103079</t>
  </si>
  <si>
    <t>822364</t>
  </si>
  <si>
    <t>597509</t>
  </si>
  <si>
    <t>705678</t>
  </si>
  <si>
    <t>309967</t>
  </si>
  <si>
    <t>604250</t>
  </si>
  <si>
    <t>131900</t>
  </si>
  <si>
    <t>305494</t>
  </si>
  <si>
    <t>907121</t>
  </si>
  <si>
    <t>879162</t>
  </si>
  <si>
    <t>57237</t>
  </si>
  <si>
    <t>880127</t>
  </si>
  <si>
    <t>698847</t>
  </si>
  <si>
    <t>928859</t>
  </si>
  <si>
    <t>858565</t>
  </si>
  <si>
    <t>571265</t>
  </si>
  <si>
    <t>259321</t>
  </si>
  <si>
    <t>121504</t>
  </si>
  <si>
    <t>670630</t>
  </si>
  <si>
    <t>277175</t>
  </si>
  <si>
    <t>952463</t>
  </si>
  <si>
    <t>624619</t>
  </si>
  <si>
    <t>363934</t>
  </si>
  <si>
    <t>44750</t>
  </si>
  <si>
    <t>736601</t>
  </si>
  <si>
    <t>42876</t>
  </si>
  <si>
    <t>536357</t>
  </si>
  <si>
    <t>785099</t>
  </si>
  <si>
    <t>460544</t>
  </si>
  <si>
    <t>881755</t>
  </si>
  <si>
    <t>213393</t>
  </si>
  <si>
    <t>213979</t>
  </si>
  <si>
    <t>570243</t>
  </si>
  <si>
    <t>47624</t>
  </si>
  <si>
    <t>72940</t>
  </si>
  <si>
    <t>710142</t>
  </si>
  <si>
    <t>360524</t>
  </si>
  <si>
    <t>309259</t>
  </si>
  <si>
    <t>393201</t>
  </si>
  <si>
    <t>306799</t>
  </si>
  <si>
    <t>30180</t>
  </si>
  <si>
    <t>113745</t>
  </si>
  <si>
    <t>584428</t>
  </si>
  <si>
    <t>178268</t>
  </si>
  <si>
    <t>338578</t>
  </si>
  <si>
    <t>972407</t>
  </si>
  <si>
    <t>817169</t>
  </si>
  <si>
    <t>796100</t>
  </si>
  <si>
    <t>530253</t>
  </si>
  <si>
    <t>165496</t>
  </si>
  <si>
    <t>501490</t>
  </si>
  <si>
    <t>392365</t>
  </si>
  <si>
    <t>194617</t>
  </si>
  <si>
    <t>516125</t>
  </si>
  <si>
    <t>393335</t>
  </si>
  <si>
    <t>197436</t>
  </si>
  <si>
    <t>452360</t>
  </si>
  <si>
    <t>913090</t>
  </si>
  <si>
    <t>368222</t>
  </si>
  <si>
    <t>826937</t>
  </si>
  <si>
    <t>673959</t>
  </si>
  <si>
    <t>383246</t>
  </si>
  <si>
    <t>422890</t>
  </si>
  <si>
    <t>497035</t>
  </si>
  <si>
    <t>720220</t>
  </si>
  <si>
    <t>808318</t>
  </si>
  <si>
    <t>294981</t>
  </si>
  <si>
    <t>281182</t>
  </si>
  <si>
    <t>95750</t>
  </si>
  <si>
    <t>879260</t>
  </si>
  <si>
    <t>561615</t>
  </si>
  <si>
    <t>206598</t>
  </si>
  <si>
    <t>171305</t>
  </si>
  <si>
    <t>492909</t>
  </si>
  <si>
    <t>477493</t>
  </si>
  <si>
    <t>622723</t>
  </si>
  <si>
    <t>124155</t>
  </si>
  <si>
    <t>897277</t>
  </si>
  <si>
    <t>28682</t>
  </si>
  <si>
    <t>512431</t>
  </si>
  <si>
    <t>171977</t>
  </si>
  <si>
    <t>943070</t>
  </si>
  <si>
    <t>887855</t>
  </si>
  <si>
    <t>535110</t>
  </si>
  <si>
    <t>817386</t>
  </si>
  <si>
    <t>206552</t>
  </si>
  <si>
    <t>154966</t>
  </si>
  <si>
    <t>511287</t>
  </si>
  <si>
    <t>426499</t>
  </si>
  <si>
    <t>15907</t>
  </si>
  <si>
    <t>375734</t>
  </si>
  <si>
    <t>993826</t>
  </si>
  <si>
    <t>397813</t>
  </si>
  <si>
    <t>185001</t>
  </si>
  <si>
    <t>805548</t>
  </si>
  <si>
    <t>562552</t>
  </si>
  <si>
    <t>724513</t>
  </si>
  <si>
    <t>715395</t>
  </si>
  <si>
    <t>177097</t>
  </si>
  <si>
    <t>407084</t>
  </si>
  <si>
    <t>889641</t>
  </si>
  <si>
    <t>378105</t>
  </si>
  <si>
    <t>597987</t>
  </si>
  <si>
    <t>10600</t>
  </si>
  <si>
    <t>586784</t>
  </si>
  <si>
    <t>421083</t>
  </si>
  <si>
    <t>127127</t>
  </si>
  <si>
    <t>668188</t>
  </si>
  <si>
    <t>433618</t>
  </si>
  <si>
    <t>51176</t>
  </si>
  <si>
    <t>918452</t>
  </si>
  <si>
    <t>152814</t>
  </si>
  <si>
    <t>502149</t>
  </si>
  <si>
    <t>46960</t>
  </si>
  <si>
    <t>651335</t>
  </si>
  <si>
    <t>587034</t>
  </si>
  <si>
    <t>856278</t>
  </si>
  <si>
    <t>880586</t>
  </si>
  <si>
    <t>78873</t>
  </si>
  <si>
    <t>810106</t>
  </si>
  <si>
    <t>937384</t>
  </si>
  <si>
    <t>231307</t>
  </si>
  <si>
    <t>816710</t>
  </si>
  <si>
    <t>896828</t>
  </si>
  <si>
    <t>937466</t>
  </si>
  <si>
    <t>81518</t>
  </si>
  <si>
    <t>371048</t>
  </si>
  <si>
    <t>25946</t>
  </si>
  <si>
    <t>942088</t>
  </si>
  <si>
    <t>915532</t>
  </si>
  <si>
    <t>755576</t>
  </si>
  <si>
    <t>661644</t>
  </si>
  <si>
    <t>168951</t>
  </si>
  <si>
    <t>816398</t>
  </si>
  <si>
    <t>79933</t>
  </si>
  <si>
    <t>506149</t>
  </si>
  <si>
    <t>245015</t>
  </si>
  <si>
    <t>966993</t>
  </si>
  <si>
    <t>235062</t>
  </si>
  <si>
    <t>132520</t>
  </si>
  <si>
    <t>869605</t>
  </si>
  <si>
    <t>637264</t>
  </si>
  <si>
    <t>759356</t>
  </si>
  <si>
    <t>666096</t>
  </si>
  <si>
    <t>851981</t>
  </si>
  <si>
    <t>214740</t>
  </si>
  <si>
    <t>372653</t>
  </si>
  <si>
    <t>903871</t>
  </si>
  <si>
    <t>924049</t>
  </si>
  <si>
    <t>193983</t>
  </si>
  <si>
    <t>904330</t>
  </si>
  <si>
    <t>874254</t>
  </si>
  <si>
    <t>691190</t>
  </si>
  <si>
    <t>412245</t>
  </si>
  <si>
    <t>302180</t>
  </si>
  <si>
    <t>537592</t>
  </si>
  <si>
    <t>632061</t>
  </si>
  <si>
    <t>224815</t>
  </si>
  <si>
    <t>169310</t>
  </si>
  <si>
    <t>635827</t>
  </si>
  <si>
    <t>560021</t>
  </si>
  <si>
    <t>768506</t>
  </si>
  <si>
    <t>755469</t>
  </si>
  <si>
    <t>205336</t>
  </si>
  <si>
    <t>957779</t>
  </si>
  <si>
    <t>85644</t>
  </si>
  <si>
    <t>561713</t>
  </si>
  <si>
    <t>287762</t>
  </si>
  <si>
    <t>471550</t>
  </si>
  <si>
    <t>33209</t>
  </si>
  <si>
    <t>395251</t>
  </si>
  <si>
    <t>491791</t>
  </si>
  <si>
    <t>279874</t>
  </si>
  <si>
    <t>881326</t>
  </si>
  <si>
    <t>749700</t>
  </si>
  <si>
    <t>722445</t>
  </si>
  <si>
    <t>695841</t>
  </si>
  <si>
    <t>803757</t>
  </si>
  <si>
    <t>174510</t>
  </si>
  <si>
    <t>857660</t>
  </si>
  <si>
    <t>729265</t>
  </si>
  <si>
    <t>836604</t>
  </si>
  <si>
    <t>885843</t>
  </si>
  <si>
    <t>808798</t>
  </si>
  <si>
    <t>401208</t>
  </si>
  <si>
    <t>380970</t>
  </si>
  <si>
    <t>248437</t>
  </si>
  <si>
    <t>709125</t>
  </si>
  <si>
    <t>656250</t>
  </si>
  <si>
    <t>32616</t>
  </si>
  <si>
    <t>290846</t>
  </si>
  <si>
    <t>557428</t>
  </si>
  <si>
    <t>182440</t>
  </si>
  <si>
    <t>292383</t>
  </si>
  <si>
    <t>99728</t>
  </si>
  <si>
    <t>365006</t>
  </si>
  <si>
    <t>605427</t>
  </si>
  <si>
    <t>864358</t>
  </si>
  <si>
    <t>610968</t>
  </si>
  <si>
    <t>413150</t>
  </si>
  <si>
    <t>681956</t>
  </si>
  <si>
    <t>94162</t>
  </si>
  <si>
    <t>565002</t>
  </si>
  <si>
    <t>275185</t>
  </si>
  <si>
    <t>476758</t>
  </si>
  <si>
    <t>312607</t>
  </si>
  <si>
    <t>963192</t>
  </si>
  <si>
    <t>680874</t>
  </si>
  <si>
    <t>904770</t>
  </si>
  <si>
    <t>429452</t>
  </si>
  <si>
    <t>858128</t>
  </si>
  <si>
    <t>615849</t>
  </si>
  <si>
    <t>467349</t>
  </si>
  <si>
    <t>235418</t>
  </si>
  <si>
    <t>823606</t>
  </si>
  <si>
    <t>923489</t>
  </si>
  <si>
    <t>630793</t>
  </si>
  <si>
    <t>691903</t>
  </si>
  <si>
    <t>133632</t>
  </si>
  <si>
    <t>42278</t>
  </si>
  <si>
    <t>916516</t>
  </si>
  <si>
    <t>510002</t>
  </si>
  <si>
    <t>435994</t>
  </si>
  <si>
    <t>537670</t>
  </si>
  <si>
    <t>850339</t>
  </si>
  <si>
    <t>937562</t>
  </si>
  <si>
    <t>405267</t>
  </si>
  <si>
    <t>346279</t>
  </si>
  <si>
    <t>889928</t>
  </si>
  <si>
    <t>227433</t>
  </si>
  <si>
    <t>393779</t>
  </si>
  <si>
    <t>529025</t>
  </si>
  <si>
    <t>451311</t>
  </si>
  <si>
    <t>677198</t>
  </si>
  <si>
    <t>480988</t>
  </si>
  <si>
    <t>605536</t>
  </si>
  <si>
    <t>910960</t>
  </si>
  <si>
    <t>386308</t>
  </si>
  <si>
    <t>100855</t>
  </si>
  <si>
    <t>317922</t>
  </si>
  <si>
    <t>220618</t>
  </si>
  <si>
    <t>825941</t>
  </si>
  <si>
    <t>331234</t>
  </si>
  <si>
    <t>855055</t>
  </si>
  <si>
    <t>305329</t>
  </si>
  <si>
    <t>442923</t>
  </si>
  <si>
    <t>893277</t>
  </si>
  <si>
    <t>240532</t>
  </si>
  <si>
    <t>947960</t>
  </si>
  <si>
    <t>437283</t>
  </si>
  <si>
    <t>761390</t>
  </si>
  <si>
    <t>998507</t>
  </si>
  <si>
    <t>593329</t>
  </si>
  <si>
    <t>197590</t>
  </si>
  <si>
    <t>53111</t>
  </si>
  <si>
    <t>69641</t>
  </si>
  <si>
    <t>953770</t>
  </si>
  <si>
    <t>643549</t>
  </si>
  <si>
    <t>899279</t>
  </si>
  <si>
    <t>857887</t>
  </si>
  <si>
    <t>503775</t>
  </si>
  <si>
    <t>452892</t>
  </si>
  <si>
    <t>327566</t>
  </si>
  <si>
    <t>851204</t>
  </si>
  <si>
    <t>923309</t>
  </si>
  <si>
    <t>151590</t>
  </si>
  <si>
    <t>452432</t>
  </si>
  <si>
    <t>769596</t>
  </si>
  <si>
    <t>407151</t>
  </si>
  <si>
    <t>312555</t>
  </si>
  <si>
    <t>311908</t>
  </si>
  <si>
    <t>59979</t>
  </si>
  <si>
    <t>233545</t>
  </si>
  <si>
    <t>722081</t>
  </si>
  <si>
    <t>873037</t>
  </si>
  <si>
    <t>482213</t>
  </si>
  <si>
    <t>512850</t>
  </si>
  <si>
    <t>849834</t>
  </si>
  <si>
    <t>660707</t>
  </si>
  <si>
    <t>697935</t>
  </si>
  <si>
    <t>500655</t>
  </si>
  <si>
    <t>239343</t>
  </si>
  <si>
    <t>143728</t>
  </si>
  <si>
    <t>464717</t>
  </si>
  <si>
    <t>351063</t>
  </si>
  <si>
    <t>479025</t>
  </si>
  <si>
    <t>823004</t>
  </si>
  <si>
    <t>394957</t>
  </si>
  <si>
    <t>96640</t>
  </si>
  <si>
    <t>325634</t>
  </si>
  <si>
    <t>662667</t>
  </si>
  <si>
    <t>107681</t>
  </si>
  <si>
    <t>982243</t>
  </si>
  <si>
    <t>950425</t>
  </si>
  <si>
    <t>279808</t>
  </si>
  <si>
    <t>190099</t>
  </si>
  <si>
    <t>713035</t>
  </si>
  <si>
    <t>817347</t>
  </si>
  <si>
    <t>707214</t>
  </si>
  <si>
    <t>668780</t>
  </si>
  <si>
    <t>609196</t>
  </si>
  <si>
    <t>980367</t>
  </si>
  <si>
    <t>919858</t>
  </si>
  <si>
    <t>195459</t>
  </si>
  <si>
    <t>713342</t>
  </si>
  <si>
    <t>19007</t>
  </si>
  <si>
    <t>963091</t>
  </si>
  <si>
    <t>726887</t>
  </si>
  <si>
    <t>130413</t>
  </si>
  <si>
    <t>557218</t>
  </si>
  <si>
    <t>380543</t>
  </si>
  <si>
    <t>337363</t>
  </si>
  <si>
    <t>803086</t>
  </si>
  <si>
    <t>195858</t>
  </si>
  <si>
    <t>358371</t>
  </si>
  <si>
    <t>212267</t>
  </si>
  <si>
    <t>757744</t>
  </si>
  <si>
    <t>747705</t>
  </si>
  <si>
    <t>996651</t>
  </si>
  <si>
    <t>281905</t>
  </si>
  <si>
    <t>739981</t>
  </si>
  <si>
    <t>554448</t>
  </si>
  <si>
    <t>745103</t>
  </si>
  <si>
    <t>600279</t>
  </si>
  <si>
    <t>973654</t>
  </si>
  <si>
    <t>78123</t>
  </si>
  <si>
    <t>675955</t>
  </si>
  <si>
    <t>122866</t>
  </si>
  <si>
    <t>177570</t>
  </si>
  <si>
    <t>774913</t>
  </si>
  <si>
    <t>852327</t>
  </si>
  <si>
    <t>775033</t>
  </si>
  <si>
    <t>823093</t>
  </si>
  <si>
    <t>947445</t>
  </si>
  <si>
    <t>972713</t>
  </si>
  <si>
    <t>116840</t>
  </si>
  <si>
    <t>710953</t>
  </si>
  <si>
    <t>467190</t>
  </si>
  <si>
    <t>540773</t>
  </si>
  <si>
    <t>874040</t>
  </si>
  <si>
    <t>8498</t>
  </si>
  <si>
    <t>112881</t>
  </si>
  <si>
    <t>942725</t>
  </si>
  <si>
    <t>168684</t>
  </si>
  <si>
    <t>559274</t>
  </si>
  <si>
    <t>144856</t>
  </si>
  <si>
    <t>418914</t>
  </si>
  <si>
    <t>842945</t>
  </si>
  <si>
    <t>841198</t>
  </si>
  <si>
    <t>50054</t>
  </si>
  <si>
    <t>52302</t>
  </si>
  <si>
    <t>694308</t>
  </si>
  <si>
    <t>520232</t>
  </si>
  <si>
    <t>575379</t>
  </si>
  <si>
    <t>850714</t>
  </si>
  <si>
    <t>403325</t>
  </si>
  <si>
    <t>345577</t>
  </si>
  <si>
    <t>428352</t>
  </si>
  <si>
    <t>852592</t>
  </si>
  <si>
    <t>36804</t>
  </si>
  <si>
    <t>725707</t>
  </si>
  <si>
    <t>765929</t>
  </si>
  <si>
    <t>242574</t>
  </si>
  <si>
    <t>838652</t>
  </si>
  <si>
    <t>389405</t>
  </si>
  <si>
    <t>359577</t>
  </si>
  <si>
    <t>943689</t>
  </si>
  <si>
    <t>783795</t>
  </si>
  <si>
    <t>263506</t>
  </si>
  <si>
    <t>457184</t>
  </si>
  <si>
    <t>186842</t>
  </si>
  <si>
    <t>198929</t>
  </si>
  <si>
    <t>65700</t>
  </si>
  <si>
    <t>90156</t>
  </si>
  <si>
    <t>33426</t>
  </si>
  <si>
    <t>143037</t>
  </si>
  <si>
    <t>151930</t>
  </si>
  <si>
    <t>499651</t>
  </si>
  <si>
    <t>249211</t>
  </si>
  <si>
    <t>470074</t>
  </si>
  <si>
    <t>429920</t>
  </si>
  <si>
    <t>269314</t>
  </si>
  <si>
    <t>696199</t>
  </si>
  <si>
    <t>355505</t>
  </si>
  <si>
    <t>890234</t>
  </si>
  <si>
    <t>581616</t>
  </si>
  <si>
    <t>155768</t>
  </si>
  <si>
    <t>824298</t>
  </si>
  <si>
    <t>212533</t>
  </si>
  <si>
    <t>47737</t>
  </si>
  <si>
    <t>940513</t>
  </si>
  <si>
    <t>292992</t>
  </si>
  <si>
    <t>639779</t>
  </si>
  <si>
    <t>949862</t>
  </si>
  <si>
    <t>260396</t>
  </si>
  <si>
    <t>215376</t>
  </si>
  <si>
    <t>689397</t>
  </si>
  <si>
    <t>238092</t>
  </si>
  <si>
    <t>289539</t>
  </si>
  <si>
    <t>382327</t>
  </si>
  <si>
    <t>605810</t>
  </si>
  <si>
    <t>588345</t>
  </si>
  <si>
    <t>831367</t>
  </si>
  <si>
    <t>880671</t>
  </si>
  <si>
    <t>418211</t>
  </si>
  <si>
    <t>264380</t>
  </si>
  <si>
    <t>437974</t>
  </si>
  <si>
    <t>713949</t>
  </si>
  <si>
    <t>523164</t>
  </si>
  <si>
    <t>193852</t>
  </si>
  <si>
    <t>655640</t>
  </si>
  <si>
    <t>573328</t>
  </si>
  <si>
    <t>798717</t>
  </si>
  <si>
    <t>899413</t>
  </si>
  <si>
    <t>436009</t>
  </si>
  <si>
    <t>142291</t>
  </si>
  <si>
    <t>276197</t>
  </si>
  <si>
    <t>807918</t>
  </si>
  <si>
    <t>483484</t>
  </si>
  <si>
    <t>7290</t>
  </si>
  <si>
    <t>333967</t>
  </si>
  <si>
    <t>840118</t>
  </si>
  <si>
    <t>187312</t>
  </si>
  <si>
    <t>470727</t>
  </si>
  <si>
    <t>629490</t>
  </si>
  <si>
    <t>904598</t>
  </si>
  <si>
    <t>820632</t>
  </si>
  <si>
    <t>214152</t>
  </si>
  <si>
    <t>18766</t>
  </si>
  <si>
    <t>760230</t>
  </si>
  <si>
    <t>603402</t>
  </si>
  <si>
    <t>693907</t>
  </si>
  <si>
    <t>698892</t>
  </si>
  <si>
    <t>64082</t>
  </si>
  <si>
    <t>687052</t>
  </si>
  <si>
    <t>417488</t>
  </si>
  <si>
    <t>970038</t>
  </si>
  <si>
    <t>240441</t>
  </si>
  <si>
    <t>747418</t>
  </si>
  <si>
    <t>977185</t>
  </si>
  <si>
    <t>267401</t>
  </si>
  <si>
    <t>496271</t>
  </si>
  <si>
    <t>104619</t>
  </si>
  <si>
    <t>877571</t>
  </si>
  <si>
    <t>93314</t>
  </si>
  <si>
    <t>790415</t>
  </si>
  <si>
    <t>107180</t>
  </si>
  <si>
    <t>401960</t>
  </si>
  <si>
    <t>602474</t>
  </si>
  <si>
    <t>701144</t>
  </si>
  <si>
    <t>116714</t>
  </si>
  <si>
    <t>453408</t>
  </si>
  <si>
    <t>40843</t>
  </si>
  <si>
    <t>336650</t>
  </si>
  <si>
    <t>911233</t>
  </si>
  <si>
    <t>812908</t>
  </si>
  <si>
    <t>796878</t>
  </si>
  <si>
    <t>738014</t>
  </si>
  <si>
    <t>315915</t>
  </si>
  <si>
    <t>164734</t>
  </si>
  <si>
    <t>617939</t>
  </si>
  <si>
    <t>374164</t>
  </si>
  <si>
    <t>332766</t>
  </si>
  <si>
    <t>414899</t>
  </si>
  <si>
    <t>140371</t>
  </si>
  <si>
    <t>729109</t>
  </si>
  <si>
    <t>776200</t>
  </si>
  <si>
    <t>839921</t>
  </si>
  <si>
    <t>312314</t>
  </si>
  <si>
    <t>299613</t>
  </si>
  <si>
    <t>250482</t>
  </si>
  <si>
    <t>230110</t>
  </si>
  <si>
    <t>852650</t>
  </si>
  <si>
    <t>337890</t>
  </si>
  <si>
    <t>557108</t>
  </si>
  <si>
    <t>299968</t>
  </si>
  <si>
    <t>459296</t>
  </si>
  <si>
    <t>46972</t>
  </si>
  <si>
    <t>602041</t>
  </si>
  <si>
    <t>36797</t>
  </si>
  <si>
    <t>730762</t>
  </si>
  <si>
    <t>91194</t>
  </si>
  <si>
    <t>42883</t>
  </si>
  <si>
    <t>422592</t>
  </si>
  <si>
    <t>837320</t>
  </si>
  <si>
    <t>708034</t>
  </si>
  <si>
    <t>47841</t>
  </si>
  <si>
    <t>274703</t>
  </si>
  <si>
    <t>776819</t>
  </si>
  <si>
    <t>544648</t>
  </si>
  <si>
    <t>735203</t>
  </si>
  <si>
    <t>424342</t>
  </si>
  <si>
    <t>155353</t>
  </si>
  <si>
    <t>735855</t>
  </si>
  <si>
    <t>765453</t>
  </si>
  <si>
    <t>788243</t>
  </si>
  <si>
    <t>253058</t>
  </si>
  <si>
    <t>537530</t>
  </si>
  <si>
    <t>95779</t>
  </si>
  <si>
    <t>906160</t>
  </si>
  <si>
    <t>490910</t>
  </si>
  <si>
    <t>522097</t>
  </si>
  <si>
    <t>218143</t>
  </si>
  <si>
    <t>667023</t>
  </si>
  <si>
    <t>362308</t>
  </si>
  <si>
    <t>717258</t>
  </si>
  <si>
    <t>984</t>
  </si>
  <si>
    <t>956064</t>
  </si>
  <si>
    <t>891367</t>
  </si>
  <si>
    <t>842637</t>
  </si>
  <si>
    <t>772018</t>
  </si>
  <si>
    <t>945897</t>
  </si>
  <si>
    <t>508544</t>
  </si>
  <si>
    <t>125309</t>
  </si>
  <si>
    <t>529410</t>
  </si>
  <si>
    <t>665381</t>
  </si>
  <si>
    <t>163110</t>
  </si>
  <si>
    <t>354784</t>
  </si>
  <si>
    <t>643306</t>
  </si>
  <si>
    <t>23249</t>
  </si>
  <si>
    <t>763017</t>
  </si>
  <si>
    <t>71334</t>
  </si>
  <si>
    <t>605470</t>
  </si>
  <si>
    <t>356387</t>
  </si>
  <si>
    <t>260907</t>
  </si>
  <si>
    <t>560693</t>
  </si>
  <si>
    <t>82841</t>
  </si>
  <si>
    <t>262500</t>
  </si>
  <si>
    <t>116201</t>
  </si>
  <si>
    <t>44473</t>
  </si>
  <si>
    <t>372975</t>
  </si>
  <si>
    <t>613192</t>
  </si>
  <si>
    <t>421023</t>
  </si>
  <si>
    <t>818172</t>
  </si>
  <si>
    <t>828880</t>
  </si>
  <si>
    <t>487668</t>
  </si>
  <si>
    <t>253094</t>
  </si>
  <si>
    <t>712886</t>
  </si>
  <si>
    <t>65176</t>
  </si>
  <si>
    <t>248356</t>
  </si>
  <si>
    <t>499615</t>
  </si>
  <si>
    <t>446917</t>
  </si>
  <si>
    <t>164892</t>
  </si>
  <si>
    <t>627852</t>
  </si>
  <si>
    <t>219846</t>
  </si>
  <si>
    <t>862049</t>
  </si>
  <si>
    <t>270984</t>
  </si>
  <si>
    <t>979810</t>
  </si>
  <si>
    <t>944106</t>
  </si>
  <si>
    <t>612761</t>
  </si>
  <si>
    <t>813960</t>
  </si>
  <si>
    <t>510895</t>
  </si>
  <si>
    <t>652957</t>
  </si>
  <si>
    <t>991854</t>
  </si>
  <si>
    <t>382041</t>
  </si>
  <si>
    <t>428556</t>
  </si>
  <si>
    <t>455556</t>
  </si>
  <si>
    <t>18399</t>
  </si>
  <si>
    <t>984519</t>
  </si>
  <si>
    <t>740795</t>
  </si>
  <si>
    <t>483585</t>
  </si>
  <si>
    <t>989151</t>
  </si>
  <si>
    <t>946613</t>
  </si>
  <si>
    <t>77845</t>
  </si>
  <si>
    <t>403494</t>
  </si>
  <si>
    <t>524693</t>
  </si>
  <si>
    <t>628589</t>
  </si>
  <si>
    <t>943349</t>
  </si>
  <si>
    <t>100633</t>
  </si>
  <si>
    <t>551515</t>
  </si>
  <si>
    <t>289046</t>
  </si>
  <si>
    <t>70067</t>
  </si>
  <si>
    <t>366596</t>
  </si>
  <si>
    <t>452476</t>
  </si>
  <si>
    <t>575065</t>
  </si>
  <si>
    <t>474131</t>
  </si>
  <si>
    <t>702702</t>
  </si>
  <si>
    <t>692900</t>
  </si>
  <si>
    <t>654303</t>
  </si>
  <si>
    <t>851222</t>
  </si>
  <si>
    <t>729762</t>
  </si>
  <si>
    <t>388698</t>
  </si>
  <si>
    <t>293647</t>
  </si>
  <si>
    <t>884734</t>
  </si>
  <si>
    <t>638329</t>
  </si>
  <si>
    <t>47191</t>
  </si>
  <si>
    <t>309021</t>
  </si>
  <si>
    <t>834902</t>
  </si>
  <si>
    <t>132286</t>
  </si>
  <si>
    <t>659062</t>
  </si>
  <si>
    <t>69492</t>
  </si>
  <si>
    <t>388154</t>
  </si>
  <si>
    <t>889448</t>
  </si>
  <si>
    <t>445458</t>
  </si>
  <si>
    <t>828382</t>
  </si>
  <si>
    <t>362492</t>
  </si>
  <si>
    <t>68886</t>
  </si>
  <si>
    <t>165722</t>
  </si>
  <si>
    <t>604113</t>
  </si>
  <si>
    <t>450466</t>
  </si>
  <si>
    <t>507976</t>
  </si>
  <si>
    <t>180980</t>
  </si>
  <si>
    <t>745273</t>
  </si>
  <si>
    <t>536737</t>
  </si>
  <si>
    <t>202102</t>
  </si>
  <si>
    <t>134998</t>
  </si>
  <si>
    <t>41635</t>
  </si>
  <si>
    <t>604908</t>
  </si>
  <si>
    <t>688016</t>
  </si>
  <si>
    <t>679131</t>
  </si>
  <si>
    <t>585934</t>
  </si>
  <si>
    <t>762605</t>
  </si>
  <si>
    <t>984973</t>
  </si>
  <si>
    <t>889970</t>
  </si>
  <si>
    <t>376443</t>
  </si>
  <si>
    <t>699386</t>
  </si>
  <si>
    <t>158758</t>
  </si>
  <si>
    <t>812101</t>
  </si>
  <si>
    <t>402744</t>
  </si>
  <si>
    <t>182338</t>
  </si>
  <si>
    <t>587213</t>
  </si>
  <si>
    <t>419571</t>
  </si>
  <si>
    <t>772541</t>
  </si>
  <si>
    <t>759384</t>
  </si>
  <si>
    <t>887037</t>
  </si>
  <si>
    <t>788555</t>
  </si>
  <si>
    <t>438137</t>
  </si>
  <si>
    <t>414907</t>
  </si>
  <si>
    <t>576302</t>
  </si>
  <si>
    <t>156275</t>
  </si>
  <si>
    <t>234154</t>
  </si>
  <si>
    <t>176386</t>
  </si>
  <si>
    <t>775042</t>
  </si>
  <si>
    <t>992092</t>
  </si>
  <si>
    <t>883536</t>
  </si>
  <si>
    <t>276541</t>
  </si>
  <si>
    <t>513620</t>
  </si>
  <si>
    <t>397919</t>
  </si>
  <si>
    <t>32743</t>
  </si>
  <si>
    <t>318648</t>
  </si>
  <si>
    <t>353297</t>
  </si>
  <si>
    <t>484009</t>
  </si>
  <si>
    <t>872411</t>
  </si>
  <si>
    <t>876348</t>
  </si>
  <si>
    <t>11310</t>
  </si>
  <si>
    <t>597358</t>
  </si>
  <si>
    <t>180456</t>
  </si>
  <si>
    <t>368255</t>
  </si>
  <si>
    <t>268414</t>
  </si>
  <si>
    <t>891504</t>
  </si>
  <si>
    <t>3395</t>
  </si>
  <si>
    <t>895388</t>
  </si>
  <si>
    <t>436517</t>
  </si>
  <si>
    <t>677164</t>
  </si>
  <si>
    <t>414192</t>
  </si>
  <si>
    <t>80069</t>
  </si>
  <si>
    <t>604185</t>
  </si>
  <si>
    <t>807733</t>
  </si>
  <si>
    <t>945154</t>
  </si>
  <si>
    <t>918454</t>
  </si>
  <si>
    <t>450205</t>
  </si>
  <si>
    <t>476001</t>
  </si>
  <si>
    <t>503520</t>
  </si>
  <si>
    <t>457411</t>
  </si>
  <si>
    <t>580609</t>
  </si>
  <si>
    <t>848022</t>
  </si>
  <si>
    <t>761590</t>
  </si>
  <si>
    <t>366968</t>
  </si>
  <si>
    <t>625370</t>
  </si>
  <si>
    <t>193378</t>
  </si>
  <si>
    <t>375691</t>
  </si>
  <si>
    <t>526324</t>
  </si>
  <si>
    <t>50468</t>
  </si>
  <si>
    <t>922656</t>
  </si>
  <si>
    <t>498457</t>
  </si>
  <si>
    <t>351850</t>
  </si>
  <si>
    <t>391982</t>
  </si>
  <si>
    <t>247243</t>
  </si>
  <si>
    <t>257190</t>
  </si>
  <si>
    <t>804658</t>
  </si>
  <si>
    <t>758032</t>
  </si>
  <si>
    <t>381948</t>
  </si>
  <si>
    <t>152435</t>
  </si>
  <si>
    <t>429566</t>
  </si>
  <si>
    <t>496292</t>
  </si>
  <si>
    <t>943724</t>
  </si>
  <si>
    <t>243600</t>
  </si>
  <si>
    <t>480386</t>
  </si>
  <si>
    <t>564046</t>
  </si>
  <si>
    <t>50007</t>
  </si>
  <si>
    <t>307143</t>
  </si>
  <si>
    <t>356964</t>
  </si>
  <si>
    <t>891369</t>
  </si>
  <si>
    <t>482700</t>
  </si>
  <si>
    <t>596628</t>
  </si>
  <si>
    <t>776295</t>
  </si>
  <si>
    <t>447486</t>
  </si>
  <si>
    <t>298887</t>
  </si>
  <si>
    <t>59582</t>
  </si>
  <si>
    <t>553944</t>
  </si>
  <si>
    <t>507258</t>
  </si>
  <si>
    <t>82500</t>
  </si>
  <si>
    <t>383781</t>
  </si>
  <si>
    <t>647303</t>
  </si>
  <si>
    <t>877998</t>
  </si>
  <si>
    <t>631420</t>
  </si>
  <si>
    <t>263566</t>
  </si>
  <si>
    <t>65148</t>
  </si>
  <si>
    <t>345623</t>
  </si>
  <si>
    <t>962452</t>
  </si>
  <si>
    <t>951767</t>
  </si>
  <si>
    <t>712306</t>
  </si>
  <si>
    <t>365116</t>
  </si>
  <si>
    <t>485702</t>
  </si>
  <si>
    <t>49480</t>
  </si>
  <si>
    <t>971148</t>
  </si>
  <si>
    <t>513005</t>
  </si>
  <si>
    <t>360381</t>
  </si>
  <si>
    <t>649383</t>
  </si>
  <si>
    <t>155736</t>
  </si>
  <si>
    <t>443715</t>
  </si>
  <si>
    <t>683733</t>
  </si>
  <si>
    <t>400214</t>
  </si>
  <si>
    <t>813472</t>
  </si>
  <si>
    <t>199832</t>
  </si>
  <si>
    <t>210495</t>
  </si>
  <si>
    <t>923445</t>
  </si>
  <si>
    <t>407485</t>
  </si>
  <si>
    <t>517452</t>
  </si>
  <si>
    <t>509742</t>
  </si>
  <si>
    <t>412236</t>
  </si>
  <si>
    <t>592988</t>
  </si>
  <si>
    <t>451510</t>
  </si>
  <si>
    <t>144065</t>
  </si>
  <si>
    <t>700440</t>
  </si>
  <si>
    <t>255689</t>
  </si>
  <si>
    <t>750473</t>
  </si>
  <si>
    <t>284512</t>
  </si>
  <si>
    <t>607544</t>
  </si>
  <si>
    <t>61764</t>
  </si>
  <si>
    <t>489053</t>
  </si>
  <si>
    <t>8884</t>
  </si>
  <si>
    <t>80135</t>
  </si>
  <si>
    <t>20064</t>
  </si>
  <si>
    <t>849940</t>
  </si>
  <si>
    <t>437649</t>
  </si>
  <si>
    <t>269137</t>
  </si>
  <si>
    <t>233460</t>
  </si>
  <si>
    <t>474585</t>
  </si>
  <si>
    <t>674211</t>
  </si>
  <si>
    <t>267178</t>
  </si>
  <si>
    <t>104121</t>
  </si>
  <si>
    <t>217598</t>
  </si>
  <si>
    <t>44082</t>
  </si>
  <si>
    <t>31733</t>
  </si>
  <si>
    <t>346224</t>
  </si>
  <si>
    <t>419127</t>
  </si>
  <si>
    <t>810539</t>
  </si>
  <si>
    <t>692784</t>
  </si>
  <si>
    <t>315050</t>
  </si>
  <si>
    <t>786464</t>
  </si>
  <si>
    <t>140061</t>
  </si>
  <si>
    <t>673923</t>
  </si>
  <si>
    <t>221051</t>
  </si>
  <si>
    <t>442940</t>
  </si>
  <si>
    <t>677688</t>
  </si>
  <si>
    <t>679860</t>
  </si>
  <si>
    <t>963983</t>
  </si>
  <si>
    <t>125100</t>
  </si>
  <si>
    <t>815317</t>
  </si>
  <si>
    <t>500252</t>
  </si>
  <si>
    <t>512953</t>
  </si>
  <si>
    <t>337377</t>
  </si>
  <si>
    <t>766733</t>
  </si>
  <si>
    <t>578310</t>
  </si>
  <si>
    <t>255574</t>
  </si>
  <si>
    <t>169152</t>
  </si>
  <si>
    <t>216472</t>
  </si>
  <si>
    <t>370096</t>
  </si>
  <si>
    <t>742555</t>
  </si>
  <si>
    <t>870019</t>
  </si>
  <si>
    <t>941679</t>
  </si>
  <si>
    <t>738419</t>
  </si>
  <si>
    <t>4136</t>
  </si>
  <si>
    <t>995847</t>
  </si>
  <si>
    <t>536995</t>
  </si>
  <si>
    <t>57200</t>
  </si>
  <si>
    <t>936566</t>
  </si>
  <si>
    <t>567370</t>
  </si>
  <si>
    <t>970056</t>
  </si>
  <si>
    <t>3432</t>
  </si>
  <si>
    <t>49473</t>
  </si>
  <si>
    <t>460984</t>
  </si>
  <si>
    <t>228010</t>
  </si>
  <si>
    <t>172789</t>
  </si>
  <si>
    <t>338732</t>
  </si>
  <si>
    <t>175755</t>
  </si>
  <si>
    <t>897521</t>
  </si>
  <si>
    <t>719532</t>
  </si>
  <si>
    <t>583925</t>
  </si>
  <si>
    <t>480522</t>
  </si>
  <si>
    <t>16957</t>
  </si>
  <si>
    <t>316228</t>
  </si>
  <si>
    <t>363414</t>
  </si>
  <si>
    <t>733671</t>
  </si>
  <si>
    <t>399457</t>
  </si>
  <si>
    <t>171772</t>
  </si>
  <si>
    <t>197305</t>
  </si>
  <si>
    <t>677971</t>
  </si>
  <si>
    <t>942454</t>
  </si>
  <si>
    <t>211205</t>
  </si>
  <si>
    <t>483399</t>
  </si>
  <si>
    <t>699791</t>
  </si>
  <si>
    <t>679314</t>
  </si>
  <si>
    <t>466897</t>
  </si>
  <si>
    <t>175957</t>
  </si>
  <si>
    <t>912202</t>
  </si>
  <si>
    <t>985398</t>
  </si>
  <si>
    <t>715127</t>
  </si>
  <si>
    <t>472835</t>
  </si>
  <si>
    <t>412019</t>
  </si>
  <si>
    <t>172469</t>
  </si>
  <si>
    <t>893284</t>
  </si>
  <si>
    <t>586</t>
  </si>
  <si>
    <t>845169</t>
  </si>
  <si>
    <t>184748</t>
  </si>
  <si>
    <t>783976</t>
  </si>
  <si>
    <t>282583</t>
  </si>
  <si>
    <t>591828</t>
  </si>
  <si>
    <t>27344</t>
  </si>
  <si>
    <t>200307</t>
  </si>
  <si>
    <t>528411</t>
  </si>
  <si>
    <t>551812</t>
  </si>
  <si>
    <t>975019</t>
  </si>
  <si>
    <t>399851</t>
  </si>
  <si>
    <t>998833</t>
  </si>
  <si>
    <t>517640</t>
  </si>
  <si>
    <t>615332</t>
  </si>
  <si>
    <t>592364</t>
  </si>
  <si>
    <t>943680</t>
  </si>
  <si>
    <t>506551</t>
  </si>
  <si>
    <t>122651</t>
  </si>
  <si>
    <t>459039</t>
  </si>
  <si>
    <t>176331</t>
  </si>
  <si>
    <t>543437</t>
  </si>
  <si>
    <t>859311</t>
  </si>
  <si>
    <t>877041</t>
  </si>
  <si>
    <t>657939</t>
  </si>
  <si>
    <t>920270</t>
  </si>
  <si>
    <t>905935</t>
  </si>
  <si>
    <t>217863</t>
  </si>
  <si>
    <t>179545</t>
  </si>
  <si>
    <t>582097</t>
  </si>
  <si>
    <t>360752</t>
  </si>
  <si>
    <t>907128</t>
  </si>
  <si>
    <t>817793</t>
  </si>
  <si>
    <t>922209</t>
  </si>
  <si>
    <t>411707</t>
  </si>
  <si>
    <t>847958</t>
  </si>
  <si>
    <t>187807</t>
  </si>
  <si>
    <t>637350</t>
  </si>
  <si>
    <t>237068</t>
  </si>
  <si>
    <t>819812</t>
  </si>
  <si>
    <t>434510</t>
  </si>
  <si>
    <t>513601</t>
  </si>
  <si>
    <t>821803</t>
  </si>
  <si>
    <t>12585</t>
  </si>
  <si>
    <t>405253</t>
  </si>
  <si>
    <t>703035</t>
  </si>
  <si>
    <t>580402</t>
  </si>
  <si>
    <t>640572</t>
  </si>
  <si>
    <t>85528</t>
  </si>
  <si>
    <t>79940</t>
  </si>
  <si>
    <t>215401</t>
  </si>
  <si>
    <t>450313</t>
  </si>
  <si>
    <t>461668</t>
  </si>
  <si>
    <t>71156</t>
  </si>
  <si>
    <t>201732</t>
  </si>
  <si>
    <t>322132</t>
  </si>
  <si>
    <t>854309</t>
  </si>
  <si>
    <t>998085</t>
  </si>
  <si>
    <t>479628</t>
  </si>
  <si>
    <t>554162</t>
  </si>
  <si>
    <t>653402</t>
  </si>
  <si>
    <t>119785</t>
  </si>
  <si>
    <t>754656</t>
  </si>
  <si>
    <t>848855</t>
  </si>
  <si>
    <t>328454</t>
  </si>
  <si>
    <t>510702</t>
  </si>
  <si>
    <t>248083</t>
  </si>
  <si>
    <t>746425</t>
  </si>
  <si>
    <t>336607</t>
  </si>
  <si>
    <t>570810</t>
  </si>
  <si>
    <t>162930</t>
  </si>
  <si>
    <t>244406</t>
  </si>
  <si>
    <t>604557</t>
  </si>
  <si>
    <t>313397</t>
  </si>
  <si>
    <t>696902</t>
  </si>
  <si>
    <t>156576</t>
  </si>
  <si>
    <t>843310</t>
  </si>
  <si>
    <t>281862</t>
  </si>
  <si>
    <t>526308</t>
  </si>
  <si>
    <t>826924</t>
  </si>
  <si>
    <t>928751</t>
  </si>
  <si>
    <t>304804</t>
  </si>
  <si>
    <t>960625</t>
  </si>
  <si>
    <t>264088</t>
  </si>
  <si>
    <t>633750</t>
  </si>
  <si>
    <t>255531</t>
  </si>
  <si>
    <t>874035</t>
  </si>
  <si>
    <t>632431</t>
  </si>
  <si>
    <t>939146</t>
  </si>
  <si>
    <t>633855</t>
  </si>
  <si>
    <t>686176</t>
  </si>
  <si>
    <t>561807</t>
  </si>
  <si>
    <t>15768</t>
  </si>
  <si>
    <t>32423</t>
  </si>
  <si>
    <t>329378</t>
  </si>
  <si>
    <t>541451</t>
  </si>
  <si>
    <t>255393</t>
  </si>
  <si>
    <t>141115</t>
  </si>
  <si>
    <t>358210</t>
  </si>
  <si>
    <t>60322</t>
  </si>
  <si>
    <t>555153</t>
  </si>
  <si>
    <t>98266</t>
  </si>
  <si>
    <t>633511</t>
  </si>
  <si>
    <t>976213</t>
  </si>
  <si>
    <t>838739</t>
  </si>
  <si>
    <t>367503</t>
  </si>
  <si>
    <t>598614</t>
  </si>
  <si>
    <t>629571</t>
  </si>
  <si>
    <t>834355</t>
  </si>
  <si>
    <t>731495</t>
  </si>
  <si>
    <t>354637</t>
  </si>
  <si>
    <t>60428</t>
  </si>
  <si>
    <t>95351</t>
  </si>
  <si>
    <t>826159</t>
  </si>
  <si>
    <t>234301</t>
  </si>
  <si>
    <t>551014</t>
  </si>
  <si>
    <t>809757</t>
  </si>
  <si>
    <t>612319</t>
  </si>
  <si>
    <t>312051</t>
  </si>
  <si>
    <t>279786</t>
  </si>
  <si>
    <t>847817</t>
  </si>
  <si>
    <t>382682</t>
  </si>
  <si>
    <t>159917</t>
  </si>
  <si>
    <t>841548</t>
  </si>
  <si>
    <t>751586</t>
  </si>
  <si>
    <t>680154</t>
  </si>
  <si>
    <t>978508</t>
  </si>
  <si>
    <t>392247</t>
  </si>
  <si>
    <t>446911</t>
  </si>
  <si>
    <t>777799</t>
  </si>
  <si>
    <t>799581</t>
  </si>
  <si>
    <t>192430</t>
  </si>
  <si>
    <t>735</t>
  </si>
  <si>
    <t>654947</t>
  </si>
  <si>
    <t>327826</t>
  </si>
  <si>
    <t>106126</t>
  </si>
  <si>
    <t>46493</t>
  </si>
  <si>
    <t>733307</t>
  </si>
  <si>
    <t>789673</t>
  </si>
  <si>
    <t>159061</t>
  </si>
  <si>
    <t>80748</t>
  </si>
  <si>
    <t>697536</t>
  </si>
  <si>
    <t>748146</t>
  </si>
  <si>
    <t>803579</t>
  </si>
  <si>
    <t>537683</t>
  </si>
  <si>
    <t>743271</t>
  </si>
  <si>
    <t>215231</t>
  </si>
  <si>
    <t>135941</t>
  </si>
  <si>
    <t>362478</t>
  </si>
  <si>
    <t>537149</t>
  </si>
  <si>
    <t>162061</t>
  </si>
  <si>
    <t>455702</t>
  </si>
  <si>
    <t>448367</t>
  </si>
  <si>
    <t>603904</t>
  </si>
  <si>
    <t>331741</t>
  </si>
  <si>
    <t>983506</t>
  </si>
  <si>
    <t>914743</t>
  </si>
  <si>
    <t>258587</t>
  </si>
  <si>
    <t>527964</t>
  </si>
  <si>
    <t>593384</t>
  </si>
  <si>
    <t>386972</t>
  </si>
  <si>
    <t>644339</t>
  </si>
  <si>
    <t>782425</t>
  </si>
  <si>
    <t>84185</t>
  </si>
  <si>
    <t>337120</t>
  </si>
  <si>
    <t>241282</t>
  </si>
  <si>
    <t>734819</t>
  </si>
  <si>
    <t>8517</t>
  </si>
  <si>
    <t>865257</t>
  </si>
  <si>
    <t>662428</t>
  </si>
  <si>
    <t>646567</t>
  </si>
  <si>
    <t>266748</t>
  </si>
  <si>
    <t>948174</t>
  </si>
  <si>
    <t>460264</t>
  </si>
  <si>
    <t>794147</t>
  </si>
  <si>
    <t>72222</t>
  </si>
  <si>
    <t>995231</t>
  </si>
  <si>
    <t>841766</t>
  </si>
  <si>
    <t>566542</t>
  </si>
  <si>
    <t>781284</t>
  </si>
  <si>
    <t>361270</t>
  </si>
  <si>
    <t>404834</t>
  </si>
  <si>
    <t>374484</t>
  </si>
  <si>
    <t>681476</t>
  </si>
  <si>
    <t>514826</t>
  </si>
  <si>
    <t>742866</t>
  </si>
  <si>
    <t>639896</t>
  </si>
  <si>
    <t>42346</t>
  </si>
  <si>
    <t>235399</t>
  </si>
  <si>
    <t>448426</t>
  </si>
  <si>
    <t>467137</t>
  </si>
  <si>
    <t>364107</t>
  </si>
  <si>
    <t>357898</t>
  </si>
  <si>
    <t>605118</t>
  </si>
  <si>
    <t>106169</t>
  </si>
  <si>
    <t>157547</t>
  </si>
  <si>
    <t>242677</t>
  </si>
  <si>
    <t>385872</t>
  </si>
  <si>
    <t>148209</t>
  </si>
  <si>
    <t>387457</t>
  </si>
  <si>
    <t>404004</t>
  </si>
  <si>
    <t>981029</t>
  </si>
  <si>
    <t>389525</t>
  </si>
  <si>
    <t>764974</t>
  </si>
  <si>
    <t>621971</t>
  </si>
  <si>
    <t>680584</t>
  </si>
  <si>
    <t>907858</t>
  </si>
  <si>
    <t>983047</t>
  </si>
  <si>
    <t>610049</t>
  </si>
  <si>
    <t>100105</t>
  </si>
  <si>
    <t>59398</t>
  </si>
  <si>
    <t>91974</t>
  </si>
  <si>
    <t>785564</t>
  </si>
  <si>
    <t>597516</t>
  </si>
  <si>
    <t>799372</t>
  </si>
  <si>
    <t>77096</t>
  </si>
  <si>
    <t>610786</t>
  </si>
  <si>
    <t>667271</t>
  </si>
  <si>
    <t>133315</t>
  </si>
  <si>
    <t>381105</t>
  </si>
  <si>
    <t>795120</t>
  </si>
  <si>
    <t>198285</t>
  </si>
  <si>
    <t>580270</t>
  </si>
  <si>
    <t>277410</t>
  </si>
  <si>
    <t>793946</t>
  </si>
  <si>
    <t>126770</t>
  </si>
  <si>
    <t>66776</t>
  </si>
  <si>
    <t>434797</t>
  </si>
  <si>
    <t>901137</t>
  </si>
  <si>
    <t>427407</t>
  </si>
  <si>
    <t>959107</t>
  </si>
  <si>
    <t>12439</t>
  </si>
  <si>
    <t>292854</t>
  </si>
  <si>
    <t>189116</t>
  </si>
  <si>
    <t>889404</t>
  </si>
  <si>
    <t>566242</t>
  </si>
  <si>
    <t>694491</t>
  </si>
  <si>
    <t>297721</t>
  </si>
  <si>
    <t>394335</t>
  </si>
  <si>
    <t>590262</t>
  </si>
  <si>
    <t>846200</t>
  </si>
  <si>
    <t>44385</t>
  </si>
  <si>
    <t>408446</t>
  </si>
  <si>
    <t>806965</t>
  </si>
  <si>
    <t>587346</t>
  </si>
  <si>
    <t>552342</t>
  </si>
  <si>
    <t>47104</t>
  </si>
  <si>
    <t>586557</t>
  </si>
  <si>
    <t>500857</t>
  </si>
  <si>
    <t>977913</t>
  </si>
  <si>
    <t>894858</t>
  </si>
  <si>
    <t>574089</t>
  </si>
  <si>
    <t>232622</t>
  </si>
  <si>
    <t>917351</t>
  </si>
  <si>
    <t>694333</t>
  </si>
  <si>
    <t>968822</t>
  </si>
  <si>
    <t>976838</t>
  </si>
  <si>
    <t>22739</t>
  </si>
  <si>
    <t>657442</t>
  </si>
  <si>
    <t>257681</t>
  </si>
  <si>
    <t>536471</t>
  </si>
  <si>
    <t>824619</t>
  </si>
  <si>
    <t>538804</t>
  </si>
  <si>
    <t>463704</t>
  </si>
  <si>
    <t>596341</t>
  </si>
  <si>
    <t>529588</t>
  </si>
  <si>
    <t>22241</t>
  </si>
  <si>
    <t>434936</t>
  </si>
  <si>
    <t>52191</t>
  </si>
  <si>
    <t>242247</t>
  </si>
  <si>
    <t>372427</t>
  </si>
  <si>
    <t>796351</t>
  </si>
  <si>
    <t>505831</t>
  </si>
  <si>
    <t>743344</t>
  </si>
  <si>
    <t>651809</t>
  </si>
  <si>
    <t>839281</t>
  </si>
  <si>
    <t>99876</t>
  </si>
  <si>
    <t>836521</t>
  </si>
  <si>
    <t>392831</t>
  </si>
  <si>
    <t>99312</t>
  </si>
  <si>
    <t>945147</t>
  </si>
  <si>
    <t>943039</t>
  </si>
  <si>
    <t>670642</t>
  </si>
  <si>
    <t>194553</t>
  </si>
  <si>
    <t>257224</t>
  </si>
  <si>
    <t>891815</t>
  </si>
  <si>
    <t>168617</t>
  </si>
  <si>
    <t>701152</t>
  </si>
  <si>
    <t>749609</t>
  </si>
  <si>
    <t>658712</t>
  </si>
  <si>
    <t>642501</t>
  </si>
  <si>
    <t>817255</t>
  </si>
  <si>
    <t>92237</t>
  </si>
  <si>
    <t>156195</t>
  </si>
  <si>
    <t>618125</t>
  </si>
  <si>
    <t>828293</t>
  </si>
  <si>
    <t>436100</t>
  </si>
  <si>
    <t>787194</t>
  </si>
  <si>
    <t>380086</t>
  </si>
  <si>
    <t>330581</t>
  </si>
  <si>
    <t>672966</t>
  </si>
  <si>
    <t>772330</t>
  </si>
  <si>
    <t>255844</t>
  </si>
  <si>
    <t>107009</t>
  </si>
  <si>
    <t>872095</t>
  </si>
  <si>
    <t>50427</t>
  </si>
  <si>
    <t>599197</t>
  </si>
  <si>
    <t>459643</t>
  </si>
  <si>
    <t>950257</t>
  </si>
  <si>
    <t>496317</t>
  </si>
  <si>
    <t>596078</t>
  </si>
  <si>
    <t>701522</t>
  </si>
  <si>
    <t>357124</t>
  </si>
  <si>
    <t>112688</t>
  </si>
  <si>
    <t>743107</t>
  </si>
  <si>
    <t>947465</t>
  </si>
  <si>
    <t>358572</t>
  </si>
  <si>
    <t>430701</t>
  </si>
  <si>
    <t>281900</t>
  </si>
  <si>
    <t>391257</t>
  </si>
  <si>
    <t>277875</t>
  </si>
  <si>
    <t>207244</t>
  </si>
  <si>
    <t>294133</t>
  </si>
  <si>
    <t>66852</t>
  </si>
  <si>
    <t>54722</t>
  </si>
  <si>
    <t>178951</t>
  </si>
  <si>
    <t>682791</t>
  </si>
  <si>
    <t>888205</t>
  </si>
  <si>
    <t>978683</t>
  </si>
  <si>
    <t>639279</t>
  </si>
  <si>
    <t>675338</t>
  </si>
  <si>
    <t>147589</t>
  </si>
  <si>
    <t>646824</t>
  </si>
  <si>
    <t>465317</t>
  </si>
  <si>
    <t>233379</t>
  </si>
  <si>
    <t>684108</t>
  </si>
  <si>
    <t>130510</t>
  </si>
  <si>
    <t>489853</t>
  </si>
  <si>
    <t>25905</t>
  </si>
  <si>
    <t>795367</t>
  </si>
  <si>
    <t>349335</t>
  </si>
  <si>
    <t>366147</t>
  </si>
  <si>
    <t>25094</t>
  </si>
  <si>
    <t>988889</t>
  </si>
  <si>
    <t>216303</t>
  </si>
  <si>
    <t>388211</t>
  </si>
  <si>
    <t>30235</t>
  </si>
  <si>
    <t>109083</t>
  </si>
  <si>
    <t>397361</t>
  </si>
  <si>
    <t>329026</t>
  </si>
  <si>
    <t>889521</t>
  </si>
  <si>
    <t>849755</t>
  </si>
  <si>
    <t>631101</t>
  </si>
  <si>
    <t>625954</t>
  </si>
  <si>
    <t>220769</t>
  </si>
  <si>
    <t>527443</t>
  </si>
  <si>
    <t>846169</t>
  </si>
  <si>
    <t>783239</t>
  </si>
  <si>
    <t>104772</t>
  </si>
  <si>
    <t>33098</t>
  </si>
  <si>
    <t>512847</t>
  </si>
  <si>
    <t>840106</t>
  </si>
  <si>
    <t>269458</t>
  </si>
  <si>
    <t>242893</t>
  </si>
  <si>
    <t>605947</t>
  </si>
  <si>
    <t>468399</t>
  </si>
  <si>
    <t>503774</t>
  </si>
  <si>
    <t>754278</t>
  </si>
  <si>
    <t>126120</t>
  </si>
  <si>
    <t>210024</t>
  </si>
  <si>
    <t>970775</t>
  </si>
  <si>
    <t>832471</t>
  </si>
  <si>
    <t>165316</t>
  </si>
  <si>
    <t>990886</t>
  </si>
  <si>
    <t>370146</t>
  </si>
  <si>
    <t>284823</t>
  </si>
  <si>
    <t>742857</t>
  </si>
  <si>
    <t>484101</t>
  </si>
  <si>
    <t>368441</t>
  </si>
  <si>
    <t>945465</t>
  </si>
  <si>
    <t>551900</t>
  </si>
  <si>
    <t>731722</t>
  </si>
  <si>
    <t>436597</t>
  </si>
  <si>
    <t>728830</t>
  </si>
  <si>
    <t>826018</t>
  </si>
  <si>
    <t>791323</t>
  </si>
  <si>
    <t>117454</t>
  </si>
  <si>
    <t>986882</t>
  </si>
  <si>
    <t>770227</t>
  </si>
  <si>
    <t>997411</t>
  </si>
  <si>
    <t>640603</t>
  </si>
  <si>
    <t>499671</t>
  </si>
  <si>
    <t>805905</t>
  </si>
  <si>
    <t>377252</t>
  </si>
  <si>
    <t>653168</t>
  </si>
  <si>
    <t>955790</t>
  </si>
  <si>
    <t>734448</t>
  </si>
  <si>
    <t>425647</t>
  </si>
  <si>
    <t>278315</t>
  </si>
  <si>
    <t>294447</t>
  </si>
  <si>
    <t>384988</t>
  </si>
  <si>
    <t>141411</t>
  </si>
  <si>
    <t>581712</t>
  </si>
  <si>
    <t>100749</t>
  </si>
  <si>
    <t>217880</t>
  </si>
  <si>
    <t>357542</t>
  </si>
  <si>
    <t>347426</t>
  </si>
  <si>
    <t>829140</t>
  </si>
  <si>
    <t>683189</t>
  </si>
  <si>
    <t>453441</t>
  </si>
  <si>
    <t>673439</t>
  </si>
  <si>
    <t>832297</t>
  </si>
  <si>
    <t>400964</t>
  </si>
  <si>
    <t>192293</t>
  </si>
  <si>
    <t>565292</t>
  </si>
  <si>
    <t>774750</t>
  </si>
  <si>
    <t>666996</t>
  </si>
  <si>
    <t>21382</t>
  </si>
  <si>
    <t>463525</t>
  </si>
  <si>
    <t>905673</t>
  </si>
  <si>
    <t>619881</t>
  </si>
  <si>
    <t>987350</t>
  </si>
  <si>
    <t>849084</t>
  </si>
  <si>
    <t>799627</t>
  </si>
  <si>
    <t>307155</t>
  </si>
  <si>
    <t>989106</t>
  </si>
  <si>
    <t>129144</t>
  </si>
  <si>
    <t>767562</t>
  </si>
  <si>
    <t>956965</t>
  </si>
  <si>
    <t>291580</t>
  </si>
  <si>
    <t>950276</t>
  </si>
  <si>
    <t>932075</t>
  </si>
  <si>
    <t>931456</t>
  </si>
  <si>
    <t>983880</t>
  </si>
  <si>
    <t>20680</t>
  </si>
  <si>
    <t>437056</t>
  </si>
  <si>
    <t>769222</t>
  </si>
  <si>
    <t>436928</t>
  </si>
  <si>
    <t>340194</t>
  </si>
  <si>
    <t>612030</t>
  </si>
  <si>
    <t>551100</t>
  </si>
  <si>
    <t>251768</t>
  </si>
  <si>
    <t>680720</t>
  </si>
  <si>
    <t>156213</t>
  </si>
  <si>
    <t>468856</t>
  </si>
  <si>
    <t>90678</t>
  </si>
  <si>
    <t>554585</t>
  </si>
  <si>
    <t>935265</t>
  </si>
  <si>
    <t>459922</t>
  </si>
  <si>
    <t>782873</t>
  </si>
  <si>
    <t>528708</t>
  </si>
  <si>
    <t>513096</t>
  </si>
  <si>
    <t>636407</t>
  </si>
  <si>
    <t>419557</t>
  </si>
  <si>
    <t>784099</t>
  </si>
  <si>
    <t>37870</t>
  </si>
  <si>
    <t>291590</t>
  </si>
  <si>
    <t>444408</t>
  </si>
  <si>
    <t>526658</t>
  </si>
  <si>
    <t>333238</t>
  </si>
  <si>
    <t>449936</t>
  </si>
  <si>
    <t>61238</t>
  </si>
  <si>
    <t>916209</t>
  </si>
  <si>
    <t>762440</t>
  </si>
  <si>
    <t>248859</t>
  </si>
  <si>
    <t>645774</t>
  </si>
  <si>
    <t>218189</t>
  </si>
  <si>
    <t>623301</t>
  </si>
  <si>
    <t>195872</t>
  </si>
  <si>
    <t>807745</t>
  </si>
  <si>
    <t>50385</t>
  </si>
  <si>
    <t>377769</t>
  </si>
  <si>
    <t>355256</t>
  </si>
  <si>
    <t>478549</t>
  </si>
  <si>
    <t>125300</t>
  </si>
  <si>
    <t>608196</t>
  </si>
  <si>
    <t>27694</t>
  </si>
  <si>
    <t>29840</t>
  </si>
  <si>
    <t>720643</t>
  </si>
  <si>
    <t>775866</t>
  </si>
  <si>
    <t>671335</t>
  </si>
  <si>
    <t>276199</t>
  </si>
  <si>
    <t>534962</t>
  </si>
  <si>
    <t>758516</t>
  </si>
  <si>
    <t>943662</t>
  </si>
  <si>
    <t>257068</t>
  </si>
  <si>
    <t>75167</t>
  </si>
  <si>
    <t>3200</t>
  </si>
  <si>
    <t>917016</t>
  </si>
  <si>
    <t>760892</t>
  </si>
  <si>
    <t>204624</t>
  </si>
  <si>
    <t>324899</t>
  </si>
  <si>
    <t>472878</t>
  </si>
  <si>
    <t>804221</t>
  </si>
  <si>
    <t>514319</t>
  </si>
  <si>
    <t>180599</t>
  </si>
  <si>
    <t>129677</t>
  </si>
  <si>
    <t>999508</t>
  </si>
  <si>
    <t>915247</t>
  </si>
  <si>
    <t>685261</t>
  </si>
  <si>
    <t>48515</t>
  </si>
  <si>
    <t>613786</t>
  </si>
  <si>
    <t>228033</t>
  </si>
  <si>
    <t>862718</t>
  </si>
  <si>
    <t>924837</t>
  </si>
  <si>
    <t>876850</t>
  </si>
  <si>
    <t>556014</t>
  </si>
  <si>
    <t>974362</t>
  </si>
  <si>
    <t>725608</t>
  </si>
  <si>
    <t>386691</t>
  </si>
  <si>
    <t>402855</t>
  </si>
  <si>
    <t>518357</t>
  </si>
  <si>
    <t>724633</t>
  </si>
  <si>
    <t>742272</t>
  </si>
  <si>
    <t>650093</t>
  </si>
  <si>
    <t>755165</t>
  </si>
  <si>
    <t>581923</t>
  </si>
  <si>
    <t>637189</t>
  </si>
  <si>
    <t>513625</t>
  </si>
  <si>
    <t>499142</t>
  </si>
  <si>
    <t>8334</t>
  </si>
  <si>
    <t>617277</t>
  </si>
  <si>
    <t>614662</t>
  </si>
  <si>
    <t>755185</t>
  </si>
  <si>
    <t>839882</t>
  </si>
  <si>
    <t>852965</t>
  </si>
  <si>
    <t>566386</t>
  </si>
  <si>
    <t>402903</t>
  </si>
  <si>
    <t>261266</t>
  </si>
  <si>
    <t>899215</t>
  </si>
  <si>
    <t>455900</t>
  </si>
  <si>
    <t>391049</t>
  </si>
  <si>
    <t>694660</t>
  </si>
  <si>
    <t>650469</t>
  </si>
  <si>
    <t>247149</t>
  </si>
  <si>
    <t>645578</t>
  </si>
  <si>
    <t>848517</t>
  </si>
  <si>
    <t>897755</t>
  </si>
  <si>
    <t>999635</t>
  </si>
  <si>
    <t>767721</t>
  </si>
  <si>
    <t>629687</t>
  </si>
  <si>
    <t>517843</t>
  </si>
  <si>
    <t>807631</t>
  </si>
  <si>
    <t>354954</t>
  </si>
  <si>
    <t>839368</t>
  </si>
  <si>
    <t>910081</t>
  </si>
  <si>
    <t>979700</t>
  </si>
  <si>
    <t>586131</t>
  </si>
  <si>
    <t>317988</t>
  </si>
  <si>
    <t>11241</t>
  </si>
  <si>
    <t>381599</t>
  </si>
  <si>
    <t>347293</t>
  </si>
  <si>
    <t>82321</t>
  </si>
  <si>
    <t>460558</t>
  </si>
  <si>
    <t>828280</t>
  </si>
  <si>
    <t>287352</t>
  </si>
  <si>
    <t>946651</t>
  </si>
  <si>
    <t>954423</t>
  </si>
  <si>
    <t>979382</t>
  </si>
  <si>
    <t>12372</t>
  </si>
  <si>
    <t>195044</t>
  </si>
  <si>
    <t>721984</t>
  </si>
  <si>
    <t>654253</t>
  </si>
  <si>
    <t>686119</t>
  </si>
  <si>
    <t>776634</t>
  </si>
  <si>
    <t>698224</t>
  </si>
  <si>
    <t>88821</t>
  </si>
  <si>
    <t>846546</t>
  </si>
  <si>
    <t>117819</t>
  </si>
  <si>
    <t>465446</t>
  </si>
  <si>
    <t>184554</t>
  </si>
  <si>
    <t>520480</t>
  </si>
  <si>
    <t>294668</t>
  </si>
  <si>
    <t>892665</t>
  </si>
  <si>
    <t>80926</t>
  </si>
  <si>
    <t>884536</t>
  </si>
  <si>
    <t>445422</t>
  </si>
  <si>
    <t>376628</t>
  </si>
  <si>
    <t>378949</t>
  </si>
  <si>
    <t>26036</t>
  </si>
  <si>
    <t>191369</t>
  </si>
  <si>
    <t>899005</t>
  </si>
  <si>
    <t>119348</t>
  </si>
  <si>
    <t>610106</t>
  </si>
  <si>
    <t>239853</t>
  </si>
  <si>
    <t>419344</t>
  </si>
  <si>
    <t>428415</t>
  </si>
  <si>
    <t>169113</t>
  </si>
  <si>
    <t>867302</t>
  </si>
  <si>
    <t>821848</t>
  </si>
  <si>
    <t>982719</t>
  </si>
  <si>
    <t>769794</t>
  </si>
  <si>
    <t>957199</t>
  </si>
  <si>
    <t>431174</t>
  </si>
  <si>
    <t>483598</t>
  </si>
  <si>
    <t>661385</t>
  </si>
  <si>
    <t>878362</t>
  </si>
  <si>
    <t>401178</t>
  </si>
  <si>
    <t>144533</t>
  </si>
  <si>
    <t>828963</t>
  </si>
  <si>
    <t>554294</t>
  </si>
  <si>
    <t>844953</t>
  </si>
  <si>
    <t>581813</t>
  </si>
  <si>
    <t>122728</t>
  </si>
  <si>
    <t>267631</t>
  </si>
  <si>
    <t>755230</t>
  </si>
  <si>
    <t>339119</t>
  </si>
  <si>
    <t>540718</t>
  </si>
  <si>
    <t>546017</t>
  </si>
  <si>
    <t>96083</t>
  </si>
  <si>
    <t>366318</t>
  </si>
  <si>
    <t>510454</t>
  </si>
  <si>
    <t>68551</t>
  </si>
  <si>
    <t>83374</t>
  </si>
  <si>
    <t>981595</t>
  </si>
  <si>
    <t>934436</t>
  </si>
  <si>
    <t>461093</t>
  </si>
  <si>
    <t>214195</t>
  </si>
  <si>
    <t>519698</t>
  </si>
  <si>
    <t>393738</t>
  </si>
  <si>
    <t>327171</t>
  </si>
  <si>
    <t>534069</t>
  </si>
  <si>
    <t>812679</t>
  </si>
  <si>
    <t>552241</t>
  </si>
  <si>
    <t>708357</t>
  </si>
  <si>
    <t>491008</t>
  </si>
  <si>
    <t>761576</t>
  </si>
  <si>
    <t>10206</t>
  </si>
  <si>
    <t>49085</t>
  </si>
  <si>
    <t>131940</t>
  </si>
  <si>
    <t>396839</t>
  </si>
  <si>
    <t>46824</t>
  </si>
  <si>
    <t>705326</t>
  </si>
  <si>
    <t>252949</t>
  </si>
  <si>
    <t>699825</t>
  </si>
  <si>
    <t>882784</t>
  </si>
  <si>
    <t>721334</t>
  </si>
  <si>
    <t>840225</t>
  </si>
  <si>
    <t>118118</t>
  </si>
  <si>
    <t>272199</t>
  </si>
  <si>
    <t>964115</t>
  </si>
  <si>
    <t>171936</t>
  </si>
  <si>
    <t>841903</t>
  </si>
  <si>
    <t>521871</t>
  </si>
  <si>
    <t>578427</t>
  </si>
  <si>
    <t>538890</t>
  </si>
  <si>
    <t>789067</t>
  </si>
  <si>
    <t>446331</t>
  </si>
  <si>
    <t>927623</t>
  </si>
  <si>
    <t>724629</t>
  </si>
  <si>
    <t>21699</t>
  </si>
  <si>
    <t>135042</t>
  </si>
  <si>
    <t>884741</t>
  </si>
  <si>
    <t>285609</t>
  </si>
  <si>
    <t>755692</t>
  </si>
  <si>
    <t>241449</t>
  </si>
  <si>
    <t>951607</t>
  </si>
  <si>
    <t>774050</t>
  </si>
  <si>
    <t>538552</t>
  </si>
  <si>
    <t>342951</t>
  </si>
  <si>
    <t>974261</t>
  </si>
  <si>
    <t>86583</t>
  </si>
  <si>
    <t>326955</t>
  </si>
  <si>
    <t>344772</t>
  </si>
  <si>
    <t>568075</t>
  </si>
  <si>
    <t>693509</t>
  </si>
  <si>
    <t>505404</t>
  </si>
  <si>
    <t>570159</t>
  </si>
  <si>
    <t>208313</t>
  </si>
  <si>
    <t>916272</t>
  </si>
  <si>
    <t>288526</t>
  </si>
  <si>
    <t>892175</t>
  </si>
  <si>
    <t>189999</t>
  </si>
  <si>
    <t>716114</t>
  </si>
  <si>
    <t>414904</t>
  </si>
  <si>
    <t>989592</t>
  </si>
  <si>
    <t>389782</t>
  </si>
  <si>
    <t>552427</t>
  </si>
  <si>
    <t>933418</t>
  </si>
  <si>
    <t>934333</t>
  </si>
  <si>
    <t>213558</t>
  </si>
  <si>
    <t>271388</t>
  </si>
  <si>
    <t>482307</t>
  </si>
  <si>
    <t>848419</t>
  </si>
  <si>
    <t>615305</t>
  </si>
  <si>
    <t>829827</t>
  </si>
  <si>
    <t>699194</t>
  </si>
  <si>
    <t>82276</t>
  </si>
  <si>
    <t>234055</t>
  </si>
  <si>
    <t>880546</t>
  </si>
  <si>
    <t>183678</t>
  </si>
  <si>
    <t>720850</t>
  </si>
  <si>
    <t>339645</t>
  </si>
  <si>
    <t>368351</t>
  </si>
  <si>
    <t>810930</t>
  </si>
  <si>
    <t>966010</t>
  </si>
  <si>
    <t>104759</t>
  </si>
  <si>
    <t>654122</t>
  </si>
  <si>
    <t>731625</t>
  </si>
  <si>
    <t>848222</t>
  </si>
  <si>
    <t>437554</t>
  </si>
  <si>
    <t>589348</t>
  </si>
  <si>
    <t>322146</t>
  </si>
  <si>
    <t>432917</t>
  </si>
  <si>
    <t>64163</t>
  </si>
  <si>
    <t>95873</t>
  </si>
  <si>
    <t>205015</t>
  </si>
  <si>
    <t>488501</t>
  </si>
  <si>
    <t>850758</t>
  </si>
  <si>
    <t>703282</t>
  </si>
  <si>
    <t>1579</t>
  </si>
  <si>
    <t>828721</t>
  </si>
  <si>
    <t>239402</t>
  </si>
  <si>
    <t>891298</t>
  </si>
  <si>
    <t>915463</t>
  </si>
  <si>
    <t>395264</t>
  </si>
  <si>
    <t>946668</t>
  </si>
  <si>
    <t>201017</t>
  </si>
  <si>
    <t>876383</t>
  </si>
  <si>
    <t>564944</t>
  </si>
  <si>
    <t>259573</t>
  </si>
  <si>
    <t>10859</t>
  </si>
  <si>
    <t>496378</t>
  </si>
  <si>
    <t>937987</t>
  </si>
  <si>
    <t>182887</t>
  </si>
  <si>
    <t>927694</t>
  </si>
  <si>
    <t>893986</t>
  </si>
  <si>
    <t>852789</t>
  </si>
  <si>
    <t>695427</t>
  </si>
  <si>
    <t>961173</t>
  </si>
  <si>
    <t>430760</t>
  </si>
  <si>
    <t>198764</t>
  </si>
  <si>
    <t>786462</t>
  </si>
  <si>
    <t>999542</t>
  </si>
  <si>
    <t>221315</t>
  </si>
  <si>
    <t>861075</t>
  </si>
  <si>
    <t>55209</t>
  </si>
  <si>
    <t>76479</t>
  </si>
  <si>
    <t>728731</t>
  </si>
  <si>
    <t>161579</t>
  </si>
  <si>
    <t>362642</t>
  </si>
  <si>
    <t>913276</t>
  </si>
  <si>
    <t>817268</t>
  </si>
  <si>
    <t>682480</t>
  </si>
  <si>
    <t>298385</t>
  </si>
  <si>
    <t>682445</t>
  </si>
  <si>
    <t>78277</t>
  </si>
  <si>
    <t>985267</t>
  </si>
  <si>
    <t>603982</t>
  </si>
  <si>
    <t>81354</t>
  </si>
  <si>
    <t>542754</t>
  </si>
  <si>
    <t>905386</t>
  </si>
  <si>
    <t>281387</t>
  </si>
  <si>
    <t>205850</t>
  </si>
  <si>
    <t>998028</t>
  </si>
  <si>
    <t>780527</t>
  </si>
  <si>
    <t>667436</t>
  </si>
  <si>
    <t>440529</t>
  </si>
  <si>
    <t>194670</t>
  </si>
  <si>
    <t>750875</t>
  </si>
  <si>
    <t>970373</t>
  </si>
  <si>
    <t>827399</t>
  </si>
  <si>
    <t>416149</t>
  </si>
  <si>
    <t>506625</t>
  </si>
  <si>
    <t>333027</t>
  </si>
  <si>
    <t>982269</t>
  </si>
  <si>
    <t>724903</t>
  </si>
  <si>
    <t>156823</t>
  </si>
  <si>
    <t>244753</t>
  </si>
  <si>
    <t>258554</t>
  </si>
  <si>
    <t>139407</t>
  </si>
  <si>
    <t>206203</t>
  </si>
  <si>
    <t>55635</t>
  </si>
  <si>
    <t>55683</t>
  </si>
  <si>
    <t>210006</t>
  </si>
  <si>
    <t>816455</t>
  </si>
  <si>
    <t>53147</t>
  </si>
  <si>
    <t>583514</t>
  </si>
  <si>
    <t>688150</t>
  </si>
  <si>
    <t>809443</t>
  </si>
  <si>
    <t>78149</t>
  </si>
  <si>
    <t>113775</t>
  </si>
  <si>
    <t>798498</t>
  </si>
  <si>
    <t>267789</t>
  </si>
  <si>
    <t>833840</t>
  </si>
  <si>
    <t>646433</t>
  </si>
  <si>
    <t>403770</t>
  </si>
  <si>
    <t>814701</t>
  </si>
  <si>
    <t>666683</t>
  </si>
  <si>
    <t>236438</t>
  </si>
  <si>
    <t>798113</t>
  </si>
  <si>
    <t>518982</t>
  </si>
  <si>
    <t>252225</t>
  </si>
  <si>
    <t>5346</t>
  </si>
  <si>
    <t>4814</t>
  </si>
  <si>
    <t>772512</t>
  </si>
  <si>
    <t>16360</t>
  </si>
  <si>
    <t>224143</t>
  </si>
  <si>
    <t>743325</t>
  </si>
  <si>
    <t>597542</t>
  </si>
  <si>
    <t>913591</t>
  </si>
  <si>
    <t>183702</t>
  </si>
  <si>
    <t>685837</t>
  </si>
  <si>
    <t>690500</t>
  </si>
  <si>
    <t>520308</t>
  </si>
  <si>
    <t>84643</t>
  </si>
  <si>
    <t>762282</t>
  </si>
  <si>
    <t>427144</t>
  </si>
  <si>
    <t>800683</t>
  </si>
  <si>
    <t>662101</t>
  </si>
  <si>
    <t>977343</t>
  </si>
  <si>
    <t>534013</t>
  </si>
  <si>
    <t>947933</t>
  </si>
  <si>
    <t>692167</t>
  </si>
  <si>
    <t>320277</t>
  </si>
  <si>
    <t>163062</t>
  </si>
  <si>
    <t>801821</t>
  </si>
  <si>
    <t>860664</t>
  </si>
  <si>
    <t>511823</t>
  </si>
  <si>
    <t>952299</t>
  </si>
  <si>
    <t>982450</t>
  </si>
  <si>
    <t>411083</t>
  </si>
  <si>
    <t>43140</t>
  </si>
  <si>
    <t>935465</t>
  </si>
  <si>
    <t>52799</t>
  </si>
  <si>
    <t>688312</t>
  </si>
  <si>
    <t>219162</t>
  </si>
  <si>
    <t>740448</t>
  </si>
  <si>
    <t>596776</t>
  </si>
  <si>
    <t>571454</t>
  </si>
  <si>
    <t>787260</t>
  </si>
  <si>
    <t>805745</t>
  </si>
  <si>
    <t>377194</t>
  </si>
  <si>
    <t>417554</t>
  </si>
  <si>
    <t>252025</t>
  </si>
  <si>
    <t>898251</t>
  </si>
  <si>
    <t>551388</t>
  </si>
  <si>
    <t>538245</t>
  </si>
  <si>
    <t>838461</t>
  </si>
  <si>
    <t>62194</t>
  </si>
  <si>
    <t>416522</t>
  </si>
  <si>
    <t>530341</t>
  </si>
  <si>
    <t>346939</t>
  </si>
  <si>
    <t>56333</t>
  </si>
  <si>
    <t>644913</t>
  </si>
  <si>
    <t>295917</t>
  </si>
  <si>
    <t>54206</t>
  </si>
  <si>
    <t>423071</t>
  </si>
  <si>
    <t>687020</t>
  </si>
  <si>
    <t>550317</t>
  </si>
  <si>
    <t>170032</t>
  </si>
  <si>
    <t>388591</t>
  </si>
  <si>
    <t>438318</t>
  </si>
  <si>
    <t>63389</t>
  </si>
  <si>
    <t>377602</t>
  </si>
  <si>
    <t>467551</t>
  </si>
  <si>
    <t>361529</t>
  </si>
  <si>
    <t>677755</t>
  </si>
  <si>
    <t>303838</t>
  </si>
  <si>
    <t>339815</t>
  </si>
  <si>
    <t>820140</t>
  </si>
  <si>
    <t>879875</t>
  </si>
  <si>
    <t>987320</t>
  </si>
  <si>
    <t>772948</t>
  </si>
  <si>
    <t>794914</t>
  </si>
  <si>
    <t>198563</t>
  </si>
  <si>
    <t>32346</t>
  </si>
  <si>
    <t>541829</t>
  </si>
  <si>
    <t>446028</t>
  </si>
  <si>
    <t>759625</t>
  </si>
  <si>
    <t>520654</t>
  </si>
  <si>
    <t>248383</t>
  </si>
  <si>
    <t>855974</t>
  </si>
  <si>
    <t>50842</t>
  </si>
  <si>
    <t>697275</t>
  </si>
  <si>
    <t>419912</t>
  </si>
  <si>
    <t>193620</t>
  </si>
  <si>
    <t>777684</t>
  </si>
  <si>
    <t>375245</t>
  </si>
  <si>
    <t>656090</t>
  </si>
  <si>
    <t>653967</t>
  </si>
  <si>
    <t>977791</t>
  </si>
  <si>
    <t>397687</t>
  </si>
  <si>
    <t>719537</t>
  </si>
  <si>
    <t>724790</t>
  </si>
  <si>
    <t>51723</t>
  </si>
  <si>
    <t>312340</t>
  </si>
  <si>
    <t>995025</t>
  </si>
  <si>
    <t>336356</t>
  </si>
  <si>
    <t>886212</t>
  </si>
  <si>
    <t>209358</t>
  </si>
  <si>
    <t>495616</t>
  </si>
  <si>
    <t>224311</t>
  </si>
  <si>
    <t>65516</t>
  </si>
  <si>
    <t>301972</t>
  </si>
  <si>
    <t>124250</t>
  </si>
  <si>
    <t>733934</t>
  </si>
  <si>
    <t>377446</t>
  </si>
  <si>
    <t>430792</t>
  </si>
  <si>
    <t>825881</t>
  </si>
  <si>
    <t>858207</t>
  </si>
  <si>
    <t>912847</t>
  </si>
  <si>
    <t>82287</t>
  </si>
  <si>
    <t>527938</t>
  </si>
  <si>
    <t>645154</t>
  </si>
  <si>
    <t>732636</t>
  </si>
  <si>
    <t>26321</t>
  </si>
  <si>
    <t>982507</t>
  </si>
  <si>
    <t>367712</t>
  </si>
  <si>
    <t>236346</t>
  </si>
  <si>
    <t>287089</t>
  </si>
  <si>
    <t>964191</t>
  </si>
  <si>
    <t>55913</t>
  </si>
  <si>
    <t>850600</t>
  </si>
  <si>
    <t>201137</t>
  </si>
  <si>
    <t>859708</t>
  </si>
  <si>
    <t>863777</t>
  </si>
  <si>
    <t>521384</t>
  </si>
  <si>
    <t>474183</t>
  </si>
  <si>
    <t>829742</t>
  </si>
  <si>
    <t>460842</t>
  </si>
  <si>
    <t>839881</t>
  </si>
  <si>
    <t>860625</t>
  </si>
  <si>
    <t>263110</t>
  </si>
  <si>
    <t>506364</t>
  </si>
  <si>
    <t>176772</t>
  </si>
  <si>
    <t>564277</t>
  </si>
  <si>
    <t>36780</t>
  </si>
  <si>
    <t>589744</t>
  </si>
  <si>
    <t>309230</t>
  </si>
  <si>
    <t>4913</t>
  </si>
  <si>
    <t>350295</t>
  </si>
  <si>
    <t>998937</t>
  </si>
  <si>
    <t>445546</t>
  </si>
  <si>
    <t>486146</t>
  </si>
  <si>
    <t>466333</t>
  </si>
  <si>
    <t>706019</t>
  </si>
  <si>
    <t>971464</t>
  </si>
  <si>
    <t>224983</t>
  </si>
  <si>
    <t>919425</t>
  </si>
  <si>
    <t>115138</t>
  </si>
  <si>
    <t>786468</t>
  </si>
  <si>
    <t>620560</t>
  </si>
  <si>
    <t>976007</t>
  </si>
  <si>
    <t>361163</t>
  </si>
  <si>
    <t>469735</t>
  </si>
  <si>
    <t>117231</t>
  </si>
  <si>
    <t>276925</t>
  </si>
  <si>
    <t>208089</t>
  </si>
  <si>
    <t>71720</t>
  </si>
  <si>
    <t>236676</t>
  </si>
  <si>
    <t>409281</t>
  </si>
  <si>
    <t>612815</t>
  </si>
  <si>
    <t>153618</t>
  </si>
  <si>
    <t>704230</t>
  </si>
  <si>
    <t>863510</t>
  </si>
  <si>
    <t>488599</t>
  </si>
  <si>
    <t>964782</t>
  </si>
  <si>
    <t>323027</t>
  </si>
  <si>
    <t>12970</t>
  </si>
  <si>
    <t>659835</t>
  </si>
  <si>
    <t>336320</t>
  </si>
  <si>
    <t>83617</t>
  </si>
  <si>
    <t>99178</t>
  </si>
  <si>
    <t>489369</t>
  </si>
  <si>
    <t>620350</t>
  </si>
  <si>
    <t>846602</t>
  </si>
  <si>
    <t>650042</t>
  </si>
  <si>
    <t>549197</t>
  </si>
  <si>
    <t>138639</t>
  </si>
  <si>
    <t>833819</t>
  </si>
  <si>
    <t>813217</t>
  </si>
  <si>
    <t>636273</t>
  </si>
  <si>
    <t>45277</t>
  </si>
  <si>
    <t>488342</t>
  </si>
  <si>
    <t>526220</t>
  </si>
  <si>
    <t>311596</t>
  </si>
  <si>
    <t>658226</t>
  </si>
  <si>
    <t>344693</t>
  </si>
  <si>
    <t>380995</t>
  </si>
  <si>
    <t>458185</t>
  </si>
  <si>
    <t>581034</t>
  </si>
  <si>
    <t>722544</t>
  </si>
  <si>
    <t>793783</t>
  </si>
  <si>
    <t>620822</t>
  </si>
  <si>
    <t>715102</t>
  </si>
  <si>
    <t>634390</t>
  </si>
  <si>
    <t>791473</t>
  </si>
  <si>
    <t>631816</t>
  </si>
  <si>
    <t>517353</t>
  </si>
  <si>
    <t>118734</t>
  </si>
  <si>
    <t>963367</t>
  </si>
  <si>
    <t>71557</t>
  </si>
  <si>
    <t>824704</t>
  </si>
  <si>
    <t>1326</t>
  </si>
  <si>
    <t>630931</t>
  </si>
  <si>
    <t>395731</t>
  </si>
  <si>
    <t>918816</t>
  </si>
  <si>
    <t>357205</t>
  </si>
  <si>
    <t>464960</t>
  </si>
  <si>
    <t>51619</t>
  </si>
  <si>
    <t>850794</t>
  </si>
  <si>
    <t>559841</t>
  </si>
  <si>
    <t>685136</t>
  </si>
  <si>
    <t>102797</t>
  </si>
  <si>
    <t>439046</t>
  </si>
  <si>
    <t>51312</t>
  </si>
  <si>
    <t>510870</t>
  </si>
  <si>
    <t>348118</t>
  </si>
  <si>
    <t>509930</t>
  </si>
  <si>
    <t>822380</t>
  </si>
  <si>
    <t>619669</t>
  </si>
  <si>
    <t>341111</t>
  </si>
  <si>
    <t>443730</t>
  </si>
  <si>
    <t>824968</t>
  </si>
  <si>
    <t>172346</t>
  </si>
  <si>
    <t>919855</t>
  </si>
  <si>
    <t>254634</t>
  </si>
  <si>
    <t>724409</t>
  </si>
  <si>
    <t>269142</t>
  </si>
  <si>
    <t>32067</t>
  </si>
  <si>
    <t>591314</t>
  </si>
  <si>
    <t>149171</t>
  </si>
  <si>
    <t>535205</t>
  </si>
  <si>
    <t>471889</t>
  </si>
  <si>
    <t>869751</t>
  </si>
  <si>
    <t>690010</t>
  </si>
  <si>
    <t>433987</t>
  </si>
  <si>
    <t>31262</t>
  </si>
  <si>
    <t>824433</t>
  </si>
  <si>
    <t>651963</t>
  </si>
  <si>
    <t>349070</t>
  </si>
  <si>
    <t>967411</t>
  </si>
  <si>
    <t>263770</t>
  </si>
  <si>
    <t>714670</t>
  </si>
  <si>
    <t>498904</t>
  </si>
  <si>
    <t>569539</t>
  </si>
  <si>
    <t>217938</t>
  </si>
  <si>
    <t>172607</t>
  </si>
  <si>
    <t>424762</t>
  </si>
  <si>
    <t>130309</t>
  </si>
  <si>
    <t>95378</t>
  </si>
  <si>
    <t>920801</t>
  </si>
  <si>
    <t>551038</t>
  </si>
  <si>
    <t>962508</t>
  </si>
  <si>
    <t>267554</t>
  </si>
  <si>
    <t>76258</t>
  </si>
  <si>
    <t>661377</t>
  </si>
  <si>
    <t>310341</t>
  </si>
  <si>
    <t>702883</t>
  </si>
  <si>
    <t>516103</t>
  </si>
  <si>
    <t>542283</t>
  </si>
  <si>
    <t>173441</t>
  </si>
  <si>
    <t>856228</t>
  </si>
  <si>
    <t>791265</t>
  </si>
  <si>
    <t>969699</t>
  </si>
  <si>
    <t>338867</t>
  </si>
  <si>
    <t>951249</t>
  </si>
  <si>
    <t>34584</t>
  </si>
  <si>
    <t>298836</t>
  </si>
  <si>
    <t>526161</t>
  </si>
  <si>
    <t>476308</t>
  </si>
  <si>
    <t>206897</t>
  </si>
  <si>
    <t>2653</t>
  </si>
  <si>
    <t>540353</t>
  </si>
  <si>
    <t>779922</t>
  </si>
  <si>
    <t>908906</t>
  </si>
  <si>
    <t>446741</t>
  </si>
  <si>
    <t>317488</t>
  </si>
  <si>
    <t>182613</t>
  </si>
  <si>
    <t>211305</t>
  </si>
  <si>
    <t>60379</t>
  </si>
  <si>
    <t>785179</t>
  </si>
  <si>
    <t>652682</t>
  </si>
  <si>
    <t>52649</t>
  </si>
  <si>
    <t>865871</t>
  </si>
  <si>
    <t>474552</t>
  </si>
  <si>
    <t>400840</t>
  </si>
  <si>
    <t>275819</t>
  </si>
  <si>
    <t>454088</t>
  </si>
  <si>
    <t>338619</t>
  </si>
  <si>
    <t>940038</t>
  </si>
  <si>
    <t>17805</t>
  </si>
  <si>
    <t>244933</t>
  </si>
  <si>
    <t>198602</t>
  </si>
  <si>
    <t>504861</t>
  </si>
  <si>
    <t>695618</t>
  </si>
  <si>
    <t>270732</t>
  </si>
  <si>
    <t>270326</t>
  </si>
  <si>
    <t>827534</t>
  </si>
  <si>
    <t>32499</t>
  </si>
  <si>
    <t>279065</t>
  </si>
  <si>
    <t>119598</t>
  </si>
  <si>
    <t>387500</t>
  </si>
  <si>
    <t>656031</t>
  </si>
  <si>
    <t>637259</t>
  </si>
  <si>
    <t>623106</t>
  </si>
  <si>
    <t>513867</t>
  </si>
  <si>
    <t>710871</t>
  </si>
  <si>
    <t>875225</t>
  </si>
  <si>
    <t>989625</t>
  </si>
  <si>
    <t>210433</t>
  </si>
  <si>
    <t>709153</t>
  </si>
  <si>
    <t>568832</t>
  </si>
  <si>
    <t>355545</t>
  </si>
  <si>
    <t>112635</t>
  </si>
  <si>
    <t>988268</t>
  </si>
  <si>
    <t>357399</t>
  </si>
  <si>
    <t>512258</t>
  </si>
  <si>
    <t>180760</t>
  </si>
  <si>
    <t>691638</t>
  </si>
  <si>
    <t>123757</t>
  </si>
  <si>
    <t>702285</t>
  </si>
  <si>
    <t>907708</t>
  </si>
  <si>
    <t>713160</t>
  </si>
  <si>
    <t>239200</t>
  </si>
  <si>
    <t>500521</t>
  </si>
  <si>
    <t>741259</t>
  </si>
  <si>
    <t>604843</t>
  </si>
  <si>
    <t>697610</t>
  </si>
  <si>
    <t>730850</t>
  </si>
  <si>
    <t>417807</t>
  </si>
  <si>
    <t>58205</t>
  </si>
  <si>
    <t>830670</t>
  </si>
  <si>
    <t>691990</t>
  </si>
  <si>
    <t>498089</t>
  </si>
  <si>
    <t>748040</t>
  </si>
  <si>
    <t>909979</t>
  </si>
  <si>
    <t>286038</t>
  </si>
  <si>
    <t>479586</t>
  </si>
  <si>
    <t>454763</t>
  </si>
  <si>
    <t>60183</t>
  </si>
  <si>
    <t>596801</t>
  </si>
  <si>
    <t>698786</t>
  </si>
  <si>
    <t>441749</t>
  </si>
  <si>
    <t>966102</t>
  </si>
  <si>
    <t>430200</t>
  </si>
  <si>
    <t>638668</t>
  </si>
  <si>
    <t>127817</t>
  </si>
  <si>
    <t>491794</t>
  </si>
  <si>
    <t>724207</t>
  </si>
  <si>
    <t>451780</t>
  </si>
  <si>
    <t>875227</t>
  </si>
  <si>
    <t>334945</t>
  </si>
  <si>
    <t>525978</t>
  </si>
  <si>
    <t>761252</t>
  </si>
  <si>
    <t>168075</t>
  </si>
  <si>
    <t>443408</t>
  </si>
  <si>
    <t>60917</t>
  </si>
  <si>
    <t>839892</t>
  </si>
  <si>
    <t>673933</t>
  </si>
  <si>
    <t>534283</t>
  </si>
  <si>
    <t>49715</t>
  </si>
  <si>
    <t>297461</t>
  </si>
  <si>
    <t>861410</t>
  </si>
  <si>
    <t>547178</t>
  </si>
  <si>
    <t>273660</t>
  </si>
  <si>
    <t>195113</t>
  </si>
  <si>
    <t>881294</t>
  </si>
  <si>
    <t>146937</t>
  </si>
  <si>
    <t>72191</t>
  </si>
  <si>
    <t>898589</t>
  </si>
  <si>
    <t>430306</t>
  </si>
  <si>
    <t>835814</t>
  </si>
  <si>
    <t>837322</t>
  </si>
  <si>
    <t>299403</t>
  </si>
  <si>
    <t>482492</t>
  </si>
  <si>
    <t>777010</t>
  </si>
  <si>
    <t>806210</t>
  </si>
  <si>
    <t>281616</t>
  </si>
  <si>
    <t>827952</t>
  </si>
  <si>
    <t>179586</t>
  </si>
  <si>
    <t>725905</t>
  </si>
  <si>
    <t>723411</t>
  </si>
  <si>
    <t>141437</t>
  </si>
  <si>
    <t>441744</t>
  </si>
  <si>
    <t>936738</t>
  </si>
  <si>
    <t>822636</t>
  </si>
  <si>
    <t>843891</t>
  </si>
  <si>
    <t>82576</t>
  </si>
  <si>
    <t>759522</t>
  </si>
  <si>
    <t>860343</t>
  </si>
  <si>
    <t>14483</t>
  </si>
  <si>
    <t>871255</t>
  </si>
  <si>
    <t>48647</t>
  </si>
  <si>
    <t>109907</t>
  </si>
  <si>
    <t>749386</t>
  </si>
  <si>
    <t>900723</t>
  </si>
  <si>
    <t>943151</t>
  </si>
  <si>
    <t>93580</t>
  </si>
  <si>
    <t>303469</t>
  </si>
  <si>
    <t>28436</t>
  </si>
  <si>
    <t>383484</t>
  </si>
  <si>
    <t>27446</t>
  </si>
  <si>
    <t>39276</t>
  </si>
  <si>
    <t>88304</t>
  </si>
  <si>
    <t>281096</t>
  </si>
  <si>
    <t>793612</t>
  </si>
  <si>
    <t>848188</t>
  </si>
  <si>
    <t>374767</t>
  </si>
  <si>
    <t>835349</t>
  </si>
  <si>
    <t>877560</t>
  </si>
  <si>
    <t>249279</t>
  </si>
  <si>
    <t>126143</t>
  </si>
  <si>
    <t>7910</t>
  </si>
  <si>
    <t>732802</t>
  </si>
  <si>
    <t>426349</t>
  </si>
  <si>
    <t>739538</t>
  </si>
  <si>
    <t>251689</t>
  </si>
  <si>
    <t>461291</t>
  </si>
  <si>
    <t>757595</t>
  </si>
  <si>
    <t>970866</t>
  </si>
  <si>
    <t>334916</t>
  </si>
  <si>
    <t>384185</t>
  </si>
  <si>
    <t>6670</t>
  </si>
  <si>
    <t>801177</t>
  </si>
  <si>
    <t>183711</t>
  </si>
  <si>
    <t>573985</t>
  </si>
  <si>
    <t>675172</t>
  </si>
  <si>
    <t>716770</t>
  </si>
  <si>
    <t>825866</t>
  </si>
  <si>
    <t>206631</t>
  </si>
  <si>
    <t>153211</t>
  </si>
  <si>
    <t>322255</t>
  </si>
  <si>
    <t>16106</t>
  </si>
  <si>
    <t>640851</t>
  </si>
  <si>
    <t>570853</t>
  </si>
  <si>
    <t>995462</t>
  </si>
  <si>
    <t>716832</t>
  </si>
  <si>
    <t>677462</t>
  </si>
  <si>
    <t>362499</t>
  </si>
  <si>
    <t>274512</t>
  </si>
  <si>
    <t>590555</t>
  </si>
  <si>
    <t>297456</t>
  </si>
  <si>
    <t>465465</t>
  </si>
  <si>
    <t>24387</t>
  </si>
  <si>
    <t>871001</t>
  </si>
  <si>
    <t>989421</t>
  </si>
  <si>
    <t>190100</t>
  </si>
  <si>
    <t>3324</t>
  </si>
  <si>
    <t>851177</t>
  </si>
  <si>
    <t>477346</t>
  </si>
  <si>
    <t>386686</t>
  </si>
  <si>
    <t>922456</t>
  </si>
  <si>
    <t>954379</t>
  </si>
  <si>
    <t>887186</t>
  </si>
  <si>
    <t>197323</t>
  </si>
  <si>
    <t>294587</t>
  </si>
  <si>
    <t>191263</t>
  </si>
  <si>
    <t>332214</t>
  </si>
  <si>
    <t>196531</t>
  </si>
  <si>
    <t>258021</t>
  </si>
  <si>
    <t>920121</t>
  </si>
  <si>
    <t>971908</t>
  </si>
  <si>
    <t>760590</t>
  </si>
  <si>
    <t>569044</t>
  </si>
  <si>
    <t>841324</t>
  </si>
  <si>
    <t>668679</t>
  </si>
  <si>
    <t>310150</t>
  </si>
  <si>
    <t>549414</t>
  </si>
  <si>
    <t>731839</t>
  </si>
  <si>
    <t>626352</t>
  </si>
  <si>
    <t>626017</t>
  </si>
  <si>
    <t>172782</t>
  </si>
  <si>
    <t>665023</t>
  </si>
  <si>
    <t>15909</t>
  </si>
  <si>
    <t>998547</t>
  </si>
  <si>
    <t>76358</t>
  </si>
  <si>
    <t>89704</t>
  </si>
  <si>
    <t>191361</t>
  </si>
  <si>
    <t>200862</t>
  </si>
  <si>
    <t>4966</t>
  </si>
  <si>
    <t>344674</t>
  </si>
  <si>
    <t>449424</t>
  </si>
  <si>
    <t>162807</t>
  </si>
  <si>
    <t>21292</t>
  </si>
  <si>
    <t>993215</t>
  </si>
  <si>
    <t>744201</t>
  </si>
  <si>
    <t>762300</t>
  </si>
  <si>
    <t>764003</t>
  </si>
  <si>
    <t>761910</t>
  </si>
  <si>
    <t>296050</t>
  </si>
  <si>
    <t>82853</t>
  </si>
  <si>
    <t>700439</t>
  </si>
  <si>
    <t>351048</t>
  </si>
  <si>
    <t>36963</t>
  </si>
  <si>
    <t>533151</t>
  </si>
  <si>
    <t>62185</t>
  </si>
  <si>
    <t>231299</t>
  </si>
  <si>
    <t>914365</t>
  </si>
  <si>
    <t>696953</t>
  </si>
  <si>
    <t>977607</t>
  </si>
  <si>
    <t>91228</t>
  </si>
  <si>
    <t>417253</t>
  </si>
  <si>
    <t>60431</t>
  </si>
  <si>
    <t>567209</t>
  </si>
  <si>
    <t>596168</t>
  </si>
  <si>
    <t>437357</t>
  </si>
  <si>
    <t>588421</t>
  </si>
  <si>
    <t>477292</t>
  </si>
  <si>
    <t>163839</t>
  </si>
  <si>
    <t>922676</t>
  </si>
  <si>
    <t>941720</t>
  </si>
  <si>
    <t>647613</t>
  </si>
  <si>
    <t>429456</t>
  </si>
  <si>
    <t>340643</t>
  </si>
  <si>
    <t>21833</t>
  </si>
  <si>
    <t>598297</t>
  </si>
  <si>
    <t>92925</t>
  </si>
  <si>
    <t>98500</t>
  </si>
  <si>
    <t>820070</t>
  </si>
  <si>
    <t>170892</t>
  </si>
  <si>
    <t>887531</t>
  </si>
  <si>
    <t>179507</t>
  </si>
  <si>
    <t>315219</t>
  </si>
  <si>
    <t>223827</t>
  </si>
  <si>
    <t>254371</t>
  </si>
  <si>
    <t>839088</t>
  </si>
  <si>
    <t>394109</t>
  </si>
  <si>
    <t>877224</t>
  </si>
  <si>
    <t>846884</t>
  </si>
  <si>
    <t>100972</t>
  </si>
  <si>
    <t>148447</t>
  </si>
  <si>
    <t>698908</t>
  </si>
  <si>
    <t>633626</t>
  </si>
  <si>
    <t>334748</t>
  </si>
  <si>
    <t>383589</t>
  </si>
  <si>
    <t>901880</t>
  </si>
  <si>
    <t>598151</t>
  </si>
  <si>
    <t>120341</t>
  </si>
  <si>
    <t>305005</t>
  </si>
  <si>
    <t>494622</t>
  </si>
  <si>
    <t>264662</t>
  </si>
  <si>
    <t>942089</t>
  </si>
  <si>
    <t>779870</t>
  </si>
  <si>
    <t>407233</t>
  </si>
  <si>
    <t>148622</t>
  </si>
  <si>
    <t>480773</t>
  </si>
  <si>
    <t>946994</t>
  </si>
  <si>
    <t>559143</t>
  </si>
  <si>
    <t>287646</t>
  </si>
  <si>
    <t>19575</t>
  </si>
  <si>
    <t>701505</t>
  </si>
  <si>
    <t>998728</t>
  </si>
  <si>
    <t>434504</t>
  </si>
  <si>
    <t>860546</t>
  </si>
  <si>
    <t>827349</t>
  </si>
  <si>
    <t>145427</t>
  </si>
  <si>
    <t>613718</t>
  </si>
  <si>
    <t>239301</t>
  </si>
  <si>
    <t>848597</t>
  </si>
  <si>
    <t>278424</t>
  </si>
  <si>
    <t>23096</t>
  </si>
  <si>
    <t>68371</t>
  </si>
  <si>
    <t>534686</t>
  </si>
  <si>
    <t>985505</t>
  </si>
  <si>
    <t>306320</t>
  </si>
  <si>
    <t>799380</t>
  </si>
  <si>
    <t>529551</t>
  </si>
  <si>
    <t>102295</t>
  </si>
  <si>
    <t>800131</t>
  </si>
  <si>
    <t>712739</t>
  </si>
  <si>
    <t>814119</t>
  </si>
  <si>
    <t>599905</t>
  </si>
  <si>
    <t>65117</t>
  </si>
  <si>
    <t>591348</t>
  </si>
  <si>
    <t>53447</t>
  </si>
  <si>
    <t>471379</t>
  </si>
  <si>
    <t>883919</t>
  </si>
  <si>
    <t>606940</t>
  </si>
  <si>
    <t>416331</t>
  </si>
  <si>
    <t>826778</t>
  </si>
  <si>
    <t>712697</t>
  </si>
  <si>
    <t>450891</t>
  </si>
  <si>
    <t>600700</t>
  </si>
  <si>
    <t>119319</t>
  </si>
  <si>
    <t>490818</t>
  </si>
  <si>
    <t>155170</t>
  </si>
  <si>
    <t>783899</t>
  </si>
  <si>
    <t>275619</t>
  </si>
  <si>
    <t>746862</t>
  </si>
  <si>
    <t>244429</t>
  </si>
  <si>
    <t>287446</t>
  </si>
  <si>
    <t>966469</t>
  </si>
  <si>
    <t>126709</t>
  </si>
  <si>
    <t>883977</t>
  </si>
  <si>
    <t>805183</t>
  </si>
  <si>
    <t>434446</t>
  </si>
  <si>
    <t>63872</t>
  </si>
  <si>
    <t>131307</t>
  </si>
  <si>
    <t>732072</t>
  </si>
  <si>
    <t>340213</t>
  </si>
  <si>
    <t>617987</t>
  </si>
  <si>
    <t>629293</t>
  </si>
  <si>
    <t>979308</t>
  </si>
  <si>
    <t>278126</t>
  </si>
  <si>
    <t>852868</t>
  </si>
  <si>
    <t>43771</t>
  </si>
  <si>
    <t>90689</t>
  </si>
  <si>
    <t>931787</t>
  </si>
  <si>
    <t>992029</t>
  </si>
  <si>
    <t>283947</t>
  </si>
  <si>
    <t>68718</t>
  </si>
  <si>
    <t>630087</t>
  </si>
  <si>
    <t>481252</t>
  </si>
  <si>
    <t>935319</t>
  </si>
  <si>
    <t>159475</t>
  </si>
  <si>
    <t>316136</t>
  </si>
  <si>
    <t>445129</t>
  </si>
  <si>
    <t>545588</t>
  </si>
  <si>
    <t>3315</t>
  </si>
  <si>
    <t>919427</t>
  </si>
  <si>
    <t>666877</t>
  </si>
  <si>
    <t>578125</t>
  </si>
  <si>
    <t>616547</t>
  </si>
  <si>
    <t>976849</t>
  </si>
  <si>
    <t>931196</t>
  </si>
  <si>
    <t>240400</t>
  </si>
  <si>
    <t>281698</t>
  </si>
  <si>
    <t>145401</t>
  </si>
  <si>
    <t>918201</t>
  </si>
  <si>
    <t>71213</t>
  </si>
  <si>
    <t>322611</t>
  </si>
  <si>
    <t>680011</t>
  </si>
  <si>
    <t>165204</t>
  </si>
  <si>
    <t>693497</t>
  </si>
  <si>
    <t>363166</t>
  </si>
  <si>
    <t>942824</t>
  </si>
  <si>
    <t>809153</t>
  </si>
  <si>
    <t>740421</t>
  </si>
  <si>
    <t>579778</t>
  </si>
  <si>
    <t>627616</t>
  </si>
  <si>
    <t>696801</t>
  </si>
  <si>
    <t>819663</t>
  </si>
  <si>
    <t>778573</t>
  </si>
  <si>
    <t>850214</t>
  </si>
  <si>
    <t>83376</t>
  </si>
  <si>
    <t>459635</t>
  </si>
  <si>
    <t>386911</t>
  </si>
  <si>
    <t>756305</t>
  </si>
  <si>
    <t>743177</t>
  </si>
  <si>
    <t>893060</t>
  </si>
  <si>
    <t>358933</t>
  </si>
  <si>
    <t>725325</t>
  </si>
  <si>
    <t>597723</t>
  </si>
  <si>
    <t>311675</t>
  </si>
  <si>
    <t>74407</t>
  </si>
  <si>
    <t>138915</t>
  </si>
  <si>
    <t>153829</t>
  </si>
  <si>
    <t>587851</t>
  </si>
  <si>
    <t>728308</t>
  </si>
  <si>
    <t>471898</t>
  </si>
  <si>
    <t>639630</t>
  </si>
  <si>
    <t>6691</t>
  </si>
  <si>
    <t>672033</t>
  </si>
  <si>
    <t>719415</t>
  </si>
  <si>
    <t>727509</t>
  </si>
  <si>
    <t>704427</t>
  </si>
  <si>
    <t>147384</t>
  </si>
  <si>
    <t>545908</t>
  </si>
  <si>
    <t>354694</t>
  </si>
  <si>
    <t>849664</t>
  </si>
  <si>
    <t>248359</t>
  </si>
  <si>
    <t>254903</t>
  </si>
  <si>
    <t>647998</t>
  </si>
  <si>
    <t>800909</t>
  </si>
  <si>
    <t>23469</t>
  </si>
  <si>
    <t>388325</t>
  </si>
  <si>
    <t>359124</t>
  </si>
  <si>
    <t>992014</t>
  </si>
  <si>
    <t>596468</t>
  </si>
  <si>
    <t>801948</t>
  </si>
  <si>
    <t>950991</t>
  </si>
  <si>
    <t>875912</t>
  </si>
  <si>
    <t>35041</t>
  </si>
  <si>
    <t>431678</t>
  </si>
  <si>
    <t>358439</t>
  </si>
  <si>
    <t>905770</t>
  </si>
  <si>
    <t>843256</t>
  </si>
  <si>
    <t>691377</t>
  </si>
  <si>
    <t>849791</t>
  </si>
  <si>
    <t>998011</t>
  </si>
  <si>
    <t>594170</t>
  </si>
  <si>
    <t>191427</t>
  </si>
  <si>
    <t>786577</t>
  </si>
  <si>
    <t>76066</t>
  </si>
  <si>
    <t>190694</t>
  </si>
  <si>
    <t>892843</t>
  </si>
  <si>
    <t>734737</t>
  </si>
  <si>
    <t>379954</t>
  </si>
  <si>
    <t>480984</t>
  </si>
  <si>
    <t>191269</t>
  </si>
  <si>
    <t>ID</t>
  </si>
  <si>
    <t>Incidencias</t>
  </si>
  <si>
    <t>totales</t>
  </si>
  <si>
    <t>Cambio de vacios</t>
  </si>
  <si>
    <t>Campos vacios</t>
  </si>
  <si>
    <t>Anteriores:</t>
  </si>
  <si>
    <t>Paises</t>
  </si>
  <si>
    <t>Fuente del Ataque UNK</t>
  </si>
  <si>
    <t>Tipo de Ataque UNK</t>
  </si>
  <si>
    <t>Perdida $ por Usuario</t>
  </si>
  <si>
    <t>Perdida economica UNK</t>
  </si>
  <si>
    <t>Rango De Perdidas</t>
  </si>
  <si>
    <t>Años desde ataque</t>
  </si>
  <si>
    <t>Region</t>
  </si>
  <si>
    <t>REGIONES</t>
  </si>
  <si>
    <t>Country</t>
  </si>
  <si>
    <t>Región</t>
  </si>
  <si>
    <t>Europa</t>
  </si>
  <si>
    <t>Spain</t>
  </si>
  <si>
    <t>Italy</t>
  </si>
  <si>
    <t>América</t>
  </si>
  <si>
    <t>Canada</t>
  </si>
  <si>
    <t>Mexico</t>
  </si>
  <si>
    <t>Asia</t>
  </si>
  <si>
    <t>Oceanía</t>
  </si>
  <si>
    <t>South Africa</t>
  </si>
  <si>
    <t>África</t>
  </si>
  <si>
    <t>Nigeria</t>
  </si>
  <si>
    <t>Tipo de Crticidad</t>
  </si>
  <si>
    <t xml:space="preserve">Resolucion   </t>
  </si>
  <si>
    <t>Etiquetas de fila</t>
  </si>
  <si>
    <t>Total general</t>
  </si>
  <si>
    <t>Industria afectada UNK</t>
  </si>
  <si>
    <t>six hundred</t>
  </si>
  <si>
    <t>Nº de Usuarios Afectados</t>
  </si>
  <si>
    <t>PERIDA ECONOMICA POR USU</t>
  </si>
  <si>
    <t>Suma de Perdida economica UNK</t>
  </si>
  <si>
    <t>TIEMPO MEDIO DE RESOLUCION</t>
  </si>
  <si>
    <t>PERDIDAS TOTALES</t>
  </si>
  <si>
    <t>Cuenta de Tipo de Ataque UNK</t>
  </si>
  <si>
    <t>TOTAL INCIDENCIAS</t>
  </si>
  <si>
    <t>INDUSTRIA MAS AFECTADA</t>
  </si>
  <si>
    <t>Attack Type</t>
  </si>
  <si>
    <t>Ddos</t>
  </si>
  <si>
    <t>Man-In-The-Middle</t>
  </si>
  <si>
    <t>Sql Injection</t>
  </si>
  <si>
    <t>Nº de usuarios Afectados UNK</t>
  </si>
  <si>
    <t>Suma de Nº de usuarios Afectados UNK</t>
  </si>
  <si>
    <t>Cuenta de ID</t>
  </si>
  <si>
    <t>Promedio de Incident Resolution Time (in Hours)</t>
  </si>
  <si>
    <t>Promedio de Perdida $ por Usuario</t>
  </si>
  <si>
    <t>Perdida</t>
  </si>
  <si>
    <t>Usuarios afectados</t>
  </si>
  <si>
    <t>Rapida</t>
  </si>
  <si>
    <t>Media</t>
  </si>
  <si>
    <t>Tardia</t>
  </si>
  <si>
    <t>(en blanco)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</si>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</sst>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&quot;€&quot;"/>
    <numFmt numFmtId="165" formatCode="[$$-540A]#,##0.00"/>
    <numFmt numFmtId="166" formatCode="[$$-409]#,##0.00"/>
    <numFmt numFmtId="167" formatCode="0.0"/>
    <numFmt numFmtId="168" formatCode="[$$-409]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1" fontId="1" fillId="2" borderId="2" xfId="0" applyNumberFormat="1" applyFont="1" applyFill="1" applyBorder="1"/>
    <xf numFmtId="164" fontId="1" fillId="2" borderId="2" xfId="0" applyNumberFormat="1" applyFont="1" applyFill="1" applyBorder="1"/>
    <xf numFmtId="0" fontId="1" fillId="2" borderId="2" xfId="0" applyNumberFormat="1" applyFont="1" applyFill="1" applyBorder="1"/>
    <xf numFmtId="1" fontId="1" fillId="2" borderId="3" xfId="0" applyNumberFormat="1" applyFont="1" applyFill="1" applyBorder="1"/>
    <xf numFmtId="0" fontId="0" fillId="0" borderId="0" xfId="0" applyNumberForma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7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 applyFont="1"/>
    <xf numFmtId="0" fontId="0" fillId="0" borderId="0" xfId="0" applyFont="1"/>
    <xf numFmtId="10" fontId="0" fillId="0" borderId="0" xfId="0" applyNumberFormat="1"/>
    <xf numFmtId="168" fontId="0" fillId="0" borderId="0" xfId="0" applyNumberFormat="1"/>
    <xf numFmtId="1" fontId="0" fillId="0" borderId="0" xfId="0" applyNumberFormat="1" applyFont="1"/>
    <xf numFmtId="49" fontId="0" fillId="0" borderId="0" xfId="0" applyNumberFormat="1" applyFont="1"/>
    <xf numFmtId="165" fontId="0" fillId="0" borderId="0" xfId="0" applyNumberFormat="1" applyFont="1"/>
    <xf numFmtId="2" fontId="0" fillId="0" borderId="0" xfId="0" applyNumberFormat="1" applyFont="1" applyAlignment="1">
      <alignment horizontal="right"/>
    </xf>
    <xf numFmtId="9" fontId="0" fillId="0" borderId="0" xfId="0" applyNumberFormat="1"/>
    <xf numFmtId="168" fontId="3" fillId="0" borderId="0" xfId="0" applyNumberFormat="1" applyFont="1"/>
  </cellXfs>
  <cellStyles count="1">
    <cellStyle name="Normal" xfId="0" builtinId="0"/>
  </cellStyles>
  <dxfs count="48">
    <dxf>
      <fill>
        <patternFill>
          <bgColor rgb="FFFF8989"/>
        </patternFill>
      </fill>
    </dxf>
    <dxf>
      <fill>
        <patternFill>
          <bgColor rgb="FFF79997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47B78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ont>
        <u/>
      </font>
    </dxf>
    <dxf>
      <numFmt numFmtId="170" formatCode="0.0%"/>
    </dxf>
    <dxf>
      <numFmt numFmtId="13" formatCode="0%"/>
    </dxf>
    <dxf>
      <numFmt numFmtId="167" formatCode="0.0"/>
    </dxf>
    <dxf>
      <numFmt numFmtId="2" formatCode="0.00"/>
    </dxf>
    <dxf>
      <numFmt numFmtId="166" formatCode="[$$-409]#,##0.00"/>
    </dxf>
    <dxf>
      <numFmt numFmtId="167" formatCode="0.0"/>
    </dxf>
    <dxf>
      <numFmt numFmtId="168" formatCode="[$$-409]#,##0"/>
    </dxf>
    <dxf>
      <numFmt numFmtId="1" formatCode="0"/>
    </dxf>
    <dxf>
      <numFmt numFmtId="166" formatCode="[$$-409]#,##0.00"/>
    </dxf>
    <dxf>
      <numFmt numFmtId="1" formatCode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0" formatCode="General"/>
    </dxf>
    <dxf>
      <numFmt numFmtId="165" formatCode="[$$-540A]#,##0.00"/>
    </dxf>
    <dxf>
      <numFmt numFmtId="165" formatCode="[$$-540A]#,##0.00"/>
    </dxf>
    <dxf>
      <numFmt numFmtId="1" formatCode="0"/>
    </dxf>
    <dxf>
      <numFmt numFmtId="1" formatCode="0"/>
    </dxf>
    <dxf>
      <numFmt numFmtId="30" formatCode="@"/>
    </dxf>
    <dxf>
      <numFmt numFmtId="2" formatCode="0.00"/>
      <alignment horizontal="right" vertical="bottom" textRotation="0" wrapText="0" indent="0" justifyLastLine="0" shrinkToFit="0" readingOrder="0"/>
    </dxf>
    <dxf>
      <numFmt numFmtId="165" formatCode="[$$-540A]#,##0.00"/>
    </dxf>
    <dxf>
      <numFmt numFmtId="165" formatCode="[$$-540A]#,##0.00"/>
    </dxf>
    <dxf>
      <numFmt numFmtId="165" formatCode="[$$-540A]#,##0.00"/>
    </dxf>
    <dxf>
      <numFmt numFmtId="0" formatCode="General"/>
    </dxf>
    <dxf>
      <numFmt numFmtId="30" formatCode="@"/>
    </dxf>
    <dxf>
      <numFmt numFmtId="0" formatCode="General"/>
    </dxf>
    <dxf>
      <numFmt numFmtId="1" formatCode="0"/>
    </dxf>
    <dxf>
      <numFmt numFmtId="30" formatCode="@"/>
    </dxf>
    <dxf>
      <numFmt numFmtId="1" formatCode="0"/>
    </dxf>
    <dxf>
      <numFmt numFmtId="0" formatCode="General"/>
    </dxf>
    <dxf>
      <numFmt numFmtId="0" formatCode="General"/>
    </dxf>
    <dxf>
      <numFmt numFmtId="30" formatCode="@"/>
    </dxf>
    <dxf>
      <numFmt numFmtId="1" formatCode="0"/>
    </dxf>
  </dxfs>
  <tableStyles count="0" defaultTableStyle="TableStyleMedium2" defaultPivotStyle="PivotStyleLight16"/>
  <colors>
    <mruColors>
      <color rgb="FFF79997"/>
      <color rgb="FFF47B78"/>
      <color rgb="FFFF8989"/>
      <color rgb="FFF1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[ProyectoExcel.xlsx]Tablas_dinamicas!IncPorAño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1514424218950313E-2"/>
          <c:y val="7.6633294224708284E-2"/>
          <c:w val="0.97466826671830931"/>
          <c:h val="0.83620463050646232"/>
        </c:manualLayout>
      </c:layout>
      <c:lineChart>
        <c:grouping val="stacked"/>
        <c:varyColors val="0"/>
        <c:ser>
          <c:idx val="0"/>
          <c:order val="0"/>
          <c:tx>
            <c:strRef>
              <c:f>Tablas_dinamicas!$B$31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Tablas_dinamicas!$A$32:$A$43</c:f>
              <c:strCach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(en blanco)</c:v>
                </c:pt>
              </c:strCache>
            </c:strRef>
          </c:cat>
          <c:val>
            <c:numRef>
              <c:f>Tablas_dinamicas!$B$32:$B$43</c:f>
              <c:numCache>
                <c:formatCode>General</c:formatCode>
                <c:ptCount val="11"/>
                <c:pt idx="0">
                  <c:v>276</c:v>
                </c:pt>
                <c:pt idx="1">
                  <c:v>284</c:v>
                </c:pt>
                <c:pt idx="2">
                  <c:v>317</c:v>
                </c:pt>
                <c:pt idx="3">
                  <c:v>308</c:v>
                </c:pt>
                <c:pt idx="4">
                  <c:v>261</c:v>
                </c:pt>
                <c:pt idx="5">
                  <c:v>313</c:v>
                </c:pt>
                <c:pt idx="6">
                  <c:v>297</c:v>
                </c:pt>
                <c:pt idx="7">
                  <c:v>315</c:v>
                </c:pt>
                <c:pt idx="8">
                  <c:v>314</c:v>
                </c:pt>
                <c:pt idx="9">
                  <c:v>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7E-46B8-B81E-D79A40E9499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45150431"/>
        <c:axId val="145169151"/>
      </c:lineChart>
      <c:catAx>
        <c:axId val="14515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169151"/>
        <c:crosses val="autoZero"/>
        <c:auto val="1"/>
        <c:lblAlgn val="ctr"/>
        <c:lblOffset val="100"/>
        <c:noMultiLvlLbl val="0"/>
      </c:catAx>
      <c:valAx>
        <c:axId val="1451691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515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[ProyectoExcel.xlsx]Tablas_dinamicas!PeridaPorRegion</c:name>
    <c:fmtId val="2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5.8411579740651184E-2"/>
              <c:y val="0.1568238918900100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0.13667732127543464"/>
              <c:y val="4.513491989811016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0.11966882357527087"/>
              <c:y val="5.615291888849561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5.7386554403471846E-2"/>
              <c:y val="-0.1902633846457355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0.13667732127543464"/>
              <c:y val="4.513491989811016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5.7386554403471846E-2"/>
              <c:y val="-0.1902633846457355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0.11966882357527087"/>
              <c:y val="5.6152918888495613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5.8411579740651184E-2"/>
              <c:y val="0.1568238918900100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F6858E27-9692-4AE6-AB0E-745E87AB6CB0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 </a:t>
                </a:r>
                <a:fld id="{23A0706E-4DEE-4BE1-820F-2ADE864C5A65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F40B6115-807C-4DB6-BA8E-D93FC5F12580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 </a:t>
                </a:r>
                <a:fld id="{0C34E0AF-F979-4876-9459-7E04CBDD4797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3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01D35541-B597-47C4-B595-233E18AC6538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 </a:t>
                </a:r>
                <a:fld id="{503797B5-F493-4C40-9EEB-FCC4B95234B9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layout>
            <c:manualLayout>
              <c:x val="-1.0465966243550499E-2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ED0DD2DE-B2B5-4AD6-90BE-BBD9D6101754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 </a:t>
                </a:r>
                <a:fld id="{D659F8C1-4EEA-4274-8634-3522E231BFDA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172017354563162"/>
          <c:y val="0.11100704607874137"/>
          <c:w val="0.6036947932599106"/>
          <c:h val="0.79877466379916429"/>
        </c:manualLayout>
      </c:layout>
      <c:doughnutChart>
        <c:varyColors val="1"/>
        <c:ser>
          <c:idx val="0"/>
          <c:order val="0"/>
          <c:tx>
            <c:strRef>
              <c:f>Tablas_dinamicas!$B$23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44-4832-85B2-231D1E8B1F83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44-4832-85B2-231D1E8B1F83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44-4832-85B2-231D1E8B1F83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44-4832-85B2-231D1E8B1F83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A62-4171-A7E8-04E507B4EC9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6858E27-9692-4AE6-AB0E-745E87AB6CB0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 </a:t>
                    </a:r>
                    <a:fld id="{23A0706E-4DEE-4BE1-820F-2ADE864C5A65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F44-4832-85B2-231D1E8B1F8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40B6115-807C-4DB6-BA8E-D93FC5F12580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 </a:t>
                    </a:r>
                    <a:fld id="{0C34E0AF-F979-4876-9459-7E04CBDD4797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F44-4832-85B2-231D1E8B1F8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1D35541-B597-47C4-B595-233E18AC6538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 </a:t>
                    </a:r>
                    <a:fld id="{503797B5-F493-4C40-9EEB-FCC4B95234B9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F44-4832-85B2-231D1E8B1F83}"/>
                </c:ext>
              </c:extLst>
            </c:dLbl>
            <c:dLbl>
              <c:idx val="3"/>
              <c:layout>
                <c:manualLayout>
                  <c:x val="-1.0465966243550499E-2"/>
                  <c:y val="0"/>
                </c:manualLayout>
              </c:layout>
              <c:tx>
                <c:rich>
                  <a:bodyPr/>
                  <a:lstStyle/>
                  <a:p>
                    <a:fld id="{ED0DD2DE-B2B5-4AD6-90BE-BBD9D6101754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 </a:t>
                    </a:r>
                    <a:fld id="{D659F8C1-4EEA-4274-8634-3522E231BFDA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AF44-4832-85B2-231D1E8B1F8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A62-4171-A7E8-04E507B4EC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Tablas_dinamicas!$A$24:$A$29</c:f>
              <c:strCache>
                <c:ptCount val="5"/>
                <c:pt idx="0">
                  <c:v>Asia</c:v>
                </c:pt>
                <c:pt idx="1">
                  <c:v>Europa</c:v>
                </c:pt>
                <c:pt idx="2">
                  <c:v>América</c:v>
                </c:pt>
                <c:pt idx="3">
                  <c:v>Oceanía</c:v>
                </c:pt>
                <c:pt idx="4">
                  <c:v>(en blanco)</c:v>
                </c:pt>
              </c:strCache>
            </c:strRef>
          </c:cat>
          <c:val>
            <c:numRef>
              <c:f>Tablas_dinamicas!$B$24:$B$29</c:f>
              <c:numCache>
                <c:formatCode>0.00%</c:formatCode>
                <c:ptCount val="5"/>
                <c:pt idx="0">
                  <c:v>0.38653889233040206</c:v>
                </c:pt>
                <c:pt idx="1">
                  <c:v>0.3103950434056551</c:v>
                </c:pt>
                <c:pt idx="2">
                  <c:v>0.20471337736350842</c:v>
                </c:pt>
                <c:pt idx="3">
                  <c:v>9.835268690043443E-2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44-4832-85B2-231D1E8B1F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[ProyectoExcel.xlsx]Tablas_dinamicas!PerdidaTopPais</c:name>
    <c:fmtId val="3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flip="none" rotWithShape="1">
            <a:gsLst>
              <a:gs pos="56000">
                <a:schemeClr val="accent1">
                  <a:tint val="66000"/>
                  <a:satMod val="160000"/>
                </a:schemeClr>
              </a:gs>
              <a:gs pos="18000">
                <a:schemeClr val="accent1">
                  <a:lumMod val="75000"/>
                </a:schemeClr>
              </a:gs>
              <a:gs pos="100000">
                <a:schemeClr val="accent1">
                  <a:tint val="23500"/>
                  <a:satMod val="160000"/>
                  <a:alpha val="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56000">
                <a:schemeClr val="accent1">
                  <a:tint val="66000"/>
                  <a:satMod val="160000"/>
                </a:schemeClr>
              </a:gs>
              <a:gs pos="18000">
                <a:schemeClr val="accent1">
                  <a:lumMod val="75000"/>
                </a:schemeClr>
              </a:gs>
              <a:gs pos="100000">
                <a:schemeClr val="accent1">
                  <a:tint val="23500"/>
                  <a:satMod val="160000"/>
                  <a:alpha val="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fld id="{51284246-979E-4559-8987-49A8D98EF9CC}" type="VALUE">
                  <a:rPr lang="en-US" baseline="0"/>
                  <a:pPr>
                    <a:defRPr/>
                  </a:pPr>
                  <a:t>[VALOR]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gradFill flip="none" rotWithShape="1">
            <a:gsLst>
              <a:gs pos="56000">
                <a:schemeClr val="accent1">
                  <a:tint val="66000"/>
                  <a:satMod val="160000"/>
                </a:schemeClr>
              </a:gs>
              <a:gs pos="18000">
                <a:schemeClr val="accent1">
                  <a:lumMod val="75000"/>
                </a:schemeClr>
              </a:gs>
              <a:gs pos="100000">
                <a:schemeClr val="accent1">
                  <a:tint val="23500"/>
                  <a:satMod val="160000"/>
                  <a:alpha val="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fld id="{8A105AE4-15D0-42AE-BDDA-743BCE58EEC7}" type="VALUE">
                  <a:rPr lang="en-US" baseline="0"/>
                  <a:pPr>
                    <a:defRPr/>
                  </a:pPr>
                  <a:t>[VALOR]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gradFill flip="none" rotWithShape="1">
            <a:gsLst>
              <a:gs pos="56000">
                <a:schemeClr val="accent1">
                  <a:tint val="66000"/>
                  <a:satMod val="160000"/>
                </a:schemeClr>
              </a:gs>
              <a:gs pos="18000">
                <a:schemeClr val="accent1">
                  <a:lumMod val="75000"/>
                </a:schemeClr>
              </a:gs>
              <a:gs pos="100000">
                <a:schemeClr val="accent1">
                  <a:tint val="23500"/>
                  <a:satMod val="160000"/>
                  <a:alpha val="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fld id="{62D1608A-728A-4500-B0A6-8DB4A7F4624F}" type="VALUE">
                  <a:rPr lang="en-US" baseline="0"/>
                  <a:pPr>
                    <a:defRPr/>
                  </a:pPr>
                  <a:t>[VALOR]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gradFill flip="none" rotWithShape="1">
            <a:gsLst>
              <a:gs pos="56000">
                <a:schemeClr val="accent1">
                  <a:tint val="66000"/>
                  <a:satMod val="160000"/>
                </a:schemeClr>
              </a:gs>
              <a:gs pos="18000">
                <a:schemeClr val="accent1">
                  <a:lumMod val="75000"/>
                </a:schemeClr>
              </a:gs>
              <a:gs pos="100000">
                <a:schemeClr val="accent1">
                  <a:tint val="23500"/>
                  <a:satMod val="160000"/>
                  <a:alpha val="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fld id="{DB001699-1368-40F1-8B14-C22B37764B51}" type="VALUE">
                  <a:rPr lang="en-US" baseline="0"/>
                  <a:pPr>
                    <a:defRPr/>
                  </a:pPr>
                  <a:t>[VALOR]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gradFill flip="none" rotWithShape="1">
            <a:gsLst>
              <a:gs pos="56000">
                <a:schemeClr val="accent1">
                  <a:tint val="66000"/>
                  <a:satMod val="160000"/>
                </a:schemeClr>
              </a:gs>
              <a:gs pos="18000">
                <a:schemeClr val="accent1">
                  <a:lumMod val="75000"/>
                </a:schemeClr>
              </a:gs>
              <a:gs pos="100000">
                <a:schemeClr val="accent1">
                  <a:tint val="23500"/>
                  <a:satMod val="160000"/>
                  <a:alpha val="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fld id="{EBA1345D-FF27-4075-B39E-773C8DCC7613}" type="VALUE">
                  <a:rPr lang="en-US" baseline="0"/>
                  <a:pPr>
                    <a:defRPr/>
                  </a:pPr>
                  <a:t>[VALOR]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6772625159904983"/>
          <c:y val="4.9310813434284603E-2"/>
          <c:w val="0.73948248076304002"/>
          <c:h val="0.8466959637140184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Tablas_dinamicas!$B$67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56000">
                  <a:schemeClr val="accent1">
                    <a:tint val="66000"/>
                    <a:satMod val="160000"/>
                  </a:schemeClr>
                </a:gs>
                <a:gs pos="18000">
                  <a:schemeClr val="accent1">
                    <a:lumMod val="75000"/>
                  </a:schemeClr>
                </a:gs>
                <a:gs pos="100000">
                  <a:schemeClr val="accent1">
                    <a:tint val="23500"/>
                    <a:satMod val="160000"/>
                    <a:alpha val="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56000">
                    <a:schemeClr val="accent1">
                      <a:tint val="66000"/>
                      <a:satMod val="160000"/>
                    </a:schemeClr>
                  </a:gs>
                  <a:gs pos="18000">
                    <a:schemeClr val="accent1">
                      <a:lumMod val="75000"/>
                    </a:schemeClr>
                  </a:gs>
                  <a:gs pos="100000">
                    <a:schemeClr val="accent1">
                      <a:tint val="23500"/>
                      <a:satMod val="160000"/>
                      <a:alpha val="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72-4F1A-87D5-98725A6DC0C6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56000">
                    <a:schemeClr val="accent1">
                      <a:tint val="66000"/>
                      <a:satMod val="160000"/>
                    </a:schemeClr>
                  </a:gs>
                  <a:gs pos="18000">
                    <a:schemeClr val="accent1">
                      <a:lumMod val="75000"/>
                    </a:schemeClr>
                  </a:gs>
                  <a:gs pos="100000">
                    <a:schemeClr val="accent1">
                      <a:tint val="23500"/>
                      <a:satMod val="160000"/>
                      <a:alpha val="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72-4F1A-87D5-98725A6DC0C6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56000">
                    <a:schemeClr val="accent1">
                      <a:tint val="66000"/>
                      <a:satMod val="160000"/>
                    </a:schemeClr>
                  </a:gs>
                  <a:gs pos="18000">
                    <a:schemeClr val="accent1">
                      <a:lumMod val="75000"/>
                    </a:schemeClr>
                  </a:gs>
                  <a:gs pos="100000">
                    <a:schemeClr val="accent1">
                      <a:tint val="23500"/>
                      <a:satMod val="160000"/>
                      <a:alpha val="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872-4F1A-87D5-98725A6DC0C6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56000">
                    <a:schemeClr val="accent1">
                      <a:tint val="66000"/>
                      <a:satMod val="160000"/>
                    </a:schemeClr>
                  </a:gs>
                  <a:gs pos="18000">
                    <a:schemeClr val="accent1">
                      <a:lumMod val="75000"/>
                    </a:schemeClr>
                  </a:gs>
                  <a:gs pos="100000">
                    <a:schemeClr val="accent1">
                      <a:tint val="23500"/>
                      <a:satMod val="160000"/>
                      <a:alpha val="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872-4F1A-87D5-98725A6DC0C6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56000">
                    <a:schemeClr val="accent1">
                      <a:tint val="66000"/>
                      <a:satMod val="160000"/>
                    </a:schemeClr>
                  </a:gs>
                  <a:gs pos="18000">
                    <a:schemeClr val="accent1">
                      <a:lumMod val="75000"/>
                    </a:schemeClr>
                  </a:gs>
                  <a:gs pos="100000">
                    <a:schemeClr val="accent1">
                      <a:tint val="23500"/>
                      <a:satMod val="160000"/>
                      <a:alpha val="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872-4F1A-87D5-98725A6DC0C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51284246-979E-4559-8987-49A8D98EF9CC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872-4F1A-87D5-98725A6DC0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8A105AE4-15D0-42AE-BDDA-743BCE58EEC7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872-4F1A-87D5-98725A6DC0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DB001699-1368-40F1-8B14-C22B37764B51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7872-4F1A-87D5-98725A6DC0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EBA1345D-FF27-4075-B39E-773C8DCC7613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7872-4F1A-87D5-98725A6DC0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62D1608A-728A-4500-B0A6-8DB4A7F4624F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7872-4F1A-87D5-98725A6DC0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Tablas_dinamicas!$A$68:$A$73</c:f>
              <c:strCache>
                <c:ptCount val="5"/>
                <c:pt idx="0">
                  <c:v>UK</c:v>
                </c:pt>
                <c:pt idx="1">
                  <c:v>Brazil</c:v>
                </c:pt>
                <c:pt idx="2">
                  <c:v>France</c:v>
                </c:pt>
                <c:pt idx="3">
                  <c:v>Japan</c:v>
                </c:pt>
                <c:pt idx="4">
                  <c:v>Germany</c:v>
                </c:pt>
              </c:strCache>
            </c:strRef>
          </c:cat>
          <c:val>
            <c:numRef>
              <c:f>Tablas_dinamicas!$B$68:$B$73</c:f>
              <c:numCache>
                <c:formatCode>0.00%</c:formatCode>
                <c:ptCount val="5"/>
                <c:pt idx="0">
                  <c:v>0.20754932552188882</c:v>
                </c:pt>
                <c:pt idx="1">
                  <c:v>0.20324857927310233</c:v>
                </c:pt>
                <c:pt idx="2">
                  <c:v>0.19772937278107175</c:v>
                </c:pt>
                <c:pt idx="3">
                  <c:v>0.19610785845574638</c:v>
                </c:pt>
                <c:pt idx="4">
                  <c:v>0.19536486396819069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72-4F1A-87D5-98725A6D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1"/>
        <c:overlap val="100"/>
        <c:axId val="955576112"/>
        <c:axId val="955572368"/>
      </c:barChart>
      <c:valAx>
        <c:axId val="955572368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955576112"/>
        <c:crosses val="autoZero"/>
        <c:crossBetween val="between"/>
      </c:valAx>
      <c:catAx>
        <c:axId val="95557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5572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[ProyectoExcel.xlsx]Tablas_dinamicas!RelaPerdidaYUsuarios</c:name>
    <c:fmtId val="6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tint val="77000"/>
              </a:schemeClr>
            </a:solidFill>
            <a:ln w="9525">
              <a:solidFill>
                <a:schemeClr val="accent1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Tablas_dinamicas!$B$46</c:f>
              <c:strCache>
                <c:ptCount val="1"/>
                <c:pt idx="0">
                  <c:v>Perdida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Tablas_dinamicas!$A$47:$A$54</c:f>
              <c:strCache>
                <c:ptCount val="7"/>
                <c:pt idx="0">
                  <c:v>Ddos</c:v>
                </c:pt>
                <c:pt idx="1">
                  <c:v>Phishing</c:v>
                </c:pt>
                <c:pt idx="2">
                  <c:v>Sql Injection</c:v>
                </c:pt>
                <c:pt idx="3">
                  <c:v>Ransomware</c:v>
                </c:pt>
                <c:pt idx="4">
                  <c:v>Malware</c:v>
                </c:pt>
                <c:pt idx="5">
                  <c:v>Man-In-The-Middle</c:v>
                </c:pt>
                <c:pt idx="6">
                  <c:v>(en blanco)</c:v>
                </c:pt>
              </c:strCache>
            </c:strRef>
          </c:cat>
          <c:val>
            <c:numRef>
              <c:f>Tablas_dinamicas!$B$47:$B$54</c:f>
              <c:numCache>
                <c:formatCode>[$$-409]#,##0.00</c:formatCode>
                <c:ptCount val="7"/>
                <c:pt idx="0">
                  <c:v>2536713000</c:v>
                </c:pt>
                <c:pt idx="1">
                  <c:v>2363808000</c:v>
                </c:pt>
                <c:pt idx="2">
                  <c:v>2294342000</c:v>
                </c:pt>
                <c:pt idx="3">
                  <c:v>2227516000</c:v>
                </c:pt>
                <c:pt idx="4">
                  <c:v>2188865000</c:v>
                </c:pt>
                <c:pt idx="5">
                  <c:v>2124639000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0-4C95-A8CE-64406CC85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075311"/>
        <c:axId val="1882718592"/>
      </c:barChart>
      <c:lineChart>
        <c:grouping val="standard"/>
        <c:varyColors val="0"/>
        <c:ser>
          <c:idx val="1"/>
          <c:order val="1"/>
          <c:tx>
            <c:strRef>
              <c:f>Tablas_dinamicas!$C$46</c:f>
              <c:strCache>
                <c:ptCount val="1"/>
                <c:pt idx="0">
                  <c:v>Usuarios afectados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strRef>
              <c:f>Tablas_dinamicas!$A$47:$A$54</c:f>
              <c:strCache>
                <c:ptCount val="7"/>
                <c:pt idx="0">
                  <c:v>Ddos</c:v>
                </c:pt>
                <c:pt idx="1">
                  <c:v>Phishing</c:v>
                </c:pt>
                <c:pt idx="2">
                  <c:v>Sql Injection</c:v>
                </c:pt>
                <c:pt idx="3">
                  <c:v>Ransomware</c:v>
                </c:pt>
                <c:pt idx="4">
                  <c:v>Malware</c:v>
                </c:pt>
                <c:pt idx="5">
                  <c:v>Man-In-The-Middle</c:v>
                </c:pt>
                <c:pt idx="6">
                  <c:v>(en blanco)</c:v>
                </c:pt>
              </c:strCache>
            </c:strRef>
          </c:cat>
          <c:val>
            <c:numRef>
              <c:f>Tablas_dinamicas!$C$47:$C$54</c:f>
              <c:numCache>
                <c:formatCode>General</c:formatCode>
                <c:ptCount val="7"/>
                <c:pt idx="0">
                  <c:v>265113432</c:v>
                </c:pt>
                <c:pt idx="1">
                  <c:v>255945113</c:v>
                </c:pt>
                <c:pt idx="2">
                  <c:v>256532830</c:v>
                </c:pt>
                <c:pt idx="3">
                  <c:v>248430707</c:v>
                </c:pt>
                <c:pt idx="4">
                  <c:v>245851499</c:v>
                </c:pt>
                <c:pt idx="5">
                  <c:v>235957599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50-4C95-A8CE-64406CC85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723168"/>
        <c:axId val="1882728160"/>
      </c:lineChart>
      <c:catAx>
        <c:axId val="188272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82728160"/>
        <c:crosses val="autoZero"/>
        <c:auto val="1"/>
        <c:lblAlgn val="ctr"/>
        <c:lblOffset val="100"/>
        <c:noMultiLvlLbl val="0"/>
      </c:catAx>
      <c:valAx>
        <c:axId val="18827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82723168"/>
        <c:crosses val="autoZero"/>
        <c:crossBetween val="between"/>
      </c:valAx>
      <c:valAx>
        <c:axId val="1882718592"/>
        <c:scaling>
          <c:orientation val="minMax"/>
        </c:scaling>
        <c:delete val="0"/>
        <c:axPos val="r"/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075311"/>
        <c:crosses val="max"/>
        <c:crossBetween val="between"/>
      </c:valAx>
      <c:catAx>
        <c:axId val="2350753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82718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[ProyectoExcel.xlsx]Tablas_dinamicas!PerdidaPorIndustria</c:name>
    <c:fmtId val="6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A363FB8B-25B3-4D84-8331-750E574D6952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 </a:t>
                </a:r>
                <a:fld id="{5B978E45-6B76-4E9C-942B-37E9D6D687BC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AF77F655-EC77-467E-8588-C42CAE632C81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 </a:t>
                </a:r>
                <a:fld id="{6875382C-B441-4E0A-A664-D3315ADBFE9F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5F249859-10A1-40F8-B9E2-03F06C8AC2B2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</a:t>
                </a:r>
              </a:p>
              <a:p>
                <a:pPr>
                  <a:defRPr/>
                </a:pPr>
                <a:r>
                  <a:rPr lang="en-US" baseline="0"/>
                  <a:t> </a:t>
                </a:r>
                <a:fld id="{774103F5-A594-4231-B061-205945050C2F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3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861D745C-DFFD-4926-8207-B0821DA8FA46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 </a:t>
                </a:r>
                <a:fld id="{6E65FD3A-FF32-48A1-AD50-8E7172971C0A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A31192FE-4F0E-4BC8-B516-5ABE14C113EE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 </a:t>
                </a:r>
                <a:fld id="{191478FF-21B6-44BC-AE0C-3BA722A59DEA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6103353C-F793-4E60-B073-6AABA75C1D5A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 </a:t>
                </a:r>
                <a:fld id="{4A47C051-12F2-4894-8FE0-7689E2E570F0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DB11EE7A-5BF5-4F7C-B167-E09D01D8FC92}" type="CATEGORYNAME">
                  <a:rPr lang="en-US"/>
                  <a:pPr>
                    <a:defRPr/>
                  </a:pPr>
                  <a:t>[NOMBRE DE CATEGORÍA]</a:t>
                </a:fld>
                <a:r>
                  <a:rPr lang="en-US" baseline="0"/>
                  <a:t>; </a:t>
                </a:r>
                <a:fld id="{E75CE2D6-4783-45B3-9771-914643B9E2C4}" type="PERCENTAGE">
                  <a:rPr lang="en-US" baseline="0"/>
                  <a:pPr>
                    <a:defRPr/>
                  </a:pPr>
                  <a:t>[PORCENTAJE]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7"/>
      </c:pivotFmt>
    </c:pivotFmts>
    <c:plotArea>
      <c:layout>
        <c:manualLayout>
          <c:layoutTarget val="inner"/>
          <c:xMode val="edge"/>
          <c:yMode val="edge"/>
          <c:x val="0.23451656642057184"/>
          <c:y val="4.120387030176241E-2"/>
          <c:w val="0.52524046211653552"/>
          <c:h val="0.78129796836322429"/>
        </c:manualLayout>
      </c:layout>
      <c:doughnutChart>
        <c:varyColors val="1"/>
        <c:ser>
          <c:idx val="0"/>
          <c:order val="0"/>
          <c:tx>
            <c:strRef>
              <c:f>Tablas_dinamicas!$B$2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1C-41BC-8CE4-5EECA395330C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1C-41BC-8CE4-5EECA395330C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1C-41BC-8CE4-5EECA395330C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1C-41BC-8CE4-5EECA395330C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1C-41BC-8CE4-5EECA395330C}"/>
              </c:ext>
            </c:extLst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1C-41BC-8CE4-5EECA395330C}"/>
              </c:ext>
            </c:extLst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1C-41BC-8CE4-5EECA395330C}"/>
              </c:ext>
            </c:extLst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CAE-4258-A0D2-17F86501B9E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363FB8B-25B3-4D84-8331-750E574D6952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 </a:t>
                    </a:r>
                    <a:fld id="{5B978E45-6B76-4E9C-942B-37E9D6D687BC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21C-41BC-8CE4-5EECA395330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F77F655-EC77-467E-8588-C42CAE632C81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 </a:t>
                    </a:r>
                    <a:fld id="{6875382C-B441-4E0A-A664-D3315ADBFE9F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21C-41BC-8CE4-5EECA395330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F249859-10A1-40F8-B9E2-03F06C8AC2B2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</a:t>
                    </a:r>
                  </a:p>
                  <a:p>
                    <a:r>
                      <a:rPr lang="en-US" baseline="0"/>
                      <a:t> </a:t>
                    </a:r>
                    <a:fld id="{774103F5-A594-4231-B061-205945050C2F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721C-41BC-8CE4-5EECA395330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31192FE-4F0E-4BC8-B516-5ABE14C113EE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 </a:t>
                    </a:r>
                    <a:fld id="{191478FF-21B6-44BC-AE0C-3BA722A59DEA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721C-41BC-8CE4-5EECA395330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61D745C-DFFD-4926-8207-B0821DA8FA46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 </a:t>
                    </a:r>
                    <a:fld id="{6E65FD3A-FF32-48A1-AD50-8E7172971C0A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721C-41BC-8CE4-5EECA395330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103353C-F793-4E60-B073-6AABA75C1D5A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 </a:t>
                    </a:r>
                    <a:fld id="{4A47C051-12F2-4894-8FE0-7689E2E570F0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721C-41BC-8CE4-5EECA395330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B11EE7A-5BF5-4F7C-B167-E09D01D8FC92}" type="CATEGORYNAME">
                      <a:rPr lang="en-US"/>
                      <a:pPr/>
                      <a:t>[NOMBRE DE CATEGORÍA]</a:t>
                    </a:fld>
                    <a:r>
                      <a:rPr lang="en-US" baseline="0"/>
                      <a:t>; </a:t>
                    </a:r>
                    <a:fld id="{E75CE2D6-4783-45B3-9771-914643B9E2C4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721C-41BC-8CE4-5EECA39533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Tablas_dinamicas!$A$3:$A$10</c:f>
              <c:strCache>
                <c:ptCount val="7"/>
                <c:pt idx="0">
                  <c:v>IT</c:v>
                </c:pt>
                <c:pt idx="1">
                  <c:v>Banking</c:v>
                </c:pt>
                <c:pt idx="2">
                  <c:v>Retail</c:v>
                </c:pt>
                <c:pt idx="3">
                  <c:v>Healthcare</c:v>
                </c:pt>
                <c:pt idx="4">
                  <c:v>Government</c:v>
                </c:pt>
                <c:pt idx="5">
                  <c:v>Telecommunications</c:v>
                </c:pt>
                <c:pt idx="6">
                  <c:v>Education</c:v>
                </c:pt>
              </c:strCache>
            </c:strRef>
          </c:cat>
          <c:val>
            <c:numRef>
              <c:f>Tablas_dinamicas!$B$3:$B$10</c:f>
              <c:numCache>
                <c:formatCode>0.00%</c:formatCode>
                <c:ptCount val="7"/>
                <c:pt idx="0">
                  <c:v>0.16782211962638297</c:v>
                </c:pt>
                <c:pt idx="1">
                  <c:v>0.15196300084967235</c:v>
                </c:pt>
                <c:pt idx="2">
                  <c:v>0.1413681231850912</c:v>
                </c:pt>
                <c:pt idx="3">
                  <c:v>0.13806138273018195</c:v>
                </c:pt>
                <c:pt idx="4">
                  <c:v>0.13779550976082133</c:v>
                </c:pt>
                <c:pt idx="5">
                  <c:v>0.13251503379870083</c:v>
                </c:pt>
                <c:pt idx="6">
                  <c:v>0.13047483004914937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21C-41BC-8CE4-5EECA395330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[ProyectoExcel.xlsx]Tablas_dinamicas!PeridaPorUsuarioUni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Tablas_dinamicas!$B$56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Tablas_dinamicas!$A$57:$A$65</c:f>
              <c:strCache>
                <c:ptCount val="8"/>
                <c:pt idx="0">
                  <c:v>Telecommunications</c:v>
                </c:pt>
                <c:pt idx="1">
                  <c:v>Education</c:v>
                </c:pt>
                <c:pt idx="2">
                  <c:v>Retail</c:v>
                </c:pt>
                <c:pt idx="3">
                  <c:v>Banking</c:v>
                </c:pt>
                <c:pt idx="4">
                  <c:v>Government</c:v>
                </c:pt>
                <c:pt idx="5">
                  <c:v>IT</c:v>
                </c:pt>
                <c:pt idx="6">
                  <c:v>Healthcare</c:v>
                </c:pt>
                <c:pt idx="7">
                  <c:v>(en blanco)</c:v>
                </c:pt>
              </c:strCache>
            </c:strRef>
          </c:cat>
          <c:val>
            <c:numRef>
              <c:f>Tablas_dinamicas!$B$57:$B$65</c:f>
              <c:numCache>
                <c:formatCode>[$$-409]#,##0.00</c:formatCode>
                <c:ptCount val="8"/>
                <c:pt idx="0">
                  <c:v>60.261097414339545</c:v>
                </c:pt>
                <c:pt idx="1">
                  <c:v>57.408725793644315</c:v>
                </c:pt>
                <c:pt idx="2">
                  <c:v>53.83408355881388</c:v>
                </c:pt>
                <c:pt idx="3">
                  <c:v>47.152010193342491</c:v>
                </c:pt>
                <c:pt idx="4">
                  <c:v>45.717955878866405</c:v>
                </c:pt>
                <c:pt idx="5">
                  <c:v>32.08897645476965</c:v>
                </c:pt>
                <c:pt idx="6">
                  <c:v>27.149790962006612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0-4C65-B432-57947881E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164575"/>
        <c:axId val="145167903"/>
      </c:barChart>
      <c:catAx>
        <c:axId val="1451645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167903"/>
        <c:crosses val="autoZero"/>
        <c:auto val="1"/>
        <c:lblAlgn val="ctr"/>
        <c:lblOffset val="100"/>
        <c:noMultiLvlLbl val="0"/>
      </c:catAx>
      <c:valAx>
        <c:axId val="14516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16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[ProyectoExcel.xlsx]Tablas_dinamicas!TablaDinámica1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Tablas_dinamicas!$B$86:$B$87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Tablas_dinamicas!$A$88:$A$93</c:f>
              <c:strCache>
                <c:ptCount val="5"/>
                <c:pt idx="0">
                  <c:v>Firewall</c:v>
                </c:pt>
                <c:pt idx="1">
                  <c:v>Encryption</c:v>
                </c:pt>
                <c:pt idx="2">
                  <c:v>VPN</c:v>
                </c:pt>
                <c:pt idx="3">
                  <c:v>Antivirus</c:v>
                </c:pt>
                <c:pt idx="4">
                  <c:v>AI-based Detection</c:v>
                </c:pt>
              </c:strCache>
            </c:strRef>
          </c:cat>
          <c:val>
            <c:numRef>
              <c:f>Tablas_dinamicas!$B$88:$B$93</c:f>
              <c:numCache>
                <c:formatCode>0%</c:formatCode>
                <c:ptCount val="5"/>
                <c:pt idx="0">
                  <c:v>0.38554216867469882</c:v>
                </c:pt>
                <c:pt idx="1">
                  <c:v>0.39358108108108109</c:v>
                </c:pt>
                <c:pt idx="2">
                  <c:v>0.42339373970345962</c:v>
                </c:pt>
                <c:pt idx="3">
                  <c:v>0.4592</c:v>
                </c:pt>
                <c:pt idx="4">
                  <c:v>0.41450777202072536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1-474D-A897-3BB08A97CD8F}"/>
            </c:ext>
          </c:extLst>
        </c:ser>
        <c:ser>
          <c:idx val="1"/>
          <c:order val="1"/>
          <c:tx>
            <c:strRef>
              <c:f>Tablas_dinamicas!$C$86:$C$87</c:f>
              <c:strCache>
                <c:ptCount val="1"/>
                <c:pt idx="0">
                  <c:v>Rapida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Tablas_dinamicas!$A$88:$A$93</c:f>
              <c:strCache>
                <c:ptCount val="5"/>
                <c:pt idx="0">
                  <c:v>Firewall</c:v>
                </c:pt>
                <c:pt idx="1">
                  <c:v>Encryption</c:v>
                </c:pt>
                <c:pt idx="2">
                  <c:v>VPN</c:v>
                </c:pt>
                <c:pt idx="3">
                  <c:v>Antivirus</c:v>
                </c:pt>
                <c:pt idx="4">
                  <c:v>AI-based Detection</c:v>
                </c:pt>
              </c:strCache>
            </c:strRef>
          </c:cat>
          <c:val>
            <c:numRef>
              <c:f>Tablas_dinamicas!$C$88:$C$93</c:f>
              <c:numCache>
                <c:formatCode>0%</c:formatCode>
                <c:ptCount val="5"/>
                <c:pt idx="0">
                  <c:v>0.30464716006884679</c:v>
                </c:pt>
                <c:pt idx="1">
                  <c:v>0.29560810810810811</c:v>
                </c:pt>
                <c:pt idx="2">
                  <c:v>0.2701812191103789</c:v>
                </c:pt>
                <c:pt idx="3">
                  <c:v>0.25600000000000001</c:v>
                </c:pt>
                <c:pt idx="4">
                  <c:v>0.26943005181347152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31-474D-A897-3BB08A97CD8F}"/>
            </c:ext>
          </c:extLst>
        </c:ser>
        <c:ser>
          <c:idx val="2"/>
          <c:order val="2"/>
          <c:tx>
            <c:strRef>
              <c:f>Tablas_dinamicas!$D$86:$D$87</c:f>
              <c:strCache>
                <c:ptCount val="1"/>
                <c:pt idx="0">
                  <c:v>Tardia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Tablas_dinamicas!$A$88:$A$93</c:f>
              <c:strCache>
                <c:ptCount val="5"/>
                <c:pt idx="0">
                  <c:v>Firewall</c:v>
                </c:pt>
                <c:pt idx="1">
                  <c:v>Encryption</c:v>
                </c:pt>
                <c:pt idx="2">
                  <c:v>VPN</c:v>
                </c:pt>
                <c:pt idx="3">
                  <c:v>Antivirus</c:v>
                </c:pt>
                <c:pt idx="4">
                  <c:v>AI-based Detection</c:v>
                </c:pt>
              </c:strCache>
            </c:strRef>
          </c:cat>
          <c:val>
            <c:numRef>
              <c:f>Tablas_dinamicas!$D$88:$D$93</c:f>
              <c:numCache>
                <c:formatCode>0%</c:formatCode>
                <c:ptCount val="5"/>
                <c:pt idx="0">
                  <c:v>0.3098106712564544</c:v>
                </c:pt>
                <c:pt idx="1">
                  <c:v>0.3108108108108108</c:v>
                </c:pt>
                <c:pt idx="2">
                  <c:v>0.30642504118616143</c:v>
                </c:pt>
                <c:pt idx="3">
                  <c:v>0.2848</c:v>
                </c:pt>
                <c:pt idx="4">
                  <c:v>0.31606217616580312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31-474D-A897-3BB08A97C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164272"/>
        <c:axId val="968226400"/>
      </c:barChart>
      <c:catAx>
        <c:axId val="108616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8226400"/>
        <c:crosses val="autoZero"/>
        <c:auto val="1"/>
        <c:lblAlgn val="ctr"/>
        <c:lblOffset val="100"/>
        <c:noMultiLvlLbl val="0"/>
      </c:catAx>
      <c:valAx>
        <c:axId val="96822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616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667552</xdr:colOff>
      <xdr:row>63</xdr:row>
      <xdr:rowOff>112058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8F08E95-A650-40B6-A8BB-B44E3DE7F44F}"/>
            </a:ext>
          </a:extLst>
        </xdr:cNvPr>
        <xdr:cNvSpPr/>
      </xdr:nvSpPr>
      <xdr:spPr>
        <a:xfrm>
          <a:off x="0" y="0"/>
          <a:ext cx="21207934" cy="12113558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absolute">
    <xdr:from>
      <xdr:col>22</xdr:col>
      <xdr:colOff>103198</xdr:colOff>
      <xdr:row>14</xdr:row>
      <xdr:rowOff>117963</xdr:rowOff>
    </xdr:from>
    <xdr:to>
      <xdr:col>24</xdr:col>
      <xdr:colOff>329571</xdr:colOff>
      <xdr:row>39</xdr:row>
      <xdr:rowOff>46263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Year">
              <a:extLst>
                <a:ext uri="{FF2B5EF4-FFF2-40B4-BE49-F238E27FC236}">
                  <a16:creationId xmlns:a16="http://schemas.microsoft.com/office/drawing/2014/main" id="{0902F8B2-4237-4DDF-9F4D-2039A0E45B1C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19580" y="2784963"/>
              <a:ext cx="1750373" cy="469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oneCell">
    <xdr:from>
      <xdr:col>19</xdr:col>
      <xdr:colOff>479518</xdr:colOff>
      <xdr:row>14</xdr:row>
      <xdr:rowOff>145676</xdr:rowOff>
    </xdr:from>
    <xdr:to>
      <xdr:col>22</xdr:col>
      <xdr:colOff>38342</xdr:colOff>
      <xdr:row>25</xdr:row>
      <xdr:rowOff>156881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Tipo de Ataque UNK">
              <a:extLst>
                <a:ext uri="{FF2B5EF4-FFF2-40B4-BE49-F238E27FC236}">
                  <a16:creationId xmlns:a16="http://schemas.microsoft.com/office/drawing/2014/main" id="{730759D1-6BAC-412D-850F-F544E37954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Ataque UNK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09900" y="2812676"/>
              <a:ext cx="1844824" cy="21067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476695</xdr:colOff>
      <xdr:row>26</xdr:row>
      <xdr:rowOff>78440</xdr:rowOff>
    </xdr:from>
    <xdr:to>
      <xdr:col>22</xdr:col>
      <xdr:colOff>19495</xdr:colOff>
      <xdr:row>39</xdr:row>
      <xdr:rowOff>44824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Industria afectada UNK">
              <a:extLst>
                <a:ext uri="{FF2B5EF4-FFF2-40B4-BE49-F238E27FC236}">
                  <a16:creationId xmlns:a16="http://schemas.microsoft.com/office/drawing/2014/main" id="{47552710-1A42-4135-963D-B0FF44EC56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afectada UNK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07077" y="5031440"/>
              <a:ext cx="1828800" cy="24428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163286</xdr:colOff>
      <xdr:row>11</xdr:row>
      <xdr:rowOff>78442</xdr:rowOff>
    </xdr:from>
    <xdr:to>
      <xdr:col>19</xdr:col>
      <xdr:colOff>219316</xdr:colOff>
      <xdr:row>62</xdr:row>
      <xdr:rowOff>145676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73F7D2C8-DFAB-47F8-8F79-C9CB1078D0EF}"/>
            </a:ext>
          </a:extLst>
        </xdr:cNvPr>
        <xdr:cNvSpPr/>
      </xdr:nvSpPr>
      <xdr:spPr>
        <a:xfrm>
          <a:off x="5205933" y="2173942"/>
          <a:ext cx="11743765" cy="9782734"/>
        </a:xfrm>
        <a:prstGeom prst="roundRect">
          <a:avLst>
            <a:gd name="adj" fmla="val 7155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203744</xdr:colOff>
      <xdr:row>3</xdr:row>
      <xdr:rowOff>109003</xdr:rowOff>
    </xdr:from>
    <xdr:to>
      <xdr:col>9</xdr:col>
      <xdr:colOff>757924</xdr:colOff>
      <xdr:row>10</xdr:row>
      <xdr:rowOff>57048</xdr:rowOff>
    </xdr:to>
    <xdr:sp macro="" textlink="$E$95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9A2F463F-D692-4690-90F5-E593913C5DDE}"/>
            </a:ext>
          </a:extLst>
        </xdr:cNvPr>
        <xdr:cNvSpPr/>
      </xdr:nvSpPr>
      <xdr:spPr>
        <a:xfrm>
          <a:off x="6770391" y="680503"/>
          <a:ext cx="2840180" cy="1281545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8E3AD67-8F8E-4A51-BFA5-E12F1EB8FE36}" type="TxLink">
            <a:rPr lang="en-US" sz="54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pPr algn="ctr"/>
            <a:t>36,5</a:t>
          </a:fld>
          <a:endParaRPr lang="es-ES" sz="5400">
            <a:latin typeface="Bahnschrift SemiBold Condensed" panose="020B0502040204020203" pitchFamily="34" charset="0"/>
          </a:endParaRPr>
        </a:p>
      </xdr:txBody>
    </xdr:sp>
    <xdr:clientData/>
  </xdr:twoCellAnchor>
  <xdr:twoCellAnchor>
    <xdr:from>
      <xdr:col>13</xdr:col>
      <xdr:colOff>25468</xdr:colOff>
      <xdr:row>3</xdr:row>
      <xdr:rowOff>97798</xdr:rowOff>
    </xdr:from>
    <xdr:to>
      <xdr:col>16</xdr:col>
      <xdr:colOff>579648</xdr:colOff>
      <xdr:row>10</xdr:row>
      <xdr:rowOff>45843</xdr:rowOff>
    </xdr:to>
    <xdr:sp macro="" textlink="$H$95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15714FB1-8E3B-4298-94F8-16BDA20B374B}"/>
            </a:ext>
          </a:extLst>
        </xdr:cNvPr>
        <xdr:cNvSpPr/>
      </xdr:nvSpPr>
      <xdr:spPr>
        <a:xfrm>
          <a:off x="12183850" y="669298"/>
          <a:ext cx="2840180" cy="1281545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97959E6-A7BF-4DAD-B9CD-D4269C2D7C22}" type="TxLink">
            <a:rPr lang="en-US" sz="54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ea typeface="+mn-ea"/>
              <a:cs typeface="Calibri"/>
            </a:rPr>
            <a:pPr marL="0" indent="0" algn="ctr"/>
            <a:t>2995</a:t>
          </a:fld>
          <a:endParaRPr lang="es-E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19</xdr:col>
      <xdr:colOff>556829</xdr:colOff>
      <xdr:row>3</xdr:row>
      <xdr:rowOff>145271</xdr:rowOff>
    </xdr:from>
    <xdr:to>
      <xdr:col>24</xdr:col>
      <xdr:colOff>224118</xdr:colOff>
      <xdr:row>10</xdr:row>
      <xdr:rowOff>22412</xdr:rowOff>
    </xdr:to>
    <xdr:sp macro="" textlink="$J$95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246B1E6E-294E-49C3-8D3F-5B7D01AC4F8F}"/>
            </a:ext>
          </a:extLst>
        </xdr:cNvPr>
        <xdr:cNvSpPr/>
      </xdr:nvSpPr>
      <xdr:spPr>
        <a:xfrm>
          <a:off x="17287211" y="716771"/>
          <a:ext cx="3477289" cy="1210641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704BFA3-4142-43CE-ABE7-33A9F37661AC}" type="TxLink">
            <a:rPr lang="en-US" sz="54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ea typeface="+mn-ea"/>
              <a:cs typeface="Calibri"/>
            </a:rPr>
            <a:pPr marL="0" indent="0" algn="ctr"/>
            <a:t>IT</a:t>
          </a:fld>
          <a:endParaRPr lang="es-E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145675</xdr:colOff>
      <xdr:row>3</xdr:row>
      <xdr:rowOff>89648</xdr:rowOff>
    </xdr:from>
    <xdr:to>
      <xdr:col>3</xdr:col>
      <xdr:colOff>2050675</xdr:colOff>
      <xdr:row>10</xdr:row>
      <xdr:rowOff>37693</xdr:rowOff>
    </xdr:to>
    <xdr:sp macro="" textlink="$C$95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890B879F-CA64-48F9-A67F-35BE2D5784F7}"/>
            </a:ext>
          </a:extLst>
        </xdr:cNvPr>
        <xdr:cNvSpPr/>
      </xdr:nvSpPr>
      <xdr:spPr>
        <a:xfrm>
          <a:off x="907675" y="661148"/>
          <a:ext cx="4101353" cy="1281545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3AAF25B-7BD5-4CAC-9D28-8815E798E6C8}" type="TxLink">
            <a:rPr lang="en-US" sz="54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ea typeface="+mn-ea"/>
              <a:cs typeface="Calibri"/>
            </a:rPr>
            <a:pPr marL="0" indent="0" algn="ctr"/>
            <a:t>$13.735.883.000</a:t>
          </a:fld>
          <a:endParaRPr lang="es-E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508632</xdr:colOff>
      <xdr:row>48</xdr:row>
      <xdr:rowOff>161088</xdr:rowOff>
    </xdr:from>
    <xdr:to>
      <xdr:col>18</xdr:col>
      <xdr:colOff>612541</xdr:colOff>
      <xdr:row>62</xdr:row>
      <xdr:rowOff>145677</xdr:rowOff>
    </xdr:to>
    <xdr:graphicFrame macro="">
      <xdr:nvGraphicFramePr>
        <xdr:cNvPr id="14" name="IncPorAño">
          <a:extLst>
            <a:ext uri="{FF2B5EF4-FFF2-40B4-BE49-F238E27FC236}">
              <a16:creationId xmlns:a16="http://schemas.microsoft.com/office/drawing/2014/main" id="{4366907F-38D2-40A4-AD47-A10CF3122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455250</xdr:colOff>
      <xdr:row>11</xdr:row>
      <xdr:rowOff>145677</xdr:rowOff>
    </xdr:from>
    <xdr:to>
      <xdr:col>4</xdr:col>
      <xdr:colOff>23722</xdr:colOff>
      <xdr:row>61</xdr:row>
      <xdr:rowOff>168089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3327C115-4001-41C5-8EA7-D2EC1EF4AC01}"/>
            </a:ext>
          </a:extLst>
        </xdr:cNvPr>
        <xdr:cNvSpPr/>
      </xdr:nvSpPr>
      <xdr:spPr>
        <a:xfrm>
          <a:off x="455250" y="2241177"/>
          <a:ext cx="4611119" cy="9547412"/>
        </a:xfrm>
        <a:prstGeom prst="roundRect">
          <a:avLst>
            <a:gd name="adj" fmla="val 7155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150399</xdr:colOff>
      <xdr:row>42</xdr:row>
      <xdr:rowOff>77881</xdr:rowOff>
    </xdr:from>
    <xdr:to>
      <xdr:col>3</xdr:col>
      <xdr:colOff>2041952</xdr:colOff>
      <xdr:row>61</xdr:row>
      <xdr:rowOff>123824</xdr:rowOff>
    </xdr:to>
    <xdr:graphicFrame macro="">
      <xdr:nvGraphicFramePr>
        <xdr:cNvPr id="13" name="PeridaPorRegion">
          <a:extLst>
            <a:ext uri="{FF2B5EF4-FFF2-40B4-BE49-F238E27FC236}">
              <a16:creationId xmlns:a16="http://schemas.microsoft.com/office/drawing/2014/main" id="{DCF4FDA8-85D5-422F-B861-37209775F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19647</xdr:colOff>
      <xdr:row>24</xdr:row>
      <xdr:rowOff>136508</xdr:rowOff>
    </xdr:from>
    <xdr:to>
      <xdr:col>3</xdr:col>
      <xdr:colOff>1855376</xdr:colOff>
      <xdr:row>40</xdr:row>
      <xdr:rowOff>33617</xdr:rowOff>
    </xdr:to>
    <xdr:graphicFrame macro="">
      <xdr:nvGraphicFramePr>
        <xdr:cNvPr id="20" name="TopPaises">
          <a:extLst>
            <a:ext uri="{FF2B5EF4-FFF2-40B4-BE49-F238E27FC236}">
              <a16:creationId xmlns:a16="http://schemas.microsoft.com/office/drawing/2014/main" id="{EBFA6A13-CAC9-48D8-8C60-39AEFB0BE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608320</xdr:colOff>
      <xdr:row>14</xdr:row>
      <xdr:rowOff>78440</xdr:rowOff>
    </xdr:from>
    <xdr:to>
      <xdr:col>18</xdr:col>
      <xdr:colOff>645140</xdr:colOff>
      <xdr:row>31</xdr:row>
      <xdr:rowOff>179293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0A99DCA-0537-4C15-A027-FAB558BE2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46221</xdr:colOff>
      <xdr:row>14</xdr:row>
      <xdr:rowOff>68309</xdr:rowOff>
    </xdr:from>
    <xdr:to>
      <xdr:col>3</xdr:col>
      <xdr:colOff>1770211</xdr:colOff>
      <xdr:row>20</xdr:row>
      <xdr:rowOff>11204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Region">
              <a:extLst>
                <a:ext uri="{FF2B5EF4-FFF2-40B4-BE49-F238E27FC236}">
                  <a16:creationId xmlns:a16="http://schemas.microsoft.com/office/drawing/2014/main" id="{B7B3A6DB-EC3F-4B59-907F-DAA1416758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8221" y="2735309"/>
              <a:ext cx="3920343" cy="10858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19</xdr:col>
      <xdr:colOff>353786</xdr:colOff>
      <xdr:row>39</xdr:row>
      <xdr:rowOff>156882</xdr:rowOff>
    </xdr:from>
    <xdr:to>
      <xdr:col>24</xdr:col>
      <xdr:colOff>465845</xdr:colOff>
      <xdr:row>62</xdr:row>
      <xdr:rowOff>134470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AE7F6179-7CC5-4084-8220-FF067C31DA33}"/>
            </a:ext>
          </a:extLst>
        </xdr:cNvPr>
        <xdr:cNvSpPr/>
      </xdr:nvSpPr>
      <xdr:spPr>
        <a:xfrm>
          <a:off x="17084168" y="7586382"/>
          <a:ext cx="3922059" cy="4359088"/>
        </a:xfrm>
        <a:prstGeom prst="roundRect">
          <a:avLst>
            <a:gd name="adj" fmla="val 7155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147722</xdr:colOff>
      <xdr:row>33</xdr:row>
      <xdr:rowOff>162790</xdr:rowOff>
    </xdr:from>
    <xdr:to>
      <xdr:col>10</xdr:col>
      <xdr:colOff>11140</xdr:colOff>
      <xdr:row>49</xdr:row>
      <xdr:rowOff>96573</xdr:rowOff>
    </xdr:to>
    <xdr:graphicFrame macro="">
      <xdr:nvGraphicFramePr>
        <xdr:cNvPr id="15" name="PerdidaPorIndustria">
          <a:extLst>
            <a:ext uri="{FF2B5EF4-FFF2-40B4-BE49-F238E27FC236}">
              <a16:creationId xmlns:a16="http://schemas.microsoft.com/office/drawing/2014/main" id="{3B61D15D-D15A-4AD0-A061-FD685BE0A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320169</xdr:colOff>
      <xdr:row>45</xdr:row>
      <xdr:rowOff>160720</xdr:rowOff>
    </xdr:from>
    <xdr:to>
      <xdr:col>24</xdr:col>
      <xdr:colOff>409816</xdr:colOff>
      <xdr:row>57</xdr:row>
      <xdr:rowOff>62430</xdr:rowOff>
    </xdr:to>
    <xdr:graphicFrame macro="">
      <xdr:nvGraphicFramePr>
        <xdr:cNvPr id="17" name="PeridaPorUsuarioUni">
          <a:extLst>
            <a:ext uri="{FF2B5EF4-FFF2-40B4-BE49-F238E27FC236}">
              <a16:creationId xmlns:a16="http://schemas.microsoft.com/office/drawing/2014/main" id="{14E3774D-2475-4D21-B46E-7877C9068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71196</xdr:colOff>
      <xdr:row>22</xdr:row>
      <xdr:rowOff>0</xdr:rowOff>
    </xdr:from>
    <xdr:to>
      <xdr:col>3</xdr:col>
      <xdr:colOff>1620051</xdr:colOff>
      <xdr:row>24</xdr:row>
      <xdr:rowOff>63771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4A19E011-2D94-4879-A968-38D3344FD79A}"/>
            </a:ext>
          </a:extLst>
        </xdr:cNvPr>
        <xdr:cNvSpPr/>
      </xdr:nvSpPr>
      <xdr:spPr>
        <a:xfrm>
          <a:off x="833196" y="4191000"/>
          <a:ext cx="3745208" cy="444771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TOP PAISES AFECTADOS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1</xdr:col>
      <xdr:colOff>100332</xdr:colOff>
      <xdr:row>40</xdr:row>
      <xdr:rowOff>152400</xdr:rowOff>
    </xdr:from>
    <xdr:to>
      <xdr:col>3</xdr:col>
      <xdr:colOff>1649187</xdr:colOff>
      <xdr:row>43</xdr:row>
      <xdr:rowOff>25671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E0D31EE4-C9E4-459D-8C6D-1F6B3D648127}"/>
            </a:ext>
          </a:extLst>
        </xdr:cNvPr>
        <xdr:cNvSpPr/>
      </xdr:nvSpPr>
      <xdr:spPr>
        <a:xfrm>
          <a:off x="862332" y="7772400"/>
          <a:ext cx="3745208" cy="444771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PERDIDA POR REGION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8</xdr:col>
      <xdr:colOff>353586</xdr:colOff>
      <xdr:row>12</xdr:row>
      <xdr:rowOff>2241</xdr:rowOff>
    </xdr:from>
    <xdr:to>
      <xdr:col>15</xdr:col>
      <xdr:colOff>62435</xdr:colOff>
      <xdr:row>14</xdr:row>
      <xdr:rowOff>66012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B2E45E5D-B12D-465E-97FC-59C182354AFD}"/>
            </a:ext>
          </a:extLst>
        </xdr:cNvPr>
        <xdr:cNvSpPr/>
      </xdr:nvSpPr>
      <xdr:spPr>
        <a:xfrm>
          <a:off x="8444233" y="2288241"/>
          <a:ext cx="5300584" cy="444771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PERDIDAS DE USUARIOS POR ATAQUE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11</xdr:col>
      <xdr:colOff>292274</xdr:colOff>
      <xdr:row>31</xdr:row>
      <xdr:rowOff>188258</xdr:rowOff>
    </xdr:from>
    <xdr:to>
      <xdr:col>16</xdr:col>
      <xdr:colOff>227482</xdr:colOff>
      <xdr:row>34</xdr:row>
      <xdr:rowOff>61529</xdr:rowOff>
    </xdr:to>
    <xdr:sp macro="" textlink="">
      <xdr:nvSpPr>
        <xdr:cNvPr id="31" name="Rectángulo: esquinas redondeadas 30">
          <a:extLst>
            <a:ext uri="{FF2B5EF4-FFF2-40B4-BE49-F238E27FC236}">
              <a16:creationId xmlns:a16="http://schemas.microsoft.com/office/drawing/2014/main" id="{E5E3A9C8-FF57-4D53-88F7-A6FE16411D26}"/>
            </a:ext>
          </a:extLst>
        </xdr:cNvPr>
        <xdr:cNvSpPr/>
      </xdr:nvSpPr>
      <xdr:spPr>
        <a:xfrm>
          <a:off x="10933060" y="6093758"/>
          <a:ext cx="3745208" cy="444771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DEFENSA MAS OPTIMA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4</xdr:col>
      <xdr:colOff>400651</xdr:colOff>
      <xdr:row>31</xdr:row>
      <xdr:rowOff>161364</xdr:rowOff>
    </xdr:from>
    <xdr:to>
      <xdr:col>9</xdr:col>
      <xdr:colOff>335859</xdr:colOff>
      <xdr:row>34</xdr:row>
      <xdr:rowOff>34635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ED9AE83B-D45B-477B-A3E2-67D829273CFF}"/>
            </a:ext>
          </a:extLst>
        </xdr:cNvPr>
        <xdr:cNvSpPr/>
      </xdr:nvSpPr>
      <xdr:spPr>
        <a:xfrm>
          <a:off x="5443298" y="6066864"/>
          <a:ext cx="3745208" cy="444771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PERDIDA POR INDUSTRIA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8</xdr:col>
      <xdr:colOff>721139</xdr:colOff>
      <xdr:row>46</xdr:row>
      <xdr:rowOff>168087</xdr:rowOff>
    </xdr:from>
    <xdr:to>
      <xdr:col>13</xdr:col>
      <xdr:colOff>398612</xdr:colOff>
      <xdr:row>49</xdr:row>
      <xdr:rowOff>41358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6FB2A612-3A4C-40BE-8425-E403F11AFC7E}"/>
            </a:ext>
          </a:extLst>
        </xdr:cNvPr>
        <xdr:cNvSpPr/>
      </xdr:nvSpPr>
      <xdr:spPr>
        <a:xfrm>
          <a:off x="8811786" y="8931087"/>
          <a:ext cx="3745208" cy="444771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INCIDENCIAS ANUALES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19</xdr:col>
      <xdr:colOff>425306</xdr:colOff>
      <xdr:row>40</xdr:row>
      <xdr:rowOff>174812</xdr:rowOff>
    </xdr:from>
    <xdr:to>
      <xdr:col>24</xdr:col>
      <xdr:colOff>360514</xdr:colOff>
      <xdr:row>43</xdr:row>
      <xdr:rowOff>48083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C6DACEFC-0829-4AFD-B236-2D423DE4C6B4}"/>
            </a:ext>
          </a:extLst>
        </xdr:cNvPr>
        <xdr:cNvSpPr/>
      </xdr:nvSpPr>
      <xdr:spPr>
        <a:xfrm>
          <a:off x="17155688" y="7794812"/>
          <a:ext cx="3745208" cy="444771"/>
        </a:xfrm>
        <a:prstGeom prst="roundRect">
          <a:avLst>
            <a:gd name="adj" fmla="val 38015"/>
          </a:avLst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PERDIDA POR USUARIO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1</xdr:col>
      <xdr:colOff>302037</xdr:colOff>
      <xdr:row>0</xdr:row>
      <xdr:rowOff>107577</xdr:rowOff>
    </xdr:from>
    <xdr:to>
      <xdr:col>3</xdr:col>
      <xdr:colOff>1905000</xdr:colOff>
      <xdr:row>2</xdr:row>
      <xdr:rowOff>171348</xdr:rowOff>
    </xdr:to>
    <xdr:sp macro="" textlink="">
      <xdr:nvSpPr>
        <xdr:cNvPr id="35" name="Rectángulo: esquinas redondeadas 34">
          <a:extLst>
            <a:ext uri="{FF2B5EF4-FFF2-40B4-BE49-F238E27FC236}">
              <a16:creationId xmlns:a16="http://schemas.microsoft.com/office/drawing/2014/main" id="{5013E9DA-CD16-4A68-BD61-9A8D11B358A2}"/>
            </a:ext>
          </a:extLst>
        </xdr:cNvPr>
        <xdr:cNvSpPr/>
      </xdr:nvSpPr>
      <xdr:spPr>
        <a:xfrm>
          <a:off x="1064037" y="107577"/>
          <a:ext cx="3799316" cy="444771"/>
        </a:xfrm>
        <a:prstGeom prst="roundRect">
          <a:avLst>
            <a:gd name="adj" fmla="val 3801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PERDIDA TOTAL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5</xdr:col>
      <xdr:colOff>488054</xdr:colOff>
      <xdr:row>0</xdr:row>
      <xdr:rowOff>114300</xdr:rowOff>
    </xdr:from>
    <xdr:to>
      <xdr:col>10</xdr:col>
      <xdr:colOff>477370</xdr:colOff>
      <xdr:row>2</xdr:row>
      <xdr:rowOff>178071</xdr:rowOff>
    </xdr:to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CD849722-0249-4A12-9D2A-E450AB981245}"/>
            </a:ext>
          </a:extLst>
        </xdr:cNvPr>
        <xdr:cNvSpPr/>
      </xdr:nvSpPr>
      <xdr:spPr>
        <a:xfrm>
          <a:off x="6292701" y="114300"/>
          <a:ext cx="3799316" cy="444771"/>
        </a:xfrm>
        <a:prstGeom prst="roundRect">
          <a:avLst>
            <a:gd name="adj" fmla="val 3801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TIEMPO DE RESOLUCION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12</xdr:col>
      <xdr:colOff>259455</xdr:colOff>
      <xdr:row>0</xdr:row>
      <xdr:rowOff>76201</xdr:rowOff>
    </xdr:from>
    <xdr:to>
      <xdr:col>17</xdr:col>
      <xdr:colOff>248771</xdr:colOff>
      <xdr:row>2</xdr:row>
      <xdr:rowOff>139972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0F581C7F-464E-4207-BB09-DDA7116EADCB}"/>
            </a:ext>
          </a:extLst>
        </xdr:cNvPr>
        <xdr:cNvSpPr/>
      </xdr:nvSpPr>
      <xdr:spPr>
        <a:xfrm>
          <a:off x="11655837" y="76201"/>
          <a:ext cx="3799316" cy="444771"/>
        </a:xfrm>
        <a:prstGeom prst="roundRect">
          <a:avLst>
            <a:gd name="adj" fmla="val 3801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INC TOTALES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19</xdr:col>
      <xdr:colOff>467182</xdr:colOff>
      <xdr:row>0</xdr:row>
      <xdr:rowOff>134065</xdr:rowOff>
    </xdr:from>
    <xdr:to>
      <xdr:col>24</xdr:col>
      <xdr:colOff>456498</xdr:colOff>
      <xdr:row>3</xdr:row>
      <xdr:rowOff>7336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6A61302F-5A50-453F-9637-4D50A922C091}"/>
            </a:ext>
          </a:extLst>
        </xdr:cNvPr>
        <xdr:cNvSpPr/>
      </xdr:nvSpPr>
      <xdr:spPr>
        <a:xfrm>
          <a:off x="17197564" y="134065"/>
          <a:ext cx="3799316" cy="444771"/>
        </a:xfrm>
        <a:prstGeom prst="roundRect">
          <a:avLst>
            <a:gd name="adj" fmla="val 3801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0" i="0" u="none" strike="noStrike">
              <a:solidFill>
                <a:srgbClr val="000000"/>
              </a:solidFill>
              <a:latin typeface="Bahnschrift SemiBold Condensed" panose="020B0502040204020203" pitchFamily="34" charset="0"/>
              <a:cs typeface="Calibri"/>
            </a:rPr>
            <a:t>INDUSTRIA AFECTADA</a:t>
          </a:r>
          <a:endParaRPr lang="en-US" sz="5400" b="0" i="0" u="none" strike="noStrike">
            <a:solidFill>
              <a:srgbClr val="000000"/>
            </a:solidFill>
            <a:latin typeface="Bahnschrift SemiBold Condensed" panose="020B0502040204020203" pitchFamily="34" charset="0"/>
            <a:cs typeface="Calibri"/>
          </a:endParaRPr>
        </a:p>
      </xdr:txBody>
    </xdr:sp>
    <xdr:clientData/>
  </xdr:twoCellAnchor>
  <xdr:twoCellAnchor>
    <xdr:from>
      <xdr:col>9</xdr:col>
      <xdr:colOff>400793</xdr:colOff>
      <xdr:row>34</xdr:row>
      <xdr:rowOff>80406</xdr:rowOff>
    </xdr:from>
    <xdr:to>
      <xdr:col>19</xdr:col>
      <xdr:colOff>136073</xdr:colOff>
      <xdr:row>46</xdr:row>
      <xdr:rowOff>149679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6FE2FF48-8AC5-4850-B115-63CEE422D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 Deyanov" refreshedDate="45936.798642476853" createdVersion="7" refreshedVersion="7" minRefreshableVersion="3" recordCount="3006" xr:uid="{57EAA2B7-6F22-4DF4-8B40-0508283F2AA2}">
  <cacheSource type="worksheet">
    <worksheetSource ref="A1:X1048576" sheet="Global_Cybersecurity_Threats_di"/>
  </cacheSource>
  <cacheFields count="24">
    <cacheField name="ID" numFmtId="0">
      <sharedItems containsString="0" containsBlank="1" containsNumber="1" containsInteger="1" minValue="1" maxValue="3001"/>
    </cacheField>
    <cacheField name="Country " numFmtId="0">
      <sharedItems containsBlank="1"/>
    </cacheField>
    <cacheField name="Paises" numFmtId="0">
      <sharedItems containsBlank="1" count="11">
        <s v="China"/>
        <s v="UK"/>
        <s v="Germany"/>
        <s v="USA"/>
        <s v="France"/>
        <s v="India"/>
        <s v="Australia"/>
        <s v="Russia"/>
        <s v="Brazil"/>
        <s v="Japan"/>
        <m/>
      </sharedItems>
    </cacheField>
    <cacheField name="Region" numFmtId="0">
      <sharedItems containsBlank="1" count="5">
        <s v="Asia"/>
        <s v="Europa"/>
        <s v="América"/>
        <s v="Oceanía"/>
        <m/>
      </sharedItems>
    </cacheField>
    <cacheField name="Year" numFmtId="0">
      <sharedItems containsString="0" containsBlank="1" containsNumber="1" containsInteger="1" minValue="2015" maxValue="2025" count="12">
        <n v="2019"/>
        <n v="2017"/>
        <n v="2024"/>
        <n v="2016"/>
        <n v="2018"/>
        <n v="2023"/>
        <n v="2022"/>
        <n v="2015"/>
        <n v="2021"/>
        <n v="2020"/>
        <m/>
        <n v="2025" u="1"/>
      </sharedItems>
    </cacheField>
    <cacheField name="Attack Type" numFmtId="0">
      <sharedItems containsBlank="1"/>
    </cacheField>
    <cacheField name="Años desde ataque" numFmtId="0">
      <sharedItems containsString="0" containsBlank="1" containsNumber="1" containsInteger="1" minValue="1" maxValue="10"/>
    </cacheField>
    <cacheField name="Tipo de Ataque UNK" numFmtId="0">
      <sharedItems containsBlank="1" count="9">
        <s v="Ransomware"/>
        <s v="Man-In-The-Middle"/>
        <s v="Ddos"/>
        <s v="Sql Injection"/>
        <s v="Phishing"/>
        <s v="Malware"/>
        <m/>
        <s v="" u="1"/>
        <s v="Unknown" u="1"/>
      </sharedItems>
    </cacheField>
    <cacheField name="Target Industry" numFmtId="0">
      <sharedItems containsBlank="1"/>
    </cacheField>
    <cacheField name="Industria afectada UNK" numFmtId="0">
      <sharedItems containsBlank="1" count="8">
        <s v="Education"/>
        <s v="Retail"/>
        <s v="IT"/>
        <s v="Telecommunications"/>
        <s v="Banking"/>
        <s v="Healthcare"/>
        <s v="Government"/>
        <m/>
      </sharedItems>
    </cacheField>
    <cacheField name="Financial Loss (in Million $) " numFmtId="165">
      <sharedItems containsString="0" containsBlank="1" containsNumber="1" containsInteger="1" minValue="-4523" maxValue="9999"/>
    </cacheField>
    <cacheField name="Perdida economica UNK" numFmtId="165">
      <sharedItems containsString="0" containsBlank="1" containsNumber="1" containsInteger="1" minValue="5000" maxValue="9999000"/>
    </cacheField>
    <cacheField name="Rango De Perdidas" numFmtId="165">
      <sharedItems containsBlank="1"/>
    </cacheField>
    <cacheField name="Number of Affected Users" numFmtId="2">
      <sharedItems containsBlank="1"/>
    </cacheField>
    <cacheField name="Attack Source " numFmtId="0">
      <sharedItems containsBlank="1"/>
    </cacheField>
    <cacheField name="Nº de usuarios Afectados UNK" numFmtId="1">
      <sharedItems containsString="0" containsBlank="1" containsNumber="1" containsInteger="1" minValue="424" maxValue="999635"/>
    </cacheField>
    <cacheField name="Nº de Usuarios Afectados" numFmtId="1">
      <sharedItems containsString="0" containsBlank="1" containsNumber="1" containsInteger="1" minValue="424" maxValue="999635"/>
    </cacheField>
    <cacheField name="Perdida $ por Usuario" numFmtId="0">
      <sharedItems containsString="0" containsBlank="1" containsNumber="1" minValue="7.8254098884487817E-3" maxValue="14105.80204778157"/>
    </cacheField>
    <cacheField name="Tipo de Crticidad" numFmtId="0">
      <sharedItems containsBlank="1"/>
    </cacheField>
    <cacheField name="Fuente del Ataque UNK" numFmtId="0">
      <sharedItems containsBlank="1"/>
    </cacheField>
    <cacheField name="Security Vulnerability Type" numFmtId="0">
      <sharedItems containsBlank="1"/>
    </cacheField>
    <cacheField name="Defense Mechanism Used " numFmtId="0">
      <sharedItems containsBlank="1" count="6">
        <s v="VPN"/>
        <s v="AI-based Detection"/>
        <s v="Antivirus"/>
        <s v="Firewall"/>
        <s v="Encryption"/>
        <m/>
      </sharedItems>
    </cacheField>
    <cacheField name="Incident Resolution Time (in Hours)" numFmtId="0">
      <sharedItems containsString="0" containsBlank="1" containsNumber="1" containsInteger="1" minValue="1" maxValue="72"/>
    </cacheField>
    <cacheField name="Resolucion   " numFmtId="0">
      <sharedItems containsBlank="1" count="4">
        <s v="Tardia"/>
        <s v="Rapida"/>
        <s v="Media"/>
        <m/>
      </sharedItems>
    </cacheField>
  </cacheFields>
  <extLst>
    <ext xmlns:x14="http://schemas.microsoft.com/office/spreadsheetml/2009/9/main" uri="{725AE2AE-9491-48be-B2B4-4EB974FC3084}">
      <x14:pivotCacheDefinition pivotCacheId="3402675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6">
  <r>
    <n v="1"/>
    <s v="China"/>
    <x v="0"/>
    <x v="0"/>
    <x v="0"/>
    <s v=" ransomware "/>
    <n v="6"/>
    <x v="0"/>
    <s v="Education"/>
    <x v="0"/>
    <n v="8053"/>
    <n v="8053000"/>
    <s v="Alta"/>
    <s v="773169"/>
    <s v="Hacker Group"/>
    <n v="773169"/>
    <n v="773169"/>
    <n v="10.415575378733498"/>
    <s v="Leve"/>
    <s v="Hacker Group"/>
    <s v="Unpatched Software"/>
    <x v="0"/>
    <n v="63"/>
    <x v="0"/>
  </r>
  <r>
    <n v="2"/>
    <s v="China"/>
    <x v="0"/>
    <x v="0"/>
    <x v="0"/>
    <s v="Ransomware"/>
    <n v="6"/>
    <x v="0"/>
    <s v="Retail"/>
    <x v="1"/>
    <n v="6219"/>
    <n v="6219000"/>
    <s v="Alta"/>
    <s v="295961"/>
    <s v="Hacker Group"/>
    <n v="295961"/>
    <n v="295961"/>
    <n v="21.012903727180269"/>
    <s v="Leve"/>
    <s v="Hacker Group"/>
    <s v="Unpatched Software"/>
    <x v="0"/>
    <n v="71"/>
    <x v="0"/>
  </r>
  <r>
    <n v="3"/>
    <s v=" united kingdom "/>
    <x v="1"/>
    <x v="1"/>
    <x v="1"/>
    <s v="Man-in-the-Middle"/>
    <n v="8"/>
    <x v="1"/>
    <s v="IT"/>
    <x v="2"/>
    <n v="3865"/>
    <n v="3865000"/>
    <s v="Media"/>
    <s v="605895"/>
    <s v="Hacker Group"/>
    <n v="605895"/>
    <n v="605895"/>
    <n v="6.3789930598536051"/>
    <s v="Leve"/>
    <s v="Hacker Group"/>
    <s v="Weak Passwords"/>
    <x v="0"/>
    <n v="20"/>
    <x v="1"/>
  </r>
  <r>
    <n v="4"/>
    <s v="UK"/>
    <x v="1"/>
    <x v="1"/>
    <x v="2"/>
    <s v="Ransomware"/>
    <n v="1"/>
    <x v="0"/>
    <s v="Telecommunications"/>
    <x v="3"/>
    <n v="4144"/>
    <n v="4144000"/>
    <s v="Alta"/>
    <s v="659320"/>
    <s v="Nation-state"/>
    <n v="659320"/>
    <n v="659320"/>
    <n v="6.2852636049262873"/>
    <s v="Leve"/>
    <s v="Nation-state"/>
    <s v="Weak Passwords"/>
    <x v="1"/>
    <n v="7"/>
    <x v="1"/>
  </r>
  <r>
    <n v="7"/>
    <s v="Germany"/>
    <x v="2"/>
    <x v="1"/>
    <x v="1"/>
    <s v="Man-in-the-Middle"/>
    <n v="8"/>
    <x v="1"/>
    <s v="Retail"/>
    <x v="1"/>
    <n v="-4523"/>
    <n v="4523000"/>
    <s v="Alta"/>
    <s v="285201"/>
    <s v=""/>
    <n v="285201"/>
    <n v="285201"/>
    <n v="15.858990676750782"/>
    <s v="Leve"/>
    <s v="Unknown"/>
    <s v="Social Engineering"/>
    <x v="2"/>
    <n v="25"/>
    <x v="2"/>
  </r>
  <r>
    <n v="8"/>
    <s v="Unted States"/>
    <x v="3"/>
    <x v="2"/>
    <x v="3"/>
    <s v="DDoS"/>
    <n v="9"/>
    <x v="2"/>
    <s v="Telecommunications"/>
    <x v="3"/>
    <n v="3326"/>
    <n v="3326000"/>
    <s v="Media"/>
    <s v="431262"/>
    <s v="Insider"/>
    <n v="431262"/>
    <n v="431262"/>
    <n v="7.7122491664000075"/>
    <s v="Leve"/>
    <s v="Insider"/>
    <s v="Unpatched Software"/>
    <x v="0"/>
    <n v="34"/>
    <x v="2"/>
  </r>
  <r>
    <n v="9"/>
    <s v="France"/>
    <x v="4"/>
    <x v="1"/>
    <x v="4"/>
    <s v="SQL Injection"/>
    <n v="7"/>
    <x v="3"/>
    <s v="Telecommmunications"/>
    <x v="3"/>
    <n v="5923"/>
    <n v="5923000"/>
    <s v="Alta"/>
    <s v="909991"/>
    <s v=""/>
    <n v="909991"/>
    <n v="909991"/>
    <n v="6.5088555820881746"/>
    <s v="Leve"/>
    <s v="Unknown"/>
    <s v="Social Engineering"/>
    <x v="2"/>
    <n v="66"/>
    <x v="0"/>
  </r>
  <r>
    <n v="10"/>
    <s v="India"/>
    <x v="5"/>
    <x v="0"/>
    <x v="3"/>
    <s v="Man-in-the-Middle"/>
    <n v="9"/>
    <x v="1"/>
    <s v="Banking"/>
    <x v="4"/>
    <n v="1688"/>
    <n v="1688000"/>
    <s v="Media"/>
    <s v="six hundred"/>
    <s v=""/>
    <n v="600"/>
    <n v="600"/>
    <n v="2813.3333333333335"/>
    <s v="Grave"/>
    <s v="Unknown"/>
    <s v="Social Engineering"/>
    <x v="0"/>
    <n v="47"/>
    <x v="2"/>
  </r>
  <r>
    <n v="11"/>
    <s v="UK"/>
    <x v="1"/>
    <x v="1"/>
    <x v="5"/>
    <s v="DDoS"/>
    <n v="2"/>
    <x v="2"/>
    <s v="Healthcare"/>
    <x v="5"/>
    <n v="6914"/>
    <n v="6914000"/>
    <s v="Alta"/>
    <s v="685927"/>
    <s v="Hacker Group"/>
    <n v="685927"/>
    <n v="685927"/>
    <n v="10.079789831862575"/>
    <s v="Leve"/>
    <s v="Hacker Group"/>
    <s v="Unpatched Software"/>
    <x v="3"/>
    <n v="58"/>
    <x v="0"/>
  </r>
  <r>
    <n v="12"/>
    <s v="China"/>
    <x v="0"/>
    <x v="0"/>
    <x v="0"/>
    <s v="Phishing"/>
    <n v="6"/>
    <x v="4"/>
    <s v="Telecommunications"/>
    <x v="3"/>
    <n v="8867"/>
    <n v="8867000"/>
    <s v="Alta"/>
    <s v="493675"/>
    <s v=""/>
    <n v="493675"/>
    <n v="493675"/>
    <n v="17.961209297614829"/>
    <s v="Leve"/>
    <s v="Unknown"/>
    <s v="Zero-day"/>
    <x v="0"/>
    <n v="29"/>
    <x v="2"/>
  </r>
  <r>
    <n v="13"/>
    <s v="China"/>
    <x v="0"/>
    <x v="0"/>
    <x v="3"/>
    <s v="SQL Injection"/>
    <n v="9"/>
    <x v="3"/>
    <s v="Healthcare"/>
    <x v="5"/>
    <n v="3881"/>
    <n v="3881000"/>
    <s v="Media"/>
    <s v="920768"/>
    <s v="Hacker Group"/>
    <n v="920768"/>
    <n v="920768"/>
    <n v="4.2149596858274831"/>
    <s v="Leve"/>
    <s v="Hacker Group"/>
    <s v="Unpatched Software"/>
    <x v="1"/>
    <n v="27"/>
    <x v="2"/>
  </r>
  <r>
    <n v="14"/>
    <s v="India"/>
    <x v="5"/>
    <x v="0"/>
    <x v="0"/>
    <s v="Ransomware"/>
    <n v="6"/>
    <x v="0"/>
    <s v="Education"/>
    <x v="0"/>
    <n v="3056"/>
    <n v="3056000"/>
    <s v="Media"/>
    <s v="583204"/>
    <s v="Insider"/>
    <n v="583204"/>
    <n v="583204"/>
    <n v="5.2400189299113178"/>
    <s v="Leve"/>
    <s v="Insider"/>
    <s v="Zero-day"/>
    <x v="3"/>
    <n v="37"/>
    <x v="2"/>
  </r>
  <r>
    <n v="15"/>
    <s v="France"/>
    <x v="4"/>
    <x v="1"/>
    <x v="5"/>
    <s v="DDoS"/>
    <n v="2"/>
    <x v="2"/>
    <s v="Healthcare"/>
    <x v="5"/>
    <n v="5837"/>
    <n v="5837000"/>
    <s v="Alta"/>
    <s v="599797"/>
    <s v="Nation-state"/>
    <n v="599797"/>
    <n v="599797"/>
    <n v="9.7316258667515836"/>
    <s v="Leve"/>
    <s v="Nation-state"/>
    <s v="Unpatched Software"/>
    <x v="1"/>
    <n v="35"/>
    <x v="2"/>
  </r>
  <r>
    <n v="16"/>
    <s v="France"/>
    <x v="4"/>
    <x v="1"/>
    <x v="2"/>
    <s v="DDoS"/>
    <n v="1"/>
    <x v="2"/>
    <s v="IT"/>
    <x v="2"/>
    <n v="4801"/>
    <n v="4801000"/>
    <s v="Alta"/>
    <s v="922258"/>
    <s v=""/>
    <n v="922258"/>
    <n v="922258"/>
    <n v="5.2057016583212077"/>
    <s v="Leve"/>
    <s v="Unknown"/>
    <s v="Social Engineering"/>
    <x v="4"/>
    <n v="64"/>
    <x v="0"/>
  </r>
  <r>
    <n v="17"/>
    <s v="Australia"/>
    <x v="6"/>
    <x v="3"/>
    <x v="6"/>
    <s v="Phishing"/>
    <n v="3"/>
    <x v="4"/>
    <s v="Banking"/>
    <x v="4"/>
    <n v="6431"/>
    <n v="6431000"/>
    <s v="Alta"/>
    <s v="120789"/>
    <s v="Nation-state"/>
    <n v="120789"/>
    <n v="120789"/>
    <n v="53.24160312611248"/>
    <s v="Moderada"/>
    <s v="Nation-state"/>
    <s v="Zero-day"/>
    <x v="4"/>
    <n v="36"/>
    <x v="2"/>
  </r>
  <r>
    <n v="18"/>
    <s v="Russia"/>
    <x v="7"/>
    <x v="0"/>
    <x v="1"/>
    <s v="Man-in-the-Middle"/>
    <n v="8"/>
    <x v="1"/>
    <s v="Healthcare"/>
    <x v="5"/>
    <n v="1304"/>
    <n v="1304000"/>
    <s v="Media"/>
    <s v="850158"/>
    <s v="Hacker Group"/>
    <n v="850158"/>
    <n v="850158"/>
    <n v="1.5338325346582635"/>
    <s v="Leve"/>
    <s v="Hacker Group"/>
    <s v="Unpatched Software"/>
    <x v="1"/>
    <n v="67"/>
    <x v="0"/>
  </r>
  <r>
    <n v="19"/>
    <s v="India"/>
    <x v="5"/>
    <x v="0"/>
    <x v="7"/>
    <s v="DDoS"/>
    <n v="10"/>
    <x v="2"/>
    <s v="IT"/>
    <x v="2"/>
    <n v="9314"/>
    <n v="9314000"/>
    <s v="Alta"/>
    <s v="805278"/>
    <s v="Insider"/>
    <n v="805278"/>
    <n v="805278"/>
    <n v="11.566192047963561"/>
    <s v="Leve"/>
    <s v="Insider"/>
    <s v="Social Engineering"/>
    <x v="4"/>
    <n v="56"/>
    <x v="0"/>
  </r>
  <r>
    <n v="20"/>
    <s v="UK"/>
    <x v="1"/>
    <x v="1"/>
    <x v="0"/>
    <s v="Malware"/>
    <n v="6"/>
    <x v="5"/>
    <s v="Telecommunications"/>
    <x v="3"/>
    <n v="1401"/>
    <n v="1401000"/>
    <s v="Media"/>
    <s v="578443"/>
    <s v="Insider"/>
    <n v="578443"/>
    <n v="578443"/>
    <n v="2.4220191099209432"/>
    <s v="Leve"/>
    <s v="Insider"/>
    <s v="Social Engineering"/>
    <x v="3"/>
    <n v="28"/>
    <x v="2"/>
  </r>
  <r>
    <n v="21"/>
    <s v="India"/>
    <x v="5"/>
    <x v="0"/>
    <x v="3"/>
    <s v="DDoS"/>
    <n v="9"/>
    <x v="2"/>
    <s v="IT"/>
    <x v="2"/>
    <n v="3645"/>
    <n v="3645000"/>
    <s v="Media"/>
    <s v="261808"/>
    <s v="Nation-state"/>
    <n v="261808"/>
    <n v="261808"/>
    <n v="13.922416427305507"/>
    <s v="Leve"/>
    <s v="Nation-state"/>
    <s v="Social Engineering"/>
    <x v="1"/>
    <n v="6"/>
    <x v="1"/>
  </r>
  <r>
    <n v="22"/>
    <s v="Brazil"/>
    <x v="8"/>
    <x v="2"/>
    <x v="7"/>
    <s v="Ransomware"/>
    <n v="10"/>
    <x v="0"/>
    <s v="Retail"/>
    <x v="1"/>
    <n v="4955"/>
    <n v="4955000"/>
    <s v="Alta"/>
    <s v="920172"/>
    <s v="Hacker Group"/>
    <n v="920172"/>
    <n v="920172"/>
    <n v="5.3848628299926533"/>
    <s v="Leve"/>
    <s v="Hacker Group"/>
    <s v="Weak Passwords"/>
    <x v="2"/>
    <n v="43"/>
    <x v="2"/>
  </r>
  <r>
    <n v="23"/>
    <s v="France"/>
    <x v="4"/>
    <x v="1"/>
    <x v="5"/>
    <s v="Ransomware"/>
    <n v="2"/>
    <x v="0"/>
    <s v="Education"/>
    <x v="0"/>
    <n v="1772"/>
    <n v="1772000"/>
    <s v="Media"/>
    <s v="261661"/>
    <s v="Insider"/>
    <n v="261661"/>
    <n v="261661"/>
    <n v="6.772121179694337"/>
    <s v="Leve"/>
    <s v="Insider"/>
    <s v="Social Engineering"/>
    <x v="0"/>
    <n v="11"/>
    <x v="1"/>
  </r>
  <r>
    <n v="24"/>
    <s v="India"/>
    <x v="5"/>
    <x v="0"/>
    <x v="1"/>
    <s v="DDoS"/>
    <n v="8"/>
    <x v="2"/>
    <s v="Government"/>
    <x v="6"/>
    <n v="7671"/>
    <n v="7671000"/>
    <s v="Alta"/>
    <s v="246205"/>
    <s v="Nation-state"/>
    <n v="246205"/>
    <n v="246205"/>
    <n v="31.156962693690218"/>
    <s v="Leve"/>
    <s v="Nation-state"/>
    <s v="Unpatched Software"/>
    <x v="3"/>
    <n v="30"/>
    <x v="2"/>
  </r>
  <r>
    <n v="25"/>
    <s v="Japan"/>
    <x v="9"/>
    <x v="0"/>
    <x v="6"/>
    <s v="Phishing"/>
    <n v="3"/>
    <x v="4"/>
    <s v="Telecommunications"/>
    <x v="3"/>
    <n v="2042"/>
    <n v="2042000"/>
    <s v="Media"/>
    <s v="186148"/>
    <s v="Nation-state"/>
    <n v="186148"/>
    <n v="186148"/>
    <n v="10.969765992651009"/>
    <s v="Leve"/>
    <s v="Nation-state"/>
    <s v="Weak Passwords"/>
    <x v="2"/>
    <n v="32"/>
    <x v="2"/>
  </r>
  <r>
    <n v="26"/>
    <s v="Brazil"/>
    <x v="8"/>
    <x v="2"/>
    <x v="5"/>
    <s v="DDoS"/>
    <n v="2"/>
    <x v="2"/>
    <s v="Telecommunications"/>
    <x v="3"/>
    <n v="5184"/>
    <n v="5184000"/>
    <s v="Alta"/>
    <s v="699007"/>
    <s v="Hacker Group"/>
    <n v="699007"/>
    <n v="699007"/>
    <n v="7.4162347444303132"/>
    <s v="Leve"/>
    <s v="Hacker Group"/>
    <s v="Social Engineering"/>
    <x v="0"/>
    <n v="30"/>
    <x v="2"/>
  </r>
  <r>
    <n v="27"/>
    <s v="China"/>
    <x v="0"/>
    <x v="0"/>
    <x v="8"/>
    <s v="Phishing"/>
    <n v="4"/>
    <x v="4"/>
    <s v="Retail"/>
    <x v="1"/>
    <n v="5106"/>
    <n v="5106000"/>
    <s v="Alta"/>
    <s v="628562"/>
    <s v="Insider"/>
    <n v="628562"/>
    <n v="628562"/>
    <n v="8.1233036677368347"/>
    <s v="Leve"/>
    <s v="Insider"/>
    <s v="Zero-day"/>
    <x v="1"/>
    <n v="52"/>
    <x v="0"/>
  </r>
  <r>
    <n v="28"/>
    <s v="Japan"/>
    <x v="9"/>
    <x v="0"/>
    <x v="6"/>
    <s v="Malware"/>
    <n v="3"/>
    <x v="5"/>
    <s v="Education"/>
    <x v="0"/>
    <n v="5304"/>
    <n v="5304000"/>
    <s v="Alta"/>
    <s v="570494"/>
    <s v="Nation-state"/>
    <n v="570494"/>
    <n v="570494"/>
    <n v="9.2972055797256417"/>
    <s v="Leve"/>
    <s v="Nation-state"/>
    <s v="Unpatched Software"/>
    <x v="0"/>
    <n v="53"/>
    <x v="0"/>
  </r>
  <r>
    <n v="29"/>
    <s v="Japan"/>
    <x v="9"/>
    <x v="0"/>
    <x v="6"/>
    <s v="Ransomware"/>
    <n v="3"/>
    <x v="0"/>
    <s v="Banking"/>
    <x v="4"/>
    <n v="2617"/>
    <n v="2617000"/>
    <s v="Media"/>
    <s v="937653"/>
    <s v="Insider"/>
    <n v="937653"/>
    <n v="937653"/>
    <n v="2.791011173643128"/>
    <s v="Leve"/>
    <s v="Insider"/>
    <s v="Unpatched Software"/>
    <x v="4"/>
    <n v="24"/>
    <x v="2"/>
  </r>
  <r>
    <n v="30"/>
    <s v="France"/>
    <x v="4"/>
    <x v="1"/>
    <x v="9"/>
    <s v="Malware"/>
    <n v="5"/>
    <x v="5"/>
    <s v="IT"/>
    <x v="2"/>
    <n v="8732"/>
    <n v="8732000"/>
    <s v="Alta"/>
    <s v="599757"/>
    <s v=""/>
    <n v="599757"/>
    <n v="599757"/>
    <n v="14.559229821411005"/>
    <s v="Leve"/>
    <s v="Unknown"/>
    <s v="Social Engineering"/>
    <x v="2"/>
    <n v="9"/>
    <x v="1"/>
  </r>
  <r>
    <n v="31"/>
    <s v="Australia"/>
    <x v="6"/>
    <x v="3"/>
    <x v="7"/>
    <s v="DDoS"/>
    <n v="10"/>
    <x v="2"/>
    <s v="Government"/>
    <x v="6"/>
    <n v="827"/>
    <n v="827000"/>
    <s v="Media"/>
    <s v="904805"/>
    <s v="Hacker Group"/>
    <n v="904805"/>
    <n v="904805"/>
    <n v="0.9140090958825382"/>
    <s v="Leve"/>
    <s v="Hacker Group"/>
    <s v="Zero-day"/>
    <x v="4"/>
    <n v="61"/>
    <x v="0"/>
  </r>
  <r>
    <n v="32"/>
    <s v="UK"/>
    <x v="1"/>
    <x v="1"/>
    <x v="6"/>
    <s v="SQL Injection"/>
    <n v="3"/>
    <x v="3"/>
    <s v="Education"/>
    <x v="0"/>
    <n v="6624"/>
    <n v="6624000"/>
    <s v="Alta"/>
    <s v="678876"/>
    <s v="Hacker Group"/>
    <n v="678876"/>
    <n v="678876"/>
    <n v="9.7573047213334991"/>
    <s v="Leve"/>
    <s v="Hacker Group"/>
    <s v="Social Engineering"/>
    <x v="1"/>
    <n v="11"/>
    <x v="1"/>
  </r>
  <r>
    <n v="33"/>
    <s v="France"/>
    <x v="4"/>
    <x v="1"/>
    <x v="9"/>
    <s v="Malware"/>
    <n v="5"/>
    <x v="5"/>
    <s v="Telecommunications"/>
    <x v="3"/>
    <n v="1838"/>
    <n v="1838000"/>
    <s v="Media"/>
    <s v="246900"/>
    <s v="Hacker Group"/>
    <n v="246900"/>
    <n v="246900"/>
    <n v="7.4443094370190357"/>
    <s v="Leve"/>
    <s v="Hacker Group"/>
    <s v="Zero-day"/>
    <x v="1"/>
    <n v="34"/>
    <x v="2"/>
  </r>
  <r>
    <n v="34"/>
    <s v="India"/>
    <x v="5"/>
    <x v="0"/>
    <x v="7"/>
    <s v="SQL Injection"/>
    <n v="10"/>
    <x v="3"/>
    <s v="IT"/>
    <x v="2"/>
    <n v="4299"/>
    <n v="4299000"/>
    <s v="Alta"/>
    <s v="85255"/>
    <s v=""/>
    <n v="85255"/>
    <n v="85255"/>
    <n v="50.425195003225618"/>
    <s v="Moderada"/>
    <s v="Unknown"/>
    <s v="Unpatched Software"/>
    <x v="4"/>
    <n v="61"/>
    <x v="0"/>
  </r>
  <r>
    <n v="35"/>
    <s v="Japan"/>
    <x v="9"/>
    <x v="0"/>
    <x v="6"/>
    <s v="Phishing"/>
    <n v="3"/>
    <x v="4"/>
    <s v="Banking"/>
    <x v="4"/>
    <n v="9847"/>
    <n v="9847000"/>
    <s v="Alta"/>
    <s v="972469"/>
    <s v="Nation-state"/>
    <n v="972469"/>
    <n v="972469"/>
    <n v="10.125772646737325"/>
    <s v="Leve"/>
    <s v="Nation-state"/>
    <s v="Zero-day"/>
    <x v="2"/>
    <n v="21"/>
    <x v="2"/>
  </r>
  <r>
    <n v="36"/>
    <s v="Brazil"/>
    <x v="8"/>
    <x v="2"/>
    <x v="5"/>
    <s v="Phishing"/>
    <n v="2"/>
    <x v="4"/>
    <s v="Healthcare"/>
    <x v="5"/>
    <n v="1451"/>
    <n v="1451000"/>
    <s v="Media"/>
    <s v="113777"/>
    <s v="Nation-state"/>
    <n v="113777"/>
    <n v="113777"/>
    <n v="12.753016866326234"/>
    <s v="Leve"/>
    <s v="Nation-state"/>
    <s v="Weak Passwords"/>
    <x v="0"/>
    <n v="27"/>
    <x v="2"/>
  </r>
  <r>
    <n v="37"/>
    <s v="Brazil"/>
    <x v="8"/>
    <x v="2"/>
    <x v="9"/>
    <s v="Phishing"/>
    <n v="5"/>
    <x v="4"/>
    <s v="Banking"/>
    <x v="4"/>
    <n v="1775"/>
    <n v="1775000"/>
    <s v="Media"/>
    <s v="739540"/>
    <s v="Hacker Group"/>
    <n v="739540"/>
    <n v="739540"/>
    <n v="2.4001406279579198"/>
    <s v="Leve"/>
    <s v="Hacker Group"/>
    <s v="Zero-day"/>
    <x v="4"/>
    <n v="31"/>
    <x v="2"/>
  </r>
  <r>
    <n v="38"/>
    <s v="China"/>
    <x v="0"/>
    <x v="0"/>
    <x v="9"/>
    <s v="Man-in-the-Middle"/>
    <n v="5"/>
    <x v="1"/>
    <s v="Education"/>
    <x v="0"/>
    <n v="1981"/>
    <n v="1981000"/>
    <s v="Media"/>
    <s v="722788"/>
    <s v="Nation-state"/>
    <n v="722788"/>
    <n v="722788"/>
    <n v="2.7407759951742419"/>
    <s v="Leve"/>
    <s v="Nation-state"/>
    <s v="Zero-day"/>
    <x v="3"/>
    <n v="70"/>
    <x v="0"/>
  </r>
  <r>
    <n v="39"/>
    <s v="Japan"/>
    <x v="9"/>
    <x v="0"/>
    <x v="8"/>
    <s v="SQL Injection"/>
    <n v="4"/>
    <x v="3"/>
    <s v="Retail"/>
    <x v="1"/>
    <n v="8252"/>
    <n v="8252000"/>
    <s v="Alta"/>
    <s v="214372"/>
    <s v="Insider"/>
    <n v="214372"/>
    <n v="214372"/>
    <n v="38.49383314985166"/>
    <s v="Leve"/>
    <s v="Insider"/>
    <s v="Unpatched Software"/>
    <x v="4"/>
    <n v="12"/>
    <x v="1"/>
  </r>
  <r>
    <n v="40"/>
    <s v="USA"/>
    <x v="3"/>
    <x v="2"/>
    <x v="6"/>
    <s v="DDoS"/>
    <n v="3"/>
    <x v="2"/>
    <s v="Retail"/>
    <x v="1"/>
    <n v="3253"/>
    <n v="3253000"/>
    <s v="Media"/>
    <s v="235314"/>
    <s v="Insider"/>
    <n v="235314"/>
    <n v="235314"/>
    <n v="13.8240818650824"/>
    <s v="Leve"/>
    <s v="Insider"/>
    <s v="Weak Passwords"/>
    <x v="1"/>
    <n v="62"/>
    <x v="0"/>
  </r>
  <r>
    <n v="41"/>
    <s v="Brazil"/>
    <x v="8"/>
    <x v="2"/>
    <x v="3"/>
    <s v="DDoS"/>
    <n v="9"/>
    <x v="2"/>
    <s v="Education"/>
    <x v="0"/>
    <n v="9698"/>
    <n v="9698000"/>
    <s v="Alta"/>
    <s v="140812"/>
    <s v="Nation-state"/>
    <n v="140812"/>
    <n v="140812"/>
    <n v="68.871971138823397"/>
    <s v="Moderada"/>
    <s v="Nation-state"/>
    <s v="Unpatched Software"/>
    <x v="0"/>
    <n v="71"/>
    <x v="0"/>
  </r>
  <r>
    <n v="42"/>
    <s v="Russia"/>
    <x v="7"/>
    <x v="0"/>
    <x v="7"/>
    <s v="DDoS"/>
    <n v="10"/>
    <x v="2"/>
    <s v="Telecommunications"/>
    <x v="3"/>
    <n v="9639"/>
    <n v="9639000"/>
    <s v="Alta"/>
    <s v="238356"/>
    <s v=""/>
    <n v="238356"/>
    <n v="238356"/>
    <n v="40.439510647938377"/>
    <s v="Moderada"/>
    <s v="Unknown"/>
    <s v="Zero-day"/>
    <x v="1"/>
    <n v="3"/>
    <x v="1"/>
  </r>
  <r>
    <n v="43"/>
    <s v="India"/>
    <x v="5"/>
    <x v="0"/>
    <x v="8"/>
    <s v="SQL Injection"/>
    <n v="4"/>
    <x v="3"/>
    <s v="IT"/>
    <x v="2"/>
    <n v="9809"/>
    <n v="9809000"/>
    <s v="Alta"/>
    <s v="826976"/>
    <s v="Nation-state"/>
    <n v="826976"/>
    <n v="826976"/>
    <n v="11.861287389234995"/>
    <s v="Leve"/>
    <s v="Nation-state"/>
    <s v="Zero-day"/>
    <x v="0"/>
    <n v="57"/>
    <x v="0"/>
  </r>
  <r>
    <n v="44"/>
    <s v="UK"/>
    <x v="1"/>
    <x v="1"/>
    <x v="0"/>
    <s v="Man-in-the-Middle"/>
    <n v="6"/>
    <x v="1"/>
    <s v="Retail"/>
    <x v="1"/>
    <n v="3977"/>
    <n v="3977000"/>
    <s v="Media"/>
    <s v="757694"/>
    <s v="Nation-state"/>
    <n v="757694"/>
    <n v="757694"/>
    <n v="5.2488207640551465"/>
    <s v="Leve"/>
    <s v="Nation-state"/>
    <s v="Unpatched Software"/>
    <x v="4"/>
    <n v="69"/>
    <x v="0"/>
  </r>
  <r>
    <n v="45"/>
    <s v="USA"/>
    <x v="3"/>
    <x v="2"/>
    <x v="1"/>
    <s v="DDoS"/>
    <n v="8"/>
    <x v="2"/>
    <s v="IT"/>
    <x v="2"/>
    <n v="7412"/>
    <n v="7412000"/>
    <s v="Alta"/>
    <s v="403108"/>
    <s v="Hacker Group"/>
    <n v="403108"/>
    <n v="403108"/>
    <n v="18.387131984480586"/>
    <s v="Leve"/>
    <s v="Hacker Group"/>
    <s v="Zero-day"/>
    <x v="0"/>
    <n v="64"/>
    <x v="0"/>
  </r>
  <r>
    <n v="46"/>
    <s v="Australia"/>
    <x v="6"/>
    <x v="3"/>
    <x v="9"/>
    <s v="DDoS"/>
    <n v="5"/>
    <x v="2"/>
    <s v="Banking"/>
    <x v="4"/>
    <n v="9295"/>
    <n v="9295000"/>
    <s v="Alta"/>
    <s v="942890"/>
    <s v="Insider"/>
    <n v="942890"/>
    <n v="942890"/>
    <n v="9.8579897973252439"/>
    <s v="Leve"/>
    <s v="Insider"/>
    <s v="Weak Passwords"/>
    <x v="2"/>
    <n v="19"/>
    <x v="1"/>
  </r>
  <r>
    <n v="47"/>
    <s v="France"/>
    <x v="4"/>
    <x v="1"/>
    <x v="6"/>
    <s v="Malware"/>
    <n v="3"/>
    <x v="5"/>
    <s v="Healthcare"/>
    <x v="5"/>
    <n v="2033"/>
    <n v="2033000"/>
    <s v="Media"/>
    <s v="794906"/>
    <s v=""/>
    <n v="794906"/>
    <n v="794906"/>
    <n v="2.5575351047796846"/>
    <s v="Leve"/>
    <s v="Unknown"/>
    <s v="Weak Passwords"/>
    <x v="1"/>
    <n v="36"/>
    <x v="2"/>
  </r>
  <r>
    <n v="48"/>
    <s v="Australia"/>
    <x v="6"/>
    <x v="3"/>
    <x v="3"/>
    <s v="SQL Injection"/>
    <n v="9"/>
    <x v="3"/>
    <s v="Government"/>
    <x v="6"/>
    <n v="2733"/>
    <n v="2733000"/>
    <s v="Media"/>
    <s v="481293"/>
    <s v="Hacker Group"/>
    <n v="481293"/>
    <n v="481293"/>
    <n v="5.6784536654387248"/>
    <s v="Leve"/>
    <s v="Hacker Group"/>
    <s v="Unpatched Software"/>
    <x v="2"/>
    <n v="65"/>
    <x v="0"/>
  </r>
  <r>
    <n v="49"/>
    <s v="India"/>
    <x v="5"/>
    <x v="0"/>
    <x v="3"/>
    <s v="DDoS"/>
    <n v="9"/>
    <x v="2"/>
    <s v="Education"/>
    <x v="0"/>
    <n v="2101"/>
    <n v="2101000"/>
    <s v="Media"/>
    <s v="602692"/>
    <s v="Hacker Group"/>
    <n v="602692"/>
    <n v="602692"/>
    <n v="3.4860260298792749"/>
    <s v="Leve"/>
    <s v="Hacker Group"/>
    <s v="Unpatched Software"/>
    <x v="0"/>
    <n v="29"/>
    <x v="2"/>
  </r>
  <r>
    <n v="50"/>
    <s v="UK"/>
    <x v="1"/>
    <x v="1"/>
    <x v="4"/>
    <s v="Man-in-the-Middle"/>
    <n v="7"/>
    <x v="1"/>
    <s v="Retail"/>
    <x v="1"/>
    <n v="1366"/>
    <n v="1366000"/>
    <s v="Media"/>
    <s v="455529"/>
    <s v="Hacker Group"/>
    <n v="455529"/>
    <n v="455529"/>
    <n v="2.998711388298001"/>
    <s v="Leve"/>
    <s v="Hacker Group"/>
    <s v="Zero-day"/>
    <x v="3"/>
    <n v="40"/>
    <x v="2"/>
  </r>
  <r>
    <n v="51"/>
    <s v="Japan"/>
    <x v="9"/>
    <x v="0"/>
    <x v="1"/>
    <s v="Phishing"/>
    <n v="8"/>
    <x v="4"/>
    <s v="Telecommunications"/>
    <x v="3"/>
    <n v="7584"/>
    <n v="7584000"/>
    <s v="Alta"/>
    <s v="383395"/>
    <s v="Hacker Group"/>
    <n v="383395"/>
    <n v="383395"/>
    <n v="19.781165638571185"/>
    <s v="Leve"/>
    <s v="Hacker Group"/>
    <s v="Zero-day"/>
    <x v="0"/>
    <n v="31"/>
    <x v="2"/>
  </r>
  <r>
    <n v="52"/>
    <s v="USA"/>
    <x v="3"/>
    <x v="2"/>
    <x v="5"/>
    <s v="DDoS"/>
    <n v="2"/>
    <x v="2"/>
    <s v="Retail"/>
    <x v="1"/>
    <n v="5969"/>
    <n v="5969000"/>
    <s v="Alta"/>
    <s v="113612"/>
    <s v="Hacker Group"/>
    <n v="113612"/>
    <n v="113612"/>
    <n v="52.538464246734499"/>
    <s v="Moderada"/>
    <s v="Hacker Group"/>
    <s v="Zero-day"/>
    <x v="0"/>
    <n v="70"/>
    <x v="0"/>
  </r>
  <r>
    <n v="53"/>
    <s v="Australia"/>
    <x v="6"/>
    <x v="3"/>
    <x v="0"/>
    <s v="Malware"/>
    <n v="6"/>
    <x v="5"/>
    <s v="Government"/>
    <x v="6"/>
    <n v="2172"/>
    <n v="2172000"/>
    <s v="Media"/>
    <s v="984411"/>
    <s v="Insider"/>
    <n v="984411"/>
    <n v="984411"/>
    <n v="2.2063954994407822"/>
    <s v="Leve"/>
    <s v="Insider"/>
    <s v="Unpatched Software"/>
    <x v="2"/>
    <n v="17"/>
    <x v="1"/>
  </r>
  <r>
    <n v="54"/>
    <s v="UK"/>
    <x v="1"/>
    <x v="1"/>
    <x v="7"/>
    <s v="Phishing"/>
    <n v="10"/>
    <x v="4"/>
    <s v="IT"/>
    <x v="2"/>
    <n v="8558"/>
    <n v="8558000"/>
    <s v="Alta"/>
    <s v="17229"/>
    <s v="Hacker Group"/>
    <n v="17229"/>
    <n v="17229"/>
    <n v="496.720645423414"/>
    <s v="Grave"/>
    <s v="Hacker Group"/>
    <s v="Weak Passwords"/>
    <x v="1"/>
    <n v="30"/>
    <x v="2"/>
  </r>
  <r>
    <n v="55"/>
    <s v="France"/>
    <x v="4"/>
    <x v="1"/>
    <x v="4"/>
    <s v="Phishing"/>
    <n v="7"/>
    <x v="4"/>
    <s v="Healthcare"/>
    <x v="5"/>
    <n v="7511"/>
    <n v="7511000"/>
    <s v="Alta"/>
    <s v="581303"/>
    <s v="Insider"/>
    <n v="581303"/>
    <n v="581303"/>
    <n v="12.920972367250814"/>
    <s v="Leve"/>
    <s v="Insider"/>
    <s v="Social Engineering"/>
    <x v="4"/>
    <n v="51"/>
    <x v="0"/>
  </r>
  <r>
    <n v="56"/>
    <s v="India"/>
    <x v="5"/>
    <x v="0"/>
    <x v="0"/>
    <s v="Man-in-the-Middle"/>
    <n v="6"/>
    <x v="1"/>
    <s v="Education"/>
    <x v="0"/>
    <n v="108"/>
    <n v="108000"/>
    <s v="Media"/>
    <s v="799474"/>
    <s v="Nation-state"/>
    <n v="799474"/>
    <n v="799474"/>
    <n v="0.13508882089974159"/>
    <s v="Leve"/>
    <s v="Nation-state"/>
    <s v="Zero-day"/>
    <x v="1"/>
    <n v="23"/>
    <x v="2"/>
  </r>
  <r>
    <n v="57"/>
    <s v="India"/>
    <x v="5"/>
    <x v="0"/>
    <x v="9"/>
    <s v="DDoS"/>
    <n v="5"/>
    <x v="2"/>
    <s v="Banking"/>
    <x v="4"/>
    <n v="8627"/>
    <n v="8627000"/>
    <s v="Alta"/>
    <s v="898655"/>
    <s v="Nation-state"/>
    <n v="898655"/>
    <n v="898655"/>
    <n v="9.5999020758800651"/>
    <s v="Leve"/>
    <s v="Nation-state"/>
    <s v="Unpatched Software"/>
    <x v="1"/>
    <n v="10"/>
    <x v="1"/>
  </r>
  <r>
    <n v="58"/>
    <s v="UK"/>
    <x v="1"/>
    <x v="1"/>
    <x v="8"/>
    <s v="Malware"/>
    <n v="4"/>
    <x v="5"/>
    <s v="Healthcare"/>
    <x v="5"/>
    <n v="671"/>
    <n v="671000"/>
    <s v="Media"/>
    <s v="698852"/>
    <s v=""/>
    <n v="698852"/>
    <n v="698852"/>
    <n v="0.96014606812315051"/>
    <s v="Leve"/>
    <s v="Unknown"/>
    <s v="Weak Passwords"/>
    <x v="2"/>
    <n v="57"/>
    <x v="0"/>
  </r>
  <r>
    <n v="59"/>
    <s v="India"/>
    <x v="5"/>
    <x v="0"/>
    <x v="4"/>
    <s v="DDoS"/>
    <n v="7"/>
    <x v="2"/>
    <s v="Healthcare"/>
    <x v="5"/>
    <n v="7643"/>
    <n v="7643000"/>
    <s v="Alta"/>
    <s v="304162"/>
    <s v="Hacker Group"/>
    <n v="304162"/>
    <n v="304162"/>
    <n v="25.12805675922699"/>
    <s v="Leve"/>
    <s v="Hacker Group"/>
    <s v="Unpatched Software"/>
    <x v="3"/>
    <n v="56"/>
    <x v="0"/>
  </r>
  <r>
    <n v="60"/>
    <s v="Brazil"/>
    <x v="8"/>
    <x v="2"/>
    <x v="7"/>
    <s v="Phishing"/>
    <n v="10"/>
    <x v="4"/>
    <s v="Banking"/>
    <x v="4"/>
    <n v="434"/>
    <n v="434000"/>
    <s v="Media"/>
    <s v="191625"/>
    <s v="Hacker Group"/>
    <n v="191625"/>
    <n v="191625"/>
    <n v="2.2648401826484017"/>
    <s v="Leve"/>
    <s v="Hacker Group"/>
    <s v="Social Engineering"/>
    <x v="0"/>
    <n v="65"/>
    <x v="0"/>
  </r>
  <r>
    <n v="61"/>
    <s v="Australia"/>
    <x v="6"/>
    <x v="3"/>
    <x v="2"/>
    <s v="Phishing"/>
    <n v="1"/>
    <x v="4"/>
    <s v="Education"/>
    <x v="0"/>
    <n v="9332"/>
    <n v="9332000"/>
    <s v="Alta"/>
    <s v="93185"/>
    <s v=""/>
    <n v="93185"/>
    <n v="93185"/>
    <n v="100.14487310189408"/>
    <s v="Grave"/>
    <s v="Unknown"/>
    <s v="Unpatched Software"/>
    <x v="0"/>
    <n v="14"/>
    <x v="1"/>
  </r>
  <r>
    <n v="62"/>
    <s v="India"/>
    <x v="5"/>
    <x v="0"/>
    <x v="0"/>
    <s v="Phishing"/>
    <n v="6"/>
    <x v="4"/>
    <s v="Healthcare"/>
    <x v="5"/>
    <n v="356"/>
    <n v="356000"/>
    <s v="Media"/>
    <s v="40718"/>
    <s v="Nation-state"/>
    <n v="40718"/>
    <n v="40718"/>
    <n v="8.7430620364457976"/>
    <s v="Leve"/>
    <s v="Nation-state"/>
    <s v="Zero-day"/>
    <x v="0"/>
    <n v="24"/>
    <x v="2"/>
  </r>
  <r>
    <n v="63"/>
    <s v="China"/>
    <x v="0"/>
    <x v="0"/>
    <x v="7"/>
    <s v="Phishing"/>
    <n v="10"/>
    <x v="4"/>
    <s v="Government"/>
    <x v="6"/>
    <n v="4273"/>
    <n v="4273000"/>
    <s v="Alta"/>
    <s v="310574"/>
    <s v="Nation-state"/>
    <n v="310574"/>
    <n v="310574"/>
    <n v="13.758395744653448"/>
    <s v="Leve"/>
    <s v="Nation-state"/>
    <s v="Zero-day"/>
    <x v="3"/>
    <n v="65"/>
    <x v="0"/>
  </r>
  <r>
    <n v="64"/>
    <s v="India"/>
    <x v="5"/>
    <x v="0"/>
    <x v="2"/>
    <s v="DDoS"/>
    <n v="1"/>
    <x v="2"/>
    <s v="Education"/>
    <x v="0"/>
    <n v="7337"/>
    <n v="7337000"/>
    <s v="Alta"/>
    <s v="475719"/>
    <s v="Nation-state"/>
    <n v="475719"/>
    <n v="475719"/>
    <n v="15.422970282877076"/>
    <s v="Leve"/>
    <s v="Nation-state"/>
    <s v="Social Engineering"/>
    <x v="3"/>
    <n v="52"/>
    <x v="0"/>
  </r>
  <r>
    <n v="65"/>
    <s v="UK"/>
    <x v="1"/>
    <x v="1"/>
    <x v="4"/>
    <s v="Malware"/>
    <n v="7"/>
    <x v="5"/>
    <s v="Retail"/>
    <x v="1"/>
    <n v="7318"/>
    <n v="7318000"/>
    <s v="Alta"/>
    <s v="404060"/>
    <s v=""/>
    <n v="404060"/>
    <n v="404060"/>
    <n v="18.111171608177003"/>
    <s v="Leve"/>
    <s v="Unknown"/>
    <s v="Weak Passwords"/>
    <x v="2"/>
    <n v="32"/>
    <x v="2"/>
  </r>
  <r>
    <n v="66"/>
    <s v="China"/>
    <x v="0"/>
    <x v="0"/>
    <x v="2"/>
    <s v="Malware"/>
    <n v="1"/>
    <x v="5"/>
    <s v="Education"/>
    <x v="0"/>
    <n v="7235"/>
    <n v="7235000"/>
    <s v="Alta"/>
    <s v="132726"/>
    <s v="Hacker Group"/>
    <n v="132726"/>
    <n v="132726"/>
    <n v="54.510796678872261"/>
    <s v="Moderada"/>
    <s v="Hacker Group"/>
    <s v="Zero-day"/>
    <x v="3"/>
    <n v="55"/>
    <x v="0"/>
  </r>
  <r>
    <n v="67"/>
    <s v="UK"/>
    <x v="1"/>
    <x v="1"/>
    <x v="3"/>
    <s v="DDoS"/>
    <n v="9"/>
    <x v="2"/>
    <s v="Banking"/>
    <x v="4"/>
    <n v="8768"/>
    <n v="8768000"/>
    <s v="Alta"/>
    <s v="336376"/>
    <s v="Nation-state"/>
    <n v="336376"/>
    <n v="336376"/>
    <n v="26.066068922872024"/>
    <s v="Leve"/>
    <s v="Nation-state"/>
    <s v="Social Engineering"/>
    <x v="3"/>
    <n v="11"/>
    <x v="1"/>
  </r>
  <r>
    <n v="68"/>
    <s v="Australia"/>
    <x v="6"/>
    <x v="3"/>
    <x v="6"/>
    <s v="Malware"/>
    <n v="3"/>
    <x v="5"/>
    <s v="Healthcare"/>
    <x v="5"/>
    <n v="6716"/>
    <n v="6716000"/>
    <s v="Alta"/>
    <s v="566437"/>
    <s v=""/>
    <n v="566437"/>
    <n v="566437"/>
    <n v="11.856570104000975"/>
    <s v="Leve"/>
    <s v="Unknown"/>
    <s v="Weak Passwords"/>
    <x v="4"/>
    <n v="63"/>
    <x v="0"/>
  </r>
  <r>
    <n v="69"/>
    <s v="Russia"/>
    <x v="7"/>
    <x v="0"/>
    <x v="1"/>
    <s v="Man-in-the-Middle"/>
    <n v="8"/>
    <x v="1"/>
    <s v="Education"/>
    <x v="0"/>
    <n v="8343"/>
    <n v="8343000"/>
    <s v="Alta"/>
    <s v="313631"/>
    <s v="Nation-state"/>
    <n v="313631"/>
    <n v="313631"/>
    <n v="26.601324486418754"/>
    <s v="Leve"/>
    <s v="Nation-state"/>
    <s v="Weak Passwords"/>
    <x v="2"/>
    <n v="16"/>
    <x v="1"/>
  </r>
  <r>
    <n v="70"/>
    <s v="France"/>
    <x v="4"/>
    <x v="1"/>
    <x v="3"/>
    <s v="DDoS"/>
    <n v="9"/>
    <x v="2"/>
    <s v="Banking"/>
    <x v="4"/>
    <n v="2866"/>
    <n v="2866000"/>
    <s v="Media"/>
    <s v="996004"/>
    <s v=""/>
    <n v="996004"/>
    <n v="996004"/>
    <n v="2.8774984839418316"/>
    <s v="Leve"/>
    <s v="Unknown"/>
    <s v="Zero-day"/>
    <x v="0"/>
    <n v="28"/>
    <x v="2"/>
  </r>
  <r>
    <n v="71"/>
    <s v="China"/>
    <x v="0"/>
    <x v="0"/>
    <x v="8"/>
    <s v="Phishing"/>
    <n v="4"/>
    <x v="4"/>
    <s v="Healthcare"/>
    <x v="5"/>
    <n v="5504"/>
    <n v="5504000"/>
    <s v="Alta"/>
    <s v="871600"/>
    <s v="Insider"/>
    <n v="871600"/>
    <n v="871600"/>
    <n v="6.314823313446535"/>
    <s v="Leve"/>
    <s v="Insider"/>
    <s v="Unpatched Software"/>
    <x v="3"/>
    <n v="29"/>
    <x v="2"/>
  </r>
  <r>
    <n v="72"/>
    <s v="Brazil"/>
    <x v="8"/>
    <x v="2"/>
    <x v="7"/>
    <s v="DDoS"/>
    <n v="10"/>
    <x v="2"/>
    <s v="IT"/>
    <x v="2"/>
    <n v="4351"/>
    <n v="4351000"/>
    <s v="Alta"/>
    <s v="940656"/>
    <s v=""/>
    <n v="940656"/>
    <n v="940656"/>
    <n v="4.6254953989556222"/>
    <s v="Leve"/>
    <s v="Unknown"/>
    <s v="Weak Passwords"/>
    <x v="1"/>
    <n v="41"/>
    <x v="2"/>
  </r>
  <r>
    <n v="74"/>
    <s v="USA"/>
    <x v="3"/>
    <x v="2"/>
    <x v="7"/>
    <s v="Ransomware"/>
    <n v="10"/>
    <x v="0"/>
    <s v="Telecommunications"/>
    <x v="3"/>
    <n v="2073"/>
    <n v="2073000"/>
    <s v="Media"/>
    <s v="297209"/>
    <s v="Nation-state"/>
    <n v="297209"/>
    <n v="297209"/>
    <n v="6.9748897240662293"/>
    <s v="Leve"/>
    <s v="Nation-state"/>
    <s v="Social Engineering"/>
    <x v="3"/>
    <n v="66"/>
    <x v="0"/>
  </r>
  <r>
    <n v="76"/>
    <s v="Brazil"/>
    <x v="8"/>
    <x v="2"/>
    <x v="6"/>
    <s v="Phishing"/>
    <n v="3"/>
    <x v="4"/>
    <s v="Telecommunications"/>
    <x v="3"/>
    <n v="2902"/>
    <n v="2902000"/>
    <s v="Media"/>
    <s v="456783"/>
    <s v="Nation-state"/>
    <n v="456783"/>
    <n v="456783"/>
    <n v="6.3531261014529878"/>
    <s v="Leve"/>
    <s v="Nation-state"/>
    <s v="Zero-day"/>
    <x v="4"/>
    <n v="10"/>
    <x v="1"/>
  </r>
  <r>
    <n v="77"/>
    <s v="Germany"/>
    <x v="2"/>
    <x v="1"/>
    <x v="4"/>
    <s v="Ransomware"/>
    <n v="7"/>
    <x v="0"/>
    <s v="Banking"/>
    <x v="4"/>
    <n v="8756"/>
    <n v="8756000"/>
    <s v="Alta"/>
    <s v="933028"/>
    <s v="Nation-state"/>
    <n v="933028"/>
    <n v="933028"/>
    <n v="9.3844986431275377"/>
    <s v="Leve"/>
    <s v="Nation-state"/>
    <s v="Unpatched Software"/>
    <x v="0"/>
    <n v="25"/>
    <x v="2"/>
  </r>
  <r>
    <n v="78"/>
    <s v="Australia"/>
    <x v="6"/>
    <x v="3"/>
    <x v="5"/>
    <s v="Phishing"/>
    <n v="2"/>
    <x v="4"/>
    <s v="Telecommunications"/>
    <x v="3"/>
    <n v="2465"/>
    <n v="2465000"/>
    <s v="Media"/>
    <s v="221512"/>
    <s v="Nation-state"/>
    <n v="221512"/>
    <n v="221512"/>
    <n v="11.128065296688215"/>
    <s v="Leve"/>
    <s v="Nation-state"/>
    <s v="Zero-day"/>
    <x v="1"/>
    <n v="56"/>
    <x v="0"/>
  </r>
  <r>
    <n v="79"/>
    <s v="France"/>
    <x v="4"/>
    <x v="1"/>
    <x v="1"/>
    <s v="Phishing"/>
    <n v="8"/>
    <x v="4"/>
    <s v="Banking"/>
    <x v="4"/>
    <n v="1788"/>
    <n v="1788000"/>
    <s v="Media"/>
    <s v="16585"/>
    <s v="Hacker Group"/>
    <n v="16585"/>
    <n v="16585"/>
    <n v="107.80826047633404"/>
    <s v="Grave"/>
    <s v="Hacker Group"/>
    <s v="Unpatched Software"/>
    <x v="4"/>
    <n v="12"/>
    <x v="1"/>
  </r>
  <r>
    <n v="80"/>
    <s v="USA"/>
    <x v="3"/>
    <x v="2"/>
    <x v="6"/>
    <s v="Ransomware"/>
    <n v="3"/>
    <x v="0"/>
    <s v="Education"/>
    <x v="0"/>
    <n v="2101"/>
    <n v="2101000"/>
    <s v="Media"/>
    <s v="787752"/>
    <s v="Nation-state"/>
    <n v="787752"/>
    <n v="787752"/>
    <n v="2.6670830413632718"/>
    <s v="Leve"/>
    <s v="Nation-state"/>
    <s v="Weak Passwords"/>
    <x v="2"/>
    <n v="9"/>
    <x v="1"/>
  </r>
  <r>
    <n v="81"/>
    <s v="Russia"/>
    <x v="7"/>
    <x v="0"/>
    <x v="6"/>
    <s v="SQL Injection"/>
    <n v="3"/>
    <x v="3"/>
    <s v="Banking"/>
    <x v="4"/>
    <n v="6025"/>
    <n v="6025000"/>
    <s v="Alta"/>
    <s v="662517"/>
    <s v=""/>
    <n v="662517"/>
    <n v="662517"/>
    <n v="9.0941062644430257"/>
    <s v="Leve"/>
    <s v="Unknown"/>
    <s v="Social Engineering"/>
    <x v="3"/>
    <n v="40"/>
    <x v="2"/>
  </r>
  <r>
    <n v="82"/>
    <s v="Brazil"/>
    <x v="8"/>
    <x v="2"/>
    <x v="4"/>
    <s v="Malware"/>
    <n v="7"/>
    <x v="5"/>
    <s v="Education"/>
    <x v="0"/>
    <n v="663"/>
    <n v="663000"/>
    <s v="Media"/>
    <s v="274509"/>
    <s v="Hacker Group"/>
    <n v="274509"/>
    <n v="274509"/>
    <n v="2.4152213588625511"/>
    <s v="Leve"/>
    <s v="Hacker Group"/>
    <s v="Zero-day"/>
    <x v="4"/>
    <n v="20"/>
    <x v="1"/>
  </r>
  <r>
    <n v="83"/>
    <s v="France"/>
    <x v="4"/>
    <x v="1"/>
    <x v="2"/>
    <s v="Phishing"/>
    <n v="1"/>
    <x v="4"/>
    <s v="Government"/>
    <x v="6"/>
    <n v="58"/>
    <n v="58000"/>
    <s v="Baja"/>
    <s v="508649"/>
    <s v="Hacker Group"/>
    <n v="508649"/>
    <n v="508649"/>
    <n v="0.11402755141561273"/>
    <s v="Leve"/>
    <s v="Hacker Group"/>
    <s v="Unpatched Software"/>
    <x v="3"/>
    <n v="66"/>
    <x v="0"/>
  </r>
  <r>
    <n v="84"/>
    <s v="Brazil"/>
    <x v="8"/>
    <x v="2"/>
    <x v="8"/>
    <s v="DDoS"/>
    <n v="4"/>
    <x v="2"/>
    <s v="IT"/>
    <x v="2"/>
    <n v="7026"/>
    <n v="7026000"/>
    <s v="Alta"/>
    <s v="740257"/>
    <s v=""/>
    <n v="740257"/>
    <n v="740257"/>
    <n v="9.4912982923498195"/>
    <s v="Leve"/>
    <s v="Unknown"/>
    <s v="Weak Passwords"/>
    <x v="4"/>
    <n v="70"/>
    <x v="0"/>
  </r>
  <r>
    <n v="85"/>
    <s v="Australia"/>
    <x v="6"/>
    <x v="3"/>
    <x v="2"/>
    <s v="Malware"/>
    <n v="1"/>
    <x v="5"/>
    <s v="Healthcare"/>
    <x v="5"/>
    <n v="6208"/>
    <n v="6208000"/>
    <s v="Alta"/>
    <s v="969504"/>
    <s v="Hacker Group"/>
    <n v="969504"/>
    <n v="969504"/>
    <n v="6.4032742515760637"/>
    <s v="Leve"/>
    <s v="Hacker Group"/>
    <s v="Social Engineering"/>
    <x v="1"/>
    <n v="5"/>
    <x v="1"/>
  </r>
  <r>
    <n v="86"/>
    <s v="Germany"/>
    <x v="2"/>
    <x v="1"/>
    <x v="3"/>
    <s v="Man-in-the-Middle"/>
    <n v="9"/>
    <x v="1"/>
    <s v="Healthcare"/>
    <x v="5"/>
    <n v="902"/>
    <n v="902000"/>
    <s v="Media"/>
    <s v="779494"/>
    <s v="Nation-state"/>
    <n v="779494"/>
    <n v="779494"/>
    <n v="1.1571609274734636"/>
    <s v="Leve"/>
    <s v="Nation-state"/>
    <s v="Social Engineering"/>
    <x v="1"/>
    <n v="54"/>
    <x v="0"/>
  </r>
  <r>
    <n v="87"/>
    <s v="Japan"/>
    <x v="9"/>
    <x v="0"/>
    <x v="0"/>
    <s v="Malware"/>
    <n v="6"/>
    <x v="5"/>
    <s v="Banking"/>
    <x v="4"/>
    <n v="4417"/>
    <n v="4417000"/>
    <s v="Alta"/>
    <s v="605166"/>
    <s v="Insider"/>
    <n v="605166"/>
    <n v="605166"/>
    <n v="7.2988237938020308"/>
    <s v="Leve"/>
    <s v="Insider"/>
    <s v="Weak Passwords"/>
    <x v="4"/>
    <n v="27"/>
    <x v="2"/>
  </r>
  <r>
    <n v="88"/>
    <s v="France"/>
    <x v="4"/>
    <x v="1"/>
    <x v="5"/>
    <s v="Malware"/>
    <n v="2"/>
    <x v="5"/>
    <s v="Government"/>
    <x v="6"/>
    <n v="5518"/>
    <n v="5518000"/>
    <s v="Alta"/>
    <s v="274946"/>
    <s v="Insider"/>
    <n v="274946"/>
    <n v="274946"/>
    <n v="20.069395444923732"/>
    <s v="Leve"/>
    <s v="Insider"/>
    <s v="Zero-day"/>
    <x v="4"/>
    <n v="66"/>
    <x v="0"/>
  </r>
  <r>
    <n v="89"/>
    <s v="Japan"/>
    <x v="9"/>
    <x v="0"/>
    <x v="0"/>
    <s v="Man-in-the-Middle"/>
    <n v="6"/>
    <x v="1"/>
    <s v="Banking"/>
    <x v="4"/>
    <n v="4132"/>
    <n v="4132000"/>
    <s v="Alta"/>
    <s v="645097"/>
    <s v="Nation-state"/>
    <n v="645097"/>
    <n v="645097"/>
    <n v="6.4052382819948006"/>
    <s v="Leve"/>
    <s v="Nation-state"/>
    <s v="Zero-day"/>
    <x v="3"/>
    <n v="36"/>
    <x v="2"/>
  </r>
  <r>
    <n v="90"/>
    <s v="UK"/>
    <x v="1"/>
    <x v="1"/>
    <x v="7"/>
    <s v="DDoS"/>
    <n v="10"/>
    <x v="2"/>
    <s v="Telecommunications"/>
    <x v="3"/>
    <n v="3292"/>
    <n v="3292000"/>
    <s v="Media"/>
    <s v="157678"/>
    <s v="Nation-state"/>
    <n v="157678"/>
    <n v="157678"/>
    <n v="20.877991856822131"/>
    <s v="Leve"/>
    <s v="Nation-state"/>
    <s v="Unpatched Software"/>
    <x v="2"/>
    <n v="68"/>
    <x v="0"/>
  </r>
  <r>
    <n v="91"/>
    <s v="Brazil"/>
    <x v="8"/>
    <x v="2"/>
    <x v="6"/>
    <s v="DDoS"/>
    <n v="3"/>
    <x v="2"/>
    <s v="Retail"/>
    <x v="1"/>
    <n v="1516"/>
    <n v="1516000"/>
    <s v="Media"/>
    <s v="157034"/>
    <s v="Nation-state"/>
    <n v="157034"/>
    <n v="157034"/>
    <n v="9.653960288854643"/>
    <s v="Leve"/>
    <s v="Nation-state"/>
    <s v="Social Engineering"/>
    <x v="1"/>
    <n v="69"/>
    <x v="0"/>
  </r>
  <r>
    <n v="92"/>
    <s v="India"/>
    <x v="5"/>
    <x v="0"/>
    <x v="9"/>
    <s v="SQL Injection"/>
    <n v="5"/>
    <x v="3"/>
    <s v="Education"/>
    <x v="0"/>
    <n v="625"/>
    <n v="625000"/>
    <s v="Media"/>
    <s v="550656"/>
    <s v="Nation-state"/>
    <n v="550656"/>
    <n v="550656"/>
    <n v="1.1350098791259879"/>
    <s v="Leve"/>
    <s v="Nation-state"/>
    <s v="Weak Passwords"/>
    <x v="4"/>
    <n v="4"/>
    <x v="1"/>
  </r>
  <r>
    <n v="93"/>
    <s v="Australia"/>
    <x v="6"/>
    <x v="3"/>
    <x v="1"/>
    <s v="SQL Injection"/>
    <n v="8"/>
    <x v="3"/>
    <s v="Healthcare"/>
    <x v="5"/>
    <n v="6891"/>
    <n v="6891000"/>
    <s v="Alta"/>
    <s v="634048"/>
    <s v="Hacker Group"/>
    <n v="634048"/>
    <n v="634048"/>
    <n v="10.868262339759767"/>
    <s v="Leve"/>
    <s v="Hacker Group"/>
    <s v="Unpatched Software"/>
    <x v="3"/>
    <n v="66"/>
    <x v="0"/>
  </r>
  <r>
    <n v="94"/>
    <s v="UK"/>
    <x v="1"/>
    <x v="1"/>
    <x v="5"/>
    <s v="DDoS"/>
    <n v="2"/>
    <x v="2"/>
    <s v="Banking"/>
    <x v="4"/>
    <n v="8126"/>
    <n v="8126000"/>
    <s v="Alta"/>
    <s v="547495"/>
    <s v="Nation-state"/>
    <n v="547495"/>
    <n v="547495"/>
    <n v="14.84214467712034"/>
    <s v="Leve"/>
    <s v="Nation-state"/>
    <s v="Weak Passwords"/>
    <x v="1"/>
    <n v="3"/>
    <x v="1"/>
  </r>
  <r>
    <n v="95"/>
    <s v="UK"/>
    <x v="1"/>
    <x v="1"/>
    <x v="2"/>
    <s v="DDoS"/>
    <n v="1"/>
    <x v="2"/>
    <s v="Healthcare"/>
    <x v="5"/>
    <n v="5831"/>
    <n v="5831000"/>
    <s v="Alta"/>
    <s v="487694"/>
    <s v="Hacker Group"/>
    <n v="487694"/>
    <n v="487694"/>
    <n v="11.956267659639035"/>
    <s v="Leve"/>
    <s v="Hacker Group"/>
    <s v="Weak Passwords"/>
    <x v="2"/>
    <n v="41"/>
    <x v="2"/>
  </r>
  <r>
    <n v="96"/>
    <s v="France"/>
    <x v="4"/>
    <x v="1"/>
    <x v="5"/>
    <s v="Man-in-the-Middle"/>
    <n v="2"/>
    <x v="1"/>
    <s v="Retail"/>
    <x v="1"/>
    <n v="8865"/>
    <n v="8865000"/>
    <s v="Alta"/>
    <s v="427067"/>
    <s v="Hacker Group"/>
    <n v="427067"/>
    <n v="427067"/>
    <n v="20.757867032573344"/>
    <s v="Leve"/>
    <s v="Hacker Group"/>
    <s v="Unpatched Software"/>
    <x v="2"/>
    <n v="42"/>
    <x v="2"/>
  </r>
  <r>
    <n v="97"/>
    <s v="Australia"/>
    <x v="6"/>
    <x v="3"/>
    <x v="5"/>
    <s v="Malware"/>
    <n v="2"/>
    <x v="5"/>
    <s v="Telecommunications"/>
    <x v="3"/>
    <n v="151"/>
    <n v="151000"/>
    <s v="Media"/>
    <s v="954902"/>
    <s v="Hacker Group"/>
    <n v="954902"/>
    <n v="954902"/>
    <n v="0.15813141034367925"/>
    <s v="Leve"/>
    <s v="Hacker Group"/>
    <s v="Unpatched Software"/>
    <x v="1"/>
    <n v="55"/>
    <x v="0"/>
  </r>
  <r>
    <n v="98"/>
    <s v="UK"/>
    <x v="1"/>
    <x v="1"/>
    <x v="9"/>
    <s v="Ransomware"/>
    <n v="5"/>
    <x v="0"/>
    <s v="Banking"/>
    <x v="4"/>
    <n v="4923"/>
    <n v="4923000"/>
    <s v="Alta"/>
    <s v="128594"/>
    <s v="Nation-state"/>
    <n v="128594"/>
    <n v="128594"/>
    <n v="38.283279157658988"/>
    <s v="Leve"/>
    <s v="Nation-state"/>
    <s v="Weak Passwords"/>
    <x v="3"/>
    <n v="53"/>
    <x v="0"/>
  </r>
  <r>
    <n v="99"/>
    <s v="Germany"/>
    <x v="2"/>
    <x v="1"/>
    <x v="2"/>
    <s v="Phishing"/>
    <n v="1"/>
    <x v="4"/>
    <s v="Healthcare"/>
    <x v="5"/>
    <n v="8453"/>
    <n v="8453000"/>
    <s v="Alta"/>
    <s v="189430"/>
    <s v="Nation-state"/>
    <n v="189430"/>
    <n v="189430"/>
    <n v="44.623343715356597"/>
    <s v="Moderada"/>
    <s v="Nation-state"/>
    <s v="Social Engineering"/>
    <x v="3"/>
    <n v="1"/>
    <x v="1"/>
  </r>
  <r>
    <n v="100"/>
    <s v="France"/>
    <x v="4"/>
    <x v="1"/>
    <x v="8"/>
    <s v="DDoS"/>
    <n v="4"/>
    <x v="2"/>
    <s v="Healthcare"/>
    <x v="5"/>
    <n v="9063"/>
    <n v="9063000"/>
    <s v="Alta"/>
    <s v="603327"/>
    <s v="Nation-state"/>
    <n v="603327"/>
    <n v="603327"/>
    <n v="15.021704647728347"/>
    <s v="Leve"/>
    <s v="Nation-state"/>
    <s v="Unpatched Software"/>
    <x v="1"/>
    <n v="15"/>
    <x v="1"/>
  </r>
  <r>
    <n v="101"/>
    <s v="UK"/>
    <x v="1"/>
    <x v="1"/>
    <x v="8"/>
    <s v="DDoS"/>
    <n v="4"/>
    <x v="2"/>
    <s v="Education"/>
    <x v="0"/>
    <n v="8026"/>
    <n v="8026000"/>
    <s v="Alta"/>
    <s v="276593"/>
    <s v="Nation-state"/>
    <n v="276593"/>
    <n v="276593"/>
    <n v="29.017364864620578"/>
    <s v="Leve"/>
    <s v="Nation-state"/>
    <s v="Social Engineering"/>
    <x v="4"/>
    <n v="36"/>
    <x v="2"/>
  </r>
  <r>
    <n v="102"/>
    <s v="Japan"/>
    <x v="9"/>
    <x v="0"/>
    <x v="5"/>
    <s v="Malware"/>
    <n v="2"/>
    <x v="5"/>
    <s v="Education"/>
    <x v="0"/>
    <n v="2287"/>
    <n v="2287000"/>
    <s v="Media"/>
    <s v="975282"/>
    <s v="Insider"/>
    <n v="975282"/>
    <n v="975282"/>
    <n v="2.3449627902493844"/>
    <s v="Leve"/>
    <s v="Insider"/>
    <s v="Unpatched Software"/>
    <x v="3"/>
    <n v="49"/>
    <x v="2"/>
  </r>
  <r>
    <n v="103"/>
    <s v="India"/>
    <x v="5"/>
    <x v="0"/>
    <x v="4"/>
    <s v="Ransomware"/>
    <n v="7"/>
    <x v="0"/>
    <s v="Retail"/>
    <x v="1"/>
    <n v="2379"/>
    <n v="2379000"/>
    <s v="Media"/>
    <s v="486810"/>
    <s v="Hacker Group"/>
    <n v="486810"/>
    <n v="486810"/>
    <n v="4.8869168669501448"/>
    <s v="Leve"/>
    <s v="Hacker Group"/>
    <s v="Unpatched Software"/>
    <x v="2"/>
    <n v="11"/>
    <x v="1"/>
  </r>
  <r>
    <n v="104"/>
    <s v="Japan"/>
    <x v="9"/>
    <x v="0"/>
    <x v="8"/>
    <s v="Ransomware"/>
    <n v="4"/>
    <x v="0"/>
    <s v="IT"/>
    <x v="2"/>
    <n v="3543"/>
    <n v="3543000"/>
    <s v="Media"/>
    <s v="969517"/>
    <s v="Hacker Group"/>
    <n v="969517"/>
    <n v="969517"/>
    <n v="3.6543969832401082"/>
    <s v="Leve"/>
    <s v="Hacker Group"/>
    <s v="Weak Passwords"/>
    <x v="3"/>
    <n v="25"/>
    <x v="2"/>
  </r>
  <r>
    <n v="105"/>
    <s v="Australia"/>
    <x v="6"/>
    <x v="3"/>
    <x v="6"/>
    <s v="Malware"/>
    <n v="3"/>
    <x v="5"/>
    <s v="Banking"/>
    <x v="4"/>
    <n v="7477"/>
    <n v="7477000"/>
    <s v="Alta"/>
    <s v="151599"/>
    <s v="Insider"/>
    <n v="151599"/>
    <n v="151599"/>
    <n v="49.320905810724348"/>
    <s v="Moderada"/>
    <s v="Insider"/>
    <s v="Zero-day"/>
    <x v="4"/>
    <n v="18"/>
    <x v="1"/>
  </r>
  <r>
    <n v="106"/>
    <s v="Japan"/>
    <x v="9"/>
    <x v="0"/>
    <x v="6"/>
    <s v="SQL Injection"/>
    <n v="3"/>
    <x v="3"/>
    <s v="IT"/>
    <x v="2"/>
    <n v="6666"/>
    <n v="6666000"/>
    <s v="Alta"/>
    <s v="749545"/>
    <s v=""/>
    <n v="749545"/>
    <n v="749545"/>
    <n v="8.8933953264980747"/>
    <s v="Leve"/>
    <s v="Unknown"/>
    <s v="Social Engineering"/>
    <x v="1"/>
    <n v="30"/>
    <x v="2"/>
  </r>
  <r>
    <n v="107"/>
    <s v="Brazil"/>
    <x v="8"/>
    <x v="2"/>
    <x v="7"/>
    <s v="Malware"/>
    <n v="10"/>
    <x v="5"/>
    <s v="Retail"/>
    <x v="1"/>
    <n v="7813"/>
    <n v="7813000"/>
    <s v="Alta"/>
    <s v="71743"/>
    <s v="Hacker Group"/>
    <n v="71743"/>
    <n v="71743"/>
    <n v="108.90261070766486"/>
    <s v="Grave"/>
    <s v="Hacker Group"/>
    <s v="Unpatched Software"/>
    <x v="0"/>
    <n v="35"/>
    <x v="2"/>
  </r>
  <r>
    <n v="108"/>
    <s v="Germany"/>
    <x v="2"/>
    <x v="1"/>
    <x v="4"/>
    <s v="Phishing"/>
    <n v="7"/>
    <x v="4"/>
    <s v="Banking"/>
    <x v="4"/>
    <n v="1139"/>
    <n v="1139000"/>
    <s v="Media"/>
    <s v="969684"/>
    <s v="Hacker Group"/>
    <n v="969684"/>
    <n v="969684"/>
    <n v="1.1746094604015329"/>
    <s v="Leve"/>
    <s v="Hacker Group"/>
    <s v="Weak Passwords"/>
    <x v="2"/>
    <n v="41"/>
    <x v="2"/>
  </r>
  <r>
    <n v="109"/>
    <s v="Germany"/>
    <x v="2"/>
    <x v="1"/>
    <x v="9"/>
    <s v="SQL Injection"/>
    <n v="5"/>
    <x v="3"/>
    <s v="Education"/>
    <x v="0"/>
    <n v="8784"/>
    <n v="8784000"/>
    <s v="Alta"/>
    <s v="842506"/>
    <s v=""/>
    <n v="842506"/>
    <n v="842506"/>
    <n v="10.426038508924565"/>
    <s v="Leve"/>
    <s v="Unknown"/>
    <s v="Weak Passwords"/>
    <x v="2"/>
    <n v="19"/>
    <x v="1"/>
  </r>
  <r>
    <n v="110"/>
    <s v="Brazil"/>
    <x v="8"/>
    <x v="2"/>
    <x v="5"/>
    <s v="Man-in-the-Middle"/>
    <n v="2"/>
    <x v="1"/>
    <s v="IT"/>
    <x v="2"/>
    <n v="1018"/>
    <n v="1018000"/>
    <s v="Media"/>
    <s v="933883"/>
    <s v="Nation-state"/>
    <n v="933883"/>
    <n v="933883"/>
    <n v="1.0900723109854231"/>
    <s v="Leve"/>
    <s v="Nation-state"/>
    <s v="Social Engineering"/>
    <x v="4"/>
    <n v="41"/>
    <x v="2"/>
  </r>
  <r>
    <n v="111"/>
    <s v="UK"/>
    <x v="1"/>
    <x v="1"/>
    <x v="0"/>
    <s v="Malware"/>
    <n v="6"/>
    <x v="5"/>
    <s v="Education"/>
    <x v="0"/>
    <n v="442"/>
    <n v="442000"/>
    <s v="Media"/>
    <s v="393748"/>
    <s v="Nation-state"/>
    <n v="393748"/>
    <n v="393748"/>
    <n v="1.1225453843575079"/>
    <s v="Leve"/>
    <s v="Nation-state"/>
    <s v="Unpatched Software"/>
    <x v="1"/>
    <n v="10"/>
    <x v="1"/>
  </r>
  <r>
    <n v="112"/>
    <s v="Brazil"/>
    <x v="8"/>
    <x v="2"/>
    <x v="9"/>
    <s v="DDoS"/>
    <n v="5"/>
    <x v="2"/>
    <s v="Banking"/>
    <x v="4"/>
    <n v="7698"/>
    <n v="7698000"/>
    <s v="Alta"/>
    <s v="708549"/>
    <s v=""/>
    <n v="708549"/>
    <n v="708549"/>
    <n v="10.864456798330108"/>
    <s v="Leve"/>
    <s v="Unknown"/>
    <s v="Weak Passwords"/>
    <x v="4"/>
    <n v="37"/>
    <x v="2"/>
  </r>
  <r>
    <n v="113"/>
    <s v="Japan"/>
    <x v="9"/>
    <x v="0"/>
    <x v="9"/>
    <s v="DDoS"/>
    <n v="5"/>
    <x v="2"/>
    <s v="Healthcare"/>
    <x v="5"/>
    <n v="7324"/>
    <n v="7324000"/>
    <s v="Alta"/>
    <s v="136762"/>
    <s v=""/>
    <n v="136762"/>
    <n v="136762"/>
    <n v="53.552887497989211"/>
    <s v="Moderada"/>
    <s v="Unknown"/>
    <s v="Zero-day"/>
    <x v="0"/>
    <n v="41"/>
    <x v="2"/>
  </r>
  <r>
    <n v="114"/>
    <s v="Russia"/>
    <x v="7"/>
    <x v="0"/>
    <x v="4"/>
    <s v="Malware"/>
    <n v="7"/>
    <x v="5"/>
    <s v="Telecommunications"/>
    <x v="3"/>
    <n v="811"/>
    <n v="811000"/>
    <s v="Media"/>
    <s v="737958"/>
    <s v=""/>
    <n v="737958"/>
    <n v="737958"/>
    <n v="1.0989785326536199"/>
    <s v="Leve"/>
    <s v="Unknown"/>
    <s v="Social Engineering"/>
    <x v="0"/>
    <n v="35"/>
    <x v="2"/>
  </r>
  <r>
    <n v="115"/>
    <s v="Japan"/>
    <x v="9"/>
    <x v="0"/>
    <x v="9"/>
    <s v="Man-in-the-Middle"/>
    <n v="5"/>
    <x v="1"/>
    <s v="Banking"/>
    <x v="4"/>
    <n v="2355"/>
    <n v="2355000"/>
    <s v="Media"/>
    <s v="108886"/>
    <s v="Insider"/>
    <n v="108886"/>
    <n v="108886"/>
    <n v="21.628124827801553"/>
    <s v="Leve"/>
    <s v="Insider"/>
    <s v="Unpatched Software"/>
    <x v="2"/>
    <n v="51"/>
    <x v="0"/>
  </r>
  <r>
    <n v="116"/>
    <s v="Australia"/>
    <x v="6"/>
    <x v="3"/>
    <x v="3"/>
    <s v="Phishing"/>
    <n v="9"/>
    <x v="4"/>
    <s v="Banking"/>
    <x v="4"/>
    <n v="9279"/>
    <n v="9279000"/>
    <s v="Alta"/>
    <s v="285311"/>
    <s v="Nation-state"/>
    <n v="285311"/>
    <n v="285311"/>
    <n v="32.522405375187077"/>
    <s v="Leve"/>
    <s v="Nation-state"/>
    <s v="Unpatched Software"/>
    <x v="0"/>
    <n v="55"/>
    <x v="0"/>
  </r>
  <r>
    <n v="117"/>
    <s v="USA"/>
    <x v="3"/>
    <x v="2"/>
    <x v="8"/>
    <s v="Malware"/>
    <n v="4"/>
    <x v="5"/>
    <s v="Retail"/>
    <x v="1"/>
    <n v="7111"/>
    <n v="7111000"/>
    <s v="Alta"/>
    <s v="961868"/>
    <s v="Hacker Group"/>
    <n v="961868"/>
    <n v="961868"/>
    <n v="7.3929063031517837"/>
    <s v="Leve"/>
    <s v="Hacker Group"/>
    <s v="Unpatched Software"/>
    <x v="2"/>
    <n v="57"/>
    <x v="0"/>
  </r>
  <r>
    <n v="118"/>
    <s v="Australia"/>
    <x v="6"/>
    <x v="3"/>
    <x v="5"/>
    <s v="Man-in-the-Middle"/>
    <n v="2"/>
    <x v="1"/>
    <s v="Banking"/>
    <x v="4"/>
    <n v="5734"/>
    <n v="5734000"/>
    <s v="Alta"/>
    <s v="471743"/>
    <s v=""/>
    <n v="471743"/>
    <n v="471743"/>
    <n v="12.154923337495203"/>
    <s v="Leve"/>
    <s v="Unknown"/>
    <s v="Zero-day"/>
    <x v="3"/>
    <n v="29"/>
    <x v="2"/>
  </r>
  <r>
    <n v="119"/>
    <s v="UK"/>
    <x v="1"/>
    <x v="1"/>
    <x v="2"/>
    <s v="Phishing"/>
    <n v="1"/>
    <x v="4"/>
    <s v="Government"/>
    <x v="6"/>
    <n v="8126"/>
    <n v="8126000"/>
    <s v="Alta"/>
    <s v="993903"/>
    <s v=""/>
    <n v="993903"/>
    <n v="993903"/>
    <n v="8.1758481461470591"/>
    <s v="Leve"/>
    <s v="Unknown"/>
    <s v="Weak Passwords"/>
    <x v="3"/>
    <n v="25"/>
    <x v="2"/>
  </r>
  <r>
    <n v="120"/>
    <s v="China"/>
    <x v="0"/>
    <x v="0"/>
    <x v="2"/>
    <s v="Ransomware"/>
    <n v="1"/>
    <x v="0"/>
    <s v="Telecommunications"/>
    <x v="3"/>
    <n v="732"/>
    <n v="732000"/>
    <s v="Media"/>
    <s v="179156"/>
    <s v="Nation-state"/>
    <n v="179156"/>
    <n v="179156"/>
    <n v="4.0858246444439486"/>
    <s v="Leve"/>
    <s v="Nation-state"/>
    <s v="Social Engineering"/>
    <x v="1"/>
    <n v="34"/>
    <x v="2"/>
  </r>
  <r>
    <n v="121"/>
    <s v="Germany"/>
    <x v="2"/>
    <x v="1"/>
    <x v="6"/>
    <s v="Man-in-the-Middle"/>
    <n v="3"/>
    <x v="1"/>
    <s v="Healthcare"/>
    <x v="5"/>
    <n v="5627"/>
    <n v="5627000"/>
    <s v="Alta"/>
    <s v="699129"/>
    <s v="Nation-state"/>
    <n v="699129"/>
    <n v="699129"/>
    <n v="8.0485861693621636"/>
    <s v="Leve"/>
    <s v="Nation-state"/>
    <s v="Unpatched Software"/>
    <x v="4"/>
    <n v="25"/>
    <x v="2"/>
  </r>
  <r>
    <n v="122"/>
    <s v="Russia"/>
    <x v="7"/>
    <x v="0"/>
    <x v="8"/>
    <s v="Malware"/>
    <n v="4"/>
    <x v="5"/>
    <s v="IT"/>
    <x v="2"/>
    <n v="8376"/>
    <n v="8376000"/>
    <s v="Alta"/>
    <s v="920983"/>
    <s v="Insider"/>
    <n v="920983"/>
    <n v="920983"/>
    <n v="9.094630411201944"/>
    <s v="Leve"/>
    <s v="Insider"/>
    <s v="Social Engineering"/>
    <x v="4"/>
    <n v="24"/>
    <x v="2"/>
  </r>
  <r>
    <n v="123"/>
    <s v="UK"/>
    <x v="1"/>
    <x v="1"/>
    <x v="5"/>
    <s v="SQL Injection"/>
    <n v="2"/>
    <x v="3"/>
    <s v="Banking"/>
    <x v="4"/>
    <n v="8564"/>
    <n v="8564000"/>
    <s v="Alta"/>
    <s v="875790"/>
    <s v="Nation-state"/>
    <n v="875790"/>
    <n v="875790"/>
    <n v="9.7785998926683337"/>
    <s v="Leve"/>
    <s v="Nation-state"/>
    <s v="Unpatched Software"/>
    <x v="3"/>
    <n v="36"/>
    <x v="2"/>
  </r>
  <r>
    <n v="124"/>
    <s v="Russia"/>
    <x v="7"/>
    <x v="0"/>
    <x v="3"/>
    <s v="Malware"/>
    <n v="9"/>
    <x v="5"/>
    <s v="Retail"/>
    <x v="1"/>
    <n v="6139"/>
    <n v="6139000"/>
    <s v="Alta"/>
    <s v="415274"/>
    <s v="Hacker Group"/>
    <n v="415274"/>
    <n v="415274"/>
    <n v="14.783010735080934"/>
    <s v="Leve"/>
    <s v="Hacker Group"/>
    <s v="Weak Passwords"/>
    <x v="4"/>
    <n v="40"/>
    <x v="2"/>
  </r>
  <r>
    <n v="125"/>
    <s v="Russia"/>
    <x v="7"/>
    <x v="0"/>
    <x v="5"/>
    <s v="Ransomware"/>
    <n v="2"/>
    <x v="0"/>
    <s v="Banking"/>
    <x v="4"/>
    <n v="4214"/>
    <n v="4214000"/>
    <s v="Alta"/>
    <s v="222293"/>
    <s v="Hacker Group"/>
    <n v="222293"/>
    <n v="222293"/>
    <n v="18.9569622075369"/>
    <s v="Leve"/>
    <s v="Hacker Group"/>
    <s v="Social Engineering"/>
    <x v="0"/>
    <n v="38"/>
    <x v="2"/>
  </r>
  <r>
    <n v="126"/>
    <s v="France"/>
    <x v="4"/>
    <x v="1"/>
    <x v="8"/>
    <s v="Man-in-the-Middle"/>
    <n v="4"/>
    <x v="1"/>
    <s v="Retail"/>
    <x v="1"/>
    <n v="944"/>
    <n v="944000"/>
    <s v="Media"/>
    <s v="357092"/>
    <s v=""/>
    <n v="357092"/>
    <n v="357092"/>
    <n v="2.6435764452858086"/>
    <s v="Leve"/>
    <s v="Unknown"/>
    <s v="Unpatched Software"/>
    <x v="0"/>
    <n v="71"/>
    <x v="0"/>
  </r>
  <r>
    <n v="127"/>
    <s v="Australia"/>
    <x v="6"/>
    <x v="3"/>
    <x v="8"/>
    <s v="Malware"/>
    <n v="4"/>
    <x v="5"/>
    <s v="Telecommunications"/>
    <x v="3"/>
    <n v="8468"/>
    <n v="8468000"/>
    <s v="Alta"/>
    <s v="708291"/>
    <s v="Hacker Group"/>
    <n v="708291"/>
    <n v="708291"/>
    <n v="11.955538048626906"/>
    <s v="Leve"/>
    <s v="Hacker Group"/>
    <s v="Zero-day"/>
    <x v="1"/>
    <n v="54"/>
    <x v="0"/>
  </r>
  <r>
    <n v="128"/>
    <s v="Russia"/>
    <x v="7"/>
    <x v="0"/>
    <x v="2"/>
    <s v="Malware"/>
    <n v="1"/>
    <x v="5"/>
    <s v="Banking"/>
    <x v="4"/>
    <n v="9333"/>
    <n v="9333000"/>
    <s v="Alta"/>
    <s v="517610"/>
    <s v="Nation-state"/>
    <n v="517610"/>
    <n v="517610"/>
    <n v="18.030949943007283"/>
    <s v="Leve"/>
    <s v="Nation-state"/>
    <s v="Social Engineering"/>
    <x v="3"/>
    <n v="35"/>
    <x v="2"/>
  </r>
  <r>
    <n v="129"/>
    <s v="Germany"/>
    <x v="2"/>
    <x v="1"/>
    <x v="5"/>
    <s v="Malware"/>
    <n v="2"/>
    <x v="5"/>
    <s v="Government"/>
    <x v="6"/>
    <n v="7046"/>
    <n v="7046000"/>
    <s v="Alta"/>
    <s v="368803"/>
    <s v="Hacker Group"/>
    <n v="368803"/>
    <n v="368803"/>
    <n v="19.105050663904578"/>
    <s v="Leve"/>
    <s v="Hacker Group"/>
    <s v="Unpatched Software"/>
    <x v="0"/>
    <n v="23"/>
    <x v="2"/>
  </r>
  <r>
    <n v="130"/>
    <s v="China"/>
    <x v="0"/>
    <x v="0"/>
    <x v="5"/>
    <s v="Man-in-the-Middle"/>
    <n v="2"/>
    <x v="1"/>
    <s v="Healthcare"/>
    <x v="5"/>
    <n v="4871"/>
    <n v="4871000"/>
    <s v="Alta"/>
    <s v="421191"/>
    <s v="Nation-state"/>
    <n v="421191"/>
    <n v="421191"/>
    <n v="11.56482450954555"/>
    <s v="Leve"/>
    <s v="Nation-state"/>
    <s v="Unpatched Software"/>
    <x v="3"/>
    <n v="62"/>
    <x v="0"/>
  </r>
  <r>
    <n v="131"/>
    <s v="India"/>
    <x v="5"/>
    <x v="0"/>
    <x v="4"/>
    <s v="Phishing"/>
    <n v="7"/>
    <x v="4"/>
    <s v="IT"/>
    <x v="2"/>
    <n v="6903"/>
    <n v="6903000"/>
    <s v="Alta"/>
    <s v="282139"/>
    <s v="Hacker Group"/>
    <n v="282139"/>
    <n v="282139"/>
    <n v="24.466663594894715"/>
    <s v="Leve"/>
    <s v="Hacker Group"/>
    <s v="Unpatched Software"/>
    <x v="4"/>
    <n v="37"/>
    <x v="2"/>
  </r>
  <r>
    <n v="132"/>
    <s v="China"/>
    <x v="0"/>
    <x v="0"/>
    <x v="4"/>
    <s v="Malware"/>
    <n v="7"/>
    <x v="5"/>
    <s v="IT"/>
    <x v="2"/>
    <n v="4919"/>
    <n v="4919000"/>
    <s v="Alta"/>
    <s v="117543"/>
    <s v="Insider"/>
    <n v="117543"/>
    <n v="117543"/>
    <n v="41.848515011527695"/>
    <s v="Moderada"/>
    <s v="Insider"/>
    <s v="Social Engineering"/>
    <x v="4"/>
    <n v="22"/>
    <x v="2"/>
  </r>
  <r>
    <n v="133"/>
    <s v="France"/>
    <x v="4"/>
    <x v="1"/>
    <x v="3"/>
    <s v="Phishing"/>
    <n v="9"/>
    <x v="4"/>
    <s v="Government"/>
    <x v="6"/>
    <n v="272"/>
    <n v="272000"/>
    <s v="Media"/>
    <s v="536925"/>
    <s v=""/>
    <n v="536925"/>
    <n v="536925"/>
    <n v="0.50658844345113374"/>
    <s v="Leve"/>
    <s v="Unknown"/>
    <s v="Zero-day"/>
    <x v="4"/>
    <n v="62"/>
    <x v="0"/>
  </r>
  <r>
    <n v="134"/>
    <s v="France"/>
    <x v="4"/>
    <x v="1"/>
    <x v="5"/>
    <s v="Ransomware"/>
    <n v="2"/>
    <x v="0"/>
    <s v="Retail"/>
    <x v="1"/>
    <n v="6408"/>
    <n v="6408000"/>
    <s v="Alta"/>
    <s v="238068"/>
    <s v=""/>
    <n v="238068"/>
    <n v="238068"/>
    <n v="26.916679268108272"/>
    <s v="Leve"/>
    <s v="Unknown"/>
    <s v="Unpatched Software"/>
    <x v="0"/>
    <n v="61"/>
    <x v="0"/>
  </r>
  <r>
    <n v="135"/>
    <s v="Japan"/>
    <x v="9"/>
    <x v="0"/>
    <x v="6"/>
    <s v="Malware"/>
    <n v="3"/>
    <x v="5"/>
    <s v="Telecommunications"/>
    <x v="3"/>
    <n v="3846"/>
    <n v="3846000"/>
    <s v="Media"/>
    <s v="39814"/>
    <s v="Insider"/>
    <n v="39814"/>
    <n v="39814"/>
    <n v="96.599186215903956"/>
    <s v="Moderada"/>
    <s v="Insider"/>
    <s v="Social Engineering"/>
    <x v="0"/>
    <n v="32"/>
    <x v="2"/>
  </r>
  <r>
    <n v="136"/>
    <s v="India"/>
    <x v="5"/>
    <x v="0"/>
    <x v="4"/>
    <s v="DDoS"/>
    <n v="7"/>
    <x v="2"/>
    <s v="Government"/>
    <x v="6"/>
    <n v="8089"/>
    <n v="8089000"/>
    <s v="Alta"/>
    <s v="268956"/>
    <s v="Nation-state"/>
    <n v="268956"/>
    <n v="268956"/>
    <n v="30.075551391305641"/>
    <s v="Leve"/>
    <s v="Nation-state"/>
    <s v="Zero-day"/>
    <x v="2"/>
    <n v="47"/>
    <x v="2"/>
  </r>
  <r>
    <n v="137"/>
    <s v="France"/>
    <x v="4"/>
    <x v="1"/>
    <x v="7"/>
    <s v="Malware"/>
    <n v="10"/>
    <x v="5"/>
    <s v="Education"/>
    <x v="0"/>
    <n v="1576"/>
    <n v="1576000"/>
    <s v="Media"/>
    <s v="424"/>
    <s v="Nation-state"/>
    <n v="424"/>
    <n v="424"/>
    <n v="3716.9811320754716"/>
    <s v="Grave"/>
    <s v="Nation-state"/>
    <s v="Unpatched Software"/>
    <x v="2"/>
    <n v="58"/>
    <x v="0"/>
  </r>
  <r>
    <n v="138"/>
    <s v="USA"/>
    <x v="3"/>
    <x v="2"/>
    <x v="8"/>
    <s v="SQL Injection"/>
    <n v="4"/>
    <x v="3"/>
    <s v="Telecommunications"/>
    <x v="3"/>
    <n v="8224"/>
    <n v="8224000"/>
    <s v="Alta"/>
    <s v="982969"/>
    <s v=""/>
    <n v="982969"/>
    <n v="982969"/>
    <n v="8.3664896858395323"/>
    <s v="Leve"/>
    <s v="Unknown"/>
    <s v="Unpatched Software"/>
    <x v="4"/>
    <n v="64"/>
    <x v="0"/>
  </r>
  <r>
    <n v="139"/>
    <s v="Germany"/>
    <x v="2"/>
    <x v="1"/>
    <x v="8"/>
    <s v="Malware"/>
    <n v="4"/>
    <x v="5"/>
    <s v="Government"/>
    <x v="6"/>
    <n v="8272"/>
    <n v="8272000"/>
    <s v="Alta"/>
    <s v="219703"/>
    <s v="Nation-state"/>
    <n v="219703"/>
    <n v="219703"/>
    <n v="37.65082861863516"/>
    <s v="Leve"/>
    <s v="Nation-state"/>
    <s v="Social Engineering"/>
    <x v="3"/>
    <n v="33"/>
    <x v="2"/>
  </r>
  <r>
    <n v="140"/>
    <s v="Japan"/>
    <x v="9"/>
    <x v="0"/>
    <x v="3"/>
    <s v="Man-in-the-Middle"/>
    <n v="9"/>
    <x v="1"/>
    <s v="Retail"/>
    <x v="1"/>
    <n v="1896"/>
    <n v="1896000"/>
    <s v="Media"/>
    <s v="530947"/>
    <s v="Nation-state"/>
    <n v="530947"/>
    <n v="530947"/>
    <n v="3.5709778942154302"/>
    <s v="Leve"/>
    <s v="Nation-state"/>
    <s v="Unpatched Software"/>
    <x v="0"/>
    <n v="12"/>
    <x v="1"/>
  </r>
  <r>
    <n v="141"/>
    <s v="UK"/>
    <x v="1"/>
    <x v="1"/>
    <x v="1"/>
    <s v="SQL Injection"/>
    <n v="8"/>
    <x v="3"/>
    <s v="IT"/>
    <x v="2"/>
    <n v="5339"/>
    <n v="5339000"/>
    <s v="Alta"/>
    <s v="576110"/>
    <s v="Insider"/>
    <n v="576110"/>
    <n v="576110"/>
    <n v="9.2673274201107425"/>
    <s v="Leve"/>
    <s v="Insider"/>
    <s v="Unpatched Software"/>
    <x v="2"/>
    <n v="37"/>
    <x v="2"/>
  </r>
  <r>
    <n v="142"/>
    <s v="UK"/>
    <x v="1"/>
    <x v="1"/>
    <x v="1"/>
    <s v="Man-in-the-Middle"/>
    <n v="8"/>
    <x v="1"/>
    <s v="Government"/>
    <x v="6"/>
    <n v="489"/>
    <n v="489000"/>
    <s v="Media"/>
    <s v="177154"/>
    <s v=""/>
    <n v="177154"/>
    <n v="177154"/>
    <n v="2.7603102385495104"/>
    <s v="Leve"/>
    <s v="Unknown"/>
    <s v="Zero-day"/>
    <x v="2"/>
    <n v="68"/>
    <x v="0"/>
  </r>
  <r>
    <n v="143"/>
    <s v="France"/>
    <x v="4"/>
    <x v="1"/>
    <x v="1"/>
    <s v="SQL Injection"/>
    <n v="8"/>
    <x v="3"/>
    <s v="Healthcare"/>
    <x v="5"/>
    <n v="6077"/>
    <n v="6077000"/>
    <s v="Alta"/>
    <s v="212177"/>
    <s v="Hacker Group"/>
    <n v="212177"/>
    <n v="212177"/>
    <n v="28.641181654939036"/>
    <s v="Leve"/>
    <s v="Hacker Group"/>
    <s v="Social Engineering"/>
    <x v="4"/>
    <n v="2"/>
    <x v="1"/>
  </r>
  <r>
    <n v="144"/>
    <s v="Germany"/>
    <x v="2"/>
    <x v="1"/>
    <x v="8"/>
    <s v="DDoS"/>
    <n v="4"/>
    <x v="2"/>
    <s v="Banking"/>
    <x v="4"/>
    <n v="9124"/>
    <n v="9124000"/>
    <s v="Alta"/>
    <s v="8787"/>
    <s v="Hacker Group"/>
    <n v="8787"/>
    <n v="8787"/>
    <n v="1038.3521110731763"/>
    <s v="Grave"/>
    <s v="Hacker Group"/>
    <s v="Unpatched Software"/>
    <x v="4"/>
    <n v="55"/>
    <x v="0"/>
  </r>
  <r>
    <n v="145"/>
    <s v="USA"/>
    <x v="3"/>
    <x v="2"/>
    <x v="7"/>
    <s v="Phishing"/>
    <n v="10"/>
    <x v="4"/>
    <s v="Education"/>
    <x v="0"/>
    <n v="4136"/>
    <n v="4136000"/>
    <s v="Alta"/>
    <s v="291727"/>
    <s v="Insider"/>
    <n v="291727"/>
    <n v="291727"/>
    <n v="14.177638682741057"/>
    <s v="Leve"/>
    <s v="Insider"/>
    <s v="Social Engineering"/>
    <x v="4"/>
    <n v="31"/>
    <x v="2"/>
  </r>
  <r>
    <n v="146"/>
    <s v="Germany"/>
    <x v="2"/>
    <x v="1"/>
    <x v="6"/>
    <s v="DDoS"/>
    <n v="3"/>
    <x v="2"/>
    <s v="IT"/>
    <x v="2"/>
    <n v="7818"/>
    <n v="7818000"/>
    <s v="Alta"/>
    <s v="987652"/>
    <s v="Hacker Group"/>
    <n v="987652"/>
    <n v="987652"/>
    <n v="7.9157436019974643"/>
    <s v="Leve"/>
    <s v="Hacker Group"/>
    <s v="Social Engineering"/>
    <x v="0"/>
    <n v="72"/>
    <x v="0"/>
  </r>
  <r>
    <n v="147"/>
    <s v="China"/>
    <x v="0"/>
    <x v="0"/>
    <x v="6"/>
    <s v="Ransomware"/>
    <n v="3"/>
    <x v="0"/>
    <s v="Telecommunications"/>
    <x v="3"/>
    <n v="1616"/>
    <n v="1616000"/>
    <s v="Media"/>
    <s v="236284"/>
    <s v=""/>
    <n v="236284"/>
    <n v="236284"/>
    <n v="6.8392273704525062"/>
    <s v="Leve"/>
    <s v="Unknown"/>
    <s v="Social Engineering"/>
    <x v="2"/>
    <n v="38"/>
    <x v="2"/>
  </r>
  <r>
    <n v="148"/>
    <s v="USA"/>
    <x v="3"/>
    <x v="2"/>
    <x v="9"/>
    <s v="Man-in-the-Middle"/>
    <n v="5"/>
    <x v="1"/>
    <s v="Telecommunications"/>
    <x v="3"/>
    <n v="1563"/>
    <n v="1563000"/>
    <s v="Media"/>
    <s v="209853"/>
    <s v="Nation-state"/>
    <n v="209853"/>
    <n v="209853"/>
    <n v="7.4480707924118308"/>
    <s v="Leve"/>
    <s v="Nation-state"/>
    <s v="Zero-day"/>
    <x v="0"/>
    <n v="1"/>
    <x v="1"/>
  </r>
  <r>
    <n v="149"/>
    <s v="Australia"/>
    <x v="6"/>
    <x v="3"/>
    <x v="9"/>
    <s v="DDoS"/>
    <n v="5"/>
    <x v="2"/>
    <s v="Retail"/>
    <x v="1"/>
    <n v="3629"/>
    <n v="3629000"/>
    <s v="Media"/>
    <s v="755621"/>
    <s v=""/>
    <n v="755621"/>
    <n v="755621"/>
    <n v="4.8026722391251697"/>
    <s v="Leve"/>
    <s v="Unknown"/>
    <s v="Zero-day"/>
    <x v="2"/>
    <n v="50"/>
    <x v="2"/>
  </r>
  <r>
    <n v="150"/>
    <s v="France"/>
    <x v="4"/>
    <x v="1"/>
    <x v="7"/>
    <s v="SQL Injection"/>
    <n v="10"/>
    <x v="3"/>
    <s v="Retail"/>
    <x v="1"/>
    <n v="6141"/>
    <n v="6141000"/>
    <s v="Alta"/>
    <s v="694844"/>
    <s v="Insider"/>
    <n v="694844"/>
    <n v="694844"/>
    <n v="8.8379549942145292"/>
    <s v="Leve"/>
    <s v="Insider"/>
    <s v="Unpatched Software"/>
    <x v="2"/>
    <n v="43"/>
    <x v="2"/>
  </r>
  <r>
    <n v="151"/>
    <s v="France"/>
    <x v="4"/>
    <x v="1"/>
    <x v="4"/>
    <s v="SQL Injection"/>
    <n v="7"/>
    <x v="3"/>
    <s v="Retail"/>
    <x v="1"/>
    <n v="5372"/>
    <n v="5372000"/>
    <s v="Alta"/>
    <s v="795831"/>
    <s v="Nation-state"/>
    <n v="795831"/>
    <n v="795831"/>
    <n v="6.7501768591572837"/>
    <s v="Leve"/>
    <s v="Nation-state"/>
    <s v="Unpatched Software"/>
    <x v="4"/>
    <n v="61"/>
    <x v="0"/>
  </r>
  <r>
    <n v="152"/>
    <s v="Brazil"/>
    <x v="8"/>
    <x v="2"/>
    <x v="9"/>
    <s v="DDoS"/>
    <n v="5"/>
    <x v="2"/>
    <s v="Retail"/>
    <x v="1"/>
    <n v="174"/>
    <n v="174000"/>
    <s v="Media"/>
    <s v="342253"/>
    <s v=""/>
    <n v="342253"/>
    <n v="342253"/>
    <n v="0.50839583582905046"/>
    <s v="Leve"/>
    <s v="Unknown"/>
    <s v="Weak Passwords"/>
    <x v="4"/>
    <n v="22"/>
    <x v="2"/>
  </r>
  <r>
    <n v="153"/>
    <s v="USA"/>
    <x v="3"/>
    <x v="2"/>
    <x v="3"/>
    <s v="Phishing"/>
    <n v="9"/>
    <x v="4"/>
    <s v="Retail"/>
    <x v="1"/>
    <n v="7594"/>
    <n v="7594000"/>
    <s v="Alta"/>
    <s v="638693"/>
    <s v="Nation-state"/>
    <n v="638693"/>
    <n v="638693"/>
    <n v="11.889906418263548"/>
    <s v="Leve"/>
    <s v="Nation-state"/>
    <s v="Weak Passwords"/>
    <x v="1"/>
    <n v="35"/>
    <x v="2"/>
  </r>
  <r>
    <n v="154"/>
    <s v="USA"/>
    <x v="3"/>
    <x v="2"/>
    <x v="4"/>
    <s v="Phishing"/>
    <n v="7"/>
    <x v="4"/>
    <s v="Banking"/>
    <x v="4"/>
    <n v="559"/>
    <n v="559000"/>
    <s v="Media"/>
    <s v="618616"/>
    <s v="Insider"/>
    <n v="618616"/>
    <n v="618616"/>
    <n v="0.90363003866695979"/>
    <s v="Leve"/>
    <s v="Insider"/>
    <s v="Zero-day"/>
    <x v="0"/>
    <n v="51"/>
    <x v="0"/>
  </r>
  <r>
    <n v="155"/>
    <s v="Brazil"/>
    <x v="8"/>
    <x v="2"/>
    <x v="5"/>
    <s v="SQL Injection"/>
    <n v="2"/>
    <x v="3"/>
    <s v="Retail"/>
    <x v="1"/>
    <n v="5676"/>
    <n v="5676000"/>
    <s v="Alta"/>
    <s v="774426"/>
    <s v="Hacker Group"/>
    <n v="774426"/>
    <n v="774426"/>
    <n v="7.3292993778617967"/>
    <s v="Leve"/>
    <s v="Hacker Group"/>
    <s v="Social Engineering"/>
    <x v="1"/>
    <n v="21"/>
    <x v="2"/>
  </r>
  <r>
    <n v="156"/>
    <s v="Australia"/>
    <x v="6"/>
    <x v="3"/>
    <x v="5"/>
    <s v="DDoS"/>
    <n v="2"/>
    <x v="2"/>
    <s v="Government"/>
    <x v="6"/>
    <n v="7625"/>
    <n v="7625000"/>
    <s v="Alta"/>
    <s v="900661"/>
    <s v="Insider"/>
    <n v="900661"/>
    <n v="900661"/>
    <n v="8.4660044123149554"/>
    <s v="Leve"/>
    <s v="Insider"/>
    <s v="Unpatched Software"/>
    <x v="4"/>
    <n v="64"/>
    <x v="0"/>
  </r>
  <r>
    <n v="157"/>
    <s v="India"/>
    <x v="5"/>
    <x v="0"/>
    <x v="0"/>
    <s v="Phishing"/>
    <n v="6"/>
    <x v="4"/>
    <s v="Telecommunications"/>
    <x v="3"/>
    <n v="7523"/>
    <n v="7523000"/>
    <s v="Alta"/>
    <s v="141627"/>
    <s v="Insider"/>
    <n v="141627"/>
    <n v="141627"/>
    <n v="53.118402564482764"/>
    <s v="Moderada"/>
    <s v="Insider"/>
    <s v="Unpatched Software"/>
    <x v="1"/>
    <n v="64"/>
    <x v="0"/>
  </r>
  <r>
    <n v="158"/>
    <s v="Germany"/>
    <x v="2"/>
    <x v="1"/>
    <x v="2"/>
    <s v="Phishing"/>
    <n v="1"/>
    <x v="4"/>
    <s v="IT"/>
    <x v="2"/>
    <n v="393"/>
    <n v="393000"/>
    <s v="Media"/>
    <s v="845785"/>
    <s v=""/>
    <n v="845785"/>
    <n v="845785"/>
    <n v="0.46465709370584724"/>
    <s v="Leve"/>
    <s v="Unknown"/>
    <s v="Unpatched Software"/>
    <x v="0"/>
    <n v="69"/>
    <x v="0"/>
  </r>
  <r>
    <n v="159"/>
    <s v="Australia"/>
    <x v="6"/>
    <x v="3"/>
    <x v="7"/>
    <s v="Malware"/>
    <n v="10"/>
    <x v="5"/>
    <s v="Retail"/>
    <x v="1"/>
    <n v="9941"/>
    <n v="9941000"/>
    <s v="Alta"/>
    <s v="120048"/>
    <s v="Insider"/>
    <n v="120048"/>
    <n v="120048"/>
    <n v="82.80854324936692"/>
    <s v="Moderada"/>
    <s v="Insider"/>
    <s v="Zero-day"/>
    <x v="2"/>
    <n v="12"/>
    <x v="1"/>
  </r>
  <r>
    <n v="160"/>
    <s v="USA"/>
    <x v="3"/>
    <x v="2"/>
    <x v="3"/>
    <s v="Malware"/>
    <n v="9"/>
    <x v="5"/>
    <s v="Retail"/>
    <x v="1"/>
    <n v="3289"/>
    <n v="3289000"/>
    <s v="Media"/>
    <s v="894935"/>
    <s v=""/>
    <n v="894935"/>
    <n v="894935"/>
    <n v="3.6751272438780469"/>
    <s v="Leve"/>
    <s v="Unknown"/>
    <s v="Social Engineering"/>
    <x v="1"/>
    <n v="31"/>
    <x v="2"/>
  </r>
  <r>
    <n v="161"/>
    <s v="Japan"/>
    <x v="9"/>
    <x v="0"/>
    <x v="1"/>
    <s v="SQL Injection"/>
    <n v="8"/>
    <x v="3"/>
    <s v="Healthcare"/>
    <x v="5"/>
    <n v="2166"/>
    <n v="2166000"/>
    <s v="Media"/>
    <s v="277555"/>
    <s v=""/>
    <n v="277555"/>
    <n v="277555"/>
    <n v="7.8038586946731279"/>
    <s v="Leve"/>
    <s v="Unknown"/>
    <s v="Social Engineering"/>
    <x v="1"/>
    <n v="45"/>
    <x v="2"/>
  </r>
  <r>
    <n v="162"/>
    <s v="Australia"/>
    <x v="6"/>
    <x v="3"/>
    <x v="2"/>
    <s v="Ransomware"/>
    <n v="1"/>
    <x v="0"/>
    <s v="Education"/>
    <x v="0"/>
    <n v="8586"/>
    <n v="8586000"/>
    <s v="Alta"/>
    <s v="461012"/>
    <s v="Insider"/>
    <n v="461012"/>
    <n v="461012"/>
    <n v="18.6242440543847"/>
    <s v="Leve"/>
    <s v="Insider"/>
    <s v="Unpatched Software"/>
    <x v="1"/>
    <n v="38"/>
    <x v="2"/>
  </r>
  <r>
    <n v="163"/>
    <s v="Russia"/>
    <x v="7"/>
    <x v="0"/>
    <x v="8"/>
    <s v="SQL Injection"/>
    <n v="4"/>
    <x v="3"/>
    <s v="Telecommunications"/>
    <x v="3"/>
    <n v="8023"/>
    <n v="8023000"/>
    <s v="Alta"/>
    <s v="599291"/>
    <s v="Nation-state"/>
    <n v="599291"/>
    <n v="599291"/>
    <n v="13.387486212874881"/>
    <s v="Leve"/>
    <s v="Nation-state"/>
    <s v="Social Engineering"/>
    <x v="3"/>
    <n v="55"/>
    <x v="0"/>
  </r>
  <r>
    <n v="164"/>
    <s v="Australia"/>
    <x v="6"/>
    <x v="3"/>
    <x v="3"/>
    <s v="Man-in-the-Middle"/>
    <n v="9"/>
    <x v="1"/>
    <s v="Government"/>
    <x v="6"/>
    <n v="3192"/>
    <n v="3192000"/>
    <s v="Media"/>
    <s v="163602"/>
    <s v="Hacker Group"/>
    <n v="163602"/>
    <n v="163602"/>
    <n v="19.510763927091357"/>
    <s v="Leve"/>
    <s v="Hacker Group"/>
    <s v="Unpatched Software"/>
    <x v="0"/>
    <n v="26"/>
    <x v="2"/>
  </r>
  <r>
    <n v="165"/>
    <s v="UK"/>
    <x v="1"/>
    <x v="1"/>
    <x v="8"/>
    <s v="SQL Injection"/>
    <n v="4"/>
    <x v="3"/>
    <s v="Government"/>
    <x v="6"/>
    <n v="3903"/>
    <n v="3903000"/>
    <s v="Media"/>
    <s v="986196"/>
    <s v="Nation-state"/>
    <n v="986196"/>
    <n v="986196"/>
    <n v="3.9576311402601512"/>
    <s v="Leve"/>
    <s v="Nation-state"/>
    <s v="Weak Passwords"/>
    <x v="4"/>
    <n v="11"/>
    <x v="1"/>
  </r>
  <r>
    <n v="166"/>
    <s v="France"/>
    <x v="4"/>
    <x v="1"/>
    <x v="2"/>
    <s v="Ransomware"/>
    <n v="1"/>
    <x v="0"/>
    <s v="Retail"/>
    <x v="1"/>
    <n v="9903"/>
    <n v="9903000"/>
    <s v="Alta"/>
    <s v="349008"/>
    <s v="Nation-state"/>
    <n v="349008"/>
    <n v="349008"/>
    <n v="28.374707743088983"/>
    <s v="Leve"/>
    <s v="Nation-state"/>
    <s v="Zero-day"/>
    <x v="4"/>
    <n v="20"/>
    <x v="1"/>
  </r>
  <r>
    <n v="167"/>
    <s v="Germany"/>
    <x v="2"/>
    <x v="1"/>
    <x v="6"/>
    <s v="SQL Injection"/>
    <n v="3"/>
    <x v="3"/>
    <s v="Retail"/>
    <x v="1"/>
    <n v="251"/>
    <n v="251000"/>
    <s v="Media"/>
    <s v="559667"/>
    <s v=""/>
    <n v="559667"/>
    <n v="559667"/>
    <n v="0.44848097172068391"/>
    <s v="Leve"/>
    <s v="Unknown"/>
    <s v="Zero-day"/>
    <x v="2"/>
    <n v="69"/>
    <x v="0"/>
  </r>
  <r>
    <n v="168"/>
    <s v="Russia"/>
    <x v="7"/>
    <x v="0"/>
    <x v="4"/>
    <s v="DDoS"/>
    <n v="7"/>
    <x v="2"/>
    <s v="Healthcare"/>
    <x v="5"/>
    <n v="6727"/>
    <n v="6727000"/>
    <s v="Alta"/>
    <s v="335628"/>
    <s v="Hacker Group"/>
    <n v="335628"/>
    <n v="335628"/>
    <n v="20.043023823995615"/>
    <s v="Leve"/>
    <s v="Hacker Group"/>
    <s v="Weak Passwords"/>
    <x v="2"/>
    <n v="20"/>
    <x v="1"/>
  </r>
  <r>
    <n v="169"/>
    <s v="Germany"/>
    <x v="2"/>
    <x v="1"/>
    <x v="3"/>
    <s v="Ransomware"/>
    <n v="9"/>
    <x v="0"/>
    <s v="Education"/>
    <x v="0"/>
    <n v="2989"/>
    <n v="2989000"/>
    <s v="Media"/>
    <s v="385363"/>
    <s v=""/>
    <n v="385363"/>
    <n v="385363"/>
    <n v="7.7563232588494486"/>
    <s v="Leve"/>
    <s v="Unknown"/>
    <s v="Unpatched Software"/>
    <x v="3"/>
    <n v="22"/>
    <x v="2"/>
  </r>
  <r>
    <n v="170"/>
    <s v="USA"/>
    <x v="3"/>
    <x v="2"/>
    <x v="8"/>
    <s v="Man-in-the-Middle"/>
    <n v="4"/>
    <x v="1"/>
    <s v="Education"/>
    <x v="0"/>
    <n v="1592"/>
    <n v="1592000"/>
    <s v="Media"/>
    <s v="945793"/>
    <s v="Insider"/>
    <n v="945793"/>
    <n v="945793"/>
    <n v="1.6832435850127883"/>
    <s v="Leve"/>
    <s v="Insider"/>
    <s v="Zero-day"/>
    <x v="3"/>
    <n v="32"/>
    <x v="2"/>
  </r>
  <r>
    <n v="171"/>
    <s v="Russia"/>
    <x v="7"/>
    <x v="0"/>
    <x v="3"/>
    <s v="SQL Injection"/>
    <n v="9"/>
    <x v="3"/>
    <s v="Telecommunications"/>
    <x v="3"/>
    <n v="9593"/>
    <n v="9593000"/>
    <s v="Alta"/>
    <s v="595950"/>
    <s v="Nation-state"/>
    <n v="595950"/>
    <n v="595950"/>
    <n v="16.096988002349189"/>
    <s v="Leve"/>
    <s v="Nation-state"/>
    <s v="Social Engineering"/>
    <x v="1"/>
    <n v="11"/>
    <x v="1"/>
  </r>
  <r>
    <n v="172"/>
    <s v="Japan"/>
    <x v="9"/>
    <x v="0"/>
    <x v="6"/>
    <s v="DDoS"/>
    <n v="3"/>
    <x v="2"/>
    <s v="Education"/>
    <x v="0"/>
    <n v="1261"/>
    <n v="1261000"/>
    <s v="Media"/>
    <s v="756722"/>
    <s v="Nation-state"/>
    <n v="756722"/>
    <n v="756722"/>
    <n v="1.6663979638493396"/>
    <s v="Leve"/>
    <s v="Nation-state"/>
    <s v="Weak Passwords"/>
    <x v="0"/>
    <n v="15"/>
    <x v="1"/>
  </r>
  <r>
    <n v="173"/>
    <s v="Australia"/>
    <x v="6"/>
    <x v="3"/>
    <x v="2"/>
    <s v="Ransomware"/>
    <n v="1"/>
    <x v="0"/>
    <s v="Government"/>
    <x v="6"/>
    <n v="3992"/>
    <n v="3992000"/>
    <s v="Media"/>
    <s v="594424"/>
    <s v="Hacker Group"/>
    <n v="594424"/>
    <n v="594424"/>
    <n v="6.715744990108071"/>
    <s v="Leve"/>
    <s v="Hacker Group"/>
    <s v="Social Engineering"/>
    <x v="2"/>
    <n v="54"/>
    <x v="0"/>
  </r>
  <r>
    <n v="174"/>
    <s v="China"/>
    <x v="0"/>
    <x v="0"/>
    <x v="7"/>
    <s v="Malware"/>
    <n v="10"/>
    <x v="5"/>
    <s v="Retail"/>
    <x v="1"/>
    <n v="1936"/>
    <n v="1936000"/>
    <s v="Media"/>
    <s v="457790"/>
    <s v="Hacker Group"/>
    <n v="457790"/>
    <n v="457790"/>
    <n v="4.2290133030428798"/>
    <s v="Leve"/>
    <s v="Hacker Group"/>
    <s v="Zero-day"/>
    <x v="4"/>
    <n v="39"/>
    <x v="2"/>
  </r>
  <r>
    <n v="175"/>
    <s v="China"/>
    <x v="0"/>
    <x v="0"/>
    <x v="2"/>
    <s v="Ransomware"/>
    <n v="1"/>
    <x v="0"/>
    <s v="Telecommunications"/>
    <x v="3"/>
    <n v="7047"/>
    <n v="7047000"/>
    <s v="Alta"/>
    <s v="549337"/>
    <s v=""/>
    <n v="549337"/>
    <n v="549337"/>
    <n v="12.828191073967346"/>
    <s v="Leve"/>
    <s v="Unknown"/>
    <s v="Social Engineering"/>
    <x v="2"/>
    <n v="63"/>
    <x v="0"/>
  </r>
  <r>
    <n v="176"/>
    <s v="France"/>
    <x v="4"/>
    <x v="1"/>
    <x v="5"/>
    <s v="Malware"/>
    <n v="2"/>
    <x v="5"/>
    <s v="Healthcare"/>
    <x v="5"/>
    <n v="5334"/>
    <n v="5334000"/>
    <s v="Alta"/>
    <s v="714681"/>
    <s v=""/>
    <n v="714681"/>
    <n v="714681"/>
    <n v="7.4634697158592438"/>
    <s v="Leve"/>
    <s v="Unknown"/>
    <s v="Unpatched Software"/>
    <x v="3"/>
    <n v="34"/>
    <x v="2"/>
  </r>
  <r>
    <n v="177"/>
    <s v="India"/>
    <x v="5"/>
    <x v="0"/>
    <x v="6"/>
    <s v="Malware"/>
    <n v="3"/>
    <x v="5"/>
    <s v="Government"/>
    <x v="6"/>
    <n v="8415"/>
    <n v="8415000"/>
    <s v="Alta"/>
    <s v="849745"/>
    <s v="Hacker Group"/>
    <n v="849745"/>
    <n v="849745"/>
    <n v="9.9029708912673797"/>
    <s v="Leve"/>
    <s v="Hacker Group"/>
    <s v="Social Engineering"/>
    <x v="2"/>
    <n v="51"/>
    <x v="0"/>
  </r>
  <r>
    <n v="178"/>
    <s v="Brazil"/>
    <x v="8"/>
    <x v="2"/>
    <x v="0"/>
    <s v="SQL Injection"/>
    <n v="6"/>
    <x v="3"/>
    <s v="Banking"/>
    <x v="4"/>
    <n v="2764"/>
    <n v="2764000"/>
    <s v="Media"/>
    <s v="826256"/>
    <s v="Nation-state"/>
    <n v="826256"/>
    <n v="826256"/>
    <n v="3.3452102011967235"/>
    <s v="Leve"/>
    <s v="Nation-state"/>
    <s v="Zero-day"/>
    <x v="0"/>
    <n v="50"/>
    <x v="2"/>
  </r>
  <r>
    <n v="179"/>
    <s v="UK"/>
    <x v="1"/>
    <x v="1"/>
    <x v="1"/>
    <s v="DDoS"/>
    <n v="8"/>
    <x v="2"/>
    <s v="IT"/>
    <x v="2"/>
    <n v="901"/>
    <n v="901000"/>
    <s v="Media"/>
    <s v="617543"/>
    <s v=""/>
    <n v="617543"/>
    <n v="617543"/>
    <n v="1.4590077128232366"/>
    <s v="Leve"/>
    <s v="Unknown"/>
    <s v="Zero-day"/>
    <x v="2"/>
    <n v="43"/>
    <x v="2"/>
  </r>
  <r>
    <n v="180"/>
    <s v="USA"/>
    <x v="3"/>
    <x v="2"/>
    <x v="1"/>
    <s v="SQL Injection"/>
    <n v="8"/>
    <x v="3"/>
    <s v="Banking"/>
    <x v="4"/>
    <n v="908"/>
    <n v="908000"/>
    <s v="Media"/>
    <s v="895507"/>
    <s v=""/>
    <n v="895507"/>
    <n v="895507"/>
    <n v="1.0139507563871639"/>
    <s v="Leve"/>
    <s v="Unknown"/>
    <s v="Social Engineering"/>
    <x v="1"/>
    <n v="52"/>
    <x v="0"/>
  </r>
  <r>
    <n v="181"/>
    <s v="UK"/>
    <x v="1"/>
    <x v="1"/>
    <x v="9"/>
    <s v="SQL Injection"/>
    <n v="5"/>
    <x v="3"/>
    <s v="Healthcare"/>
    <x v="5"/>
    <n v="679"/>
    <n v="679000"/>
    <s v="Media"/>
    <s v="2233"/>
    <s v=""/>
    <n v="2233"/>
    <n v="2233"/>
    <n v="304.07523510971788"/>
    <s v="Grave"/>
    <s v="Unknown"/>
    <s v="Social Engineering"/>
    <x v="2"/>
    <n v="45"/>
    <x v="2"/>
  </r>
  <r>
    <n v="182"/>
    <s v="Japan"/>
    <x v="9"/>
    <x v="0"/>
    <x v="6"/>
    <s v="Phishing"/>
    <n v="3"/>
    <x v="4"/>
    <s v="Government"/>
    <x v="6"/>
    <n v="7112"/>
    <n v="7112000"/>
    <s v="Alta"/>
    <s v="76776"/>
    <s v=""/>
    <n v="76776"/>
    <n v="76776"/>
    <n v="92.633114514952595"/>
    <s v="Moderada"/>
    <s v="Unknown"/>
    <s v="Unpatched Software"/>
    <x v="3"/>
    <n v="42"/>
    <x v="2"/>
  </r>
  <r>
    <n v="183"/>
    <s v="China"/>
    <x v="0"/>
    <x v="0"/>
    <x v="0"/>
    <s v="Ransomware"/>
    <n v="6"/>
    <x v="0"/>
    <s v="Retail"/>
    <x v="1"/>
    <n v="608"/>
    <n v="608000"/>
    <s v="Media"/>
    <s v="175261"/>
    <s v="Nation-state"/>
    <n v="175261"/>
    <n v="175261"/>
    <n v="3.4691117818567738"/>
    <s v="Leve"/>
    <s v="Nation-state"/>
    <s v="Zero-day"/>
    <x v="0"/>
    <n v="64"/>
    <x v="0"/>
  </r>
  <r>
    <n v="184"/>
    <s v="Australia"/>
    <x v="6"/>
    <x v="3"/>
    <x v="3"/>
    <s v="Man-in-the-Middle"/>
    <n v="9"/>
    <x v="1"/>
    <s v="Healthcare"/>
    <x v="5"/>
    <n v="9085"/>
    <n v="9085000"/>
    <s v="Alta"/>
    <s v="746369"/>
    <s v="Insider"/>
    <n v="746369"/>
    <n v="746369"/>
    <n v="12.172263317474332"/>
    <s v="Leve"/>
    <s v="Insider"/>
    <s v="Unpatched Software"/>
    <x v="2"/>
    <n v="30"/>
    <x v="2"/>
  </r>
  <r>
    <n v="185"/>
    <s v="Australia"/>
    <x v="6"/>
    <x v="3"/>
    <x v="1"/>
    <s v="Malware"/>
    <n v="8"/>
    <x v="5"/>
    <s v="Healthcare"/>
    <x v="5"/>
    <n v="7732"/>
    <n v="7732000"/>
    <s v="Alta"/>
    <s v="563706"/>
    <s v="Nation-state"/>
    <n v="563706"/>
    <n v="563706"/>
    <n v="13.716369880753442"/>
    <s v="Leve"/>
    <s v="Nation-state"/>
    <s v="Unpatched Software"/>
    <x v="1"/>
    <n v="35"/>
    <x v="2"/>
  </r>
  <r>
    <n v="186"/>
    <s v="India"/>
    <x v="5"/>
    <x v="0"/>
    <x v="6"/>
    <s v="DDoS"/>
    <n v="3"/>
    <x v="2"/>
    <s v="Healthcare"/>
    <x v="5"/>
    <n v="1201"/>
    <n v="1201000"/>
    <s v="Media"/>
    <s v="254980"/>
    <s v="Insider"/>
    <n v="254980"/>
    <n v="254980"/>
    <n v="4.7101733469291709"/>
    <s v="Leve"/>
    <s v="Insider"/>
    <s v="Unpatched Software"/>
    <x v="1"/>
    <n v="58"/>
    <x v="0"/>
  </r>
  <r>
    <n v="187"/>
    <s v="Russia"/>
    <x v="7"/>
    <x v="0"/>
    <x v="8"/>
    <s v="Malware"/>
    <n v="4"/>
    <x v="5"/>
    <s v="Education"/>
    <x v="0"/>
    <n v="54"/>
    <n v="54000"/>
    <s v="Baja"/>
    <s v="869574"/>
    <s v=""/>
    <n v="869574"/>
    <n v="869574"/>
    <n v="6.2099372796334755E-2"/>
    <s v="Leve"/>
    <s v="Unknown"/>
    <s v="Unpatched Software"/>
    <x v="2"/>
    <n v="16"/>
    <x v="1"/>
  </r>
  <r>
    <n v="188"/>
    <s v="Russia"/>
    <x v="7"/>
    <x v="0"/>
    <x v="7"/>
    <s v="Malware"/>
    <n v="10"/>
    <x v="5"/>
    <s v="IT"/>
    <x v="2"/>
    <n v="9533"/>
    <n v="9533000"/>
    <s v="Alta"/>
    <s v="282598"/>
    <s v=""/>
    <n v="282598"/>
    <n v="282598"/>
    <n v="33.73343052675532"/>
    <s v="Leve"/>
    <s v="Unknown"/>
    <s v="Zero-day"/>
    <x v="0"/>
    <n v="21"/>
    <x v="2"/>
  </r>
  <r>
    <n v="189"/>
    <s v="Brazil"/>
    <x v="8"/>
    <x v="2"/>
    <x v="5"/>
    <s v="Malware"/>
    <n v="2"/>
    <x v="5"/>
    <s v="Telecommunications"/>
    <x v="3"/>
    <n v="6277"/>
    <n v="6277000"/>
    <s v="Alta"/>
    <s v="422623"/>
    <s v="Nation-state"/>
    <n v="422623"/>
    <n v="422623"/>
    <n v="14.852480816235747"/>
    <s v="Leve"/>
    <s v="Nation-state"/>
    <s v="Zero-day"/>
    <x v="1"/>
    <n v="55"/>
    <x v="0"/>
  </r>
  <r>
    <n v="190"/>
    <s v="Brazil"/>
    <x v="8"/>
    <x v="2"/>
    <x v="8"/>
    <s v="Malware"/>
    <n v="4"/>
    <x v="5"/>
    <s v="Healthcare"/>
    <x v="5"/>
    <n v="8306"/>
    <n v="8306000"/>
    <s v="Alta"/>
    <s v="937717"/>
    <s v=""/>
    <n v="937717"/>
    <n v="937717"/>
    <n v="8.857683074957583"/>
    <s v="Leve"/>
    <s v="Unknown"/>
    <s v="Unpatched Software"/>
    <x v="4"/>
    <n v="56"/>
    <x v="0"/>
  </r>
  <r>
    <n v="191"/>
    <s v="India"/>
    <x v="5"/>
    <x v="0"/>
    <x v="8"/>
    <s v="Man-in-the-Middle"/>
    <n v="4"/>
    <x v="1"/>
    <s v="Telecommunications"/>
    <x v="3"/>
    <n v="7164"/>
    <n v="7164000"/>
    <s v="Alta"/>
    <s v="416077"/>
    <s v="Insider"/>
    <n v="416077"/>
    <n v="416077"/>
    <n v="17.217966866709769"/>
    <s v="Leve"/>
    <s v="Insider"/>
    <s v="Social Engineering"/>
    <x v="0"/>
    <n v="39"/>
    <x v="2"/>
  </r>
  <r>
    <n v="192"/>
    <s v="Australia"/>
    <x v="6"/>
    <x v="3"/>
    <x v="0"/>
    <s v="Man-in-the-Middle"/>
    <n v="6"/>
    <x v="1"/>
    <s v="Banking"/>
    <x v="4"/>
    <n v="4767"/>
    <n v="4767000"/>
    <s v="Alta"/>
    <s v="112313"/>
    <s v="Insider"/>
    <n v="112313"/>
    <n v="112313"/>
    <n v="42.443884501348911"/>
    <s v="Moderada"/>
    <s v="Insider"/>
    <s v="Social Engineering"/>
    <x v="3"/>
    <n v="63"/>
    <x v="0"/>
  </r>
  <r>
    <n v="193"/>
    <s v="Australia"/>
    <x v="6"/>
    <x v="3"/>
    <x v="1"/>
    <s v="Man-in-the-Middle"/>
    <n v="8"/>
    <x v="1"/>
    <s v="Telecommunications"/>
    <x v="3"/>
    <n v="7972"/>
    <n v="7972000"/>
    <s v="Alta"/>
    <s v="799971"/>
    <s v="Insider"/>
    <n v="799971"/>
    <n v="799971"/>
    <n v="9.9653612443451074"/>
    <s v="Leve"/>
    <s v="Insider"/>
    <s v="Zero-day"/>
    <x v="3"/>
    <n v="63"/>
    <x v="0"/>
  </r>
  <r>
    <n v="194"/>
    <s v="Japan"/>
    <x v="9"/>
    <x v="0"/>
    <x v="4"/>
    <s v="Man-in-the-Middle"/>
    <n v="7"/>
    <x v="1"/>
    <s v="Retail"/>
    <x v="1"/>
    <n v="4711"/>
    <n v="4711000"/>
    <s v="Alta"/>
    <s v="690595"/>
    <s v="Hacker Group"/>
    <n v="690595"/>
    <n v="690595"/>
    <n v="6.8216537912959119"/>
    <s v="Leve"/>
    <s v="Hacker Group"/>
    <s v="Social Engineering"/>
    <x v="2"/>
    <n v="71"/>
    <x v="0"/>
  </r>
  <r>
    <n v="195"/>
    <s v="India"/>
    <x v="5"/>
    <x v="0"/>
    <x v="1"/>
    <s v="Man-in-the-Middle"/>
    <n v="8"/>
    <x v="1"/>
    <s v="Government"/>
    <x v="6"/>
    <n v="6969"/>
    <n v="6969000"/>
    <s v="Alta"/>
    <s v="713419"/>
    <s v="Hacker Group"/>
    <n v="713419"/>
    <n v="713419"/>
    <n v="9.7684530409198516"/>
    <s v="Leve"/>
    <s v="Hacker Group"/>
    <s v="Unpatched Software"/>
    <x v="1"/>
    <n v="70"/>
    <x v="0"/>
  </r>
  <r>
    <n v="196"/>
    <s v="Australia"/>
    <x v="6"/>
    <x v="3"/>
    <x v="6"/>
    <s v="Man-in-the-Middle"/>
    <n v="3"/>
    <x v="1"/>
    <s v="Healthcare"/>
    <x v="5"/>
    <n v="8131"/>
    <n v="8131000"/>
    <s v="Alta"/>
    <s v="707365"/>
    <s v="Hacker Group"/>
    <n v="707365"/>
    <n v="707365"/>
    <n v="11.494772854184191"/>
    <s v="Leve"/>
    <s v="Hacker Group"/>
    <s v="Zero-day"/>
    <x v="2"/>
    <n v="38"/>
    <x v="2"/>
  </r>
  <r>
    <n v="197"/>
    <s v="Brazil"/>
    <x v="8"/>
    <x v="2"/>
    <x v="3"/>
    <s v="Malware"/>
    <n v="9"/>
    <x v="5"/>
    <s v="Healthcare"/>
    <x v="5"/>
    <n v="8388"/>
    <n v="8388000"/>
    <s v="Alta"/>
    <s v="155059"/>
    <s v=""/>
    <n v="155059"/>
    <n v="155059"/>
    <n v="54.095537827536617"/>
    <s v="Moderada"/>
    <s v="Unknown"/>
    <s v="Unpatched Software"/>
    <x v="2"/>
    <n v="29"/>
    <x v="2"/>
  </r>
  <r>
    <n v="198"/>
    <s v="Russia"/>
    <x v="7"/>
    <x v="0"/>
    <x v="6"/>
    <s v="Phishing"/>
    <n v="3"/>
    <x v="4"/>
    <s v="Banking"/>
    <x v="4"/>
    <n v="8501"/>
    <n v="8501000"/>
    <s v="Alta"/>
    <s v="923558"/>
    <s v="Insider"/>
    <n v="923558"/>
    <n v="923558"/>
    <n v="9.2046195257904753"/>
    <s v="Leve"/>
    <s v="Insider"/>
    <s v="Weak Passwords"/>
    <x v="4"/>
    <n v="41"/>
    <x v="2"/>
  </r>
  <r>
    <n v="199"/>
    <s v="Germany"/>
    <x v="2"/>
    <x v="1"/>
    <x v="6"/>
    <s v="DDoS"/>
    <n v="3"/>
    <x v="2"/>
    <s v="Telecommunications"/>
    <x v="3"/>
    <n v="2055"/>
    <n v="2055000"/>
    <s v="Media"/>
    <s v="239313"/>
    <s v="Nation-state"/>
    <n v="239313"/>
    <n v="239313"/>
    <n v="8.5870805179827254"/>
    <s v="Leve"/>
    <s v="Nation-state"/>
    <s v="Social Engineering"/>
    <x v="1"/>
    <n v="6"/>
    <x v="1"/>
  </r>
  <r>
    <n v="200"/>
    <s v="Russia"/>
    <x v="7"/>
    <x v="0"/>
    <x v="5"/>
    <s v="Ransomware"/>
    <n v="2"/>
    <x v="0"/>
    <s v="Telecommunications"/>
    <x v="3"/>
    <n v="6008"/>
    <n v="6008000"/>
    <s v="Alta"/>
    <s v="874485"/>
    <s v="Hacker Group"/>
    <n v="874485"/>
    <n v="874485"/>
    <n v="6.8703293938718213"/>
    <s v="Leve"/>
    <s v="Hacker Group"/>
    <s v="Weak Passwords"/>
    <x v="2"/>
    <n v="48"/>
    <x v="2"/>
  </r>
  <r>
    <n v="201"/>
    <s v="Russia"/>
    <x v="7"/>
    <x v="0"/>
    <x v="3"/>
    <s v="SQL Injection"/>
    <n v="9"/>
    <x v="3"/>
    <s v="Healthcare"/>
    <x v="5"/>
    <n v="4695"/>
    <n v="4695000"/>
    <s v="Alta"/>
    <s v="90895"/>
    <s v=""/>
    <n v="90895"/>
    <n v="90895"/>
    <n v="51.653006215963472"/>
    <s v="Moderada"/>
    <s v="Unknown"/>
    <s v="Social Engineering"/>
    <x v="0"/>
    <n v="29"/>
    <x v="2"/>
  </r>
  <r>
    <n v="202"/>
    <s v="China"/>
    <x v="0"/>
    <x v="0"/>
    <x v="7"/>
    <s v="Man-in-the-Middle"/>
    <n v="10"/>
    <x v="1"/>
    <s v="Retail"/>
    <x v="1"/>
    <n v="472"/>
    <n v="472000"/>
    <s v="Media"/>
    <s v="529593"/>
    <s v="Hacker Group"/>
    <n v="529593"/>
    <n v="529593"/>
    <n v="0.89125045081789223"/>
    <s v="Leve"/>
    <s v="Hacker Group"/>
    <s v="Zero-day"/>
    <x v="0"/>
    <n v="64"/>
    <x v="0"/>
  </r>
  <r>
    <n v="203"/>
    <s v="Germany"/>
    <x v="2"/>
    <x v="1"/>
    <x v="4"/>
    <s v="Phishing"/>
    <n v="7"/>
    <x v="4"/>
    <s v="Government"/>
    <x v="6"/>
    <n v="4692"/>
    <n v="4692000"/>
    <s v="Alta"/>
    <s v="610201"/>
    <s v="Nation-state"/>
    <n v="610201"/>
    <n v="610201"/>
    <n v="7.6892696013280872"/>
    <s v="Leve"/>
    <s v="Nation-state"/>
    <s v="Weak Passwords"/>
    <x v="0"/>
    <n v="72"/>
    <x v="0"/>
  </r>
  <r>
    <n v="204"/>
    <s v="USA"/>
    <x v="3"/>
    <x v="2"/>
    <x v="8"/>
    <s v="DDoS"/>
    <n v="4"/>
    <x v="2"/>
    <s v="Telecommunications"/>
    <x v="3"/>
    <n v="198"/>
    <n v="198000"/>
    <s v="Media"/>
    <s v="863623"/>
    <s v="Hacker Group"/>
    <n v="863623"/>
    <n v="863623"/>
    <n v="0.22926670549533767"/>
    <s v="Leve"/>
    <s v="Hacker Group"/>
    <s v="Weak Passwords"/>
    <x v="3"/>
    <n v="24"/>
    <x v="2"/>
  </r>
  <r>
    <n v="205"/>
    <s v="USA"/>
    <x v="3"/>
    <x v="2"/>
    <x v="4"/>
    <s v="Malware"/>
    <n v="7"/>
    <x v="5"/>
    <s v="Healthcare"/>
    <x v="5"/>
    <n v="1428"/>
    <n v="1428000"/>
    <s v="Media"/>
    <s v="755771"/>
    <s v="Insider"/>
    <n v="755771"/>
    <n v="755771"/>
    <n v="1.8894612256887338"/>
    <s v="Leve"/>
    <s v="Insider"/>
    <s v="Weak Passwords"/>
    <x v="2"/>
    <n v="44"/>
    <x v="2"/>
  </r>
  <r>
    <n v="206"/>
    <s v="Japan"/>
    <x v="9"/>
    <x v="0"/>
    <x v="8"/>
    <s v="SQL Injection"/>
    <n v="4"/>
    <x v="3"/>
    <s v="Telecommunications"/>
    <x v="3"/>
    <n v="6623"/>
    <n v="6623000"/>
    <s v="Alta"/>
    <s v="164032"/>
    <s v=""/>
    <n v="164032"/>
    <n v="164032"/>
    <n v="40.376268045259465"/>
    <s v="Moderada"/>
    <s v="Unknown"/>
    <s v="Social Engineering"/>
    <x v="3"/>
    <n v="5"/>
    <x v="1"/>
  </r>
  <r>
    <n v="207"/>
    <s v="Russia"/>
    <x v="7"/>
    <x v="0"/>
    <x v="0"/>
    <s v="Man-in-the-Middle"/>
    <n v="6"/>
    <x v="1"/>
    <s v="Telecommunications"/>
    <x v="3"/>
    <n v="9566"/>
    <n v="9566000"/>
    <s v="Alta"/>
    <s v="259993"/>
    <s v="Nation-state"/>
    <n v="259993"/>
    <n v="259993"/>
    <n v="36.793298281107568"/>
    <s v="Leve"/>
    <s v="Nation-state"/>
    <s v="Weak Passwords"/>
    <x v="2"/>
    <n v="58"/>
    <x v="0"/>
  </r>
  <r>
    <n v="208"/>
    <s v="UK"/>
    <x v="1"/>
    <x v="1"/>
    <x v="0"/>
    <s v="Phishing"/>
    <n v="6"/>
    <x v="4"/>
    <s v="Retail"/>
    <x v="1"/>
    <n v="9013"/>
    <n v="9013000"/>
    <s v="Alta"/>
    <s v="232359"/>
    <s v=""/>
    <n v="232359"/>
    <n v="232359"/>
    <n v="38.789115119276637"/>
    <s v="Leve"/>
    <s v="Unknown"/>
    <s v="Social Engineering"/>
    <x v="3"/>
    <n v="17"/>
    <x v="1"/>
  </r>
  <r>
    <n v="209"/>
    <s v="Germany"/>
    <x v="2"/>
    <x v="1"/>
    <x v="4"/>
    <s v="Phishing"/>
    <n v="7"/>
    <x v="4"/>
    <s v="Telecommunications"/>
    <x v="3"/>
    <n v="849"/>
    <n v="849000"/>
    <s v="Media"/>
    <s v="800031"/>
    <s v=""/>
    <n v="800031"/>
    <n v="800031"/>
    <n v="1.0612088781559714"/>
    <s v="Leve"/>
    <s v="Unknown"/>
    <s v="Unpatched Software"/>
    <x v="4"/>
    <n v="10"/>
    <x v="1"/>
  </r>
  <r>
    <n v="210"/>
    <s v="UK"/>
    <x v="1"/>
    <x v="1"/>
    <x v="3"/>
    <s v="Phishing"/>
    <n v="9"/>
    <x v="4"/>
    <s v="Healthcare"/>
    <x v="5"/>
    <n v="7119"/>
    <n v="7119000"/>
    <s v="Alta"/>
    <s v="925040"/>
    <s v=""/>
    <n v="925040"/>
    <n v="925040"/>
    <n v="7.6958834212574594"/>
    <s v="Leve"/>
    <s v="Unknown"/>
    <s v="Unpatched Software"/>
    <x v="4"/>
    <n v="48"/>
    <x v="2"/>
  </r>
  <r>
    <n v="211"/>
    <s v="Brazil"/>
    <x v="8"/>
    <x v="2"/>
    <x v="3"/>
    <s v="Malware"/>
    <n v="9"/>
    <x v="5"/>
    <s v="IT"/>
    <x v="2"/>
    <n v="9929"/>
    <n v="9929000"/>
    <s v="Alta"/>
    <s v="273469"/>
    <s v="Insider"/>
    <n v="273469"/>
    <n v="273469"/>
    <n v="36.307588794342323"/>
    <s v="Leve"/>
    <s v="Insider"/>
    <s v="Social Engineering"/>
    <x v="1"/>
    <n v="67"/>
    <x v="0"/>
  </r>
  <r>
    <n v="212"/>
    <s v="Germany"/>
    <x v="2"/>
    <x v="1"/>
    <x v="2"/>
    <s v="Malware"/>
    <n v="1"/>
    <x v="5"/>
    <s v="Banking"/>
    <x v="4"/>
    <n v="2284"/>
    <n v="2284000"/>
    <s v="Media"/>
    <s v="797768"/>
    <s v="Insider"/>
    <n v="797768"/>
    <n v="797768"/>
    <n v="2.8629877357828342"/>
    <s v="Leve"/>
    <s v="Insider"/>
    <s v="Zero-day"/>
    <x v="3"/>
    <n v="58"/>
    <x v="0"/>
  </r>
  <r>
    <n v="213"/>
    <s v="Japan"/>
    <x v="9"/>
    <x v="0"/>
    <x v="6"/>
    <s v="DDoS"/>
    <n v="3"/>
    <x v="2"/>
    <s v="Education"/>
    <x v="0"/>
    <n v="8219"/>
    <n v="8219000"/>
    <s v="Alta"/>
    <s v="905203"/>
    <s v="Hacker Group"/>
    <n v="905203"/>
    <n v="905203"/>
    <n v="9.0797312867942335"/>
    <s v="Leve"/>
    <s v="Hacker Group"/>
    <s v="Weak Passwords"/>
    <x v="2"/>
    <n v="37"/>
    <x v="2"/>
  </r>
  <r>
    <n v="214"/>
    <s v="India"/>
    <x v="5"/>
    <x v="0"/>
    <x v="5"/>
    <s v="Phishing"/>
    <n v="2"/>
    <x v="4"/>
    <s v="Telecommunications"/>
    <x v="3"/>
    <n v="1172"/>
    <n v="1172000"/>
    <s v="Media"/>
    <s v="512291"/>
    <s v="Insider"/>
    <n v="512291"/>
    <n v="512291"/>
    <n v="2.2877622288894397"/>
    <s v="Leve"/>
    <s v="Insider"/>
    <s v="Zero-day"/>
    <x v="1"/>
    <n v="51"/>
    <x v="0"/>
  </r>
  <r>
    <n v="215"/>
    <s v="UK"/>
    <x v="1"/>
    <x v="1"/>
    <x v="1"/>
    <s v="Phishing"/>
    <n v="8"/>
    <x v="4"/>
    <s v="Telecommunications"/>
    <x v="3"/>
    <n v="2708"/>
    <n v="2708000"/>
    <s v="Media"/>
    <s v="416833"/>
    <s v="Insider"/>
    <n v="416833"/>
    <n v="416833"/>
    <n v="6.4966065546633782"/>
    <s v="Leve"/>
    <s v="Insider"/>
    <s v="Social Engineering"/>
    <x v="0"/>
    <n v="9"/>
    <x v="1"/>
  </r>
  <r>
    <n v="216"/>
    <s v="UK"/>
    <x v="1"/>
    <x v="1"/>
    <x v="7"/>
    <s v="Ransomware"/>
    <n v="10"/>
    <x v="0"/>
    <s v="Government"/>
    <x v="6"/>
    <n v="3074"/>
    <n v="3074000"/>
    <s v="Media"/>
    <s v="744505"/>
    <s v="Nation-state"/>
    <n v="744505"/>
    <n v="744505"/>
    <n v="4.1289178716059665"/>
    <s v="Leve"/>
    <s v="Nation-state"/>
    <s v="Unpatched Software"/>
    <x v="2"/>
    <n v="43"/>
    <x v="2"/>
  </r>
  <r>
    <n v="217"/>
    <s v="Brazil"/>
    <x v="8"/>
    <x v="2"/>
    <x v="9"/>
    <s v="Malware"/>
    <n v="5"/>
    <x v="5"/>
    <s v="Banking"/>
    <x v="4"/>
    <n v="7961"/>
    <n v="7961000"/>
    <s v="Alta"/>
    <s v="755029"/>
    <s v="Nation-state"/>
    <n v="755029"/>
    <n v="755029"/>
    <n v="10.543965860913952"/>
    <s v="Leve"/>
    <s v="Nation-state"/>
    <s v="Weak Passwords"/>
    <x v="3"/>
    <n v="27"/>
    <x v="2"/>
  </r>
  <r>
    <n v="218"/>
    <s v="Brazil"/>
    <x v="8"/>
    <x v="2"/>
    <x v="1"/>
    <s v="Malware"/>
    <n v="8"/>
    <x v="5"/>
    <s v="Banking"/>
    <x v="4"/>
    <n v="9922"/>
    <n v="9922000"/>
    <s v="Alta"/>
    <s v="660182"/>
    <s v="Insider"/>
    <n v="660182"/>
    <n v="660182"/>
    <n v="15.029188920630977"/>
    <s v="Leve"/>
    <s v="Insider"/>
    <s v="Weak Passwords"/>
    <x v="1"/>
    <n v="21"/>
    <x v="2"/>
  </r>
  <r>
    <n v="219"/>
    <s v="India"/>
    <x v="5"/>
    <x v="0"/>
    <x v="3"/>
    <s v="Ransomware"/>
    <n v="9"/>
    <x v="0"/>
    <s v="Retail"/>
    <x v="1"/>
    <n v="2948"/>
    <n v="2948000"/>
    <s v="Media"/>
    <s v="403737"/>
    <s v="Insider"/>
    <n v="403737"/>
    <n v="403737"/>
    <n v="7.3017830914679607"/>
    <s v="Leve"/>
    <s v="Insider"/>
    <s v="Zero-day"/>
    <x v="3"/>
    <n v="26"/>
    <x v="2"/>
  </r>
  <r>
    <n v="220"/>
    <s v="China"/>
    <x v="0"/>
    <x v="0"/>
    <x v="0"/>
    <s v="DDoS"/>
    <n v="6"/>
    <x v="2"/>
    <s v="Retail"/>
    <x v="1"/>
    <n v="787"/>
    <n v="787000"/>
    <s v="Media"/>
    <s v="86783"/>
    <s v="Nation-state"/>
    <n v="86783"/>
    <n v="86783"/>
    <n v="9.0685963840844401"/>
    <s v="Leve"/>
    <s v="Nation-state"/>
    <s v="Weak Passwords"/>
    <x v="2"/>
    <n v="12"/>
    <x v="1"/>
  </r>
  <r>
    <n v="221"/>
    <s v="Australia"/>
    <x v="6"/>
    <x v="3"/>
    <x v="6"/>
    <s v="DDoS"/>
    <n v="3"/>
    <x v="2"/>
    <s v="Telecommunications"/>
    <x v="3"/>
    <n v="8677"/>
    <n v="8677000"/>
    <s v="Alta"/>
    <s v="390083"/>
    <s v="Nation-state"/>
    <n v="390083"/>
    <n v="390083"/>
    <n v="22.243983972641718"/>
    <s v="Leve"/>
    <s v="Nation-state"/>
    <s v="Social Engineering"/>
    <x v="0"/>
    <n v="72"/>
    <x v="0"/>
  </r>
  <r>
    <n v="222"/>
    <s v="Brazil"/>
    <x v="8"/>
    <x v="2"/>
    <x v="5"/>
    <s v="Man-in-the-Middle"/>
    <n v="2"/>
    <x v="1"/>
    <s v="Banking"/>
    <x v="4"/>
    <n v="2015"/>
    <n v="2015000"/>
    <s v="Media"/>
    <s v="376174"/>
    <s v=""/>
    <n v="376174"/>
    <n v="376174"/>
    <n v="5.3565637178539722"/>
    <s v="Leve"/>
    <s v="Unknown"/>
    <s v="Social Engineering"/>
    <x v="3"/>
    <n v="43"/>
    <x v="2"/>
  </r>
  <r>
    <n v="223"/>
    <s v="UK"/>
    <x v="1"/>
    <x v="1"/>
    <x v="6"/>
    <s v="Ransomware"/>
    <n v="3"/>
    <x v="0"/>
    <s v="Government"/>
    <x v="6"/>
    <n v="3194"/>
    <n v="3194000"/>
    <s v="Media"/>
    <s v="485080"/>
    <s v="Insider"/>
    <n v="485080"/>
    <n v="485080"/>
    <n v="6.5844809103653006"/>
    <s v="Leve"/>
    <s v="Insider"/>
    <s v="Weak Passwords"/>
    <x v="2"/>
    <n v="61"/>
    <x v="0"/>
  </r>
  <r>
    <n v="224"/>
    <s v="France"/>
    <x v="4"/>
    <x v="1"/>
    <x v="2"/>
    <s v="Ransomware"/>
    <n v="1"/>
    <x v="0"/>
    <s v="Banking"/>
    <x v="4"/>
    <n v="7882"/>
    <n v="7882000"/>
    <s v="Alta"/>
    <s v="759804"/>
    <s v=""/>
    <n v="759804"/>
    <n v="759804"/>
    <n v="10.373727961421629"/>
    <s v="Leve"/>
    <s v="Unknown"/>
    <s v="Unpatched Software"/>
    <x v="1"/>
    <n v="47"/>
    <x v="2"/>
  </r>
  <r>
    <n v="225"/>
    <s v="Japan"/>
    <x v="9"/>
    <x v="0"/>
    <x v="1"/>
    <s v="Phishing"/>
    <n v="8"/>
    <x v="4"/>
    <s v="IT"/>
    <x v="2"/>
    <n v="6562"/>
    <n v="6562000"/>
    <s v="Alta"/>
    <s v="286208"/>
    <s v="Hacker Group"/>
    <n v="286208"/>
    <n v="286208"/>
    <n v="22.927381484794275"/>
    <s v="Leve"/>
    <s v="Hacker Group"/>
    <s v="Zero-day"/>
    <x v="3"/>
    <n v="57"/>
    <x v="0"/>
  </r>
  <r>
    <n v="226"/>
    <s v="USA"/>
    <x v="3"/>
    <x v="2"/>
    <x v="1"/>
    <s v="Malware"/>
    <n v="8"/>
    <x v="5"/>
    <s v="IT"/>
    <x v="2"/>
    <n v="7553"/>
    <n v="7553000"/>
    <s v="Alta"/>
    <s v="992377"/>
    <s v="Nation-state"/>
    <n v="992377"/>
    <n v="992377"/>
    <n v="7.6110187962840739"/>
    <s v="Leve"/>
    <s v="Nation-state"/>
    <s v="Unpatched Software"/>
    <x v="2"/>
    <n v="33"/>
    <x v="2"/>
  </r>
  <r>
    <n v="227"/>
    <s v="USA"/>
    <x v="3"/>
    <x v="2"/>
    <x v="8"/>
    <s v="Man-in-the-Middle"/>
    <n v="4"/>
    <x v="1"/>
    <s v="Education"/>
    <x v="0"/>
    <n v="3606"/>
    <n v="3606000"/>
    <s v="Media"/>
    <s v="48987"/>
    <s v=""/>
    <n v="48987"/>
    <n v="48987"/>
    <n v="73.611366280850021"/>
    <s v="Moderada"/>
    <s v="Unknown"/>
    <s v="Zero-day"/>
    <x v="0"/>
    <n v="58"/>
    <x v="0"/>
  </r>
  <r>
    <n v="228"/>
    <s v="Russia"/>
    <x v="7"/>
    <x v="0"/>
    <x v="8"/>
    <s v="SQL Injection"/>
    <n v="4"/>
    <x v="3"/>
    <s v="Telecommunications"/>
    <x v="3"/>
    <n v="6807"/>
    <n v="6807000"/>
    <s v="Alta"/>
    <s v="538602"/>
    <s v="Insider"/>
    <n v="538602"/>
    <n v="538602"/>
    <n v="12.638274644357057"/>
    <s v="Leve"/>
    <s v="Insider"/>
    <s v="Unpatched Software"/>
    <x v="0"/>
    <n v="19"/>
    <x v="1"/>
  </r>
  <r>
    <n v="229"/>
    <s v="Japan"/>
    <x v="9"/>
    <x v="0"/>
    <x v="7"/>
    <s v="Malware"/>
    <n v="10"/>
    <x v="5"/>
    <s v="Healthcare"/>
    <x v="5"/>
    <n v="2629"/>
    <n v="2629000"/>
    <s v="Media"/>
    <s v="808392"/>
    <s v="Hacker Group"/>
    <n v="808392"/>
    <n v="808392"/>
    <n v="3.2521351027719225"/>
    <s v="Leve"/>
    <s v="Hacker Group"/>
    <s v="Weak Passwords"/>
    <x v="1"/>
    <n v="4"/>
    <x v="1"/>
  </r>
  <r>
    <n v="230"/>
    <s v="UK"/>
    <x v="1"/>
    <x v="1"/>
    <x v="7"/>
    <s v="Ransomware"/>
    <n v="10"/>
    <x v="0"/>
    <s v="IT"/>
    <x v="2"/>
    <n v="2612"/>
    <n v="2612000"/>
    <s v="Media"/>
    <s v="21580"/>
    <s v=""/>
    <n v="21580"/>
    <n v="21580"/>
    <n v="121.03799814643187"/>
    <s v="Grave"/>
    <s v="Unknown"/>
    <s v="Weak Passwords"/>
    <x v="1"/>
    <n v="14"/>
    <x v="1"/>
  </r>
  <r>
    <n v="231"/>
    <s v="France"/>
    <x v="4"/>
    <x v="1"/>
    <x v="9"/>
    <s v="Phishing"/>
    <n v="5"/>
    <x v="4"/>
    <s v="Government"/>
    <x v="6"/>
    <n v="9444"/>
    <n v="9444000"/>
    <s v="Alta"/>
    <s v="209658"/>
    <s v="Insider"/>
    <n v="209658"/>
    <n v="209658"/>
    <n v="45.044787224909136"/>
    <s v="Moderada"/>
    <s v="Insider"/>
    <s v="Zero-day"/>
    <x v="0"/>
    <n v="11"/>
    <x v="1"/>
  </r>
  <r>
    <n v="232"/>
    <s v="Japan"/>
    <x v="9"/>
    <x v="0"/>
    <x v="1"/>
    <s v="Man-in-the-Middle"/>
    <n v="8"/>
    <x v="1"/>
    <s v="Retail"/>
    <x v="1"/>
    <n v="7412"/>
    <n v="7412000"/>
    <s v="Alta"/>
    <s v="559889"/>
    <s v="Nation-state"/>
    <n v="559889"/>
    <n v="559889"/>
    <n v="13.238338313487137"/>
    <s v="Leve"/>
    <s v="Nation-state"/>
    <s v="Zero-day"/>
    <x v="0"/>
    <n v="10"/>
    <x v="1"/>
  </r>
  <r>
    <n v="233"/>
    <s v="France"/>
    <x v="4"/>
    <x v="1"/>
    <x v="7"/>
    <s v="SQL Injection"/>
    <n v="10"/>
    <x v="3"/>
    <s v="Government"/>
    <x v="6"/>
    <n v="1292"/>
    <n v="1292000"/>
    <s v="Media"/>
    <s v="344516"/>
    <s v="Insider"/>
    <n v="344516"/>
    <n v="344516"/>
    <n v="3.7501886704826481"/>
    <s v="Leve"/>
    <s v="Insider"/>
    <s v="Zero-day"/>
    <x v="0"/>
    <n v="28"/>
    <x v="2"/>
  </r>
  <r>
    <n v="234"/>
    <s v="Australia"/>
    <x v="6"/>
    <x v="3"/>
    <x v="2"/>
    <s v="Phishing"/>
    <n v="1"/>
    <x v="4"/>
    <s v="Retail"/>
    <x v="1"/>
    <n v="7343"/>
    <n v="7343000"/>
    <s v="Alta"/>
    <s v="897569"/>
    <s v="Hacker Group"/>
    <n v="897569"/>
    <n v="897569"/>
    <n v="8.1809866428096338"/>
    <s v="Leve"/>
    <s v="Hacker Group"/>
    <s v="Social Engineering"/>
    <x v="1"/>
    <n v="66"/>
    <x v="0"/>
  </r>
  <r>
    <n v="235"/>
    <s v="Australia"/>
    <x v="6"/>
    <x v="3"/>
    <x v="5"/>
    <s v="SQL Injection"/>
    <n v="2"/>
    <x v="3"/>
    <s v="Healthcare"/>
    <x v="5"/>
    <n v="9919"/>
    <n v="9919000"/>
    <s v="Alta"/>
    <s v="538688"/>
    <s v="Nation-state"/>
    <n v="538688"/>
    <n v="538688"/>
    <n v="18.413255910657004"/>
    <s v="Leve"/>
    <s v="Nation-state"/>
    <s v="Zero-day"/>
    <x v="4"/>
    <n v="36"/>
    <x v="2"/>
  </r>
  <r>
    <n v="236"/>
    <s v="China"/>
    <x v="0"/>
    <x v="0"/>
    <x v="7"/>
    <s v="DDoS"/>
    <n v="10"/>
    <x v="2"/>
    <s v="Government"/>
    <x v="6"/>
    <n v="2271"/>
    <n v="2271000"/>
    <s v="Media"/>
    <s v="303975"/>
    <s v="Nation-state"/>
    <n v="303975"/>
    <n v="303975"/>
    <n v="7.4710091290402172"/>
    <s v="Leve"/>
    <s v="Nation-state"/>
    <s v="Social Engineering"/>
    <x v="3"/>
    <n v="2"/>
    <x v="1"/>
  </r>
  <r>
    <n v="237"/>
    <s v="Japan"/>
    <x v="9"/>
    <x v="0"/>
    <x v="6"/>
    <s v="SQL Injection"/>
    <n v="3"/>
    <x v="3"/>
    <s v="Telecommunications"/>
    <x v="3"/>
    <n v="6762"/>
    <n v="6762000"/>
    <s v="Alta"/>
    <s v="822256"/>
    <s v="Insider"/>
    <n v="822256"/>
    <n v="822256"/>
    <n v="8.223716214901442"/>
    <s v="Leve"/>
    <s v="Insider"/>
    <s v="Unpatched Software"/>
    <x v="3"/>
    <n v="60"/>
    <x v="0"/>
  </r>
  <r>
    <n v="238"/>
    <s v="Russia"/>
    <x v="7"/>
    <x v="0"/>
    <x v="0"/>
    <s v="Man-in-the-Middle"/>
    <n v="6"/>
    <x v="1"/>
    <s v="Healthcare"/>
    <x v="5"/>
    <n v="5382"/>
    <n v="5382000"/>
    <s v="Alta"/>
    <s v="521877"/>
    <s v=""/>
    <n v="521877"/>
    <n v="521877"/>
    <n v="10.312774849246086"/>
    <s v="Leve"/>
    <s v="Unknown"/>
    <s v="Zero-day"/>
    <x v="4"/>
    <n v="66"/>
    <x v="0"/>
  </r>
  <r>
    <n v="239"/>
    <s v="Brazil"/>
    <x v="8"/>
    <x v="2"/>
    <x v="3"/>
    <s v="SQL Injection"/>
    <n v="9"/>
    <x v="3"/>
    <s v="Education"/>
    <x v="0"/>
    <n v="5583"/>
    <n v="5583000"/>
    <s v="Alta"/>
    <s v="758258"/>
    <s v=""/>
    <n v="758258"/>
    <n v="758258"/>
    <n v="7.3629292404432265"/>
    <s v="Leve"/>
    <s v="Unknown"/>
    <s v="Zero-day"/>
    <x v="4"/>
    <n v="44"/>
    <x v="2"/>
  </r>
  <r>
    <n v="240"/>
    <s v="Brazil"/>
    <x v="8"/>
    <x v="2"/>
    <x v="3"/>
    <s v="DDoS"/>
    <n v="9"/>
    <x v="2"/>
    <s v="IT"/>
    <x v="2"/>
    <n v="1712"/>
    <n v="1712000"/>
    <s v="Media"/>
    <s v="988369"/>
    <s v="Hacker Group"/>
    <n v="988369"/>
    <n v="988369"/>
    <n v="1.7321465970705272"/>
    <s v="Leve"/>
    <s v="Hacker Group"/>
    <s v="Weak Passwords"/>
    <x v="1"/>
    <n v="26"/>
    <x v="2"/>
  </r>
  <r>
    <n v="241"/>
    <s v="France"/>
    <x v="4"/>
    <x v="1"/>
    <x v="6"/>
    <s v="Malware"/>
    <n v="3"/>
    <x v="5"/>
    <s v="Healthcare"/>
    <x v="5"/>
    <n v="6789"/>
    <n v="6789000"/>
    <s v="Alta"/>
    <s v="325521"/>
    <s v="Hacker Group"/>
    <n v="325521"/>
    <n v="325521"/>
    <n v="20.855797321831773"/>
    <s v="Leve"/>
    <s v="Hacker Group"/>
    <s v="Social Engineering"/>
    <x v="0"/>
    <n v="69"/>
    <x v="0"/>
  </r>
  <r>
    <n v="242"/>
    <s v="Germany"/>
    <x v="2"/>
    <x v="1"/>
    <x v="8"/>
    <s v="Ransomware"/>
    <n v="4"/>
    <x v="0"/>
    <s v="IT"/>
    <x v="2"/>
    <n v="554"/>
    <n v="554000"/>
    <s v="Media"/>
    <s v="254933"/>
    <s v="Nation-state"/>
    <n v="254933"/>
    <n v="254933"/>
    <n v="2.1731199962343046"/>
    <s v="Leve"/>
    <s v="Nation-state"/>
    <s v="Social Engineering"/>
    <x v="1"/>
    <n v="41"/>
    <x v="2"/>
  </r>
  <r>
    <n v="243"/>
    <s v="UK"/>
    <x v="1"/>
    <x v="1"/>
    <x v="5"/>
    <s v="DDoS"/>
    <n v="2"/>
    <x v="2"/>
    <s v="Government"/>
    <x v="6"/>
    <n v="5528"/>
    <n v="5528000"/>
    <s v="Alta"/>
    <s v="339144"/>
    <s v="Hacker Group"/>
    <n v="339144"/>
    <n v="339144"/>
    <n v="16.299860826079776"/>
    <s v="Leve"/>
    <s v="Hacker Group"/>
    <s v="Unpatched Software"/>
    <x v="0"/>
    <n v="26"/>
    <x v="2"/>
  </r>
  <r>
    <n v="244"/>
    <s v="India"/>
    <x v="5"/>
    <x v="0"/>
    <x v="6"/>
    <s v="Ransomware"/>
    <n v="3"/>
    <x v="0"/>
    <s v="Education"/>
    <x v="0"/>
    <n v="5752"/>
    <n v="5752000"/>
    <s v="Alta"/>
    <s v="170002"/>
    <s v=""/>
    <n v="170002"/>
    <n v="170002"/>
    <n v="33.834896060046354"/>
    <s v="Leve"/>
    <s v="Unknown"/>
    <s v="Unpatched Software"/>
    <x v="1"/>
    <n v="54"/>
    <x v="0"/>
  </r>
  <r>
    <n v="245"/>
    <s v="Japan"/>
    <x v="9"/>
    <x v="0"/>
    <x v="0"/>
    <s v="DDoS"/>
    <n v="6"/>
    <x v="2"/>
    <s v="Government"/>
    <x v="6"/>
    <n v="7465"/>
    <n v="7465000"/>
    <s v="Alta"/>
    <s v="491269"/>
    <s v="Nation-state"/>
    <n v="491269"/>
    <n v="491269"/>
    <n v="15.195341045333615"/>
    <s v="Leve"/>
    <s v="Nation-state"/>
    <s v="Zero-day"/>
    <x v="3"/>
    <n v="67"/>
    <x v="0"/>
  </r>
  <r>
    <n v="246"/>
    <s v="China"/>
    <x v="0"/>
    <x v="0"/>
    <x v="0"/>
    <s v="Phishing"/>
    <n v="6"/>
    <x v="4"/>
    <s v="Banking"/>
    <x v="4"/>
    <n v="4914"/>
    <n v="4914000"/>
    <s v="Alta"/>
    <s v="341100"/>
    <s v="Insider"/>
    <n v="341100"/>
    <n v="341100"/>
    <n v="14.406332453825858"/>
    <s v="Leve"/>
    <s v="Insider"/>
    <s v="Social Engineering"/>
    <x v="3"/>
    <n v="37"/>
    <x v="2"/>
  </r>
  <r>
    <n v="247"/>
    <s v="India"/>
    <x v="5"/>
    <x v="0"/>
    <x v="4"/>
    <s v="DDoS"/>
    <n v="7"/>
    <x v="2"/>
    <s v="Government"/>
    <x v="6"/>
    <n v="3604"/>
    <n v="3604000"/>
    <s v="Media"/>
    <s v="446170"/>
    <s v="Insider"/>
    <n v="446170"/>
    <n v="446170"/>
    <n v="8.0776385682587346"/>
    <s v="Leve"/>
    <s v="Insider"/>
    <s v="Unpatched Software"/>
    <x v="0"/>
    <n v="72"/>
    <x v="0"/>
  </r>
  <r>
    <n v="248"/>
    <s v="India"/>
    <x v="5"/>
    <x v="0"/>
    <x v="7"/>
    <s v="Malware"/>
    <n v="10"/>
    <x v="5"/>
    <s v="Telecommunications"/>
    <x v="3"/>
    <n v="1409"/>
    <n v="1409000"/>
    <s v="Media"/>
    <s v="28398"/>
    <s v="Insider"/>
    <n v="28398"/>
    <n v="28398"/>
    <n v="49.616170152827664"/>
    <s v="Moderada"/>
    <s v="Insider"/>
    <s v="Zero-day"/>
    <x v="4"/>
    <n v="22"/>
    <x v="2"/>
  </r>
  <r>
    <n v="249"/>
    <s v="France"/>
    <x v="4"/>
    <x v="1"/>
    <x v="1"/>
    <s v="Ransomware"/>
    <n v="8"/>
    <x v="0"/>
    <s v="Telecommunications"/>
    <x v="3"/>
    <n v="6636"/>
    <n v="6636000"/>
    <s v="Alta"/>
    <s v="180698"/>
    <s v="Hacker Group"/>
    <n v="180698"/>
    <n v="180698"/>
    <n v="36.72425815448981"/>
    <s v="Leve"/>
    <s v="Hacker Group"/>
    <s v="Zero-day"/>
    <x v="4"/>
    <n v="53"/>
    <x v="0"/>
  </r>
  <r>
    <n v="250"/>
    <s v="Germany"/>
    <x v="2"/>
    <x v="1"/>
    <x v="1"/>
    <s v="Malware"/>
    <n v="8"/>
    <x v="5"/>
    <s v="Healthcare"/>
    <x v="5"/>
    <n v="853"/>
    <n v="853000"/>
    <s v="Media"/>
    <s v="676384"/>
    <s v=""/>
    <n v="676384"/>
    <n v="676384"/>
    <n v="1.2611179448360694"/>
    <s v="Leve"/>
    <s v="Unknown"/>
    <s v="Social Engineering"/>
    <x v="0"/>
    <n v="44"/>
    <x v="2"/>
  </r>
  <r>
    <n v="251"/>
    <s v="Brazil"/>
    <x v="8"/>
    <x v="2"/>
    <x v="7"/>
    <s v="Ransomware"/>
    <n v="10"/>
    <x v="0"/>
    <s v="Healthcare"/>
    <x v="5"/>
    <n v="6191"/>
    <n v="6191000"/>
    <s v="Alta"/>
    <s v="961557"/>
    <s v="Insider"/>
    <n v="961557"/>
    <n v="961557"/>
    <n v="6.4385158654141152"/>
    <s v="Leve"/>
    <s v="Insider"/>
    <s v="Unpatched Software"/>
    <x v="3"/>
    <n v="64"/>
    <x v="0"/>
  </r>
  <r>
    <n v="252"/>
    <s v="Japan"/>
    <x v="9"/>
    <x v="0"/>
    <x v="9"/>
    <s v="Phishing"/>
    <n v="5"/>
    <x v="4"/>
    <s v="Education"/>
    <x v="0"/>
    <n v="5447"/>
    <n v="5447000"/>
    <s v="Alta"/>
    <s v="345334"/>
    <s v="Hacker Group"/>
    <n v="345334"/>
    <n v="345334"/>
    <n v="15.773135573097349"/>
    <s v="Leve"/>
    <s v="Hacker Group"/>
    <s v="Weak Passwords"/>
    <x v="2"/>
    <n v="25"/>
    <x v="2"/>
  </r>
  <r>
    <n v="253"/>
    <s v="Russia"/>
    <x v="7"/>
    <x v="0"/>
    <x v="2"/>
    <s v="Phishing"/>
    <n v="1"/>
    <x v="4"/>
    <s v="Education"/>
    <x v="0"/>
    <n v="8788"/>
    <n v="8788000"/>
    <s v="Alta"/>
    <s v="263407"/>
    <s v="Nation-state"/>
    <n v="263407"/>
    <n v="263407"/>
    <n v="33.362818755765794"/>
    <s v="Leve"/>
    <s v="Nation-state"/>
    <s v="Zero-day"/>
    <x v="2"/>
    <n v="8"/>
    <x v="1"/>
  </r>
  <r>
    <n v="254"/>
    <s v="Russia"/>
    <x v="7"/>
    <x v="0"/>
    <x v="1"/>
    <s v="Phishing"/>
    <n v="8"/>
    <x v="4"/>
    <s v="IT"/>
    <x v="2"/>
    <n v="8922"/>
    <n v="8922000"/>
    <s v="Alta"/>
    <s v="791350"/>
    <s v="Nation-state"/>
    <n v="791350"/>
    <n v="791350"/>
    <n v="11.274404498641562"/>
    <s v="Leve"/>
    <s v="Nation-state"/>
    <s v="Social Engineering"/>
    <x v="2"/>
    <n v="32"/>
    <x v="2"/>
  </r>
  <r>
    <n v="255"/>
    <s v="China"/>
    <x v="0"/>
    <x v="0"/>
    <x v="6"/>
    <s v="Ransomware"/>
    <n v="3"/>
    <x v="0"/>
    <s v="Telecommunications"/>
    <x v="3"/>
    <n v="6492"/>
    <n v="6492000"/>
    <s v="Alta"/>
    <s v="591819"/>
    <s v=""/>
    <n v="591819"/>
    <n v="591819"/>
    <n v="10.969570088151952"/>
    <s v="Leve"/>
    <s v="Unknown"/>
    <s v="Zero-day"/>
    <x v="2"/>
    <n v="49"/>
    <x v="2"/>
  </r>
  <r>
    <n v="256"/>
    <s v="UK"/>
    <x v="1"/>
    <x v="1"/>
    <x v="3"/>
    <s v="SQL Injection"/>
    <n v="9"/>
    <x v="3"/>
    <s v="IT"/>
    <x v="2"/>
    <n v="659"/>
    <n v="659000"/>
    <s v="Media"/>
    <s v="186612"/>
    <s v=""/>
    <n v="186612"/>
    <n v="186612"/>
    <n v="3.5313913360341243"/>
    <s v="Leve"/>
    <s v="Unknown"/>
    <s v="Unpatched Software"/>
    <x v="2"/>
    <n v="30"/>
    <x v="2"/>
  </r>
  <r>
    <n v="257"/>
    <s v="Japan"/>
    <x v="9"/>
    <x v="0"/>
    <x v="4"/>
    <s v="Ransomware"/>
    <n v="7"/>
    <x v="0"/>
    <s v="Retail"/>
    <x v="1"/>
    <n v="480"/>
    <n v="480000"/>
    <s v="Media"/>
    <s v="187730"/>
    <s v="Nation-state"/>
    <n v="187730"/>
    <n v="187730"/>
    <n v="2.5568635806743729"/>
    <s v="Leve"/>
    <s v="Nation-state"/>
    <s v="Weak Passwords"/>
    <x v="1"/>
    <n v="26"/>
    <x v="2"/>
  </r>
  <r>
    <n v="258"/>
    <s v="France"/>
    <x v="4"/>
    <x v="1"/>
    <x v="7"/>
    <s v="SQL Injection"/>
    <n v="10"/>
    <x v="3"/>
    <s v="IT"/>
    <x v="2"/>
    <n v="8778"/>
    <n v="8778000"/>
    <s v="Alta"/>
    <s v="6456"/>
    <s v="Hacker Group"/>
    <n v="6456"/>
    <n v="6456"/>
    <n v="1359.6654275092937"/>
    <s v="Grave"/>
    <s v="Hacker Group"/>
    <s v="Social Engineering"/>
    <x v="3"/>
    <n v="69"/>
    <x v="0"/>
  </r>
  <r>
    <n v="259"/>
    <s v="Japan"/>
    <x v="9"/>
    <x v="0"/>
    <x v="9"/>
    <s v="Malware"/>
    <n v="5"/>
    <x v="5"/>
    <s v="Banking"/>
    <x v="4"/>
    <n v="1573"/>
    <n v="1573000"/>
    <s v="Media"/>
    <s v="762662"/>
    <s v="Hacker Group"/>
    <n v="762662"/>
    <n v="762662"/>
    <n v="2.0625126202695294"/>
    <s v="Leve"/>
    <s v="Hacker Group"/>
    <s v="Zero-day"/>
    <x v="3"/>
    <n v="56"/>
    <x v="0"/>
  </r>
  <r>
    <n v="260"/>
    <s v="UK"/>
    <x v="1"/>
    <x v="1"/>
    <x v="7"/>
    <s v="Phishing"/>
    <n v="10"/>
    <x v="4"/>
    <s v="IT"/>
    <x v="2"/>
    <n v="3026"/>
    <n v="3026000"/>
    <s v="Media"/>
    <s v="256396"/>
    <s v="Hacker Group"/>
    <n v="256396"/>
    <n v="256396"/>
    <n v="11.802056194324404"/>
    <s v="Leve"/>
    <s v="Hacker Group"/>
    <s v="Zero-day"/>
    <x v="4"/>
    <n v="29"/>
    <x v="2"/>
  </r>
  <r>
    <n v="261"/>
    <s v="Brazil"/>
    <x v="8"/>
    <x v="2"/>
    <x v="8"/>
    <s v="SQL Injection"/>
    <n v="4"/>
    <x v="3"/>
    <s v="Healthcare"/>
    <x v="5"/>
    <n v="5459"/>
    <n v="5459000"/>
    <s v="Alta"/>
    <s v="437634"/>
    <s v=""/>
    <n v="437634"/>
    <n v="437634"/>
    <n v="12.473893710269312"/>
    <s v="Leve"/>
    <s v="Unknown"/>
    <s v="Weak Passwords"/>
    <x v="1"/>
    <n v="29"/>
    <x v="2"/>
  </r>
  <r>
    <n v="262"/>
    <s v="Russia"/>
    <x v="7"/>
    <x v="0"/>
    <x v="7"/>
    <s v="Malware"/>
    <n v="10"/>
    <x v="5"/>
    <s v="Healthcare"/>
    <x v="5"/>
    <n v="6309"/>
    <n v="6309000"/>
    <s v="Alta"/>
    <s v="80855"/>
    <s v="Nation-state"/>
    <n v="80855"/>
    <n v="80855"/>
    <n v="78.02856966174015"/>
    <s v="Moderada"/>
    <s v="Nation-state"/>
    <s v="Zero-day"/>
    <x v="1"/>
    <n v="53"/>
    <x v="0"/>
  </r>
  <r>
    <n v="263"/>
    <s v="India"/>
    <x v="5"/>
    <x v="0"/>
    <x v="3"/>
    <s v="Phishing"/>
    <n v="9"/>
    <x v="4"/>
    <s v="Retail"/>
    <x v="1"/>
    <n v="5936"/>
    <n v="5936000"/>
    <s v="Alta"/>
    <s v="967614"/>
    <s v="Nation-state"/>
    <n v="967614"/>
    <n v="967614"/>
    <n v="6.1346776710547797"/>
    <s v="Leve"/>
    <s v="Nation-state"/>
    <s v="Unpatched Software"/>
    <x v="1"/>
    <n v="71"/>
    <x v="0"/>
  </r>
  <r>
    <n v="264"/>
    <s v="Japan"/>
    <x v="9"/>
    <x v="0"/>
    <x v="9"/>
    <s v="Ransomware"/>
    <n v="5"/>
    <x v="0"/>
    <s v="IT"/>
    <x v="2"/>
    <n v="7952"/>
    <n v="7952000"/>
    <s v="Alta"/>
    <s v="934400"/>
    <s v=""/>
    <n v="934400"/>
    <n v="934400"/>
    <n v="8.5102739726027394"/>
    <s v="Leve"/>
    <s v="Unknown"/>
    <s v="Social Engineering"/>
    <x v="0"/>
    <n v="4"/>
    <x v="1"/>
  </r>
  <r>
    <n v="265"/>
    <s v="Germany"/>
    <x v="2"/>
    <x v="1"/>
    <x v="5"/>
    <s v="Man-in-the-Middle"/>
    <n v="2"/>
    <x v="1"/>
    <s v="Telecommunications"/>
    <x v="3"/>
    <n v="8783"/>
    <n v="8783000"/>
    <s v="Alta"/>
    <s v="547719"/>
    <s v=""/>
    <n v="547719"/>
    <n v="547719"/>
    <n v="16.035594894462307"/>
    <s v="Leve"/>
    <s v="Unknown"/>
    <s v="Weak Passwords"/>
    <x v="1"/>
    <n v="22"/>
    <x v="2"/>
  </r>
  <r>
    <n v="266"/>
    <s v="China"/>
    <x v="0"/>
    <x v="0"/>
    <x v="3"/>
    <s v="Malware"/>
    <n v="9"/>
    <x v="5"/>
    <s v="Healthcare"/>
    <x v="5"/>
    <n v="9663"/>
    <n v="9663000"/>
    <s v="Alta"/>
    <s v="808984"/>
    <s v=""/>
    <n v="808984"/>
    <n v="808984"/>
    <n v="11.944612007159598"/>
    <s v="Leve"/>
    <s v="Unknown"/>
    <s v="Weak Passwords"/>
    <x v="3"/>
    <n v="26"/>
    <x v="2"/>
  </r>
  <r>
    <n v="267"/>
    <s v="Japan"/>
    <x v="9"/>
    <x v="0"/>
    <x v="5"/>
    <s v="Ransomware"/>
    <n v="2"/>
    <x v="0"/>
    <s v="Banking"/>
    <x v="4"/>
    <n v="5286"/>
    <n v="5286000"/>
    <s v="Alta"/>
    <s v="261038"/>
    <s v="Nation-state"/>
    <n v="261038"/>
    <n v="261038"/>
    <n v="20.249925298232441"/>
    <s v="Leve"/>
    <s v="Nation-state"/>
    <s v="Social Engineering"/>
    <x v="4"/>
    <n v="48"/>
    <x v="2"/>
  </r>
  <r>
    <n v="268"/>
    <s v="China"/>
    <x v="0"/>
    <x v="0"/>
    <x v="2"/>
    <s v="Phishing"/>
    <n v="1"/>
    <x v="4"/>
    <s v="Education"/>
    <x v="0"/>
    <n v="401"/>
    <n v="401000"/>
    <s v="Media"/>
    <s v="841054"/>
    <s v="Insider"/>
    <n v="841054"/>
    <n v="841054"/>
    <n v="0.47678270360761615"/>
    <s v="Leve"/>
    <s v="Insider"/>
    <s v="Zero-day"/>
    <x v="2"/>
    <n v="49"/>
    <x v="2"/>
  </r>
  <r>
    <n v="269"/>
    <s v="China"/>
    <x v="0"/>
    <x v="0"/>
    <x v="0"/>
    <s v="Ransomware"/>
    <n v="6"/>
    <x v="0"/>
    <s v="IT"/>
    <x v="2"/>
    <n v="6802"/>
    <n v="6802000"/>
    <s v="Alta"/>
    <s v="175038"/>
    <s v="Hacker Group"/>
    <n v="175038"/>
    <n v="175038"/>
    <n v="38.8601332282133"/>
    <s v="Leve"/>
    <s v="Hacker Group"/>
    <s v="Weak Passwords"/>
    <x v="0"/>
    <n v="67"/>
    <x v="0"/>
  </r>
  <r>
    <n v="270"/>
    <s v="Russia"/>
    <x v="7"/>
    <x v="0"/>
    <x v="6"/>
    <s v="Phishing"/>
    <n v="3"/>
    <x v="4"/>
    <s v="Retail"/>
    <x v="1"/>
    <n v="6717"/>
    <n v="6717000"/>
    <s v="Alta"/>
    <s v="774613"/>
    <s v="Hacker Group"/>
    <n v="774613"/>
    <n v="774613"/>
    <n v="8.6714268931711711"/>
    <s v="Leve"/>
    <s v="Hacker Group"/>
    <s v="Weak Passwords"/>
    <x v="4"/>
    <n v="53"/>
    <x v="0"/>
  </r>
  <r>
    <n v="271"/>
    <s v="Japan"/>
    <x v="9"/>
    <x v="0"/>
    <x v="8"/>
    <s v="Phishing"/>
    <n v="4"/>
    <x v="4"/>
    <s v="Healthcare"/>
    <x v="5"/>
    <n v="3745"/>
    <n v="3745000"/>
    <s v="Media"/>
    <s v="558357"/>
    <s v="Hacker Group"/>
    <n v="558357"/>
    <n v="558357"/>
    <n v="6.7071783822894675"/>
    <s v="Leve"/>
    <s v="Hacker Group"/>
    <s v="Weak Passwords"/>
    <x v="0"/>
    <n v="49"/>
    <x v="2"/>
  </r>
  <r>
    <n v="272"/>
    <s v="India"/>
    <x v="5"/>
    <x v="0"/>
    <x v="1"/>
    <s v="Phishing"/>
    <n v="8"/>
    <x v="4"/>
    <s v="Retail"/>
    <x v="1"/>
    <n v="3678"/>
    <n v="3678000"/>
    <s v="Media"/>
    <s v="620056"/>
    <s v="Nation-state"/>
    <n v="620056"/>
    <n v="620056"/>
    <n v="5.9317222960506797"/>
    <s v="Leve"/>
    <s v="Nation-state"/>
    <s v="Weak Passwords"/>
    <x v="3"/>
    <n v="14"/>
    <x v="1"/>
  </r>
  <r>
    <n v="273"/>
    <s v="Russia"/>
    <x v="7"/>
    <x v="0"/>
    <x v="4"/>
    <s v="Malware"/>
    <n v="7"/>
    <x v="5"/>
    <s v="Healthcare"/>
    <x v="5"/>
    <n v="4066"/>
    <n v="4066000"/>
    <s v="Alta"/>
    <s v="90640"/>
    <s v=""/>
    <n v="90640"/>
    <n v="90640"/>
    <n v="44.858781994704323"/>
    <s v="Moderada"/>
    <s v="Unknown"/>
    <s v="Social Engineering"/>
    <x v="4"/>
    <n v="56"/>
    <x v="0"/>
  </r>
  <r>
    <n v="274"/>
    <s v="Russia"/>
    <x v="7"/>
    <x v="0"/>
    <x v="6"/>
    <s v="Ransomware"/>
    <n v="3"/>
    <x v="0"/>
    <s v="Retail"/>
    <x v="1"/>
    <n v="7693"/>
    <n v="7693000"/>
    <s v="Alta"/>
    <s v="449596"/>
    <s v=""/>
    <n v="449596"/>
    <n v="449596"/>
    <n v="17.110917356915987"/>
    <s v="Leve"/>
    <s v="Unknown"/>
    <s v="Unpatched Software"/>
    <x v="1"/>
    <n v="3"/>
    <x v="1"/>
  </r>
  <r>
    <n v="275"/>
    <s v="Australia"/>
    <x v="6"/>
    <x v="3"/>
    <x v="9"/>
    <s v="Ransomware"/>
    <n v="5"/>
    <x v="0"/>
    <s v="Healthcare"/>
    <x v="5"/>
    <n v="5891"/>
    <n v="5891000"/>
    <s v="Alta"/>
    <s v="207842"/>
    <s v="Nation-state"/>
    <n v="207842"/>
    <n v="207842"/>
    <n v="28.343645653910183"/>
    <s v="Leve"/>
    <s v="Nation-state"/>
    <s v="Social Engineering"/>
    <x v="2"/>
    <n v="40"/>
    <x v="2"/>
  </r>
  <r>
    <n v="276"/>
    <s v="Germany"/>
    <x v="2"/>
    <x v="1"/>
    <x v="1"/>
    <s v="Phishing"/>
    <n v="8"/>
    <x v="4"/>
    <s v="Retail"/>
    <x v="1"/>
    <n v="936"/>
    <n v="936000"/>
    <s v="Media"/>
    <s v="908249"/>
    <s v="Nation-state"/>
    <n v="908249"/>
    <n v="908249"/>
    <n v="1.0305543964265307"/>
    <s v="Leve"/>
    <s v="Nation-state"/>
    <s v="Zero-day"/>
    <x v="1"/>
    <n v="53"/>
    <x v="0"/>
  </r>
  <r>
    <n v="277"/>
    <s v="Japan"/>
    <x v="9"/>
    <x v="0"/>
    <x v="1"/>
    <s v="Phishing"/>
    <n v="8"/>
    <x v="4"/>
    <s v="Healthcare"/>
    <x v="5"/>
    <n v="4739"/>
    <n v="4739000"/>
    <s v="Alta"/>
    <s v="470895"/>
    <s v="Nation-state"/>
    <n v="470895"/>
    <n v="470895"/>
    <n v="10.063814650824494"/>
    <s v="Leve"/>
    <s v="Nation-state"/>
    <s v="Social Engineering"/>
    <x v="4"/>
    <n v="63"/>
    <x v="0"/>
  </r>
  <r>
    <n v="278"/>
    <s v="France"/>
    <x v="4"/>
    <x v="1"/>
    <x v="1"/>
    <s v="Malware"/>
    <n v="8"/>
    <x v="5"/>
    <s v="Education"/>
    <x v="0"/>
    <n v="321"/>
    <n v="321000"/>
    <s v="Media"/>
    <s v="342049"/>
    <s v="Nation-state"/>
    <n v="342049"/>
    <n v="342049"/>
    <n v="0.93846203321746302"/>
    <s v="Leve"/>
    <s v="Nation-state"/>
    <s v="Unpatched Software"/>
    <x v="1"/>
    <n v="31"/>
    <x v="2"/>
  </r>
  <r>
    <n v="279"/>
    <s v="Brazil"/>
    <x v="8"/>
    <x v="2"/>
    <x v="4"/>
    <s v="Phishing"/>
    <n v="7"/>
    <x v="4"/>
    <s v="Banking"/>
    <x v="4"/>
    <n v="9875"/>
    <n v="9875000"/>
    <s v="Alta"/>
    <s v="316891"/>
    <s v="Hacker Group"/>
    <n v="316891"/>
    <n v="316891"/>
    <n v="31.162134614110215"/>
    <s v="Leve"/>
    <s v="Hacker Group"/>
    <s v="Social Engineering"/>
    <x v="2"/>
    <n v="55"/>
    <x v="0"/>
  </r>
  <r>
    <n v="280"/>
    <s v="India"/>
    <x v="5"/>
    <x v="0"/>
    <x v="0"/>
    <s v="Man-in-the-Middle"/>
    <n v="6"/>
    <x v="1"/>
    <s v="Education"/>
    <x v="0"/>
    <n v="2745"/>
    <n v="2745000"/>
    <s v="Media"/>
    <s v="633466"/>
    <s v=""/>
    <n v="633466"/>
    <n v="633466"/>
    <n v="4.3333028134106648"/>
    <s v="Leve"/>
    <s v="Unknown"/>
    <s v="Zero-day"/>
    <x v="1"/>
    <n v="16"/>
    <x v="1"/>
  </r>
  <r>
    <n v="281"/>
    <s v="USA"/>
    <x v="3"/>
    <x v="2"/>
    <x v="5"/>
    <s v="Malware"/>
    <n v="2"/>
    <x v="5"/>
    <s v="Telecommunications"/>
    <x v="3"/>
    <n v="2398"/>
    <n v="2398000"/>
    <s v="Media"/>
    <s v="123866"/>
    <s v="Nation-state"/>
    <n v="123866"/>
    <n v="123866"/>
    <n v="19.359630568517591"/>
    <s v="Leve"/>
    <s v="Nation-state"/>
    <s v="Zero-day"/>
    <x v="3"/>
    <n v="43"/>
    <x v="2"/>
  </r>
  <r>
    <n v="282"/>
    <s v="France"/>
    <x v="4"/>
    <x v="1"/>
    <x v="1"/>
    <s v="DDoS"/>
    <n v="8"/>
    <x v="2"/>
    <s v="Telecommunications"/>
    <x v="3"/>
    <n v="7993"/>
    <n v="7993000"/>
    <s v="Alta"/>
    <s v="305905"/>
    <s v=""/>
    <n v="305905"/>
    <n v="305905"/>
    <n v="26.129026985502033"/>
    <s v="Leve"/>
    <s v="Unknown"/>
    <s v="Unpatched Software"/>
    <x v="4"/>
    <n v="44"/>
    <x v="2"/>
  </r>
  <r>
    <n v="283"/>
    <s v="Russia"/>
    <x v="7"/>
    <x v="0"/>
    <x v="5"/>
    <s v="SQL Injection"/>
    <n v="2"/>
    <x v="3"/>
    <s v="Telecommunications"/>
    <x v="3"/>
    <n v="366"/>
    <n v="366000"/>
    <s v="Media"/>
    <s v="702942"/>
    <s v="Nation-state"/>
    <n v="702942"/>
    <n v="702942"/>
    <n v="0.5206688460783393"/>
    <s v="Leve"/>
    <s v="Nation-state"/>
    <s v="Unpatched Software"/>
    <x v="1"/>
    <n v="34"/>
    <x v="2"/>
  </r>
  <r>
    <n v="284"/>
    <s v="Brazil"/>
    <x v="8"/>
    <x v="2"/>
    <x v="3"/>
    <s v="Man-in-the-Middle"/>
    <n v="9"/>
    <x v="1"/>
    <s v="Retail"/>
    <x v="1"/>
    <n v="7278"/>
    <n v="7278000"/>
    <s v="Alta"/>
    <s v="11339"/>
    <s v="Hacker Group"/>
    <n v="11339"/>
    <n v="11339"/>
    <n v="641.85554281682687"/>
    <s v="Grave"/>
    <s v="Hacker Group"/>
    <s v="Social Engineering"/>
    <x v="1"/>
    <n v="34"/>
    <x v="2"/>
  </r>
  <r>
    <n v="285"/>
    <s v="UK"/>
    <x v="1"/>
    <x v="1"/>
    <x v="1"/>
    <s v="SQL Injection"/>
    <n v="8"/>
    <x v="3"/>
    <s v="Banking"/>
    <x v="4"/>
    <n v="7388"/>
    <n v="7388000"/>
    <s v="Alta"/>
    <s v="8385"/>
    <s v="Nation-state"/>
    <n v="8385"/>
    <n v="8385"/>
    <n v="881.0971973762671"/>
    <s v="Grave"/>
    <s v="Nation-state"/>
    <s v="Social Engineering"/>
    <x v="1"/>
    <n v="69"/>
    <x v="0"/>
  </r>
  <r>
    <n v="286"/>
    <s v="Russia"/>
    <x v="7"/>
    <x v="0"/>
    <x v="2"/>
    <s v="Ransomware"/>
    <n v="1"/>
    <x v="0"/>
    <s v="Banking"/>
    <x v="4"/>
    <n v="528"/>
    <n v="528000"/>
    <s v="Media"/>
    <s v="21810"/>
    <s v="Insider"/>
    <n v="21810"/>
    <n v="21810"/>
    <n v="24.209078404401652"/>
    <s v="Leve"/>
    <s v="Insider"/>
    <s v="Zero-day"/>
    <x v="0"/>
    <n v="48"/>
    <x v="2"/>
  </r>
  <r>
    <n v="287"/>
    <s v="India"/>
    <x v="5"/>
    <x v="0"/>
    <x v="4"/>
    <s v="Man-in-the-Middle"/>
    <n v="7"/>
    <x v="1"/>
    <s v="Healthcare"/>
    <x v="5"/>
    <n v="946"/>
    <n v="946000"/>
    <s v="Media"/>
    <s v="7347"/>
    <s v="Insider"/>
    <n v="7347"/>
    <n v="7347"/>
    <n v="128.76003811079352"/>
    <s v="Grave"/>
    <s v="Insider"/>
    <s v="Zero-day"/>
    <x v="1"/>
    <n v="7"/>
    <x v="1"/>
  </r>
  <r>
    <n v="288"/>
    <s v="Germany"/>
    <x v="2"/>
    <x v="1"/>
    <x v="8"/>
    <s v="SQL Injection"/>
    <n v="4"/>
    <x v="3"/>
    <s v="Education"/>
    <x v="0"/>
    <n v="162"/>
    <n v="162000"/>
    <s v="Media"/>
    <s v="61463"/>
    <s v="Hacker Group"/>
    <n v="61463"/>
    <n v="61463"/>
    <n v="2.6357320664464798"/>
    <s v="Leve"/>
    <s v="Hacker Group"/>
    <s v="Weak Passwords"/>
    <x v="2"/>
    <n v="58"/>
    <x v="0"/>
  </r>
  <r>
    <n v="289"/>
    <s v="Russia"/>
    <x v="7"/>
    <x v="0"/>
    <x v="9"/>
    <s v="DDoS"/>
    <n v="5"/>
    <x v="2"/>
    <s v="Healthcare"/>
    <x v="5"/>
    <n v="82"/>
    <n v="82000"/>
    <s v="Baja"/>
    <s v="683572"/>
    <s v="Insider"/>
    <n v="683572"/>
    <n v="683572"/>
    <n v="0.11995810243836787"/>
    <s v="Leve"/>
    <s v="Insider"/>
    <s v="Zero-day"/>
    <x v="2"/>
    <n v="69"/>
    <x v="0"/>
  </r>
  <r>
    <n v="290"/>
    <s v="Germany"/>
    <x v="2"/>
    <x v="1"/>
    <x v="7"/>
    <s v="Malware"/>
    <n v="10"/>
    <x v="5"/>
    <s v="Healthcare"/>
    <x v="5"/>
    <n v="9091"/>
    <n v="9091000"/>
    <s v="Alta"/>
    <s v="654633"/>
    <s v="Nation-state"/>
    <n v="654633"/>
    <n v="654633"/>
    <n v="13.887170368740959"/>
    <s v="Leve"/>
    <s v="Nation-state"/>
    <s v="Weak Passwords"/>
    <x v="2"/>
    <n v="43"/>
    <x v="2"/>
  </r>
  <r>
    <n v="291"/>
    <s v="Japan"/>
    <x v="9"/>
    <x v="0"/>
    <x v="8"/>
    <s v="DDoS"/>
    <n v="4"/>
    <x v="2"/>
    <s v="Banking"/>
    <x v="4"/>
    <n v="3284"/>
    <n v="3284000"/>
    <s v="Media"/>
    <s v="311274"/>
    <s v="Hacker Group"/>
    <n v="311274"/>
    <n v="311274"/>
    <n v="10.550190507398627"/>
    <s v="Leve"/>
    <s v="Hacker Group"/>
    <s v="Zero-day"/>
    <x v="4"/>
    <n v="67"/>
    <x v="0"/>
  </r>
  <r>
    <n v="292"/>
    <s v="Russia"/>
    <x v="7"/>
    <x v="0"/>
    <x v="1"/>
    <s v="Malware"/>
    <n v="8"/>
    <x v="5"/>
    <s v="Education"/>
    <x v="0"/>
    <n v="6333"/>
    <n v="6333000"/>
    <s v="Alta"/>
    <s v="185208"/>
    <s v=""/>
    <n v="185208"/>
    <n v="185208"/>
    <n v="34.193987300764547"/>
    <s v="Leve"/>
    <s v="Unknown"/>
    <s v="Zero-day"/>
    <x v="3"/>
    <n v="3"/>
    <x v="1"/>
  </r>
  <r>
    <n v="293"/>
    <s v="Russia"/>
    <x v="7"/>
    <x v="0"/>
    <x v="6"/>
    <s v="Man-in-the-Middle"/>
    <n v="3"/>
    <x v="1"/>
    <s v="Healthcare"/>
    <x v="5"/>
    <n v="2782"/>
    <n v="2782000"/>
    <s v="Media"/>
    <s v="182378"/>
    <s v="Insider"/>
    <n v="182378"/>
    <n v="182378"/>
    <n v="15.254032832907479"/>
    <s v="Leve"/>
    <s v="Insider"/>
    <s v="Social Engineering"/>
    <x v="1"/>
    <n v="10"/>
    <x v="1"/>
  </r>
  <r>
    <n v="294"/>
    <s v="China"/>
    <x v="0"/>
    <x v="0"/>
    <x v="3"/>
    <s v="Phishing"/>
    <n v="9"/>
    <x v="4"/>
    <s v="IT"/>
    <x v="2"/>
    <n v="773"/>
    <n v="773000"/>
    <s v="Media"/>
    <s v="800480"/>
    <s v=""/>
    <n v="800480"/>
    <n v="800480"/>
    <n v="0.96567059764141516"/>
    <s v="Leve"/>
    <s v="Unknown"/>
    <s v="Zero-day"/>
    <x v="0"/>
    <n v="31"/>
    <x v="2"/>
  </r>
  <r>
    <n v="295"/>
    <s v="India"/>
    <x v="5"/>
    <x v="0"/>
    <x v="0"/>
    <s v="DDoS"/>
    <n v="6"/>
    <x v="2"/>
    <s v="Banking"/>
    <x v="4"/>
    <n v="4698"/>
    <n v="4698000"/>
    <s v="Alta"/>
    <s v="147761"/>
    <s v=""/>
    <n v="147761"/>
    <n v="147761"/>
    <n v="31.794587205013503"/>
    <s v="Leve"/>
    <s v="Unknown"/>
    <s v="Unpatched Software"/>
    <x v="1"/>
    <n v="68"/>
    <x v="0"/>
  </r>
  <r>
    <n v="296"/>
    <s v="Russia"/>
    <x v="7"/>
    <x v="0"/>
    <x v="2"/>
    <s v="Ransomware"/>
    <n v="1"/>
    <x v="0"/>
    <s v="Banking"/>
    <x v="4"/>
    <n v="8011"/>
    <n v="8011000"/>
    <s v="Alta"/>
    <s v="923911"/>
    <s v="Insider"/>
    <n v="923911"/>
    <n v="923911"/>
    <n v="8.670748589420409"/>
    <s v="Leve"/>
    <s v="Insider"/>
    <s v="Unpatched Software"/>
    <x v="3"/>
    <n v="60"/>
    <x v="0"/>
  </r>
  <r>
    <n v="297"/>
    <s v="Germany"/>
    <x v="2"/>
    <x v="1"/>
    <x v="2"/>
    <s v="Ransomware"/>
    <n v="1"/>
    <x v="0"/>
    <s v="Education"/>
    <x v="0"/>
    <n v="1181"/>
    <n v="1181000"/>
    <s v="Media"/>
    <s v="418893"/>
    <s v="Insider"/>
    <n v="418893"/>
    <n v="418893"/>
    <n v="2.8193357253522975"/>
    <s v="Leve"/>
    <s v="Insider"/>
    <s v="Social Engineering"/>
    <x v="3"/>
    <n v="31"/>
    <x v="2"/>
  </r>
  <r>
    <n v="298"/>
    <s v="Germany"/>
    <x v="2"/>
    <x v="1"/>
    <x v="3"/>
    <s v="Ransomware"/>
    <n v="9"/>
    <x v="0"/>
    <s v="Education"/>
    <x v="0"/>
    <n v="1509"/>
    <n v="1509000"/>
    <s v="Media"/>
    <s v="914593"/>
    <s v=""/>
    <n v="914593"/>
    <n v="914593"/>
    <n v="1.6499142241412301"/>
    <s v="Leve"/>
    <s v="Unknown"/>
    <s v="Weak Passwords"/>
    <x v="1"/>
    <n v="1"/>
    <x v="1"/>
  </r>
  <r>
    <n v="299"/>
    <s v="Japan"/>
    <x v="9"/>
    <x v="0"/>
    <x v="7"/>
    <s v="SQL Injection"/>
    <n v="10"/>
    <x v="3"/>
    <s v="Banking"/>
    <x v="4"/>
    <n v="2069"/>
    <n v="2069000"/>
    <s v="Media"/>
    <s v="344789"/>
    <s v=""/>
    <n v="344789"/>
    <n v="344789"/>
    <n v="6.0007714863293202"/>
    <s v="Leve"/>
    <s v="Unknown"/>
    <s v="Zero-day"/>
    <x v="1"/>
    <n v="69"/>
    <x v="0"/>
  </r>
  <r>
    <n v="300"/>
    <s v="India"/>
    <x v="5"/>
    <x v="0"/>
    <x v="0"/>
    <s v="DDoS"/>
    <n v="6"/>
    <x v="2"/>
    <s v="Telecommunications"/>
    <x v="3"/>
    <n v="3686"/>
    <n v="3686000"/>
    <s v="Media"/>
    <s v="116906"/>
    <s v="Insider"/>
    <n v="116906"/>
    <n v="116906"/>
    <n v="31.529604981780235"/>
    <s v="Leve"/>
    <s v="Insider"/>
    <s v="Social Engineering"/>
    <x v="0"/>
    <n v="7"/>
    <x v="1"/>
  </r>
  <r>
    <n v="301"/>
    <s v="Australia"/>
    <x v="6"/>
    <x v="3"/>
    <x v="0"/>
    <s v="Phishing"/>
    <n v="6"/>
    <x v="4"/>
    <s v="Education"/>
    <x v="0"/>
    <n v="1087"/>
    <n v="1087000"/>
    <s v="Media"/>
    <s v="812343"/>
    <s v="Insider"/>
    <n v="812343"/>
    <n v="812343"/>
    <n v="1.3381047168499021"/>
    <s v="Leve"/>
    <s v="Insider"/>
    <s v="Social Engineering"/>
    <x v="2"/>
    <n v="16"/>
    <x v="1"/>
  </r>
  <r>
    <n v="302"/>
    <s v="China"/>
    <x v="0"/>
    <x v="0"/>
    <x v="1"/>
    <s v="Malware"/>
    <n v="8"/>
    <x v="5"/>
    <s v="IT"/>
    <x v="2"/>
    <n v="1817"/>
    <n v="1817000"/>
    <s v="Media"/>
    <s v="346390"/>
    <s v="Hacker Group"/>
    <n v="346390"/>
    <n v="346390"/>
    <n v="5.2455324922774906"/>
    <s v="Leve"/>
    <s v="Hacker Group"/>
    <s v="Weak Passwords"/>
    <x v="3"/>
    <n v="36"/>
    <x v="2"/>
  </r>
  <r>
    <n v="303"/>
    <s v="Brazil"/>
    <x v="8"/>
    <x v="2"/>
    <x v="4"/>
    <s v="Phishing"/>
    <n v="7"/>
    <x v="4"/>
    <s v="IT"/>
    <x v="2"/>
    <n v="1389"/>
    <n v="1389000"/>
    <s v="Media"/>
    <s v="30925"/>
    <s v="Insider"/>
    <n v="30925"/>
    <n v="30925"/>
    <n v="44.915117219078418"/>
    <s v="Moderada"/>
    <s v="Insider"/>
    <s v="Zero-day"/>
    <x v="4"/>
    <n v="43"/>
    <x v="2"/>
  </r>
  <r>
    <n v="304"/>
    <s v="UK"/>
    <x v="1"/>
    <x v="1"/>
    <x v="1"/>
    <s v="DDoS"/>
    <n v="8"/>
    <x v="2"/>
    <s v="Government"/>
    <x v="6"/>
    <n v="1563"/>
    <n v="1563000"/>
    <s v="Media"/>
    <s v="663812"/>
    <s v="Nation-state"/>
    <n v="663812"/>
    <n v="663812"/>
    <n v="2.3545823215006658"/>
    <s v="Leve"/>
    <s v="Nation-state"/>
    <s v="Zero-day"/>
    <x v="2"/>
    <n v="57"/>
    <x v="0"/>
  </r>
  <r>
    <n v="305"/>
    <s v="Brazil"/>
    <x v="8"/>
    <x v="2"/>
    <x v="9"/>
    <s v="Man-in-the-Middle"/>
    <n v="5"/>
    <x v="1"/>
    <s v="Government"/>
    <x v="6"/>
    <n v="3272"/>
    <n v="3272000"/>
    <s v="Media"/>
    <s v="220978"/>
    <s v="Nation-state"/>
    <n v="220978"/>
    <n v="220978"/>
    <n v="14.806903854682366"/>
    <s v="Leve"/>
    <s v="Nation-state"/>
    <s v="Zero-day"/>
    <x v="0"/>
    <n v="47"/>
    <x v="2"/>
  </r>
  <r>
    <n v="306"/>
    <s v="UK"/>
    <x v="1"/>
    <x v="1"/>
    <x v="8"/>
    <s v="DDoS"/>
    <n v="4"/>
    <x v="2"/>
    <s v="Banking"/>
    <x v="4"/>
    <n v="9703"/>
    <n v="9703000"/>
    <s v="Alta"/>
    <s v="100486"/>
    <s v="Nation-state"/>
    <n v="100486"/>
    <n v="100486"/>
    <n v="96.56071492546225"/>
    <s v="Moderada"/>
    <s v="Nation-state"/>
    <s v="Unpatched Software"/>
    <x v="3"/>
    <n v="31"/>
    <x v="2"/>
  </r>
  <r>
    <n v="307"/>
    <s v="Russia"/>
    <x v="7"/>
    <x v="0"/>
    <x v="5"/>
    <s v="SQL Injection"/>
    <n v="2"/>
    <x v="3"/>
    <s v="Education"/>
    <x v="0"/>
    <n v="7563"/>
    <n v="7563000"/>
    <s v="Alta"/>
    <s v="195733"/>
    <s v="Nation-state"/>
    <n v="195733"/>
    <n v="195733"/>
    <n v="38.639370979855208"/>
    <s v="Leve"/>
    <s v="Nation-state"/>
    <s v="Weak Passwords"/>
    <x v="2"/>
    <n v="70"/>
    <x v="0"/>
  </r>
  <r>
    <n v="308"/>
    <s v="Japan"/>
    <x v="9"/>
    <x v="0"/>
    <x v="5"/>
    <s v="Man-in-the-Middle"/>
    <n v="2"/>
    <x v="1"/>
    <s v="Healthcare"/>
    <x v="5"/>
    <n v="6421"/>
    <n v="6421000"/>
    <s v="Alta"/>
    <s v="707978"/>
    <s v="Nation-state"/>
    <n v="707978"/>
    <n v="707978"/>
    <n v="9.0694908598854767"/>
    <s v="Leve"/>
    <s v="Nation-state"/>
    <s v="Weak Passwords"/>
    <x v="0"/>
    <n v="41"/>
    <x v="2"/>
  </r>
  <r>
    <n v="309"/>
    <s v="Brazil"/>
    <x v="8"/>
    <x v="2"/>
    <x v="4"/>
    <s v="Phishing"/>
    <n v="7"/>
    <x v="4"/>
    <s v="Healthcare"/>
    <x v="5"/>
    <n v="9914"/>
    <n v="9914000"/>
    <s v="Alta"/>
    <s v="456432"/>
    <s v="Insider"/>
    <n v="456432"/>
    <n v="456432"/>
    <n v="21.720650611701195"/>
    <s v="Leve"/>
    <s v="Insider"/>
    <s v="Weak Passwords"/>
    <x v="2"/>
    <n v="66"/>
    <x v="0"/>
  </r>
  <r>
    <n v="310"/>
    <s v="Brazil"/>
    <x v="8"/>
    <x v="2"/>
    <x v="3"/>
    <s v="Man-in-the-Middle"/>
    <n v="9"/>
    <x v="1"/>
    <s v="IT"/>
    <x v="2"/>
    <n v="7551"/>
    <n v="7551000"/>
    <s v="Alta"/>
    <s v="37230"/>
    <s v=""/>
    <n v="37230"/>
    <n v="37230"/>
    <n v="202.82030620467364"/>
    <s v="Grave"/>
    <s v="Unknown"/>
    <s v="Social Engineering"/>
    <x v="1"/>
    <n v="52"/>
    <x v="0"/>
  </r>
  <r>
    <n v="311"/>
    <s v="UK"/>
    <x v="1"/>
    <x v="1"/>
    <x v="7"/>
    <s v="DDoS"/>
    <n v="10"/>
    <x v="2"/>
    <s v="Government"/>
    <x v="6"/>
    <n v="1168"/>
    <n v="1168000"/>
    <s v="Media"/>
    <s v="890414"/>
    <s v="Nation-state"/>
    <n v="890414"/>
    <n v="890414"/>
    <n v="1.3117493660252422"/>
    <s v="Leve"/>
    <s v="Nation-state"/>
    <s v="Unpatched Software"/>
    <x v="1"/>
    <n v="28"/>
    <x v="2"/>
  </r>
  <r>
    <n v="312"/>
    <s v="France"/>
    <x v="4"/>
    <x v="1"/>
    <x v="8"/>
    <s v="Malware"/>
    <n v="4"/>
    <x v="5"/>
    <s v="IT"/>
    <x v="2"/>
    <n v="3384"/>
    <n v="3384000"/>
    <s v="Media"/>
    <s v="440358"/>
    <s v="Nation-state"/>
    <n v="440358"/>
    <n v="440358"/>
    <n v="7.6846565748777129"/>
    <s v="Leve"/>
    <s v="Nation-state"/>
    <s v="Social Engineering"/>
    <x v="2"/>
    <n v="5"/>
    <x v="1"/>
  </r>
  <r>
    <n v="313"/>
    <s v="India"/>
    <x v="5"/>
    <x v="0"/>
    <x v="6"/>
    <s v="Malware"/>
    <n v="3"/>
    <x v="5"/>
    <s v="Healthcare"/>
    <x v="5"/>
    <n v="3889"/>
    <n v="3889000"/>
    <s v="Media"/>
    <s v="400752"/>
    <s v="Insider"/>
    <n v="400752"/>
    <n v="400752"/>
    <n v="9.7042559987224024"/>
    <s v="Leve"/>
    <s v="Insider"/>
    <s v="Unpatched Software"/>
    <x v="2"/>
    <n v="36"/>
    <x v="2"/>
  </r>
  <r>
    <n v="314"/>
    <s v="France"/>
    <x v="4"/>
    <x v="1"/>
    <x v="4"/>
    <s v="Phishing"/>
    <n v="7"/>
    <x v="4"/>
    <s v="Banking"/>
    <x v="4"/>
    <n v="8977"/>
    <n v="8977000"/>
    <s v="Alta"/>
    <s v="134364"/>
    <s v="Nation-state"/>
    <n v="134364"/>
    <n v="134364"/>
    <n v="66.81105057902414"/>
    <s v="Moderada"/>
    <s v="Nation-state"/>
    <s v="Zero-day"/>
    <x v="2"/>
    <n v="63"/>
    <x v="0"/>
  </r>
  <r>
    <n v="315"/>
    <s v="Germany"/>
    <x v="2"/>
    <x v="1"/>
    <x v="1"/>
    <s v="DDoS"/>
    <n v="8"/>
    <x v="2"/>
    <s v="Telecommunications"/>
    <x v="3"/>
    <n v="1501"/>
    <n v="1501000"/>
    <s v="Media"/>
    <s v="406483"/>
    <s v="Insider"/>
    <n v="406483"/>
    <n v="406483"/>
    <n v="3.6926513531931224"/>
    <s v="Leve"/>
    <s v="Insider"/>
    <s v="Weak Passwords"/>
    <x v="2"/>
    <n v="62"/>
    <x v="0"/>
  </r>
  <r>
    <n v="316"/>
    <s v="Brazil"/>
    <x v="8"/>
    <x v="2"/>
    <x v="4"/>
    <s v="SQL Injection"/>
    <n v="7"/>
    <x v="3"/>
    <s v="IT"/>
    <x v="2"/>
    <n v="9838"/>
    <n v="9838000"/>
    <s v="Alta"/>
    <s v="661583"/>
    <s v="Insider"/>
    <n v="661583"/>
    <n v="661583"/>
    <n v="14.870394190902729"/>
    <s v="Leve"/>
    <s v="Insider"/>
    <s v="Social Engineering"/>
    <x v="4"/>
    <n v="30"/>
    <x v="2"/>
  </r>
  <r>
    <n v="317"/>
    <s v="Russia"/>
    <x v="7"/>
    <x v="0"/>
    <x v="7"/>
    <s v="SQL Injection"/>
    <n v="10"/>
    <x v="3"/>
    <s v="Education"/>
    <x v="0"/>
    <n v="2349"/>
    <n v="2349000"/>
    <s v="Media"/>
    <s v="642834"/>
    <s v=""/>
    <n v="642834"/>
    <n v="642834"/>
    <n v="3.6541315487357546"/>
    <s v="Leve"/>
    <s v="Unknown"/>
    <s v="Weak Passwords"/>
    <x v="2"/>
    <n v="34"/>
    <x v="2"/>
  </r>
  <r>
    <n v="318"/>
    <s v="Brazil"/>
    <x v="8"/>
    <x v="2"/>
    <x v="1"/>
    <s v="Ransomware"/>
    <n v="8"/>
    <x v="0"/>
    <s v="IT"/>
    <x v="2"/>
    <n v="943"/>
    <n v="943000"/>
    <s v="Media"/>
    <s v="493087"/>
    <s v="Hacker Group"/>
    <n v="493087"/>
    <n v="493087"/>
    <n v="1.9124414150038431"/>
    <s v="Leve"/>
    <s v="Hacker Group"/>
    <s v="Unpatched Software"/>
    <x v="4"/>
    <n v="44"/>
    <x v="2"/>
  </r>
  <r>
    <n v="319"/>
    <s v="Brazil"/>
    <x v="8"/>
    <x v="2"/>
    <x v="8"/>
    <s v="Man-in-the-Middle"/>
    <n v="4"/>
    <x v="1"/>
    <s v="IT"/>
    <x v="2"/>
    <n v="9737"/>
    <n v="9737000"/>
    <s v="Alta"/>
    <s v="966570"/>
    <s v="Nation-state"/>
    <n v="966570"/>
    <n v="966570"/>
    <n v="10.073765997289383"/>
    <s v="Leve"/>
    <s v="Nation-state"/>
    <s v="Weak Passwords"/>
    <x v="2"/>
    <n v="32"/>
    <x v="2"/>
  </r>
  <r>
    <n v="320"/>
    <s v="Russia"/>
    <x v="7"/>
    <x v="0"/>
    <x v="6"/>
    <s v="Phishing"/>
    <n v="3"/>
    <x v="4"/>
    <s v="Telecommunications"/>
    <x v="3"/>
    <n v="7326"/>
    <n v="7326000"/>
    <s v="Alta"/>
    <s v="687383"/>
    <s v="Nation-state"/>
    <n v="687383"/>
    <n v="687383"/>
    <n v="10.657813766124562"/>
    <s v="Leve"/>
    <s v="Nation-state"/>
    <s v="Weak Passwords"/>
    <x v="0"/>
    <n v="8"/>
    <x v="1"/>
  </r>
  <r>
    <n v="321"/>
    <s v="Germany"/>
    <x v="2"/>
    <x v="1"/>
    <x v="9"/>
    <s v="Phishing"/>
    <n v="5"/>
    <x v="4"/>
    <s v="Retail"/>
    <x v="1"/>
    <n v="7884"/>
    <n v="7884000"/>
    <s v="Alta"/>
    <s v="733304"/>
    <s v=""/>
    <n v="733304"/>
    <n v="733304"/>
    <n v="10.751339144474869"/>
    <s v="Leve"/>
    <s v="Unknown"/>
    <s v="Weak Passwords"/>
    <x v="0"/>
    <n v="19"/>
    <x v="1"/>
  </r>
  <r>
    <n v="322"/>
    <s v="India"/>
    <x v="5"/>
    <x v="0"/>
    <x v="5"/>
    <s v="Ransomware"/>
    <n v="2"/>
    <x v="0"/>
    <s v="Telecommunications"/>
    <x v="3"/>
    <n v="351"/>
    <n v="351000"/>
    <s v="Media"/>
    <s v="661681"/>
    <s v="Hacker Group"/>
    <n v="661681"/>
    <n v="661681"/>
    <n v="0.53046709819384263"/>
    <s v="Leve"/>
    <s v="Hacker Group"/>
    <s v="Weak Passwords"/>
    <x v="1"/>
    <n v="14"/>
    <x v="1"/>
  </r>
  <r>
    <n v="323"/>
    <s v="France"/>
    <x v="4"/>
    <x v="1"/>
    <x v="9"/>
    <s v="SQL Injection"/>
    <n v="5"/>
    <x v="3"/>
    <s v="IT"/>
    <x v="2"/>
    <n v="2532"/>
    <n v="2532000"/>
    <s v="Media"/>
    <s v="644538"/>
    <s v=""/>
    <n v="644538"/>
    <n v="644538"/>
    <n v="3.9283952226245775"/>
    <s v="Leve"/>
    <s v="Unknown"/>
    <s v="Social Engineering"/>
    <x v="2"/>
    <n v="57"/>
    <x v="0"/>
  </r>
  <r>
    <n v="324"/>
    <s v="Germany"/>
    <x v="2"/>
    <x v="1"/>
    <x v="7"/>
    <s v="Phishing"/>
    <n v="10"/>
    <x v="4"/>
    <s v="Banking"/>
    <x v="4"/>
    <n v="5878"/>
    <n v="5878000"/>
    <s v="Alta"/>
    <s v="861637"/>
    <s v=""/>
    <n v="861637"/>
    <n v="861637"/>
    <n v="6.8218983168085865"/>
    <s v="Leve"/>
    <s v="Unknown"/>
    <s v="Social Engineering"/>
    <x v="0"/>
    <n v="15"/>
    <x v="1"/>
  </r>
  <r>
    <n v="325"/>
    <s v="Brazil"/>
    <x v="8"/>
    <x v="2"/>
    <x v="3"/>
    <s v="SQL Injection"/>
    <n v="9"/>
    <x v="3"/>
    <s v="Telecommunications"/>
    <x v="3"/>
    <n v="7376"/>
    <n v="7376000"/>
    <s v="Alta"/>
    <s v="393189"/>
    <s v=""/>
    <n v="393189"/>
    <n v="393189"/>
    <n v="18.759426128401355"/>
    <s v="Leve"/>
    <s v="Unknown"/>
    <s v="Zero-day"/>
    <x v="2"/>
    <n v="37"/>
    <x v="2"/>
  </r>
  <r>
    <n v="326"/>
    <s v="France"/>
    <x v="4"/>
    <x v="1"/>
    <x v="6"/>
    <s v="SQL Injection"/>
    <n v="3"/>
    <x v="3"/>
    <s v="Healthcare"/>
    <x v="5"/>
    <n v="2706"/>
    <n v="2706000"/>
    <s v="Media"/>
    <s v="999545"/>
    <s v="Hacker Group"/>
    <n v="999545"/>
    <n v="999545"/>
    <n v="2.7072317904646614"/>
    <s v="Leve"/>
    <s v="Hacker Group"/>
    <s v="Social Engineering"/>
    <x v="4"/>
    <n v="47"/>
    <x v="2"/>
  </r>
  <r>
    <n v="327"/>
    <s v="UK"/>
    <x v="1"/>
    <x v="1"/>
    <x v="8"/>
    <s v="SQL Injection"/>
    <n v="4"/>
    <x v="3"/>
    <s v="IT"/>
    <x v="2"/>
    <n v="7782"/>
    <n v="7782000"/>
    <s v="Alta"/>
    <s v="935572"/>
    <s v="Hacker Group"/>
    <n v="935572"/>
    <n v="935572"/>
    <n v="8.317906051057534"/>
    <s v="Leve"/>
    <s v="Hacker Group"/>
    <s v="Social Engineering"/>
    <x v="4"/>
    <n v="61"/>
    <x v="0"/>
  </r>
  <r>
    <n v="328"/>
    <s v="France"/>
    <x v="4"/>
    <x v="1"/>
    <x v="3"/>
    <s v="Ransomware"/>
    <n v="9"/>
    <x v="0"/>
    <s v="IT"/>
    <x v="2"/>
    <n v="5599"/>
    <n v="5599000"/>
    <s v="Alta"/>
    <s v="724608"/>
    <s v="Hacker Group"/>
    <n v="724608"/>
    <n v="724608"/>
    <n v="7.7269364953188484"/>
    <s v="Leve"/>
    <s v="Hacker Group"/>
    <s v="Social Engineering"/>
    <x v="2"/>
    <n v="21"/>
    <x v="2"/>
  </r>
  <r>
    <n v="329"/>
    <s v="Brazil"/>
    <x v="8"/>
    <x v="2"/>
    <x v="2"/>
    <s v="DDoS"/>
    <n v="1"/>
    <x v="2"/>
    <s v="Banking"/>
    <x v="4"/>
    <n v="5573"/>
    <n v="5573000"/>
    <s v="Alta"/>
    <s v="750979"/>
    <s v=""/>
    <n v="750979"/>
    <n v="750979"/>
    <n v="7.4209798143490033"/>
    <s v="Leve"/>
    <s v="Unknown"/>
    <s v="Social Engineering"/>
    <x v="1"/>
    <n v="30"/>
    <x v="2"/>
  </r>
  <r>
    <n v="330"/>
    <s v="India"/>
    <x v="5"/>
    <x v="0"/>
    <x v="1"/>
    <s v="Malware"/>
    <n v="8"/>
    <x v="5"/>
    <s v="Telecommunications"/>
    <x v="3"/>
    <n v="744"/>
    <n v="744000"/>
    <s v="Media"/>
    <s v="552358"/>
    <s v="Nation-state"/>
    <n v="552358"/>
    <n v="552358"/>
    <n v="1.3469525199236727"/>
    <s v="Leve"/>
    <s v="Nation-state"/>
    <s v="Weak Passwords"/>
    <x v="1"/>
    <n v="42"/>
    <x v="2"/>
  </r>
  <r>
    <n v="331"/>
    <s v="Australia"/>
    <x v="6"/>
    <x v="3"/>
    <x v="0"/>
    <s v="Phishing"/>
    <n v="6"/>
    <x v="4"/>
    <s v="Banking"/>
    <x v="4"/>
    <n v="3707"/>
    <n v="3707000"/>
    <s v="Media"/>
    <s v="902654"/>
    <s v="Insider"/>
    <n v="902654"/>
    <n v="902654"/>
    <n v="4.1067784555322415"/>
    <s v="Leve"/>
    <s v="Insider"/>
    <s v="Social Engineering"/>
    <x v="2"/>
    <n v="9"/>
    <x v="1"/>
  </r>
  <r>
    <n v="332"/>
    <s v="UK"/>
    <x v="1"/>
    <x v="1"/>
    <x v="6"/>
    <s v="Ransomware"/>
    <n v="3"/>
    <x v="0"/>
    <s v="Healthcare"/>
    <x v="5"/>
    <n v="7567"/>
    <n v="7567000"/>
    <s v="Alta"/>
    <s v="413293"/>
    <s v="Hacker Group"/>
    <n v="413293"/>
    <n v="413293"/>
    <n v="18.3090446729076"/>
    <s v="Leve"/>
    <s v="Hacker Group"/>
    <s v="Zero-day"/>
    <x v="2"/>
    <n v="27"/>
    <x v="2"/>
  </r>
  <r>
    <n v="333"/>
    <s v="India"/>
    <x v="5"/>
    <x v="0"/>
    <x v="2"/>
    <s v="Malware"/>
    <n v="1"/>
    <x v="5"/>
    <s v="Retail"/>
    <x v="1"/>
    <n v="5619"/>
    <n v="5619000"/>
    <s v="Alta"/>
    <s v="114357"/>
    <s v="Insider"/>
    <n v="114357"/>
    <n v="114357"/>
    <n v="49.135601668459302"/>
    <s v="Moderada"/>
    <s v="Insider"/>
    <s v="Zero-day"/>
    <x v="1"/>
    <n v="58"/>
    <x v="0"/>
  </r>
  <r>
    <n v="334"/>
    <s v="USA"/>
    <x v="3"/>
    <x v="2"/>
    <x v="4"/>
    <s v="Malware"/>
    <n v="7"/>
    <x v="5"/>
    <s v="Government"/>
    <x v="6"/>
    <n v="7053"/>
    <n v="7053000"/>
    <s v="Alta"/>
    <s v="363432"/>
    <s v="Hacker Group"/>
    <n v="363432"/>
    <n v="363432"/>
    <n v="19.40665654097603"/>
    <s v="Leve"/>
    <s v="Hacker Group"/>
    <s v="Zero-day"/>
    <x v="1"/>
    <n v="40"/>
    <x v="2"/>
  </r>
  <r>
    <n v="335"/>
    <s v="Japan"/>
    <x v="9"/>
    <x v="0"/>
    <x v="3"/>
    <s v="SQL Injection"/>
    <n v="9"/>
    <x v="3"/>
    <s v="Telecommunications"/>
    <x v="3"/>
    <n v="6377"/>
    <n v="6377000"/>
    <s v="Alta"/>
    <s v="304618"/>
    <s v=""/>
    <n v="304618"/>
    <n v="304618"/>
    <n v="20.934416219658718"/>
    <s v="Leve"/>
    <s v="Unknown"/>
    <s v="Unpatched Software"/>
    <x v="2"/>
    <n v="54"/>
    <x v="0"/>
  </r>
  <r>
    <n v="336"/>
    <s v="India"/>
    <x v="5"/>
    <x v="0"/>
    <x v="6"/>
    <s v="SQL Injection"/>
    <n v="3"/>
    <x v="3"/>
    <s v="IT"/>
    <x v="2"/>
    <n v="3273"/>
    <n v="3273000"/>
    <s v="Media"/>
    <s v="153154"/>
    <s v="Hacker Group"/>
    <n v="153154"/>
    <n v="153154"/>
    <n v="21.370646538777962"/>
    <s v="Leve"/>
    <s v="Hacker Group"/>
    <s v="Zero-day"/>
    <x v="0"/>
    <n v="37"/>
    <x v="2"/>
  </r>
  <r>
    <n v="337"/>
    <s v="China"/>
    <x v="0"/>
    <x v="0"/>
    <x v="6"/>
    <s v="Malware"/>
    <n v="3"/>
    <x v="5"/>
    <s v="Banking"/>
    <x v="4"/>
    <n v="2187"/>
    <n v="2187000"/>
    <s v="Media"/>
    <s v="741153"/>
    <s v="Insider"/>
    <n v="741153"/>
    <n v="741153"/>
    <n v="2.9508077279590044"/>
    <s v="Leve"/>
    <s v="Insider"/>
    <s v="Social Engineering"/>
    <x v="4"/>
    <n v="66"/>
    <x v="0"/>
  </r>
  <r>
    <n v="338"/>
    <s v="Japan"/>
    <x v="9"/>
    <x v="0"/>
    <x v="2"/>
    <s v="Man-in-the-Middle"/>
    <n v="1"/>
    <x v="1"/>
    <s v="Healthcare"/>
    <x v="5"/>
    <n v="7208"/>
    <n v="7208000"/>
    <s v="Alta"/>
    <s v="261230"/>
    <s v="Insider"/>
    <n v="261230"/>
    <n v="261230"/>
    <n v="27.592542969796732"/>
    <s v="Leve"/>
    <s v="Insider"/>
    <s v="Social Engineering"/>
    <x v="0"/>
    <n v="19"/>
    <x v="1"/>
  </r>
  <r>
    <n v="339"/>
    <s v="UK"/>
    <x v="1"/>
    <x v="1"/>
    <x v="5"/>
    <s v="SQL Injection"/>
    <n v="2"/>
    <x v="3"/>
    <s v="Telecommunications"/>
    <x v="3"/>
    <n v="5382"/>
    <n v="5382000"/>
    <s v="Alta"/>
    <s v="688014"/>
    <s v=""/>
    <n v="688014"/>
    <n v="688014"/>
    <n v="7.8225152395154751"/>
    <s v="Leve"/>
    <s v="Unknown"/>
    <s v="Zero-day"/>
    <x v="4"/>
    <n v="18"/>
    <x v="1"/>
  </r>
  <r>
    <n v="340"/>
    <s v="Australia"/>
    <x v="6"/>
    <x v="3"/>
    <x v="4"/>
    <s v="DDoS"/>
    <n v="7"/>
    <x v="2"/>
    <s v="Education"/>
    <x v="0"/>
    <n v="33"/>
    <n v="33000"/>
    <s v="Baja"/>
    <s v="45027"/>
    <s v=""/>
    <n v="45027"/>
    <n v="45027"/>
    <n v="0.73289359717502833"/>
    <s v="Leve"/>
    <s v="Unknown"/>
    <s v="Social Engineering"/>
    <x v="2"/>
    <n v="68"/>
    <x v="0"/>
  </r>
  <r>
    <n v="341"/>
    <s v="Australia"/>
    <x v="6"/>
    <x v="3"/>
    <x v="8"/>
    <s v="Malware"/>
    <n v="4"/>
    <x v="5"/>
    <s v="Banking"/>
    <x v="4"/>
    <n v="1399"/>
    <n v="1399000"/>
    <s v="Media"/>
    <s v="689681"/>
    <s v="Nation-state"/>
    <n v="689681"/>
    <n v="689681"/>
    <n v="2.0284740336474401"/>
    <s v="Leve"/>
    <s v="Nation-state"/>
    <s v="Weak Passwords"/>
    <x v="1"/>
    <n v="62"/>
    <x v="0"/>
  </r>
  <r>
    <n v="342"/>
    <s v="Germany"/>
    <x v="2"/>
    <x v="1"/>
    <x v="2"/>
    <s v="Malware"/>
    <n v="1"/>
    <x v="5"/>
    <s v="Government"/>
    <x v="6"/>
    <n v="9349"/>
    <n v="9349000"/>
    <s v="Alta"/>
    <s v="702688"/>
    <s v="Hacker Group"/>
    <n v="702688"/>
    <n v="702688"/>
    <n v="13.304624527528576"/>
    <s v="Leve"/>
    <s v="Hacker Group"/>
    <s v="Unpatched Software"/>
    <x v="2"/>
    <n v="39"/>
    <x v="2"/>
  </r>
  <r>
    <n v="343"/>
    <s v="China"/>
    <x v="0"/>
    <x v="0"/>
    <x v="3"/>
    <s v="Man-in-the-Middle"/>
    <n v="9"/>
    <x v="1"/>
    <s v="Banking"/>
    <x v="4"/>
    <n v="9728"/>
    <n v="9728000"/>
    <s v="Alta"/>
    <s v="86038"/>
    <s v="Insider"/>
    <n v="86038"/>
    <n v="86038"/>
    <n v="113.0663195332295"/>
    <s v="Grave"/>
    <s v="Insider"/>
    <s v="Weak Passwords"/>
    <x v="4"/>
    <n v="19"/>
    <x v="1"/>
  </r>
  <r>
    <n v="344"/>
    <s v="Japan"/>
    <x v="9"/>
    <x v="0"/>
    <x v="7"/>
    <s v="Malware"/>
    <n v="10"/>
    <x v="5"/>
    <s v="Education"/>
    <x v="0"/>
    <n v="1719"/>
    <n v="1719000"/>
    <s v="Media"/>
    <s v="899381"/>
    <s v="Insider"/>
    <n v="899381"/>
    <n v="899381"/>
    <n v="1.9113145596804915"/>
    <s v="Leve"/>
    <s v="Insider"/>
    <s v="Unpatched Software"/>
    <x v="3"/>
    <n v="66"/>
    <x v="0"/>
  </r>
  <r>
    <n v="345"/>
    <s v="India"/>
    <x v="5"/>
    <x v="0"/>
    <x v="5"/>
    <s v="Malware"/>
    <n v="2"/>
    <x v="5"/>
    <s v="IT"/>
    <x v="2"/>
    <n v="5421"/>
    <n v="5421000"/>
    <s v="Alta"/>
    <s v="157667"/>
    <s v="Insider"/>
    <n v="157667"/>
    <n v="157667"/>
    <n v="34.382591157312561"/>
    <s v="Leve"/>
    <s v="Insider"/>
    <s v="Weak Passwords"/>
    <x v="0"/>
    <n v="34"/>
    <x v="2"/>
  </r>
  <r>
    <n v="346"/>
    <s v="UK"/>
    <x v="1"/>
    <x v="1"/>
    <x v="8"/>
    <s v="Malware"/>
    <n v="4"/>
    <x v="5"/>
    <s v="Government"/>
    <x v="6"/>
    <n v="6428"/>
    <n v="6428000"/>
    <s v="Alta"/>
    <s v="643714"/>
    <s v="Nation-state"/>
    <n v="643714"/>
    <n v="643714"/>
    <n v="9.9858011477146675"/>
    <s v="Leve"/>
    <s v="Nation-state"/>
    <s v="Weak Passwords"/>
    <x v="0"/>
    <n v="25"/>
    <x v="2"/>
  </r>
  <r>
    <n v="347"/>
    <s v="USA"/>
    <x v="3"/>
    <x v="2"/>
    <x v="5"/>
    <s v="Ransomware"/>
    <n v="2"/>
    <x v="0"/>
    <s v="Education"/>
    <x v="0"/>
    <n v="7131"/>
    <n v="7131000"/>
    <s v="Alta"/>
    <s v="3607"/>
    <s v="Insider"/>
    <n v="3607"/>
    <n v="3607"/>
    <n v="1976.9891876906015"/>
    <s v="Grave"/>
    <s v="Insider"/>
    <s v="Zero-day"/>
    <x v="1"/>
    <n v="7"/>
    <x v="1"/>
  </r>
  <r>
    <n v="348"/>
    <s v="UK"/>
    <x v="1"/>
    <x v="1"/>
    <x v="1"/>
    <s v="Phishing"/>
    <n v="8"/>
    <x v="4"/>
    <s v="Banking"/>
    <x v="4"/>
    <n v="5231"/>
    <n v="5231000"/>
    <s v="Alta"/>
    <s v="259706"/>
    <s v="Hacker Group"/>
    <n v="259706"/>
    <n v="259706"/>
    <n v="20.142006730687779"/>
    <s v="Leve"/>
    <s v="Hacker Group"/>
    <s v="Social Engineering"/>
    <x v="2"/>
    <n v="2"/>
    <x v="1"/>
  </r>
  <r>
    <n v="349"/>
    <s v="India"/>
    <x v="5"/>
    <x v="0"/>
    <x v="8"/>
    <s v="Man-in-the-Middle"/>
    <n v="4"/>
    <x v="1"/>
    <s v="Retail"/>
    <x v="1"/>
    <n v="4094"/>
    <n v="4094000"/>
    <s v="Alta"/>
    <s v="698921"/>
    <s v="Insider"/>
    <n v="698921"/>
    <n v="698921"/>
    <n v="5.8576005013442147"/>
    <s v="Leve"/>
    <s v="Insider"/>
    <s v="Weak Passwords"/>
    <x v="3"/>
    <n v="72"/>
    <x v="0"/>
  </r>
  <r>
    <n v="350"/>
    <s v="Brazil"/>
    <x v="8"/>
    <x v="2"/>
    <x v="2"/>
    <s v="Ransomware"/>
    <n v="1"/>
    <x v="0"/>
    <s v="Government"/>
    <x v="6"/>
    <n v="3221"/>
    <n v="3221000"/>
    <s v="Media"/>
    <s v="482574"/>
    <s v="Nation-state"/>
    <n v="482574"/>
    <n v="482574"/>
    <n v="6.6746239954908466"/>
    <s v="Leve"/>
    <s v="Nation-state"/>
    <s v="Unpatched Software"/>
    <x v="3"/>
    <n v="22"/>
    <x v="2"/>
  </r>
  <r>
    <n v="351"/>
    <s v="France"/>
    <x v="4"/>
    <x v="1"/>
    <x v="1"/>
    <s v="DDoS"/>
    <n v="8"/>
    <x v="2"/>
    <s v="IT"/>
    <x v="2"/>
    <n v="2044"/>
    <n v="2044000"/>
    <s v="Media"/>
    <s v="618269"/>
    <s v="Nation-state"/>
    <n v="618269"/>
    <n v="618269"/>
    <n v="3.3060043443873135"/>
    <s v="Leve"/>
    <s v="Nation-state"/>
    <s v="Weak Passwords"/>
    <x v="0"/>
    <n v="48"/>
    <x v="2"/>
  </r>
  <r>
    <n v="352"/>
    <s v="Russia"/>
    <x v="7"/>
    <x v="0"/>
    <x v="3"/>
    <s v="Ransomware"/>
    <n v="9"/>
    <x v="0"/>
    <s v="Government"/>
    <x v="6"/>
    <n v="5966"/>
    <n v="5966000"/>
    <s v="Alta"/>
    <s v="854961"/>
    <s v=""/>
    <n v="854961"/>
    <n v="854961"/>
    <n v="6.9780960768970752"/>
    <s v="Leve"/>
    <s v="Unknown"/>
    <s v="Unpatched Software"/>
    <x v="1"/>
    <n v="7"/>
    <x v="1"/>
  </r>
  <r>
    <n v="353"/>
    <s v="Brazil"/>
    <x v="8"/>
    <x v="2"/>
    <x v="0"/>
    <s v="SQL Injection"/>
    <n v="6"/>
    <x v="3"/>
    <s v="Education"/>
    <x v="0"/>
    <n v="5633"/>
    <n v="5633000"/>
    <s v="Alta"/>
    <s v="595157"/>
    <s v=""/>
    <n v="595157"/>
    <n v="595157"/>
    <n v="9.4647294747436383"/>
    <s v="Leve"/>
    <s v="Unknown"/>
    <s v="Zero-day"/>
    <x v="4"/>
    <n v="41"/>
    <x v="2"/>
  </r>
  <r>
    <n v="354"/>
    <s v="France"/>
    <x v="4"/>
    <x v="1"/>
    <x v="3"/>
    <s v="SQL Injection"/>
    <n v="9"/>
    <x v="3"/>
    <s v="Government"/>
    <x v="6"/>
    <n v="224"/>
    <n v="224000"/>
    <s v="Media"/>
    <s v="813706"/>
    <s v="Hacker Group"/>
    <n v="813706"/>
    <n v="813706"/>
    <n v="0.27528370197589791"/>
    <s v="Leve"/>
    <s v="Hacker Group"/>
    <s v="Weak Passwords"/>
    <x v="0"/>
    <n v="54"/>
    <x v="0"/>
  </r>
  <r>
    <n v="355"/>
    <s v="Brazil"/>
    <x v="8"/>
    <x v="2"/>
    <x v="4"/>
    <s v="DDoS"/>
    <n v="7"/>
    <x v="2"/>
    <s v="Telecommunications"/>
    <x v="3"/>
    <n v="8205"/>
    <n v="8205000"/>
    <s v="Alta"/>
    <s v="322527"/>
    <s v="Nation-state"/>
    <n v="322527"/>
    <n v="322527"/>
    <n v="25.439730627203303"/>
    <s v="Leve"/>
    <s v="Nation-state"/>
    <s v="Weak Passwords"/>
    <x v="3"/>
    <n v="46"/>
    <x v="2"/>
  </r>
  <r>
    <n v="356"/>
    <s v="China"/>
    <x v="0"/>
    <x v="0"/>
    <x v="2"/>
    <s v="DDoS"/>
    <n v="1"/>
    <x v="2"/>
    <s v="Healthcare"/>
    <x v="5"/>
    <n v="1192"/>
    <n v="1192000"/>
    <s v="Media"/>
    <s v="557016"/>
    <s v=""/>
    <n v="557016"/>
    <n v="557016"/>
    <n v="2.1399744352047336"/>
    <s v="Leve"/>
    <s v="Unknown"/>
    <s v="Zero-day"/>
    <x v="3"/>
    <n v="34"/>
    <x v="2"/>
  </r>
  <r>
    <n v="357"/>
    <s v="UK"/>
    <x v="1"/>
    <x v="1"/>
    <x v="1"/>
    <s v="DDoS"/>
    <n v="8"/>
    <x v="2"/>
    <s v="Healthcare"/>
    <x v="5"/>
    <n v="5483"/>
    <n v="5483000"/>
    <s v="Alta"/>
    <s v="966668"/>
    <s v="Hacker Group"/>
    <n v="966668"/>
    <n v="966668"/>
    <n v="5.6720611419846314"/>
    <s v="Leve"/>
    <s v="Hacker Group"/>
    <s v="Weak Passwords"/>
    <x v="1"/>
    <n v="15"/>
    <x v="1"/>
  </r>
  <r>
    <n v="358"/>
    <s v="France"/>
    <x v="4"/>
    <x v="1"/>
    <x v="9"/>
    <s v="SQL Injection"/>
    <n v="5"/>
    <x v="3"/>
    <s v="Retail"/>
    <x v="1"/>
    <n v="3617"/>
    <n v="3617000"/>
    <s v="Media"/>
    <s v="813165"/>
    <s v="Nation-state"/>
    <n v="813165"/>
    <n v="813165"/>
    <n v="4.4480517484151436"/>
    <s v="Leve"/>
    <s v="Nation-state"/>
    <s v="Unpatched Software"/>
    <x v="2"/>
    <n v="44"/>
    <x v="2"/>
  </r>
  <r>
    <n v="359"/>
    <s v="France"/>
    <x v="4"/>
    <x v="1"/>
    <x v="4"/>
    <s v="SQL Injection"/>
    <n v="7"/>
    <x v="3"/>
    <s v="Government"/>
    <x v="6"/>
    <n v="8006"/>
    <n v="8006000"/>
    <s v="Alta"/>
    <s v="400807"/>
    <s v=""/>
    <n v="400807"/>
    <n v="400807"/>
    <n v="19.974701040650487"/>
    <s v="Leve"/>
    <s v="Unknown"/>
    <s v="Weak Passwords"/>
    <x v="3"/>
    <n v="67"/>
    <x v="0"/>
  </r>
  <r>
    <n v="360"/>
    <s v="Brazil"/>
    <x v="8"/>
    <x v="2"/>
    <x v="5"/>
    <s v="Man-in-the-Middle"/>
    <n v="2"/>
    <x v="1"/>
    <s v="Retail"/>
    <x v="1"/>
    <n v="7485"/>
    <n v="7485000"/>
    <s v="Alta"/>
    <s v="549300"/>
    <s v="Hacker Group"/>
    <n v="549300"/>
    <n v="549300"/>
    <n v="13.626433642818132"/>
    <s v="Leve"/>
    <s v="Hacker Group"/>
    <s v="Weak Passwords"/>
    <x v="2"/>
    <n v="26"/>
    <x v="2"/>
  </r>
  <r>
    <n v="361"/>
    <s v="Brazil"/>
    <x v="8"/>
    <x v="2"/>
    <x v="8"/>
    <s v="Ransomware"/>
    <n v="4"/>
    <x v="0"/>
    <s v="Government"/>
    <x v="6"/>
    <n v="7401"/>
    <n v="7401000"/>
    <s v="Alta"/>
    <s v="956893"/>
    <s v=""/>
    <n v="956893"/>
    <n v="956893"/>
    <n v="7.7344070862677432"/>
    <s v="Leve"/>
    <s v="Unknown"/>
    <s v="Social Engineering"/>
    <x v="2"/>
    <n v="49"/>
    <x v="2"/>
  </r>
  <r>
    <n v="362"/>
    <s v="India"/>
    <x v="5"/>
    <x v="0"/>
    <x v="7"/>
    <s v="SQL Injection"/>
    <n v="10"/>
    <x v="3"/>
    <s v="Government"/>
    <x v="6"/>
    <n v="462"/>
    <n v="462000"/>
    <s v="Media"/>
    <s v="245370"/>
    <s v="Insider"/>
    <n v="245370"/>
    <n v="245370"/>
    <n v="1.8828707665973836"/>
    <s v="Leve"/>
    <s v="Insider"/>
    <s v="Social Engineering"/>
    <x v="1"/>
    <n v="57"/>
    <x v="0"/>
  </r>
  <r>
    <n v="363"/>
    <s v="Brazil"/>
    <x v="8"/>
    <x v="2"/>
    <x v="1"/>
    <s v="Malware"/>
    <n v="8"/>
    <x v="5"/>
    <s v="IT"/>
    <x v="2"/>
    <n v="959"/>
    <n v="959000"/>
    <s v="Media"/>
    <s v="912731"/>
    <s v="Nation-state"/>
    <n v="912731"/>
    <n v="912731"/>
    <n v="1.0506929204771176"/>
    <s v="Leve"/>
    <s v="Nation-state"/>
    <s v="Zero-day"/>
    <x v="3"/>
    <n v="4"/>
    <x v="1"/>
  </r>
  <r>
    <n v="364"/>
    <s v="USA"/>
    <x v="3"/>
    <x v="2"/>
    <x v="1"/>
    <s v="Malware"/>
    <n v="8"/>
    <x v="5"/>
    <s v="Telecommunications"/>
    <x v="3"/>
    <n v="8119"/>
    <n v="8119000"/>
    <s v="Alta"/>
    <s v="362085"/>
    <s v="Insider"/>
    <n v="362085"/>
    <n v="362085"/>
    <n v="22.42291174724167"/>
    <s v="Leve"/>
    <s v="Insider"/>
    <s v="Weak Passwords"/>
    <x v="0"/>
    <n v="5"/>
    <x v="1"/>
  </r>
  <r>
    <n v="365"/>
    <s v="Germany"/>
    <x v="2"/>
    <x v="1"/>
    <x v="6"/>
    <s v="SQL Injection"/>
    <n v="3"/>
    <x v="3"/>
    <s v="Telecommunications"/>
    <x v="3"/>
    <n v="428"/>
    <n v="428000"/>
    <s v="Media"/>
    <s v="862664"/>
    <s v="Hacker Group"/>
    <n v="862664"/>
    <n v="862664"/>
    <n v="0.49613754602023502"/>
    <s v="Leve"/>
    <s v="Hacker Group"/>
    <s v="Zero-day"/>
    <x v="3"/>
    <n v="44"/>
    <x v="2"/>
  </r>
  <r>
    <n v="366"/>
    <s v="China"/>
    <x v="0"/>
    <x v="0"/>
    <x v="7"/>
    <s v="Ransomware"/>
    <n v="10"/>
    <x v="0"/>
    <s v="Telecommunications"/>
    <x v="3"/>
    <n v="3265"/>
    <n v="3265000"/>
    <s v="Media"/>
    <s v="313384"/>
    <s v="Insider"/>
    <n v="313384"/>
    <n v="313384"/>
    <n v="10.418528067801802"/>
    <s v="Leve"/>
    <s v="Insider"/>
    <s v="Social Engineering"/>
    <x v="2"/>
    <n v="51"/>
    <x v="0"/>
  </r>
  <r>
    <n v="367"/>
    <s v="Russia"/>
    <x v="7"/>
    <x v="0"/>
    <x v="4"/>
    <s v="Malware"/>
    <n v="7"/>
    <x v="5"/>
    <s v="Banking"/>
    <x v="4"/>
    <n v="1799"/>
    <n v="1799000"/>
    <s v="Media"/>
    <s v="593009"/>
    <s v=""/>
    <n v="593009"/>
    <n v="593009"/>
    <n v="3.0336807704436191"/>
    <s v="Leve"/>
    <s v="Unknown"/>
    <s v="Social Engineering"/>
    <x v="3"/>
    <n v="27"/>
    <x v="2"/>
  </r>
  <r>
    <n v="368"/>
    <s v="Germany"/>
    <x v="2"/>
    <x v="1"/>
    <x v="5"/>
    <s v="SQL Injection"/>
    <n v="2"/>
    <x v="3"/>
    <s v="Banking"/>
    <x v="4"/>
    <n v="3068"/>
    <n v="3068000"/>
    <s v="Media"/>
    <s v="933754"/>
    <s v="Insider"/>
    <n v="933754"/>
    <n v="933754"/>
    <n v="3.285661962358394"/>
    <s v="Leve"/>
    <s v="Insider"/>
    <s v="Social Engineering"/>
    <x v="3"/>
    <n v="36"/>
    <x v="2"/>
  </r>
  <r>
    <n v="369"/>
    <s v="Japan"/>
    <x v="9"/>
    <x v="0"/>
    <x v="7"/>
    <s v="DDoS"/>
    <n v="10"/>
    <x v="2"/>
    <s v="Government"/>
    <x v="6"/>
    <n v="8212"/>
    <n v="8212000"/>
    <s v="Alta"/>
    <s v="55055"/>
    <s v="Hacker Group"/>
    <n v="55055"/>
    <n v="55055"/>
    <n v="149.15993097811278"/>
    <s v="Grave"/>
    <s v="Hacker Group"/>
    <s v="Unpatched Software"/>
    <x v="0"/>
    <n v="44"/>
    <x v="2"/>
  </r>
  <r>
    <n v="370"/>
    <s v="France"/>
    <x v="4"/>
    <x v="1"/>
    <x v="9"/>
    <s v="SQL Injection"/>
    <n v="5"/>
    <x v="3"/>
    <s v="Education"/>
    <x v="0"/>
    <n v="9463"/>
    <n v="9463000"/>
    <s v="Alta"/>
    <s v="481180"/>
    <s v="Hacker Group"/>
    <n v="481180"/>
    <n v="481180"/>
    <n v="19.666237166964546"/>
    <s v="Leve"/>
    <s v="Hacker Group"/>
    <s v="Weak Passwords"/>
    <x v="1"/>
    <n v="10"/>
    <x v="1"/>
  </r>
  <r>
    <n v="371"/>
    <s v="Russia"/>
    <x v="7"/>
    <x v="0"/>
    <x v="9"/>
    <s v="Man-in-the-Middle"/>
    <n v="5"/>
    <x v="1"/>
    <s v="Banking"/>
    <x v="4"/>
    <n v="5403"/>
    <n v="5403000"/>
    <s v="Alta"/>
    <s v="110260"/>
    <s v=""/>
    <n v="110260"/>
    <n v="110260"/>
    <n v="49.002358062760749"/>
    <s v="Moderada"/>
    <s v="Unknown"/>
    <s v="Weak Passwords"/>
    <x v="0"/>
    <n v="66"/>
    <x v="0"/>
  </r>
  <r>
    <n v="372"/>
    <s v="USA"/>
    <x v="3"/>
    <x v="2"/>
    <x v="9"/>
    <s v="DDoS"/>
    <n v="5"/>
    <x v="2"/>
    <s v="Government"/>
    <x v="6"/>
    <n v="1054"/>
    <n v="1054000"/>
    <s v="Media"/>
    <s v="741592"/>
    <s v="Insider"/>
    <n v="741592"/>
    <n v="741592"/>
    <n v="1.4212666803309637"/>
    <s v="Leve"/>
    <s v="Insider"/>
    <s v="Social Engineering"/>
    <x v="0"/>
    <n v="69"/>
    <x v="0"/>
  </r>
  <r>
    <n v="373"/>
    <s v="Russia"/>
    <x v="7"/>
    <x v="0"/>
    <x v="9"/>
    <s v="Phishing"/>
    <n v="5"/>
    <x v="4"/>
    <s v="Education"/>
    <x v="0"/>
    <n v="3441"/>
    <n v="3441000"/>
    <s v="Media"/>
    <s v="928026"/>
    <s v=""/>
    <n v="928026"/>
    <n v="928026"/>
    <n v="3.7078702536351353"/>
    <s v="Leve"/>
    <s v="Unknown"/>
    <s v="Social Engineering"/>
    <x v="0"/>
    <n v="5"/>
    <x v="1"/>
  </r>
  <r>
    <n v="374"/>
    <s v="Germany"/>
    <x v="2"/>
    <x v="1"/>
    <x v="4"/>
    <s v="SQL Injection"/>
    <n v="7"/>
    <x v="3"/>
    <s v="Education"/>
    <x v="0"/>
    <n v="8427"/>
    <n v="8427000"/>
    <s v="Alta"/>
    <s v="399014"/>
    <s v="Nation-state"/>
    <n v="399014"/>
    <n v="399014"/>
    <n v="21.119559714696727"/>
    <s v="Leve"/>
    <s v="Nation-state"/>
    <s v="Zero-day"/>
    <x v="3"/>
    <n v="52"/>
    <x v="0"/>
  </r>
  <r>
    <n v="375"/>
    <s v="China"/>
    <x v="0"/>
    <x v="0"/>
    <x v="4"/>
    <s v="Ransomware"/>
    <n v="7"/>
    <x v="0"/>
    <s v="Retail"/>
    <x v="1"/>
    <n v="3508"/>
    <n v="3508000"/>
    <s v="Media"/>
    <s v="42831"/>
    <s v="Hacker Group"/>
    <n v="42831"/>
    <n v="42831"/>
    <n v="81.903294342882489"/>
    <s v="Moderada"/>
    <s v="Hacker Group"/>
    <s v="Social Engineering"/>
    <x v="2"/>
    <n v="42"/>
    <x v="2"/>
  </r>
  <r>
    <n v="376"/>
    <s v="UK"/>
    <x v="1"/>
    <x v="1"/>
    <x v="4"/>
    <s v="Man-in-the-Middle"/>
    <n v="7"/>
    <x v="1"/>
    <s v="Healthcare"/>
    <x v="5"/>
    <n v="4511"/>
    <n v="4511000"/>
    <s v="Alta"/>
    <s v="545613"/>
    <s v="Insider"/>
    <n v="545613"/>
    <n v="545613"/>
    <n v="8.2677648809687447"/>
    <s v="Leve"/>
    <s v="Insider"/>
    <s v="Unpatched Software"/>
    <x v="0"/>
    <n v="25"/>
    <x v="2"/>
  </r>
  <r>
    <n v="377"/>
    <s v="Australia"/>
    <x v="6"/>
    <x v="3"/>
    <x v="5"/>
    <s v="Man-in-the-Middle"/>
    <n v="2"/>
    <x v="1"/>
    <s v="Retail"/>
    <x v="1"/>
    <n v="9257"/>
    <n v="9257000"/>
    <s v="Alta"/>
    <s v="813789"/>
    <s v="Nation-state"/>
    <n v="813789"/>
    <n v="813789"/>
    <n v="11.375184476565792"/>
    <s v="Leve"/>
    <s v="Nation-state"/>
    <s v="Unpatched Software"/>
    <x v="2"/>
    <n v="27"/>
    <x v="2"/>
  </r>
  <r>
    <n v="378"/>
    <s v="UK"/>
    <x v="1"/>
    <x v="1"/>
    <x v="7"/>
    <s v="Ransomware"/>
    <n v="10"/>
    <x v="0"/>
    <s v="Banking"/>
    <x v="4"/>
    <n v="1349"/>
    <n v="1349000"/>
    <s v="Media"/>
    <s v="345825"/>
    <s v="Hacker Group"/>
    <n v="345825"/>
    <n v="345825"/>
    <n v="3.9008168871539075"/>
    <s v="Leve"/>
    <s v="Hacker Group"/>
    <s v="Zero-day"/>
    <x v="1"/>
    <n v="6"/>
    <x v="1"/>
  </r>
  <r>
    <n v="379"/>
    <s v="UK"/>
    <x v="1"/>
    <x v="1"/>
    <x v="3"/>
    <s v="Phishing"/>
    <n v="9"/>
    <x v="4"/>
    <s v="Education"/>
    <x v="0"/>
    <n v="842"/>
    <n v="842000"/>
    <s v="Media"/>
    <s v="29671"/>
    <s v="Insider"/>
    <n v="29671"/>
    <n v="29671"/>
    <n v="28.377877388696032"/>
    <s v="Leve"/>
    <s v="Insider"/>
    <s v="Unpatched Software"/>
    <x v="4"/>
    <n v="61"/>
    <x v="0"/>
  </r>
  <r>
    <n v="380"/>
    <s v="Australia"/>
    <x v="6"/>
    <x v="3"/>
    <x v="9"/>
    <s v="Phishing"/>
    <n v="5"/>
    <x v="4"/>
    <s v="Government"/>
    <x v="6"/>
    <n v="925"/>
    <n v="925000"/>
    <s v="Media"/>
    <s v="34011"/>
    <s v="Insider"/>
    <n v="34011"/>
    <n v="34011"/>
    <n v="27.197083296580519"/>
    <s v="Leve"/>
    <s v="Insider"/>
    <s v="Unpatched Software"/>
    <x v="3"/>
    <n v="9"/>
    <x v="1"/>
  </r>
  <r>
    <n v="381"/>
    <s v="USA"/>
    <x v="3"/>
    <x v="2"/>
    <x v="4"/>
    <s v="SQL Injection"/>
    <n v="7"/>
    <x v="3"/>
    <s v="Banking"/>
    <x v="4"/>
    <n v="638"/>
    <n v="638000"/>
    <s v="Media"/>
    <s v="341383"/>
    <s v="Nation-state"/>
    <n v="341383"/>
    <n v="341383"/>
    <n v="1.8688686900050677"/>
    <s v="Leve"/>
    <s v="Nation-state"/>
    <s v="Weak Passwords"/>
    <x v="2"/>
    <n v="9"/>
    <x v="1"/>
  </r>
  <r>
    <n v="382"/>
    <s v="Japan"/>
    <x v="9"/>
    <x v="0"/>
    <x v="9"/>
    <s v="Ransomware"/>
    <n v="5"/>
    <x v="0"/>
    <s v="Banking"/>
    <x v="4"/>
    <n v="4086"/>
    <n v="4086000"/>
    <s v="Alta"/>
    <s v="565080"/>
    <s v=""/>
    <n v="565080"/>
    <n v="565080"/>
    <n v="7.2308345720959863"/>
    <s v="Leve"/>
    <s v="Unknown"/>
    <s v="Zero-day"/>
    <x v="4"/>
    <n v="6"/>
    <x v="1"/>
  </r>
  <r>
    <n v="383"/>
    <s v="Germany"/>
    <x v="2"/>
    <x v="1"/>
    <x v="0"/>
    <s v="Malware"/>
    <n v="6"/>
    <x v="5"/>
    <s v="Banking"/>
    <x v="4"/>
    <n v="7924"/>
    <n v="7924000"/>
    <s v="Alta"/>
    <s v="862136"/>
    <s v="Hacker Group"/>
    <n v="862136"/>
    <n v="862136"/>
    <n v="9.1911252980968197"/>
    <s v="Leve"/>
    <s v="Hacker Group"/>
    <s v="Zero-day"/>
    <x v="0"/>
    <n v="44"/>
    <x v="2"/>
  </r>
  <r>
    <n v="384"/>
    <s v="Japan"/>
    <x v="9"/>
    <x v="0"/>
    <x v="6"/>
    <s v="Man-in-the-Middle"/>
    <n v="3"/>
    <x v="1"/>
    <s v="Retail"/>
    <x v="1"/>
    <n v="3715"/>
    <n v="3715000"/>
    <s v="Media"/>
    <s v="241151"/>
    <s v="Hacker Group"/>
    <n v="241151"/>
    <n v="241151"/>
    <n v="15.405285485028053"/>
    <s v="Leve"/>
    <s v="Hacker Group"/>
    <s v="Social Engineering"/>
    <x v="2"/>
    <n v="56"/>
    <x v="0"/>
  </r>
  <r>
    <n v="385"/>
    <s v="India"/>
    <x v="5"/>
    <x v="0"/>
    <x v="2"/>
    <s v="Man-in-the-Middle"/>
    <n v="1"/>
    <x v="1"/>
    <s v="Government"/>
    <x v="6"/>
    <n v="6206"/>
    <n v="6206000"/>
    <s v="Alta"/>
    <s v="321158"/>
    <s v="Insider"/>
    <n v="321158"/>
    <n v="321158"/>
    <n v="19.323821919429065"/>
    <s v="Leve"/>
    <s v="Insider"/>
    <s v="Zero-day"/>
    <x v="0"/>
    <n v="37"/>
    <x v="2"/>
  </r>
  <r>
    <n v="386"/>
    <s v="France"/>
    <x v="4"/>
    <x v="1"/>
    <x v="5"/>
    <s v="Phishing"/>
    <n v="2"/>
    <x v="4"/>
    <s v="Education"/>
    <x v="0"/>
    <n v="3103"/>
    <n v="3103000"/>
    <s v="Media"/>
    <s v="472386"/>
    <s v="Nation-state"/>
    <n v="472386"/>
    <n v="472386"/>
    <n v="6.5687806158522903"/>
    <s v="Leve"/>
    <s v="Nation-state"/>
    <s v="Zero-day"/>
    <x v="4"/>
    <n v="24"/>
    <x v="2"/>
  </r>
  <r>
    <n v="387"/>
    <s v="UK"/>
    <x v="1"/>
    <x v="1"/>
    <x v="7"/>
    <s v="Man-in-the-Middle"/>
    <n v="10"/>
    <x v="1"/>
    <s v="Healthcare"/>
    <x v="5"/>
    <n v="8254"/>
    <n v="8254000"/>
    <s v="Alta"/>
    <s v="34240"/>
    <s v="Insider"/>
    <n v="34240"/>
    <n v="34240"/>
    <n v="241.06308411214954"/>
    <s v="Grave"/>
    <s v="Insider"/>
    <s v="Weak Passwords"/>
    <x v="4"/>
    <n v="45"/>
    <x v="2"/>
  </r>
  <r>
    <n v="388"/>
    <s v="USA"/>
    <x v="3"/>
    <x v="2"/>
    <x v="0"/>
    <s v="Malware"/>
    <n v="6"/>
    <x v="5"/>
    <s v="Government"/>
    <x v="6"/>
    <n v="344"/>
    <n v="344000"/>
    <s v="Media"/>
    <s v="98018"/>
    <s v="Insider"/>
    <n v="98018"/>
    <n v="98018"/>
    <n v="3.5095594686690199"/>
    <s v="Leve"/>
    <s v="Insider"/>
    <s v="Zero-day"/>
    <x v="0"/>
    <n v="55"/>
    <x v="0"/>
  </r>
  <r>
    <n v="389"/>
    <s v="Japan"/>
    <x v="9"/>
    <x v="0"/>
    <x v="2"/>
    <s v="Phishing"/>
    <n v="1"/>
    <x v="4"/>
    <s v="Education"/>
    <x v="0"/>
    <n v="722"/>
    <n v="722000"/>
    <s v="Media"/>
    <s v="555808"/>
    <s v=""/>
    <n v="555808"/>
    <n v="555808"/>
    <n v="1.2990097299786976"/>
    <s v="Leve"/>
    <s v="Unknown"/>
    <s v="Weak Passwords"/>
    <x v="1"/>
    <n v="4"/>
    <x v="1"/>
  </r>
  <r>
    <n v="390"/>
    <s v="UK"/>
    <x v="1"/>
    <x v="1"/>
    <x v="8"/>
    <s v="SQL Injection"/>
    <n v="4"/>
    <x v="3"/>
    <s v="Healthcare"/>
    <x v="5"/>
    <n v="5223"/>
    <n v="5223000"/>
    <s v="Alta"/>
    <s v="449333"/>
    <s v="Hacker Group"/>
    <n v="449333"/>
    <n v="449333"/>
    <n v="11.623895863424231"/>
    <s v="Leve"/>
    <s v="Hacker Group"/>
    <s v="Unpatched Software"/>
    <x v="4"/>
    <n v="39"/>
    <x v="2"/>
  </r>
  <r>
    <n v="391"/>
    <s v="UK"/>
    <x v="1"/>
    <x v="1"/>
    <x v="2"/>
    <s v="Man-in-the-Middle"/>
    <n v="1"/>
    <x v="1"/>
    <s v="Retail"/>
    <x v="1"/>
    <n v="716"/>
    <n v="716000"/>
    <s v="Media"/>
    <s v="368618"/>
    <s v="Nation-state"/>
    <n v="368618"/>
    <n v="368618"/>
    <n v="1.9423902251110907"/>
    <s v="Leve"/>
    <s v="Nation-state"/>
    <s v="Social Engineering"/>
    <x v="3"/>
    <n v="22"/>
    <x v="2"/>
  </r>
  <r>
    <n v="392"/>
    <s v="France"/>
    <x v="4"/>
    <x v="1"/>
    <x v="6"/>
    <s v="Man-in-the-Middle"/>
    <n v="3"/>
    <x v="1"/>
    <s v="IT"/>
    <x v="2"/>
    <n v="7823"/>
    <n v="7823000"/>
    <s v="Alta"/>
    <s v="310175"/>
    <s v="Hacker Group"/>
    <n v="310175"/>
    <n v="310175"/>
    <n v="25.221246070766504"/>
    <s v="Leve"/>
    <s v="Hacker Group"/>
    <s v="Unpatched Software"/>
    <x v="1"/>
    <n v="53"/>
    <x v="0"/>
  </r>
  <r>
    <n v="393"/>
    <s v="UK"/>
    <x v="1"/>
    <x v="1"/>
    <x v="9"/>
    <s v="Phishing"/>
    <n v="5"/>
    <x v="4"/>
    <s v="Retail"/>
    <x v="1"/>
    <n v="251"/>
    <n v="251000"/>
    <s v="Media"/>
    <s v="986980"/>
    <s v="Nation-state"/>
    <n v="986980"/>
    <n v="986980"/>
    <n v="0.25431113092463881"/>
    <s v="Leve"/>
    <s v="Nation-state"/>
    <s v="Zero-day"/>
    <x v="0"/>
    <n v="71"/>
    <x v="0"/>
  </r>
  <r>
    <n v="394"/>
    <s v="UK"/>
    <x v="1"/>
    <x v="1"/>
    <x v="2"/>
    <s v="DDoS"/>
    <n v="1"/>
    <x v="2"/>
    <s v="Retail"/>
    <x v="1"/>
    <n v="8854"/>
    <n v="8854000"/>
    <s v="Alta"/>
    <s v="518181"/>
    <s v="Insider"/>
    <n v="518181"/>
    <n v="518181"/>
    <n v="17.086693645656634"/>
    <s v="Leve"/>
    <s v="Insider"/>
    <s v="Zero-day"/>
    <x v="2"/>
    <n v="24"/>
    <x v="2"/>
  </r>
  <r>
    <n v="395"/>
    <s v="India"/>
    <x v="5"/>
    <x v="0"/>
    <x v="7"/>
    <s v="Phishing"/>
    <n v="10"/>
    <x v="4"/>
    <s v="Retail"/>
    <x v="1"/>
    <n v="4951"/>
    <n v="4951000"/>
    <s v="Alta"/>
    <s v="72782"/>
    <s v=""/>
    <n v="72782"/>
    <n v="72782"/>
    <n v="68.025061141491022"/>
    <s v="Moderada"/>
    <s v="Unknown"/>
    <s v="Zero-day"/>
    <x v="4"/>
    <n v="63"/>
    <x v="0"/>
  </r>
  <r>
    <n v="396"/>
    <s v="Russia"/>
    <x v="7"/>
    <x v="0"/>
    <x v="4"/>
    <s v="DDoS"/>
    <n v="7"/>
    <x v="2"/>
    <s v="Telecommunications"/>
    <x v="3"/>
    <n v="408"/>
    <n v="408000"/>
    <s v="Media"/>
    <s v="502842"/>
    <s v=""/>
    <n v="502842"/>
    <n v="502842"/>
    <n v="0.81138807020893244"/>
    <s v="Leve"/>
    <s v="Unknown"/>
    <s v="Zero-day"/>
    <x v="0"/>
    <n v="15"/>
    <x v="1"/>
  </r>
  <r>
    <n v="397"/>
    <s v="UK"/>
    <x v="1"/>
    <x v="1"/>
    <x v="2"/>
    <s v="Phishing"/>
    <n v="1"/>
    <x v="4"/>
    <s v="Retail"/>
    <x v="1"/>
    <n v="8931"/>
    <n v="8931000"/>
    <s v="Alta"/>
    <s v="376586"/>
    <s v=""/>
    <n v="376586"/>
    <n v="376586"/>
    <n v="23.715698406207348"/>
    <s v="Leve"/>
    <s v="Unknown"/>
    <s v="Weak Passwords"/>
    <x v="1"/>
    <n v="51"/>
    <x v="0"/>
  </r>
  <r>
    <n v="398"/>
    <s v="Germany"/>
    <x v="2"/>
    <x v="1"/>
    <x v="5"/>
    <s v="Phishing"/>
    <n v="2"/>
    <x v="4"/>
    <s v="Government"/>
    <x v="6"/>
    <n v="8855"/>
    <n v="8855000"/>
    <s v="Alta"/>
    <s v="698597"/>
    <s v=""/>
    <n v="698597"/>
    <n v="698597"/>
    <n v="12.67540513343172"/>
    <s v="Leve"/>
    <s v="Unknown"/>
    <s v="Social Engineering"/>
    <x v="2"/>
    <n v="66"/>
    <x v="0"/>
  </r>
  <r>
    <n v="399"/>
    <s v="Russia"/>
    <x v="7"/>
    <x v="0"/>
    <x v="7"/>
    <s v="SQL Injection"/>
    <n v="10"/>
    <x v="3"/>
    <s v="Education"/>
    <x v="0"/>
    <n v="526"/>
    <n v="526000"/>
    <s v="Media"/>
    <s v="559195"/>
    <s v="Insider"/>
    <n v="559195"/>
    <n v="559195"/>
    <n v="0.94063788123999681"/>
    <s v="Leve"/>
    <s v="Insider"/>
    <s v="Weak Passwords"/>
    <x v="0"/>
    <n v="52"/>
    <x v="0"/>
  </r>
  <r>
    <n v="400"/>
    <s v="India"/>
    <x v="5"/>
    <x v="0"/>
    <x v="2"/>
    <s v="Ransomware"/>
    <n v="1"/>
    <x v="0"/>
    <s v="Retail"/>
    <x v="1"/>
    <n v="1757"/>
    <n v="1757000"/>
    <s v="Media"/>
    <s v="236253"/>
    <s v=""/>
    <n v="236253"/>
    <n v="236253"/>
    <n v="7.4369425996706919"/>
    <s v="Leve"/>
    <s v="Unknown"/>
    <s v="Social Engineering"/>
    <x v="3"/>
    <n v="38"/>
    <x v="2"/>
  </r>
  <r>
    <n v="401"/>
    <s v="Brazil"/>
    <x v="8"/>
    <x v="2"/>
    <x v="3"/>
    <s v="DDoS"/>
    <n v="9"/>
    <x v="2"/>
    <s v="Healthcare"/>
    <x v="5"/>
    <n v="801"/>
    <n v="801000"/>
    <s v="Media"/>
    <s v="534847"/>
    <s v="Nation-state"/>
    <n v="534847"/>
    <n v="534847"/>
    <n v="1.4976245543117939"/>
    <s v="Leve"/>
    <s v="Nation-state"/>
    <s v="Zero-day"/>
    <x v="3"/>
    <n v="3"/>
    <x v="1"/>
  </r>
  <r>
    <n v="402"/>
    <s v="Australia"/>
    <x v="6"/>
    <x v="3"/>
    <x v="3"/>
    <s v="Malware"/>
    <n v="9"/>
    <x v="5"/>
    <s v="Retail"/>
    <x v="1"/>
    <n v="3986"/>
    <n v="3986000"/>
    <s v="Media"/>
    <s v="262611"/>
    <s v=""/>
    <n v="262611"/>
    <n v="262611"/>
    <n v="15.178343633739638"/>
    <s v="Leve"/>
    <s v="Unknown"/>
    <s v="Social Engineering"/>
    <x v="2"/>
    <n v="33"/>
    <x v="2"/>
  </r>
  <r>
    <n v="403"/>
    <s v="Brazil"/>
    <x v="8"/>
    <x v="2"/>
    <x v="8"/>
    <s v="SQL Injection"/>
    <n v="4"/>
    <x v="3"/>
    <s v="Telecommunications"/>
    <x v="3"/>
    <n v="1161"/>
    <n v="1161000"/>
    <s v="Media"/>
    <s v="848702"/>
    <s v=""/>
    <n v="848702"/>
    <n v="848702"/>
    <n v="1.3679713256243062"/>
    <s v="Leve"/>
    <s v="Unknown"/>
    <s v="Weak Passwords"/>
    <x v="2"/>
    <n v="48"/>
    <x v="2"/>
  </r>
  <r>
    <n v="404"/>
    <s v="Germany"/>
    <x v="2"/>
    <x v="1"/>
    <x v="1"/>
    <s v="Man-in-the-Middle"/>
    <n v="8"/>
    <x v="1"/>
    <s v="Retail"/>
    <x v="1"/>
    <n v="7398"/>
    <n v="7398000"/>
    <s v="Alta"/>
    <s v="609952"/>
    <s v="Hacker Group"/>
    <n v="609952"/>
    <n v="609952"/>
    <n v="12.128823251665704"/>
    <s v="Leve"/>
    <s v="Hacker Group"/>
    <s v="Unpatched Software"/>
    <x v="0"/>
    <n v="7"/>
    <x v="1"/>
  </r>
  <r>
    <n v="405"/>
    <s v="Germany"/>
    <x v="2"/>
    <x v="1"/>
    <x v="6"/>
    <s v="Man-in-the-Middle"/>
    <n v="3"/>
    <x v="1"/>
    <s v="IT"/>
    <x v="2"/>
    <n v="6586"/>
    <n v="6586000"/>
    <s v="Alta"/>
    <s v="978868"/>
    <s v="Insider"/>
    <n v="978868"/>
    <n v="978868"/>
    <n v="6.7281798975959983"/>
    <s v="Leve"/>
    <s v="Insider"/>
    <s v="Weak Passwords"/>
    <x v="1"/>
    <n v="39"/>
    <x v="2"/>
  </r>
  <r>
    <n v="406"/>
    <s v="Australia"/>
    <x v="6"/>
    <x v="3"/>
    <x v="8"/>
    <s v="Ransomware"/>
    <n v="4"/>
    <x v="0"/>
    <s v="Retail"/>
    <x v="1"/>
    <n v="4126"/>
    <n v="4126000"/>
    <s v="Alta"/>
    <s v="659734"/>
    <s v="Insider"/>
    <n v="659734"/>
    <n v="659734"/>
    <n v="6.2540357174255075"/>
    <s v="Leve"/>
    <s v="Insider"/>
    <s v="Unpatched Software"/>
    <x v="2"/>
    <n v="54"/>
    <x v="0"/>
  </r>
  <r>
    <n v="407"/>
    <s v="Japan"/>
    <x v="9"/>
    <x v="0"/>
    <x v="6"/>
    <s v="DDoS"/>
    <n v="3"/>
    <x v="2"/>
    <s v="Retail"/>
    <x v="1"/>
    <n v="6438"/>
    <n v="6438000"/>
    <s v="Alta"/>
    <s v="88354"/>
    <s v="Nation-state"/>
    <n v="88354"/>
    <n v="88354"/>
    <n v="72.865970980374399"/>
    <s v="Moderada"/>
    <s v="Nation-state"/>
    <s v="Social Engineering"/>
    <x v="1"/>
    <n v="52"/>
    <x v="0"/>
  </r>
  <r>
    <n v="408"/>
    <s v="Brazil"/>
    <x v="8"/>
    <x v="2"/>
    <x v="6"/>
    <s v="Phishing"/>
    <n v="3"/>
    <x v="4"/>
    <s v="Banking"/>
    <x v="4"/>
    <n v="7501"/>
    <n v="7501000"/>
    <s v="Alta"/>
    <s v="771434"/>
    <s v="Hacker Group"/>
    <n v="771434"/>
    <n v="771434"/>
    <n v="9.7234500942400768"/>
    <s v="Leve"/>
    <s v="Hacker Group"/>
    <s v="Social Engineering"/>
    <x v="1"/>
    <n v="38"/>
    <x v="2"/>
  </r>
  <r>
    <n v="409"/>
    <s v="Australia"/>
    <x v="6"/>
    <x v="3"/>
    <x v="3"/>
    <s v="SQL Injection"/>
    <n v="9"/>
    <x v="3"/>
    <s v="Banking"/>
    <x v="4"/>
    <n v="173"/>
    <n v="173000"/>
    <s v="Media"/>
    <s v="91560"/>
    <s v="Hacker Group"/>
    <n v="91560"/>
    <n v="91560"/>
    <n v="1.8894713848842288"/>
    <s v="Leve"/>
    <s v="Hacker Group"/>
    <s v="Weak Passwords"/>
    <x v="1"/>
    <n v="35"/>
    <x v="2"/>
  </r>
  <r>
    <n v="410"/>
    <s v="UK"/>
    <x v="1"/>
    <x v="1"/>
    <x v="8"/>
    <s v="Phishing"/>
    <n v="4"/>
    <x v="4"/>
    <s v="Healthcare"/>
    <x v="5"/>
    <n v="135"/>
    <n v="135000"/>
    <s v="Media"/>
    <s v="375292"/>
    <s v=""/>
    <n v="375292"/>
    <n v="375292"/>
    <n v="0.35971989810600813"/>
    <s v="Leve"/>
    <s v="Unknown"/>
    <s v="Unpatched Software"/>
    <x v="3"/>
    <n v="48"/>
    <x v="2"/>
  </r>
  <r>
    <n v="411"/>
    <s v="Japan"/>
    <x v="9"/>
    <x v="0"/>
    <x v="7"/>
    <s v="SQL Injection"/>
    <n v="10"/>
    <x v="3"/>
    <s v="Retail"/>
    <x v="1"/>
    <n v="7088"/>
    <n v="7088000"/>
    <s v="Alta"/>
    <s v="43366"/>
    <s v=""/>
    <n v="43366"/>
    <n v="43366"/>
    <n v="163.44601761748837"/>
    <s v="Grave"/>
    <s v="Unknown"/>
    <s v="Weak Passwords"/>
    <x v="1"/>
    <n v="43"/>
    <x v="2"/>
  </r>
  <r>
    <n v="412"/>
    <s v="India"/>
    <x v="5"/>
    <x v="0"/>
    <x v="0"/>
    <s v="Ransomware"/>
    <n v="6"/>
    <x v="0"/>
    <s v="Telecommunications"/>
    <x v="3"/>
    <n v="3208"/>
    <n v="3208000"/>
    <s v="Media"/>
    <s v="429224"/>
    <s v=""/>
    <n v="429224"/>
    <n v="429224"/>
    <n v="7.4739529942407694"/>
    <s v="Leve"/>
    <s v="Unknown"/>
    <s v="Social Engineering"/>
    <x v="1"/>
    <n v="56"/>
    <x v="0"/>
  </r>
  <r>
    <n v="413"/>
    <s v="Brazil"/>
    <x v="8"/>
    <x v="2"/>
    <x v="1"/>
    <s v="Phishing"/>
    <n v="8"/>
    <x v="4"/>
    <s v="Healthcare"/>
    <x v="5"/>
    <n v="6899"/>
    <n v="6899000"/>
    <s v="Alta"/>
    <s v="526227"/>
    <s v="Hacker Group"/>
    <n v="526227"/>
    <n v="526227"/>
    <n v="13.110311709585407"/>
    <s v="Leve"/>
    <s v="Hacker Group"/>
    <s v="Weak Passwords"/>
    <x v="0"/>
    <n v="62"/>
    <x v="0"/>
  </r>
  <r>
    <n v="414"/>
    <s v="Japan"/>
    <x v="9"/>
    <x v="0"/>
    <x v="2"/>
    <s v="Man-in-the-Middle"/>
    <n v="1"/>
    <x v="1"/>
    <s v="Retail"/>
    <x v="1"/>
    <n v="977"/>
    <n v="977000"/>
    <s v="Media"/>
    <s v="621770"/>
    <s v="Insider"/>
    <n v="621770"/>
    <n v="621770"/>
    <n v="1.5713205847821541"/>
    <s v="Leve"/>
    <s v="Insider"/>
    <s v="Unpatched Software"/>
    <x v="1"/>
    <n v="70"/>
    <x v="0"/>
  </r>
  <r>
    <n v="415"/>
    <s v="India"/>
    <x v="5"/>
    <x v="0"/>
    <x v="0"/>
    <s v="DDoS"/>
    <n v="6"/>
    <x v="2"/>
    <s v="Telecommunications"/>
    <x v="3"/>
    <n v="1453"/>
    <n v="1453000"/>
    <s v="Media"/>
    <s v="857688"/>
    <s v="Insider"/>
    <n v="857688"/>
    <n v="857688"/>
    <n v="1.6940892259189821"/>
    <s v="Leve"/>
    <s v="Insider"/>
    <s v="Zero-day"/>
    <x v="2"/>
    <n v="55"/>
    <x v="0"/>
  </r>
  <r>
    <n v="416"/>
    <s v="Brazil"/>
    <x v="8"/>
    <x v="2"/>
    <x v="2"/>
    <s v="SQL Injection"/>
    <n v="1"/>
    <x v="3"/>
    <s v="Banking"/>
    <x v="4"/>
    <n v="3306"/>
    <n v="3306000"/>
    <s v="Media"/>
    <s v="644841"/>
    <s v="Insider"/>
    <n v="644841"/>
    <n v="644841"/>
    <n v="5.1268452223106165"/>
    <s v="Leve"/>
    <s v="Insider"/>
    <s v="Weak Passwords"/>
    <x v="2"/>
    <n v="64"/>
    <x v="0"/>
  </r>
  <r>
    <n v="417"/>
    <s v="Russia"/>
    <x v="7"/>
    <x v="0"/>
    <x v="2"/>
    <s v="Man-in-the-Middle"/>
    <n v="1"/>
    <x v="1"/>
    <s v="IT"/>
    <x v="2"/>
    <n v="6761"/>
    <n v="6761000"/>
    <s v="Alta"/>
    <s v="242847"/>
    <s v=""/>
    <n v="242847"/>
    <n v="242847"/>
    <n v="27.840574518112227"/>
    <s v="Leve"/>
    <s v="Unknown"/>
    <s v="Unpatched Software"/>
    <x v="0"/>
    <n v="37"/>
    <x v="2"/>
  </r>
  <r>
    <n v="418"/>
    <s v="China"/>
    <x v="0"/>
    <x v="0"/>
    <x v="6"/>
    <s v="Man-in-the-Middle"/>
    <n v="3"/>
    <x v="1"/>
    <s v="IT"/>
    <x v="2"/>
    <n v="853"/>
    <n v="853000"/>
    <s v="Media"/>
    <s v="155225"/>
    <s v=""/>
    <n v="155225"/>
    <n v="155225"/>
    <n v="5.4952488323401516"/>
    <s v="Leve"/>
    <s v="Unknown"/>
    <s v="Weak Passwords"/>
    <x v="2"/>
    <n v="13"/>
    <x v="1"/>
  </r>
  <r>
    <n v="419"/>
    <s v="Japan"/>
    <x v="9"/>
    <x v="0"/>
    <x v="1"/>
    <s v="Man-in-the-Middle"/>
    <n v="8"/>
    <x v="1"/>
    <s v="Banking"/>
    <x v="4"/>
    <n v="7968"/>
    <n v="7968000"/>
    <s v="Alta"/>
    <s v="712646"/>
    <s v="Nation-state"/>
    <n v="712646"/>
    <n v="712646"/>
    <n v="11.180866797821079"/>
    <s v="Leve"/>
    <s v="Nation-state"/>
    <s v="Unpatched Software"/>
    <x v="1"/>
    <n v="50"/>
    <x v="2"/>
  </r>
  <r>
    <n v="420"/>
    <s v="UK"/>
    <x v="1"/>
    <x v="1"/>
    <x v="6"/>
    <s v="Phishing"/>
    <n v="3"/>
    <x v="4"/>
    <s v="Government"/>
    <x v="6"/>
    <n v="6187"/>
    <n v="6187000"/>
    <s v="Alta"/>
    <s v="298941"/>
    <s v=""/>
    <n v="298941"/>
    <n v="298941"/>
    <n v="20.696391595666036"/>
    <s v="Leve"/>
    <s v="Unknown"/>
    <s v="Zero-day"/>
    <x v="2"/>
    <n v="13"/>
    <x v="1"/>
  </r>
  <r>
    <n v="421"/>
    <s v="Russia"/>
    <x v="7"/>
    <x v="0"/>
    <x v="4"/>
    <s v="Man-in-the-Middle"/>
    <n v="7"/>
    <x v="1"/>
    <s v="Telecommunications"/>
    <x v="3"/>
    <n v="492"/>
    <n v="492000"/>
    <s v="Media"/>
    <s v="783480"/>
    <s v="Insider"/>
    <n v="783480"/>
    <n v="783480"/>
    <n v="0.62796752948384127"/>
    <s v="Leve"/>
    <s v="Insider"/>
    <s v="Zero-day"/>
    <x v="1"/>
    <n v="55"/>
    <x v="0"/>
  </r>
  <r>
    <n v="422"/>
    <s v="Germany"/>
    <x v="2"/>
    <x v="1"/>
    <x v="0"/>
    <s v="Phishing"/>
    <n v="6"/>
    <x v="4"/>
    <s v="Healthcare"/>
    <x v="5"/>
    <n v="9997"/>
    <n v="9997000"/>
    <s v="Alta"/>
    <s v="950451"/>
    <s v="Hacker Group"/>
    <n v="950451"/>
    <n v="950451"/>
    <n v="10.518164534520981"/>
    <s v="Leve"/>
    <s v="Hacker Group"/>
    <s v="Weak Passwords"/>
    <x v="1"/>
    <n v="29"/>
    <x v="2"/>
  </r>
  <r>
    <n v="423"/>
    <s v="China"/>
    <x v="0"/>
    <x v="0"/>
    <x v="4"/>
    <s v="Malware"/>
    <n v="7"/>
    <x v="5"/>
    <s v="Education"/>
    <x v="0"/>
    <n v="9542"/>
    <n v="9542000"/>
    <s v="Alta"/>
    <s v="917848"/>
    <s v="Insider"/>
    <n v="917848"/>
    <n v="917848"/>
    <n v="10.3960568634458"/>
    <s v="Leve"/>
    <s v="Insider"/>
    <s v="Social Engineering"/>
    <x v="0"/>
    <n v="30"/>
    <x v="2"/>
  </r>
  <r>
    <n v="424"/>
    <s v="Germany"/>
    <x v="2"/>
    <x v="1"/>
    <x v="3"/>
    <s v="SQL Injection"/>
    <n v="9"/>
    <x v="3"/>
    <s v="Education"/>
    <x v="0"/>
    <n v="4298"/>
    <n v="4298000"/>
    <s v="Alta"/>
    <s v="194633"/>
    <s v="Nation-state"/>
    <n v="194633"/>
    <n v="194633"/>
    <n v="22.082586200695669"/>
    <s v="Leve"/>
    <s v="Nation-state"/>
    <s v="Social Engineering"/>
    <x v="2"/>
    <n v="37"/>
    <x v="2"/>
  </r>
  <r>
    <n v="425"/>
    <s v="Australia"/>
    <x v="6"/>
    <x v="3"/>
    <x v="3"/>
    <s v="Malware"/>
    <n v="9"/>
    <x v="5"/>
    <s v="Telecommunications"/>
    <x v="3"/>
    <n v="6842"/>
    <n v="6842000"/>
    <s v="Alta"/>
    <s v="778844"/>
    <s v=""/>
    <n v="778844"/>
    <n v="778844"/>
    <n v="8.7848144172645615"/>
    <s v="Leve"/>
    <s v="Unknown"/>
    <s v="Zero-day"/>
    <x v="4"/>
    <n v="65"/>
    <x v="0"/>
  </r>
  <r>
    <n v="426"/>
    <s v="France"/>
    <x v="4"/>
    <x v="1"/>
    <x v="4"/>
    <s v="SQL Injection"/>
    <n v="7"/>
    <x v="3"/>
    <s v="Government"/>
    <x v="6"/>
    <n v="3614"/>
    <n v="3614000"/>
    <s v="Media"/>
    <s v="668774"/>
    <s v=""/>
    <n v="668774"/>
    <n v="668774"/>
    <n v="5.4039182145238902"/>
    <s v="Leve"/>
    <s v="Unknown"/>
    <s v="Social Engineering"/>
    <x v="3"/>
    <n v="61"/>
    <x v="0"/>
  </r>
  <r>
    <n v="427"/>
    <s v="France"/>
    <x v="4"/>
    <x v="1"/>
    <x v="5"/>
    <s v="SQL Injection"/>
    <n v="2"/>
    <x v="3"/>
    <s v="Healthcare"/>
    <x v="5"/>
    <n v="6976"/>
    <n v="6976000"/>
    <s v="Alta"/>
    <s v="824351"/>
    <s v=""/>
    <n v="824351"/>
    <n v="824351"/>
    <n v="8.4624146753021474"/>
    <s v="Leve"/>
    <s v="Unknown"/>
    <s v="Zero-day"/>
    <x v="3"/>
    <n v="17"/>
    <x v="1"/>
  </r>
  <r>
    <n v="428"/>
    <s v="UK"/>
    <x v="1"/>
    <x v="1"/>
    <x v="9"/>
    <s v="Phishing"/>
    <n v="5"/>
    <x v="4"/>
    <s v="Healthcare"/>
    <x v="5"/>
    <n v="302"/>
    <n v="302000"/>
    <s v="Media"/>
    <s v="510974"/>
    <s v=""/>
    <n v="510974"/>
    <n v="510974"/>
    <n v="0.59102811493344087"/>
    <s v="Leve"/>
    <s v="Unknown"/>
    <s v="Weak Passwords"/>
    <x v="4"/>
    <n v="16"/>
    <x v="1"/>
  </r>
  <r>
    <n v="429"/>
    <s v="Australia"/>
    <x v="6"/>
    <x v="3"/>
    <x v="8"/>
    <s v="Man-in-the-Middle"/>
    <n v="4"/>
    <x v="1"/>
    <s v="Healthcare"/>
    <x v="5"/>
    <n v="8629"/>
    <n v="8629000"/>
    <s v="Alta"/>
    <s v="404595"/>
    <s v=""/>
    <n v="404595"/>
    <n v="404595"/>
    <n v="21.327500339846019"/>
    <s v="Leve"/>
    <s v="Unknown"/>
    <s v="Social Engineering"/>
    <x v="1"/>
    <n v="3"/>
    <x v="1"/>
  </r>
  <r>
    <n v="430"/>
    <s v="Germany"/>
    <x v="2"/>
    <x v="1"/>
    <x v="6"/>
    <s v="SQL Injection"/>
    <n v="3"/>
    <x v="3"/>
    <s v="IT"/>
    <x v="2"/>
    <n v="631"/>
    <n v="631000"/>
    <s v="Media"/>
    <s v="742273"/>
    <s v="Hacker Group"/>
    <n v="742273"/>
    <n v="742273"/>
    <n v="0.85009154313844093"/>
    <s v="Leve"/>
    <s v="Hacker Group"/>
    <s v="Zero-day"/>
    <x v="1"/>
    <n v="67"/>
    <x v="0"/>
  </r>
  <r>
    <n v="431"/>
    <s v="China"/>
    <x v="0"/>
    <x v="0"/>
    <x v="3"/>
    <s v="Phishing"/>
    <n v="9"/>
    <x v="4"/>
    <s v="IT"/>
    <x v="2"/>
    <n v="2746"/>
    <n v="2746000"/>
    <s v="Media"/>
    <s v="973388"/>
    <s v="Nation-state"/>
    <n v="973388"/>
    <n v="973388"/>
    <n v="2.8210744328058288"/>
    <s v="Leve"/>
    <s v="Nation-state"/>
    <s v="Zero-day"/>
    <x v="1"/>
    <n v="63"/>
    <x v="0"/>
  </r>
  <r>
    <n v="432"/>
    <s v="China"/>
    <x v="0"/>
    <x v="0"/>
    <x v="2"/>
    <s v="DDoS"/>
    <n v="1"/>
    <x v="2"/>
    <s v="Government"/>
    <x v="6"/>
    <n v="6928"/>
    <n v="6928000"/>
    <s v="Alta"/>
    <s v="890675"/>
    <s v="Hacker Group"/>
    <n v="890675"/>
    <n v="890675"/>
    <n v="7.7783703371038815"/>
    <s v="Leve"/>
    <s v="Hacker Group"/>
    <s v="Unpatched Software"/>
    <x v="3"/>
    <n v="5"/>
    <x v="1"/>
  </r>
  <r>
    <n v="433"/>
    <s v="Germany"/>
    <x v="2"/>
    <x v="1"/>
    <x v="6"/>
    <s v="SQL Injection"/>
    <n v="3"/>
    <x v="3"/>
    <s v="Education"/>
    <x v="0"/>
    <n v="6896"/>
    <n v="6896000"/>
    <s v="Alta"/>
    <s v="710896"/>
    <s v="Nation-state"/>
    <n v="710896"/>
    <n v="710896"/>
    <n v="9.700434381400374"/>
    <s v="Leve"/>
    <s v="Nation-state"/>
    <s v="Zero-day"/>
    <x v="3"/>
    <n v="18"/>
    <x v="1"/>
  </r>
  <r>
    <n v="434"/>
    <s v="India"/>
    <x v="5"/>
    <x v="0"/>
    <x v="5"/>
    <s v="SQL Injection"/>
    <n v="2"/>
    <x v="3"/>
    <s v="Retail"/>
    <x v="1"/>
    <n v="285"/>
    <n v="285000"/>
    <s v="Media"/>
    <s v="30883"/>
    <s v="Nation-state"/>
    <n v="30883"/>
    <n v="30883"/>
    <n v="9.22837807207849"/>
    <s v="Leve"/>
    <s v="Nation-state"/>
    <s v="Weak Passwords"/>
    <x v="1"/>
    <n v="51"/>
    <x v="0"/>
  </r>
  <r>
    <n v="435"/>
    <s v="UK"/>
    <x v="1"/>
    <x v="1"/>
    <x v="9"/>
    <s v="SQL Injection"/>
    <n v="5"/>
    <x v="3"/>
    <s v="Government"/>
    <x v="6"/>
    <n v="5376"/>
    <n v="5376000"/>
    <s v="Alta"/>
    <s v="153355"/>
    <s v=""/>
    <n v="153355"/>
    <n v="153355"/>
    <n v="35.055916011867886"/>
    <s v="Leve"/>
    <s v="Unknown"/>
    <s v="Zero-day"/>
    <x v="4"/>
    <n v="57"/>
    <x v="0"/>
  </r>
  <r>
    <n v="436"/>
    <s v="Japan"/>
    <x v="9"/>
    <x v="0"/>
    <x v="9"/>
    <s v="DDoS"/>
    <n v="5"/>
    <x v="2"/>
    <s v="Healthcare"/>
    <x v="5"/>
    <n v="2583"/>
    <n v="2583000"/>
    <s v="Media"/>
    <s v="96706"/>
    <s v="Insider"/>
    <n v="96706"/>
    <n v="96706"/>
    <n v="26.709821520898394"/>
    <s v="Leve"/>
    <s v="Insider"/>
    <s v="Unpatched Software"/>
    <x v="3"/>
    <n v="42"/>
    <x v="2"/>
  </r>
  <r>
    <n v="437"/>
    <s v="Australia"/>
    <x v="6"/>
    <x v="3"/>
    <x v="3"/>
    <s v="SQL Injection"/>
    <n v="9"/>
    <x v="3"/>
    <s v="IT"/>
    <x v="2"/>
    <n v="4376"/>
    <n v="4376000"/>
    <s v="Alta"/>
    <s v="959797"/>
    <s v="Nation-state"/>
    <n v="959797"/>
    <n v="959797"/>
    <n v="4.5592974347700608"/>
    <s v="Leve"/>
    <s v="Nation-state"/>
    <s v="Social Engineering"/>
    <x v="2"/>
    <n v="32"/>
    <x v="2"/>
  </r>
  <r>
    <n v="438"/>
    <s v="China"/>
    <x v="0"/>
    <x v="0"/>
    <x v="2"/>
    <s v="Phishing"/>
    <n v="1"/>
    <x v="4"/>
    <s v="Telecommunications"/>
    <x v="3"/>
    <n v="945"/>
    <n v="945000"/>
    <s v="Media"/>
    <s v="501864"/>
    <s v="Hacker Group"/>
    <n v="501864"/>
    <n v="501864"/>
    <n v="1.8829802496293817"/>
    <s v="Leve"/>
    <s v="Hacker Group"/>
    <s v="Unpatched Software"/>
    <x v="4"/>
    <n v="12"/>
    <x v="1"/>
  </r>
  <r>
    <n v="439"/>
    <s v="Japan"/>
    <x v="9"/>
    <x v="0"/>
    <x v="2"/>
    <s v="Man-in-the-Middle"/>
    <n v="1"/>
    <x v="1"/>
    <s v="IT"/>
    <x v="2"/>
    <n v="6357"/>
    <n v="6357000"/>
    <s v="Alta"/>
    <s v="358626"/>
    <s v=""/>
    <n v="358626"/>
    <n v="358626"/>
    <n v="17.725987519030969"/>
    <s v="Leve"/>
    <s v="Unknown"/>
    <s v="Weak Passwords"/>
    <x v="0"/>
    <n v="26"/>
    <x v="2"/>
  </r>
  <r>
    <n v="440"/>
    <s v="Japan"/>
    <x v="9"/>
    <x v="0"/>
    <x v="1"/>
    <s v="Man-in-the-Middle"/>
    <n v="8"/>
    <x v="1"/>
    <s v="Healthcare"/>
    <x v="5"/>
    <n v="113"/>
    <n v="113000"/>
    <s v="Media"/>
    <s v="64472"/>
    <s v="Insider"/>
    <n v="64472"/>
    <n v="64472"/>
    <n v="1.7526988460106714"/>
    <s v="Leve"/>
    <s v="Insider"/>
    <s v="Social Engineering"/>
    <x v="3"/>
    <n v="43"/>
    <x v="2"/>
  </r>
  <r>
    <n v="441"/>
    <s v="India"/>
    <x v="5"/>
    <x v="0"/>
    <x v="5"/>
    <s v="DDoS"/>
    <n v="2"/>
    <x v="2"/>
    <s v="Education"/>
    <x v="0"/>
    <n v="8211"/>
    <n v="8211000"/>
    <s v="Alta"/>
    <s v="23683"/>
    <s v="Hacker Group"/>
    <n v="23683"/>
    <n v="23683"/>
    <n v="346.70438711311914"/>
    <s v="Grave"/>
    <s v="Hacker Group"/>
    <s v="Weak Passwords"/>
    <x v="4"/>
    <n v="69"/>
    <x v="0"/>
  </r>
  <r>
    <n v="442"/>
    <s v="USA"/>
    <x v="3"/>
    <x v="2"/>
    <x v="1"/>
    <s v="Man-in-the-Middle"/>
    <n v="8"/>
    <x v="1"/>
    <s v="IT"/>
    <x v="2"/>
    <n v="521"/>
    <n v="521000"/>
    <s v="Media"/>
    <s v="22635"/>
    <s v=""/>
    <n v="22635"/>
    <n v="22635"/>
    <n v="23.017450850452839"/>
    <s v="Leve"/>
    <s v="Unknown"/>
    <s v="Unpatched Software"/>
    <x v="1"/>
    <n v="8"/>
    <x v="1"/>
  </r>
  <r>
    <n v="443"/>
    <s v="UK"/>
    <x v="1"/>
    <x v="1"/>
    <x v="1"/>
    <s v="SQL Injection"/>
    <n v="8"/>
    <x v="3"/>
    <s v="Government"/>
    <x v="6"/>
    <n v="9875"/>
    <n v="9875000"/>
    <s v="Alta"/>
    <s v="894933"/>
    <s v="Insider"/>
    <n v="894933"/>
    <n v="894933"/>
    <n v="11.034345587881997"/>
    <s v="Leve"/>
    <s v="Insider"/>
    <s v="Weak Passwords"/>
    <x v="2"/>
    <n v="59"/>
    <x v="0"/>
  </r>
  <r>
    <n v="444"/>
    <s v="UK"/>
    <x v="1"/>
    <x v="1"/>
    <x v="5"/>
    <s v="Malware"/>
    <n v="2"/>
    <x v="5"/>
    <s v="Banking"/>
    <x v="4"/>
    <n v="5534"/>
    <n v="5534000"/>
    <s v="Alta"/>
    <s v="259176"/>
    <s v=""/>
    <n v="259176"/>
    <n v="259176"/>
    <n v="21.352285705466556"/>
    <s v="Leve"/>
    <s v="Unknown"/>
    <s v="Unpatched Software"/>
    <x v="0"/>
    <n v="3"/>
    <x v="1"/>
  </r>
  <r>
    <n v="445"/>
    <s v="China"/>
    <x v="0"/>
    <x v="0"/>
    <x v="6"/>
    <s v="Man-in-the-Middle"/>
    <n v="3"/>
    <x v="1"/>
    <s v="Banking"/>
    <x v="4"/>
    <n v="1236"/>
    <n v="1236000"/>
    <s v="Media"/>
    <s v="987115"/>
    <s v=""/>
    <n v="987115"/>
    <n v="987115"/>
    <n v="1.2521337432821911"/>
    <s v="Leve"/>
    <s v="Unknown"/>
    <s v="Social Engineering"/>
    <x v="4"/>
    <n v="55"/>
    <x v="0"/>
  </r>
  <r>
    <n v="446"/>
    <s v="France"/>
    <x v="4"/>
    <x v="1"/>
    <x v="6"/>
    <s v="DDoS"/>
    <n v="3"/>
    <x v="2"/>
    <s v="Healthcare"/>
    <x v="5"/>
    <n v="648"/>
    <n v="648000"/>
    <s v="Media"/>
    <s v="727601"/>
    <s v="Insider"/>
    <n v="727601"/>
    <n v="727601"/>
    <n v="0.89059800632489505"/>
    <s v="Leve"/>
    <s v="Insider"/>
    <s v="Social Engineering"/>
    <x v="4"/>
    <n v="50"/>
    <x v="2"/>
  </r>
  <r>
    <n v="447"/>
    <s v="UK"/>
    <x v="1"/>
    <x v="1"/>
    <x v="8"/>
    <s v="Phishing"/>
    <n v="4"/>
    <x v="4"/>
    <s v="Retail"/>
    <x v="1"/>
    <n v="5653"/>
    <n v="5653000"/>
    <s v="Alta"/>
    <s v="542850"/>
    <s v="Nation-state"/>
    <n v="542850"/>
    <n v="542850"/>
    <n v="10.413558073132542"/>
    <s v="Leve"/>
    <s v="Nation-state"/>
    <s v="Zero-day"/>
    <x v="2"/>
    <n v="41"/>
    <x v="2"/>
  </r>
  <r>
    <n v="448"/>
    <s v="India"/>
    <x v="5"/>
    <x v="0"/>
    <x v="5"/>
    <s v="Ransomware"/>
    <n v="2"/>
    <x v="0"/>
    <s v="Education"/>
    <x v="0"/>
    <n v="4115"/>
    <n v="4115000"/>
    <s v="Alta"/>
    <s v="352194"/>
    <s v="Nation-state"/>
    <n v="352194"/>
    <n v="352194"/>
    <n v="11.683901486112767"/>
    <s v="Leve"/>
    <s v="Nation-state"/>
    <s v="Unpatched Software"/>
    <x v="3"/>
    <n v="10"/>
    <x v="1"/>
  </r>
  <r>
    <n v="449"/>
    <s v="France"/>
    <x v="4"/>
    <x v="1"/>
    <x v="0"/>
    <s v="Malware"/>
    <n v="6"/>
    <x v="5"/>
    <s v="Healthcare"/>
    <x v="5"/>
    <n v="3983"/>
    <n v="3983000"/>
    <s v="Media"/>
    <s v="571521"/>
    <s v="Nation-state"/>
    <n v="571521"/>
    <n v="571521"/>
    <n v="6.9691227443960937"/>
    <s v="Leve"/>
    <s v="Nation-state"/>
    <s v="Weak Passwords"/>
    <x v="2"/>
    <n v="8"/>
    <x v="1"/>
  </r>
  <r>
    <n v="450"/>
    <s v="Brazil"/>
    <x v="8"/>
    <x v="2"/>
    <x v="5"/>
    <s v="SQL Injection"/>
    <n v="2"/>
    <x v="3"/>
    <s v="Healthcare"/>
    <x v="5"/>
    <n v="4759"/>
    <n v="4759000"/>
    <s v="Alta"/>
    <s v="933271"/>
    <s v="Insider"/>
    <n v="933271"/>
    <n v="933271"/>
    <n v="5.0992691297597377"/>
    <s v="Leve"/>
    <s v="Insider"/>
    <s v="Unpatched Software"/>
    <x v="2"/>
    <n v="30"/>
    <x v="2"/>
  </r>
  <r>
    <n v="451"/>
    <s v="Brazil"/>
    <x v="8"/>
    <x v="2"/>
    <x v="6"/>
    <s v="Phishing"/>
    <n v="3"/>
    <x v="4"/>
    <s v="Banking"/>
    <x v="4"/>
    <n v="9806"/>
    <n v="9806000"/>
    <s v="Alta"/>
    <s v="884502"/>
    <s v="Insider"/>
    <n v="884502"/>
    <n v="884502"/>
    <n v="11.086464473794294"/>
    <s v="Leve"/>
    <s v="Insider"/>
    <s v="Unpatched Software"/>
    <x v="1"/>
    <n v="55"/>
    <x v="0"/>
  </r>
  <r>
    <n v="452"/>
    <s v="China"/>
    <x v="0"/>
    <x v="0"/>
    <x v="7"/>
    <s v="Ransomware"/>
    <n v="10"/>
    <x v="0"/>
    <s v="IT"/>
    <x v="2"/>
    <n v="5727"/>
    <n v="5727000"/>
    <s v="Alta"/>
    <s v="762001"/>
    <s v="Nation-state"/>
    <n v="762001"/>
    <n v="762001"/>
    <n v="7.5157381683226134"/>
    <s v="Leve"/>
    <s v="Nation-state"/>
    <s v="Social Engineering"/>
    <x v="0"/>
    <n v="67"/>
    <x v="0"/>
  </r>
  <r>
    <n v="453"/>
    <s v="France"/>
    <x v="4"/>
    <x v="1"/>
    <x v="3"/>
    <s v="DDoS"/>
    <n v="9"/>
    <x v="2"/>
    <s v="Government"/>
    <x v="6"/>
    <n v="8249"/>
    <n v="8249000"/>
    <s v="Alta"/>
    <s v="351330"/>
    <s v="Nation-state"/>
    <n v="351330"/>
    <n v="351330"/>
    <n v="23.479349898955398"/>
    <s v="Leve"/>
    <s v="Nation-state"/>
    <s v="Weak Passwords"/>
    <x v="0"/>
    <n v="57"/>
    <x v="0"/>
  </r>
  <r>
    <n v="454"/>
    <s v="Australia"/>
    <x v="6"/>
    <x v="3"/>
    <x v="5"/>
    <s v="Malware"/>
    <n v="2"/>
    <x v="5"/>
    <s v="Healthcare"/>
    <x v="5"/>
    <n v="3773"/>
    <n v="3773000"/>
    <s v="Media"/>
    <s v="158107"/>
    <s v=""/>
    <n v="158107"/>
    <n v="158107"/>
    <n v="23.863586052483445"/>
    <s v="Leve"/>
    <s v="Unknown"/>
    <s v="Unpatched Software"/>
    <x v="1"/>
    <n v="43"/>
    <x v="2"/>
  </r>
  <r>
    <n v="455"/>
    <s v="USA"/>
    <x v="3"/>
    <x v="2"/>
    <x v="3"/>
    <s v="SQL Injection"/>
    <n v="9"/>
    <x v="3"/>
    <s v="Government"/>
    <x v="6"/>
    <n v="7745"/>
    <n v="7745000"/>
    <s v="Alta"/>
    <s v="632319"/>
    <s v=""/>
    <n v="632319"/>
    <n v="632319"/>
    <n v="12.248564411317705"/>
    <s v="Leve"/>
    <s v="Unknown"/>
    <s v="Weak Passwords"/>
    <x v="1"/>
    <n v="47"/>
    <x v="2"/>
  </r>
  <r>
    <n v="456"/>
    <s v="India"/>
    <x v="5"/>
    <x v="0"/>
    <x v="1"/>
    <s v="DDoS"/>
    <n v="8"/>
    <x v="2"/>
    <s v="Government"/>
    <x v="6"/>
    <n v="7552"/>
    <n v="7552000"/>
    <s v="Alta"/>
    <s v="352250"/>
    <s v="Insider"/>
    <n v="352250"/>
    <n v="352250"/>
    <n v="21.439318665720368"/>
    <s v="Leve"/>
    <s v="Insider"/>
    <s v="Zero-day"/>
    <x v="0"/>
    <n v="39"/>
    <x v="2"/>
  </r>
  <r>
    <n v="457"/>
    <s v="France"/>
    <x v="4"/>
    <x v="1"/>
    <x v="4"/>
    <s v="Ransomware"/>
    <n v="7"/>
    <x v="0"/>
    <s v="Telecommunications"/>
    <x v="3"/>
    <n v="1128"/>
    <n v="1128000"/>
    <s v="Media"/>
    <s v="504165"/>
    <s v="Hacker Group"/>
    <n v="504165"/>
    <n v="504165"/>
    <n v="2.2373627681413821"/>
    <s v="Leve"/>
    <s v="Hacker Group"/>
    <s v="Zero-day"/>
    <x v="1"/>
    <n v="55"/>
    <x v="0"/>
  </r>
  <r>
    <n v="458"/>
    <s v="Brazil"/>
    <x v="8"/>
    <x v="2"/>
    <x v="2"/>
    <s v="DDoS"/>
    <n v="1"/>
    <x v="2"/>
    <s v="Telecommunications"/>
    <x v="3"/>
    <n v="3669"/>
    <n v="3669000"/>
    <s v="Media"/>
    <s v="738981"/>
    <s v=""/>
    <n v="738981"/>
    <n v="738981"/>
    <n v="4.9649449715215956"/>
    <s v="Leve"/>
    <s v="Unknown"/>
    <s v="Social Engineering"/>
    <x v="0"/>
    <n v="45"/>
    <x v="2"/>
  </r>
  <r>
    <n v="459"/>
    <s v="UK"/>
    <x v="1"/>
    <x v="1"/>
    <x v="8"/>
    <s v="Ransomware"/>
    <n v="4"/>
    <x v="0"/>
    <s v="Banking"/>
    <x v="4"/>
    <n v="7933"/>
    <n v="7933000"/>
    <s v="Alta"/>
    <s v="555527"/>
    <s v=""/>
    <n v="555527"/>
    <n v="555527"/>
    <n v="14.280133998887543"/>
    <s v="Leve"/>
    <s v="Unknown"/>
    <s v="Unpatched Software"/>
    <x v="3"/>
    <n v="33"/>
    <x v="2"/>
  </r>
  <r>
    <n v="460"/>
    <s v="Russia"/>
    <x v="7"/>
    <x v="0"/>
    <x v="0"/>
    <s v="SQL Injection"/>
    <n v="6"/>
    <x v="3"/>
    <s v="Banking"/>
    <x v="4"/>
    <n v="5978"/>
    <n v="5978000"/>
    <s v="Alta"/>
    <s v="681856"/>
    <s v="Insider"/>
    <n v="681856"/>
    <n v="681856"/>
    <n v="8.7672470433639944"/>
    <s v="Leve"/>
    <s v="Insider"/>
    <s v="Zero-day"/>
    <x v="0"/>
    <n v="52"/>
    <x v="0"/>
  </r>
  <r>
    <n v="461"/>
    <s v="Germany"/>
    <x v="2"/>
    <x v="1"/>
    <x v="2"/>
    <s v="DDoS"/>
    <n v="1"/>
    <x v="2"/>
    <s v="Retail"/>
    <x v="1"/>
    <n v="3865"/>
    <n v="3865000"/>
    <s v="Media"/>
    <s v="197609"/>
    <s v="Nation-state"/>
    <n v="197609"/>
    <n v="197609"/>
    <n v="19.558825761984526"/>
    <s v="Leve"/>
    <s v="Nation-state"/>
    <s v="Social Engineering"/>
    <x v="0"/>
    <n v="15"/>
    <x v="1"/>
  </r>
  <r>
    <n v="462"/>
    <s v="USA"/>
    <x v="3"/>
    <x v="2"/>
    <x v="4"/>
    <s v="Man-in-the-Middle"/>
    <n v="7"/>
    <x v="1"/>
    <s v="Banking"/>
    <x v="4"/>
    <n v="8529"/>
    <n v="8529000"/>
    <s v="Alta"/>
    <s v="685291"/>
    <s v="Hacker Group"/>
    <n v="685291"/>
    <n v="685291"/>
    <n v="12.445807693374055"/>
    <s v="Leve"/>
    <s v="Hacker Group"/>
    <s v="Social Engineering"/>
    <x v="4"/>
    <n v="53"/>
    <x v="0"/>
  </r>
  <r>
    <n v="463"/>
    <s v="Japan"/>
    <x v="9"/>
    <x v="0"/>
    <x v="2"/>
    <s v="Ransomware"/>
    <n v="1"/>
    <x v="0"/>
    <s v="Retail"/>
    <x v="1"/>
    <n v="3749"/>
    <n v="3749000"/>
    <s v="Media"/>
    <s v="835730"/>
    <s v="Insider"/>
    <n v="835730"/>
    <n v="835730"/>
    <n v="4.4858985557536526"/>
    <s v="Leve"/>
    <s v="Insider"/>
    <s v="Zero-day"/>
    <x v="0"/>
    <n v="14"/>
    <x v="1"/>
  </r>
  <r>
    <n v="464"/>
    <s v="Germany"/>
    <x v="2"/>
    <x v="1"/>
    <x v="3"/>
    <s v="Phishing"/>
    <n v="9"/>
    <x v="4"/>
    <s v="Education"/>
    <x v="0"/>
    <n v="4857"/>
    <n v="4857000"/>
    <s v="Alta"/>
    <s v="907547"/>
    <s v=""/>
    <n v="907547"/>
    <n v="907547"/>
    <n v="5.3517889431621724"/>
    <s v="Leve"/>
    <s v="Unknown"/>
    <s v="Unpatched Software"/>
    <x v="3"/>
    <n v="33"/>
    <x v="2"/>
  </r>
  <r>
    <n v="465"/>
    <s v="France"/>
    <x v="4"/>
    <x v="1"/>
    <x v="0"/>
    <s v="Phishing"/>
    <n v="6"/>
    <x v="4"/>
    <s v="Retail"/>
    <x v="1"/>
    <n v="30"/>
    <n v="30000"/>
    <s v="Baja"/>
    <s v="298096"/>
    <s v=""/>
    <n v="298096"/>
    <n v="298096"/>
    <n v="0.10063872041221619"/>
    <s v="Leve"/>
    <s v="Unknown"/>
    <s v="Social Engineering"/>
    <x v="3"/>
    <n v="16"/>
    <x v="1"/>
  </r>
  <r>
    <n v="466"/>
    <s v="UK"/>
    <x v="1"/>
    <x v="1"/>
    <x v="5"/>
    <s v="Phishing"/>
    <n v="2"/>
    <x v="4"/>
    <s v="Retail"/>
    <x v="1"/>
    <n v="3306"/>
    <n v="3306000"/>
    <s v="Media"/>
    <s v="18579"/>
    <s v=""/>
    <n v="18579"/>
    <n v="18579"/>
    <n v="177.94283868884224"/>
    <s v="Grave"/>
    <s v="Unknown"/>
    <s v="Social Engineering"/>
    <x v="0"/>
    <n v="13"/>
    <x v="1"/>
  </r>
  <r>
    <n v="467"/>
    <s v="UK"/>
    <x v="1"/>
    <x v="1"/>
    <x v="8"/>
    <s v="Malware"/>
    <n v="4"/>
    <x v="5"/>
    <s v="Education"/>
    <x v="0"/>
    <n v="709"/>
    <n v="709000"/>
    <s v="Media"/>
    <s v="490771"/>
    <s v="Nation-state"/>
    <n v="490771"/>
    <n v="490771"/>
    <n v="1.4446656383527143"/>
    <s v="Leve"/>
    <s v="Nation-state"/>
    <s v="Weak Passwords"/>
    <x v="2"/>
    <n v="70"/>
    <x v="0"/>
  </r>
  <r>
    <n v="468"/>
    <s v="Germany"/>
    <x v="2"/>
    <x v="1"/>
    <x v="9"/>
    <s v="Phishing"/>
    <n v="5"/>
    <x v="4"/>
    <s v="Healthcare"/>
    <x v="5"/>
    <n v="3812"/>
    <n v="3812000"/>
    <s v="Media"/>
    <s v="394577"/>
    <s v="Nation-state"/>
    <n v="394577"/>
    <n v="394577"/>
    <n v="9.6609787189826068"/>
    <s v="Leve"/>
    <s v="Nation-state"/>
    <s v="Unpatched Software"/>
    <x v="4"/>
    <n v="33"/>
    <x v="2"/>
  </r>
  <r>
    <n v="469"/>
    <s v="India"/>
    <x v="5"/>
    <x v="0"/>
    <x v="8"/>
    <s v="DDoS"/>
    <n v="4"/>
    <x v="2"/>
    <s v="Telecommunications"/>
    <x v="3"/>
    <n v="3519"/>
    <n v="3519000"/>
    <s v="Media"/>
    <s v="155426"/>
    <s v="Nation-state"/>
    <n v="155426"/>
    <n v="155426"/>
    <n v="22.64099957536062"/>
    <s v="Leve"/>
    <s v="Nation-state"/>
    <s v="Zero-day"/>
    <x v="3"/>
    <n v="16"/>
    <x v="1"/>
  </r>
  <r>
    <n v="470"/>
    <s v="Russia"/>
    <x v="7"/>
    <x v="0"/>
    <x v="1"/>
    <s v="Ransomware"/>
    <n v="8"/>
    <x v="0"/>
    <s v="Education"/>
    <x v="0"/>
    <n v="889"/>
    <n v="889000"/>
    <s v="Media"/>
    <s v="444399"/>
    <s v="Insider"/>
    <n v="444399"/>
    <n v="444399"/>
    <n v="2.0004545464773775"/>
    <s v="Leve"/>
    <s v="Insider"/>
    <s v="Zero-day"/>
    <x v="4"/>
    <n v="38"/>
    <x v="2"/>
  </r>
  <r>
    <n v="471"/>
    <s v="Japan"/>
    <x v="9"/>
    <x v="0"/>
    <x v="7"/>
    <s v="Man-in-the-Middle"/>
    <n v="10"/>
    <x v="1"/>
    <s v="Healthcare"/>
    <x v="5"/>
    <n v="796"/>
    <n v="796000"/>
    <s v="Media"/>
    <s v="770028"/>
    <s v=""/>
    <n v="770028"/>
    <n v="770028"/>
    <n v="1.0337286436337381"/>
    <s v="Leve"/>
    <s v="Unknown"/>
    <s v="Unpatched Software"/>
    <x v="3"/>
    <n v="58"/>
    <x v="0"/>
  </r>
  <r>
    <n v="472"/>
    <s v="Brazil"/>
    <x v="8"/>
    <x v="2"/>
    <x v="5"/>
    <s v="Ransomware"/>
    <n v="2"/>
    <x v="0"/>
    <s v="Retail"/>
    <x v="1"/>
    <n v="6638"/>
    <n v="6638000"/>
    <s v="Alta"/>
    <s v="608520"/>
    <s v="Hacker Group"/>
    <n v="608520"/>
    <n v="608520"/>
    <n v="10.908433576546376"/>
    <s v="Leve"/>
    <s v="Hacker Group"/>
    <s v="Zero-day"/>
    <x v="0"/>
    <n v="14"/>
    <x v="1"/>
  </r>
  <r>
    <n v="473"/>
    <s v="Australia"/>
    <x v="6"/>
    <x v="3"/>
    <x v="9"/>
    <s v="DDoS"/>
    <n v="5"/>
    <x v="2"/>
    <s v="Healthcare"/>
    <x v="5"/>
    <n v="9145"/>
    <n v="9145000"/>
    <s v="Alta"/>
    <s v="471113"/>
    <s v="Hacker Group"/>
    <n v="471113"/>
    <n v="471113"/>
    <n v="19.411478774731329"/>
    <s v="Leve"/>
    <s v="Hacker Group"/>
    <s v="Unpatched Software"/>
    <x v="1"/>
    <n v="71"/>
    <x v="0"/>
  </r>
  <r>
    <n v="474"/>
    <s v="Germany"/>
    <x v="2"/>
    <x v="1"/>
    <x v="7"/>
    <s v="Man-in-the-Middle"/>
    <n v="10"/>
    <x v="1"/>
    <s v="Retail"/>
    <x v="1"/>
    <n v="6365"/>
    <n v="6365000"/>
    <s v="Alta"/>
    <s v="311253"/>
    <s v="Nation-state"/>
    <n v="311253"/>
    <n v="311253"/>
    <n v="20.44960209218867"/>
    <s v="Leve"/>
    <s v="Nation-state"/>
    <s v="Weak Passwords"/>
    <x v="1"/>
    <n v="36"/>
    <x v="2"/>
  </r>
  <r>
    <n v="475"/>
    <s v="Brazil"/>
    <x v="8"/>
    <x v="2"/>
    <x v="5"/>
    <s v="DDoS"/>
    <n v="2"/>
    <x v="2"/>
    <s v="IT"/>
    <x v="2"/>
    <n v="8419"/>
    <n v="8419000"/>
    <s v="Alta"/>
    <s v="390409"/>
    <s v="Insider"/>
    <n v="390409"/>
    <n v="390409"/>
    <n v="21.564564341498276"/>
    <s v="Leve"/>
    <s v="Insider"/>
    <s v="Zero-day"/>
    <x v="1"/>
    <n v="31"/>
    <x v="2"/>
  </r>
  <r>
    <n v="476"/>
    <s v="China"/>
    <x v="0"/>
    <x v="0"/>
    <x v="7"/>
    <s v="SQL Injection"/>
    <n v="10"/>
    <x v="3"/>
    <s v="IT"/>
    <x v="2"/>
    <n v="2835"/>
    <n v="2835000"/>
    <s v="Media"/>
    <s v="604786"/>
    <s v=""/>
    <n v="604786"/>
    <n v="604786"/>
    <n v="4.6876085094562372"/>
    <s v="Leve"/>
    <s v="Unknown"/>
    <s v="Zero-day"/>
    <x v="0"/>
    <n v="34"/>
    <x v="2"/>
  </r>
  <r>
    <n v="477"/>
    <s v="China"/>
    <x v="0"/>
    <x v="0"/>
    <x v="2"/>
    <s v="SQL Injection"/>
    <n v="1"/>
    <x v="3"/>
    <s v="Government"/>
    <x v="6"/>
    <n v="8423"/>
    <n v="8423000"/>
    <s v="Alta"/>
    <s v="568377"/>
    <s v=""/>
    <n v="568377"/>
    <n v="568377"/>
    <n v="14.819389243407105"/>
    <s v="Leve"/>
    <s v="Unknown"/>
    <s v="Social Engineering"/>
    <x v="2"/>
    <n v="38"/>
    <x v="2"/>
  </r>
  <r>
    <n v="478"/>
    <s v="Russia"/>
    <x v="7"/>
    <x v="0"/>
    <x v="9"/>
    <s v="SQL Injection"/>
    <n v="5"/>
    <x v="3"/>
    <s v="Telecommunications"/>
    <x v="3"/>
    <n v="2989"/>
    <n v="2989000"/>
    <s v="Media"/>
    <s v="267678"/>
    <s v="Insider"/>
    <n v="267678"/>
    <n v="267678"/>
    <n v="11.166401422604771"/>
    <s v="Leve"/>
    <s v="Insider"/>
    <s v="Zero-day"/>
    <x v="1"/>
    <n v="13"/>
    <x v="1"/>
  </r>
  <r>
    <n v="479"/>
    <s v="Australia"/>
    <x v="6"/>
    <x v="3"/>
    <x v="9"/>
    <s v="Malware"/>
    <n v="5"/>
    <x v="5"/>
    <s v="Education"/>
    <x v="0"/>
    <n v="595"/>
    <n v="595000"/>
    <s v="Media"/>
    <s v="592485"/>
    <s v="Insider"/>
    <n v="592485"/>
    <n v="592485"/>
    <n v="1.0042448332025284"/>
    <s v="Leve"/>
    <s v="Insider"/>
    <s v="Weak Passwords"/>
    <x v="3"/>
    <n v="10"/>
    <x v="1"/>
  </r>
  <r>
    <n v="480"/>
    <s v="USA"/>
    <x v="3"/>
    <x v="2"/>
    <x v="4"/>
    <s v="DDoS"/>
    <n v="7"/>
    <x v="2"/>
    <s v="Government"/>
    <x v="6"/>
    <n v="8485"/>
    <n v="8485000"/>
    <s v="Alta"/>
    <s v="639011"/>
    <s v="Insider"/>
    <n v="639011"/>
    <n v="639011"/>
    <n v="13.278331671911751"/>
    <s v="Leve"/>
    <s v="Insider"/>
    <s v="Weak Passwords"/>
    <x v="3"/>
    <n v="26"/>
    <x v="2"/>
  </r>
  <r>
    <n v="481"/>
    <s v="China"/>
    <x v="0"/>
    <x v="0"/>
    <x v="5"/>
    <s v="Man-in-the-Middle"/>
    <n v="2"/>
    <x v="1"/>
    <s v="Telecommunications"/>
    <x v="3"/>
    <n v="2882"/>
    <n v="2882000"/>
    <s v="Media"/>
    <s v="446243"/>
    <s v=""/>
    <n v="446243"/>
    <n v="446243"/>
    <n v="6.4583646130023329"/>
    <s v="Leve"/>
    <s v="Unknown"/>
    <s v="Zero-day"/>
    <x v="3"/>
    <n v="66"/>
    <x v="0"/>
  </r>
  <r>
    <n v="482"/>
    <s v="Germany"/>
    <x v="2"/>
    <x v="1"/>
    <x v="3"/>
    <s v="DDoS"/>
    <n v="9"/>
    <x v="2"/>
    <s v="Government"/>
    <x v="6"/>
    <n v="2248"/>
    <n v="2248000"/>
    <s v="Media"/>
    <s v="10438"/>
    <s v="Nation-state"/>
    <n v="10438"/>
    <n v="10438"/>
    <n v="215.36692853036979"/>
    <s v="Grave"/>
    <s v="Nation-state"/>
    <s v="Unpatched Software"/>
    <x v="4"/>
    <n v="10"/>
    <x v="1"/>
  </r>
  <r>
    <n v="483"/>
    <s v="Brazil"/>
    <x v="8"/>
    <x v="2"/>
    <x v="5"/>
    <s v="SQL Injection"/>
    <n v="2"/>
    <x v="3"/>
    <s v="IT"/>
    <x v="2"/>
    <n v="9737"/>
    <n v="9737000"/>
    <s v="Alta"/>
    <s v="796195"/>
    <s v="Nation-state"/>
    <n v="796195"/>
    <n v="796195"/>
    <n v="12.229416160613919"/>
    <s v="Leve"/>
    <s v="Nation-state"/>
    <s v="Social Engineering"/>
    <x v="3"/>
    <n v="20"/>
    <x v="1"/>
  </r>
  <r>
    <n v="484"/>
    <s v="Australia"/>
    <x v="6"/>
    <x v="3"/>
    <x v="9"/>
    <s v="SQL Injection"/>
    <n v="5"/>
    <x v="3"/>
    <s v="Telecommunications"/>
    <x v="3"/>
    <n v="5332"/>
    <n v="5332000"/>
    <s v="Alta"/>
    <s v="55392"/>
    <s v=""/>
    <n v="55392"/>
    <n v="55392"/>
    <n v="96.259387637203929"/>
    <s v="Moderada"/>
    <s v="Unknown"/>
    <s v="Zero-day"/>
    <x v="0"/>
    <n v="44"/>
    <x v="2"/>
  </r>
  <r>
    <n v="485"/>
    <s v="Germany"/>
    <x v="2"/>
    <x v="1"/>
    <x v="3"/>
    <s v="DDoS"/>
    <n v="9"/>
    <x v="2"/>
    <s v="IT"/>
    <x v="2"/>
    <n v="6311"/>
    <n v="6311000"/>
    <s v="Alta"/>
    <s v="579291"/>
    <s v="Hacker Group"/>
    <n v="579291"/>
    <n v="579291"/>
    <n v="10.894351888774381"/>
    <s v="Leve"/>
    <s v="Hacker Group"/>
    <s v="Unpatched Software"/>
    <x v="4"/>
    <n v="6"/>
    <x v="1"/>
  </r>
  <r>
    <n v="486"/>
    <s v="Germany"/>
    <x v="2"/>
    <x v="1"/>
    <x v="5"/>
    <s v="Malware"/>
    <n v="2"/>
    <x v="5"/>
    <s v="Banking"/>
    <x v="4"/>
    <n v="7019"/>
    <n v="7019000"/>
    <s v="Alta"/>
    <s v="791366"/>
    <s v=""/>
    <n v="791366"/>
    <n v="791366"/>
    <n v="8.8694737959427119"/>
    <s v="Leve"/>
    <s v="Unknown"/>
    <s v="Unpatched Software"/>
    <x v="3"/>
    <n v="61"/>
    <x v="0"/>
  </r>
  <r>
    <n v="487"/>
    <s v="France"/>
    <x v="4"/>
    <x v="1"/>
    <x v="6"/>
    <s v="Malware"/>
    <n v="3"/>
    <x v="5"/>
    <s v="IT"/>
    <x v="2"/>
    <n v="9229"/>
    <n v="9229000"/>
    <s v="Alta"/>
    <s v="727826"/>
    <s v=""/>
    <n v="727826"/>
    <n v="727826"/>
    <n v="12.680228516156333"/>
    <s v="Leve"/>
    <s v="Unknown"/>
    <s v="Weak Passwords"/>
    <x v="4"/>
    <n v="63"/>
    <x v="0"/>
  </r>
  <r>
    <n v="488"/>
    <s v="Russia"/>
    <x v="7"/>
    <x v="0"/>
    <x v="5"/>
    <s v="Malware"/>
    <n v="2"/>
    <x v="5"/>
    <s v="IT"/>
    <x v="2"/>
    <n v="9807"/>
    <n v="9807000"/>
    <s v="Alta"/>
    <s v="608695"/>
    <s v="Nation-state"/>
    <n v="608695"/>
    <n v="608695"/>
    <n v="16.111517262339923"/>
    <s v="Leve"/>
    <s v="Nation-state"/>
    <s v="Unpatched Software"/>
    <x v="1"/>
    <n v="31"/>
    <x v="2"/>
  </r>
  <r>
    <n v="489"/>
    <s v="Australia"/>
    <x v="6"/>
    <x v="3"/>
    <x v="0"/>
    <s v="SQL Injection"/>
    <n v="6"/>
    <x v="3"/>
    <s v="Retail"/>
    <x v="1"/>
    <n v="1396"/>
    <n v="1396000"/>
    <s v="Media"/>
    <s v="496667"/>
    <s v=""/>
    <n v="496667"/>
    <n v="496667"/>
    <n v="2.8107363686333096"/>
    <s v="Leve"/>
    <s v="Unknown"/>
    <s v="Zero-day"/>
    <x v="2"/>
    <n v="45"/>
    <x v="2"/>
  </r>
  <r>
    <n v="490"/>
    <s v="Japan"/>
    <x v="9"/>
    <x v="0"/>
    <x v="2"/>
    <s v="Malware"/>
    <n v="1"/>
    <x v="5"/>
    <s v="Retail"/>
    <x v="1"/>
    <n v="569"/>
    <n v="569000"/>
    <s v="Media"/>
    <s v="353887"/>
    <s v=""/>
    <n v="353887"/>
    <n v="353887"/>
    <n v="1.6078578755365414"/>
    <s v="Leve"/>
    <s v="Unknown"/>
    <s v="Weak Passwords"/>
    <x v="2"/>
    <n v="59"/>
    <x v="0"/>
  </r>
  <r>
    <n v="491"/>
    <s v="China"/>
    <x v="0"/>
    <x v="0"/>
    <x v="0"/>
    <s v="Ransomware"/>
    <n v="6"/>
    <x v="0"/>
    <s v="Banking"/>
    <x v="4"/>
    <n v="3269"/>
    <n v="3269000"/>
    <s v="Media"/>
    <s v="713584"/>
    <s v="Insider"/>
    <n v="713584"/>
    <n v="713584"/>
    <n v="4.5811004731047777"/>
    <s v="Leve"/>
    <s v="Insider"/>
    <s v="Weak Passwords"/>
    <x v="3"/>
    <n v="26"/>
    <x v="2"/>
  </r>
  <r>
    <n v="492"/>
    <s v="India"/>
    <x v="5"/>
    <x v="0"/>
    <x v="1"/>
    <s v="DDoS"/>
    <n v="8"/>
    <x v="2"/>
    <s v="IT"/>
    <x v="2"/>
    <n v="7009"/>
    <n v="7009000"/>
    <s v="Alta"/>
    <s v="417831"/>
    <s v=""/>
    <n v="417831"/>
    <n v="417831"/>
    <n v="16.774724709272409"/>
    <s v="Leve"/>
    <s v="Unknown"/>
    <s v="Unpatched Software"/>
    <x v="4"/>
    <n v="36"/>
    <x v="2"/>
  </r>
  <r>
    <n v="493"/>
    <s v="USA"/>
    <x v="3"/>
    <x v="2"/>
    <x v="0"/>
    <s v="Ransomware"/>
    <n v="6"/>
    <x v="0"/>
    <s v="Banking"/>
    <x v="4"/>
    <n v="2262"/>
    <n v="2262000"/>
    <s v="Media"/>
    <s v="51219"/>
    <s v=""/>
    <n v="51219"/>
    <n v="51219"/>
    <n v="44.1632987758449"/>
    <s v="Moderada"/>
    <s v="Unknown"/>
    <s v="Zero-day"/>
    <x v="4"/>
    <n v="36"/>
    <x v="2"/>
  </r>
  <r>
    <n v="494"/>
    <s v="UK"/>
    <x v="1"/>
    <x v="1"/>
    <x v="1"/>
    <s v="Ransomware"/>
    <n v="8"/>
    <x v="0"/>
    <s v="Retail"/>
    <x v="1"/>
    <n v="4791"/>
    <n v="4791000"/>
    <s v="Alta"/>
    <s v="153257"/>
    <s v="Insider"/>
    <n v="153257"/>
    <n v="153257"/>
    <n v="31.261214822161467"/>
    <s v="Leve"/>
    <s v="Insider"/>
    <s v="Zero-day"/>
    <x v="4"/>
    <n v="59"/>
    <x v="0"/>
  </r>
  <r>
    <n v="495"/>
    <s v="Russia"/>
    <x v="7"/>
    <x v="0"/>
    <x v="1"/>
    <s v="Phishing"/>
    <n v="8"/>
    <x v="4"/>
    <s v="Retail"/>
    <x v="1"/>
    <n v="2058"/>
    <n v="2058000"/>
    <s v="Media"/>
    <s v="768022"/>
    <s v=""/>
    <n v="768022"/>
    <n v="768022"/>
    <n v="2.6796107403173348"/>
    <s v="Leve"/>
    <s v="Unknown"/>
    <s v="Zero-day"/>
    <x v="0"/>
    <n v="64"/>
    <x v="0"/>
  </r>
  <r>
    <n v="496"/>
    <s v="France"/>
    <x v="4"/>
    <x v="1"/>
    <x v="2"/>
    <s v="Phishing"/>
    <n v="1"/>
    <x v="4"/>
    <s v="Banking"/>
    <x v="4"/>
    <n v="2629"/>
    <n v="2629000"/>
    <s v="Media"/>
    <s v="314347"/>
    <s v="Hacker Group"/>
    <n v="314347"/>
    <n v="314347"/>
    <n v="8.3633691430171115"/>
    <s v="Leve"/>
    <s v="Hacker Group"/>
    <s v="Unpatched Software"/>
    <x v="2"/>
    <n v="28"/>
    <x v="2"/>
  </r>
  <r>
    <n v="497"/>
    <s v="Germany"/>
    <x v="2"/>
    <x v="1"/>
    <x v="9"/>
    <s v="Phishing"/>
    <n v="5"/>
    <x v="4"/>
    <s v="IT"/>
    <x v="2"/>
    <n v="3351"/>
    <n v="3351000"/>
    <s v="Media"/>
    <s v="649406"/>
    <s v="Insider"/>
    <n v="649406"/>
    <n v="649406"/>
    <n v="5.1601001530629533"/>
    <s v="Leve"/>
    <s v="Insider"/>
    <s v="Social Engineering"/>
    <x v="3"/>
    <n v="27"/>
    <x v="2"/>
  </r>
  <r>
    <n v="498"/>
    <s v="Japan"/>
    <x v="9"/>
    <x v="0"/>
    <x v="5"/>
    <s v="Phishing"/>
    <n v="2"/>
    <x v="4"/>
    <s v="Education"/>
    <x v="0"/>
    <n v="6828"/>
    <n v="6828000"/>
    <s v="Alta"/>
    <s v="744595"/>
    <s v="Insider"/>
    <n v="744595"/>
    <n v="744595"/>
    <n v="9.1700857513144722"/>
    <s v="Leve"/>
    <s v="Insider"/>
    <s v="Zero-day"/>
    <x v="2"/>
    <n v="44"/>
    <x v="2"/>
  </r>
  <r>
    <n v="499"/>
    <s v="Brazil"/>
    <x v="8"/>
    <x v="2"/>
    <x v="8"/>
    <s v="DDoS"/>
    <n v="4"/>
    <x v="2"/>
    <s v="Banking"/>
    <x v="4"/>
    <n v="1472"/>
    <n v="1472000"/>
    <s v="Media"/>
    <s v="126781"/>
    <s v="Insider"/>
    <n v="126781"/>
    <n v="126781"/>
    <n v="11.610572562134704"/>
    <s v="Leve"/>
    <s v="Insider"/>
    <s v="Weak Passwords"/>
    <x v="2"/>
    <n v="32"/>
    <x v="2"/>
  </r>
  <r>
    <n v="500"/>
    <s v="France"/>
    <x v="4"/>
    <x v="1"/>
    <x v="7"/>
    <s v="Phishing"/>
    <n v="10"/>
    <x v="4"/>
    <s v="Retail"/>
    <x v="1"/>
    <n v="4429"/>
    <n v="4429000"/>
    <s v="Alta"/>
    <s v="427167"/>
    <s v="Insider"/>
    <n v="427167"/>
    <n v="427167"/>
    <n v="10.368310286141018"/>
    <s v="Leve"/>
    <s v="Insider"/>
    <s v="Unpatched Software"/>
    <x v="4"/>
    <n v="11"/>
    <x v="1"/>
  </r>
  <r>
    <n v="501"/>
    <s v="Australia"/>
    <x v="6"/>
    <x v="3"/>
    <x v="5"/>
    <s v="Ransomware"/>
    <n v="2"/>
    <x v="0"/>
    <s v="Retail"/>
    <x v="1"/>
    <n v="4154"/>
    <n v="4154000"/>
    <s v="Alta"/>
    <s v="396865"/>
    <s v="Insider"/>
    <n v="396865"/>
    <n v="396865"/>
    <n v="10.467035389868091"/>
    <s v="Leve"/>
    <s v="Insider"/>
    <s v="Social Engineering"/>
    <x v="1"/>
    <n v="42"/>
    <x v="2"/>
  </r>
  <r>
    <n v="502"/>
    <s v="UK"/>
    <x v="1"/>
    <x v="1"/>
    <x v="0"/>
    <s v="Phishing"/>
    <n v="6"/>
    <x v="4"/>
    <s v="Telecommunications"/>
    <x v="3"/>
    <n v="9067"/>
    <n v="9067000"/>
    <s v="Alta"/>
    <s v="902952"/>
    <s v=""/>
    <n v="902952"/>
    <n v="902952"/>
    <n v="10.041508297229532"/>
    <s v="Leve"/>
    <s v="Unknown"/>
    <s v="Weak Passwords"/>
    <x v="4"/>
    <n v="8"/>
    <x v="1"/>
  </r>
  <r>
    <n v="503"/>
    <s v="USA"/>
    <x v="3"/>
    <x v="2"/>
    <x v="5"/>
    <s v="Ransomware"/>
    <n v="2"/>
    <x v="0"/>
    <s v="IT"/>
    <x v="2"/>
    <n v="3494"/>
    <n v="3494000"/>
    <s v="Media"/>
    <s v="632075"/>
    <s v="Insider"/>
    <n v="632075"/>
    <n v="632075"/>
    <n v="5.5278250207649409"/>
    <s v="Leve"/>
    <s v="Insider"/>
    <s v="Social Engineering"/>
    <x v="4"/>
    <n v="64"/>
    <x v="0"/>
  </r>
  <r>
    <n v="504"/>
    <s v="France"/>
    <x v="4"/>
    <x v="1"/>
    <x v="1"/>
    <s v="SQL Injection"/>
    <n v="8"/>
    <x v="3"/>
    <s v="Healthcare"/>
    <x v="5"/>
    <n v="8373"/>
    <n v="8373000"/>
    <s v="Alta"/>
    <s v="728486"/>
    <s v="Nation-state"/>
    <n v="728486"/>
    <n v="728486"/>
    <n v="11.493700633917467"/>
    <s v="Leve"/>
    <s v="Nation-state"/>
    <s v="Social Engineering"/>
    <x v="4"/>
    <n v="61"/>
    <x v="0"/>
  </r>
  <r>
    <n v="505"/>
    <s v="Australia"/>
    <x v="6"/>
    <x v="3"/>
    <x v="4"/>
    <s v="DDoS"/>
    <n v="7"/>
    <x v="2"/>
    <s v="Education"/>
    <x v="0"/>
    <n v="6462"/>
    <n v="6462000"/>
    <s v="Alta"/>
    <s v="109439"/>
    <s v="Insider"/>
    <n v="109439"/>
    <n v="109439"/>
    <n v="59.046592165498588"/>
    <s v="Moderada"/>
    <s v="Insider"/>
    <s v="Zero-day"/>
    <x v="2"/>
    <n v="32"/>
    <x v="2"/>
  </r>
  <r>
    <n v="506"/>
    <s v="India"/>
    <x v="5"/>
    <x v="0"/>
    <x v="4"/>
    <s v="Malware"/>
    <n v="7"/>
    <x v="5"/>
    <s v="Education"/>
    <x v="0"/>
    <n v="8638"/>
    <n v="8638000"/>
    <s v="Alta"/>
    <s v="1174"/>
    <s v="Insider"/>
    <n v="1174"/>
    <n v="1174"/>
    <n v="7357.7512776831345"/>
    <s v="Grave"/>
    <s v="Insider"/>
    <s v="Weak Passwords"/>
    <x v="0"/>
    <n v="23"/>
    <x v="2"/>
  </r>
  <r>
    <n v="507"/>
    <s v="Russia"/>
    <x v="7"/>
    <x v="0"/>
    <x v="2"/>
    <s v="Phishing"/>
    <n v="1"/>
    <x v="4"/>
    <s v="Education"/>
    <x v="0"/>
    <n v="257"/>
    <n v="257000"/>
    <s v="Media"/>
    <s v="953987"/>
    <s v="Insider"/>
    <n v="953987"/>
    <n v="953987"/>
    <n v="0.26939570455362599"/>
    <s v="Leve"/>
    <s v="Insider"/>
    <s v="Social Engineering"/>
    <x v="1"/>
    <n v="65"/>
    <x v="0"/>
  </r>
  <r>
    <n v="508"/>
    <s v="Brazil"/>
    <x v="8"/>
    <x v="2"/>
    <x v="8"/>
    <s v="DDoS"/>
    <n v="4"/>
    <x v="2"/>
    <s v="Government"/>
    <x v="6"/>
    <n v="562"/>
    <n v="562000"/>
    <s v="Media"/>
    <s v="713309"/>
    <s v="Hacker Group"/>
    <n v="713309"/>
    <n v="713309"/>
    <n v="0.7878773434794738"/>
    <s v="Leve"/>
    <s v="Hacker Group"/>
    <s v="Zero-day"/>
    <x v="2"/>
    <n v="51"/>
    <x v="0"/>
  </r>
  <r>
    <n v="509"/>
    <s v="Russia"/>
    <x v="7"/>
    <x v="0"/>
    <x v="8"/>
    <s v="DDoS"/>
    <n v="4"/>
    <x v="2"/>
    <s v="Healthcare"/>
    <x v="5"/>
    <n v="1138"/>
    <n v="1138000"/>
    <s v="Media"/>
    <s v="334528"/>
    <s v="Insider"/>
    <n v="334528"/>
    <n v="334528"/>
    <n v="3.4018079204132388"/>
    <s v="Leve"/>
    <s v="Insider"/>
    <s v="Weak Passwords"/>
    <x v="0"/>
    <n v="5"/>
    <x v="1"/>
  </r>
  <r>
    <n v="510"/>
    <s v="USA"/>
    <x v="3"/>
    <x v="2"/>
    <x v="3"/>
    <s v="Phishing"/>
    <n v="9"/>
    <x v="4"/>
    <s v="IT"/>
    <x v="2"/>
    <n v="9253"/>
    <n v="9253000"/>
    <s v="Alta"/>
    <s v="219826"/>
    <s v="Nation-state"/>
    <n v="219826"/>
    <n v="219826"/>
    <n v="42.092382156796738"/>
    <s v="Moderada"/>
    <s v="Nation-state"/>
    <s v="Social Engineering"/>
    <x v="2"/>
    <n v="38"/>
    <x v="2"/>
  </r>
  <r>
    <n v="511"/>
    <s v="USA"/>
    <x v="3"/>
    <x v="2"/>
    <x v="7"/>
    <s v="SQL Injection"/>
    <n v="10"/>
    <x v="3"/>
    <s v="Telecommunications"/>
    <x v="3"/>
    <n v="886"/>
    <n v="886000"/>
    <s v="Media"/>
    <s v="916744"/>
    <s v="Nation-state"/>
    <n v="916744"/>
    <n v="916744"/>
    <n v="0.9664639201347377"/>
    <s v="Leve"/>
    <s v="Nation-state"/>
    <s v="Social Engineering"/>
    <x v="2"/>
    <n v="47"/>
    <x v="2"/>
  </r>
  <r>
    <n v="512"/>
    <s v="USA"/>
    <x v="3"/>
    <x v="2"/>
    <x v="1"/>
    <s v="Man-in-the-Middle"/>
    <n v="8"/>
    <x v="1"/>
    <s v="IT"/>
    <x v="2"/>
    <n v="304"/>
    <n v="304000"/>
    <s v="Media"/>
    <s v="568560"/>
    <s v="Hacker Group"/>
    <n v="568560"/>
    <n v="568560"/>
    <n v="0.53468411425355289"/>
    <s v="Leve"/>
    <s v="Hacker Group"/>
    <s v="Zero-day"/>
    <x v="1"/>
    <n v="49"/>
    <x v="2"/>
  </r>
  <r>
    <n v="513"/>
    <s v="UK"/>
    <x v="1"/>
    <x v="1"/>
    <x v="0"/>
    <s v="Malware"/>
    <n v="6"/>
    <x v="5"/>
    <s v="Education"/>
    <x v="0"/>
    <n v="907"/>
    <n v="907000"/>
    <s v="Media"/>
    <s v="440178"/>
    <s v="Insider"/>
    <n v="440178"/>
    <n v="440178"/>
    <n v="2.0605300582945989"/>
    <s v="Leve"/>
    <s v="Insider"/>
    <s v="Unpatched Software"/>
    <x v="0"/>
    <n v="15"/>
    <x v="1"/>
  </r>
  <r>
    <n v="514"/>
    <s v="Japan"/>
    <x v="9"/>
    <x v="0"/>
    <x v="5"/>
    <s v="SQL Injection"/>
    <n v="2"/>
    <x v="3"/>
    <s v="Healthcare"/>
    <x v="5"/>
    <n v="4538"/>
    <n v="4538000"/>
    <s v="Alta"/>
    <s v="172628"/>
    <s v="Insider"/>
    <n v="172628"/>
    <n v="172628"/>
    <n v="26.287740111685242"/>
    <s v="Leve"/>
    <s v="Insider"/>
    <s v="Weak Passwords"/>
    <x v="4"/>
    <n v="4"/>
    <x v="1"/>
  </r>
  <r>
    <n v="515"/>
    <s v="USA"/>
    <x v="3"/>
    <x v="2"/>
    <x v="6"/>
    <s v="Ransomware"/>
    <n v="3"/>
    <x v="0"/>
    <s v="Government"/>
    <x v="6"/>
    <n v="7133"/>
    <n v="7133000"/>
    <s v="Alta"/>
    <s v="257989"/>
    <s v=""/>
    <n v="257989"/>
    <n v="257989"/>
    <n v="27.64846563225564"/>
    <s v="Leve"/>
    <s v="Unknown"/>
    <s v="Unpatched Software"/>
    <x v="1"/>
    <n v="68"/>
    <x v="0"/>
  </r>
  <r>
    <n v="516"/>
    <s v="Japan"/>
    <x v="9"/>
    <x v="0"/>
    <x v="8"/>
    <s v="Phishing"/>
    <n v="4"/>
    <x v="4"/>
    <s v="Healthcare"/>
    <x v="5"/>
    <n v="942"/>
    <n v="942000"/>
    <s v="Media"/>
    <s v="573560"/>
    <s v="Hacker Group"/>
    <n v="573560"/>
    <n v="573560"/>
    <n v="1.6423739451844619"/>
    <s v="Leve"/>
    <s v="Hacker Group"/>
    <s v="Social Engineering"/>
    <x v="2"/>
    <n v="9"/>
    <x v="1"/>
  </r>
  <r>
    <n v="517"/>
    <s v="Brazil"/>
    <x v="8"/>
    <x v="2"/>
    <x v="4"/>
    <s v="Malware"/>
    <n v="7"/>
    <x v="5"/>
    <s v="Education"/>
    <x v="0"/>
    <n v="527"/>
    <n v="527000"/>
    <s v="Media"/>
    <s v="850056"/>
    <s v="Hacker Group"/>
    <n v="850056"/>
    <n v="850056"/>
    <n v="0.61995915563209958"/>
    <s v="Leve"/>
    <s v="Hacker Group"/>
    <s v="Weak Passwords"/>
    <x v="0"/>
    <n v="65"/>
    <x v="0"/>
  </r>
  <r>
    <n v="518"/>
    <s v="Australia"/>
    <x v="6"/>
    <x v="3"/>
    <x v="4"/>
    <s v="DDoS"/>
    <n v="7"/>
    <x v="2"/>
    <s v="Retail"/>
    <x v="1"/>
    <n v="4159"/>
    <n v="4159000"/>
    <s v="Alta"/>
    <s v="860119"/>
    <s v="Nation-state"/>
    <n v="860119"/>
    <n v="860119"/>
    <n v="4.835377430332314"/>
    <s v="Leve"/>
    <s v="Nation-state"/>
    <s v="Unpatched Software"/>
    <x v="4"/>
    <n v="30"/>
    <x v="2"/>
  </r>
  <r>
    <n v="519"/>
    <s v="USA"/>
    <x v="3"/>
    <x v="2"/>
    <x v="7"/>
    <s v="SQL Injection"/>
    <n v="10"/>
    <x v="3"/>
    <s v="Education"/>
    <x v="0"/>
    <n v="9878"/>
    <n v="9878000"/>
    <s v="Alta"/>
    <s v="140958"/>
    <s v="Insider"/>
    <n v="140958"/>
    <n v="140958"/>
    <n v="70.0776117708821"/>
    <s v="Moderada"/>
    <s v="Insider"/>
    <s v="Social Engineering"/>
    <x v="1"/>
    <n v="51"/>
    <x v="0"/>
  </r>
  <r>
    <n v="520"/>
    <s v="China"/>
    <x v="0"/>
    <x v="0"/>
    <x v="7"/>
    <s v="DDoS"/>
    <n v="10"/>
    <x v="2"/>
    <s v="Telecommunications"/>
    <x v="3"/>
    <n v="6124"/>
    <n v="6124000"/>
    <s v="Alta"/>
    <s v="965727"/>
    <s v="Nation-state"/>
    <n v="965727"/>
    <n v="965727"/>
    <n v="6.3413366303313463"/>
    <s v="Leve"/>
    <s v="Nation-state"/>
    <s v="Zero-day"/>
    <x v="1"/>
    <n v="32"/>
    <x v="2"/>
  </r>
  <r>
    <n v="521"/>
    <s v="Russia"/>
    <x v="7"/>
    <x v="0"/>
    <x v="7"/>
    <s v="Malware"/>
    <n v="10"/>
    <x v="5"/>
    <s v="Telecommunications"/>
    <x v="3"/>
    <n v="6934"/>
    <n v="6934000"/>
    <s v="Alta"/>
    <s v="20269"/>
    <s v=""/>
    <n v="20269"/>
    <n v="20269"/>
    <n v="342.09877152301544"/>
    <s v="Grave"/>
    <s v="Unknown"/>
    <s v="Social Engineering"/>
    <x v="0"/>
    <n v="36"/>
    <x v="2"/>
  </r>
  <r>
    <n v="522"/>
    <s v="Germany"/>
    <x v="2"/>
    <x v="1"/>
    <x v="7"/>
    <s v="DDoS"/>
    <n v="10"/>
    <x v="2"/>
    <s v="Retail"/>
    <x v="1"/>
    <n v="784"/>
    <n v="784000"/>
    <s v="Media"/>
    <s v="323011"/>
    <s v="Nation-state"/>
    <n v="323011"/>
    <n v="323011"/>
    <n v="2.4271619232781547"/>
    <s v="Leve"/>
    <s v="Nation-state"/>
    <s v="Social Engineering"/>
    <x v="4"/>
    <n v="25"/>
    <x v="2"/>
  </r>
  <r>
    <n v="523"/>
    <s v="USA"/>
    <x v="3"/>
    <x v="2"/>
    <x v="3"/>
    <s v="Ransomware"/>
    <n v="9"/>
    <x v="0"/>
    <s v="Retail"/>
    <x v="1"/>
    <n v="5717"/>
    <n v="5717000"/>
    <s v="Alta"/>
    <s v="50321"/>
    <s v="Nation-state"/>
    <n v="50321"/>
    <n v="50321"/>
    <n v="113.61061982075078"/>
    <s v="Grave"/>
    <s v="Nation-state"/>
    <s v="Social Engineering"/>
    <x v="2"/>
    <n v="25"/>
    <x v="2"/>
  </r>
  <r>
    <n v="524"/>
    <s v="Russia"/>
    <x v="7"/>
    <x v="0"/>
    <x v="9"/>
    <s v="DDoS"/>
    <n v="5"/>
    <x v="2"/>
    <s v="Banking"/>
    <x v="4"/>
    <n v="3399"/>
    <n v="3399000"/>
    <s v="Media"/>
    <s v="851863"/>
    <s v="Insider"/>
    <n v="851863"/>
    <n v="851863"/>
    <n v="3.9900782168024671"/>
    <s v="Leve"/>
    <s v="Insider"/>
    <s v="Weak Passwords"/>
    <x v="3"/>
    <n v="25"/>
    <x v="2"/>
  </r>
  <r>
    <n v="525"/>
    <s v="China"/>
    <x v="0"/>
    <x v="0"/>
    <x v="2"/>
    <s v="DDoS"/>
    <n v="1"/>
    <x v="2"/>
    <s v="IT"/>
    <x v="2"/>
    <n v="2245"/>
    <n v="2245000"/>
    <s v="Media"/>
    <s v="704925"/>
    <s v=""/>
    <n v="704925"/>
    <n v="704925"/>
    <n v="3.1847359648189522"/>
    <s v="Leve"/>
    <s v="Unknown"/>
    <s v="Unpatched Software"/>
    <x v="1"/>
    <n v="52"/>
    <x v="0"/>
  </r>
  <r>
    <n v="526"/>
    <s v="France"/>
    <x v="4"/>
    <x v="1"/>
    <x v="4"/>
    <s v="Ransomware"/>
    <n v="7"/>
    <x v="0"/>
    <s v="Banking"/>
    <x v="4"/>
    <n v="2778"/>
    <n v="2778000"/>
    <s v="Media"/>
    <s v="355077"/>
    <s v="Nation-state"/>
    <n v="355077"/>
    <n v="355077"/>
    <n v="7.8236551508546031"/>
    <s v="Leve"/>
    <s v="Nation-state"/>
    <s v="Unpatched Software"/>
    <x v="0"/>
    <n v="65"/>
    <x v="0"/>
  </r>
  <r>
    <n v="527"/>
    <s v="Australia"/>
    <x v="6"/>
    <x v="3"/>
    <x v="6"/>
    <s v="Malware"/>
    <n v="3"/>
    <x v="5"/>
    <s v="Education"/>
    <x v="0"/>
    <n v="4712"/>
    <n v="4712000"/>
    <s v="Alta"/>
    <s v="866057"/>
    <s v=""/>
    <n v="866057"/>
    <n v="866057"/>
    <n v="5.4407504355948859"/>
    <s v="Leve"/>
    <s v="Unknown"/>
    <s v="Social Engineering"/>
    <x v="2"/>
    <n v="17"/>
    <x v="1"/>
  </r>
  <r>
    <n v="528"/>
    <s v="Germany"/>
    <x v="2"/>
    <x v="1"/>
    <x v="3"/>
    <s v="SQL Injection"/>
    <n v="9"/>
    <x v="3"/>
    <s v="Telecommunications"/>
    <x v="3"/>
    <n v="4877"/>
    <n v="4877000"/>
    <s v="Alta"/>
    <s v="169455"/>
    <s v="Insider"/>
    <n v="169455"/>
    <n v="169455"/>
    <n v="28.780502198223719"/>
    <s v="Leve"/>
    <s v="Insider"/>
    <s v="Zero-day"/>
    <x v="2"/>
    <n v="23"/>
    <x v="2"/>
  </r>
  <r>
    <n v="529"/>
    <s v="India"/>
    <x v="5"/>
    <x v="0"/>
    <x v="5"/>
    <s v="SQL Injection"/>
    <n v="2"/>
    <x v="3"/>
    <s v="IT"/>
    <x v="2"/>
    <n v="9235"/>
    <n v="9235000"/>
    <s v="Alta"/>
    <s v="380022"/>
    <s v=""/>
    <n v="380022"/>
    <n v="380022"/>
    <n v="24.301224665940392"/>
    <s v="Leve"/>
    <s v="Unknown"/>
    <s v="Unpatched Software"/>
    <x v="4"/>
    <n v="30"/>
    <x v="2"/>
  </r>
  <r>
    <n v="530"/>
    <s v="USA"/>
    <x v="3"/>
    <x v="2"/>
    <x v="0"/>
    <s v="SQL Injection"/>
    <n v="6"/>
    <x v="3"/>
    <s v="Retail"/>
    <x v="1"/>
    <n v="8898"/>
    <n v="8898000"/>
    <s v="Alta"/>
    <s v="898679"/>
    <s v="Insider"/>
    <n v="898679"/>
    <n v="898679"/>
    <n v="9.901199427159197"/>
    <s v="Leve"/>
    <s v="Insider"/>
    <s v="Zero-day"/>
    <x v="3"/>
    <n v="35"/>
    <x v="2"/>
  </r>
  <r>
    <n v="531"/>
    <s v="Japan"/>
    <x v="9"/>
    <x v="0"/>
    <x v="9"/>
    <s v="Ransomware"/>
    <n v="5"/>
    <x v="0"/>
    <s v="IT"/>
    <x v="2"/>
    <n v="6169"/>
    <n v="6169000"/>
    <s v="Alta"/>
    <s v="704157"/>
    <s v=""/>
    <n v="704157"/>
    <n v="704157"/>
    <n v="8.76083032619146"/>
    <s v="Leve"/>
    <s v="Unknown"/>
    <s v="Zero-day"/>
    <x v="2"/>
    <n v="42"/>
    <x v="2"/>
  </r>
  <r>
    <n v="532"/>
    <s v="Russia"/>
    <x v="7"/>
    <x v="0"/>
    <x v="6"/>
    <s v="Malware"/>
    <n v="3"/>
    <x v="5"/>
    <s v="Telecommunications"/>
    <x v="3"/>
    <n v="8457"/>
    <n v="8457000"/>
    <s v="Alta"/>
    <s v="262201"/>
    <s v="Nation-state"/>
    <n v="262201"/>
    <n v="262201"/>
    <n v="32.253881564143541"/>
    <s v="Leve"/>
    <s v="Nation-state"/>
    <s v="Weak Passwords"/>
    <x v="4"/>
    <n v="54"/>
    <x v="0"/>
  </r>
  <r>
    <n v="533"/>
    <s v="Brazil"/>
    <x v="8"/>
    <x v="2"/>
    <x v="8"/>
    <s v="DDoS"/>
    <n v="4"/>
    <x v="2"/>
    <s v="Telecommunications"/>
    <x v="3"/>
    <n v="6787"/>
    <n v="6787000"/>
    <s v="Alta"/>
    <s v="683261"/>
    <s v="Hacker Group"/>
    <n v="683261"/>
    <n v="683261"/>
    <n v="9.933246592444176"/>
    <s v="Leve"/>
    <s v="Hacker Group"/>
    <s v="Unpatched Software"/>
    <x v="2"/>
    <n v="13"/>
    <x v="1"/>
  </r>
  <r>
    <n v="534"/>
    <s v="USA"/>
    <x v="3"/>
    <x v="2"/>
    <x v="6"/>
    <s v="Phishing"/>
    <n v="3"/>
    <x v="4"/>
    <s v="IT"/>
    <x v="2"/>
    <n v="597"/>
    <n v="597000"/>
    <s v="Media"/>
    <s v="382379"/>
    <s v="Nation-state"/>
    <n v="382379"/>
    <n v="382379"/>
    <n v="1.5612782082698056"/>
    <s v="Leve"/>
    <s v="Nation-state"/>
    <s v="Unpatched Software"/>
    <x v="3"/>
    <n v="2"/>
    <x v="1"/>
  </r>
  <r>
    <n v="535"/>
    <s v="Germany"/>
    <x v="2"/>
    <x v="1"/>
    <x v="2"/>
    <s v="Phishing"/>
    <n v="1"/>
    <x v="4"/>
    <s v="Government"/>
    <x v="6"/>
    <n v="9021"/>
    <n v="9021000"/>
    <s v="Alta"/>
    <s v="510657"/>
    <s v="Nation-state"/>
    <n v="510657"/>
    <n v="510657"/>
    <n v="17.665478001868181"/>
    <s v="Leve"/>
    <s v="Nation-state"/>
    <s v="Social Engineering"/>
    <x v="0"/>
    <n v="62"/>
    <x v="0"/>
  </r>
  <r>
    <n v="536"/>
    <s v="UK"/>
    <x v="1"/>
    <x v="1"/>
    <x v="4"/>
    <s v="SQL Injection"/>
    <n v="7"/>
    <x v="3"/>
    <s v="Education"/>
    <x v="0"/>
    <n v="1623"/>
    <n v="1623000"/>
    <s v="Media"/>
    <s v="912558"/>
    <s v="Nation-state"/>
    <n v="912558"/>
    <n v="912558"/>
    <n v="1.7785170915163748"/>
    <s v="Leve"/>
    <s v="Nation-state"/>
    <s v="Unpatched Software"/>
    <x v="2"/>
    <n v="69"/>
    <x v="0"/>
  </r>
  <r>
    <n v="537"/>
    <s v="UK"/>
    <x v="1"/>
    <x v="1"/>
    <x v="9"/>
    <s v="Ransomware"/>
    <n v="5"/>
    <x v="0"/>
    <s v="Banking"/>
    <x v="4"/>
    <n v="1691"/>
    <n v="1691000"/>
    <s v="Media"/>
    <s v="952504"/>
    <s v="Hacker Group"/>
    <n v="952504"/>
    <n v="952504"/>
    <n v="1.7753206285747882"/>
    <s v="Leve"/>
    <s v="Hacker Group"/>
    <s v="Zero-day"/>
    <x v="1"/>
    <n v="45"/>
    <x v="2"/>
  </r>
  <r>
    <n v="538"/>
    <s v="France"/>
    <x v="4"/>
    <x v="1"/>
    <x v="7"/>
    <s v="Phishing"/>
    <n v="10"/>
    <x v="4"/>
    <s v="Government"/>
    <x v="6"/>
    <n v="4188"/>
    <n v="4188000"/>
    <s v="Alta"/>
    <s v="913027"/>
    <s v="Insider"/>
    <n v="913027"/>
    <n v="913027"/>
    <n v="4.5869399262015254"/>
    <s v="Leve"/>
    <s v="Insider"/>
    <s v="Unpatched Software"/>
    <x v="2"/>
    <n v="68"/>
    <x v="0"/>
  </r>
  <r>
    <n v="539"/>
    <s v="Brazil"/>
    <x v="8"/>
    <x v="2"/>
    <x v="0"/>
    <s v="Malware"/>
    <n v="6"/>
    <x v="5"/>
    <s v="Government"/>
    <x v="6"/>
    <n v="3104"/>
    <n v="3104000"/>
    <s v="Media"/>
    <s v="269271"/>
    <s v="Insider"/>
    <n v="269271"/>
    <n v="269271"/>
    <n v="11.527420331190511"/>
    <s v="Leve"/>
    <s v="Insider"/>
    <s v="Unpatched Software"/>
    <x v="2"/>
    <n v="58"/>
    <x v="0"/>
  </r>
  <r>
    <n v="540"/>
    <s v="India"/>
    <x v="5"/>
    <x v="0"/>
    <x v="3"/>
    <s v="Ransomware"/>
    <n v="9"/>
    <x v="0"/>
    <s v="Healthcare"/>
    <x v="5"/>
    <n v="3712"/>
    <n v="3712000"/>
    <s v="Media"/>
    <s v="113404"/>
    <s v="Hacker Group"/>
    <n v="113404"/>
    <n v="113404"/>
    <n v="32.732531480371065"/>
    <s v="Leve"/>
    <s v="Hacker Group"/>
    <s v="Social Engineering"/>
    <x v="2"/>
    <n v="11"/>
    <x v="1"/>
  </r>
  <r>
    <n v="541"/>
    <s v="Russia"/>
    <x v="7"/>
    <x v="0"/>
    <x v="5"/>
    <s v="DDoS"/>
    <n v="2"/>
    <x v="2"/>
    <s v="Healthcare"/>
    <x v="5"/>
    <n v="462"/>
    <n v="462000"/>
    <s v="Media"/>
    <s v="310868"/>
    <s v="Hacker Group"/>
    <n v="310868"/>
    <n v="310868"/>
    <n v="1.4861613289241735"/>
    <s v="Leve"/>
    <s v="Hacker Group"/>
    <s v="Weak Passwords"/>
    <x v="2"/>
    <n v="10"/>
    <x v="1"/>
  </r>
  <r>
    <n v="542"/>
    <s v="Japan"/>
    <x v="9"/>
    <x v="0"/>
    <x v="2"/>
    <s v="Man-in-the-Middle"/>
    <n v="1"/>
    <x v="1"/>
    <s v="Telecommunications"/>
    <x v="3"/>
    <n v="983"/>
    <n v="983000"/>
    <s v="Media"/>
    <s v="458630"/>
    <s v="Insider"/>
    <n v="458630"/>
    <n v="458630"/>
    <n v="2.1433399472341539"/>
    <s v="Leve"/>
    <s v="Insider"/>
    <s v="Social Engineering"/>
    <x v="2"/>
    <n v="14"/>
    <x v="1"/>
  </r>
  <r>
    <n v="543"/>
    <s v="USA"/>
    <x v="3"/>
    <x v="2"/>
    <x v="2"/>
    <s v="Ransomware"/>
    <n v="1"/>
    <x v="0"/>
    <s v="IT"/>
    <x v="2"/>
    <n v="1661"/>
    <n v="1661000"/>
    <s v="Media"/>
    <s v="912183"/>
    <s v=""/>
    <n v="912183"/>
    <n v="912183"/>
    <n v="1.8209065505496156"/>
    <s v="Leve"/>
    <s v="Unknown"/>
    <s v="Weak Passwords"/>
    <x v="4"/>
    <n v="44"/>
    <x v="2"/>
  </r>
  <r>
    <n v="544"/>
    <s v="Brazil"/>
    <x v="8"/>
    <x v="2"/>
    <x v="1"/>
    <s v="Man-in-the-Middle"/>
    <n v="8"/>
    <x v="1"/>
    <s v="IT"/>
    <x v="2"/>
    <n v="7106"/>
    <n v="7106000"/>
    <s v="Alta"/>
    <s v="871891"/>
    <s v=""/>
    <n v="871891"/>
    <n v="871891"/>
    <n v="8.150101331473774"/>
    <s v="Leve"/>
    <s v="Unknown"/>
    <s v="Social Engineering"/>
    <x v="2"/>
    <n v="52"/>
    <x v="0"/>
  </r>
  <r>
    <n v="545"/>
    <s v="USA"/>
    <x v="3"/>
    <x v="2"/>
    <x v="3"/>
    <s v="SQL Injection"/>
    <n v="9"/>
    <x v="3"/>
    <s v="Government"/>
    <x v="6"/>
    <n v="1417"/>
    <n v="1417000"/>
    <s v="Media"/>
    <s v="863298"/>
    <s v="Nation-state"/>
    <n v="863298"/>
    <n v="863298"/>
    <n v="1.6413799174792483"/>
    <s v="Leve"/>
    <s v="Nation-state"/>
    <s v="Unpatched Software"/>
    <x v="0"/>
    <n v="15"/>
    <x v="1"/>
  </r>
  <r>
    <n v="546"/>
    <s v="Australia"/>
    <x v="6"/>
    <x v="3"/>
    <x v="4"/>
    <s v="Malware"/>
    <n v="7"/>
    <x v="5"/>
    <s v="Healthcare"/>
    <x v="5"/>
    <n v="8265"/>
    <n v="8265000"/>
    <s v="Alta"/>
    <s v="434626"/>
    <s v=""/>
    <n v="434626"/>
    <n v="434626"/>
    <n v="19.016349689158034"/>
    <s v="Leve"/>
    <s v="Unknown"/>
    <s v="Social Engineering"/>
    <x v="1"/>
    <n v="29"/>
    <x v="2"/>
  </r>
  <r>
    <n v="547"/>
    <s v="Australia"/>
    <x v="6"/>
    <x v="3"/>
    <x v="4"/>
    <s v="Ransomware"/>
    <n v="7"/>
    <x v="0"/>
    <s v="IT"/>
    <x v="2"/>
    <n v="7827"/>
    <n v="7827000"/>
    <s v="Alta"/>
    <s v="195490"/>
    <s v=""/>
    <n v="195490"/>
    <n v="195490"/>
    <n v="40.037853598649548"/>
    <s v="Moderada"/>
    <s v="Unknown"/>
    <s v="Zero-day"/>
    <x v="2"/>
    <n v="63"/>
    <x v="0"/>
  </r>
  <r>
    <n v="548"/>
    <s v="UK"/>
    <x v="1"/>
    <x v="1"/>
    <x v="6"/>
    <s v="Ransomware"/>
    <n v="3"/>
    <x v="0"/>
    <s v="Retail"/>
    <x v="1"/>
    <n v="1044"/>
    <n v="1044000"/>
    <s v="Media"/>
    <s v="19404"/>
    <s v="Nation-state"/>
    <n v="19404"/>
    <n v="19404"/>
    <n v="53.803339517625233"/>
    <s v="Moderada"/>
    <s v="Nation-state"/>
    <s v="Unpatched Software"/>
    <x v="3"/>
    <n v="32"/>
    <x v="2"/>
  </r>
  <r>
    <n v="549"/>
    <s v="Russia"/>
    <x v="7"/>
    <x v="0"/>
    <x v="0"/>
    <s v="Ransomware"/>
    <n v="6"/>
    <x v="0"/>
    <s v="Healthcare"/>
    <x v="5"/>
    <n v="2195"/>
    <n v="2195000"/>
    <s v="Media"/>
    <s v="217438"/>
    <s v="Hacker Group"/>
    <n v="217438"/>
    <n v="217438"/>
    <n v="10.094831630165841"/>
    <s v="Leve"/>
    <s v="Hacker Group"/>
    <s v="Social Engineering"/>
    <x v="3"/>
    <n v="14"/>
    <x v="1"/>
  </r>
  <r>
    <n v="550"/>
    <s v="India"/>
    <x v="5"/>
    <x v="0"/>
    <x v="4"/>
    <s v="Malware"/>
    <n v="7"/>
    <x v="5"/>
    <s v="Healthcare"/>
    <x v="5"/>
    <n v="3083"/>
    <n v="3083000"/>
    <s v="Media"/>
    <s v="481452"/>
    <s v=""/>
    <n v="481452"/>
    <n v="481452"/>
    <n v="6.403545940197569"/>
    <s v="Leve"/>
    <s v="Unknown"/>
    <s v="Weak Passwords"/>
    <x v="1"/>
    <n v="57"/>
    <x v="0"/>
  </r>
  <r>
    <n v="551"/>
    <s v="UK"/>
    <x v="1"/>
    <x v="1"/>
    <x v="9"/>
    <s v="SQL Injection"/>
    <n v="5"/>
    <x v="3"/>
    <s v="Education"/>
    <x v="0"/>
    <n v="3557"/>
    <n v="3557000"/>
    <s v="Media"/>
    <s v="386093"/>
    <s v=""/>
    <n v="386093"/>
    <n v="386093"/>
    <n v="9.2128062409833902"/>
    <s v="Leve"/>
    <s v="Unknown"/>
    <s v="Unpatched Software"/>
    <x v="0"/>
    <n v="42"/>
    <x v="2"/>
  </r>
  <r>
    <n v="552"/>
    <s v="France"/>
    <x v="4"/>
    <x v="1"/>
    <x v="0"/>
    <s v="Man-in-the-Middle"/>
    <n v="6"/>
    <x v="1"/>
    <s v="Banking"/>
    <x v="4"/>
    <n v="2829"/>
    <n v="2829000"/>
    <s v="Media"/>
    <s v="929020"/>
    <s v="Nation-state"/>
    <n v="929020"/>
    <n v="929020"/>
    <n v="3.0451443456545606"/>
    <s v="Leve"/>
    <s v="Nation-state"/>
    <s v="Weak Passwords"/>
    <x v="2"/>
    <n v="2"/>
    <x v="1"/>
  </r>
  <r>
    <n v="553"/>
    <s v="USA"/>
    <x v="3"/>
    <x v="2"/>
    <x v="6"/>
    <s v="Malware"/>
    <n v="3"/>
    <x v="5"/>
    <s v="IT"/>
    <x v="2"/>
    <n v="406"/>
    <n v="406000"/>
    <s v="Media"/>
    <s v="863756"/>
    <s v="Nation-state"/>
    <n v="863756"/>
    <n v="863756"/>
    <n v="0.47004015022761059"/>
    <s v="Leve"/>
    <s v="Nation-state"/>
    <s v="Unpatched Software"/>
    <x v="1"/>
    <n v="66"/>
    <x v="0"/>
  </r>
  <r>
    <n v="554"/>
    <s v="China"/>
    <x v="0"/>
    <x v="0"/>
    <x v="4"/>
    <s v="Ransomware"/>
    <n v="7"/>
    <x v="0"/>
    <s v="Telecommunications"/>
    <x v="3"/>
    <n v="5828"/>
    <n v="5828000"/>
    <s v="Alta"/>
    <s v="300898"/>
    <s v="Nation-state"/>
    <n v="300898"/>
    <n v="300898"/>
    <n v="19.368689722098519"/>
    <s v="Leve"/>
    <s v="Nation-state"/>
    <s v="Unpatched Software"/>
    <x v="4"/>
    <n v="18"/>
    <x v="1"/>
  </r>
  <r>
    <n v="555"/>
    <s v="Japan"/>
    <x v="9"/>
    <x v="0"/>
    <x v="1"/>
    <s v="SQL Injection"/>
    <n v="8"/>
    <x v="3"/>
    <s v="Healthcare"/>
    <x v="5"/>
    <n v="731"/>
    <n v="731000"/>
    <s v="Media"/>
    <s v="191328"/>
    <s v="Insider"/>
    <n v="191328"/>
    <n v="191328"/>
    <n v="3.8206639906338853"/>
    <s v="Leve"/>
    <s v="Insider"/>
    <s v="Weak Passwords"/>
    <x v="4"/>
    <n v="51"/>
    <x v="0"/>
  </r>
  <r>
    <n v="556"/>
    <s v="Germany"/>
    <x v="2"/>
    <x v="1"/>
    <x v="8"/>
    <s v="Man-in-the-Middle"/>
    <n v="4"/>
    <x v="1"/>
    <s v="Banking"/>
    <x v="4"/>
    <n v="3769"/>
    <n v="3769000"/>
    <s v="Media"/>
    <s v="361849"/>
    <s v="Hacker Group"/>
    <n v="361849"/>
    <n v="361849"/>
    <n v="10.415946983410207"/>
    <s v="Leve"/>
    <s v="Hacker Group"/>
    <s v="Zero-day"/>
    <x v="3"/>
    <n v="63"/>
    <x v="0"/>
  </r>
  <r>
    <n v="557"/>
    <s v="Brazil"/>
    <x v="8"/>
    <x v="2"/>
    <x v="3"/>
    <s v="Phishing"/>
    <n v="9"/>
    <x v="4"/>
    <s v="Retail"/>
    <x v="1"/>
    <n v="2799"/>
    <n v="2799000"/>
    <s v="Media"/>
    <s v="30884"/>
    <s v="Nation-state"/>
    <n v="30884"/>
    <n v="30884"/>
    <n v="90.629452143504722"/>
    <s v="Moderada"/>
    <s v="Nation-state"/>
    <s v="Unpatched Software"/>
    <x v="2"/>
    <n v="26"/>
    <x v="2"/>
  </r>
  <r>
    <n v="558"/>
    <s v="Brazil"/>
    <x v="8"/>
    <x v="2"/>
    <x v="2"/>
    <s v="Ransomware"/>
    <n v="1"/>
    <x v="0"/>
    <s v="IT"/>
    <x v="2"/>
    <n v="7155"/>
    <n v="7155000"/>
    <s v="Alta"/>
    <s v="902924"/>
    <s v=""/>
    <n v="902924"/>
    <n v="902924"/>
    <n v="7.9242549760555709"/>
    <s v="Leve"/>
    <s v="Unknown"/>
    <s v="Social Engineering"/>
    <x v="4"/>
    <n v="12"/>
    <x v="1"/>
  </r>
  <r>
    <n v="559"/>
    <s v="Brazil"/>
    <x v="8"/>
    <x v="2"/>
    <x v="2"/>
    <s v="Man-in-the-Middle"/>
    <n v="1"/>
    <x v="1"/>
    <s v="Telecommunications"/>
    <x v="3"/>
    <n v="2713"/>
    <n v="2713000"/>
    <s v="Media"/>
    <s v="943178"/>
    <s v="Nation-state"/>
    <n v="943178"/>
    <n v="943178"/>
    <n v="2.8764453793451503"/>
    <s v="Leve"/>
    <s v="Nation-state"/>
    <s v="Weak Passwords"/>
    <x v="0"/>
    <n v="63"/>
    <x v="0"/>
  </r>
  <r>
    <n v="560"/>
    <s v="Australia"/>
    <x v="6"/>
    <x v="3"/>
    <x v="8"/>
    <s v="SQL Injection"/>
    <n v="4"/>
    <x v="3"/>
    <s v="Telecommunications"/>
    <x v="3"/>
    <n v="1028"/>
    <n v="1028000"/>
    <s v="Media"/>
    <s v="994468"/>
    <s v="Insider"/>
    <n v="994468"/>
    <n v="994468"/>
    <n v="1.0337185309130108"/>
    <s v="Leve"/>
    <s v="Insider"/>
    <s v="Unpatched Software"/>
    <x v="2"/>
    <n v="8"/>
    <x v="1"/>
  </r>
  <r>
    <n v="561"/>
    <s v="China"/>
    <x v="0"/>
    <x v="0"/>
    <x v="6"/>
    <s v="Phishing"/>
    <n v="3"/>
    <x v="4"/>
    <s v="Retail"/>
    <x v="1"/>
    <n v="3135"/>
    <n v="3135000"/>
    <s v="Media"/>
    <s v="131361"/>
    <s v="Insider"/>
    <n v="131361"/>
    <n v="131361"/>
    <n v="23.865530865325326"/>
    <s v="Leve"/>
    <s v="Insider"/>
    <s v="Weak Passwords"/>
    <x v="3"/>
    <n v="39"/>
    <x v="2"/>
  </r>
  <r>
    <n v="562"/>
    <s v="China"/>
    <x v="0"/>
    <x v="0"/>
    <x v="5"/>
    <s v="Malware"/>
    <n v="2"/>
    <x v="5"/>
    <s v="Telecommunications"/>
    <x v="3"/>
    <n v="801"/>
    <n v="801000"/>
    <s v="Media"/>
    <s v="237658"/>
    <s v=""/>
    <n v="237658"/>
    <n v="237658"/>
    <n v="3.3703893830630571"/>
    <s v="Leve"/>
    <s v="Unknown"/>
    <s v="Zero-day"/>
    <x v="2"/>
    <n v="26"/>
    <x v="2"/>
  </r>
  <r>
    <n v="563"/>
    <s v="USA"/>
    <x v="3"/>
    <x v="2"/>
    <x v="1"/>
    <s v="Ransomware"/>
    <n v="8"/>
    <x v="0"/>
    <s v="Banking"/>
    <x v="4"/>
    <n v="4219"/>
    <n v="4219000"/>
    <s v="Alta"/>
    <s v="157313"/>
    <s v="Hacker Group"/>
    <n v="157313"/>
    <n v="157313"/>
    <n v="26.819143999542312"/>
    <s v="Leve"/>
    <s v="Hacker Group"/>
    <s v="Unpatched Software"/>
    <x v="2"/>
    <n v="47"/>
    <x v="2"/>
  </r>
  <r>
    <n v="564"/>
    <s v="UK"/>
    <x v="1"/>
    <x v="1"/>
    <x v="8"/>
    <s v="Man-in-the-Middle"/>
    <n v="4"/>
    <x v="1"/>
    <s v="Education"/>
    <x v="0"/>
    <n v="4098"/>
    <n v="4098000"/>
    <s v="Alta"/>
    <s v="414340"/>
    <s v="Insider"/>
    <n v="414340"/>
    <n v="414340"/>
    <n v="9.8904281507940333"/>
    <s v="Leve"/>
    <s v="Insider"/>
    <s v="Unpatched Software"/>
    <x v="1"/>
    <n v="10"/>
    <x v="1"/>
  </r>
  <r>
    <n v="565"/>
    <s v="France"/>
    <x v="4"/>
    <x v="1"/>
    <x v="9"/>
    <s v="DDoS"/>
    <n v="5"/>
    <x v="2"/>
    <s v="Healthcare"/>
    <x v="5"/>
    <n v="588"/>
    <n v="588000"/>
    <s v="Media"/>
    <s v="153523"/>
    <s v="Insider"/>
    <n v="153523"/>
    <n v="153523"/>
    <n v="3.8300450095425442"/>
    <s v="Leve"/>
    <s v="Insider"/>
    <s v="Social Engineering"/>
    <x v="4"/>
    <n v="22"/>
    <x v="2"/>
  </r>
  <r>
    <n v="566"/>
    <s v="UK"/>
    <x v="1"/>
    <x v="1"/>
    <x v="0"/>
    <s v="Phishing"/>
    <n v="6"/>
    <x v="4"/>
    <s v="IT"/>
    <x v="2"/>
    <n v="333"/>
    <n v="333000"/>
    <s v="Media"/>
    <s v="232665"/>
    <s v=""/>
    <n v="232665"/>
    <n v="232665"/>
    <n v="1.4312423441428663"/>
    <s v="Leve"/>
    <s v="Unknown"/>
    <s v="Social Engineering"/>
    <x v="1"/>
    <n v="65"/>
    <x v="0"/>
  </r>
  <r>
    <n v="567"/>
    <s v="Germany"/>
    <x v="2"/>
    <x v="1"/>
    <x v="6"/>
    <s v="Phishing"/>
    <n v="3"/>
    <x v="4"/>
    <s v="Government"/>
    <x v="6"/>
    <n v="5898"/>
    <n v="5898000"/>
    <s v="Alta"/>
    <s v="383945"/>
    <s v="Nation-state"/>
    <n v="383945"/>
    <n v="383945"/>
    <n v="15.361575225618253"/>
    <s v="Leve"/>
    <s v="Nation-state"/>
    <s v="Zero-day"/>
    <x v="4"/>
    <n v="49"/>
    <x v="2"/>
  </r>
  <r>
    <n v="568"/>
    <s v="Brazil"/>
    <x v="8"/>
    <x v="2"/>
    <x v="5"/>
    <s v="Ransomware"/>
    <n v="2"/>
    <x v="0"/>
    <s v="Government"/>
    <x v="6"/>
    <n v="46"/>
    <n v="46000"/>
    <s v="Baja"/>
    <s v="762006"/>
    <s v=""/>
    <n v="762006"/>
    <n v="762006"/>
    <n v="6.0366978737700229E-2"/>
    <s v="Leve"/>
    <s v="Unknown"/>
    <s v="Weak Passwords"/>
    <x v="2"/>
    <n v="21"/>
    <x v="2"/>
  </r>
  <r>
    <n v="569"/>
    <s v="Germany"/>
    <x v="2"/>
    <x v="1"/>
    <x v="0"/>
    <s v="SQL Injection"/>
    <n v="6"/>
    <x v="3"/>
    <s v="Government"/>
    <x v="6"/>
    <n v="9691"/>
    <n v="9691000"/>
    <s v="Alta"/>
    <s v="408103"/>
    <s v="Nation-state"/>
    <n v="408103"/>
    <n v="408103"/>
    <n v="23.746456164252653"/>
    <s v="Leve"/>
    <s v="Nation-state"/>
    <s v="Unpatched Software"/>
    <x v="3"/>
    <n v="27"/>
    <x v="2"/>
  </r>
  <r>
    <n v="570"/>
    <s v="France"/>
    <x v="4"/>
    <x v="1"/>
    <x v="6"/>
    <s v="Phishing"/>
    <n v="3"/>
    <x v="4"/>
    <s v="Healthcare"/>
    <x v="5"/>
    <n v="8591"/>
    <n v="8591000"/>
    <s v="Alta"/>
    <s v="44837"/>
    <s v=""/>
    <n v="44837"/>
    <n v="44837"/>
    <n v="191.60514753440239"/>
    <s v="Grave"/>
    <s v="Unknown"/>
    <s v="Zero-day"/>
    <x v="1"/>
    <n v="18"/>
    <x v="1"/>
  </r>
  <r>
    <n v="571"/>
    <s v="Germany"/>
    <x v="2"/>
    <x v="1"/>
    <x v="5"/>
    <s v="DDoS"/>
    <n v="2"/>
    <x v="2"/>
    <s v="Telecommunications"/>
    <x v="3"/>
    <n v="5149"/>
    <n v="5149000"/>
    <s v="Alta"/>
    <s v="642699"/>
    <s v=""/>
    <n v="642699"/>
    <n v="642699"/>
    <n v="8.0115263910477541"/>
    <s v="Leve"/>
    <s v="Unknown"/>
    <s v="Social Engineering"/>
    <x v="3"/>
    <n v="51"/>
    <x v="0"/>
  </r>
  <r>
    <n v="572"/>
    <s v="UK"/>
    <x v="1"/>
    <x v="1"/>
    <x v="8"/>
    <s v="Ransomware"/>
    <n v="4"/>
    <x v="0"/>
    <s v="Telecommunications"/>
    <x v="3"/>
    <n v="399"/>
    <n v="399000"/>
    <s v="Media"/>
    <s v="634820"/>
    <s v="Insider"/>
    <n v="634820"/>
    <n v="634820"/>
    <n v="0.62852462115245267"/>
    <s v="Leve"/>
    <s v="Insider"/>
    <s v="Unpatched Software"/>
    <x v="4"/>
    <n v="33"/>
    <x v="2"/>
  </r>
  <r>
    <n v="573"/>
    <s v="France"/>
    <x v="4"/>
    <x v="1"/>
    <x v="8"/>
    <s v="Malware"/>
    <n v="4"/>
    <x v="5"/>
    <s v="Retail"/>
    <x v="1"/>
    <n v="344"/>
    <n v="344000"/>
    <s v="Media"/>
    <s v="887718"/>
    <s v="Insider"/>
    <n v="887718"/>
    <n v="887718"/>
    <n v="0.38751044813780955"/>
    <s v="Leve"/>
    <s v="Insider"/>
    <s v="Zero-day"/>
    <x v="2"/>
    <n v="55"/>
    <x v="0"/>
  </r>
  <r>
    <n v="574"/>
    <s v="USA"/>
    <x v="3"/>
    <x v="2"/>
    <x v="9"/>
    <s v="DDoS"/>
    <n v="5"/>
    <x v="2"/>
    <s v="Education"/>
    <x v="0"/>
    <n v="527"/>
    <n v="527000"/>
    <s v="Media"/>
    <s v="541631"/>
    <s v=""/>
    <n v="541631"/>
    <n v="541631"/>
    <n v="0.97298714438427636"/>
    <s v="Leve"/>
    <s v="Unknown"/>
    <s v="Zero-day"/>
    <x v="1"/>
    <n v="30"/>
    <x v="2"/>
  </r>
  <r>
    <n v="575"/>
    <s v="USA"/>
    <x v="3"/>
    <x v="2"/>
    <x v="3"/>
    <s v="Ransomware"/>
    <n v="9"/>
    <x v="0"/>
    <s v="Retail"/>
    <x v="1"/>
    <n v="1158"/>
    <n v="1158000"/>
    <s v="Media"/>
    <s v="523522"/>
    <s v=""/>
    <n v="523522"/>
    <n v="523522"/>
    <n v="2.2119414274853777"/>
    <s v="Leve"/>
    <s v="Unknown"/>
    <s v="Weak Passwords"/>
    <x v="4"/>
    <n v="57"/>
    <x v="0"/>
  </r>
  <r>
    <n v="576"/>
    <s v="Russia"/>
    <x v="7"/>
    <x v="0"/>
    <x v="8"/>
    <s v="DDoS"/>
    <n v="4"/>
    <x v="2"/>
    <s v="Government"/>
    <x v="6"/>
    <n v="9169"/>
    <n v="9169000"/>
    <s v="Alta"/>
    <s v="686309"/>
    <s v=""/>
    <n v="686309"/>
    <n v="686309"/>
    <n v="13.359871428175937"/>
    <s v="Leve"/>
    <s v="Unknown"/>
    <s v="Unpatched Software"/>
    <x v="2"/>
    <n v="42"/>
    <x v="2"/>
  </r>
  <r>
    <n v="577"/>
    <s v="India"/>
    <x v="5"/>
    <x v="0"/>
    <x v="7"/>
    <s v="Man-in-the-Middle"/>
    <n v="10"/>
    <x v="1"/>
    <s v="Education"/>
    <x v="0"/>
    <n v="7989"/>
    <n v="7989000"/>
    <s v="Alta"/>
    <s v="416328"/>
    <s v="Nation-state"/>
    <n v="416328"/>
    <n v="416328"/>
    <n v="19.189196979304779"/>
    <s v="Leve"/>
    <s v="Nation-state"/>
    <s v="Zero-day"/>
    <x v="4"/>
    <n v="55"/>
    <x v="0"/>
  </r>
  <r>
    <n v="578"/>
    <s v="India"/>
    <x v="5"/>
    <x v="0"/>
    <x v="8"/>
    <s v="Man-in-the-Middle"/>
    <n v="4"/>
    <x v="1"/>
    <s v="IT"/>
    <x v="2"/>
    <n v="5349"/>
    <n v="5349000"/>
    <s v="Alta"/>
    <s v="582718"/>
    <s v="Hacker Group"/>
    <n v="582718"/>
    <n v="582718"/>
    <n v="9.1793972384583959"/>
    <s v="Leve"/>
    <s v="Hacker Group"/>
    <s v="Social Engineering"/>
    <x v="4"/>
    <n v="20"/>
    <x v="1"/>
  </r>
  <r>
    <n v="579"/>
    <s v="Japan"/>
    <x v="9"/>
    <x v="0"/>
    <x v="8"/>
    <s v="Man-in-the-Middle"/>
    <n v="4"/>
    <x v="1"/>
    <s v="Telecommunications"/>
    <x v="3"/>
    <n v="1891"/>
    <n v="1891000"/>
    <s v="Media"/>
    <s v="549640"/>
    <s v="Nation-state"/>
    <n v="549640"/>
    <n v="549640"/>
    <n v="3.4404337384469836"/>
    <s v="Leve"/>
    <s v="Nation-state"/>
    <s v="Social Engineering"/>
    <x v="4"/>
    <n v="17"/>
    <x v="1"/>
  </r>
  <r>
    <n v="580"/>
    <s v="USA"/>
    <x v="3"/>
    <x v="2"/>
    <x v="2"/>
    <s v="DDoS"/>
    <n v="1"/>
    <x v="2"/>
    <s v="Retail"/>
    <x v="1"/>
    <n v="1534"/>
    <n v="1534000"/>
    <s v="Media"/>
    <s v="1068"/>
    <s v="Insider"/>
    <n v="1068"/>
    <n v="1068"/>
    <n v="1436.3295880149813"/>
    <s v="Grave"/>
    <s v="Insider"/>
    <s v="Social Engineering"/>
    <x v="3"/>
    <n v="3"/>
    <x v="1"/>
  </r>
  <r>
    <n v="581"/>
    <s v="France"/>
    <x v="4"/>
    <x v="1"/>
    <x v="4"/>
    <s v="DDoS"/>
    <n v="7"/>
    <x v="2"/>
    <s v="Telecommunications"/>
    <x v="3"/>
    <n v="1272"/>
    <n v="1272000"/>
    <s v="Media"/>
    <s v="959835"/>
    <s v=""/>
    <n v="959835"/>
    <n v="959835"/>
    <n v="1.3252277735235745"/>
    <s v="Leve"/>
    <s v="Unknown"/>
    <s v="Zero-day"/>
    <x v="3"/>
    <n v="38"/>
    <x v="2"/>
  </r>
  <r>
    <n v="582"/>
    <s v="USA"/>
    <x v="3"/>
    <x v="2"/>
    <x v="2"/>
    <s v="Ransomware"/>
    <n v="1"/>
    <x v="0"/>
    <s v="Retail"/>
    <x v="1"/>
    <n v="4659"/>
    <n v="4659000"/>
    <s v="Alta"/>
    <s v="227390"/>
    <s v="Insider"/>
    <n v="227390"/>
    <n v="227390"/>
    <n v="20.489027661726549"/>
    <s v="Leve"/>
    <s v="Insider"/>
    <s v="Weak Passwords"/>
    <x v="1"/>
    <n v="40"/>
    <x v="2"/>
  </r>
  <r>
    <n v="583"/>
    <s v="France"/>
    <x v="4"/>
    <x v="1"/>
    <x v="8"/>
    <s v="SQL Injection"/>
    <n v="4"/>
    <x v="3"/>
    <s v="Banking"/>
    <x v="4"/>
    <n v="629"/>
    <n v="629000"/>
    <s v="Media"/>
    <s v="577763"/>
    <s v="Insider"/>
    <n v="577763"/>
    <n v="577763"/>
    <n v="1.0886816912817192"/>
    <s v="Leve"/>
    <s v="Insider"/>
    <s v="Zero-day"/>
    <x v="1"/>
    <n v="43"/>
    <x v="2"/>
  </r>
  <r>
    <n v="584"/>
    <s v="Japan"/>
    <x v="9"/>
    <x v="0"/>
    <x v="4"/>
    <s v="SQL Injection"/>
    <n v="7"/>
    <x v="3"/>
    <s v="Healthcare"/>
    <x v="5"/>
    <n v="8533"/>
    <n v="8533000"/>
    <s v="Alta"/>
    <s v="786644"/>
    <s v="Nation-state"/>
    <n v="786644"/>
    <n v="786644"/>
    <n v="10.847346448965478"/>
    <s v="Leve"/>
    <s v="Nation-state"/>
    <s v="Unpatched Software"/>
    <x v="2"/>
    <n v="41"/>
    <x v="2"/>
  </r>
  <r>
    <n v="585"/>
    <s v="China"/>
    <x v="0"/>
    <x v="0"/>
    <x v="3"/>
    <s v="Malware"/>
    <n v="9"/>
    <x v="5"/>
    <s v="Healthcare"/>
    <x v="5"/>
    <n v="8515"/>
    <n v="8515000"/>
    <s v="Alta"/>
    <s v="454802"/>
    <s v="Insider"/>
    <n v="454802"/>
    <n v="454802"/>
    <n v="18.722433058781622"/>
    <s v="Leve"/>
    <s v="Insider"/>
    <s v="Unpatched Software"/>
    <x v="2"/>
    <n v="48"/>
    <x v="2"/>
  </r>
  <r>
    <n v="586"/>
    <s v="China"/>
    <x v="0"/>
    <x v="0"/>
    <x v="2"/>
    <s v="DDoS"/>
    <n v="1"/>
    <x v="2"/>
    <s v="Healthcare"/>
    <x v="5"/>
    <n v="5353"/>
    <n v="5353000"/>
    <s v="Alta"/>
    <s v="371685"/>
    <s v=""/>
    <n v="371685"/>
    <n v="371685"/>
    <n v="14.40198017138168"/>
    <s v="Leve"/>
    <s v="Unknown"/>
    <s v="Social Engineering"/>
    <x v="0"/>
    <n v="34"/>
    <x v="2"/>
  </r>
  <r>
    <n v="587"/>
    <s v="India"/>
    <x v="5"/>
    <x v="0"/>
    <x v="5"/>
    <s v="Ransomware"/>
    <n v="2"/>
    <x v="0"/>
    <s v="Retail"/>
    <x v="1"/>
    <n v="432"/>
    <n v="432000"/>
    <s v="Media"/>
    <s v="217534"/>
    <s v=""/>
    <n v="217534"/>
    <n v="217534"/>
    <n v="1.9858964575652542"/>
    <s v="Leve"/>
    <s v="Unknown"/>
    <s v="Unpatched Software"/>
    <x v="0"/>
    <n v="48"/>
    <x v="2"/>
  </r>
  <r>
    <n v="588"/>
    <s v="Australia"/>
    <x v="6"/>
    <x v="3"/>
    <x v="2"/>
    <s v="Man-in-the-Middle"/>
    <n v="1"/>
    <x v="1"/>
    <s v="Telecommunications"/>
    <x v="3"/>
    <n v="3168"/>
    <n v="3168000"/>
    <s v="Media"/>
    <s v="376612"/>
    <s v="Nation-state"/>
    <n v="376612"/>
    <n v="376612"/>
    <n v="8.4118403024863788"/>
    <s v="Leve"/>
    <s v="Nation-state"/>
    <s v="Unpatched Software"/>
    <x v="0"/>
    <n v="27"/>
    <x v="2"/>
  </r>
  <r>
    <n v="589"/>
    <s v="UK"/>
    <x v="1"/>
    <x v="1"/>
    <x v="9"/>
    <s v="Phishing"/>
    <n v="5"/>
    <x v="4"/>
    <s v="Banking"/>
    <x v="4"/>
    <n v="8477"/>
    <n v="8477000"/>
    <s v="Alta"/>
    <s v="812206"/>
    <s v="Hacker Group"/>
    <n v="812206"/>
    <n v="812206"/>
    <n v="10.437007360201722"/>
    <s v="Leve"/>
    <s v="Hacker Group"/>
    <s v="Unpatched Software"/>
    <x v="4"/>
    <n v="39"/>
    <x v="2"/>
  </r>
  <r>
    <n v="590"/>
    <s v="Australia"/>
    <x v="6"/>
    <x v="3"/>
    <x v="8"/>
    <s v="Man-in-the-Middle"/>
    <n v="4"/>
    <x v="1"/>
    <s v="Banking"/>
    <x v="4"/>
    <n v="8287"/>
    <n v="8287000"/>
    <s v="Alta"/>
    <s v="255967"/>
    <s v=""/>
    <n v="255967"/>
    <n v="255967"/>
    <n v="32.375267124277741"/>
    <s v="Leve"/>
    <s v="Unknown"/>
    <s v="Social Engineering"/>
    <x v="0"/>
    <n v="23"/>
    <x v="2"/>
  </r>
  <r>
    <n v="591"/>
    <s v="USA"/>
    <x v="3"/>
    <x v="2"/>
    <x v="5"/>
    <s v="DDoS"/>
    <n v="2"/>
    <x v="2"/>
    <s v="Healthcare"/>
    <x v="5"/>
    <n v="532"/>
    <n v="532000"/>
    <s v="Media"/>
    <s v="463332"/>
    <s v=""/>
    <n v="463332"/>
    <n v="463332"/>
    <n v="1.1482047430352318"/>
    <s v="Leve"/>
    <s v="Unknown"/>
    <s v="Weak Passwords"/>
    <x v="4"/>
    <n v="16"/>
    <x v="1"/>
  </r>
  <r>
    <n v="592"/>
    <s v="Australia"/>
    <x v="6"/>
    <x v="3"/>
    <x v="5"/>
    <s v="DDoS"/>
    <n v="2"/>
    <x v="2"/>
    <s v="IT"/>
    <x v="2"/>
    <n v="3148"/>
    <n v="3148000"/>
    <s v="Media"/>
    <s v="771547"/>
    <s v="Hacker Group"/>
    <n v="771547"/>
    <n v="771547"/>
    <n v="4.0801143676276368"/>
    <s v="Leve"/>
    <s v="Hacker Group"/>
    <s v="Zero-day"/>
    <x v="2"/>
    <n v="5"/>
    <x v="1"/>
  </r>
  <r>
    <n v="593"/>
    <s v="UK"/>
    <x v="1"/>
    <x v="1"/>
    <x v="9"/>
    <s v="DDoS"/>
    <n v="5"/>
    <x v="2"/>
    <s v="Retail"/>
    <x v="1"/>
    <n v="860"/>
    <n v="860000"/>
    <s v="Media"/>
    <s v="809209"/>
    <s v=""/>
    <n v="809209"/>
    <n v="809209"/>
    <n v="1.0627662322094786"/>
    <s v="Leve"/>
    <s v="Unknown"/>
    <s v="Social Engineering"/>
    <x v="4"/>
    <n v="26"/>
    <x v="2"/>
  </r>
  <r>
    <n v="594"/>
    <s v="India"/>
    <x v="5"/>
    <x v="0"/>
    <x v="2"/>
    <s v="DDoS"/>
    <n v="1"/>
    <x v="2"/>
    <s v="Retail"/>
    <x v="1"/>
    <n v="3547"/>
    <n v="3547000"/>
    <s v="Media"/>
    <s v="342575"/>
    <s v="Insider"/>
    <n v="342575"/>
    <n v="342575"/>
    <n v="10.353937094066993"/>
    <s v="Leve"/>
    <s v="Insider"/>
    <s v="Social Engineering"/>
    <x v="3"/>
    <n v="49"/>
    <x v="2"/>
  </r>
  <r>
    <n v="595"/>
    <s v="Japan"/>
    <x v="9"/>
    <x v="0"/>
    <x v="2"/>
    <s v="Phishing"/>
    <n v="1"/>
    <x v="4"/>
    <s v="Retail"/>
    <x v="1"/>
    <n v="9475"/>
    <n v="9475000"/>
    <s v="Alta"/>
    <s v="478963"/>
    <s v="Insider"/>
    <n v="478963"/>
    <n v="478963"/>
    <n v="19.782321390170011"/>
    <s v="Leve"/>
    <s v="Insider"/>
    <s v="Zero-day"/>
    <x v="0"/>
    <n v="70"/>
    <x v="0"/>
  </r>
  <r>
    <n v="596"/>
    <s v="USA"/>
    <x v="3"/>
    <x v="2"/>
    <x v="1"/>
    <s v="SQL Injection"/>
    <n v="8"/>
    <x v="3"/>
    <s v="Banking"/>
    <x v="4"/>
    <n v="3959"/>
    <n v="3959000"/>
    <s v="Media"/>
    <s v="910393"/>
    <s v=""/>
    <n v="910393"/>
    <n v="910393"/>
    <n v="4.3486713979567062"/>
    <s v="Leve"/>
    <s v="Unknown"/>
    <s v="Weak Passwords"/>
    <x v="2"/>
    <n v="52"/>
    <x v="0"/>
  </r>
  <r>
    <n v="597"/>
    <s v="Australia"/>
    <x v="6"/>
    <x v="3"/>
    <x v="2"/>
    <s v="Phishing"/>
    <n v="1"/>
    <x v="4"/>
    <s v="Banking"/>
    <x v="4"/>
    <n v="7052"/>
    <n v="7052000"/>
    <s v="Alta"/>
    <s v="601198"/>
    <s v="Insider"/>
    <n v="601198"/>
    <n v="601198"/>
    <n v="11.729912607826373"/>
    <s v="Leve"/>
    <s v="Insider"/>
    <s v="Zero-day"/>
    <x v="4"/>
    <n v="41"/>
    <x v="2"/>
  </r>
  <r>
    <n v="598"/>
    <s v="UK"/>
    <x v="1"/>
    <x v="1"/>
    <x v="4"/>
    <s v="Ransomware"/>
    <n v="7"/>
    <x v="0"/>
    <s v="Government"/>
    <x v="6"/>
    <n v="66"/>
    <n v="66000"/>
    <s v="Baja"/>
    <s v="152302"/>
    <s v="Hacker Group"/>
    <n v="152302"/>
    <n v="152302"/>
    <n v="0.43334952922482961"/>
    <s v="Leve"/>
    <s v="Hacker Group"/>
    <s v="Social Engineering"/>
    <x v="1"/>
    <n v="26"/>
    <x v="2"/>
  </r>
  <r>
    <n v="599"/>
    <s v="USA"/>
    <x v="3"/>
    <x v="2"/>
    <x v="3"/>
    <s v="SQL Injection"/>
    <n v="9"/>
    <x v="3"/>
    <s v="Healthcare"/>
    <x v="5"/>
    <n v="2585"/>
    <n v="2585000"/>
    <s v="Media"/>
    <s v="79102"/>
    <s v="Nation-state"/>
    <n v="79102"/>
    <n v="79102"/>
    <n v="32.679325427928497"/>
    <s v="Leve"/>
    <s v="Nation-state"/>
    <s v="Zero-day"/>
    <x v="1"/>
    <n v="4"/>
    <x v="1"/>
  </r>
  <r>
    <n v="600"/>
    <s v="India"/>
    <x v="5"/>
    <x v="0"/>
    <x v="1"/>
    <s v="Ransomware"/>
    <n v="8"/>
    <x v="0"/>
    <s v="Retail"/>
    <x v="1"/>
    <n v="8093"/>
    <n v="8093000"/>
    <s v="Alta"/>
    <s v="837506"/>
    <s v="Nation-state"/>
    <n v="837506"/>
    <n v="837506"/>
    <n v="9.6632143530912025"/>
    <s v="Leve"/>
    <s v="Nation-state"/>
    <s v="Zero-day"/>
    <x v="2"/>
    <n v="8"/>
    <x v="1"/>
  </r>
  <r>
    <n v="601"/>
    <s v="Germany"/>
    <x v="2"/>
    <x v="1"/>
    <x v="4"/>
    <s v="Malware"/>
    <n v="7"/>
    <x v="5"/>
    <s v="Banking"/>
    <x v="4"/>
    <n v="6381"/>
    <n v="6381000"/>
    <s v="Alta"/>
    <s v="347441"/>
    <s v="Hacker Group"/>
    <n v="347441"/>
    <n v="347441"/>
    <n v="18.36570813461854"/>
    <s v="Leve"/>
    <s v="Hacker Group"/>
    <s v="Social Engineering"/>
    <x v="3"/>
    <n v="58"/>
    <x v="0"/>
  </r>
  <r>
    <n v="602"/>
    <s v="USA"/>
    <x v="3"/>
    <x v="2"/>
    <x v="8"/>
    <s v="Ransomware"/>
    <n v="4"/>
    <x v="0"/>
    <s v="Telecommunications"/>
    <x v="3"/>
    <n v="363"/>
    <n v="363000"/>
    <s v="Media"/>
    <s v="231198"/>
    <s v="Insider"/>
    <n v="231198"/>
    <n v="231198"/>
    <n v="1.5700827861832716"/>
    <s v="Leve"/>
    <s v="Insider"/>
    <s v="Unpatched Software"/>
    <x v="4"/>
    <n v="42"/>
    <x v="2"/>
  </r>
  <r>
    <n v="603"/>
    <s v="Brazil"/>
    <x v="8"/>
    <x v="2"/>
    <x v="3"/>
    <s v="DDoS"/>
    <n v="9"/>
    <x v="2"/>
    <s v="Government"/>
    <x v="6"/>
    <n v="8009"/>
    <n v="8009000"/>
    <s v="Alta"/>
    <s v="555275"/>
    <s v=""/>
    <n v="555275"/>
    <n v="555275"/>
    <n v="14.423483859348972"/>
    <s v="Leve"/>
    <s v="Unknown"/>
    <s v="Social Engineering"/>
    <x v="2"/>
    <n v="71"/>
    <x v="0"/>
  </r>
  <r>
    <n v="604"/>
    <s v="UK"/>
    <x v="1"/>
    <x v="1"/>
    <x v="3"/>
    <s v="SQL Injection"/>
    <n v="9"/>
    <x v="3"/>
    <s v="Retail"/>
    <x v="1"/>
    <n v="2451"/>
    <n v="2451000"/>
    <s v="Media"/>
    <s v="46699"/>
    <s v=""/>
    <n v="46699"/>
    <n v="46699"/>
    <n v="52.485063919998289"/>
    <s v="Moderada"/>
    <s v="Unknown"/>
    <s v="Zero-day"/>
    <x v="2"/>
    <n v="53"/>
    <x v="0"/>
  </r>
  <r>
    <n v="605"/>
    <s v="UK"/>
    <x v="1"/>
    <x v="1"/>
    <x v="2"/>
    <s v="Man-in-the-Middle"/>
    <n v="1"/>
    <x v="1"/>
    <s v="IT"/>
    <x v="2"/>
    <n v="5623"/>
    <n v="5623000"/>
    <s v="Alta"/>
    <s v="706469"/>
    <s v=""/>
    <n v="706469"/>
    <n v="706469"/>
    <n v="7.9593018235761228"/>
    <s v="Leve"/>
    <s v="Unknown"/>
    <s v="Unpatched Software"/>
    <x v="4"/>
    <n v="17"/>
    <x v="1"/>
  </r>
  <r>
    <n v="606"/>
    <s v="China"/>
    <x v="0"/>
    <x v="0"/>
    <x v="4"/>
    <s v="Ransomware"/>
    <n v="7"/>
    <x v="0"/>
    <s v="IT"/>
    <x v="2"/>
    <n v="4373"/>
    <n v="4373000"/>
    <s v="Alta"/>
    <s v="311165"/>
    <s v=""/>
    <n v="311165"/>
    <n v="311165"/>
    <n v="14.053637137852908"/>
    <s v="Leve"/>
    <s v="Unknown"/>
    <s v="Social Engineering"/>
    <x v="1"/>
    <n v="34"/>
    <x v="2"/>
  </r>
  <r>
    <n v="607"/>
    <s v="France"/>
    <x v="4"/>
    <x v="1"/>
    <x v="0"/>
    <s v="SQL Injection"/>
    <n v="6"/>
    <x v="3"/>
    <s v="Government"/>
    <x v="6"/>
    <n v="8513"/>
    <n v="8513000"/>
    <s v="Alta"/>
    <s v="304257"/>
    <s v="Nation-state"/>
    <n v="304257"/>
    <n v="304257"/>
    <n v="27.97963563697795"/>
    <s v="Leve"/>
    <s v="Nation-state"/>
    <s v="Weak Passwords"/>
    <x v="2"/>
    <n v="20"/>
    <x v="1"/>
  </r>
  <r>
    <n v="608"/>
    <s v="Brazil"/>
    <x v="8"/>
    <x v="2"/>
    <x v="1"/>
    <s v="SQL Injection"/>
    <n v="8"/>
    <x v="3"/>
    <s v="Telecommunications"/>
    <x v="3"/>
    <n v="2405"/>
    <n v="2405000"/>
    <s v="Media"/>
    <s v="446378"/>
    <s v="Insider"/>
    <n v="446378"/>
    <n v="446378"/>
    <n v="5.3878103311543128"/>
    <s v="Leve"/>
    <s v="Insider"/>
    <s v="Unpatched Software"/>
    <x v="2"/>
    <n v="59"/>
    <x v="0"/>
  </r>
  <r>
    <n v="609"/>
    <s v="China"/>
    <x v="0"/>
    <x v="0"/>
    <x v="8"/>
    <s v="Ransomware"/>
    <n v="4"/>
    <x v="0"/>
    <s v="Healthcare"/>
    <x v="5"/>
    <n v="3272"/>
    <n v="3272000"/>
    <s v="Media"/>
    <s v="994243"/>
    <s v="Hacker Group"/>
    <n v="994243"/>
    <n v="994243"/>
    <n v="3.2909459759837385"/>
    <s v="Leve"/>
    <s v="Hacker Group"/>
    <s v="Social Engineering"/>
    <x v="3"/>
    <n v="54"/>
    <x v="0"/>
  </r>
  <r>
    <n v="610"/>
    <s v="UK"/>
    <x v="1"/>
    <x v="1"/>
    <x v="7"/>
    <s v="Phishing"/>
    <n v="10"/>
    <x v="4"/>
    <s v="Healthcare"/>
    <x v="5"/>
    <n v="8175"/>
    <n v="8175000"/>
    <s v="Alta"/>
    <s v="98634"/>
    <s v=""/>
    <n v="98634"/>
    <n v="98634"/>
    <n v="82.882170448324104"/>
    <s v="Moderada"/>
    <s v="Unknown"/>
    <s v="Social Engineering"/>
    <x v="0"/>
    <n v="5"/>
    <x v="1"/>
  </r>
  <r>
    <n v="611"/>
    <s v="USA"/>
    <x v="3"/>
    <x v="2"/>
    <x v="4"/>
    <s v="Phishing"/>
    <n v="7"/>
    <x v="4"/>
    <s v="Telecommunications"/>
    <x v="3"/>
    <n v="4246"/>
    <n v="4246000"/>
    <s v="Alta"/>
    <s v="93999"/>
    <s v="Nation-state"/>
    <n v="93999"/>
    <n v="93999"/>
    <n v="45.17069330524793"/>
    <s v="Moderada"/>
    <s v="Nation-state"/>
    <s v="Social Engineering"/>
    <x v="4"/>
    <n v="65"/>
    <x v="0"/>
  </r>
  <r>
    <n v="612"/>
    <s v="France"/>
    <x v="4"/>
    <x v="1"/>
    <x v="1"/>
    <s v="SQL Injection"/>
    <n v="8"/>
    <x v="3"/>
    <s v="Education"/>
    <x v="0"/>
    <n v="1454"/>
    <n v="1454000"/>
    <s v="Media"/>
    <s v="171095"/>
    <s v="Hacker Group"/>
    <n v="171095"/>
    <n v="171095"/>
    <n v="8.4982027528565993"/>
    <s v="Leve"/>
    <s v="Hacker Group"/>
    <s v="Zero-day"/>
    <x v="1"/>
    <n v="63"/>
    <x v="0"/>
  </r>
  <r>
    <n v="613"/>
    <s v="USA"/>
    <x v="3"/>
    <x v="2"/>
    <x v="7"/>
    <s v="Man-in-the-Middle"/>
    <n v="10"/>
    <x v="1"/>
    <s v="IT"/>
    <x v="2"/>
    <n v="3892"/>
    <n v="3892000"/>
    <s v="Media"/>
    <s v="820182"/>
    <s v="Nation-state"/>
    <n v="820182"/>
    <n v="820182"/>
    <n v="4.7452882409026289"/>
    <s v="Leve"/>
    <s v="Nation-state"/>
    <s v="Weak Passwords"/>
    <x v="2"/>
    <n v="16"/>
    <x v="1"/>
  </r>
  <r>
    <n v="614"/>
    <s v="Germany"/>
    <x v="2"/>
    <x v="1"/>
    <x v="4"/>
    <s v="SQL Injection"/>
    <n v="7"/>
    <x v="3"/>
    <s v="Telecommunications"/>
    <x v="3"/>
    <n v="42"/>
    <n v="42000"/>
    <s v="Baja"/>
    <s v="164890"/>
    <s v="Insider"/>
    <n v="164890"/>
    <n v="164890"/>
    <n v="0.25471526472193584"/>
    <s v="Leve"/>
    <s v="Insider"/>
    <s v="Weak Passwords"/>
    <x v="4"/>
    <n v="61"/>
    <x v="0"/>
  </r>
  <r>
    <n v="615"/>
    <s v="China"/>
    <x v="0"/>
    <x v="0"/>
    <x v="7"/>
    <s v="SQL Injection"/>
    <n v="10"/>
    <x v="3"/>
    <s v="Telecommunications"/>
    <x v="3"/>
    <n v="7591"/>
    <n v="7591000"/>
    <s v="Alta"/>
    <s v="605020"/>
    <s v="Insider"/>
    <n v="605020"/>
    <n v="605020"/>
    <n v="12.54669267131665"/>
    <s v="Leve"/>
    <s v="Insider"/>
    <s v="Unpatched Software"/>
    <x v="2"/>
    <n v="43"/>
    <x v="2"/>
  </r>
  <r>
    <n v="616"/>
    <s v="Australia"/>
    <x v="6"/>
    <x v="3"/>
    <x v="2"/>
    <s v="Ransomware"/>
    <n v="1"/>
    <x v="0"/>
    <s v="Education"/>
    <x v="0"/>
    <n v="4495"/>
    <n v="4495000"/>
    <s v="Alta"/>
    <s v="500747"/>
    <s v="Insider"/>
    <n v="500747"/>
    <n v="500747"/>
    <n v="8.9765889760697526"/>
    <s v="Leve"/>
    <s v="Insider"/>
    <s v="Unpatched Software"/>
    <x v="1"/>
    <n v="58"/>
    <x v="0"/>
  </r>
  <r>
    <n v="617"/>
    <s v="Japan"/>
    <x v="9"/>
    <x v="0"/>
    <x v="9"/>
    <s v="Man-in-the-Middle"/>
    <n v="5"/>
    <x v="1"/>
    <s v="IT"/>
    <x v="2"/>
    <n v="3579"/>
    <n v="3579000"/>
    <s v="Media"/>
    <s v="854904"/>
    <s v="Insider"/>
    <n v="854904"/>
    <n v="854904"/>
    <n v="4.1864349681367736"/>
    <s v="Leve"/>
    <s v="Insider"/>
    <s v="Weak Passwords"/>
    <x v="3"/>
    <n v="12"/>
    <x v="1"/>
  </r>
  <r>
    <n v="618"/>
    <s v="China"/>
    <x v="0"/>
    <x v="0"/>
    <x v="9"/>
    <s v="SQL Injection"/>
    <n v="5"/>
    <x v="3"/>
    <s v="Healthcare"/>
    <x v="5"/>
    <n v="6244"/>
    <n v="6244000"/>
    <s v="Alta"/>
    <s v="55719"/>
    <s v=""/>
    <n v="55719"/>
    <n v="55719"/>
    <n v="112.0623126761069"/>
    <s v="Grave"/>
    <s v="Unknown"/>
    <s v="Unpatched Software"/>
    <x v="3"/>
    <n v="71"/>
    <x v="0"/>
  </r>
  <r>
    <n v="619"/>
    <s v="Brazil"/>
    <x v="8"/>
    <x v="2"/>
    <x v="7"/>
    <s v="Phishing"/>
    <n v="10"/>
    <x v="4"/>
    <s v="Retail"/>
    <x v="1"/>
    <n v="1993"/>
    <n v="1993000"/>
    <s v="Media"/>
    <s v="355008"/>
    <s v="Hacker Group"/>
    <n v="355008"/>
    <n v="355008"/>
    <n v="5.6139579953127816"/>
    <s v="Leve"/>
    <s v="Hacker Group"/>
    <s v="Unpatched Software"/>
    <x v="2"/>
    <n v="31"/>
    <x v="2"/>
  </r>
  <r>
    <n v="620"/>
    <s v="UK"/>
    <x v="1"/>
    <x v="1"/>
    <x v="0"/>
    <s v="Phishing"/>
    <n v="6"/>
    <x v="4"/>
    <s v="IT"/>
    <x v="2"/>
    <n v="7531"/>
    <n v="7531000"/>
    <s v="Alta"/>
    <s v="428615"/>
    <s v=""/>
    <n v="428615"/>
    <n v="428615"/>
    <n v="17.570546994388902"/>
    <s v="Leve"/>
    <s v="Unknown"/>
    <s v="Social Engineering"/>
    <x v="1"/>
    <n v="66"/>
    <x v="0"/>
  </r>
  <r>
    <n v="621"/>
    <s v="Australia"/>
    <x v="6"/>
    <x v="3"/>
    <x v="7"/>
    <s v="Phishing"/>
    <n v="10"/>
    <x v="4"/>
    <s v="Healthcare"/>
    <x v="5"/>
    <n v="764"/>
    <n v="764000"/>
    <s v="Media"/>
    <s v="108767"/>
    <s v="Nation-state"/>
    <n v="108767"/>
    <n v="108767"/>
    <n v="7.0241893221289544"/>
    <s v="Leve"/>
    <s v="Nation-state"/>
    <s v="Unpatched Software"/>
    <x v="0"/>
    <n v="48"/>
    <x v="2"/>
  </r>
  <r>
    <n v="622"/>
    <s v="India"/>
    <x v="5"/>
    <x v="0"/>
    <x v="9"/>
    <s v="Man-in-the-Middle"/>
    <n v="5"/>
    <x v="1"/>
    <s v="IT"/>
    <x v="2"/>
    <n v="2869"/>
    <n v="2869000"/>
    <s v="Media"/>
    <s v="939469"/>
    <s v="Insider"/>
    <n v="939469"/>
    <n v="939469"/>
    <n v="3.0538527615067661"/>
    <s v="Leve"/>
    <s v="Insider"/>
    <s v="Unpatched Software"/>
    <x v="4"/>
    <n v="45"/>
    <x v="2"/>
  </r>
  <r>
    <n v="623"/>
    <s v="UK"/>
    <x v="1"/>
    <x v="1"/>
    <x v="0"/>
    <s v="Man-in-the-Middle"/>
    <n v="6"/>
    <x v="1"/>
    <s v="Government"/>
    <x v="6"/>
    <n v="2393"/>
    <n v="2393000"/>
    <s v="Media"/>
    <s v="325827"/>
    <s v="Nation-state"/>
    <n v="325827"/>
    <n v="325827"/>
    <n v="7.3443882796698858"/>
    <s v="Leve"/>
    <s v="Nation-state"/>
    <s v="Zero-day"/>
    <x v="2"/>
    <n v="39"/>
    <x v="2"/>
  </r>
  <r>
    <n v="624"/>
    <s v="UK"/>
    <x v="1"/>
    <x v="1"/>
    <x v="1"/>
    <s v="Man-in-the-Middle"/>
    <n v="8"/>
    <x v="1"/>
    <s v="Education"/>
    <x v="0"/>
    <n v="3044"/>
    <n v="3044000"/>
    <s v="Media"/>
    <s v="996762"/>
    <s v="Hacker Group"/>
    <n v="996762"/>
    <n v="996762"/>
    <n v="3.0538884909336432"/>
    <s v="Leve"/>
    <s v="Hacker Group"/>
    <s v="Social Engineering"/>
    <x v="1"/>
    <n v="27"/>
    <x v="2"/>
  </r>
  <r>
    <n v="625"/>
    <s v="Japan"/>
    <x v="9"/>
    <x v="0"/>
    <x v="1"/>
    <s v="Phishing"/>
    <n v="8"/>
    <x v="4"/>
    <s v="IT"/>
    <x v="2"/>
    <n v="514"/>
    <n v="514000"/>
    <s v="Media"/>
    <s v="319868"/>
    <s v="Hacker Group"/>
    <n v="319868"/>
    <n v="319868"/>
    <n v="1.606912851551265"/>
    <s v="Leve"/>
    <s v="Hacker Group"/>
    <s v="Unpatched Software"/>
    <x v="0"/>
    <n v="52"/>
    <x v="0"/>
  </r>
  <r>
    <n v="626"/>
    <s v="Brazil"/>
    <x v="8"/>
    <x v="2"/>
    <x v="4"/>
    <s v="Man-in-the-Middle"/>
    <n v="7"/>
    <x v="1"/>
    <s v="Banking"/>
    <x v="4"/>
    <n v="101"/>
    <n v="101000"/>
    <s v="Media"/>
    <s v="66191"/>
    <s v="Hacker Group"/>
    <n v="66191"/>
    <n v="66191"/>
    <n v="1.5258872052091674"/>
    <s v="Leve"/>
    <s v="Hacker Group"/>
    <s v="Weak Passwords"/>
    <x v="1"/>
    <n v="71"/>
    <x v="0"/>
  </r>
  <r>
    <n v="627"/>
    <s v="India"/>
    <x v="5"/>
    <x v="0"/>
    <x v="5"/>
    <s v="Ransomware"/>
    <n v="2"/>
    <x v="0"/>
    <s v="IT"/>
    <x v="2"/>
    <n v="1853"/>
    <n v="1853000"/>
    <s v="Media"/>
    <s v="925373"/>
    <s v="Insider"/>
    <n v="925373"/>
    <n v="925373"/>
    <n v="2.0024357745471284"/>
    <s v="Leve"/>
    <s v="Insider"/>
    <s v="Zero-day"/>
    <x v="1"/>
    <n v="4"/>
    <x v="1"/>
  </r>
  <r>
    <n v="628"/>
    <s v="India"/>
    <x v="5"/>
    <x v="0"/>
    <x v="7"/>
    <s v="Malware"/>
    <n v="10"/>
    <x v="5"/>
    <s v="Telecommunications"/>
    <x v="3"/>
    <n v="152"/>
    <n v="152000"/>
    <s v="Media"/>
    <s v="913114"/>
    <s v="Insider"/>
    <n v="913114"/>
    <n v="913114"/>
    <n v="0.16646333316540979"/>
    <s v="Leve"/>
    <s v="Insider"/>
    <s v="Unpatched Software"/>
    <x v="0"/>
    <n v="15"/>
    <x v="1"/>
  </r>
  <r>
    <n v="629"/>
    <s v="Australia"/>
    <x v="6"/>
    <x v="3"/>
    <x v="0"/>
    <s v="DDoS"/>
    <n v="6"/>
    <x v="2"/>
    <s v="Healthcare"/>
    <x v="5"/>
    <n v="8489"/>
    <n v="8489000"/>
    <s v="Alta"/>
    <s v="163975"/>
    <s v="Nation-state"/>
    <n v="163975"/>
    <n v="163975"/>
    <n v="51.770086903491389"/>
    <s v="Moderada"/>
    <s v="Nation-state"/>
    <s v="Unpatched Software"/>
    <x v="3"/>
    <n v="22"/>
    <x v="2"/>
  </r>
  <r>
    <n v="630"/>
    <s v="USA"/>
    <x v="3"/>
    <x v="2"/>
    <x v="3"/>
    <s v="DDoS"/>
    <n v="9"/>
    <x v="2"/>
    <s v="Education"/>
    <x v="0"/>
    <n v="6673"/>
    <n v="6673000"/>
    <s v="Alta"/>
    <s v="876135"/>
    <s v="Insider"/>
    <n v="876135"/>
    <n v="876135"/>
    <n v="7.6164061474544447"/>
    <s v="Leve"/>
    <s v="Insider"/>
    <s v="Unpatched Software"/>
    <x v="1"/>
    <n v="67"/>
    <x v="0"/>
  </r>
  <r>
    <n v="631"/>
    <s v="China"/>
    <x v="0"/>
    <x v="0"/>
    <x v="2"/>
    <s v="Ransomware"/>
    <n v="1"/>
    <x v="0"/>
    <s v="Government"/>
    <x v="6"/>
    <n v="7261"/>
    <n v="7261000"/>
    <s v="Alta"/>
    <s v="595380"/>
    <s v="Hacker Group"/>
    <n v="595380"/>
    <n v="595380"/>
    <n v="12.195572575498002"/>
    <s v="Leve"/>
    <s v="Hacker Group"/>
    <s v="Zero-day"/>
    <x v="0"/>
    <n v="10"/>
    <x v="1"/>
  </r>
  <r>
    <n v="632"/>
    <s v="France"/>
    <x v="4"/>
    <x v="1"/>
    <x v="9"/>
    <s v="DDoS"/>
    <n v="5"/>
    <x v="2"/>
    <s v="Government"/>
    <x v="6"/>
    <n v="4416"/>
    <n v="4416000"/>
    <s v="Alta"/>
    <s v="840796"/>
    <s v="Nation-state"/>
    <n v="840796"/>
    <n v="840796"/>
    <n v="5.2521658047849895"/>
    <s v="Leve"/>
    <s v="Nation-state"/>
    <s v="Weak Passwords"/>
    <x v="1"/>
    <n v="5"/>
    <x v="1"/>
  </r>
  <r>
    <n v="633"/>
    <s v="UK"/>
    <x v="1"/>
    <x v="1"/>
    <x v="6"/>
    <s v="DDoS"/>
    <n v="3"/>
    <x v="2"/>
    <s v="Telecommunications"/>
    <x v="3"/>
    <n v="8005"/>
    <n v="8005000"/>
    <s v="Alta"/>
    <s v="484908"/>
    <s v=""/>
    <n v="484908"/>
    <n v="484908"/>
    <n v="16.508286107880259"/>
    <s v="Leve"/>
    <s v="Unknown"/>
    <s v="Weak Passwords"/>
    <x v="3"/>
    <n v="42"/>
    <x v="2"/>
  </r>
  <r>
    <n v="634"/>
    <s v="Russia"/>
    <x v="7"/>
    <x v="0"/>
    <x v="4"/>
    <s v="SQL Injection"/>
    <n v="7"/>
    <x v="3"/>
    <s v="Telecommunications"/>
    <x v="3"/>
    <n v="1369"/>
    <n v="1369000"/>
    <s v="Media"/>
    <s v="146100"/>
    <s v=""/>
    <n v="146100"/>
    <n v="146100"/>
    <n v="9.3702943189596173"/>
    <s v="Leve"/>
    <s v="Unknown"/>
    <s v="Social Engineering"/>
    <x v="4"/>
    <n v="22"/>
    <x v="2"/>
  </r>
  <r>
    <n v="635"/>
    <s v="USA"/>
    <x v="3"/>
    <x v="2"/>
    <x v="8"/>
    <s v="Phishing"/>
    <n v="4"/>
    <x v="4"/>
    <s v="IT"/>
    <x v="2"/>
    <n v="2902"/>
    <n v="2902000"/>
    <s v="Media"/>
    <s v="555756"/>
    <s v="Insider"/>
    <n v="555756"/>
    <n v="555756"/>
    <n v="5.2217160048654447"/>
    <s v="Leve"/>
    <s v="Insider"/>
    <s v="Zero-day"/>
    <x v="1"/>
    <n v="21"/>
    <x v="2"/>
  </r>
  <r>
    <n v="636"/>
    <s v="India"/>
    <x v="5"/>
    <x v="0"/>
    <x v="1"/>
    <s v="Ransomware"/>
    <n v="8"/>
    <x v="0"/>
    <s v="Retail"/>
    <x v="1"/>
    <n v="6991"/>
    <n v="6991000"/>
    <s v="Alta"/>
    <s v="340928"/>
    <s v=""/>
    <n v="340928"/>
    <n v="340928"/>
    <n v="20.505795945184907"/>
    <s v="Leve"/>
    <s v="Unknown"/>
    <s v="Social Engineering"/>
    <x v="2"/>
    <n v="61"/>
    <x v="0"/>
  </r>
  <r>
    <n v="637"/>
    <s v="UK"/>
    <x v="1"/>
    <x v="1"/>
    <x v="3"/>
    <s v="Malware"/>
    <n v="9"/>
    <x v="5"/>
    <s v="Telecommunications"/>
    <x v="3"/>
    <n v="376"/>
    <n v="376000"/>
    <s v="Media"/>
    <s v="678640"/>
    <s v="Insider"/>
    <n v="678640"/>
    <n v="678640"/>
    <n v="0.55404927502062951"/>
    <s v="Leve"/>
    <s v="Insider"/>
    <s v="Zero-day"/>
    <x v="4"/>
    <n v="44"/>
    <x v="2"/>
  </r>
  <r>
    <n v="638"/>
    <s v="Brazil"/>
    <x v="8"/>
    <x v="2"/>
    <x v="9"/>
    <s v="Phishing"/>
    <n v="5"/>
    <x v="4"/>
    <s v="IT"/>
    <x v="2"/>
    <n v="5743"/>
    <n v="5743000"/>
    <s v="Alta"/>
    <s v="212798"/>
    <s v="Insider"/>
    <n v="212798"/>
    <n v="212798"/>
    <n v="26.988035601838362"/>
    <s v="Leve"/>
    <s v="Insider"/>
    <s v="Social Engineering"/>
    <x v="2"/>
    <n v="31"/>
    <x v="2"/>
  </r>
  <r>
    <n v="639"/>
    <s v="UK"/>
    <x v="1"/>
    <x v="1"/>
    <x v="0"/>
    <s v="Ransomware"/>
    <n v="6"/>
    <x v="0"/>
    <s v="Retail"/>
    <x v="1"/>
    <n v="6345"/>
    <n v="6345000"/>
    <s v="Alta"/>
    <s v="354024"/>
    <s v=""/>
    <n v="354024"/>
    <n v="354024"/>
    <n v="17.922513727882855"/>
    <s v="Leve"/>
    <s v="Unknown"/>
    <s v="Weak Passwords"/>
    <x v="1"/>
    <n v="33"/>
    <x v="2"/>
  </r>
  <r>
    <n v="640"/>
    <s v="UK"/>
    <x v="1"/>
    <x v="1"/>
    <x v="3"/>
    <s v="Man-in-the-Middle"/>
    <n v="9"/>
    <x v="1"/>
    <s v="Government"/>
    <x v="6"/>
    <n v="4134"/>
    <n v="4134000"/>
    <s v="Alta"/>
    <s v="189354"/>
    <s v="Insider"/>
    <n v="189354"/>
    <n v="189354"/>
    <n v="21.832123958300325"/>
    <s v="Leve"/>
    <s v="Insider"/>
    <s v="Zero-day"/>
    <x v="3"/>
    <n v="39"/>
    <x v="2"/>
  </r>
  <r>
    <n v="641"/>
    <s v="Australia"/>
    <x v="6"/>
    <x v="3"/>
    <x v="6"/>
    <s v="Phishing"/>
    <n v="3"/>
    <x v="4"/>
    <s v="Education"/>
    <x v="0"/>
    <n v="2273"/>
    <n v="2273000"/>
    <s v="Media"/>
    <s v="648363"/>
    <s v=""/>
    <n v="648363"/>
    <n v="648363"/>
    <n v="3.5057521789491379"/>
    <s v="Leve"/>
    <s v="Unknown"/>
    <s v="Zero-day"/>
    <x v="0"/>
    <n v="47"/>
    <x v="2"/>
  </r>
  <r>
    <n v="642"/>
    <s v="Brazil"/>
    <x v="8"/>
    <x v="2"/>
    <x v="1"/>
    <s v="DDoS"/>
    <n v="8"/>
    <x v="2"/>
    <s v="IT"/>
    <x v="2"/>
    <n v="588"/>
    <n v="588000"/>
    <s v="Media"/>
    <s v="231114"/>
    <s v="Insider"/>
    <n v="231114"/>
    <n v="231114"/>
    <n v="2.5441989667436848"/>
    <s v="Leve"/>
    <s v="Insider"/>
    <s v="Weak Passwords"/>
    <x v="1"/>
    <n v="37"/>
    <x v="2"/>
  </r>
  <r>
    <n v="643"/>
    <s v="India"/>
    <x v="5"/>
    <x v="0"/>
    <x v="1"/>
    <s v="Ransomware"/>
    <n v="8"/>
    <x v="0"/>
    <s v="Banking"/>
    <x v="4"/>
    <n v="981"/>
    <n v="981000"/>
    <s v="Media"/>
    <s v="489620"/>
    <s v=""/>
    <n v="489620"/>
    <n v="489620"/>
    <n v="2.0035946244025977"/>
    <s v="Leve"/>
    <s v="Unknown"/>
    <s v="Unpatched Software"/>
    <x v="0"/>
    <n v="43"/>
    <x v="2"/>
  </r>
  <r>
    <n v="644"/>
    <s v="USA"/>
    <x v="3"/>
    <x v="2"/>
    <x v="7"/>
    <s v="DDoS"/>
    <n v="10"/>
    <x v="2"/>
    <s v="IT"/>
    <x v="2"/>
    <n v="9414"/>
    <n v="9414000"/>
    <s v="Alta"/>
    <s v="854005"/>
    <s v=""/>
    <n v="854005"/>
    <n v="854005"/>
    <n v="11.023354664199859"/>
    <s v="Leve"/>
    <s v="Unknown"/>
    <s v="Zero-day"/>
    <x v="1"/>
    <n v="14"/>
    <x v="1"/>
  </r>
  <r>
    <n v="645"/>
    <s v="Germany"/>
    <x v="2"/>
    <x v="1"/>
    <x v="1"/>
    <s v="Ransomware"/>
    <n v="8"/>
    <x v="0"/>
    <s v="IT"/>
    <x v="2"/>
    <n v="3324"/>
    <n v="3324000"/>
    <s v="Media"/>
    <s v="550719"/>
    <s v="Hacker Group"/>
    <n v="550719"/>
    <n v="550719"/>
    <n v="6.0357459975050798"/>
    <s v="Leve"/>
    <s v="Hacker Group"/>
    <s v="Zero-day"/>
    <x v="1"/>
    <n v="60"/>
    <x v="0"/>
  </r>
  <r>
    <n v="646"/>
    <s v="Germany"/>
    <x v="2"/>
    <x v="1"/>
    <x v="0"/>
    <s v="Man-in-the-Middle"/>
    <n v="6"/>
    <x v="1"/>
    <s v="Government"/>
    <x v="6"/>
    <n v="7537"/>
    <n v="7537000"/>
    <s v="Alta"/>
    <s v="445254"/>
    <s v="Hacker Group"/>
    <n v="445254"/>
    <n v="445254"/>
    <n v="16.927416710461895"/>
    <s v="Leve"/>
    <s v="Hacker Group"/>
    <s v="Unpatched Software"/>
    <x v="0"/>
    <n v="42"/>
    <x v="2"/>
  </r>
  <r>
    <n v="647"/>
    <s v="Japan"/>
    <x v="9"/>
    <x v="0"/>
    <x v="9"/>
    <s v="Phishing"/>
    <n v="5"/>
    <x v="4"/>
    <s v="Education"/>
    <x v="0"/>
    <n v="4917"/>
    <n v="4917000"/>
    <s v="Alta"/>
    <s v="218097"/>
    <s v=""/>
    <n v="218097"/>
    <n v="218097"/>
    <n v="22.545014374338024"/>
    <s v="Leve"/>
    <s v="Unknown"/>
    <s v="Zero-day"/>
    <x v="0"/>
    <n v="32"/>
    <x v="2"/>
  </r>
  <r>
    <n v="648"/>
    <s v="Germany"/>
    <x v="2"/>
    <x v="1"/>
    <x v="1"/>
    <s v="Malware"/>
    <n v="8"/>
    <x v="5"/>
    <s v="Telecommunications"/>
    <x v="3"/>
    <n v="9487"/>
    <n v="9487000"/>
    <s v="Alta"/>
    <s v="324790"/>
    <s v="Insider"/>
    <n v="324790"/>
    <n v="324790"/>
    <n v="29.209643154037995"/>
    <s v="Leve"/>
    <s v="Insider"/>
    <s v="Zero-day"/>
    <x v="0"/>
    <n v="42"/>
    <x v="2"/>
  </r>
  <r>
    <n v="649"/>
    <s v="India"/>
    <x v="5"/>
    <x v="0"/>
    <x v="5"/>
    <s v="SQL Injection"/>
    <n v="2"/>
    <x v="3"/>
    <s v="Government"/>
    <x v="6"/>
    <n v="2871"/>
    <n v="2871000"/>
    <s v="Media"/>
    <s v="497965"/>
    <s v=""/>
    <n v="497965"/>
    <n v="497965"/>
    <n v="5.7654654443585391"/>
    <s v="Leve"/>
    <s v="Unknown"/>
    <s v="Unpatched Software"/>
    <x v="0"/>
    <n v="25"/>
    <x v="2"/>
  </r>
  <r>
    <n v="650"/>
    <s v="Australia"/>
    <x v="6"/>
    <x v="3"/>
    <x v="5"/>
    <s v="SQL Injection"/>
    <n v="2"/>
    <x v="3"/>
    <s v="Education"/>
    <x v="0"/>
    <n v="425"/>
    <n v="425000"/>
    <s v="Media"/>
    <s v="933030"/>
    <s v="Insider"/>
    <n v="933030"/>
    <n v="933030"/>
    <n v="0.4555051820413063"/>
    <s v="Leve"/>
    <s v="Insider"/>
    <s v="Social Engineering"/>
    <x v="2"/>
    <n v="27"/>
    <x v="2"/>
  </r>
  <r>
    <n v="651"/>
    <s v="UK"/>
    <x v="1"/>
    <x v="1"/>
    <x v="7"/>
    <s v="Man-in-the-Middle"/>
    <n v="10"/>
    <x v="1"/>
    <s v="IT"/>
    <x v="2"/>
    <n v="5307"/>
    <n v="5307000"/>
    <s v="Alta"/>
    <s v="538338"/>
    <s v="Nation-state"/>
    <n v="538338"/>
    <n v="538338"/>
    <n v="9.8581188769880637"/>
    <s v="Leve"/>
    <s v="Nation-state"/>
    <s v="Zero-day"/>
    <x v="0"/>
    <n v="1"/>
    <x v="1"/>
  </r>
  <r>
    <n v="652"/>
    <s v="France"/>
    <x v="4"/>
    <x v="1"/>
    <x v="4"/>
    <s v="Phishing"/>
    <n v="7"/>
    <x v="4"/>
    <s v="Retail"/>
    <x v="1"/>
    <n v="9978"/>
    <n v="9978000"/>
    <s v="Alta"/>
    <s v="860459"/>
    <s v="Hacker Group"/>
    <n v="860459"/>
    <n v="860459"/>
    <n v="11.596136480645795"/>
    <s v="Leve"/>
    <s v="Hacker Group"/>
    <s v="Social Engineering"/>
    <x v="1"/>
    <n v="11"/>
    <x v="1"/>
  </r>
  <r>
    <n v="653"/>
    <s v="UK"/>
    <x v="1"/>
    <x v="1"/>
    <x v="2"/>
    <s v="DDoS"/>
    <n v="1"/>
    <x v="2"/>
    <s v="Healthcare"/>
    <x v="5"/>
    <n v="8287"/>
    <n v="8287000"/>
    <s v="Alta"/>
    <s v="276634"/>
    <s v=""/>
    <n v="276634"/>
    <n v="276634"/>
    <n v="29.956549086518649"/>
    <s v="Leve"/>
    <s v="Unknown"/>
    <s v="Unpatched Software"/>
    <x v="2"/>
    <n v="38"/>
    <x v="2"/>
  </r>
  <r>
    <n v="654"/>
    <s v="Germany"/>
    <x v="2"/>
    <x v="1"/>
    <x v="4"/>
    <s v="Man-in-the-Middle"/>
    <n v="7"/>
    <x v="1"/>
    <s v="Banking"/>
    <x v="4"/>
    <n v="8146"/>
    <n v="8146000"/>
    <s v="Alta"/>
    <s v="316299"/>
    <s v="Insider"/>
    <n v="316299"/>
    <n v="316299"/>
    <n v="25.754112406299104"/>
    <s v="Leve"/>
    <s v="Insider"/>
    <s v="Social Engineering"/>
    <x v="3"/>
    <n v="66"/>
    <x v="0"/>
  </r>
  <r>
    <n v="655"/>
    <s v="Japan"/>
    <x v="9"/>
    <x v="0"/>
    <x v="5"/>
    <s v="Ransomware"/>
    <n v="2"/>
    <x v="0"/>
    <s v="Healthcare"/>
    <x v="5"/>
    <n v="3366"/>
    <n v="3366000"/>
    <s v="Media"/>
    <s v="410385"/>
    <s v=""/>
    <n v="410385"/>
    <n v="410385"/>
    <n v="8.202054168646514"/>
    <s v="Leve"/>
    <s v="Unknown"/>
    <s v="Zero-day"/>
    <x v="4"/>
    <n v="71"/>
    <x v="0"/>
  </r>
  <r>
    <n v="656"/>
    <s v="Japan"/>
    <x v="9"/>
    <x v="0"/>
    <x v="2"/>
    <s v="DDoS"/>
    <n v="1"/>
    <x v="2"/>
    <s v="Healthcare"/>
    <x v="5"/>
    <n v="9928"/>
    <n v="9928000"/>
    <s v="Alta"/>
    <s v="589898"/>
    <s v=""/>
    <n v="589898"/>
    <n v="589898"/>
    <n v="16.83002824217068"/>
    <s v="Leve"/>
    <s v="Unknown"/>
    <s v="Weak Passwords"/>
    <x v="0"/>
    <n v="59"/>
    <x v="0"/>
  </r>
  <r>
    <n v="657"/>
    <s v="France"/>
    <x v="4"/>
    <x v="1"/>
    <x v="3"/>
    <s v="Man-in-the-Middle"/>
    <n v="9"/>
    <x v="1"/>
    <s v="Retail"/>
    <x v="1"/>
    <n v="1486"/>
    <n v="1486000"/>
    <s v="Media"/>
    <s v="63760"/>
    <s v="Hacker Group"/>
    <n v="63760"/>
    <n v="63760"/>
    <n v="23.306148055207025"/>
    <s v="Leve"/>
    <s v="Hacker Group"/>
    <s v="Weak Passwords"/>
    <x v="0"/>
    <n v="8"/>
    <x v="1"/>
  </r>
  <r>
    <n v="658"/>
    <s v="USA"/>
    <x v="3"/>
    <x v="2"/>
    <x v="7"/>
    <s v="Ransomware"/>
    <n v="10"/>
    <x v="0"/>
    <s v="Banking"/>
    <x v="4"/>
    <n v="3375"/>
    <n v="3375000"/>
    <s v="Media"/>
    <s v="58037"/>
    <s v="Insider"/>
    <n v="58037"/>
    <n v="58037"/>
    <n v="58.152557851026067"/>
    <s v="Moderada"/>
    <s v="Insider"/>
    <s v="Social Engineering"/>
    <x v="0"/>
    <n v="13"/>
    <x v="1"/>
  </r>
  <r>
    <n v="659"/>
    <s v="UK"/>
    <x v="1"/>
    <x v="1"/>
    <x v="1"/>
    <s v="SQL Injection"/>
    <n v="8"/>
    <x v="3"/>
    <s v="Government"/>
    <x v="6"/>
    <n v="8203"/>
    <n v="8203000"/>
    <s v="Alta"/>
    <s v="994787"/>
    <s v="Nation-state"/>
    <n v="994787"/>
    <n v="994787"/>
    <n v="8.2459863267211979"/>
    <s v="Leve"/>
    <s v="Nation-state"/>
    <s v="Unpatched Software"/>
    <x v="4"/>
    <n v="56"/>
    <x v="0"/>
  </r>
  <r>
    <n v="660"/>
    <s v="India"/>
    <x v="5"/>
    <x v="0"/>
    <x v="3"/>
    <s v="Ransomware"/>
    <n v="9"/>
    <x v="0"/>
    <s v="Retail"/>
    <x v="1"/>
    <n v="953"/>
    <n v="953000"/>
    <s v="Media"/>
    <s v="89719"/>
    <s v=""/>
    <n v="89719"/>
    <n v="89719"/>
    <n v="10.622053299746987"/>
    <s v="Leve"/>
    <s v="Unknown"/>
    <s v="Zero-day"/>
    <x v="3"/>
    <n v="68"/>
    <x v="0"/>
  </r>
  <r>
    <n v="661"/>
    <s v="Germany"/>
    <x v="2"/>
    <x v="1"/>
    <x v="5"/>
    <s v="SQL Injection"/>
    <n v="2"/>
    <x v="3"/>
    <s v="Telecommunications"/>
    <x v="3"/>
    <n v="609"/>
    <n v="609000"/>
    <s v="Media"/>
    <s v="590760"/>
    <s v=""/>
    <n v="590760"/>
    <n v="590760"/>
    <n v="1.0308754824294131"/>
    <s v="Leve"/>
    <s v="Unknown"/>
    <s v="Unpatched Software"/>
    <x v="3"/>
    <n v="32"/>
    <x v="2"/>
  </r>
  <r>
    <n v="662"/>
    <s v="UK"/>
    <x v="1"/>
    <x v="1"/>
    <x v="6"/>
    <s v="DDoS"/>
    <n v="3"/>
    <x v="2"/>
    <s v="IT"/>
    <x v="2"/>
    <n v="2905"/>
    <n v="2905000"/>
    <s v="Media"/>
    <s v="186700"/>
    <s v="Insider"/>
    <n v="186700"/>
    <n v="186700"/>
    <n v="15.559721478307445"/>
    <s v="Leve"/>
    <s v="Insider"/>
    <s v="Weak Passwords"/>
    <x v="2"/>
    <n v="37"/>
    <x v="2"/>
  </r>
  <r>
    <n v="663"/>
    <s v="Japan"/>
    <x v="9"/>
    <x v="0"/>
    <x v="0"/>
    <s v="SQL Injection"/>
    <n v="6"/>
    <x v="3"/>
    <s v="Education"/>
    <x v="0"/>
    <n v="8948"/>
    <n v="8948000"/>
    <s v="Alta"/>
    <s v="682430"/>
    <s v="Hacker Group"/>
    <n v="682430"/>
    <n v="682430"/>
    <n v="13.111967527805049"/>
    <s v="Leve"/>
    <s v="Hacker Group"/>
    <s v="Zero-day"/>
    <x v="0"/>
    <n v="5"/>
    <x v="1"/>
  </r>
  <r>
    <n v="664"/>
    <s v="Australia"/>
    <x v="6"/>
    <x v="3"/>
    <x v="4"/>
    <s v="SQL Injection"/>
    <n v="7"/>
    <x v="3"/>
    <s v="Education"/>
    <x v="0"/>
    <n v="752"/>
    <n v="752000"/>
    <s v="Media"/>
    <s v="60868"/>
    <s v="Insider"/>
    <n v="60868"/>
    <n v="60868"/>
    <n v="12.354603404087534"/>
    <s v="Leve"/>
    <s v="Insider"/>
    <s v="Social Engineering"/>
    <x v="2"/>
    <n v="46"/>
    <x v="2"/>
  </r>
  <r>
    <n v="665"/>
    <s v="France"/>
    <x v="4"/>
    <x v="1"/>
    <x v="3"/>
    <s v="SQL Injection"/>
    <n v="9"/>
    <x v="3"/>
    <s v="Government"/>
    <x v="6"/>
    <n v="2933"/>
    <n v="2933000"/>
    <s v="Media"/>
    <s v="182916"/>
    <s v="Nation-state"/>
    <n v="182916"/>
    <n v="182916"/>
    <n v="16.034682586542456"/>
    <s v="Leve"/>
    <s v="Nation-state"/>
    <s v="Unpatched Software"/>
    <x v="2"/>
    <n v="17"/>
    <x v="1"/>
  </r>
  <r>
    <n v="666"/>
    <s v="France"/>
    <x v="4"/>
    <x v="1"/>
    <x v="5"/>
    <s v="DDoS"/>
    <n v="2"/>
    <x v="2"/>
    <s v="Education"/>
    <x v="0"/>
    <n v="6596"/>
    <n v="6596000"/>
    <s v="Alta"/>
    <s v="181879"/>
    <s v="Insider"/>
    <n v="181879"/>
    <n v="181879"/>
    <n v="36.265869066797158"/>
    <s v="Leve"/>
    <s v="Insider"/>
    <s v="Weak Passwords"/>
    <x v="2"/>
    <n v="64"/>
    <x v="0"/>
  </r>
  <r>
    <n v="667"/>
    <s v="Australia"/>
    <x v="6"/>
    <x v="3"/>
    <x v="1"/>
    <s v="Phishing"/>
    <n v="8"/>
    <x v="4"/>
    <s v="Retail"/>
    <x v="1"/>
    <n v="952"/>
    <n v="952000"/>
    <s v="Media"/>
    <s v="715732"/>
    <s v=""/>
    <n v="715732"/>
    <n v="715732"/>
    <n v="1.3301067997518625"/>
    <s v="Leve"/>
    <s v="Unknown"/>
    <s v="Weak Passwords"/>
    <x v="2"/>
    <n v="11"/>
    <x v="1"/>
  </r>
  <r>
    <n v="668"/>
    <s v="UK"/>
    <x v="1"/>
    <x v="1"/>
    <x v="5"/>
    <s v="Malware"/>
    <n v="2"/>
    <x v="5"/>
    <s v="Banking"/>
    <x v="4"/>
    <n v="1602"/>
    <n v="1602000"/>
    <s v="Media"/>
    <s v="452477"/>
    <s v="Hacker Group"/>
    <n v="452477"/>
    <n v="452477"/>
    <n v="3.54051145141079"/>
    <s v="Leve"/>
    <s v="Hacker Group"/>
    <s v="Zero-day"/>
    <x v="4"/>
    <n v="23"/>
    <x v="2"/>
  </r>
  <r>
    <n v="669"/>
    <s v="India"/>
    <x v="5"/>
    <x v="0"/>
    <x v="4"/>
    <s v="Ransomware"/>
    <n v="7"/>
    <x v="0"/>
    <s v="Banking"/>
    <x v="4"/>
    <n v="1119"/>
    <n v="1119000"/>
    <s v="Media"/>
    <s v="168881"/>
    <s v="Insider"/>
    <n v="168881"/>
    <n v="168881"/>
    <n v="6.6259673971613147"/>
    <s v="Leve"/>
    <s v="Insider"/>
    <s v="Social Engineering"/>
    <x v="1"/>
    <n v="5"/>
    <x v="1"/>
  </r>
  <r>
    <n v="670"/>
    <s v="France"/>
    <x v="4"/>
    <x v="1"/>
    <x v="1"/>
    <s v="SQL Injection"/>
    <n v="8"/>
    <x v="3"/>
    <s v="Healthcare"/>
    <x v="5"/>
    <n v="2742"/>
    <n v="2742000"/>
    <s v="Media"/>
    <s v="94235"/>
    <s v="Insider"/>
    <n v="94235"/>
    <n v="94235"/>
    <n v="29.097469093224387"/>
    <s v="Leve"/>
    <s v="Insider"/>
    <s v="Social Engineering"/>
    <x v="2"/>
    <n v="29"/>
    <x v="2"/>
  </r>
  <r>
    <n v="671"/>
    <s v="Australia"/>
    <x v="6"/>
    <x v="3"/>
    <x v="7"/>
    <s v="Ransomware"/>
    <n v="10"/>
    <x v="0"/>
    <s v="Telecommunications"/>
    <x v="3"/>
    <n v="1738"/>
    <n v="1738000"/>
    <s v="Media"/>
    <s v="75314"/>
    <s v=""/>
    <n v="75314"/>
    <n v="75314"/>
    <n v="23.076718803940835"/>
    <s v="Leve"/>
    <s v="Unknown"/>
    <s v="Unpatched Software"/>
    <x v="4"/>
    <n v="6"/>
    <x v="1"/>
  </r>
  <r>
    <n v="672"/>
    <s v="Russia"/>
    <x v="7"/>
    <x v="0"/>
    <x v="0"/>
    <s v="Man-in-the-Middle"/>
    <n v="6"/>
    <x v="1"/>
    <s v="Retail"/>
    <x v="1"/>
    <n v="9953"/>
    <n v="9953000"/>
    <s v="Alta"/>
    <s v="515797"/>
    <s v="Nation-state"/>
    <n v="515797"/>
    <n v="515797"/>
    <n v="19.296351083856635"/>
    <s v="Leve"/>
    <s v="Nation-state"/>
    <s v="Social Engineering"/>
    <x v="3"/>
    <n v="46"/>
    <x v="2"/>
  </r>
  <r>
    <n v="673"/>
    <s v="Russia"/>
    <x v="7"/>
    <x v="0"/>
    <x v="2"/>
    <s v="DDoS"/>
    <n v="1"/>
    <x v="2"/>
    <s v="Telecommunications"/>
    <x v="3"/>
    <n v="5505"/>
    <n v="5505000"/>
    <s v="Alta"/>
    <s v="363906"/>
    <s v="Insider"/>
    <n v="363906"/>
    <n v="363906"/>
    <n v="15.127532934329196"/>
    <s v="Leve"/>
    <s v="Insider"/>
    <s v="Weak Passwords"/>
    <x v="2"/>
    <n v="31"/>
    <x v="2"/>
  </r>
  <r>
    <n v="674"/>
    <s v="UK"/>
    <x v="1"/>
    <x v="1"/>
    <x v="6"/>
    <s v="DDoS"/>
    <n v="3"/>
    <x v="2"/>
    <s v="Education"/>
    <x v="0"/>
    <n v="796"/>
    <n v="796000"/>
    <s v="Media"/>
    <s v="446296"/>
    <s v=""/>
    <n v="446296"/>
    <n v="446296"/>
    <n v="1.7835696488429205"/>
    <s v="Leve"/>
    <s v="Unknown"/>
    <s v="Zero-day"/>
    <x v="1"/>
    <n v="4"/>
    <x v="1"/>
  </r>
  <r>
    <n v="675"/>
    <s v="Russia"/>
    <x v="7"/>
    <x v="0"/>
    <x v="1"/>
    <s v="Ransomware"/>
    <n v="8"/>
    <x v="0"/>
    <s v="Telecommunications"/>
    <x v="3"/>
    <n v="6518"/>
    <n v="6518000"/>
    <s v="Alta"/>
    <s v="329972"/>
    <s v="Nation-state"/>
    <n v="329972"/>
    <n v="329972"/>
    <n v="19.753191179857684"/>
    <s v="Leve"/>
    <s v="Nation-state"/>
    <s v="Unpatched Software"/>
    <x v="3"/>
    <n v="48"/>
    <x v="2"/>
  </r>
  <r>
    <n v="676"/>
    <s v="China"/>
    <x v="0"/>
    <x v="0"/>
    <x v="1"/>
    <s v="Ransomware"/>
    <n v="8"/>
    <x v="0"/>
    <s v="Education"/>
    <x v="0"/>
    <n v="2573"/>
    <n v="2573000"/>
    <s v="Media"/>
    <s v="639190"/>
    <s v="Insider"/>
    <n v="639190"/>
    <n v="639190"/>
    <n v="4.0254071559317257"/>
    <s v="Leve"/>
    <s v="Insider"/>
    <s v="Social Engineering"/>
    <x v="4"/>
    <n v="33"/>
    <x v="2"/>
  </r>
  <r>
    <n v="677"/>
    <s v="USA"/>
    <x v="3"/>
    <x v="2"/>
    <x v="6"/>
    <s v="Ransomware"/>
    <n v="3"/>
    <x v="0"/>
    <s v="Government"/>
    <x v="6"/>
    <n v="3371"/>
    <n v="3371000"/>
    <s v="Media"/>
    <s v="135105"/>
    <s v=""/>
    <n v="135105"/>
    <n v="135105"/>
    <n v="24.950964064986493"/>
    <s v="Leve"/>
    <s v="Unknown"/>
    <s v="Unpatched Software"/>
    <x v="0"/>
    <n v="48"/>
    <x v="2"/>
  </r>
  <r>
    <n v="678"/>
    <s v="China"/>
    <x v="0"/>
    <x v="0"/>
    <x v="7"/>
    <s v="DDoS"/>
    <n v="10"/>
    <x v="2"/>
    <s v="Education"/>
    <x v="0"/>
    <n v="9474"/>
    <n v="9474000"/>
    <s v="Alta"/>
    <s v="103079"/>
    <s v="Nation-state"/>
    <n v="103079"/>
    <n v="103079"/>
    <n v="91.910088378816255"/>
    <s v="Moderada"/>
    <s v="Nation-state"/>
    <s v="Social Engineering"/>
    <x v="2"/>
    <n v="57"/>
    <x v="0"/>
  </r>
  <r>
    <n v="679"/>
    <s v="France"/>
    <x v="4"/>
    <x v="1"/>
    <x v="4"/>
    <s v="DDoS"/>
    <n v="7"/>
    <x v="2"/>
    <s v="IT"/>
    <x v="2"/>
    <n v="7588"/>
    <n v="7588000"/>
    <s v="Alta"/>
    <s v="822364"/>
    <s v=""/>
    <n v="822364"/>
    <n v="822364"/>
    <n v="9.2270576046616828"/>
    <s v="Leve"/>
    <s v="Unknown"/>
    <s v="Zero-day"/>
    <x v="0"/>
    <n v="71"/>
    <x v="0"/>
  </r>
  <r>
    <n v="680"/>
    <s v="India"/>
    <x v="5"/>
    <x v="0"/>
    <x v="8"/>
    <s v="SQL Injection"/>
    <n v="4"/>
    <x v="3"/>
    <s v="Government"/>
    <x v="6"/>
    <n v="7525"/>
    <n v="7525000"/>
    <s v="Alta"/>
    <s v="597509"/>
    <s v="Nation-state"/>
    <n v="597509"/>
    <n v="597509"/>
    <n v="12.593952559710397"/>
    <s v="Leve"/>
    <s v="Nation-state"/>
    <s v="Social Engineering"/>
    <x v="3"/>
    <n v="20"/>
    <x v="1"/>
  </r>
  <r>
    <n v="681"/>
    <s v="Brazil"/>
    <x v="8"/>
    <x v="2"/>
    <x v="5"/>
    <s v="Man-in-the-Middle"/>
    <n v="2"/>
    <x v="1"/>
    <s v="Telecommunications"/>
    <x v="3"/>
    <n v="9037"/>
    <n v="9037000"/>
    <s v="Alta"/>
    <s v="705678"/>
    <s v="Hacker Group"/>
    <n v="705678"/>
    <n v="705678"/>
    <n v="12.806124039576124"/>
    <s v="Leve"/>
    <s v="Hacker Group"/>
    <s v="Zero-day"/>
    <x v="2"/>
    <n v="57"/>
    <x v="0"/>
  </r>
  <r>
    <n v="682"/>
    <s v="France"/>
    <x v="4"/>
    <x v="1"/>
    <x v="9"/>
    <s v="Phishing"/>
    <n v="5"/>
    <x v="4"/>
    <s v="Retail"/>
    <x v="1"/>
    <n v="1445"/>
    <n v="1445000"/>
    <s v="Media"/>
    <s v="309967"/>
    <s v=""/>
    <n v="309967"/>
    <n v="309967"/>
    <n v="4.6617865772808074"/>
    <s v="Leve"/>
    <s v="Unknown"/>
    <s v="Zero-day"/>
    <x v="3"/>
    <n v="26"/>
    <x v="2"/>
  </r>
  <r>
    <n v="683"/>
    <s v="France"/>
    <x v="4"/>
    <x v="1"/>
    <x v="6"/>
    <s v="Ransomware"/>
    <n v="3"/>
    <x v="0"/>
    <s v="Banking"/>
    <x v="4"/>
    <n v="5447"/>
    <n v="5447000"/>
    <s v="Alta"/>
    <s v="604250"/>
    <s v=""/>
    <n v="604250"/>
    <n v="604250"/>
    <n v="9.0144807612743065"/>
    <s v="Leve"/>
    <s v="Unknown"/>
    <s v="Social Engineering"/>
    <x v="1"/>
    <n v="63"/>
    <x v="0"/>
  </r>
  <r>
    <n v="684"/>
    <s v="India"/>
    <x v="5"/>
    <x v="0"/>
    <x v="2"/>
    <s v="Ransomware"/>
    <n v="1"/>
    <x v="0"/>
    <s v="IT"/>
    <x v="2"/>
    <n v="3366"/>
    <n v="3366000"/>
    <s v="Media"/>
    <s v="131900"/>
    <s v=""/>
    <n v="131900"/>
    <n v="131900"/>
    <n v="25.519332827899923"/>
    <s v="Leve"/>
    <s v="Unknown"/>
    <s v="Unpatched Software"/>
    <x v="2"/>
    <n v="21"/>
    <x v="2"/>
  </r>
  <r>
    <n v="685"/>
    <s v="Australia"/>
    <x v="6"/>
    <x v="3"/>
    <x v="6"/>
    <s v="Ransomware"/>
    <n v="3"/>
    <x v="0"/>
    <s v="Government"/>
    <x v="6"/>
    <n v="8451"/>
    <n v="8451000"/>
    <s v="Alta"/>
    <s v="305494"/>
    <s v="Insider"/>
    <n v="305494"/>
    <n v="305494"/>
    <n v="27.663391097697499"/>
    <s v="Leve"/>
    <s v="Insider"/>
    <s v="Social Engineering"/>
    <x v="3"/>
    <n v="19"/>
    <x v="1"/>
  </r>
  <r>
    <n v="686"/>
    <s v="Brazil"/>
    <x v="8"/>
    <x v="2"/>
    <x v="5"/>
    <s v="Malware"/>
    <n v="2"/>
    <x v="5"/>
    <s v="Healthcare"/>
    <x v="5"/>
    <n v="6156"/>
    <n v="6156000"/>
    <s v="Alta"/>
    <s v="907121"/>
    <s v=""/>
    <n v="907121"/>
    <n v="907121"/>
    <n v="6.7863052448350327"/>
    <s v="Leve"/>
    <s v="Unknown"/>
    <s v="Social Engineering"/>
    <x v="0"/>
    <n v="33"/>
    <x v="2"/>
  </r>
  <r>
    <n v="687"/>
    <s v="India"/>
    <x v="5"/>
    <x v="0"/>
    <x v="2"/>
    <s v="Phishing"/>
    <n v="1"/>
    <x v="4"/>
    <s v="Banking"/>
    <x v="4"/>
    <n v="2332"/>
    <n v="2332000"/>
    <s v="Media"/>
    <s v="879162"/>
    <s v=""/>
    <n v="879162"/>
    <n v="879162"/>
    <n v="2.6525259280997133"/>
    <s v="Leve"/>
    <s v="Unknown"/>
    <s v="Zero-day"/>
    <x v="0"/>
    <n v="38"/>
    <x v="2"/>
  </r>
  <r>
    <n v="688"/>
    <s v="Brazil"/>
    <x v="8"/>
    <x v="2"/>
    <x v="1"/>
    <s v="Man-in-the-Middle"/>
    <n v="8"/>
    <x v="1"/>
    <s v="Telecommunications"/>
    <x v="3"/>
    <n v="4371"/>
    <n v="4371000"/>
    <s v="Alta"/>
    <s v="57237"/>
    <s v=""/>
    <n v="57237"/>
    <n v="57237"/>
    <n v="76.366685885004458"/>
    <s v="Moderada"/>
    <s v="Unknown"/>
    <s v="Unpatched Software"/>
    <x v="3"/>
    <n v="52"/>
    <x v="0"/>
  </r>
  <r>
    <n v="689"/>
    <s v="Australia"/>
    <x v="6"/>
    <x v="3"/>
    <x v="3"/>
    <s v="Phishing"/>
    <n v="9"/>
    <x v="4"/>
    <s v="Telecommunications"/>
    <x v="3"/>
    <n v="284"/>
    <n v="284000"/>
    <s v="Media"/>
    <s v="880127"/>
    <s v="Insider"/>
    <n v="880127"/>
    <n v="880127"/>
    <n v="0.32268070403475863"/>
    <s v="Leve"/>
    <s v="Insider"/>
    <s v="Social Engineering"/>
    <x v="2"/>
    <n v="67"/>
    <x v="0"/>
  </r>
  <r>
    <n v="690"/>
    <s v="China"/>
    <x v="0"/>
    <x v="0"/>
    <x v="1"/>
    <s v="Phishing"/>
    <n v="8"/>
    <x v="4"/>
    <s v="IT"/>
    <x v="2"/>
    <n v="714"/>
    <n v="714000"/>
    <s v="Media"/>
    <s v="698847"/>
    <s v="Insider"/>
    <n v="698847"/>
    <n v="698847"/>
    <n v="1.021682857621196"/>
    <s v="Leve"/>
    <s v="Insider"/>
    <s v="Zero-day"/>
    <x v="1"/>
    <n v="17"/>
    <x v="1"/>
  </r>
  <r>
    <n v="691"/>
    <s v="India"/>
    <x v="5"/>
    <x v="0"/>
    <x v="6"/>
    <s v="Man-in-the-Middle"/>
    <n v="3"/>
    <x v="1"/>
    <s v="Banking"/>
    <x v="4"/>
    <n v="9087"/>
    <n v="9087000"/>
    <s v="Alta"/>
    <s v="928859"/>
    <s v=""/>
    <n v="928859"/>
    <n v="928859"/>
    <n v="9.7829702893550046"/>
    <s v="Leve"/>
    <s v="Unknown"/>
    <s v="Unpatched Software"/>
    <x v="3"/>
    <n v="32"/>
    <x v="2"/>
  </r>
  <r>
    <n v="692"/>
    <s v="India"/>
    <x v="5"/>
    <x v="0"/>
    <x v="1"/>
    <s v="SQL Injection"/>
    <n v="8"/>
    <x v="3"/>
    <s v="IT"/>
    <x v="2"/>
    <n v="7894"/>
    <n v="7894000"/>
    <s v="Alta"/>
    <s v="858565"/>
    <s v=""/>
    <n v="858565"/>
    <n v="858565"/>
    <n v="9.1944116054113554"/>
    <s v="Leve"/>
    <s v="Unknown"/>
    <s v="Weak Passwords"/>
    <x v="4"/>
    <n v="29"/>
    <x v="2"/>
  </r>
  <r>
    <n v="693"/>
    <s v="China"/>
    <x v="0"/>
    <x v="0"/>
    <x v="6"/>
    <s v="Malware"/>
    <n v="3"/>
    <x v="5"/>
    <s v="Telecommunications"/>
    <x v="3"/>
    <n v="3433"/>
    <n v="3433000"/>
    <s v="Media"/>
    <s v="571265"/>
    <s v=""/>
    <n v="571265"/>
    <n v="571265"/>
    <n v="6.009470210847855"/>
    <s v="Leve"/>
    <s v="Unknown"/>
    <s v="Unpatched Software"/>
    <x v="3"/>
    <n v="17"/>
    <x v="1"/>
  </r>
  <r>
    <n v="694"/>
    <s v="Russia"/>
    <x v="7"/>
    <x v="0"/>
    <x v="7"/>
    <s v="DDoS"/>
    <n v="10"/>
    <x v="2"/>
    <s v="Banking"/>
    <x v="4"/>
    <n v="4064"/>
    <n v="4064000"/>
    <s v="Alta"/>
    <s v="259321"/>
    <s v="Nation-state"/>
    <n v="259321"/>
    <n v="259321"/>
    <n v="15.671696468855203"/>
    <s v="Leve"/>
    <s v="Nation-state"/>
    <s v="Social Engineering"/>
    <x v="1"/>
    <n v="62"/>
    <x v="0"/>
  </r>
  <r>
    <n v="695"/>
    <s v="Brazil"/>
    <x v="8"/>
    <x v="2"/>
    <x v="6"/>
    <s v="Man-in-the-Middle"/>
    <n v="3"/>
    <x v="1"/>
    <s v="Banking"/>
    <x v="4"/>
    <n v="5943"/>
    <n v="5943000"/>
    <s v="Alta"/>
    <s v="121504"/>
    <s v="Insider"/>
    <n v="121504"/>
    <n v="121504"/>
    <n v="48.91196997629708"/>
    <s v="Moderada"/>
    <s v="Insider"/>
    <s v="Weak Passwords"/>
    <x v="1"/>
    <n v="32"/>
    <x v="2"/>
  </r>
  <r>
    <n v="696"/>
    <s v="France"/>
    <x v="4"/>
    <x v="1"/>
    <x v="4"/>
    <s v="DDoS"/>
    <n v="7"/>
    <x v="2"/>
    <s v="Banking"/>
    <x v="4"/>
    <n v="5075"/>
    <n v="5075000"/>
    <s v="Alta"/>
    <s v="670630"/>
    <s v="Nation-state"/>
    <n v="670630"/>
    <n v="670630"/>
    <n v="7.5675111462356295"/>
    <s v="Leve"/>
    <s v="Nation-state"/>
    <s v="Zero-day"/>
    <x v="2"/>
    <n v="4"/>
    <x v="1"/>
  </r>
  <r>
    <n v="697"/>
    <s v="China"/>
    <x v="0"/>
    <x v="0"/>
    <x v="2"/>
    <s v="Ransomware"/>
    <n v="1"/>
    <x v="0"/>
    <s v="Banking"/>
    <x v="4"/>
    <n v="7218"/>
    <n v="7218000"/>
    <s v="Alta"/>
    <s v="277175"/>
    <s v="Insider"/>
    <n v="277175"/>
    <n v="277175"/>
    <n v="26.041309641922972"/>
    <s v="Leve"/>
    <s v="Insider"/>
    <s v="Social Engineering"/>
    <x v="3"/>
    <n v="72"/>
    <x v="0"/>
  </r>
  <r>
    <n v="698"/>
    <s v="USA"/>
    <x v="3"/>
    <x v="2"/>
    <x v="3"/>
    <s v="Man-in-the-Middle"/>
    <n v="9"/>
    <x v="1"/>
    <s v="Retail"/>
    <x v="1"/>
    <n v="2335"/>
    <n v="2335000"/>
    <s v="Media"/>
    <s v="952463"/>
    <s v="Nation-state"/>
    <n v="952463"/>
    <n v="952463"/>
    <n v="2.4515387999323859"/>
    <s v="Leve"/>
    <s v="Nation-state"/>
    <s v="Unpatched Software"/>
    <x v="2"/>
    <n v="26"/>
    <x v="2"/>
  </r>
  <r>
    <n v="699"/>
    <s v="UK"/>
    <x v="1"/>
    <x v="1"/>
    <x v="9"/>
    <s v="DDoS"/>
    <n v="5"/>
    <x v="2"/>
    <s v="Government"/>
    <x v="6"/>
    <n v="7832"/>
    <n v="7832000"/>
    <s v="Alta"/>
    <s v="624619"/>
    <s v=""/>
    <n v="624619"/>
    <n v="624619"/>
    <n v="12.538843679106783"/>
    <s v="Leve"/>
    <s v="Unknown"/>
    <s v="Weak Passwords"/>
    <x v="1"/>
    <n v="67"/>
    <x v="0"/>
  </r>
  <r>
    <n v="700"/>
    <s v="China"/>
    <x v="0"/>
    <x v="0"/>
    <x v="4"/>
    <s v="Phishing"/>
    <n v="7"/>
    <x v="4"/>
    <s v="Healthcare"/>
    <x v="5"/>
    <n v="2022"/>
    <n v="2022000"/>
    <s v="Media"/>
    <s v="363934"/>
    <s v="Insider"/>
    <n v="363934"/>
    <n v="363934"/>
    <n v="5.5559524529172872"/>
    <s v="Leve"/>
    <s v="Insider"/>
    <s v="Weak Passwords"/>
    <x v="3"/>
    <n v="24"/>
    <x v="2"/>
  </r>
  <r>
    <n v="701"/>
    <s v="Japan"/>
    <x v="9"/>
    <x v="0"/>
    <x v="1"/>
    <s v="SQL Injection"/>
    <n v="8"/>
    <x v="3"/>
    <s v="IT"/>
    <x v="2"/>
    <n v="3315"/>
    <n v="3315000"/>
    <s v="Media"/>
    <s v="44750"/>
    <s v=""/>
    <n v="44750"/>
    <n v="44750"/>
    <n v="74.07821229050279"/>
    <s v="Moderada"/>
    <s v="Unknown"/>
    <s v="Unpatched Software"/>
    <x v="3"/>
    <n v="22"/>
    <x v="2"/>
  </r>
  <r>
    <n v="702"/>
    <s v="UK"/>
    <x v="1"/>
    <x v="1"/>
    <x v="8"/>
    <s v="DDoS"/>
    <n v="4"/>
    <x v="2"/>
    <s v="Banking"/>
    <x v="4"/>
    <n v="882"/>
    <n v="882000"/>
    <s v="Media"/>
    <s v="736601"/>
    <s v="Nation-state"/>
    <n v="736601"/>
    <n v="736601"/>
    <n v="1.197391803703769"/>
    <s v="Leve"/>
    <s v="Nation-state"/>
    <s v="Zero-day"/>
    <x v="1"/>
    <n v="26"/>
    <x v="2"/>
  </r>
  <r>
    <n v="703"/>
    <s v="Japan"/>
    <x v="9"/>
    <x v="0"/>
    <x v="4"/>
    <s v="Ransomware"/>
    <n v="7"/>
    <x v="0"/>
    <s v="Education"/>
    <x v="0"/>
    <n v="4332"/>
    <n v="4332000"/>
    <s v="Alta"/>
    <s v="42876"/>
    <s v=""/>
    <n v="42876"/>
    <n v="42876"/>
    <n v="101.03554436048138"/>
    <s v="Grave"/>
    <s v="Unknown"/>
    <s v="Unpatched Software"/>
    <x v="2"/>
    <n v="40"/>
    <x v="2"/>
  </r>
  <r>
    <n v="704"/>
    <s v="Australia"/>
    <x v="6"/>
    <x v="3"/>
    <x v="4"/>
    <s v="DDoS"/>
    <n v="7"/>
    <x v="2"/>
    <s v="Healthcare"/>
    <x v="5"/>
    <n v="904"/>
    <n v="904000"/>
    <s v="Media"/>
    <s v="536357"/>
    <s v="Nation-state"/>
    <n v="536357"/>
    <n v="536357"/>
    <n v="1.685444582619412"/>
    <s v="Leve"/>
    <s v="Nation-state"/>
    <s v="Weak Passwords"/>
    <x v="4"/>
    <n v="55"/>
    <x v="0"/>
  </r>
  <r>
    <n v="705"/>
    <s v="USA"/>
    <x v="3"/>
    <x v="2"/>
    <x v="1"/>
    <s v="Phishing"/>
    <n v="8"/>
    <x v="4"/>
    <s v="Government"/>
    <x v="6"/>
    <n v="5534"/>
    <n v="5534000"/>
    <s v="Alta"/>
    <s v="785099"/>
    <s v="Insider"/>
    <n v="785099"/>
    <n v="785099"/>
    <n v="7.048792572656442"/>
    <s v="Leve"/>
    <s v="Insider"/>
    <s v="Social Engineering"/>
    <x v="4"/>
    <n v="29"/>
    <x v="2"/>
  </r>
  <r>
    <n v="706"/>
    <s v="France"/>
    <x v="4"/>
    <x v="1"/>
    <x v="0"/>
    <s v="DDoS"/>
    <n v="6"/>
    <x v="2"/>
    <s v="Healthcare"/>
    <x v="5"/>
    <n v="2789"/>
    <n v="2789000"/>
    <s v="Media"/>
    <s v="460544"/>
    <s v=""/>
    <n v="460544"/>
    <n v="460544"/>
    <n v="6.055881739855475"/>
    <s v="Leve"/>
    <s v="Unknown"/>
    <s v="Weak Passwords"/>
    <x v="3"/>
    <n v="29"/>
    <x v="2"/>
  </r>
  <r>
    <n v="707"/>
    <s v="France"/>
    <x v="4"/>
    <x v="1"/>
    <x v="9"/>
    <s v="Ransomware"/>
    <n v="5"/>
    <x v="0"/>
    <s v="Education"/>
    <x v="0"/>
    <n v="6604"/>
    <n v="6604000"/>
    <s v="Alta"/>
    <s v="881755"/>
    <s v=""/>
    <n v="881755"/>
    <n v="881755"/>
    <n v="7.4896087915577461"/>
    <s v="Leve"/>
    <s v="Unknown"/>
    <s v="Zero-day"/>
    <x v="3"/>
    <n v="10"/>
    <x v="1"/>
  </r>
  <r>
    <n v="708"/>
    <s v="India"/>
    <x v="5"/>
    <x v="0"/>
    <x v="2"/>
    <s v="SQL Injection"/>
    <n v="1"/>
    <x v="3"/>
    <s v="Telecommunications"/>
    <x v="3"/>
    <n v="1024"/>
    <n v="1024000"/>
    <s v="Media"/>
    <s v="213393"/>
    <s v=""/>
    <n v="213393"/>
    <n v="213393"/>
    <n v="4.7986578753754809"/>
    <s v="Leve"/>
    <s v="Unknown"/>
    <s v="Social Engineering"/>
    <x v="4"/>
    <n v="49"/>
    <x v="2"/>
  </r>
  <r>
    <n v="709"/>
    <s v="UK"/>
    <x v="1"/>
    <x v="1"/>
    <x v="1"/>
    <s v="Man-in-the-Middle"/>
    <n v="8"/>
    <x v="1"/>
    <s v="Telecommunications"/>
    <x v="3"/>
    <n v="4382"/>
    <n v="4382000"/>
    <s v="Alta"/>
    <s v="213979"/>
    <s v="Hacker Group"/>
    <n v="213979"/>
    <n v="213979"/>
    <n v="20.478645100687451"/>
    <s v="Leve"/>
    <s v="Hacker Group"/>
    <s v="Unpatched Software"/>
    <x v="3"/>
    <n v="10"/>
    <x v="1"/>
  </r>
  <r>
    <n v="710"/>
    <s v="UK"/>
    <x v="1"/>
    <x v="1"/>
    <x v="8"/>
    <s v="Malware"/>
    <n v="4"/>
    <x v="5"/>
    <s v="Telecommunications"/>
    <x v="3"/>
    <n v="317"/>
    <n v="317000"/>
    <s v="Media"/>
    <s v="570243"/>
    <s v="Insider"/>
    <n v="570243"/>
    <n v="570243"/>
    <n v="0.55590336049719158"/>
    <s v="Leve"/>
    <s v="Insider"/>
    <s v="Unpatched Software"/>
    <x v="2"/>
    <n v="51"/>
    <x v="0"/>
  </r>
  <r>
    <n v="711"/>
    <s v="Brazil"/>
    <x v="8"/>
    <x v="2"/>
    <x v="3"/>
    <s v="Malware"/>
    <n v="9"/>
    <x v="5"/>
    <s v="Government"/>
    <x v="6"/>
    <n v="7273"/>
    <n v="7273000"/>
    <s v="Alta"/>
    <s v="47624"/>
    <s v="Nation-state"/>
    <n v="47624"/>
    <n v="47624"/>
    <n v="152.71711741978834"/>
    <s v="Grave"/>
    <s v="Nation-state"/>
    <s v="Weak Passwords"/>
    <x v="3"/>
    <n v="70"/>
    <x v="0"/>
  </r>
  <r>
    <n v="712"/>
    <s v="China"/>
    <x v="0"/>
    <x v="0"/>
    <x v="2"/>
    <s v="Man-in-the-Middle"/>
    <n v="1"/>
    <x v="1"/>
    <s v="Banking"/>
    <x v="4"/>
    <n v="1609"/>
    <n v="1609000"/>
    <s v="Media"/>
    <s v="72940"/>
    <s v="Nation-state"/>
    <n v="72940"/>
    <n v="72940"/>
    <n v="22.059226761721963"/>
    <s v="Leve"/>
    <s v="Nation-state"/>
    <s v="Zero-day"/>
    <x v="0"/>
    <n v="26"/>
    <x v="2"/>
  </r>
  <r>
    <n v="713"/>
    <s v="Japan"/>
    <x v="9"/>
    <x v="0"/>
    <x v="9"/>
    <s v="Malware"/>
    <n v="5"/>
    <x v="5"/>
    <s v="Telecommunications"/>
    <x v="3"/>
    <n v="9814"/>
    <n v="9814000"/>
    <s v="Alta"/>
    <s v="710142"/>
    <s v="Insider"/>
    <n v="710142"/>
    <n v="710142"/>
    <n v="13.819771257016203"/>
    <s v="Leve"/>
    <s v="Insider"/>
    <s v="Zero-day"/>
    <x v="1"/>
    <n v="56"/>
    <x v="0"/>
  </r>
  <r>
    <n v="714"/>
    <s v="Japan"/>
    <x v="9"/>
    <x v="0"/>
    <x v="5"/>
    <s v="Malware"/>
    <n v="2"/>
    <x v="5"/>
    <s v="Retail"/>
    <x v="1"/>
    <n v="5191"/>
    <n v="5191000"/>
    <s v="Alta"/>
    <s v="360524"/>
    <s v="Hacker Group"/>
    <n v="360524"/>
    <n v="360524"/>
    <n v="14.398486647213501"/>
    <s v="Leve"/>
    <s v="Hacker Group"/>
    <s v="Unpatched Software"/>
    <x v="3"/>
    <n v="47"/>
    <x v="2"/>
  </r>
  <r>
    <n v="715"/>
    <s v="France"/>
    <x v="4"/>
    <x v="1"/>
    <x v="1"/>
    <s v="Phishing"/>
    <n v="8"/>
    <x v="4"/>
    <s v="IT"/>
    <x v="2"/>
    <n v="559"/>
    <n v="559000"/>
    <s v="Media"/>
    <s v="309259"/>
    <s v="Insider"/>
    <n v="309259"/>
    <n v="309259"/>
    <n v="1.8075464254880214"/>
    <s v="Leve"/>
    <s v="Insider"/>
    <s v="Zero-day"/>
    <x v="1"/>
    <n v="3"/>
    <x v="1"/>
  </r>
  <r>
    <n v="716"/>
    <s v="UK"/>
    <x v="1"/>
    <x v="1"/>
    <x v="2"/>
    <s v="Phishing"/>
    <n v="1"/>
    <x v="4"/>
    <s v="Government"/>
    <x v="6"/>
    <n v="3068"/>
    <n v="3068000"/>
    <s v="Media"/>
    <s v="393201"/>
    <s v="Nation-state"/>
    <n v="393201"/>
    <n v="393201"/>
    <n v="7.8026251204854518"/>
    <s v="Leve"/>
    <s v="Nation-state"/>
    <s v="Social Engineering"/>
    <x v="3"/>
    <n v="3"/>
    <x v="1"/>
  </r>
  <r>
    <n v="717"/>
    <s v="Germany"/>
    <x v="2"/>
    <x v="1"/>
    <x v="9"/>
    <s v="Ransomware"/>
    <n v="5"/>
    <x v="0"/>
    <s v="IT"/>
    <x v="2"/>
    <n v="652"/>
    <n v="652000"/>
    <s v="Media"/>
    <s v="306799"/>
    <s v=""/>
    <n v="306799"/>
    <n v="306799"/>
    <n v="2.1251698995107544"/>
    <s v="Leve"/>
    <s v="Unknown"/>
    <s v="Zero-day"/>
    <x v="4"/>
    <n v="61"/>
    <x v="0"/>
  </r>
  <r>
    <n v="718"/>
    <s v="Russia"/>
    <x v="7"/>
    <x v="0"/>
    <x v="6"/>
    <s v="Malware"/>
    <n v="3"/>
    <x v="5"/>
    <s v="Healthcare"/>
    <x v="5"/>
    <n v="8192"/>
    <n v="8192000"/>
    <s v="Alta"/>
    <s v="30180"/>
    <s v="Insider"/>
    <n v="30180"/>
    <n v="30180"/>
    <n v="271.43803843605036"/>
    <s v="Grave"/>
    <s v="Insider"/>
    <s v="Weak Passwords"/>
    <x v="1"/>
    <n v="53"/>
    <x v="0"/>
  </r>
  <r>
    <n v="719"/>
    <s v="India"/>
    <x v="5"/>
    <x v="0"/>
    <x v="1"/>
    <s v="Phishing"/>
    <n v="8"/>
    <x v="4"/>
    <s v="Retail"/>
    <x v="1"/>
    <n v="9787"/>
    <n v="9787000"/>
    <s v="Alta"/>
    <s v="113745"/>
    <s v=""/>
    <n v="113745"/>
    <n v="113745"/>
    <n v="86.043342564508336"/>
    <s v="Moderada"/>
    <s v="Unknown"/>
    <s v="Unpatched Software"/>
    <x v="4"/>
    <n v="2"/>
    <x v="1"/>
  </r>
  <r>
    <n v="720"/>
    <s v="Japan"/>
    <x v="9"/>
    <x v="0"/>
    <x v="2"/>
    <s v="Ransomware"/>
    <n v="1"/>
    <x v="0"/>
    <s v="Banking"/>
    <x v="4"/>
    <n v="2422"/>
    <n v="2422000"/>
    <s v="Media"/>
    <s v="584428"/>
    <s v="Nation-state"/>
    <n v="584428"/>
    <n v="584428"/>
    <n v="4.1442230693943483"/>
    <s v="Leve"/>
    <s v="Nation-state"/>
    <s v="Weak Passwords"/>
    <x v="3"/>
    <n v="34"/>
    <x v="2"/>
  </r>
  <r>
    <n v="721"/>
    <s v="France"/>
    <x v="4"/>
    <x v="1"/>
    <x v="9"/>
    <s v="Ransomware"/>
    <n v="5"/>
    <x v="0"/>
    <s v="Healthcare"/>
    <x v="5"/>
    <n v="327"/>
    <n v="327000"/>
    <s v="Media"/>
    <s v="178268"/>
    <s v="Nation-state"/>
    <n v="178268"/>
    <n v="178268"/>
    <n v="1.8343168712275899"/>
    <s v="Leve"/>
    <s v="Nation-state"/>
    <s v="Unpatched Software"/>
    <x v="2"/>
    <n v="2"/>
    <x v="1"/>
  </r>
  <r>
    <n v="722"/>
    <s v="China"/>
    <x v="0"/>
    <x v="0"/>
    <x v="6"/>
    <s v="Phishing"/>
    <n v="3"/>
    <x v="4"/>
    <s v="Retail"/>
    <x v="1"/>
    <n v="3369"/>
    <n v="3369000"/>
    <s v="Media"/>
    <s v="338578"/>
    <s v=""/>
    <n v="338578"/>
    <n v="338578"/>
    <n v="9.9504397804937117"/>
    <s v="Leve"/>
    <s v="Unknown"/>
    <s v="Social Engineering"/>
    <x v="1"/>
    <n v="38"/>
    <x v="2"/>
  </r>
  <r>
    <n v="723"/>
    <s v="China"/>
    <x v="0"/>
    <x v="0"/>
    <x v="2"/>
    <s v="DDoS"/>
    <n v="1"/>
    <x v="2"/>
    <s v="Healthcare"/>
    <x v="5"/>
    <n v="731"/>
    <n v="731000"/>
    <s v="Media"/>
    <s v="972407"/>
    <s v="Hacker Group"/>
    <n v="972407"/>
    <n v="972407"/>
    <n v="0.75174284018934456"/>
    <s v="Leve"/>
    <s v="Hacker Group"/>
    <s v="Zero-day"/>
    <x v="4"/>
    <n v="51"/>
    <x v="0"/>
  </r>
  <r>
    <n v="724"/>
    <s v="Brazil"/>
    <x v="8"/>
    <x v="2"/>
    <x v="6"/>
    <s v="Ransomware"/>
    <n v="3"/>
    <x v="0"/>
    <s v="Banking"/>
    <x v="4"/>
    <n v="1566"/>
    <n v="1566000"/>
    <s v="Media"/>
    <s v="817169"/>
    <s v="Insider"/>
    <n v="817169"/>
    <n v="817169"/>
    <n v="1.9163722559225815"/>
    <s v="Leve"/>
    <s v="Insider"/>
    <s v="Unpatched Software"/>
    <x v="3"/>
    <n v="54"/>
    <x v="0"/>
  </r>
  <r>
    <n v="725"/>
    <s v="Australia"/>
    <x v="6"/>
    <x v="3"/>
    <x v="7"/>
    <s v="Malware"/>
    <n v="10"/>
    <x v="5"/>
    <s v="Healthcare"/>
    <x v="5"/>
    <n v="6234"/>
    <n v="6234000"/>
    <s v="Alta"/>
    <s v="796100"/>
    <s v="Hacker Group"/>
    <n v="796100"/>
    <n v="796100"/>
    <n v="7.8306745383745762"/>
    <s v="Leve"/>
    <s v="Hacker Group"/>
    <s v="Social Engineering"/>
    <x v="1"/>
    <n v="20"/>
    <x v="1"/>
  </r>
  <r>
    <n v="726"/>
    <s v="UK"/>
    <x v="1"/>
    <x v="1"/>
    <x v="3"/>
    <s v="Man-in-the-Middle"/>
    <n v="9"/>
    <x v="1"/>
    <s v="Banking"/>
    <x v="4"/>
    <n v="7606"/>
    <n v="7606000"/>
    <s v="Alta"/>
    <s v="530253"/>
    <s v=""/>
    <n v="530253"/>
    <n v="530253"/>
    <n v="14.344096120153964"/>
    <s v="Leve"/>
    <s v="Unknown"/>
    <s v="Weak Passwords"/>
    <x v="4"/>
    <n v="28"/>
    <x v="2"/>
  </r>
  <r>
    <n v="727"/>
    <s v="Australia"/>
    <x v="6"/>
    <x v="3"/>
    <x v="2"/>
    <s v="Man-in-the-Middle"/>
    <n v="1"/>
    <x v="1"/>
    <s v="Government"/>
    <x v="6"/>
    <n v="5036"/>
    <n v="5036000"/>
    <s v="Alta"/>
    <s v="165496"/>
    <s v="Nation-state"/>
    <n v="165496"/>
    <n v="165496"/>
    <n v="30.429738483105332"/>
    <s v="Leve"/>
    <s v="Nation-state"/>
    <s v="Weak Passwords"/>
    <x v="4"/>
    <n v="72"/>
    <x v="0"/>
  </r>
  <r>
    <n v="728"/>
    <s v="Russia"/>
    <x v="7"/>
    <x v="0"/>
    <x v="8"/>
    <s v="Ransomware"/>
    <n v="4"/>
    <x v="0"/>
    <s v="Banking"/>
    <x v="4"/>
    <n v="3492"/>
    <n v="3492000"/>
    <s v="Media"/>
    <s v="501490"/>
    <s v="Insider"/>
    <n v="501490"/>
    <n v="501490"/>
    <n v="6.9632495164410058"/>
    <s v="Leve"/>
    <s v="Insider"/>
    <s v="Social Engineering"/>
    <x v="3"/>
    <n v="44"/>
    <x v="2"/>
  </r>
  <r>
    <n v="729"/>
    <s v="India"/>
    <x v="5"/>
    <x v="0"/>
    <x v="3"/>
    <s v="Malware"/>
    <n v="9"/>
    <x v="5"/>
    <s v="Banking"/>
    <x v="4"/>
    <n v="1181"/>
    <n v="1181000"/>
    <s v="Media"/>
    <s v="392365"/>
    <s v="Insider"/>
    <n v="392365"/>
    <n v="392365"/>
    <n v="3.0099524677277536"/>
    <s v="Leve"/>
    <s v="Insider"/>
    <s v="Social Engineering"/>
    <x v="2"/>
    <n v="72"/>
    <x v="0"/>
  </r>
  <r>
    <n v="730"/>
    <s v="China"/>
    <x v="0"/>
    <x v="0"/>
    <x v="6"/>
    <s v="Malware"/>
    <n v="3"/>
    <x v="5"/>
    <s v="Education"/>
    <x v="0"/>
    <n v="9672"/>
    <n v="9672000"/>
    <s v="Alta"/>
    <s v="194617"/>
    <s v="Insider"/>
    <n v="194617"/>
    <n v="194617"/>
    <n v="49.69761120559869"/>
    <s v="Moderada"/>
    <s v="Insider"/>
    <s v="Social Engineering"/>
    <x v="2"/>
    <n v="31"/>
    <x v="2"/>
  </r>
  <r>
    <n v="731"/>
    <s v="Japan"/>
    <x v="9"/>
    <x v="0"/>
    <x v="6"/>
    <s v="Man-in-the-Middle"/>
    <n v="3"/>
    <x v="1"/>
    <s v="Retail"/>
    <x v="1"/>
    <n v="4434"/>
    <n v="4434000"/>
    <s v="Alta"/>
    <s v="516125"/>
    <s v=""/>
    <n v="516125"/>
    <n v="516125"/>
    <n v="8.5909421167352864"/>
    <s v="Leve"/>
    <s v="Unknown"/>
    <s v="Zero-day"/>
    <x v="3"/>
    <n v="67"/>
    <x v="0"/>
  </r>
  <r>
    <n v="732"/>
    <s v="Australia"/>
    <x v="6"/>
    <x v="3"/>
    <x v="8"/>
    <s v="Man-in-the-Middle"/>
    <n v="4"/>
    <x v="1"/>
    <s v="Telecommunications"/>
    <x v="3"/>
    <n v="6772"/>
    <n v="6772000"/>
    <s v="Alta"/>
    <s v="393335"/>
    <s v="Hacker Group"/>
    <n v="393335"/>
    <n v="393335"/>
    <n v="17.21687619967712"/>
    <s v="Leve"/>
    <s v="Hacker Group"/>
    <s v="Social Engineering"/>
    <x v="2"/>
    <n v="31"/>
    <x v="2"/>
  </r>
  <r>
    <n v="733"/>
    <s v="UK"/>
    <x v="1"/>
    <x v="1"/>
    <x v="4"/>
    <s v="SQL Injection"/>
    <n v="7"/>
    <x v="3"/>
    <s v="Government"/>
    <x v="6"/>
    <n v="3409"/>
    <n v="3409000"/>
    <s v="Media"/>
    <s v="197436"/>
    <s v=""/>
    <n v="197436"/>
    <n v="197436"/>
    <n v="17.266354666828743"/>
    <s v="Leve"/>
    <s v="Unknown"/>
    <s v="Zero-day"/>
    <x v="2"/>
    <n v="10"/>
    <x v="1"/>
  </r>
  <r>
    <n v="734"/>
    <s v="France"/>
    <x v="4"/>
    <x v="1"/>
    <x v="6"/>
    <s v="DDoS"/>
    <n v="3"/>
    <x v="2"/>
    <s v="Education"/>
    <x v="0"/>
    <n v="3151"/>
    <n v="3151000"/>
    <s v="Media"/>
    <s v="452360"/>
    <s v="Nation-state"/>
    <n v="452360"/>
    <n v="452360"/>
    <n v="6.9656910425324963"/>
    <s v="Leve"/>
    <s v="Nation-state"/>
    <s v="Zero-day"/>
    <x v="2"/>
    <n v="65"/>
    <x v="0"/>
  </r>
  <r>
    <n v="735"/>
    <s v="Australia"/>
    <x v="6"/>
    <x v="3"/>
    <x v="4"/>
    <s v="DDoS"/>
    <n v="7"/>
    <x v="2"/>
    <s v="Healthcare"/>
    <x v="5"/>
    <n v="2039"/>
    <n v="2039000"/>
    <s v="Media"/>
    <s v="913090"/>
    <s v=""/>
    <n v="913090"/>
    <n v="913090"/>
    <n v="2.2330766956159853"/>
    <s v="Leve"/>
    <s v="Unknown"/>
    <s v="Zero-day"/>
    <x v="0"/>
    <n v="2"/>
    <x v="1"/>
  </r>
  <r>
    <n v="736"/>
    <s v="Germany"/>
    <x v="2"/>
    <x v="1"/>
    <x v="4"/>
    <s v="SQL Injection"/>
    <n v="7"/>
    <x v="3"/>
    <s v="Telecommunications"/>
    <x v="3"/>
    <n v="3865"/>
    <n v="3865000"/>
    <s v="Media"/>
    <s v="368222"/>
    <s v="Insider"/>
    <n v="368222"/>
    <n v="368222"/>
    <n v="10.496385332761214"/>
    <s v="Leve"/>
    <s v="Insider"/>
    <s v="Zero-day"/>
    <x v="0"/>
    <n v="56"/>
    <x v="0"/>
  </r>
  <r>
    <n v="737"/>
    <s v="India"/>
    <x v="5"/>
    <x v="0"/>
    <x v="6"/>
    <s v="SQL Injection"/>
    <n v="3"/>
    <x v="3"/>
    <s v="Healthcare"/>
    <x v="5"/>
    <n v="773"/>
    <n v="773000"/>
    <s v="Media"/>
    <s v="826937"/>
    <s v=""/>
    <n v="826937"/>
    <n v="826937"/>
    <n v="0.93477495867278881"/>
    <s v="Leve"/>
    <s v="Unknown"/>
    <s v="Zero-day"/>
    <x v="1"/>
    <n v="64"/>
    <x v="0"/>
  </r>
  <r>
    <n v="738"/>
    <s v="Brazil"/>
    <x v="8"/>
    <x v="2"/>
    <x v="7"/>
    <s v="Ransomware"/>
    <n v="10"/>
    <x v="0"/>
    <s v="Retail"/>
    <x v="1"/>
    <n v="8993"/>
    <n v="8993000"/>
    <s v="Alta"/>
    <s v="673959"/>
    <s v="Hacker Group"/>
    <n v="673959"/>
    <n v="673959"/>
    <n v="13.343541669448735"/>
    <s v="Leve"/>
    <s v="Hacker Group"/>
    <s v="Zero-day"/>
    <x v="3"/>
    <n v="39"/>
    <x v="2"/>
  </r>
  <r>
    <n v="739"/>
    <s v="UK"/>
    <x v="1"/>
    <x v="1"/>
    <x v="6"/>
    <s v="Ransomware"/>
    <n v="3"/>
    <x v="0"/>
    <s v="Education"/>
    <x v="0"/>
    <n v="429"/>
    <n v="429000"/>
    <s v="Media"/>
    <s v="383246"/>
    <s v="Nation-state"/>
    <n v="383246"/>
    <n v="383246"/>
    <n v="1.1193854599917545"/>
    <s v="Leve"/>
    <s v="Nation-state"/>
    <s v="Unpatched Software"/>
    <x v="0"/>
    <n v="45"/>
    <x v="2"/>
  </r>
  <r>
    <n v="740"/>
    <s v="UK"/>
    <x v="1"/>
    <x v="1"/>
    <x v="0"/>
    <s v="Man-in-the-Middle"/>
    <n v="6"/>
    <x v="1"/>
    <s v="Banking"/>
    <x v="4"/>
    <n v="7603"/>
    <n v="7603000"/>
    <s v="Alta"/>
    <s v="422890"/>
    <s v="Insider"/>
    <n v="422890"/>
    <n v="422890"/>
    <n v="17.978670576272791"/>
    <s v="Leve"/>
    <s v="Insider"/>
    <s v="Social Engineering"/>
    <x v="0"/>
    <n v="4"/>
    <x v="1"/>
  </r>
  <r>
    <n v="741"/>
    <s v="Australia"/>
    <x v="6"/>
    <x v="3"/>
    <x v="9"/>
    <s v="Malware"/>
    <n v="5"/>
    <x v="5"/>
    <s v="Banking"/>
    <x v="4"/>
    <n v="423"/>
    <n v="423000"/>
    <s v="Media"/>
    <s v="497035"/>
    <s v="Hacker Group"/>
    <n v="497035"/>
    <n v="497035"/>
    <n v="0.85104670697234597"/>
    <s v="Leve"/>
    <s v="Hacker Group"/>
    <s v="Zero-day"/>
    <x v="1"/>
    <n v="66"/>
    <x v="0"/>
  </r>
  <r>
    <n v="742"/>
    <s v="Brazil"/>
    <x v="8"/>
    <x v="2"/>
    <x v="5"/>
    <s v="Phishing"/>
    <n v="2"/>
    <x v="4"/>
    <s v="Government"/>
    <x v="6"/>
    <n v="7257"/>
    <n v="7257000"/>
    <s v="Alta"/>
    <s v="720220"/>
    <s v=""/>
    <n v="720220"/>
    <n v="720220"/>
    <n v="10.076087862042154"/>
    <s v="Leve"/>
    <s v="Unknown"/>
    <s v="Weak Passwords"/>
    <x v="3"/>
    <n v="71"/>
    <x v="0"/>
  </r>
  <r>
    <n v="743"/>
    <s v="Russia"/>
    <x v="7"/>
    <x v="0"/>
    <x v="0"/>
    <s v="Phishing"/>
    <n v="6"/>
    <x v="4"/>
    <s v="Government"/>
    <x v="6"/>
    <n v="937"/>
    <n v="937000"/>
    <s v="Media"/>
    <s v="808318"/>
    <s v="Nation-state"/>
    <n v="808318"/>
    <n v="808318"/>
    <n v="1.1591972466281835"/>
    <s v="Leve"/>
    <s v="Nation-state"/>
    <s v="Social Engineering"/>
    <x v="2"/>
    <n v="57"/>
    <x v="0"/>
  </r>
  <r>
    <n v="744"/>
    <s v="Germany"/>
    <x v="2"/>
    <x v="1"/>
    <x v="6"/>
    <s v="SQL Injection"/>
    <n v="3"/>
    <x v="3"/>
    <s v="IT"/>
    <x v="2"/>
    <n v="6863"/>
    <n v="6863000"/>
    <s v="Alta"/>
    <s v="294981"/>
    <s v=""/>
    <n v="294981"/>
    <n v="294981"/>
    <n v="23.265905261694822"/>
    <s v="Leve"/>
    <s v="Unknown"/>
    <s v="Zero-day"/>
    <x v="1"/>
    <n v="3"/>
    <x v="1"/>
  </r>
  <r>
    <n v="745"/>
    <s v="USA"/>
    <x v="3"/>
    <x v="2"/>
    <x v="1"/>
    <s v="Phishing"/>
    <n v="8"/>
    <x v="4"/>
    <s v="Healthcare"/>
    <x v="5"/>
    <n v="527"/>
    <n v="527000"/>
    <s v="Media"/>
    <s v="281182"/>
    <s v="Nation-state"/>
    <n v="281182"/>
    <n v="281182"/>
    <n v="1.8742309251659068"/>
    <s v="Leve"/>
    <s v="Nation-state"/>
    <s v="Zero-day"/>
    <x v="4"/>
    <n v="27"/>
    <x v="2"/>
  </r>
  <r>
    <n v="746"/>
    <s v="Australia"/>
    <x v="6"/>
    <x v="3"/>
    <x v="1"/>
    <s v="Ransomware"/>
    <n v="8"/>
    <x v="0"/>
    <s v="Education"/>
    <x v="0"/>
    <n v="6656"/>
    <n v="6656000"/>
    <s v="Alta"/>
    <s v="95750"/>
    <s v="Nation-state"/>
    <n v="95750"/>
    <n v="95750"/>
    <n v="69.514360313315933"/>
    <s v="Moderada"/>
    <s v="Nation-state"/>
    <s v="Zero-day"/>
    <x v="2"/>
    <n v="44"/>
    <x v="2"/>
  </r>
  <r>
    <n v="747"/>
    <s v="Brazil"/>
    <x v="8"/>
    <x v="2"/>
    <x v="7"/>
    <s v="Ransomware"/>
    <n v="10"/>
    <x v="0"/>
    <s v="Retail"/>
    <x v="1"/>
    <n v="9103"/>
    <n v="9103000"/>
    <s v="Alta"/>
    <s v="879260"/>
    <s v="Hacker Group"/>
    <n v="879260"/>
    <n v="879260"/>
    <n v="10.353024133930806"/>
    <s v="Leve"/>
    <s v="Hacker Group"/>
    <s v="Social Engineering"/>
    <x v="2"/>
    <n v="16"/>
    <x v="1"/>
  </r>
  <r>
    <n v="748"/>
    <s v="Russia"/>
    <x v="7"/>
    <x v="0"/>
    <x v="1"/>
    <s v="Man-in-the-Middle"/>
    <n v="8"/>
    <x v="1"/>
    <s v="IT"/>
    <x v="2"/>
    <n v="1474"/>
    <n v="1474000"/>
    <s v="Media"/>
    <s v="561615"/>
    <s v="Hacker Group"/>
    <n v="561615"/>
    <n v="561615"/>
    <n v="2.624573773848633"/>
    <s v="Leve"/>
    <s v="Hacker Group"/>
    <s v="Weak Passwords"/>
    <x v="2"/>
    <n v="29"/>
    <x v="2"/>
  </r>
  <r>
    <n v="749"/>
    <s v="Brazil"/>
    <x v="8"/>
    <x v="2"/>
    <x v="3"/>
    <s v="SQL Injection"/>
    <n v="9"/>
    <x v="3"/>
    <s v="Retail"/>
    <x v="1"/>
    <n v="4029"/>
    <n v="4029000"/>
    <s v="Alta"/>
    <s v="206598"/>
    <s v=""/>
    <n v="206598"/>
    <n v="206598"/>
    <n v="19.501640867772196"/>
    <s v="Leve"/>
    <s v="Unknown"/>
    <s v="Zero-day"/>
    <x v="4"/>
    <n v="45"/>
    <x v="2"/>
  </r>
  <r>
    <n v="750"/>
    <s v="Brazil"/>
    <x v="8"/>
    <x v="2"/>
    <x v="1"/>
    <s v="Man-in-the-Middle"/>
    <n v="8"/>
    <x v="1"/>
    <s v="IT"/>
    <x v="2"/>
    <n v="5683"/>
    <n v="5683000"/>
    <s v="Alta"/>
    <s v="171305"/>
    <s v=""/>
    <n v="171305"/>
    <n v="171305"/>
    <n v="33.174746796649252"/>
    <s v="Leve"/>
    <s v="Unknown"/>
    <s v="Unpatched Software"/>
    <x v="3"/>
    <n v="54"/>
    <x v="0"/>
  </r>
  <r>
    <n v="751"/>
    <s v="Russia"/>
    <x v="7"/>
    <x v="0"/>
    <x v="2"/>
    <s v="SQL Injection"/>
    <n v="1"/>
    <x v="3"/>
    <s v="Government"/>
    <x v="6"/>
    <n v="6345"/>
    <n v="6345000"/>
    <s v="Alta"/>
    <s v="492909"/>
    <s v=""/>
    <n v="492909"/>
    <n v="492909"/>
    <n v="12.872558626440174"/>
    <s v="Leve"/>
    <s v="Unknown"/>
    <s v="Zero-day"/>
    <x v="1"/>
    <n v="42"/>
    <x v="2"/>
  </r>
  <r>
    <n v="752"/>
    <s v="UK"/>
    <x v="1"/>
    <x v="1"/>
    <x v="8"/>
    <s v="Man-in-the-Middle"/>
    <n v="4"/>
    <x v="1"/>
    <s v="IT"/>
    <x v="2"/>
    <n v="7257"/>
    <n v="7257000"/>
    <s v="Alta"/>
    <s v="477493"/>
    <s v="Hacker Group"/>
    <n v="477493"/>
    <n v="477493"/>
    <n v="15.198128558952696"/>
    <s v="Leve"/>
    <s v="Hacker Group"/>
    <s v="Unpatched Software"/>
    <x v="4"/>
    <n v="16"/>
    <x v="1"/>
  </r>
  <r>
    <n v="753"/>
    <s v="Japan"/>
    <x v="9"/>
    <x v="0"/>
    <x v="8"/>
    <s v="Phishing"/>
    <n v="4"/>
    <x v="4"/>
    <s v="Government"/>
    <x v="6"/>
    <n v="2294"/>
    <n v="2294000"/>
    <s v="Media"/>
    <s v="622723"/>
    <s v="Nation-state"/>
    <n v="622723"/>
    <n v="622723"/>
    <n v="3.6838208962893613"/>
    <s v="Leve"/>
    <s v="Nation-state"/>
    <s v="Weak Passwords"/>
    <x v="1"/>
    <n v="67"/>
    <x v="0"/>
  </r>
  <r>
    <n v="754"/>
    <s v="Australia"/>
    <x v="6"/>
    <x v="3"/>
    <x v="3"/>
    <s v="Malware"/>
    <n v="9"/>
    <x v="5"/>
    <s v="Healthcare"/>
    <x v="5"/>
    <n v="8022"/>
    <n v="8022000"/>
    <s v="Alta"/>
    <s v="124155"/>
    <s v="Nation-state"/>
    <n v="124155"/>
    <n v="124155"/>
    <n v="64.612782409085412"/>
    <s v="Moderada"/>
    <s v="Nation-state"/>
    <s v="Weak Passwords"/>
    <x v="4"/>
    <n v="40"/>
    <x v="2"/>
  </r>
  <r>
    <n v="755"/>
    <s v="China"/>
    <x v="0"/>
    <x v="0"/>
    <x v="2"/>
    <s v="Malware"/>
    <n v="1"/>
    <x v="5"/>
    <s v="Retail"/>
    <x v="1"/>
    <n v="3449"/>
    <n v="3449000"/>
    <s v="Media"/>
    <s v="897277"/>
    <s v=""/>
    <n v="897277"/>
    <n v="897277"/>
    <n v="3.8438520100258895"/>
    <s v="Leve"/>
    <s v="Unknown"/>
    <s v="Zero-day"/>
    <x v="0"/>
    <n v="55"/>
    <x v="0"/>
  </r>
  <r>
    <n v="756"/>
    <s v="USA"/>
    <x v="3"/>
    <x v="2"/>
    <x v="1"/>
    <s v="SQL Injection"/>
    <n v="8"/>
    <x v="3"/>
    <s v="Healthcare"/>
    <x v="5"/>
    <n v="5126"/>
    <n v="5126000"/>
    <s v="Alta"/>
    <s v="28682"/>
    <s v="Hacker Group"/>
    <n v="28682"/>
    <n v="28682"/>
    <n v="178.7183599470051"/>
    <s v="Grave"/>
    <s v="Hacker Group"/>
    <s v="Zero-day"/>
    <x v="0"/>
    <n v="44"/>
    <x v="2"/>
  </r>
  <r>
    <n v="757"/>
    <s v="Japan"/>
    <x v="9"/>
    <x v="0"/>
    <x v="9"/>
    <s v="Phishing"/>
    <n v="5"/>
    <x v="4"/>
    <s v="Banking"/>
    <x v="4"/>
    <n v="7304"/>
    <n v="7304000"/>
    <s v="Alta"/>
    <s v="512431"/>
    <s v="Nation-state"/>
    <n v="512431"/>
    <n v="512431"/>
    <n v="14.253626341887982"/>
    <s v="Leve"/>
    <s v="Nation-state"/>
    <s v="Unpatched Software"/>
    <x v="0"/>
    <n v="44"/>
    <x v="2"/>
  </r>
  <r>
    <n v="758"/>
    <s v="Australia"/>
    <x v="6"/>
    <x v="3"/>
    <x v="4"/>
    <s v="SQL Injection"/>
    <n v="7"/>
    <x v="3"/>
    <s v="IT"/>
    <x v="2"/>
    <n v="1914"/>
    <n v="1914000"/>
    <s v="Media"/>
    <s v="171977"/>
    <s v=""/>
    <n v="171977"/>
    <n v="171977"/>
    <n v="11.129395209824569"/>
    <s v="Leve"/>
    <s v="Unknown"/>
    <s v="Zero-day"/>
    <x v="2"/>
    <n v="44"/>
    <x v="2"/>
  </r>
  <r>
    <n v="759"/>
    <s v="UK"/>
    <x v="1"/>
    <x v="1"/>
    <x v="7"/>
    <s v="SQL Injection"/>
    <n v="10"/>
    <x v="3"/>
    <s v="Telecommunications"/>
    <x v="3"/>
    <n v="3872"/>
    <n v="3872000"/>
    <s v="Media"/>
    <s v="943070"/>
    <s v="Hacker Group"/>
    <n v="943070"/>
    <n v="943070"/>
    <n v="4.1057397648106715"/>
    <s v="Leve"/>
    <s v="Hacker Group"/>
    <s v="Zero-day"/>
    <x v="0"/>
    <n v="36"/>
    <x v="2"/>
  </r>
  <r>
    <n v="760"/>
    <s v="Japan"/>
    <x v="9"/>
    <x v="0"/>
    <x v="8"/>
    <s v="DDoS"/>
    <n v="4"/>
    <x v="2"/>
    <s v="Education"/>
    <x v="0"/>
    <n v="1488"/>
    <n v="1488000"/>
    <s v="Media"/>
    <s v="887855"/>
    <s v="Nation-state"/>
    <n v="887855"/>
    <n v="887855"/>
    <n v="1.6759493385744293"/>
    <s v="Leve"/>
    <s v="Nation-state"/>
    <s v="Zero-day"/>
    <x v="1"/>
    <n v="7"/>
    <x v="1"/>
  </r>
  <r>
    <n v="761"/>
    <s v="USA"/>
    <x v="3"/>
    <x v="2"/>
    <x v="4"/>
    <s v="Ransomware"/>
    <n v="7"/>
    <x v="0"/>
    <s v="Retail"/>
    <x v="1"/>
    <n v="5405"/>
    <n v="5405000"/>
    <s v="Alta"/>
    <s v="535110"/>
    <s v="Nation-state"/>
    <n v="535110"/>
    <n v="535110"/>
    <n v="10.100726953336697"/>
    <s v="Leve"/>
    <s v="Nation-state"/>
    <s v="Zero-day"/>
    <x v="2"/>
    <n v="2"/>
    <x v="1"/>
  </r>
  <r>
    <n v="762"/>
    <s v="USA"/>
    <x v="3"/>
    <x v="2"/>
    <x v="8"/>
    <s v="Man-in-the-Middle"/>
    <n v="4"/>
    <x v="1"/>
    <s v="Telecommunications"/>
    <x v="3"/>
    <n v="4229"/>
    <n v="4229000"/>
    <s v="Alta"/>
    <s v="817386"/>
    <s v="Nation-state"/>
    <n v="817386"/>
    <n v="817386"/>
    <n v="5.1738101704702553"/>
    <s v="Leve"/>
    <s v="Nation-state"/>
    <s v="Zero-day"/>
    <x v="3"/>
    <n v="8"/>
    <x v="1"/>
  </r>
  <r>
    <n v="763"/>
    <s v="India"/>
    <x v="5"/>
    <x v="0"/>
    <x v="4"/>
    <s v="Phishing"/>
    <n v="7"/>
    <x v="4"/>
    <s v="Banking"/>
    <x v="4"/>
    <n v="9659"/>
    <n v="9659000"/>
    <s v="Alta"/>
    <s v="206552"/>
    <s v="Nation-state"/>
    <n v="206552"/>
    <n v="206552"/>
    <n v="46.763042720477166"/>
    <s v="Moderada"/>
    <s v="Nation-state"/>
    <s v="Weak Passwords"/>
    <x v="4"/>
    <n v="13"/>
    <x v="1"/>
  </r>
  <r>
    <n v="764"/>
    <s v="Brazil"/>
    <x v="8"/>
    <x v="2"/>
    <x v="9"/>
    <s v="Man-in-the-Middle"/>
    <n v="5"/>
    <x v="1"/>
    <s v="Education"/>
    <x v="0"/>
    <n v="7135"/>
    <n v="7135000"/>
    <s v="Alta"/>
    <s v="154966"/>
    <s v="Hacker Group"/>
    <n v="154966"/>
    <n v="154966"/>
    <n v="46.042357678458501"/>
    <s v="Moderada"/>
    <s v="Hacker Group"/>
    <s v="Zero-day"/>
    <x v="2"/>
    <n v="19"/>
    <x v="1"/>
  </r>
  <r>
    <n v="765"/>
    <s v="France"/>
    <x v="4"/>
    <x v="1"/>
    <x v="3"/>
    <s v="Phishing"/>
    <n v="9"/>
    <x v="4"/>
    <s v="Banking"/>
    <x v="4"/>
    <n v="545"/>
    <n v="545000"/>
    <s v="Media"/>
    <s v="511287"/>
    <s v=""/>
    <n v="511287"/>
    <n v="511287"/>
    <n v="1.0659375262817166"/>
    <s v="Leve"/>
    <s v="Unknown"/>
    <s v="Unpatched Software"/>
    <x v="2"/>
    <n v="34"/>
    <x v="2"/>
  </r>
  <r>
    <n v="766"/>
    <s v="Germany"/>
    <x v="2"/>
    <x v="1"/>
    <x v="5"/>
    <s v="SQL Injection"/>
    <n v="2"/>
    <x v="3"/>
    <s v="Banking"/>
    <x v="4"/>
    <n v="9448"/>
    <n v="9448000"/>
    <s v="Alta"/>
    <s v="426499"/>
    <s v=""/>
    <n v="426499"/>
    <n v="426499"/>
    <n v="22.15245522263827"/>
    <s v="Leve"/>
    <s v="Unknown"/>
    <s v="Unpatched Software"/>
    <x v="0"/>
    <n v="37"/>
    <x v="2"/>
  </r>
  <r>
    <n v="767"/>
    <s v="UK"/>
    <x v="1"/>
    <x v="1"/>
    <x v="3"/>
    <s v="Man-in-the-Middle"/>
    <n v="9"/>
    <x v="1"/>
    <s v="Telecommunications"/>
    <x v="3"/>
    <n v="7363"/>
    <n v="7363000"/>
    <s v="Alta"/>
    <s v="15907"/>
    <s v="Hacker Group"/>
    <n v="15907"/>
    <n v="15907"/>
    <n v="462.87797824856983"/>
    <s v="Grave"/>
    <s v="Hacker Group"/>
    <s v="Social Engineering"/>
    <x v="2"/>
    <n v="36"/>
    <x v="2"/>
  </r>
  <r>
    <n v="768"/>
    <s v="UK"/>
    <x v="1"/>
    <x v="1"/>
    <x v="6"/>
    <s v="Phishing"/>
    <n v="3"/>
    <x v="4"/>
    <s v="Education"/>
    <x v="0"/>
    <n v="3615"/>
    <n v="3615000"/>
    <s v="Media"/>
    <s v="375734"/>
    <s v="Nation-state"/>
    <n v="375734"/>
    <n v="375734"/>
    <n v="9.6211681668414357"/>
    <s v="Leve"/>
    <s v="Nation-state"/>
    <s v="Weak Passwords"/>
    <x v="1"/>
    <n v="31"/>
    <x v="2"/>
  </r>
  <r>
    <n v="769"/>
    <s v="Brazil"/>
    <x v="8"/>
    <x v="2"/>
    <x v="5"/>
    <s v="Malware"/>
    <n v="2"/>
    <x v="5"/>
    <s v="Government"/>
    <x v="6"/>
    <n v="1918"/>
    <n v="1918000"/>
    <s v="Media"/>
    <s v="993826"/>
    <s v=""/>
    <n v="993826"/>
    <n v="993826"/>
    <n v="1.9299152970439493"/>
    <s v="Leve"/>
    <s v="Unknown"/>
    <s v="Zero-day"/>
    <x v="3"/>
    <n v="7"/>
    <x v="1"/>
  </r>
  <r>
    <n v="770"/>
    <s v="India"/>
    <x v="5"/>
    <x v="0"/>
    <x v="5"/>
    <s v="Ransomware"/>
    <n v="2"/>
    <x v="0"/>
    <s v="Banking"/>
    <x v="4"/>
    <n v="8318"/>
    <n v="8318000"/>
    <s v="Alta"/>
    <s v="397813"/>
    <s v="Nation-state"/>
    <n v="397813"/>
    <n v="397813"/>
    <n v="20.909321716484882"/>
    <s v="Leve"/>
    <s v="Nation-state"/>
    <s v="Social Engineering"/>
    <x v="2"/>
    <n v="12"/>
    <x v="1"/>
  </r>
  <r>
    <n v="771"/>
    <s v="France"/>
    <x v="4"/>
    <x v="1"/>
    <x v="2"/>
    <s v="Ransomware"/>
    <n v="1"/>
    <x v="0"/>
    <s v="Banking"/>
    <x v="4"/>
    <n v="7098"/>
    <n v="7098000"/>
    <s v="Alta"/>
    <s v="185001"/>
    <s v="Insider"/>
    <n v="185001"/>
    <n v="185001"/>
    <n v="38.367360176431475"/>
    <s v="Leve"/>
    <s v="Insider"/>
    <s v="Zero-day"/>
    <x v="0"/>
    <n v="3"/>
    <x v="1"/>
  </r>
  <r>
    <n v="772"/>
    <s v="Japan"/>
    <x v="9"/>
    <x v="0"/>
    <x v="2"/>
    <s v="DDoS"/>
    <n v="1"/>
    <x v="2"/>
    <s v="IT"/>
    <x v="2"/>
    <n v="799"/>
    <n v="799000"/>
    <s v="Media"/>
    <s v="805548"/>
    <s v="Insider"/>
    <n v="805548"/>
    <n v="805548"/>
    <n v="0.99187137203493769"/>
    <s v="Leve"/>
    <s v="Insider"/>
    <s v="Unpatched Software"/>
    <x v="2"/>
    <n v="10"/>
    <x v="1"/>
  </r>
  <r>
    <n v="773"/>
    <s v="Brazil"/>
    <x v="8"/>
    <x v="2"/>
    <x v="7"/>
    <s v="SQL Injection"/>
    <n v="10"/>
    <x v="3"/>
    <s v="Retail"/>
    <x v="1"/>
    <n v="7474"/>
    <n v="7474000"/>
    <s v="Alta"/>
    <s v="562552"/>
    <s v="Nation-state"/>
    <n v="562552"/>
    <n v="562552"/>
    <n v="13.285882905047"/>
    <s v="Leve"/>
    <s v="Nation-state"/>
    <s v="Unpatched Software"/>
    <x v="4"/>
    <n v="37"/>
    <x v="2"/>
  </r>
  <r>
    <n v="774"/>
    <s v="Brazil"/>
    <x v="8"/>
    <x v="2"/>
    <x v="4"/>
    <s v="Malware"/>
    <n v="7"/>
    <x v="5"/>
    <s v="Education"/>
    <x v="0"/>
    <n v="3312"/>
    <n v="3312000"/>
    <s v="Media"/>
    <s v="724513"/>
    <s v="Nation-state"/>
    <n v="724513"/>
    <n v="724513"/>
    <n v="4.5713465458866853"/>
    <s v="Leve"/>
    <s v="Nation-state"/>
    <s v="Zero-day"/>
    <x v="0"/>
    <n v="46"/>
    <x v="2"/>
  </r>
  <r>
    <n v="775"/>
    <s v="UK"/>
    <x v="1"/>
    <x v="1"/>
    <x v="2"/>
    <s v="SQL Injection"/>
    <n v="1"/>
    <x v="3"/>
    <s v="Telecommunications"/>
    <x v="3"/>
    <n v="541"/>
    <n v="541000"/>
    <s v="Media"/>
    <s v="715395"/>
    <s v=""/>
    <n v="715395"/>
    <n v="715395"/>
    <n v="0.75622558167166387"/>
    <s v="Leve"/>
    <s v="Unknown"/>
    <s v="Social Engineering"/>
    <x v="0"/>
    <n v="60"/>
    <x v="0"/>
  </r>
  <r>
    <n v="776"/>
    <s v="France"/>
    <x v="4"/>
    <x v="1"/>
    <x v="9"/>
    <s v="Ransomware"/>
    <n v="5"/>
    <x v="0"/>
    <s v="Telecommunications"/>
    <x v="3"/>
    <n v="7513"/>
    <n v="7513000"/>
    <s v="Alta"/>
    <s v="177097"/>
    <s v=""/>
    <n v="177097"/>
    <n v="177097"/>
    <n v="42.423078877677206"/>
    <s v="Moderada"/>
    <s v="Unknown"/>
    <s v="Unpatched Software"/>
    <x v="4"/>
    <n v="15"/>
    <x v="1"/>
  </r>
  <r>
    <n v="777"/>
    <s v="Australia"/>
    <x v="6"/>
    <x v="3"/>
    <x v="9"/>
    <s v="Man-in-the-Middle"/>
    <n v="5"/>
    <x v="1"/>
    <s v="Banking"/>
    <x v="4"/>
    <n v="5634"/>
    <n v="5634000"/>
    <s v="Alta"/>
    <s v="407084"/>
    <s v=""/>
    <n v="407084"/>
    <n v="407084"/>
    <n v="13.839895451552996"/>
    <s v="Leve"/>
    <s v="Unknown"/>
    <s v="Unpatched Software"/>
    <x v="3"/>
    <n v="11"/>
    <x v="1"/>
  </r>
  <r>
    <n v="778"/>
    <s v="UK"/>
    <x v="1"/>
    <x v="1"/>
    <x v="5"/>
    <s v="Phishing"/>
    <n v="2"/>
    <x v="4"/>
    <s v="Healthcare"/>
    <x v="5"/>
    <n v="2366"/>
    <n v="2366000"/>
    <s v="Media"/>
    <s v="889641"/>
    <s v="Hacker Group"/>
    <n v="889641"/>
    <n v="889641"/>
    <n v="2.659499730790285"/>
    <s v="Leve"/>
    <s v="Hacker Group"/>
    <s v="Social Engineering"/>
    <x v="1"/>
    <n v="50"/>
    <x v="2"/>
  </r>
  <r>
    <n v="779"/>
    <s v="USA"/>
    <x v="3"/>
    <x v="2"/>
    <x v="0"/>
    <s v="SQL Injection"/>
    <n v="6"/>
    <x v="3"/>
    <s v="IT"/>
    <x v="2"/>
    <n v="1781"/>
    <n v="1781000"/>
    <s v="Media"/>
    <s v="378105"/>
    <s v=""/>
    <n v="378105"/>
    <n v="378105"/>
    <n v="4.7103317861440601"/>
    <s v="Leve"/>
    <s v="Unknown"/>
    <s v="Weak Passwords"/>
    <x v="4"/>
    <n v="4"/>
    <x v="1"/>
  </r>
  <r>
    <n v="780"/>
    <s v="Germany"/>
    <x v="2"/>
    <x v="1"/>
    <x v="9"/>
    <s v="SQL Injection"/>
    <n v="5"/>
    <x v="3"/>
    <s v="Education"/>
    <x v="0"/>
    <n v="4396"/>
    <n v="4396000"/>
    <s v="Alta"/>
    <s v="597987"/>
    <s v="Hacker Group"/>
    <n v="597987"/>
    <n v="597987"/>
    <n v="7.3513303800918752"/>
    <s v="Leve"/>
    <s v="Hacker Group"/>
    <s v="Weak Passwords"/>
    <x v="4"/>
    <n v="50"/>
    <x v="2"/>
  </r>
  <r>
    <n v="781"/>
    <s v="USA"/>
    <x v="3"/>
    <x v="2"/>
    <x v="4"/>
    <s v="Malware"/>
    <n v="7"/>
    <x v="5"/>
    <s v="Education"/>
    <x v="0"/>
    <n v="7707"/>
    <n v="7707000"/>
    <s v="Alta"/>
    <s v="10600"/>
    <s v="Insider"/>
    <n v="10600"/>
    <n v="10600"/>
    <n v="727.07547169811323"/>
    <s v="Grave"/>
    <s v="Insider"/>
    <s v="Social Engineering"/>
    <x v="3"/>
    <n v="47"/>
    <x v="2"/>
  </r>
  <r>
    <n v="782"/>
    <s v="France"/>
    <x v="4"/>
    <x v="1"/>
    <x v="3"/>
    <s v="SQL Injection"/>
    <n v="9"/>
    <x v="3"/>
    <s v="Healthcare"/>
    <x v="5"/>
    <n v="1082"/>
    <n v="1082000"/>
    <s v="Media"/>
    <s v="586784"/>
    <s v="Hacker Group"/>
    <n v="586784"/>
    <n v="586784"/>
    <n v="1.8439493919397938"/>
    <s v="Leve"/>
    <s v="Hacker Group"/>
    <s v="Weak Passwords"/>
    <x v="4"/>
    <n v="26"/>
    <x v="2"/>
  </r>
  <r>
    <n v="783"/>
    <s v="India"/>
    <x v="5"/>
    <x v="0"/>
    <x v="5"/>
    <s v="SQL Injection"/>
    <n v="2"/>
    <x v="3"/>
    <s v="Banking"/>
    <x v="4"/>
    <n v="4853"/>
    <n v="4853000"/>
    <s v="Alta"/>
    <s v="421083"/>
    <s v="Insider"/>
    <n v="421083"/>
    <n v="421083"/>
    <n v="11.525043756219082"/>
    <s v="Leve"/>
    <s v="Insider"/>
    <s v="Unpatched Software"/>
    <x v="1"/>
    <n v="28"/>
    <x v="2"/>
  </r>
  <r>
    <n v="784"/>
    <s v="Australia"/>
    <x v="6"/>
    <x v="3"/>
    <x v="5"/>
    <s v="Ransomware"/>
    <n v="2"/>
    <x v="0"/>
    <s v="Education"/>
    <x v="0"/>
    <n v="9486"/>
    <n v="9486000"/>
    <s v="Alta"/>
    <s v="127127"/>
    <s v=""/>
    <n v="127127"/>
    <n v="127127"/>
    <n v="74.618295090736041"/>
    <s v="Moderada"/>
    <s v="Unknown"/>
    <s v="Social Engineering"/>
    <x v="4"/>
    <n v="47"/>
    <x v="2"/>
  </r>
  <r>
    <n v="785"/>
    <s v="China"/>
    <x v="0"/>
    <x v="0"/>
    <x v="3"/>
    <s v="Malware"/>
    <n v="9"/>
    <x v="5"/>
    <s v="Government"/>
    <x v="6"/>
    <n v="1592"/>
    <n v="1592000"/>
    <s v="Media"/>
    <s v="668188"/>
    <s v="Insider"/>
    <n v="668188"/>
    <n v="668188"/>
    <n v="2.3825629912539585"/>
    <s v="Leve"/>
    <s v="Insider"/>
    <s v="Unpatched Software"/>
    <x v="1"/>
    <n v="38"/>
    <x v="2"/>
  </r>
  <r>
    <n v="786"/>
    <s v="Japan"/>
    <x v="9"/>
    <x v="0"/>
    <x v="4"/>
    <s v="SQL Injection"/>
    <n v="7"/>
    <x v="3"/>
    <s v="Education"/>
    <x v="0"/>
    <n v="1128"/>
    <n v="1128000"/>
    <s v="Media"/>
    <s v="433618"/>
    <s v="Hacker Group"/>
    <n v="433618"/>
    <n v="433618"/>
    <n v="2.6013680243901316"/>
    <s v="Leve"/>
    <s v="Hacker Group"/>
    <s v="Social Engineering"/>
    <x v="2"/>
    <n v="59"/>
    <x v="0"/>
  </r>
  <r>
    <n v="787"/>
    <s v="Germany"/>
    <x v="2"/>
    <x v="1"/>
    <x v="5"/>
    <s v="Malware"/>
    <n v="2"/>
    <x v="5"/>
    <s v="Telecommunications"/>
    <x v="3"/>
    <n v="386"/>
    <n v="386000"/>
    <s v="Media"/>
    <s v="51176"/>
    <s v=""/>
    <n v="51176"/>
    <n v="51176"/>
    <n v="7.5425980928560259"/>
    <s v="Leve"/>
    <s v="Unknown"/>
    <s v="Social Engineering"/>
    <x v="4"/>
    <n v="61"/>
    <x v="0"/>
  </r>
  <r>
    <n v="788"/>
    <s v="Germany"/>
    <x v="2"/>
    <x v="1"/>
    <x v="3"/>
    <s v="SQL Injection"/>
    <n v="9"/>
    <x v="3"/>
    <s v="IT"/>
    <x v="2"/>
    <n v="3435"/>
    <n v="3435000"/>
    <s v="Media"/>
    <s v="918452"/>
    <s v=""/>
    <n v="918452"/>
    <n v="918452"/>
    <n v="3.7399885894962392"/>
    <s v="Leve"/>
    <s v="Unknown"/>
    <s v="Weak Passwords"/>
    <x v="1"/>
    <n v="16"/>
    <x v="1"/>
  </r>
  <r>
    <n v="789"/>
    <s v="Germany"/>
    <x v="2"/>
    <x v="1"/>
    <x v="5"/>
    <s v="Ransomware"/>
    <n v="2"/>
    <x v="0"/>
    <s v="Healthcare"/>
    <x v="5"/>
    <n v="8492"/>
    <n v="8492000"/>
    <s v="Alta"/>
    <s v="152814"/>
    <s v="Nation-state"/>
    <n v="152814"/>
    <n v="152814"/>
    <n v="55.570824662661799"/>
    <s v="Moderada"/>
    <s v="Nation-state"/>
    <s v="Social Engineering"/>
    <x v="1"/>
    <n v="33"/>
    <x v="2"/>
  </r>
  <r>
    <n v="790"/>
    <s v="USA"/>
    <x v="3"/>
    <x v="2"/>
    <x v="1"/>
    <s v="Man-in-the-Middle"/>
    <n v="8"/>
    <x v="1"/>
    <s v="Retail"/>
    <x v="1"/>
    <n v="7457"/>
    <n v="7457000"/>
    <s v="Alta"/>
    <s v="502149"/>
    <s v="Hacker Group"/>
    <n v="502149"/>
    <n v="502149"/>
    <n v="14.850173952352788"/>
    <s v="Leve"/>
    <s v="Hacker Group"/>
    <s v="Weak Passwords"/>
    <x v="1"/>
    <n v="29"/>
    <x v="2"/>
  </r>
  <r>
    <n v="791"/>
    <s v="USA"/>
    <x v="3"/>
    <x v="2"/>
    <x v="0"/>
    <s v="Ransomware"/>
    <n v="6"/>
    <x v="0"/>
    <s v="Healthcare"/>
    <x v="5"/>
    <n v="8981"/>
    <n v="8981000"/>
    <s v="Alta"/>
    <s v="46960"/>
    <s v="Nation-state"/>
    <n v="46960"/>
    <n v="46960"/>
    <n v="191.24787052810902"/>
    <s v="Grave"/>
    <s v="Nation-state"/>
    <s v="Zero-day"/>
    <x v="1"/>
    <n v="16"/>
    <x v="1"/>
  </r>
  <r>
    <n v="792"/>
    <s v="Brazil"/>
    <x v="8"/>
    <x v="2"/>
    <x v="1"/>
    <s v="SQL Injection"/>
    <n v="8"/>
    <x v="3"/>
    <s v="Government"/>
    <x v="6"/>
    <n v="4066"/>
    <n v="4066000"/>
    <s v="Alta"/>
    <s v="651335"/>
    <s v="Insider"/>
    <n v="651335"/>
    <n v="651335"/>
    <n v="6.2425633506567282"/>
    <s v="Leve"/>
    <s v="Insider"/>
    <s v="Weak Passwords"/>
    <x v="4"/>
    <n v="21"/>
    <x v="2"/>
  </r>
  <r>
    <n v="793"/>
    <s v="Brazil"/>
    <x v="8"/>
    <x v="2"/>
    <x v="4"/>
    <s v="DDoS"/>
    <n v="7"/>
    <x v="2"/>
    <s v="Telecommunications"/>
    <x v="3"/>
    <n v="6983"/>
    <n v="6983000"/>
    <s v="Alta"/>
    <s v="587034"/>
    <s v="Hacker Group"/>
    <n v="587034"/>
    <n v="587034"/>
    <n v="11.895392771117175"/>
    <s v="Leve"/>
    <s v="Hacker Group"/>
    <s v="Weak Passwords"/>
    <x v="1"/>
    <n v="35"/>
    <x v="2"/>
  </r>
  <r>
    <n v="794"/>
    <s v="France"/>
    <x v="4"/>
    <x v="1"/>
    <x v="7"/>
    <s v="Man-in-the-Middle"/>
    <n v="10"/>
    <x v="1"/>
    <s v="Healthcare"/>
    <x v="5"/>
    <n v="7958"/>
    <n v="7958000"/>
    <s v="Alta"/>
    <s v="856278"/>
    <s v="Hacker Group"/>
    <n v="856278"/>
    <n v="856278"/>
    <n v="9.2937106874169366"/>
    <s v="Leve"/>
    <s v="Hacker Group"/>
    <s v="Zero-day"/>
    <x v="3"/>
    <n v="71"/>
    <x v="0"/>
  </r>
  <r>
    <n v="795"/>
    <s v="China"/>
    <x v="0"/>
    <x v="0"/>
    <x v="6"/>
    <s v="DDoS"/>
    <n v="3"/>
    <x v="2"/>
    <s v="Banking"/>
    <x v="4"/>
    <n v="7907"/>
    <n v="7907000"/>
    <s v="Alta"/>
    <s v="880586"/>
    <s v="Hacker Group"/>
    <n v="880586"/>
    <n v="880586"/>
    <n v="8.9792479099145339"/>
    <s v="Leve"/>
    <s v="Hacker Group"/>
    <s v="Unpatched Software"/>
    <x v="0"/>
    <n v="56"/>
    <x v="0"/>
  </r>
  <r>
    <n v="796"/>
    <s v="USA"/>
    <x v="3"/>
    <x v="2"/>
    <x v="0"/>
    <s v="DDoS"/>
    <n v="6"/>
    <x v="2"/>
    <s v="Government"/>
    <x v="6"/>
    <n v="8156"/>
    <n v="8156000"/>
    <s v="Alta"/>
    <s v="78873"/>
    <s v="Hacker Group"/>
    <n v="78873"/>
    <n v="78873"/>
    <n v="103.40674248475398"/>
    <s v="Grave"/>
    <s v="Hacker Group"/>
    <s v="Weak Passwords"/>
    <x v="4"/>
    <n v="27"/>
    <x v="2"/>
  </r>
  <r>
    <n v="797"/>
    <s v="Australia"/>
    <x v="6"/>
    <x v="3"/>
    <x v="1"/>
    <s v="DDoS"/>
    <n v="8"/>
    <x v="2"/>
    <s v="Banking"/>
    <x v="4"/>
    <n v="6281"/>
    <n v="6281000"/>
    <s v="Alta"/>
    <s v="810106"/>
    <s v="Hacker Group"/>
    <n v="810106"/>
    <n v="810106"/>
    <n v="7.7533063574396435"/>
    <s v="Leve"/>
    <s v="Hacker Group"/>
    <s v="Weak Passwords"/>
    <x v="4"/>
    <n v="66"/>
    <x v="0"/>
  </r>
  <r>
    <n v="798"/>
    <s v="Germany"/>
    <x v="2"/>
    <x v="1"/>
    <x v="8"/>
    <s v="DDoS"/>
    <n v="4"/>
    <x v="2"/>
    <s v="Government"/>
    <x v="6"/>
    <n v="2871"/>
    <n v="2871000"/>
    <s v="Media"/>
    <s v="937384"/>
    <s v="Hacker Group"/>
    <n v="937384"/>
    <n v="937384"/>
    <n v="3.0627789678509556"/>
    <s v="Leve"/>
    <s v="Hacker Group"/>
    <s v="Unpatched Software"/>
    <x v="4"/>
    <n v="67"/>
    <x v="0"/>
  </r>
  <r>
    <n v="799"/>
    <s v="Japan"/>
    <x v="9"/>
    <x v="0"/>
    <x v="5"/>
    <s v="Man-in-the-Middle"/>
    <n v="2"/>
    <x v="1"/>
    <s v="Retail"/>
    <x v="1"/>
    <n v="3668"/>
    <n v="3668000"/>
    <s v="Media"/>
    <s v="231307"/>
    <s v=""/>
    <n v="231307"/>
    <n v="231307"/>
    <n v="15.857712909682803"/>
    <s v="Leve"/>
    <s v="Unknown"/>
    <s v="Zero-day"/>
    <x v="4"/>
    <n v="4"/>
    <x v="1"/>
  </r>
  <r>
    <n v="800"/>
    <s v="China"/>
    <x v="0"/>
    <x v="0"/>
    <x v="3"/>
    <s v="DDoS"/>
    <n v="9"/>
    <x v="2"/>
    <s v="IT"/>
    <x v="2"/>
    <n v="7175"/>
    <n v="7175000"/>
    <s v="Alta"/>
    <s v="816710"/>
    <s v="Hacker Group"/>
    <n v="816710"/>
    <n v="816710"/>
    <n v="8.7852481296910785"/>
    <s v="Leve"/>
    <s v="Hacker Group"/>
    <s v="Weak Passwords"/>
    <x v="0"/>
    <n v="60"/>
    <x v="0"/>
  </r>
  <r>
    <n v="801"/>
    <s v="USA"/>
    <x v="3"/>
    <x v="2"/>
    <x v="0"/>
    <s v="Man-in-the-Middle"/>
    <n v="6"/>
    <x v="1"/>
    <s v="Telecommunications"/>
    <x v="3"/>
    <n v="1721"/>
    <n v="1721000"/>
    <s v="Media"/>
    <s v="896828"/>
    <s v=""/>
    <n v="896828"/>
    <n v="896828"/>
    <n v="1.9189855802896429"/>
    <s v="Leve"/>
    <s v="Unknown"/>
    <s v="Weak Passwords"/>
    <x v="3"/>
    <n v="33"/>
    <x v="2"/>
  </r>
  <r>
    <n v="802"/>
    <s v="UK"/>
    <x v="1"/>
    <x v="1"/>
    <x v="3"/>
    <s v="DDoS"/>
    <n v="9"/>
    <x v="2"/>
    <s v="Telecommunications"/>
    <x v="3"/>
    <n v="4847"/>
    <n v="4847000"/>
    <s v="Alta"/>
    <s v="937466"/>
    <s v="Hacker Group"/>
    <n v="937466"/>
    <n v="937466"/>
    <n v="5.1703208436359294"/>
    <s v="Leve"/>
    <s v="Hacker Group"/>
    <s v="Social Engineering"/>
    <x v="1"/>
    <n v="28"/>
    <x v="2"/>
  </r>
  <r>
    <n v="803"/>
    <s v="China"/>
    <x v="0"/>
    <x v="0"/>
    <x v="9"/>
    <s v="DDoS"/>
    <n v="5"/>
    <x v="2"/>
    <s v="Banking"/>
    <x v="4"/>
    <n v="1172"/>
    <n v="1172000"/>
    <s v="Media"/>
    <s v="81518"/>
    <s v="Nation-state"/>
    <n v="81518"/>
    <n v="81518"/>
    <n v="14.37719276724159"/>
    <s v="Leve"/>
    <s v="Nation-state"/>
    <s v="Social Engineering"/>
    <x v="0"/>
    <n v="47"/>
    <x v="2"/>
  </r>
  <r>
    <n v="804"/>
    <s v="Brazil"/>
    <x v="8"/>
    <x v="2"/>
    <x v="7"/>
    <s v="Malware"/>
    <n v="10"/>
    <x v="5"/>
    <s v="IT"/>
    <x v="2"/>
    <n v="135"/>
    <n v="135000"/>
    <s v="Media"/>
    <s v="371048"/>
    <s v="Hacker Group"/>
    <n v="371048"/>
    <n v="371048"/>
    <n v="0.36383432871218818"/>
    <s v="Leve"/>
    <s v="Hacker Group"/>
    <s v="Zero-day"/>
    <x v="0"/>
    <n v="56"/>
    <x v="0"/>
  </r>
  <r>
    <n v="805"/>
    <s v="USA"/>
    <x v="3"/>
    <x v="2"/>
    <x v="0"/>
    <s v="Phishing"/>
    <n v="6"/>
    <x v="4"/>
    <s v="IT"/>
    <x v="2"/>
    <n v="2013"/>
    <n v="2013000"/>
    <s v="Media"/>
    <s v="25946"/>
    <s v="Hacker Group"/>
    <n v="25946"/>
    <n v="25946"/>
    <n v="77.584213366222158"/>
    <s v="Moderada"/>
    <s v="Hacker Group"/>
    <s v="Weak Passwords"/>
    <x v="1"/>
    <n v="68"/>
    <x v="0"/>
  </r>
  <r>
    <n v="806"/>
    <s v="France"/>
    <x v="4"/>
    <x v="1"/>
    <x v="1"/>
    <s v="Man-in-the-Middle"/>
    <n v="8"/>
    <x v="1"/>
    <s v="Education"/>
    <x v="0"/>
    <n v="1499"/>
    <n v="1499000"/>
    <s v="Media"/>
    <s v="942088"/>
    <s v="Insider"/>
    <n v="942088"/>
    <n v="942088"/>
    <n v="1.5911464746393118"/>
    <s v="Leve"/>
    <s v="Insider"/>
    <s v="Zero-day"/>
    <x v="1"/>
    <n v="46"/>
    <x v="2"/>
  </r>
  <r>
    <n v="807"/>
    <s v="Japan"/>
    <x v="9"/>
    <x v="0"/>
    <x v="7"/>
    <s v="Malware"/>
    <n v="10"/>
    <x v="5"/>
    <s v="Telecommunications"/>
    <x v="3"/>
    <n v="288"/>
    <n v="288000"/>
    <s v="Media"/>
    <s v="915532"/>
    <s v="Insider"/>
    <n v="915532"/>
    <n v="915532"/>
    <n v="0.31457120013281897"/>
    <s v="Leve"/>
    <s v="Insider"/>
    <s v="Zero-day"/>
    <x v="4"/>
    <n v="68"/>
    <x v="0"/>
  </r>
  <r>
    <n v="808"/>
    <s v="USA"/>
    <x v="3"/>
    <x v="2"/>
    <x v="4"/>
    <s v="SQL Injection"/>
    <n v="7"/>
    <x v="3"/>
    <s v="Government"/>
    <x v="6"/>
    <n v="9949"/>
    <n v="9949000"/>
    <s v="Alta"/>
    <s v="755576"/>
    <s v="Insider"/>
    <n v="755576"/>
    <n v="755576"/>
    <n v="13.167437822270692"/>
    <s v="Leve"/>
    <s v="Insider"/>
    <s v="Weak Passwords"/>
    <x v="1"/>
    <n v="23"/>
    <x v="2"/>
  </r>
  <r>
    <n v="809"/>
    <s v="Brazil"/>
    <x v="8"/>
    <x v="2"/>
    <x v="4"/>
    <s v="Malware"/>
    <n v="7"/>
    <x v="5"/>
    <s v="Education"/>
    <x v="0"/>
    <n v="63"/>
    <n v="63000"/>
    <s v="Baja"/>
    <s v="661644"/>
    <s v="Insider"/>
    <n v="661644"/>
    <n v="661644"/>
    <n v="9.5217367647858972E-2"/>
    <s v="Leve"/>
    <s v="Insider"/>
    <s v="Social Engineering"/>
    <x v="1"/>
    <n v="29"/>
    <x v="2"/>
  </r>
  <r>
    <n v="810"/>
    <s v="UK"/>
    <x v="1"/>
    <x v="1"/>
    <x v="0"/>
    <s v="DDoS"/>
    <n v="6"/>
    <x v="2"/>
    <s v="Telecommunications"/>
    <x v="3"/>
    <n v="9575"/>
    <n v="9575000"/>
    <s v="Alta"/>
    <s v="168951"/>
    <s v="Insider"/>
    <n v="168951"/>
    <n v="168951"/>
    <n v="56.673236618901335"/>
    <s v="Moderada"/>
    <s v="Insider"/>
    <s v="Social Engineering"/>
    <x v="0"/>
    <n v="13"/>
    <x v="1"/>
  </r>
  <r>
    <n v="811"/>
    <s v="Russia"/>
    <x v="7"/>
    <x v="0"/>
    <x v="6"/>
    <s v="Man-in-the-Middle"/>
    <n v="3"/>
    <x v="1"/>
    <s v="IT"/>
    <x v="2"/>
    <n v="4987"/>
    <n v="4987000"/>
    <s v="Alta"/>
    <s v="816398"/>
    <s v="Insider"/>
    <n v="816398"/>
    <n v="816398"/>
    <n v="6.1085401973057261"/>
    <s v="Leve"/>
    <s v="Insider"/>
    <s v="Social Engineering"/>
    <x v="4"/>
    <n v="39"/>
    <x v="2"/>
  </r>
  <r>
    <n v="812"/>
    <s v="India"/>
    <x v="5"/>
    <x v="0"/>
    <x v="1"/>
    <s v="DDoS"/>
    <n v="8"/>
    <x v="2"/>
    <s v="Education"/>
    <x v="0"/>
    <n v="8349"/>
    <n v="8349000"/>
    <s v="Alta"/>
    <s v="79933"/>
    <s v="Hacker Group"/>
    <n v="79933"/>
    <n v="79933"/>
    <n v="104.44997685561658"/>
    <s v="Grave"/>
    <s v="Hacker Group"/>
    <s v="Zero-day"/>
    <x v="1"/>
    <n v="23"/>
    <x v="2"/>
  </r>
  <r>
    <n v="813"/>
    <s v="USA"/>
    <x v="3"/>
    <x v="2"/>
    <x v="0"/>
    <s v="Malware"/>
    <n v="6"/>
    <x v="5"/>
    <s v="Government"/>
    <x v="6"/>
    <n v="8384"/>
    <n v="8384000"/>
    <s v="Alta"/>
    <s v="506149"/>
    <s v="Nation-state"/>
    <n v="506149"/>
    <n v="506149"/>
    <n v="16.564292332890119"/>
    <s v="Leve"/>
    <s v="Nation-state"/>
    <s v="Social Engineering"/>
    <x v="4"/>
    <n v="35"/>
    <x v="2"/>
  </r>
  <r>
    <n v="814"/>
    <s v="Japan"/>
    <x v="9"/>
    <x v="0"/>
    <x v="8"/>
    <s v="Phishing"/>
    <n v="4"/>
    <x v="4"/>
    <s v="Retail"/>
    <x v="1"/>
    <n v="8126"/>
    <n v="8126000"/>
    <s v="Alta"/>
    <s v="245015"/>
    <s v="Nation-state"/>
    <n v="245015"/>
    <n v="245015"/>
    <n v="33.165316409199434"/>
    <s v="Leve"/>
    <s v="Nation-state"/>
    <s v="Zero-day"/>
    <x v="3"/>
    <n v="41"/>
    <x v="2"/>
  </r>
  <r>
    <n v="815"/>
    <s v="Japan"/>
    <x v="9"/>
    <x v="0"/>
    <x v="1"/>
    <s v="SQL Injection"/>
    <n v="8"/>
    <x v="3"/>
    <s v="Banking"/>
    <x v="4"/>
    <n v="6681"/>
    <n v="6681000"/>
    <s v="Alta"/>
    <s v="966993"/>
    <s v="Hacker Group"/>
    <n v="966993"/>
    <n v="966993"/>
    <n v="6.9090469114047357"/>
    <s v="Leve"/>
    <s v="Hacker Group"/>
    <s v="Social Engineering"/>
    <x v="0"/>
    <n v="64"/>
    <x v="0"/>
  </r>
  <r>
    <n v="816"/>
    <s v="Australia"/>
    <x v="6"/>
    <x v="3"/>
    <x v="3"/>
    <s v="Malware"/>
    <n v="9"/>
    <x v="5"/>
    <s v="Education"/>
    <x v="0"/>
    <n v="8887"/>
    <n v="8887000"/>
    <s v="Alta"/>
    <s v="235062"/>
    <s v="Nation-state"/>
    <n v="235062"/>
    <n v="235062"/>
    <n v="37.807046651521723"/>
    <s v="Leve"/>
    <s v="Nation-state"/>
    <s v="Weak Passwords"/>
    <x v="3"/>
    <n v="32"/>
    <x v="2"/>
  </r>
  <r>
    <n v="817"/>
    <s v="Brazil"/>
    <x v="8"/>
    <x v="2"/>
    <x v="6"/>
    <s v="Phishing"/>
    <n v="3"/>
    <x v="4"/>
    <s v="Healthcare"/>
    <x v="5"/>
    <n v="7508"/>
    <n v="7508000"/>
    <s v="Alta"/>
    <s v="132520"/>
    <s v=""/>
    <n v="132520"/>
    <n v="132520"/>
    <n v="56.655599154844552"/>
    <s v="Moderada"/>
    <s v="Unknown"/>
    <s v="Zero-day"/>
    <x v="2"/>
    <n v="56"/>
    <x v="0"/>
  </r>
  <r>
    <n v="818"/>
    <s v="Germany"/>
    <x v="2"/>
    <x v="1"/>
    <x v="3"/>
    <s v="SQL Injection"/>
    <n v="9"/>
    <x v="3"/>
    <s v="Retail"/>
    <x v="1"/>
    <n v="5657"/>
    <n v="5657000"/>
    <s v="Alta"/>
    <s v="869605"/>
    <s v=""/>
    <n v="869605"/>
    <n v="869605"/>
    <n v="6.5052523847033994"/>
    <s v="Leve"/>
    <s v="Unknown"/>
    <s v="Social Engineering"/>
    <x v="0"/>
    <n v="51"/>
    <x v="0"/>
  </r>
  <r>
    <n v="819"/>
    <s v="USA"/>
    <x v="3"/>
    <x v="2"/>
    <x v="1"/>
    <s v="Phishing"/>
    <n v="8"/>
    <x v="4"/>
    <s v="Banking"/>
    <x v="4"/>
    <n v="9627"/>
    <n v="9627000"/>
    <s v="Alta"/>
    <s v="637264"/>
    <s v="Hacker Group"/>
    <n v="637264"/>
    <n v="637264"/>
    <n v="15.106768937206558"/>
    <s v="Leve"/>
    <s v="Hacker Group"/>
    <s v="Unpatched Software"/>
    <x v="1"/>
    <n v="11"/>
    <x v="1"/>
  </r>
  <r>
    <n v="820"/>
    <s v="Russia"/>
    <x v="7"/>
    <x v="0"/>
    <x v="8"/>
    <s v="DDoS"/>
    <n v="4"/>
    <x v="2"/>
    <s v="Banking"/>
    <x v="4"/>
    <n v="456"/>
    <n v="456000"/>
    <s v="Media"/>
    <s v="759356"/>
    <s v="Insider"/>
    <n v="759356"/>
    <n v="759356"/>
    <n v="0.60050885223794903"/>
    <s v="Leve"/>
    <s v="Insider"/>
    <s v="Social Engineering"/>
    <x v="0"/>
    <n v="1"/>
    <x v="1"/>
  </r>
  <r>
    <n v="821"/>
    <s v="Brazil"/>
    <x v="8"/>
    <x v="2"/>
    <x v="8"/>
    <s v="DDoS"/>
    <n v="4"/>
    <x v="2"/>
    <s v="Education"/>
    <x v="0"/>
    <n v="6937"/>
    <n v="6937000"/>
    <s v="Alta"/>
    <s v="666096"/>
    <s v="Hacker Group"/>
    <n v="666096"/>
    <n v="666096"/>
    <n v="10.414414739016598"/>
    <s v="Leve"/>
    <s v="Hacker Group"/>
    <s v="Zero-day"/>
    <x v="4"/>
    <n v="9"/>
    <x v="1"/>
  </r>
  <r>
    <n v="822"/>
    <s v="India"/>
    <x v="5"/>
    <x v="0"/>
    <x v="8"/>
    <s v="SQL Injection"/>
    <n v="4"/>
    <x v="3"/>
    <s v="Telecommunications"/>
    <x v="3"/>
    <n v="6891"/>
    <n v="6891000"/>
    <s v="Alta"/>
    <s v="851981"/>
    <s v="Nation-state"/>
    <n v="851981"/>
    <n v="851981"/>
    <n v="8.0882085398618049"/>
    <s v="Leve"/>
    <s v="Nation-state"/>
    <s v="Zero-day"/>
    <x v="1"/>
    <n v="57"/>
    <x v="0"/>
  </r>
  <r>
    <n v="823"/>
    <s v="Australia"/>
    <x v="6"/>
    <x v="3"/>
    <x v="2"/>
    <s v="Phishing"/>
    <n v="1"/>
    <x v="4"/>
    <s v="Banking"/>
    <x v="4"/>
    <n v="1497"/>
    <n v="1497000"/>
    <s v="Media"/>
    <s v="214740"/>
    <s v="Nation-state"/>
    <n v="214740"/>
    <n v="214740"/>
    <n v="6.9712210114557136"/>
    <s v="Leve"/>
    <s v="Nation-state"/>
    <s v="Unpatched Software"/>
    <x v="4"/>
    <n v="57"/>
    <x v="0"/>
  </r>
  <r>
    <n v="824"/>
    <s v="Brazil"/>
    <x v="8"/>
    <x v="2"/>
    <x v="3"/>
    <s v="Phishing"/>
    <n v="9"/>
    <x v="4"/>
    <s v="Government"/>
    <x v="6"/>
    <n v="3594"/>
    <n v="3594000"/>
    <s v="Media"/>
    <s v="372653"/>
    <s v="Hacker Group"/>
    <n v="372653"/>
    <n v="372653"/>
    <n v="9.6443608397087903"/>
    <s v="Leve"/>
    <s v="Hacker Group"/>
    <s v="Weak Passwords"/>
    <x v="0"/>
    <n v="60"/>
    <x v="0"/>
  </r>
  <r>
    <n v="825"/>
    <s v="India"/>
    <x v="5"/>
    <x v="0"/>
    <x v="2"/>
    <s v="Phishing"/>
    <n v="1"/>
    <x v="4"/>
    <s v="Banking"/>
    <x v="4"/>
    <n v="6423"/>
    <n v="6423000"/>
    <s v="Alta"/>
    <s v="903871"/>
    <s v="Nation-state"/>
    <n v="903871"/>
    <n v="903871"/>
    <n v="7.106102530117683"/>
    <s v="Leve"/>
    <s v="Nation-state"/>
    <s v="Unpatched Software"/>
    <x v="4"/>
    <n v="17"/>
    <x v="1"/>
  </r>
  <r>
    <n v="826"/>
    <s v="India"/>
    <x v="5"/>
    <x v="0"/>
    <x v="7"/>
    <s v="Malware"/>
    <n v="10"/>
    <x v="5"/>
    <s v="Education"/>
    <x v="0"/>
    <n v="6429"/>
    <n v="6429000"/>
    <s v="Alta"/>
    <s v="924049"/>
    <s v="Nation-state"/>
    <n v="924049"/>
    <n v="924049"/>
    <n v="6.9574232535287628"/>
    <s v="Leve"/>
    <s v="Nation-state"/>
    <s v="Social Engineering"/>
    <x v="0"/>
    <n v="5"/>
    <x v="1"/>
  </r>
  <r>
    <n v="827"/>
    <s v="Australia"/>
    <x v="6"/>
    <x v="3"/>
    <x v="9"/>
    <s v="Malware"/>
    <n v="5"/>
    <x v="5"/>
    <s v="Government"/>
    <x v="6"/>
    <n v="9805"/>
    <n v="9805000"/>
    <s v="Alta"/>
    <s v="193983"/>
    <s v="Nation-state"/>
    <n v="193983"/>
    <n v="193983"/>
    <n v="50.545666372826481"/>
    <s v="Moderada"/>
    <s v="Nation-state"/>
    <s v="Zero-day"/>
    <x v="2"/>
    <n v="31"/>
    <x v="2"/>
  </r>
  <r>
    <n v="828"/>
    <s v="Russia"/>
    <x v="7"/>
    <x v="0"/>
    <x v="8"/>
    <s v="Ransomware"/>
    <n v="4"/>
    <x v="0"/>
    <s v="Telecommunications"/>
    <x v="3"/>
    <n v="1104"/>
    <n v="1104000"/>
    <s v="Media"/>
    <s v="904330"/>
    <s v="Nation-state"/>
    <n v="904330"/>
    <n v="904330"/>
    <n v="1.2207932944832085"/>
    <s v="Leve"/>
    <s v="Nation-state"/>
    <s v="Weak Passwords"/>
    <x v="0"/>
    <n v="49"/>
    <x v="2"/>
  </r>
  <r>
    <n v="829"/>
    <s v="India"/>
    <x v="5"/>
    <x v="0"/>
    <x v="4"/>
    <s v="SQL Injection"/>
    <n v="7"/>
    <x v="3"/>
    <s v="Education"/>
    <x v="0"/>
    <n v="5205"/>
    <n v="5205000"/>
    <s v="Alta"/>
    <s v="874254"/>
    <s v="Nation-state"/>
    <n v="874254"/>
    <n v="874254"/>
    <n v="5.9536473381877579"/>
    <s v="Leve"/>
    <s v="Nation-state"/>
    <s v="Zero-day"/>
    <x v="2"/>
    <n v="11"/>
    <x v="1"/>
  </r>
  <r>
    <n v="830"/>
    <s v="Germany"/>
    <x v="2"/>
    <x v="1"/>
    <x v="9"/>
    <s v="Man-in-the-Middle"/>
    <n v="5"/>
    <x v="1"/>
    <s v="Healthcare"/>
    <x v="5"/>
    <n v="2881"/>
    <n v="2881000"/>
    <s v="Media"/>
    <s v="691190"/>
    <s v="Nation-state"/>
    <n v="691190"/>
    <n v="691190"/>
    <n v="4.1681737293652974"/>
    <s v="Leve"/>
    <s v="Nation-state"/>
    <s v="Unpatched Software"/>
    <x v="3"/>
    <n v="27"/>
    <x v="2"/>
  </r>
  <r>
    <n v="831"/>
    <s v="China"/>
    <x v="0"/>
    <x v="0"/>
    <x v="2"/>
    <s v="DDoS"/>
    <n v="1"/>
    <x v="2"/>
    <s v="IT"/>
    <x v="2"/>
    <n v="6142"/>
    <n v="6142000"/>
    <s v="Alta"/>
    <s v="412245"/>
    <s v="Nation-state"/>
    <n v="412245"/>
    <n v="412245"/>
    <n v="14.898907203240791"/>
    <s v="Leve"/>
    <s v="Nation-state"/>
    <s v="Social Engineering"/>
    <x v="4"/>
    <n v="48"/>
    <x v="2"/>
  </r>
  <r>
    <n v="832"/>
    <s v="France"/>
    <x v="4"/>
    <x v="1"/>
    <x v="8"/>
    <s v="Man-in-the-Middle"/>
    <n v="4"/>
    <x v="1"/>
    <s v="Healthcare"/>
    <x v="5"/>
    <n v="5377"/>
    <n v="5377000"/>
    <s v="Alta"/>
    <s v="302180"/>
    <s v="Insider"/>
    <n v="302180"/>
    <n v="302180"/>
    <n v="17.794030048315573"/>
    <s v="Leve"/>
    <s v="Insider"/>
    <s v="Weak Passwords"/>
    <x v="1"/>
    <n v="11"/>
    <x v="1"/>
  </r>
  <r>
    <n v="833"/>
    <s v="USA"/>
    <x v="3"/>
    <x v="2"/>
    <x v="3"/>
    <s v="Ransomware"/>
    <n v="9"/>
    <x v="0"/>
    <s v="Government"/>
    <x v="6"/>
    <n v="821"/>
    <n v="821000"/>
    <s v="Media"/>
    <s v="537592"/>
    <s v="Nation-state"/>
    <n v="537592"/>
    <n v="537592"/>
    <n v="1.527180463995"/>
    <s v="Leve"/>
    <s v="Nation-state"/>
    <s v="Social Engineering"/>
    <x v="2"/>
    <n v="11"/>
    <x v="1"/>
  </r>
  <r>
    <n v="834"/>
    <s v="Brazil"/>
    <x v="8"/>
    <x v="2"/>
    <x v="6"/>
    <s v="SQL Injection"/>
    <n v="3"/>
    <x v="3"/>
    <s v="Retail"/>
    <x v="1"/>
    <n v="2585"/>
    <n v="2585000"/>
    <s v="Media"/>
    <s v="632061"/>
    <s v="Nation-state"/>
    <n v="632061"/>
    <n v="632061"/>
    <n v="4.0897951305332869"/>
    <s v="Leve"/>
    <s v="Nation-state"/>
    <s v="Zero-day"/>
    <x v="2"/>
    <n v="2"/>
    <x v="1"/>
  </r>
  <r>
    <n v="835"/>
    <s v="Brazil"/>
    <x v="8"/>
    <x v="2"/>
    <x v="7"/>
    <s v="DDoS"/>
    <n v="10"/>
    <x v="2"/>
    <s v="Retail"/>
    <x v="1"/>
    <n v="6752"/>
    <n v="6752000"/>
    <s v="Alta"/>
    <s v="224815"/>
    <s v="Nation-state"/>
    <n v="224815"/>
    <n v="224815"/>
    <n v="30.033583168382894"/>
    <s v="Leve"/>
    <s v="Nation-state"/>
    <s v="Social Engineering"/>
    <x v="3"/>
    <n v="32"/>
    <x v="2"/>
  </r>
  <r>
    <n v="836"/>
    <s v="India"/>
    <x v="5"/>
    <x v="0"/>
    <x v="6"/>
    <s v="DDoS"/>
    <n v="3"/>
    <x v="2"/>
    <s v="IT"/>
    <x v="2"/>
    <n v="2391"/>
    <n v="2391000"/>
    <s v="Media"/>
    <s v="169310"/>
    <s v=""/>
    <n v="169310"/>
    <n v="169310"/>
    <n v="14.122024688441321"/>
    <s v="Leve"/>
    <s v="Unknown"/>
    <s v="Weak Passwords"/>
    <x v="4"/>
    <n v="36"/>
    <x v="2"/>
  </r>
  <r>
    <n v="837"/>
    <s v="Japan"/>
    <x v="9"/>
    <x v="0"/>
    <x v="5"/>
    <s v="Man-in-the-Middle"/>
    <n v="2"/>
    <x v="1"/>
    <s v="Telecommunications"/>
    <x v="3"/>
    <n v="8698"/>
    <n v="8698000"/>
    <s v="Alta"/>
    <s v="635827"/>
    <s v="Nation-state"/>
    <n v="635827"/>
    <n v="635827"/>
    <n v="13.679821712509849"/>
    <s v="Leve"/>
    <s v="Nation-state"/>
    <s v="Social Engineering"/>
    <x v="4"/>
    <n v="72"/>
    <x v="0"/>
  </r>
  <r>
    <n v="838"/>
    <s v="UK"/>
    <x v="1"/>
    <x v="1"/>
    <x v="6"/>
    <s v="Ransomware"/>
    <n v="3"/>
    <x v="0"/>
    <s v="IT"/>
    <x v="2"/>
    <n v="6367"/>
    <n v="6367000"/>
    <s v="Alta"/>
    <s v="560021"/>
    <s v=""/>
    <n v="560021"/>
    <n v="560021"/>
    <n v="11.369216511523675"/>
    <s v="Leve"/>
    <s v="Unknown"/>
    <s v="Zero-day"/>
    <x v="4"/>
    <n v="43"/>
    <x v="2"/>
  </r>
  <r>
    <n v="839"/>
    <s v="Japan"/>
    <x v="9"/>
    <x v="0"/>
    <x v="8"/>
    <s v="Man-in-the-Middle"/>
    <n v="4"/>
    <x v="1"/>
    <s v="Government"/>
    <x v="6"/>
    <n v="6103"/>
    <n v="6103000"/>
    <s v="Alta"/>
    <s v="768506"/>
    <s v="Nation-state"/>
    <n v="768506"/>
    <n v="768506"/>
    <n v="7.9413823704694559"/>
    <s v="Leve"/>
    <s v="Nation-state"/>
    <s v="Zero-day"/>
    <x v="1"/>
    <n v="11"/>
    <x v="1"/>
  </r>
  <r>
    <n v="840"/>
    <s v="Australia"/>
    <x v="6"/>
    <x v="3"/>
    <x v="4"/>
    <s v="Phishing"/>
    <n v="7"/>
    <x v="4"/>
    <s v="Healthcare"/>
    <x v="5"/>
    <n v="3994"/>
    <n v="3994000"/>
    <s v="Media"/>
    <s v="755469"/>
    <s v="Hacker Group"/>
    <n v="755469"/>
    <n v="755469"/>
    <n v="5.2867821181279444"/>
    <s v="Leve"/>
    <s v="Hacker Group"/>
    <s v="Social Engineering"/>
    <x v="2"/>
    <n v="58"/>
    <x v="0"/>
  </r>
  <r>
    <n v="841"/>
    <s v="India"/>
    <x v="5"/>
    <x v="0"/>
    <x v="6"/>
    <s v="Ransomware"/>
    <n v="3"/>
    <x v="0"/>
    <s v="Retail"/>
    <x v="1"/>
    <n v="7405"/>
    <n v="7405000"/>
    <s v="Alta"/>
    <s v="205336"/>
    <s v="Hacker Group"/>
    <n v="205336"/>
    <n v="205336"/>
    <n v="36.06284333969689"/>
    <s v="Leve"/>
    <s v="Hacker Group"/>
    <s v="Social Engineering"/>
    <x v="1"/>
    <n v="2"/>
    <x v="1"/>
  </r>
  <r>
    <n v="842"/>
    <s v="France"/>
    <x v="4"/>
    <x v="1"/>
    <x v="9"/>
    <s v="DDoS"/>
    <n v="5"/>
    <x v="2"/>
    <s v="IT"/>
    <x v="2"/>
    <n v="752"/>
    <n v="752000"/>
    <s v="Media"/>
    <s v="957779"/>
    <s v="Nation-state"/>
    <n v="957779"/>
    <n v="957779"/>
    <n v="0.78514981013365293"/>
    <s v="Leve"/>
    <s v="Nation-state"/>
    <s v="Social Engineering"/>
    <x v="4"/>
    <n v="17"/>
    <x v="1"/>
  </r>
  <r>
    <n v="843"/>
    <s v="UK"/>
    <x v="1"/>
    <x v="1"/>
    <x v="1"/>
    <s v="Malware"/>
    <n v="8"/>
    <x v="5"/>
    <s v="Education"/>
    <x v="0"/>
    <n v="2947"/>
    <n v="2947000"/>
    <s v="Media"/>
    <s v="85644"/>
    <s v="Hacker Group"/>
    <n v="85644"/>
    <n v="85644"/>
    <n v="34.409882770538509"/>
    <s v="Leve"/>
    <s v="Hacker Group"/>
    <s v="Social Engineering"/>
    <x v="1"/>
    <n v="3"/>
    <x v="1"/>
  </r>
  <r>
    <n v="844"/>
    <s v="France"/>
    <x v="4"/>
    <x v="1"/>
    <x v="0"/>
    <s v="Man-in-the-Middle"/>
    <n v="6"/>
    <x v="1"/>
    <s v="Telecommunications"/>
    <x v="3"/>
    <n v="7599"/>
    <n v="7599000"/>
    <s v="Alta"/>
    <s v="561713"/>
    <s v="Insider"/>
    <n v="561713"/>
    <n v="561713"/>
    <n v="13.528260873435366"/>
    <s v="Leve"/>
    <s v="Insider"/>
    <s v="Unpatched Software"/>
    <x v="3"/>
    <n v="31"/>
    <x v="2"/>
  </r>
  <r>
    <n v="845"/>
    <s v="Germany"/>
    <x v="2"/>
    <x v="1"/>
    <x v="1"/>
    <s v="Phishing"/>
    <n v="8"/>
    <x v="4"/>
    <s v="Healthcare"/>
    <x v="5"/>
    <n v="5357"/>
    <n v="5357000"/>
    <s v="Alta"/>
    <s v="287762"/>
    <s v="Insider"/>
    <n v="287762"/>
    <n v="287762"/>
    <n v="18.616078564925182"/>
    <s v="Leve"/>
    <s v="Insider"/>
    <s v="Weak Passwords"/>
    <x v="4"/>
    <n v="13"/>
    <x v="1"/>
  </r>
  <r>
    <n v="846"/>
    <s v="India"/>
    <x v="5"/>
    <x v="0"/>
    <x v="7"/>
    <s v="Phishing"/>
    <n v="10"/>
    <x v="4"/>
    <s v="Healthcare"/>
    <x v="5"/>
    <n v="7608"/>
    <n v="7608000"/>
    <s v="Alta"/>
    <s v="471550"/>
    <s v=""/>
    <n v="471550"/>
    <n v="471550"/>
    <n v="16.134026084190435"/>
    <s v="Leve"/>
    <s v="Unknown"/>
    <s v="Zero-day"/>
    <x v="0"/>
    <n v="5"/>
    <x v="1"/>
  </r>
  <r>
    <n v="847"/>
    <s v="Japan"/>
    <x v="9"/>
    <x v="0"/>
    <x v="4"/>
    <s v="SQL Injection"/>
    <n v="7"/>
    <x v="3"/>
    <s v="IT"/>
    <x v="2"/>
    <n v="6919"/>
    <n v="6919000"/>
    <s v="Alta"/>
    <s v="33209"/>
    <s v="Insider"/>
    <n v="33209"/>
    <n v="33209"/>
    <n v="208.34713481285195"/>
    <s v="Grave"/>
    <s v="Insider"/>
    <s v="Unpatched Software"/>
    <x v="1"/>
    <n v="66"/>
    <x v="0"/>
  </r>
  <r>
    <n v="848"/>
    <s v="China"/>
    <x v="0"/>
    <x v="0"/>
    <x v="1"/>
    <s v="Phishing"/>
    <n v="8"/>
    <x v="4"/>
    <s v="Retail"/>
    <x v="1"/>
    <n v="4583"/>
    <n v="4583000"/>
    <s v="Alta"/>
    <s v="395251"/>
    <s v=""/>
    <n v="395251"/>
    <n v="395251"/>
    <n v="11.595163579598786"/>
    <s v="Leve"/>
    <s v="Unknown"/>
    <s v="Unpatched Software"/>
    <x v="4"/>
    <n v="33"/>
    <x v="2"/>
  </r>
  <r>
    <n v="849"/>
    <s v="Germany"/>
    <x v="2"/>
    <x v="1"/>
    <x v="0"/>
    <s v="DDoS"/>
    <n v="6"/>
    <x v="2"/>
    <s v="IT"/>
    <x v="2"/>
    <n v="1477"/>
    <n v="1477000"/>
    <s v="Media"/>
    <s v="491791"/>
    <s v="Hacker Group"/>
    <n v="491791"/>
    <n v="491791"/>
    <n v="3.0033083159309544"/>
    <s v="Leve"/>
    <s v="Hacker Group"/>
    <s v="Zero-day"/>
    <x v="4"/>
    <n v="66"/>
    <x v="0"/>
  </r>
  <r>
    <n v="850"/>
    <s v="Australia"/>
    <x v="6"/>
    <x v="3"/>
    <x v="3"/>
    <s v="Phishing"/>
    <n v="9"/>
    <x v="4"/>
    <s v="Healthcare"/>
    <x v="5"/>
    <n v="5381"/>
    <n v="5381000"/>
    <s v="Alta"/>
    <s v="279874"/>
    <s v="Hacker Group"/>
    <n v="279874"/>
    <n v="279874"/>
    <n v="19.226509071939514"/>
    <s v="Leve"/>
    <s v="Hacker Group"/>
    <s v="Unpatched Software"/>
    <x v="1"/>
    <n v="66"/>
    <x v="0"/>
  </r>
  <r>
    <n v="851"/>
    <s v="France"/>
    <x v="4"/>
    <x v="1"/>
    <x v="0"/>
    <s v="Malware"/>
    <n v="6"/>
    <x v="5"/>
    <s v="IT"/>
    <x v="2"/>
    <n v="7194"/>
    <n v="7194000"/>
    <s v="Alta"/>
    <s v="881326"/>
    <s v="Insider"/>
    <n v="881326"/>
    <n v="881326"/>
    <n v="8.1627002947830878"/>
    <s v="Leve"/>
    <s v="Insider"/>
    <s v="Unpatched Software"/>
    <x v="3"/>
    <n v="43"/>
    <x v="2"/>
  </r>
  <r>
    <n v="852"/>
    <s v="UK"/>
    <x v="1"/>
    <x v="1"/>
    <x v="5"/>
    <s v="DDoS"/>
    <n v="2"/>
    <x v="2"/>
    <s v="IT"/>
    <x v="2"/>
    <n v="6886"/>
    <n v="6886000"/>
    <s v="Alta"/>
    <s v="749700"/>
    <s v="Nation-state"/>
    <n v="749700"/>
    <n v="749700"/>
    <n v="9.1850073362678408"/>
    <s v="Leve"/>
    <s v="Nation-state"/>
    <s v="Zero-day"/>
    <x v="1"/>
    <n v="35"/>
    <x v="2"/>
  </r>
  <r>
    <n v="853"/>
    <s v="UK"/>
    <x v="1"/>
    <x v="1"/>
    <x v="6"/>
    <s v="Phishing"/>
    <n v="3"/>
    <x v="4"/>
    <s v="Government"/>
    <x v="6"/>
    <n v="9756"/>
    <n v="9756000"/>
    <s v="Alta"/>
    <s v="722445"/>
    <s v="Nation-state"/>
    <n v="722445"/>
    <n v="722445"/>
    <n v="13.504142183834064"/>
    <s v="Leve"/>
    <s v="Nation-state"/>
    <s v="Weak Passwords"/>
    <x v="3"/>
    <n v="10"/>
    <x v="1"/>
  </r>
  <r>
    <n v="854"/>
    <s v="USA"/>
    <x v="3"/>
    <x v="2"/>
    <x v="5"/>
    <s v="Ransomware"/>
    <n v="2"/>
    <x v="0"/>
    <s v="Government"/>
    <x v="6"/>
    <n v="8413"/>
    <n v="8413000"/>
    <s v="Alta"/>
    <s v="695841"/>
    <s v="Nation-state"/>
    <n v="695841"/>
    <n v="695841"/>
    <n v="12.090405710499956"/>
    <s v="Leve"/>
    <s v="Nation-state"/>
    <s v="Zero-day"/>
    <x v="1"/>
    <n v="21"/>
    <x v="2"/>
  </r>
  <r>
    <n v="855"/>
    <s v="USA"/>
    <x v="3"/>
    <x v="2"/>
    <x v="9"/>
    <s v="SQL Injection"/>
    <n v="5"/>
    <x v="3"/>
    <s v="Government"/>
    <x v="6"/>
    <n v="4095"/>
    <n v="4095000"/>
    <s v="Alta"/>
    <s v="803757"/>
    <s v="Hacker Group"/>
    <n v="803757"/>
    <n v="803757"/>
    <n v="5.0948234354413087"/>
    <s v="Leve"/>
    <s v="Hacker Group"/>
    <s v="Social Engineering"/>
    <x v="3"/>
    <n v="33"/>
    <x v="2"/>
  </r>
  <r>
    <n v="856"/>
    <s v="Japan"/>
    <x v="9"/>
    <x v="0"/>
    <x v="6"/>
    <s v="DDoS"/>
    <n v="3"/>
    <x v="2"/>
    <s v="IT"/>
    <x v="2"/>
    <n v="2016"/>
    <n v="2016000"/>
    <s v="Media"/>
    <s v="174510"/>
    <s v="Insider"/>
    <n v="174510"/>
    <n v="174510"/>
    <n v="11.552346570397113"/>
    <s v="Leve"/>
    <s v="Insider"/>
    <s v="Zero-day"/>
    <x v="1"/>
    <n v="60"/>
    <x v="0"/>
  </r>
  <r>
    <n v="857"/>
    <s v="Germany"/>
    <x v="2"/>
    <x v="1"/>
    <x v="6"/>
    <s v="SQL Injection"/>
    <n v="3"/>
    <x v="3"/>
    <s v="Retail"/>
    <x v="1"/>
    <n v="1151"/>
    <n v="1151000"/>
    <s v="Media"/>
    <s v="857660"/>
    <s v="Hacker Group"/>
    <n v="857660"/>
    <n v="857660"/>
    <n v="1.3420236457337407"/>
    <s v="Leve"/>
    <s v="Hacker Group"/>
    <s v="Zero-day"/>
    <x v="0"/>
    <n v="37"/>
    <x v="2"/>
  </r>
  <r>
    <n v="858"/>
    <s v="UK"/>
    <x v="1"/>
    <x v="1"/>
    <x v="9"/>
    <s v="SQL Injection"/>
    <n v="5"/>
    <x v="3"/>
    <s v="Banking"/>
    <x v="4"/>
    <n v="4767"/>
    <n v="4767000"/>
    <s v="Alta"/>
    <s v="729265"/>
    <s v=""/>
    <n v="729265"/>
    <n v="729265"/>
    <n v="6.5367184768225544"/>
    <s v="Leve"/>
    <s v="Unknown"/>
    <s v="Zero-day"/>
    <x v="3"/>
    <n v="42"/>
    <x v="2"/>
  </r>
  <r>
    <n v="859"/>
    <s v="India"/>
    <x v="5"/>
    <x v="0"/>
    <x v="5"/>
    <s v="Phishing"/>
    <n v="2"/>
    <x v="4"/>
    <s v="Retail"/>
    <x v="1"/>
    <n v="3889"/>
    <n v="3889000"/>
    <s v="Media"/>
    <s v="836604"/>
    <s v="Hacker Group"/>
    <n v="836604"/>
    <n v="836604"/>
    <n v="4.648555349962467"/>
    <s v="Leve"/>
    <s v="Hacker Group"/>
    <s v="Unpatched Software"/>
    <x v="1"/>
    <n v="44"/>
    <x v="2"/>
  </r>
  <r>
    <n v="860"/>
    <s v="China"/>
    <x v="0"/>
    <x v="0"/>
    <x v="3"/>
    <s v="Malware"/>
    <n v="9"/>
    <x v="5"/>
    <s v="Government"/>
    <x v="6"/>
    <n v="9169"/>
    <n v="9169000"/>
    <s v="Alta"/>
    <s v="885843"/>
    <s v="Insider"/>
    <n v="885843"/>
    <n v="885843"/>
    <n v="10.350592599365802"/>
    <s v="Leve"/>
    <s v="Insider"/>
    <s v="Unpatched Software"/>
    <x v="1"/>
    <n v="46"/>
    <x v="2"/>
  </r>
  <r>
    <n v="861"/>
    <s v="France"/>
    <x v="4"/>
    <x v="1"/>
    <x v="7"/>
    <s v="Man-in-the-Middle"/>
    <n v="10"/>
    <x v="1"/>
    <s v="Education"/>
    <x v="0"/>
    <n v="1794"/>
    <n v="1794000"/>
    <s v="Media"/>
    <s v="808798"/>
    <s v=""/>
    <n v="808798"/>
    <n v="808798"/>
    <n v="2.2181063751394046"/>
    <s v="Leve"/>
    <s v="Unknown"/>
    <s v="Social Engineering"/>
    <x v="4"/>
    <n v="60"/>
    <x v="0"/>
  </r>
  <r>
    <n v="862"/>
    <s v="Russia"/>
    <x v="7"/>
    <x v="0"/>
    <x v="4"/>
    <s v="Man-in-the-Middle"/>
    <n v="7"/>
    <x v="1"/>
    <s v="Telecommunications"/>
    <x v="3"/>
    <n v="305"/>
    <n v="305000"/>
    <s v="Media"/>
    <s v="401208"/>
    <s v="Hacker Group"/>
    <n v="401208"/>
    <n v="401208"/>
    <n v="0.76020418336623397"/>
    <s v="Leve"/>
    <s v="Hacker Group"/>
    <s v="Unpatched Software"/>
    <x v="0"/>
    <n v="10"/>
    <x v="1"/>
  </r>
  <r>
    <n v="863"/>
    <s v="Japan"/>
    <x v="9"/>
    <x v="0"/>
    <x v="8"/>
    <s v="Ransomware"/>
    <n v="4"/>
    <x v="0"/>
    <s v="Healthcare"/>
    <x v="5"/>
    <n v="7733"/>
    <n v="7733000"/>
    <s v="Alta"/>
    <s v="380970"/>
    <s v="Nation-state"/>
    <n v="380970"/>
    <n v="380970"/>
    <n v="20.298186208887838"/>
    <s v="Leve"/>
    <s v="Nation-state"/>
    <s v="Weak Passwords"/>
    <x v="4"/>
    <n v="44"/>
    <x v="2"/>
  </r>
  <r>
    <n v="864"/>
    <s v="USA"/>
    <x v="3"/>
    <x v="2"/>
    <x v="8"/>
    <s v="Phishing"/>
    <n v="4"/>
    <x v="4"/>
    <s v="Healthcare"/>
    <x v="5"/>
    <n v="7003"/>
    <n v="7003000"/>
    <s v="Alta"/>
    <s v="248437"/>
    <s v="Hacker Group"/>
    <n v="248437"/>
    <n v="248437"/>
    <n v="28.188232831663562"/>
    <s v="Leve"/>
    <s v="Hacker Group"/>
    <s v="Social Engineering"/>
    <x v="4"/>
    <n v="70"/>
    <x v="0"/>
  </r>
  <r>
    <n v="865"/>
    <s v="Australia"/>
    <x v="6"/>
    <x v="3"/>
    <x v="2"/>
    <s v="SQL Injection"/>
    <n v="1"/>
    <x v="3"/>
    <s v="Retail"/>
    <x v="1"/>
    <n v="6649"/>
    <n v="6649000"/>
    <s v="Alta"/>
    <s v="709125"/>
    <s v="Hacker Group"/>
    <n v="709125"/>
    <n v="709125"/>
    <n v="9.3763440860215059"/>
    <s v="Leve"/>
    <s v="Hacker Group"/>
    <s v="Weak Passwords"/>
    <x v="1"/>
    <n v="37"/>
    <x v="2"/>
  </r>
  <r>
    <n v="866"/>
    <s v="Japan"/>
    <x v="9"/>
    <x v="0"/>
    <x v="4"/>
    <s v="Malware"/>
    <n v="7"/>
    <x v="5"/>
    <s v="Education"/>
    <x v="0"/>
    <n v="533"/>
    <n v="533000"/>
    <s v="Media"/>
    <s v="656250"/>
    <s v="Hacker Group"/>
    <n v="656250"/>
    <n v="656250"/>
    <n v="0.81219047619047624"/>
    <s v="Leve"/>
    <s v="Hacker Group"/>
    <s v="Social Engineering"/>
    <x v="3"/>
    <n v="67"/>
    <x v="0"/>
  </r>
  <r>
    <n v="867"/>
    <s v="India"/>
    <x v="5"/>
    <x v="0"/>
    <x v="9"/>
    <s v="Ransomware"/>
    <n v="5"/>
    <x v="0"/>
    <s v="Healthcare"/>
    <x v="5"/>
    <n v="1046"/>
    <n v="1046000"/>
    <s v="Media"/>
    <s v="32616"/>
    <s v=""/>
    <n v="32616"/>
    <n v="32616"/>
    <n v="32.070149619818494"/>
    <s v="Leve"/>
    <s v="Unknown"/>
    <s v="Unpatched Software"/>
    <x v="3"/>
    <n v="63"/>
    <x v="0"/>
  </r>
  <r>
    <n v="868"/>
    <s v="Australia"/>
    <x v="6"/>
    <x v="3"/>
    <x v="1"/>
    <s v="Phishing"/>
    <n v="8"/>
    <x v="4"/>
    <s v="Healthcare"/>
    <x v="5"/>
    <n v="393"/>
    <n v="393000"/>
    <s v="Media"/>
    <s v="290846"/>
    <s v=""/>
    <n v="290846"/>
    <n v="290846"/>
    <n v="1.3512305481251246"/>
    <s v="Leve"/>
    <s v="Unknown"/>
    <s v="Weak Passwords"/>
    <x v="3"/>
    <n v="3"/>
    <x v="1"/>
  </r>
  <r>
    <n v="869"/>
    <s v="India"/>
    <x v="5"/>
    <x v="0"/>
    <x v="5"/>
    <s v="DDoS"/>
    <n v="2"/>
    <x v="2"/>
    <s v="Banking"/>
    <x v="4"/>
    <n v="2383"/>
    <n v="2383000"/>
    <s v="Media"/>
    <s v="557428"/>
    <s v="Insider"/>
    <n v="557428"/>
    <n v="557428"/>
    <n v="4.2749915684178044"/>
    <s v="Leve"/>
    <s v="Insider"/>
    <s v="Unpatched Software"/>
    <x v="0"/>
    <n v="38"/>
    <x v="2"/>
  </r>
  <r>
    <n v="870"/>
    <s v="Japan"/>
    <x v="9"/>
    <x v="0"/>
    <x v="7"/>
    <s v="DDoS"/>
    <n v="10"/>
    <x v="2"/>
    <s v="Banking"/>
    <x v="4"/>
    <n v="5913"/>
    <n v="5913000"/>
    <s v="Alta"/>
    <s v="182440"/>
    <s v="Insider"/>
    <n v="182440"/>
    <n v="182440"/>
    <n v="32.410655557991667"/>
    <s v="Leve"/>
    <s v="Insider"/>
    <s v="Zero-day"/>
    <x v="3"/>
    <n v="8"/>
    <x v="1"/>
  </r>
  <r>
    <n v="871"/>
    <s v="Australia"/>
    <x v="6"/>
    <x v="3"/>
    <x v="8"/>
    <s v="DDoS"/>
    <n v="4"/>
    <x v="2"/>
    <s v="Government"/>
    <x v="6"/>
    <n v="3024"/>
    <n v="3024000"/>
    <s v="Media"/>
    <s v="292383"/>
    <s v="Insider"/>
    <n v="292383"/>
    <n v="292383"/>
    <n v="10.342598577892696"/>
    <s v="Leve"/>
    <s v="Insider"/>
    <s v="Social Engineering"/>
    <x v="4"/>
    <n v="71"/>
    <x v="0"/>
  </r>
  <r>
    <n v="872"/>
    <s v="France"/>
    <x v="4"/>
    <x v="1"/>
    <x v="1"/>
    <s v="DDoS"/>
    <n v="8"/>
    <x v="2"/>
    <s v="Government"/>
    <x v="6"/>
    <n v="8682"/>
    <n v="8682000"/>
    <s v="Alta"/>
    <s v="99728"/>
    <s v="Nation-state"/>
    <n v="99728"/>
    <n v="99728"/>
    <n v="87.056794480988287"/>
    <s v="Moderada"/>
    <s v="Nation-state"/>
    <s v="Unpatched Software"/>
    <x v="0"/>
    <n v="44"/>
    <x v="2"/>
  </r>
  <r>
    <n v="873"/>
    <s v="USA"/>
    <x v="3"/>
    <x v="2"/>
    <x v="7"/>
    <s v="DDoS"/>
    <n v="10"/>
    <x v="2"/>
    <s v="IT"/>
    <x v="2"/>
    <n v="6639"/>
    <n v="6639000"/>
    <s v="Alta"/>
    <s v="365006"/>
    <s v="Insider"/>
    <n v="365006"/>
    <n v="365006"/>
    <n v="18.188742102869544"/>
    <s v="Leve"/>
    <s v="Insider"/>
    <s v="Weak Passwords"/>
    <x v="0"/>
    <n v="47"/>
    <x v="2"/>
  </r>
  <r>
    <n v="874"/>
    <s v="Russia"/>
    <x v="7"/>
    <x v="0"/>
    <x v="0"/>
    <s v="Ransomware"/>
    <n v="6"/>
    <x v="0"/>
    <s v="Telecommunications"/>
    <x v="3"/>
    <n v="6111"/>
    <n v="6111000"/>
    <s v="Alta"/>
    <s v="605427"/>
    <s v="Nation-state"/>
    <n v="605427"/>
    <n v="605427"/>
    <n v="10.093702461238101"/>
    <s v="Leve"/>
    <s v="Nation-state"/>
    <s v="Zero-day"/>
    <x v="4"/>
    <n v="33"/>
    <x v="2"/>
  </r>
  <r>
    <n v="875"/>
    <s v="USA"/>
    <x v="3"/>
    <x v="2"/>
    <x v="6"/>
    <s v="Malware"/>
    <n v="3"/>
    <x v="5"/>
    <s v="Retail"/>
    <x v="1"/>
    <n v="765"/>
    <n v="765000"/>
    <s v="Media"/>
    <s v="864358"/>
    <s v="Hacker Group"/>
    <n v="864358"/>
    <n v="864358"/>
    <n v="0.88504994458314723"/>
    <s v="Leve"/>
    <s v="Hacker Group"/>
    <s v="Unpatched Software"/>
    <x v="0"/>
    <n v="11"/>
    <x v="1"/>
  </r>
  <r>
    <n v="876"/>
    <s v="USA"/>
    <x v="3"/>
    <x v="2"/>
    <x v="3"/>
    <s v="Ransomware"/>
    <n v="9"/>
    <x v="0"/>
    <s v="Retail"/>
    <x v="1"/>
    <n v="982"/>
    <n v="982000"/>
    <s v="Media"/>
    <s v="610968"/>
    <s v=""/>
    <n v="610968"/>
    <n v="610968"/>
    <n v="1.6072854879469956"/>
    <s v="Leve"/>
    <s v="Unknown"/>
    <s v="Unpatched Software"/>
    <x v="2"/>
    <n v="26"/>
    <x v="2"/>
  </r>
  <r>
    <n v="877"/>
    <s v="China"/>
    <x v="0"/>
    <x v="0"/>
    <x v="3"/>
    <s v="DDoS"/>
    <n v="9"/>
    <x v="2"/>
    <s v="IT"/>
    <x v="2"/>
    <n v="6728"/>
    <n v="6728000"/>
    <s v="Alta"/>
    <s v="413150"/>
    <s v="Hacker Group"/>
    <n v="413150"/>
    <n v="413150"/>
    <n v="16.284642381701563"/>
    <s v="Leve"/>
    <s v="Hacker Group"/>
    <s v="Social Engineering"/>
    <x v="3"/>
    <n v="27"/>
    <x v="2"/>
  </r>
  <r>
    <n v="878"/>
    <s v="USA"/>
    <x v="3"/>
    <x v="2"/>
    <x v="1"/>
    <s v="Malware"/>
    <n v="8"/>
    <x v="5"/>
    <s v="Education"/>
    <x v="0"/>
    <n v="1314"/>
    <n v="1314000"/>
    <s v="Media"/>
    <s v="681956"/>
    <s v="Nation-state"/>
    <n v="681956"/>
    <n v="681956"/>
    <n v="1.9268105273654019"/>
    <s v="Leve"/>
    <s v="Nation-state"/>
    <s v="Social Engineering"/>
    <x v="2"/>
    <n v="35"/>
    <x v="2"/>
  </r>
  <r>
    <n v="879"/>
    <s v="Australia"/>
    <x v="6"/>
    <x v="3"/>
    <x v="3"/>
    <s v="Man-in-the-Middle"/>
    <n v="9"/>
    <x v="1"/>
    <s v="IT"/>
    <x v="2"/>
    <n v="8446"/>
    <n v="8446000"/>
    <s v="Alta"/>
    <s v="94162"/>
    <s v=""/>
    <n v="94162"/>
    <n v="94162"/>
    <n v="89.696480533548566"/>
    <s v="Moderada"/>
    <s v="Unknown"/>
    <s v="Weak Passwords"/>
    <x v="3"/>
    <n v="15"/>
    <x v="1"/>
  </r>
  <r>
    <n v="880"/>
    <s v="France"/>
    <x v="4"/>
    <x v="1"/>
    <x v="5"/>
    <s v="Man-in-the-Middle"/>
    <n v="2"/>
    <x v="1"/>
    <s v="Retail"/>
    <x v="1"/>
    <n v="943"/>
    <n v="943000"/>
    <s v="Media"/>
    <s v="565002"/>
    <s v="Hacker Group"/>
    <n v="565002"/>
    <n v="565002"/>
    <n v="1.6690206406349004"/>
    <s v="Leve"/>
    <s v="Hacker Group"/>
    <s v="Unpatched Software"/>
    <x v="3"/>
    <n v="72"/>
    <x v="0"/>
  </r>
  <r>
    <n v="881"/>
    <s v="France"/>
    <x v="4"/>
    <x v="1"/>
    <x v="1"/>
    <s v="Phishing"/>
    <n v="8"/>
    <x v="4"/>
    <s v="Retail"/>
    <x v="1"/>
    <n v="9069"/>
    <n v="9069000"/>
    <s v="Alta"/>
    <s v="275185"/>
    <s v="Nation-state"/>
    <n v="275185"/>
    <n v="275185"/>
    <n v="32.95601141050566"/>
    <s v="Leve"/>
    <s v="Nation-state"/>
    <s v="Zero-day"/>
    <x v="4"/>
    <n v="20"/>
    <x v="1"/>
  </r>
  <r>
    <n v="882"/>
    <s v="Russia"/>
    <x v="7"/>
    <x v="0"/>
    <x v="8"/>
    <s v="DDoS"/>
    <n v="4"/>
    <x v="2"/>
    <s v="Retail"/>
    <x v="1"/>
    <n v="3747"/>
    <n v="3747000"/>
    <s v="Media"/>
    <s v="476758"/>
    <s v="Hacker Group"/>
    <n v="476758"/>
    <n v="476758"/>
    <n v="7.8593332466366581"/>
    <s v="Leve"/>
    <s v="Hacker Group"/>
    <s v="Unpatched Software"/>
    <x v="1"/>
    <n v="19"/>
    <x v="1"/>
  </r>
  <r>
    <n v="883"/>
    <s v="USA"/>
    <x v="3"/>
    <x v="2"/>
    <x v="2"/>
    <s v="SQL Injection"/>
    <n v="1"/>
    <x v="3"/>
    <s v="Banking"/>
    <x v="4"/>
    <n v="72"/>
    <n v="72000"/>
    <s v="Baja"/>
    <s v="312607"/>
    <s v="Hacker Group"/>
    <n v="312607"/>
    <n v="312607"/>
    <n v="0.23032113804233431"/>
    <s v="Leve"/>
    <s v="Hacker Group"/>
    <s v="Weak Passwords"/>
    <x v="2"/>
    <n v="24"/>
    <x v="2"/>
  </r>
  <r>
    <n v="884"/>
    <s v="Russia"/>
    <x v="7"/>
    <x v="0"/>
    <x v="1"/>
    <s v="Phishing"/>
    <n v="8"/>
    <x v="4"/>
    <s v="Banking"/>
    <x v="4"/>
    <n v="9415"/>
    <n v="9415000"/>
    <s v="Alta"/>
    <s v="963192"/>
    <s v="Hacker Group"/>
    <n v="963192"/>
    <n v="963192"/>
    <n v="9.7747904882930925"/>
    <s v="Leve"/>
    <s v="Hacker Group"/>
    <s v="Weak Passwords"/>
    <x v="0"/>
    <n v="7"/>
    <x v="1"/>
  </r>
  <r>
    <n v="885"/>
    <s v="Australia"/>
    <x v="6"/>
    <x v="3"/>
    <x v="7"/>
    <s v="Malware"/>
    <n v="10"/>
    <x v="5"/>
    <s v="Healthcare"/>
    <x v="5"/>
    <n v="4215"/>
    <n v="4215000"/>
    <s v="Alta"/>
    <s v="680874"/>
    <s v=""/>
    <n v="680874"/>
    <n v="680874"/>
    <n v="6.1905727050819976"/>
    <s v="Leve"/>
    <s v="Unknown"/>
    <s v="Zero-day"/>
    <x v="2"/>
    <n v="8"/>
    <x v="1"/>
  </r>
  <r>
    <n v="886"/>
    <s v="France"/>
    <x v="4"/>
    <x v="1"/>
    <x v="4"/>
    <s v="DDoS"/>
    <n v="7"/>
    <x v="2"/>
    <s v="Government"/>
    <x v="6"/>
    <n v="1571"/>
    <n v="1571000"/>
    <s v="Media"/>
    <s v="904770"/>
    <s v="Hacker Group"/>
    <n v="904770"/>
    <n v="904770"/>
    <n v="1.7363528852636583"/>
    <s v="Leve"/>
    <s v="Hacker Group"/>
    <s v="Social Engineering"/>
    <x v="2"/>
    <n v="4"/>
    <x v="1"/>
  </r>
  <r>
    <n v="887"/>
    <s v="USA"/>
    <x v="3"/>
    <x v="2"/>
    <x v="6"/>
    <s v="SQL Injection"/>
    <n v="3"/>
    <x v="3"/>
    <s v="Government"/>
    <x v="6"/>
    <n v="9846"/>
    <n v="9846000"/>
    <s v="Alta"/>
    <s v="429452"/>
    <s v="Hacker Group"/>
    <n v="429452"/>
    <n v="429452"/>
    <n v="22.926892877434497"/>
    <s v="Leve"/>
    <s v="Hacker Group"/>
    <s v="Weak Passwords"/>
    <x v="2"/>
    <n v="6"/>
    <x v="1"/>
  </r>
  <r>
    <n v="888"/>
    <s v="USA"/>
    <x v="3"/>
    <x v="2"/>
    <x v="4"/>
    <s v="Ransomware"/>
    <n v="7"/>
    <x v="0"/>
    <s v="Healthcare"/>
    <x v="5"/>
    <n v="5171"/>
    <n v="5171000"/>
    <s v="Alta"/>
    <s v="858128"/>
    <s v="Hacker Group"/>
    <n v="858128"/>
    <n v="858128"/>
    <n v="6.0259075569145866"/>
    <s v="Leve"/>
    <s v="Hacker Group"/>
    <s v="Social Engineering"/>
    <x v="2"/>
    <n v="35"/>
    <x v="2"/>
  </r>
  <r>
    <n v="889"/>
    <s v="China"/>
    <x v="0"/>
    <x v="0"/>
    <x v="8"/>
    <s v="Malware"/>
    <n v="4"/>
    <x v="5"/>
    <s v="Education"/>
    <x v="0"/>
    <n v="4226"/>
    <n v="4226000"/>
    <s v="Alta"/>
    <s v="615849"/>
    <s v="Nation-state"/>
    <n v="615849"/>
    <n v="615849"/>
    <n v="6.8620717091364929"/>
    <s v="Leve"/>
    <s v="Nation-state"/>
    <s v="Unpatched Software"/>
    <x v="4"/>
    <n v="44"/>
    <x v="2"/>
  </r>
  <r>
    <n v="890"/>
    <s v="UK"/>
    <x v="1"/>
    <x v="1"/>
    <x v="0"/>
    <s v="Phishing"/>
    <n v="6"/>
    <x v="4"/>
    <s v="Education"/>
    <x v="0"/>
    <n v="9945"/>
    <n v="9945000"/>
    <s v="Alta"/>
    <s v="467349"/>
    <s v="Nation-state"/>
    <n v="467349"/>
    <n v="467349"/>
    <n v="21.279600469884389"/>
    <s v="Leve"/>
    <s v="Nation-state"/>
    <s v="Zero-day"/>
    <x v="3"/>
    <n v="44"/>
    <x v="2"/>
  </r>
  <r>
    <n v="891"/>
    <s v="France"/>
    <x v="4"/>
    <x v="1"/>
    <x v="8"/>
    <s v="SQL Injection"/>
    <n v="4"/>
    <x v="3"/>
    <s v="Retail"/>
    <x v="1"/>
    <n v="6374"/>
    <n v="6374000"/>
    <s v="Alta"/>
    <s v="235418"/>
    <s v="Nation-state"/>
    <n v="235418"/>
    <n v="235418"/>
    <n v="27.0752448835688"/>
    <s v="Leve"/>
    <s v="Nation-state"/>
    <s v="Weak Passwords"/>
    <x v="4"/>
    <n v="28"/>
    <x v="2"/>
  </r>
  <r>
    <n v="892"/>
    <s v="Australia"/>
    <x v="6"/>
    <x v="3"/>
    <x v="1"/>
    <s v="SQL Injection"/>
    <n v="8"/>
    <x v="3"/>
    <s v="IT"/>
    <x v="2"/>
    <n v="505"/>
    <n v="505000"/>
    <s v="Media"/>
    <s v="823606"/>
    <s v="Insider"/>
    <n v="823606"/>
    <n v="823606"/>
    <n v="0.61315726208891141"/>
    <s v="Leve"/>
    <s v="Insider"/>
    <s v="Weak Passwords"/>
    <x v="4"/>
    <n v="25"/>
    <x v="2"/>
  </r>
  <r>
    <n v="893"/>
    <s v="China"/>
    <x v="0"/>
    <x v="0"/>
    <x v="9"/>
    <s v="SQL Injection"/>
    <n v="5"/>
    <x v="3"/>
    <s v="IT"/>
    <x v="2"/>
    <n v="8938"/>
    <n v="8938000"/>
    <s v="Alta"/>
    <s v="923489"/>
    <s v="Nation-state"/>
    <n v="923489"/>
    <n v="923489"/>
    <n v="9.6785126839626674"/>
    <s v="Leve"/>
    <s v="Nation-state"/>
    <s v="Unpatched Software"/>
    <x v="3"/>
    <n v="66"/>
    <x v="0"/>
  </r>
  <r>
    <n v="894"/>
    <s v="USA"/>
    <x v="3"/>
    <x v="2"/>
    <x v="2"/>
    <s v="Phishing"/>
    <n v="1"/>
    <x v="4"/>
    <s v="IT"/>
    <x v="2"/>
    <n v="5857"/>
    <n v="5857000"/>
    <s v="Alta"/>
    <s v="630793"/>
    <s v="Hacker Group"/>
    <n v="630793"/>
    <n v="630793"/>
    <n v="9.2851379137054462"/>
    <s v="Leve"/>
    <s v="Hacker Group"/>
    <s v="Social Engineering"/>
    <x v="1"/>
    <n v="64"/>
    <x v="0"/>
  </r>
  <r>
    <n v="895"/>
    <s v="France"/>
    <x v="4"/>
    <x v="1"/>
    <x v="7"/>
    <s v="SQL Injection"/>
    <n v="10"/>
    <x v="3"/>
    <s v="Education"/>
    <x v="0"/>
    <n v="6583"/>
    <n v="6583000"/>
    <s v="Alta"/>
    <s v="691903"/>
    <s v=""/>
    <n v="691903"/>
    <n v="691903"/>
    <n v="9.5143394377535575"/>
    <s v="Leve"/>
    <s v="Unknown"/>
    <s v="Zero-day"/>
    <x v="0"/>
    <n v="54"/>
    <x v="0"/>
  </r>
  <r>
    <n v="896"/>
    <s v="UK"/>
    <x v="1"/>
    <x v="1"/>
    <x v="0"/>
    <s v="Phishing"/>
    <n v="6"/>
    <x v="4"/>
    <s v="Government"/>
    <x v="6"/>
    <n v="7979"/>
    <n v="7979000"/>
    <s v="Alta"/>
    <s v="133632"/>
    <s v="Hacker Group"/>
    <n v="133632"/>
    <n v="133632"/>
    <n v="59.708752394636015"/>
    <s v="Moderada"/>
    <s v="Hacker Group"/>
    <s v="Weak Passwords"/>
    <x v="3"/>
    <n v="8"/>
    <x v="1"/>
  </r>
  <r>
    <n v="897"/>
    <s v="Australia"/>
    <x v="6"/>
    <x v="3"/>
    <x v="1"/>
    <s v="Phishing"/>
    <n v="8"/>
    <x v="4"/>
    <s v="Banking"/>
    <x v="4"/>
    <n v="905"/>
    <n v="905000"/>
    <s v="Media"/>
    <s v="42278"/>
    <s v="Insider"/>
    <n v="42278"/>
    <n v="42278"/>
    <n v="21.405932163300061"/>
    <s v="Leve"/>
    <s v="Insider"/>
    <s v="Weak Passwords"/>
    <x v="1"/>
    <n v="45"/>
    <x v="2"/>
  </r>
  <r>
    <n v="899"/>
    <s v="India"/>
    <x v="5"/>
    <x v="0"/>
    <x v="7"/>
    <s v="SQL Injection"/>
    <n v="10"/>
    <x v="3"/>
    <s v="Telecommunications"/>
    <x v="3"/>
    <n v="6372"/>
    <n v="6372000"/>
    <s v="Alta"/>
    <s v="916516"/>
    <s v="Hacker Group"/>
    <n v="916516"/>
    <n v="916516"/>
    <n v="6.9524154515578562"/>
    <s v="Leve"/>
    <s v="Hacker Group"/>
    <s v="Social Engineering"/>
    <x v="4"/>
    <n v="68"/>
    <x v="0"/>
  </r>
  <r>
    <n v="900"/>
    <s v="Japan"/>
    <x v="9"/>
    <x v="0"/>
    <x v="5"/>
    <s v="SQL Injection"/>
    <n v="2"/>
    <x v="3"/>
    <s v="Government"/>
    <x v="6"/>
    <n v="878"/>
    <n v="878000"/>
    <s v="Media"/>
    <s v="510002"/>
    <s v="Hacker Group"/>
    <n v="510002"/>
    <n v="510002"/>
    <n v="1.7215618762279363"/>
    <s v="Leve"/>
    <s v="Hacker Group"/>
    <s v="Social Engineering"/>
    <x v="3"/>
    <n v="62"/>
    <x v="0"/>
  </r>
  <r>
    <n v="901"/>
    <s v="UK"/>
    <x v="1"/>
    <x v="1"/>
    <x v="7"/>
    <s v="Malware"/>
    <n v="10"/>
    <x v="5"/>
    <s v="IT"/>
    <x v="2"/>
    <n v="8245"/>
    <n v="8245000"/>
    <s v="Alta"/>
    <s v="435994"/>
    <s v="Nation-state"/>
    <n v="435994"/>
    <n v="435994"/>
    <n v="18.910810699229806"/>
    <s v="Leve"/>
    <s v="Nation-state"/>
    <s v="Unpatched Software"/>
    <x v="4"/>
    <n v="51"/>
    <x v="0"/>
  </r>
  <r>
    <n v="902"/>
    <s v="India"/>
    <x v="5"/>
    <x v="0"/>
    <x v="3"/>
    <s v="Ransomware"/>
    <n v="9"/>
    <x v="0"/>
    <s v="IT"/>
    <x v="2"/>
    <n v="6619"/>
    <n v="6619000"/>
    <s v="Alta"/>
    <s v="537670"/>
    <s v="Hacker Group"/>
    <n v="537670"/>
    <n v="537670"/>
    <n v="12.310525043242137"/>
    <s v="Leve"/>
    <s v="Hacker Group"/>
    <s v="Unpatched Software"/>
    <x v="4"/>
    <n v="55"/>
    <x v="0"/>
  </r>
  <r>
    <n v="903"/>
    <s v="Russia"/>
    <x v="7"/>
    <x v="0"/>
    <x v="6"/>
    <s v="Malware"/>
    <n v="3"/>
    <x v="5"/>
    <s v="Banking"/>
    <x v="4"/>
    <n v="3962"/>
    <n v="3962000"/>
    <s v="Media"/>
    <s v="850339"/>
    <s v="Hacker Group"/>
    <n v="850339"/>
    <n v="850339"/>
    <n v="4.659318224849148"/>
    <s v="Leve"/>
    <s v="Hacker Group"/>
    <s v="Social Engineering"/>
    <x v="3"/>
    <n v="50"/>
    <x v="2"/>
  </r>
  <r>
    <n v="904"/>
    <s v="Japan"/>
    <x v="9"/>
    <x v="0"/>
    <x v="8"/>
    <s v="DDoS"/>
    <n v="4"/>
    <x v="2"/>
    <s v="Government"/>
    <x v="6"/>
    <n v="3546"/>
    <n v="3546000"/>
    <s v="Media"/>
    <s v="937562"/>
    <s v=""/>
    <n v="937562"/>
    <n v="937562"/>
    <n v="3.7821498738216781"/>
    <s v="Leve"/>
    <s v="Unknown"/>
    <s v="Zero-day"/>
    <x v="3"/>
    <n v="10"/>
    <x v="1"/>
  </r>
  <r>
    <n v="905"/>
    <s v="France"/>
    <x v="4"/>
    <x v="1"/>
    <x v="9"/>
    <s v="Malware"/>
    <n v="5"/>
    <x v="5"/>
    <s v="Government"/>
    <x v="6"/>
    <n v="1062"/>
    <n v="1062000"/>
    <s v="Media"/>
    <s v="405267"/>
    <s v="Nation-state"/>
    <n v="405267"/>
    <n v="405267"/>
    <n v="2.6204946368690272"/>
    <s v="Leve"/>
    <s v="Nation-state"/>
    <s v="Unpatched Software"/>
    <x v="1"/>
    <n v="5"/>
    <x v="1"/>
  </r>
  <r>
    <n v="906"/>
    <s v="China"/>
    <x v="0"/>
    <x v="0"/>
    <x v="6"/>
    <s v="DDoS"/>
    <n v="3"/>
    <x v="2"/>
    <s v="Government"/>
    <x v="6"/>
    <n v="8076"/>
    <n v="8076000"/>
    <s v="Alta"/>
    <s v="346279"/>
    <s v=""/>
    <n v="346279"/>
    <n v="346279"/>
    <n v="23.322234383257431"/>
    <s v="Leve"/>
    <s v="Unknown"/>
    <s v="Zero-day"/>
    <x v="4"/>
    <n v="59"/>
    <x v="0"/>
  </r>
  <r>
    <n v="907"/>
    <s v="Brazil"/>
    <x v="8"/>
    <x v="2"/>
    <x v="3"/>
    <s v="DDoS"/>
    <n v="9"/>
    <x v="2"/>
    <s v="Telecommunications"/>
    <x v="3"/>
    <n v="1045"/>
    <n v="1045000"/>
    <s v="Media"/>
    <s v="889928"/>
    <s v="Nation-state"/>
    <n v="889928"/>
    <n v="889928"/>
    <n v="1.174252299062396"/>
    <s v="Leve"/>
    <s v="Nation-state"/>
    <s v="Zero-day"/>
    <x v="4"/>
    <n v="63"/>
    <x v="0"/>
  </r>
  <r>
    <n v="909"/>
    <s v="India"/>
    <x v="5"/>
    <x v="0"/>
    <x v="4"/>
    <s v="Ransomware"/>
    <n v="7"/>
    <x v="0"/>
    <s v="IT"/>
    <x v="2"/>
    <n v="2714"/>
    <n v="2714000"/>
    <s v="Media"/>
    <s v="227433"/>
    <s v=""/>
    <n v="227433"/>
    <n v="227433"/>
    <n v="11.93318471813677"/>
    <s v="Leve"/>
    <s v="Unknown"/>
    <s v="Unpatched Software"/>
    <x v="2"/>
    <n v="13"/>
    <x v="1"/>
  </r>
  <r>
    <n v="910"/>
    <s v="Germany"/>
    <x v="2"/>
    <x v="1"/>
    <x v="5"/>
    <s v="Ransomware"/>
    <n v="2"/>
    <x v="0"/>
    <s v="Healthcare"/>
    <x v="5"/>
    <n v="5479"/>
    <n v="5479000"/>
    <s v="Alta"/>
    <s v="393779"/>
    <s v="Nation-state"/>
    <n v="393779"/>
    <n v="393779"/>
    <n v="13.913895865447371"/>
    <s v="Leve"/>
    <s v="Nation-state"/>
    <s v="Weak Passwords"/>
    <x v="4"/>
    <n v="39"/>
    <x v="2"/>
  </r>
  <r>
    <n v="911"/>
    <s v="Russia"/>
    <x v="7"/>
    <x v="0"/>
    <x v="6"/>
    <s v="Ransomware"/>
    <n v="3"/>
    <x v="0"/>
    <s v="IT"/>
    <x v="2"/>
    <n v="4108"/>
    <n v="4108000"/>
    <s v="Alta"/>
    <s v="529025"/>
    <s v="Insider"/>
    <n v="529025"/>
    <n v="529025"/>
    <n v="7.7652284863664285"/>
    <s v="Leve"/>
    <s v="Insider"/>
    <s v="Unpatched Software"/>
    <x v="1"/>
    <n v="42"/>
    <x v="2"/>
  </r>
  <r>
    <n v="912"/>
    <s v="Brazil"/>
    <x v="8"/>
    <x v="2"/>
    <x v="2"/>
    <s v="Man-in-the-Middle"/>
    <n v="1"/>
    <x v="1"/>
    <s v="Education"/>
    <x v="0"/>
    <n v="894"/>
    <n v="894000"/>
    <s v="Media"/>
    <s v="451311"/>
    <s v=""/>
    <n v="451311"/>
    <n v="451311"/>
    <n v="1.9808956573183458"/>
    <s v="Leve"/>
    <s v="Unknown"/>
    <s v="Weak Passwords"/>
    <x v="4"/>
    <n v="14"/>
    <x v="1"/>
  </r>
  <r>
    <n v="913"/>
    <s v="India"/>
    <x v="5"/>
    <x v="0"/>
    <x v="1"/>
    <s v="Ransomware"/>
    <n v="8"/>
    <x v="0"/>
    <s v="Education"/>
    <x v="0"/>
    <n v="9811"/>
    <n v="9811000"/>
    <s v="Alta"/>
    <s v="677198"/>
    <s v=""/>
    <n v="677198"/>
    <n v="677198"/>
    <n v="14.487638770344862"/>
    <s v="Leve"/>
    <s v="Unknown"/>
    <s v="Social Engineering"/>
    <x v="0"/>
    <n v="28"/>
    <x v="2"/>
  </r>
  <r>
    <n v="914"/>
    <s v="Russia"/>
    <x v="7"/>
    <x v="0"/>
    <x v="2"/>
    <s v="Man-in-the-Middle"/>
    <n v="1"/>
    <x v="1"/>
    <s v="Healthcare"/>
    <x v="5"/>
    <n v="94"/>
    <n v="94000"/>
    <s v="Baja"/>
    <s v="480988"/>
    <s v="Nation-state"/>
    <n v="480988"/>
    <n v="480988"/>
    <n v="0.19543107104543148"/>
    <s v="Leve"/>
    <s v="Nation-state"/>
    <s v="Unpatched Software"/>
    <x v="4"/>
    <n v="59"/>
    <x v="0"/>
  </r>
  <r>
    <n v="915"/>
    <s v="Australia"/>
    <x v="6"/>
    <x v="3"/>
    <x v="7"/>
    <s v="Ransomware"/>
    <n v="10"/>
    <x v="0"/>
    <s v="Telecommunications"/>
    <x v="3"/>
    <n v="4639"/>
    <n v="4639000"/>
    <s v="Alta"/>
    <s v="605536"/>
    <s v="Nation-state"/>
    <n v="605536"/>
    <n v="605536"/>
    <n v="7.6609813454526234"/>
    <s v="Leve"/>
    <s v="Nation-state"/>
    <s v="Unpatched Software"/>
    <x v="0"/>
    <n v="61"/>
    <x v="0"/>
  </r>
  <r>
    <n v="916"/>
    <s v="Brazil"/>
    <x v="8"/>
    <x v="2"/>
    <x v="4"/>
    <s v="Ransomware"/>
    <n v="7"/>
    <x v="0"/>
    <s v="Banking"/>
    <x v="4"/>
    <n v="3061"/>
    <n v="3061000"/>
    <s v="Media"/>
    <s v="910960"/>
    <s v="Nation-state"/>
    <n v="910960"/>
    <n v="910960"/>
    <n v="3.3601914463862301"/>
    <s v="Leve"/>
    <s v="Nation-state"/>
    <s v="Social Engineering"/>
    <x v="2"/>
    <n v="31"/>
    <x v="2"/>
  </r>
  <r>
    <n v="917"/>
    <s v="China"/>
    <x v="0"/>
    <x v="0"/>
    <x v="4"/>
    <s v="Ransomware"/>
    <n v="7"/>
    <x v="0"/>
    <s v="Banking"/>
    <x v="4"/>
    <n v="4398"/>
    <n v="4398000"/>
    <s v="Alta"/>
    <s v="386308"/>
    <s v="Nation-state"/>
    <n v="386308"/>
    <n v="386308"/>
    <n v="11.384698220073103"/>
    <s v="Leve"/>
    <s v="Nation-state"/>
    <s v="Weak Passwords"/>
    <x v="2"/>
    <n v="3"/>
    <x v="1"/>
  </r>
  <r>
    <n v="918"/>
    <s v="Australia"/>
    <x v="6"/>
    <x v="3"/>
    <x v="1"/>
    <s v="Man-in-the-Middle"/>
    <n v="8"/>
    <x v="1"/>
    <s v="Banking"/>
    <x v="4"/>
    <n v="5438"/>
    <n v="5438000"/>
    <s v="Alta"/>
    <s v="100855"/>
    <s v=""/>
    <n v="100855"/>
    <n v="100855"/>
    <n v="53.918992613157506"/>
    <s v="Moderada"/>
    <s v="Unknown"/>
    <s v="Social Engineering"/>
    <x v="0"/>
    <n v="2"/>
    <x v="1"/>
  </r>
  <r>
    <n v="919"/>
    <s v="China"/>
    <x v="0"/>
    <x v="0"/>
    <x v="5"/>
    <s v="Malware"/>
    <n v="2"/>
    <x v="5"/>
    <s v="Education"/>
    <x v="0"/>
    <n v="2374"/>
    <n v="2374000"/>
    <s v="Media"/>
    <s v="317922"/>
    <s v="Insider"/>
    <n v="317922"/>
    <n v="317922"/>
    <n v="7.4672403922974819"/>
    <s v="Leve"/>
    <s v="Insider"/>
    <s v="Social Engineering"/>
    <x v="2"/>
    <n v="18"/>
    <x v="1"/>
  </r>
  <r>
    <n v="920"/>
    <s v="USA"/>
    <x v="3"/>
    <x v="2"/>
    <x v="4"/>
    <s v="DDoS"/>
    <n v="7"/>
    <x v="2"/>
    <s v="IT"/>
    <x v="2"/>
    <n v="8213"/>
    <n v="8213000"/>
    <s v="Alta"/>
    <s v="220618"/>
    <s v=""/>
    <n v="220618"/>
    <n v="220618"/>
    <n v="37.227243470614368"/>
    <s v="Leve"/>
    <s v="Unknown"/>
    <s v="Weak Passwords"/>
    <x v="3"/>
    <n v="59"/>
    <x v="0"/>
  </r>
  <r>
    <n v="921"/>
    <s v="India"/>
    <x v="5"/>
    <x v="0"/>
    <x v="7"/>
    <s v="Ransomware"/>
    <n v="10"/>
    <x v="0"/>
    <s v="Telecommunications"/>
    <x v="3"/>
    <n v="247"/>
    <n v="247000"/>
    <s v="Media"/>
    <s v="825941"/>
    <s v="Hacker Group"/>
    <n v="825941"/>
    <n v="825941"/>
    <n v="0.2990528379145726"/>
    <s v="Leve"/>
    <s v="Hacker Group"/>
    <s v="Unpatched Software"/>
    <x v="0"/>
    <n v="54"/>
    <x v="0"/>
  </r>
  <r>
    <n v="922"/>
    <s v="China"/>
    <x v="0"/>
    <x v="0"/>
    <x v="6"/>
    <s v="Malware"/>
    <n v="3"/>
    <x v="5"/>
    <s v="Education"/>
    <x v="0"/>
    <n v="609"/>
    <n v="609000"/>
    <s v="Media"/>
    <s v="331234"/>
    <s v=""/>
    <n v="331234"/>
    <n v="331234"/>
    <n v="1.8385793728904642"/>
    <s v="Leve"/>
    <s v="Unknown"/>
    <s v="Social Engineering"/>
    <x v="2"/>
    <n v="3"/>
    <x v="1"/>
  </r>
  <r>
    <n v="923"/>
    <s v="China"/>
    <x v="0"/>
    <x v="0"/>
    <x v="9"/>
    <s v="Man-in-the-Middle"/>
    <n v="5"/>
    <x v="1"/>
    <s v="Telecommunications"/>
    <x v="3"/>
    <n v="1461"/>
    <n v="1461000"/>
    <s v="Media"/>
    <s v="855055"/>
    <s v="Hacker Group"/>
    <n v="855055"/>
    <n v="855055"/>
    <n v="1.7086620158937145"/>
    <s v="Leve"/>
    <s v="Hacker Group"/>
    <s v="Unpatched Software"/>
    <x v="2"/>
    <n v="59"/>
    <x v="0"/>
  </r>
  <r>
    <n v="924"/>
    <s v="Japan"/>
    <x v="9"/>
    <x v="0"/>
    <x v="6"/>
    <s v="DDoS"/>
    <n v="3"/>
    <x v="2"/>
    <s v="Telecommunications"/>
    <x v="3"/>
    <n v="3431"/>
    <n v="3431000"/>
    <s v="Media"/>
    <s v="305329"/>
    <s v=""/>
    <n v="305329"/>
    <n v="305329"/>
    <n v="11.237059041230934"/>
    <s v="Leve"/>
    <s v="Unknown"/>
    <s v="Unpatched Software"/>
    <x v="3"/>
    <n v="40"/>
    <x v="2"/>
  </r>
  <r>
    <n v="925"/>
    <s v="Japan"/>
    <x v="9"/>
    <x v="0"/>
    <x v="9"/>
    <s v="Phishing"/>
    <n v="5"/>
    <x v="4"/>
    <s v="Government"/>
    <x v="6"/>
    <n v="3239"/>
    <n v="3239000"/>
    <s v="Media"/>
    <s v="442923"/>
    <s v="Nation-state"/>
    <n v="442923"/>
    <n v="442923"/>
    <n v="7.3127834860686844"/>
    <s v="Leve"/>
    <s v="Nation-state"/>
    <s v="Social Engineering"/>
    <x v="4"/>
    <n v="57"/>
    <x v="0"/>
  </r>
  <r>
    <n v="926"/>
    <s v="UK"/>
    <x v="1"/>
    <x v="1"/>
    <x v="7"/>
    <s v="Ransomware"/>
    <n v="10"/>
    <x v="0"/>
    <s v="Banking"/>
    <x v="4"/>
    <n v="793"/>
    <n v="793000"/>
    <s v="Media"/>
    <s v="893277"/>
    <s v=""/>
    <n v="893277"/>
    <n v="893277"/>
    <n v="0.88774254794425467"/>
    <s v="Leve"/>
    <s v="Unknown"/>
    <s v="Social Engineering"/>
    <x v="3"/>
    <n v="15"/>
    <x v="1"/>
  </r>
  <r>
    <n v="927"/>
    <s v="China"/>
    <x v="0"/>
    <x v="0"/>
    <x v="9"/>
    <s v="Malware"/>
    <n v="5"/>
    <x v="5"/>
    <s v="Healthcare"/>
    <x v="5"/>
    <n v="3086"/>
    <n v="3086000"/>
    <s v="Media"/>
    <s v="240532"/>
    <s v="Insider"/>
    <n v="240532"/>
    <n v="240532"/>
    <n v="12.829893735552858"/>
    <s v="Leve"/>
    <s v="Insider"/>
    <s v="Weak Passwords"/>
    <x v="4"/>
    <n v="64"/>
    <x v="0"/>
  </r>
  <r>
    <n v="928"/>
    <s v="USA"/>
    <x v="3"/>
    <x v="2"/>
    <x v="3"/>
    <s v="DDoS"/>
    <n v="9"/>
    <x v="2"/>
    <s v="Healthcare"/>
    <x v="5"/>
    <n v="9314"/>
    <n v="9314000"/>
    <s v="Alta"/>
    <s v="947960"/>
    <s v="Nation-state"/>
    <n v="947960"/>
    <n v="947960"/>
    <n v="9.8253090847715097"/>
    <s v="Leve"/>
    <s v="Nation-state"/>
    <s v="Weak Passwords"/>
    <x v="3"/>
    <n v="55"/>
    <x v="0"/>
  </r>
  <r>
    <n v="929"/>
    <s v="Brazil"/>
    <x v="8"/>
    <x v="2"/>
    <x v="4"/>
    <s v="Malware"/>
    <n v="7"/>
    <x v="5"/>
    <s v="Healthcare"/>
    <x v="5"/>
    <n v="5287"/>
    <n v="5287000"/>
    <s v="Alta"/>
    <s v="437283"/>
    <s v="Insider"/>
    <n v="437283"/>
    <n v="437283"/>
    <n v="12.090568350473264"/>
    <s v="Leve"/>
    <s v="Insider"/>
    <s v="Zero-day"/>
    <x v="2"/>
    <n v="30"/>
    <x v="2"/>
  </r>
  <r>
    <n v="930"/>
    <s v="China"/>
    <x v="0"/>
    <x v="0"/>
    <x v="0"/>
    <s v="Malware"/>
    <n v="6"/>
    <x v="5"/>
    <s v="Healthcare"/>
    <x v="5"/>
    <n v="2961"/>
    <n v="2961000"/>
    <s v="Media"/>
    <s v="761390"/>
    <s v="Insider"/>
    <n v="761390"/>
    <n v="761390"/>
    <n v="3.8889399650638965"/>
    <s v="Leve"/>
    <s v="Insider"/>
    <s v="Weak Passwords"/>
    <x v="2"/>
    <n v="7"/>
    <x v="1"/>
  </r>
  <r>
    <n v="931"/>
    <s v="France"/>
    <x v="4"/>
    <x v="1"/>
    <x v="0"/>
    <s v="Phishing"/>
    <n v="6"/>
    <x v="4"/>
    <s v="Retail"/>
    <x v="1"/>
    <n v="2575"/>
    <n v="2575000"/>
    <s v="Media"/>
    <s v="998507"/>
    <s v="Insider"/>
    <n v="998507"/>
    <n v="998507"/>
    <n v="2.5788502233835118"/>
    <s v="Leve"/>
    <s v="Insider"/>
    <s v="Weak Passwords"/>
    <x v="1"/>
    <n v="15"/>
    <x v="1"/>
  </r>
  <r>
    <n v="932"/>
    <s v="India"/>
    <x v="5"/>
    <x v="0"/>
    <x v="1"/>
    <s v="DDoS"/>
    <n v="8"/>
    <x v="2"/>
    <s v="Retail"/>
    <x v="1"/>
    <n v="8217"/>
    <n v="8217000"/>
    <s v="Alta"/>
    <s v="593329"/>
    <s v="Hacker Group"/>
    <n v="593329"/>
    <n v="593329"/>
    <n v="13.848977548712435"/>
    <s v="Leve"/>
    <s v="Hacker Group"/>
    <s v="Unpatched Software"/>
    <x v="1"/>
    <n v="62"/>
    <x v="0"/>
  </r>
  <r>
    <n v="933"/>
    <s v="UK"/>
    <x v="1"/>
    <x v="1"/>
    <x v="0"/>
    <s v="Phishing"/>
    <n v="6"/>
    <x v="4"/>
    <s v="Banking"/>
    <x v="4"/>
    <n v="6007"/>
    <n v="6007000"/>
    <s v="Alta"/>
    <s v="197590"/>
    <s v="Insider"/>
    <n v="197590"/>
    <n v="197590"/>
    <n v="30.401336100005061"/>
    <s v="Leve"/>
    <s v="Insider"/>
    <s v="Zero-day"/>
    <x v="4"/>
    <n v="62"/>
    <x v="0"/>
  </r>
  <r>
    <n v="934"/>
    <s v="Japan"/>
    <x v="9"/>
    <x v="0"/>
    <x v="1"/>
    <s v="Ransomware"/>
    <n v="8"/>
    <x v="0"/>
    <s v="Banking"/>
    <x v="4"/>
    <n v="5075"/>
    <n v="5075000"/>
    <s v="Alta"/>
    <s v="53111"/>
    <s v="Hacker Group"/>
    <n v="53111"/>
    <n v="53111"/>
    <n v="95.554593210446043"/>
    <s v="Moderada"/>
    <s v="Hacker Group"/>
    <s v="Social Engineering"/>
    <x v="2"/>
    <n v="15"/>
    <x v="1"/>
  </r>
  <r>
    <n v="935"/>
    <s v="Australia"/>
    <x v="6"/>
    <x v="3"/>
    <x v="1"/>
    <s v="Phishing"/>
    <n v="8"/>
    <x v="4"/>
    <s v="Retail"/>
    <x v="1"/>
    <n v="1488"/>
    <n v="1488000"/>
    <s v="Media"/>
    <s v="69641"/>
    <s v="Hacker Group"/>
    <n v="69641"/>
    <n v="69641"/>
    <n v="21.366723625450526"/>
    <s v="Leve"/>
    <s v="Hacker Group"/>
    <s v="Unpatched Software"/>
    <x v="3"/>
    <n v="54"/>
    <x v="0"/>
  </r>
  <r>
    <n v="936"/>
    <s v="Germany"/>
    <x v="2"/>
    <x v="1"/>
    <x v="6"/>
    <s v="DDoS"/>
    <n v="3"/>
    <x v="2"/>
    <s v="IT"/>
    <x v="2"/>
    <n v="7398"/>
    <n v="7398000"/>
    <s v="Alta"/>
    <s v="953770"/>
    <s v="Insider"/>
    <n v="953770"/>
    <n v="953770"/>
    <n v="7.7565870178344882"/>
    <s v="Leve"/>
    <s v="Insider"/>
    <s v="Weak Passwords"/>
    <x v="3"/>
    <n v="54"/>
    <x v="0"/>
  </r>
  <r>
    <n v="937"/>
    <s v="Japan"/>
    <x v="9"/>
    <x v="0"/>
    <x v="5"/>
    <s v="SQL Injection"/>
    <n v="2"/>
    <x v="3"/>
    <s v="Retail"/>
    <x v="1"/>
    <n v="4233"/>
    <n v="4233000"/>
    <s v="Alta"/>
    <s v="643549"/>
    <s v="Nation-state"/>
    <n v="643549"/>
    <n v="643549"/>
    <n v="6.5775877205931481"/>
    <s v="Leve"/>
    <s v="Nation-state"/>
    <s v="Weak Passwords"/>
    <x v="0"/>
    <n v="20"/>
    <x v="1"/>
  </r>
  <r>
    <n v="938"/>
    <s v="Brazil"/>
    <x v="8"/>
    <x v="2"/>
    <x v="6"/>
    <s v="Man-in-the-Middle"/>
    <n v="3"/>
    <x v="1"/>
    <s v="Education"/>
    <x v="0"/>
    <n v="7798"/>
    <n v="7798000"/>
    <s v="Alta"/>
    <s v="899279"/>
    <s v="Insider"/>
    <n v="899279"/>
    <n v="899279"/>
    <n v="8.671391192277369"/>
    <s v="Leve"/>
    <s v="Insider"/>
    <s v="Zero-day"/>
    <x v="3"/>
    <n v="39"/>
    <x v="2"/>
  </r>
  <r>
    <n v="939"/>
    <s v="India"/>
    <x v="5"/>
    <x v="0"/>
    <x v="3"/>
    <s v="Ransomware"/>
    <n v="9"/>
    <x v="0"/>
    <s v="Education"/>
    <x v="0"/>
    <n v="855"/>
    <n v="855000"/>
    <s v="Media"/>
    <s v="857887"/>
    <s v=""/>
    <n v="857887"/>
    <n v="857887"/>
    <n v="0.99663475492693099"/>
    <s v="Leve"/>
    <s v="Unknown"/>
    <s v="Social Engineering"/>
    <x v="3"/>
    <n v="44"/>
    <x v="2"/>
  </r>
  <r>
    <n v="940"/>
    <s v="Russia"/>
    <x v="7"/>
    <x v="0"/>
    <x v="3"/>
    <s v="Phishing"/>
    <n v="9"/>
    <x v="4"/>
    <s v="Government"/>
    <x v="6"/>
    <n v="3057"/>
    <n v="3057000"/>
    <s v="Media"/>
    <s v="503775"/>
    <s v=""/>
    <n v="503775"/>
    <n v="503775"/>
    <n v="6.0681852017269611"/>
    <s v="Leve"/>
    <s v="Unknown"/>
    <s v="Zero-day"/>
    <x v="0"/>
    <n v="71"/>
    <x v="0"/>
  </r>
  <r>
    <n v="941"/>
    <s v="Japan"/>
    <x v="9"/>
    <x v="0"/>
    <x v="7"/>
    <s v="SQL Injection"/>
    <n v="10"/>
    <x v="3"/>
    <s v="IT"/>
    <x v="2"/>
    <n v="3698"/>
    <n v="3698000"/>
    <s v="Media"/>
    <s v="452892"/>
    <s v=""/>
    <n v="452892"/>
    <n v="452892"/>
    <n v="8.1653021029296173"/>
    <s v="Leve"/>
    <s v="Unknown"/>
    <s v="Weak Passwords"/>
    <x v="0"/>
    <n v="17"/>
    <x v="1"/>
  </r>
  <r>
    <n v="942"/>
    <s v="Russia"/>
    <x v="7"/>
    <x v="0"/>
    <x v="4"/>
    <s v="Ransomware"/>
    <n v="7"/>
    <x v="0"/>
    <s v="Healthcare"/>
    <x v="5"/>
    <n v="2406"/>
    <n v="2406000"/>
    <s v="Media"/>
    <s v="327566"/>
    <s v=""/>
    <n v="327566"/>
    <n v="327566"/>
    <n v="7.3450846546955422"/>
    <s v="Leve"/>
    <s v="Unknown"/>
    <s v="Unpatched Software"/>
    <x v="1"/>
    <n v="6"/>
    <x v="1"/>
  </r>
  <r>
    <n v="943"/>
    <s v="Australia"/>
    <x v="6"/>
    <x v="3"/>
    <x v="4"/>
    <s v="Ransomware"/>
    <n v="7"/>
    <x v="0"/>
    <s v="Education"/>
    <x v="0"/>
    <n v="5066"/>
    <n v="5066000"/>
    <s v="Alta"/>
    <s v="851204"/>
    <s v="Insider"/>
    <n v="851204"/>
    <n v="851204"/>
    <n v="5.9515697764578173"/>
    <s v="Leve"/>
    <s v="Insider"/>
    <s v="Zero-day"/>
    <x v="3"/>
    <n v="3"/>
    <x v="1"/>
  </r>
  <r>
    <n v="944"/>
    <s v="UK"/>
    <x v="1"/>
    <x v="1"/>
    <x v="1"/>
    <s v="Man-in-the-Middle"/>
    <n v="8"/>
    <x v="1"/>
    <s v="Government"/>
    <x v="6"/>
    <n v="7927"/>
    <n v="7927000"/>
    <s v="Alta"/>
    <s v="923309"/>
    <s v="Hacker Group"/>
    <n v="923309"/>
    <n v="923309"/>
    <n v="8.5854248144445684"/>
    <s v="Leve"/>
    <s v="Hacker Group"/>
    <s v="Unpatched Software"/>
    <x v="3"/>
    <n v="29"/>
    <x v="2"/>
  </r>
  <r>
    <n v="945"/>
    <s v="Brazil"/>
    <x v="8"/>
    <x v="2"/>
    <x v="5"/>
    <s v="Phishing"/>
    <n v="2"/>
    <x v="4"/>
    <s v="Banking"/>
    <x v="4"/>
    <n v="7186"/>
    <n v="7186000"/>
    <s v="Alta"/>
    <s v="151590"/>
    <s v="Nation-state"/>
    <n v="151590"/>
    <n v="151590"/>
    <n v="47.404182333927039"/>
    <s v="Moderada"/>
    <s v="Nation-state"/>
    <s v="Zero-day"/>
    <x v="2"/>
    <n v="30"/>
    <x v="2"/>
  </r>
  <r>
    <n v="946"/>
    <s v="UK"/>
    <x v="1"/>
    <x v="1"/>
    <x v="6"/>
    <s v="DDoS"/>
    <n v="3"/>
    <x v="2"/>
    <s v="Education"/>
    <x v="0"/>
    <n v="2101"/>
    <n v="2101000"/>
    <s v="Media"/>
    <s v="452432"/>
    <s v="Nation-state"/>
    <n v="452432"/>
    <n v="452432"/>
    <n v="4.6437917742334758"/>
    <s v="Leve"/>
    <s v="Nation-state"/>
    <s v="Unpatched Software"/>
    <x v="3"/>
    <n v="8"/>
    <x v="1"/>
  </r>
  <r>
    <n v="947"/>
    <s v="Japan"/>
    <x v="9"/>
    <x v="0"/>
    <x v="7"/>
    <s v="Ransomware"/>
    <n v="10"/>
    <x v="0"/>
    <s v="Retail"/>
    <x v="1"/>
    <n v="9538"/>
    <n v="9538000"/>
    <s v="Alta"/>
    <s v="769596"/>
    <s v="Nation-state"/>
    <n v="769596"/>
    <n v="769596"/>
    <n v="12.393515558812675"/>
    <s v="Leve"/>
    <s v="Nation-state"/>
    <s v="Weak Passwords"/>
    <x v="0"/>
    <n v="65"/>
    <x v="0"/>
  </r>
  <r>
    <n v="948"/>
    <s v="Germany"/>
    <x v="2"/>
    <x v="1"/>
    <x v="6"/>
    <s v="Phishing"/>
    <n v="3"/>
    <x v="4"/>
    <s v="Banking"/>
    <x v="4"/>
    <n v="1479"/>
    <n v="1479000"/>
    <s v="Media"/>
    <s v="407151"/>
    <s v=""/>
    <n v="407151"/>
    <n v="407151"/>
    <n v="3.6325589277688128"/>
    <s v="Leve"/>
    <s v="Unknown"/>
    <s v="Weak Passwords"/>
    <x v="2"/>
    <n v="37"/>
    <x v="2"/>
  </r>
  <r>
    <n v="949"/>
    <s v="Brazil"/>
    <x v="8"/>
    <x v="2"/>
    <x v="5"/>
    <s v="DDoS"/>
    <n v="2"/>
    <x v="2"/>
    <s v="IT"/>
    <x v="2"/>
    <n v="4597"/>
    <n v="4597000"/>
    <s v="Alta"/>
    <s v="312555"/>
    <s v="Nation-state"/>
    <n v="312555"/>
    <n v="312555"/>
    <n v="14.707811425189167"/>
    <s v="Leve"/>
    <s v="Nation-state"/>
    <s v="Social Engineering"/>
    <x v="1"/>
    <n v="67"/>
    <x v="0"/>
  </r>
  <r>
    <n v="950"/>
    <s v="Brazil"/>
    <x v="8"/>
    <x v="2"/>
    <x v="0"/>
    <s v="Man-in-the-Middle"/>
    <n v="6"/>
    <x v="1"/>
    <s v="Government"/>
    <x v="6"/>
    <n v="7639"/>
    <n v="7639000"/>
    <s v="Alta"/>
    <s v="311908"/>
    <s v=""/>
    <n v="311908"/>
    <n v="311908"/>
    <n v="24.491196121933392"/>
    <s v="Leve"/>
    <s v="Unknown"/>
    <s v="Weak Passwords"/>
    <x v="4"/>
    <n v="68"/>
    <x v="0"/>
  </r>
  <r>
    <n v="951"/>
    <s v="China"/>
    <x v="0"/>
    <x v="0"/>
    <x v="4"/>
    <s v="Malware"/>
    <n v="7"/>
    <x v="5"/>
    <s v="Banking"/>
    <x v="4"/>
    <n v="6855"/>
    <n v="6855000"/>
    <s v="Alta"/>
    <s v="59979"/>
    <s v="Insider"/>
    <n v="59979"/>
    <n v="59979"/>
    <n v="114.29000150052518"/>
    <s v="Grave"/>
    <s v="Insider"/>
    <s v="Zero-day"/>
    <x v="3"/>
    <n v="41"/>
    <x v="2"/>
  </r>
  <r>
    <n v="952"/>
    <s v="Japan"/>
    <x v="9"/>
    <x v="0"/>
    <x v="0"/>
    <s v="Malware"/>
    <n v="6"/>
    <x v="5"/>
    <s v="IT"/>
    <x v="2"/>
    <n v="986"/>
    <n v="986000"/>
    <s v="Media"/>
    <s v="233545"/>
    <s v=""/>
    <n v="233545"/>
    <n v="233545"/>
    <n v="4.2218844334068377"/>
    <s v="Leve"/>
    <s v="Unknown"/>
    <s v="Zero-day"/>
    <x v="2"/>
    <n v="55"/>
    <x v="0"/>
  </r>
  <r>
    <n v="953"/>
    <s v="France"/>
    <x v="4"/>
    <x v="1"/>
    <x v="9"/>
    <s v="Man-in-the-Middle"/>
    <n v="5"/>
    <x v="1"/>
    <s v="Retail"/>
    <x v="1"/>
    <n v="8985"/>
    <n v="8985000"/>
    <s v="Alta"/>
    <s v="722081"/>
    <s v="Hacker Group"/>
    <n v="722081"/>
    <n v="722081"/>
    <n v="12.443202355414421"/>
    <s v="Leve"/>
    <s v="Hacker Group"/>
    <s v="Zero-day"/>
    <x v="0"/>
    <n v="33"/>
    <x v="2"/>
  </r>
  <r>
    <n v="954"/>
    <s v="Russia"/>
    <x v="7"/>
    <x v="0"/>
    <x v="2"/>
    <s v="SQL Injection"/>
    <n v="1"/>
    <x v="3"/>
    <s v="Healthcare"/>
    <x v="5"/>
    <n v="7699"/>
    <n v="7699000"/>
    <s v="Alta"/>
    <s v="873037"/>
    <s v="Nation-state"/>
    <n v="873037"/>
    <n v="873037"/>
    <n v="8.818641134339094"/>
    <s v="Leve"/>
    <s v="Nation-state"/>
    <s v="Unpatched Software"/>
    <x v="2"/>
    <n v="31"/>
    <x v="2"/>
  </r>
  <r>
    <n v="955"/>
    <s v="India"/>
    <x v="5"/>
    <x v="0"/>
    <x v="6"/>
    <s v="Malware"/>
    <n v="3"/>
    <x v="5"/>
    <s v="IT"/>
    <x v="2"/>
    <n v="1208"/>
    <n v="1208000"/>
    <s v="Media"/>
    <s v="482213"/>
    <s v="Nation-state"/>
    <n v="482213"/>
    <n v="482213"/>
    <n v="2.5051170333441859"/>
    <s v="Leve"/>
    <s v="Nation-state"/>
    <s v="Social Engineering"/>
    <x v="1"/>
    <n v="3"/>
    <x v="1"/>
  </r>
  <r>
    <n v="956"/>
    <s v="India"/>
    <x v="5"/>
    <x v="0"/>
    <x v="9"/>
    <s v="Phishing"/>
    <n v="5"/>
    <x v="4"/>
    <s v="Education"/>
    <x v="0"/>
    <n v="3972"/>
    <n v="3972000"/>
    <s v="Media"/>
    <s v="512850"/>
    <s v="Hacker Group"/>
    <n v="512850"/>
    <n v="512850"/>
    <n v="7.7449546651067562"/>
    <s v="Leve"/>
    <s v="Hacker Group"/>
    <s v="Zero-day"/>
    <x v="2"/>
    <n v="15"/>
    <x v="1"/>
  </r>
  <r>
    <n v="957"/>
    <s v="China"/>
    <x v="0"/>
    <x v="0"/>
    <x v="5"/>
    <s v="Man-in-the-Middle"/>
    <n v="2"/>
    <x v="1"/>
    <s v="Telecommunications"/>
    <x v="3"/>
    <n v="3773"/>
    <n v="3773000"/>
    <s v="Media"/>
    <s v="849834"/>
    <s v="Hacker Group"/>
    <n v="849834"/>
    <n v="849834"/>
    <n v="4.4396905748652093"/>
    <s v="Leve"/>
    <s v="Hacker Group"/>
    <s v="Zero-day"/>
    <x v="1"/>
    <n v="56"/>
    <x v="0"/>
  </r>
  <r>
    <n v="958"/>
    <s v="Brazil"/>
    <x v="8"/>
    <x v="2"/>
    <x v="6"/>
    <s v="Malware"/>
    <n v="3"/>
    <x v="5"/>
    <s v="Retail"/>
    <x v="1"/>
    <n v="7803"/>
    <n v="7803000"/>
    <s v="Alta"/>
    <s v="660707"/>
    <s v="Insider"/>
    <n v="660707"/>
    <n v="660707"/>
    <n v="11.81007617597513"/>
    <s v="Leve"/>
    <s v="Insider"/>
    <s v="Unpatched Software"/>
    <x v="3"/>
    <n v="11"/>
    <x v="1"/>
  </r>
  <r>
    <n v="959"/>
    <s v="USA"/>
    <x v="3"/>
    <x v="2"/>
    <x v="8"/>
    <s v="Ransomware"/>
    <n v="4"/>
    <x v="0"/>
    <s v="Education"/>
    <x v="0"/>
    <n v="677"/>
    <n v="677000"/>
    <s v="Media"/>
    <s v="697935"/>
    <s v=""/>
    <n v="697935"/>
    <n v="697935"/>
    <n v="0.97000437003445883"/>
    <s v="Leve"/>
    <s v="Unknown"/>
    <s v="Social Engineering"/>
    <x v="1"/>
    <n v="16"/>
    <x v="1"/>
  </r>
  <r>
    <n v="960"/>
    <s v="Russia"/>
    <x v="7"/>
    <x v="0"/>
    <x v="0"/>
    <s v="Malware"/>
    <n v="6"/>
    <x v="5"/>
    <s v="IT"/>
    <x v="2"/>
    <n v="7192"/>
    <n v="7192000"/>
    <s v="Alta"/>
    <s v="500655"/>
    <s v="Nation-state"/>
    <n v="500655"/>
    <n v="500655"/>
    <n v="14.365181612088165"/>
    <s v="Leve"/>
    <s v="Nation-state"/>
    <s v="Zero-day"/>
    <x v="1"/>
    <n v="8"/>
    <x v="1"/>
  </r>
  <r>
    <n v="961"/>
    <s v="USA"/>
    <x v="3"/>
    <x v="2"/>
    <x v="9"/>
    <s v="Ransomware"/>
    <n v="5"/>
    <x v="0"/>
    <s v="IT"/>
    <x v="2"/>
    <n v="9579"/>
    <n v="9579000"/>
    <s v="Alta"/>
    <s v="239343"/>
    <s v="Nation-state"/>
    <n v="239343"/>
    <n v="239343"/>
    <n v="40.022060390318494"/>
    <s v="Moderada"/>
    <s v="Nation-state"/>
    <s v="Zero-day"/>
    <x v="0"/>
    <n v="63"/>
    <x v="0"/>
  </r>
  <r>
    <n v="962"/>
    <s v="China"/>
    <x v="0"/>
    <x v="0"/>
    <x v="5"/>
    <s v="Phishing"/>
    <n v="2"/>
    <x v="4"/>
    <s v="Retail"/>
    <x v="1"/>
    <n v="9004"/>
    <n v="9004000"/>
    <s v="Alta"/>
    <s v="143728"/>
    <s v=""/>
    <n v="143728"/>
    <n v="143728"/>
    <n v="62.646109317599908"/>
    <s v="Moderada"/>
    <s v="Unknown"/>
    <s v="Zero-day"/>
    <x v="1"/>
    <n v="57"/>
    <x v="0"/>
  </r>
  <r>
    <n v="963"/>
    <s v="USA"/>
    <x v="3"/>
    <x v="2"/>
    <x v="9"/>
    <s v="Phishing"/>
    <n v="5"/>
    <x v="4"/>
    <s v="Retail"/>
    <x v="1"/>
    <n v="9964"/>
    <n v="9964000"/>
    <s v="Alta"/>
    <s v="464717"/>
    <s v="Insider"/>
    <n v="464717"/>
    <n v="464717"/>
    <n v="21.44100603162785"/>
    <s v="Leve"/>
    <s v="Insider"/>
    <s v="Weak Passwords"/>
    <x v="0"/>
    <n v="27"/>
    <x v="2"/>
  </r>
  <r>
    <n v="964"/>
    <s v="Russia"/>
    <x v="7"/>
    <x v="0"/>
    <x v="4"/>
    <s v="SQL Injection"/>
    <n v="7"/>
    <x v="3"/>
    <s v="Education"/>
    <x v="0"/>
    <n v="125"/>
    <n v="125000"/>
    <s v="Media"/>
    <s v="351063"/>
    <s v="Nation-state"/>
    <n v="351063"/>
    <n v="351063"/>
    <n v="0.35606144766039144"/>
    <s v="Leve"/>
    <s v="Nation-state"/>
    <s v="Weak Passwords"/>
    <x v="3"/>
    <n v="56"/>
    <x v="0"/>
  </r>
  <r>
    <n v="965"/>
    <s v="Australia"/>
    <x v="6"/>
    <x v="3"/>
    <x v="7"/>
    <s v="DDoS"/>
    <n v="10"/>
    <x v="2"/>
    <s v="Government"/>
    <x v="6"/>
    <n v="1396"/>
    <n v="1396000"/>
    <s v="Media"/>
    <s v="479025"/>
    <s v="Nation-state"/>
    <n v="479025"/>
    <n v="479025"/>
    <n v="2.9142529095558687"/>
    <s v="Leve"/>
    <s v="Nation-state"/>
    <s v="Zero-day"/>
    <x v="2"/>
    <n v="54"/>
    <x v="0"/>
  </r>
  <r>
    <n v="966"/>
    <s v="Germany"/>
    <x v="2"/>
    <x v="1"/>
    <x v="8"/>
    <s v="DDoS"/>
    <n v="4"/>
    <x v="2"/>
    <s v="Banking"/>
    <x v="4"/>
    <n v="162"/>
    <n v="162000"/>
    <s v="Media"/>
    <s v="823004"/>
    <s v="Nation-state"/>
    <n v="823004"/>
    <n v="823004"/>
    <n v="0.19683986955105928"/>
    <s v="Leve"/>
    <s v="Nation-state"/>
    <s v="Zero-day"/>
    <x v="4"/>
    <n v="22"/>
    <x v="2"/>
  </r>
  <r>
    <n v="967"/>
    <s v="Russia"/>
    <x v="7"/>
    <x v="0"/>
    <x v="8"/>
    <s v="DDoS"/>
    <n v="4"/>
    <x v="2"/>
    <s v="Education"/>
    <x v="0"/>
    <n v="1847"/>
    <n v="1847000"/>
    <s v="Media"/>
    <s v="394957"/>
    <s v="Hacker Group"/>
    <n v="394957"/>
    <n v="394957"/>
    <n v="4.6764584499072051"/>
    <s v="Leve"/>
    <s v="Hacker Group"/>
    <s v="Weak Passwords"/>
    <x v="2"/>
    <n v="27"/>
    <x v="2"/>
  </r>
  <r>
    <n v="968"/>
    <s v="France"/>
    <x v="4"/>
    <x v="1"/>
    <x v="0"/>
    <s v="Phishing"/>
    <n v="6"/>
    <x v="4"/>
    <s v="Telecommunications"/>
    <x v="3"/>
    <n v="2888"/>
    <n v="2888000"/>
    <s v="Media"/>
    <s v="96640"/>
    <s v=""/>
    <n v="96640"/>
    <n v="96640"/>
    <n v="29.8841059602649"/>
    <s v="Leve"/>
    <s v="Unknown"/>
    <s v="Social Engineering"/>
    <x v="2"/>
    <n v="60"/>
    <x v="0"/>
  </r>
  <r>
    <n v="969"/>
    <s v="Russia"/>
    <x v="7"/>
    <x v="0"/>
    <x v="2"/>
    <s v="DDoS"/>
    <n v="1"/>
    <x v="2"/>
    <s v="Education"/>
    <x v="0"/>
    <n v="195"/>
    <n v="195000"/>
    <s v="Media"/>
    <s v="325634"/>
    <s v="Insider"/>
    <n v="325634"/>
    <n v="325634"/>
    <n v="0.59883181731637358"/>
    <s v="Leve"/>
    <s v="Insider"/>
    <s v="Weak Passwords"/>
    <x v="3"/>
    <n v="5"/>
    <x v="1"/>
  </r>
  <r>
    <n v="970"/>
    <s v="France"/>
    <x v="4"/>
    <x v="1"/>
    <x v="5"/>
    <s v="SQL Injection"/>
    <n v="2"/>
    <x v="3"/>
    <s v="Government"/>
    <x v="6"/>
    <n v="2963"/>
    <n v="2963000"/>
    <s v="Media"/>
    <s v="662667"/>
    <s v="Hacker Group"/>
    <n v="662667"/>
    <n v="662667"/>
    <n v="4.4713257186490347"/>
    <s v="Leve"/>
    <s v="Hacker Group"/>
    <s v="Zero-day"/>
    <x v="0"/>
    <n v="30"/>
    <x v="2"/>
  </r>
  <r>
    <n v="971"/>
    <s v="USA"/>
    <x v="3"/>
    <x v="2"/>
    <x v="2"/>
    <s v="Phishing"/>
    <n v="1"/>
    <x v="4"/>
    <s v="IT"/>
    <x v="2"/>
    <n v="5724"/>
    <n v="5724000"/>
    <s v="Alta"/>
    <s v="107681"/>
    <s v=""/>
    <n v="107681"/>
    <n v="107681"/>
    <n v="53.157010057484605"/>
    <s v="Moderada"/>
    <s v="Unknown"/>
    <s v="Zero-day"/>
    <x v="0"/>
    <n v="18"/>
    <x v="1"/>
  </r>
  <r>
    <n v="972"/>
    <s v="Russia"/>
    <x v="7"/>
    <x v="0"/>
    <x v="1"/>
    <s v="Phishing"/>
    <n v="8"/>
    <x v="4"/>
    <s v="Banking"/>
    <x v="4"/>
    <n v="32"/>
    <n v="32000"/>
    <s v="Baja"/>
    <s v="982243"/>
    <s v="Insider"/>
    <n v="982243"/>
    <n v="982243"/>
    <n v="3.2578496359862069E-2"/>
    <s v="Leve"/>
    <s v="Insider"/>
    <s v="Zero-day"/>
    <x v="4"/>
    <n v="6"/>
    <x v="1"/>
  </r>
  <r>
    <n v="973"/>
    <s v="Japan"/>
    <x v="9"/>
    <x v="0"/>
    <x v="6"/>
    <s v="SQL Injection"/>
    <n v="3"/>
    <x v="3"/>
    <s v="Government"/>
    <x v="6"/>
    <n v="7919"/>
    <n v="7919000"/>
    <s v="Alta"/>
    <s v="950425"/>
    <s v=""/>
    <n v="950425"/>
    <n v="950425"/>
    <n v="8.3320619722755609"/>
    <s v="Leve"/>
    <s v="Unknown"/>
    <s v="Social Engineering"/>
    <x v="2"/>
    <n v="54"/>
    <x v="0"/>
  </r>
  <r>
    <n v="974"/>
    <s v="Brazil"/>
    <x v="8"/>
    <x v="2"/>
    <x v="1"/>
    <s v="Ransomware"/>
    <n v="8"/>
    <x v="0"/>
    <s v="Education"/>
    <x v="0"/>
    <n v="805"/>
    <n v="805000"/>
    <s v="Media"/>
    <s v="279808"/>
    <s v="Insider"/>
    <n v="279808"/>
    <n v="279808"/>
    <n v="2.8769727813357733"/>
    <s v="Leve"/>
    <s v="Insider"/>
    <s v="Social Engineering"/>
    <x v="2"/>
    <n v="60"/>
    <x v="0"/>
  </r>
  <r>
    <n v="975"/>
    <s v="India"/>
    <x v="5"/>
    <x v="0"/>
    <x v="2"/>
    <s v="SQL Injection"/>
    <n v="1"/>
    <x v="3"/>
    <s v="Telecommunications"/>
    <x v="3"/>
    <n v="712"/>
    <n v="712000"/>
    <s v="Media"/>
    <s v="190099"/>
    <s v=""/>
    <n v="190099"/>
    <n v="190099"/>
    <n v="3.7454168617404617"/>
    <s v="Leve"/>
    <s v="Unknown"/>
    <s v="Zero-day"/>
    <x v="1"/>
    <n v="15"/>
    <x v="1"/>
  </r>
  <r>
    <n v="976"/>
    <s v="Brazil"/>
    <x v="8"/>
    <x v="2"/>
    <x v="0"/>
    <s v="Malware"/>
    <n v="6"/>
    <x v="5"/>
    <s v="Government"/>
    <x v="6"/>
    <n v="1204"/>
    <n v="1204000"/>
    <s v="Media"/>
    <s v="713035"/>
    <s v="Nation-state"/>
    <n v="713035"/>
    <n v="713035"/>
    <n v="1.6885566627164164"/>
    <s v="Leve"/>
    <s v="Nation-state"/>
    <s v="Social Engineering"/>
    <x v="1"/>
    <n v="59"/>
    <x v="0"/>
  </r>
  <r>
    <n v="977"/>
    <s v="Australia"/>
    <x v="6"/>
    <x v="3"/>
    <x v="3"/>
    <s v="Malware"/>
    <n v="9"/>
    <x v="5"/>
    <s v="Retail"/>
    <x v="1"/>
    <n v="2905"/>
    <n v="2905000"/>
    <s v="Media"/>
    <s v="817347"/>
    <s v="Nation-state"/>
    <n v="817347"/>
    <n v="817347"/>
    <n v="3.5541820059289382"/>
    <s v="Leve"/>
    <s v="Nation-state"/>
    <s v="Weak Passwords"/>
    <x v="2"/>
    <n v="68"/>
    <x v="0"/>
  </r>
  <r>
    <n v="978"/>
    <s v="Germany"/>
    <x v="2"/>
    <x v="1"/>
    <x v="5"/>
    <s v="Ransomware"/>
    <n v="2"/>
    <x v="0"/>
    <s v="Healthcare"/>
    <x v="5"/>
    <n v="2818"/>
    <n v="2818000"/>
    <s v="Media"/>
    <s v="707214"/>
    <s v=""/>
    <n v="707214"/>
    <n v="707214"/>
    <n v="3.9846496251488235"/>
    <s v="Leve"/>
    <s v="Unknown"/>
    <s v="Weak Passwords"/>
    <x v="1"/>
    <n v="11"/>
    <x v="1"/>
  </r>
  <r>
    <n v="979"/>
    <s v="UK"/>
    <x v="1"/>
    <x v="1"/>
    <x v="3"/>
    <s v="DDoS"/>
    <n v="9"/>
    <x v="2"/>
    <s v="Retail"/>
    <x v="1"/>
    <n v="3926"/>
    <n v="3926000"/>
    <s v="Media"/>
    <s v="668780"/>
    <s v="Hacker Group"/>
    <n v="668780"/>
    <n v="668780"/>
    <n v="5.8703908609707227"/>
    <s v="Leve"/>
    <s v="Hacker Group"/>
    <s v="Zero-day"/>
    <x v="3"/>
    <n v="33"/>
    <x v="2"/>
  </r>
  <r>
    <n v="980"/>
    <s v="Russia"/>
    <x v="7"/>
    <x v="0"/>
    <x v="7"/>
    <s v="DDoS"/>
    <n v="10"/>
    <x v="2"/>
    <s v="Telecommunications"/>
    <x v="3"/>
    <n v="5721"/>
    <n v="5721000"/>
    <s v="Alta"/>
    <s v="609196"/>
    <s v=""/>
    <n v="609196"/>
    <n v="609196"/>
    <n v="9.3910662578217856"/>
    <s v="Leve"/>
    <s v="Unknown"/>
    <s v="Social Engineering"/>
    <x v="0"/>
    <n v="4"/>
    <x v="1"/>
  </r>
  <r>
    <n v="981"/>
    <s v="USA"/>
    <x v="3"/>
    <x v="2"/>
    <x v="8"/>
    <s v="Man-in-the-Middle"/>
    <n v="4"/>
    <x v="1"/>
    <s v="Telecommunications"/>
    <x v="3"/>
    <n v="8388"/>
    <n v="8388000"/>
    <s v="Alta"/>
    <s v="980367"/>
    <s v="Nation-state"/>
    <n v="980367"/>
    <n v="980367"/>
    <n v="8.5559795464351609"/>
    <s v="Leve"/>
    <s v="Nation-state"/>
    <s v="Unpatched Software"/>
    <x v="3"/>
    <n v="3"/>
    <x v="1"/>
  </r>
  <r>
    <n v="982"/>
    <s v="Russia"/>
    <x v="7"/>
    <x v="0"/>
    <x v="6"/>
    <s v="Man-in-the-Middle"/>
    <n v="3"/>
    <x v="1"/>
    <s v="IT"/>
    <x v="2"/>
    <n v="841"/>
    <n v="841000"/>
    <s v="Media"/>
    <s v="919858"/>
    <s v="Nation-state"/>
    <n v="919858"/>
    <n v="919858"/>
    <n v="0.91427155060889831"/>
    <s v="Leve"/>
    <s v="Nation-state"/>
    <s v="Unpatched Software"/>
    <x v="4"/>
    <n v="47"/>
    <x v="2"/>
  </r>
  <r>
    <n v="983"/>
    <s v="France"/>
    <x v="4"/>
    <x v="1"/>
    <x v="1"/>
    <s v="DDoS"/>
    <n v="8"/>
    <x v="2"/>
    <s v="Healthcare"/>
    <x v="5"/>
    <n v="3949"/>
    <n v="3949000"/>
    <s v="Media"/>
    <s v="195459"/>
    <s v="Hacker Group"/>
    <n v="195459"/>
    <n v="195459"/>
    <n v="20.203725589509819"/>
    <s v="Leve"/>
    <s v="Hacker Group"/>
    <s v="Weak Passwords"/>
    <x v="4"/>
    <n v="14"/>
    <x v="1"/>
  </r>
  <r>
    <n v="984"/>
    <s v="Russia"/>
    <x v="7"/>
    <x v="0"/>
    <x v="7"/>
    <s v="Man-in-the-Middle"/>
    <n v="10"/>
    <x v="1"/>
    <s v="Government"/>
    <x v="6"/>
    <n v="4676"/>
    <n v="4676000"/>
    <s v="Alta"/>
    <s v="713342"/>
    <s v=""/>
    <n v="713342"/>
    <n v="713342"/>
    <n v="6.5550605459933662"/>
    <s v="Leve"/>
    <s v="Unknown"/>
    <s v="Weak Passwords"/>
    <x v="4"/>
    <n v="36"/>
    <x v="2"/>
  </r>
  <r>
    <n v="985"/>
    <s v="UK"/>
    <x v="1"/>
    <x v="1"/>
    <x v="0"/>
    <s v="DDoS"/>
    <n v="6"/>
    <x v="2"/>
    <s v="Banking"/>
    <x v="4"/>
    <n v="8068"/>
    <n v="8068000"/>
    <s v="Alta"/>
    <s v="19007"/>
    <s v="Nation-state"/>
    <n v="19007"/>
    <n v="19007"/>
    <n v="424.47519334981848"/>
    <s v="Grave"/>
    <s v="Nation-state"/>
    <s v="Unpatched Software"/>
    <x v="0"/>
    <n v="29"/>
    <x v="2"/>
  </r>
  <r>
    <n v="986"/>
    <s v="China"/>
    <x v="0"/>
    <x v="0"/>
    <x v="6"/>
    <s v="Ransomware"/>
    <n v="3"/>
    <x v="0"/>
    <s v="Government"/>
    <x v="6"/>
    <n v="8656"/>
    <n v="8656000"/>
    <s v="Alta"/>
    <s v="963091"/>
    <s v="Insider"/>
    <n v="963091"/>
    <n v="963091"/>
    <n v="8.9877280547736405"/>
    <s v="Leve"/>
    <s v="Insider"/>
    <s v="Zero-day"/>
    <x v="0"/>
    <n v="37"/>
    <x v="2"/>
  </r>
  <r>
    <n v="987"/>
    <s v="UK"/>
    <x v="1"/>
    <x v="1"/>
    <x v="1"/>
    <s v="Malware"/>
    <n v="8"/>
    <x v="5"/>
    <s v="Government"/>
    <x v="6"/>
    <n v="6625"/>
    <n v="6625000"/>
    <s v="Alta"/>
    <s v="726887"/>
    <s v="Hacker Group"/>
    <n v="726887"/>
    <n v="726887"/>
    <n v="9.1142089485710986"/>
    <s v="Leve"/>
    <s v="Hacker Group"/>
    <s v="Social Engineering"/>
    <x v="3"/>
    <n v="13"/>
    <x v="1"/>
  </r>
  <r>
    <n v="988"/>
    <s v="Russia"/>
    <x v="7"/>
    <x v="0"/>
    <x v="8"/>
    <s v="DDoS"/>
    <n v="4"/>
    <x v="2"/>
    <s v="IT"/>
    <x v="2"/>
    <n v="7876"/>
    <n v="7876000"/>
    <s v="Alta"/>
    <s v="130413"/>
    <s v=""/>
    <n v="130413"/>
    <n v="130413"/>
    <n v="60.39275225629347"/>
    <s v="Moderada"/>
    <s v="Unknown"/>
    <s v="Social Engineering"/>
    <x v="4"/>
    <n v="66"/>
    <x v="0"/>
  </r>
  <r>
    <n v="990"/>
    <s v="China"/>
    <x v="0"/>
    <x v="0"/>
    <x v="9"/>
    <s v="Ransomware"/>
    <n v="5"/>
    <x v="0"/>
    <s v="IT"/>
    <x v="2"/>
    <n v="1494"/>
    <n v="1494000"/>
    <s v="Media"/>
    <s v="557218"/>
    <s v="Nation-state"/>
    <n v="557218"/>
    <n v="557218"/>
    <n v="2.681176846404818"/>
    <s v="Leve"/>
    <s v="Nation-state"/>
    <s v="Zero-day"/>
    <x v="3"/>
    <n v="70"/>
    <x v="0"/>
  </r>
  <r>
    <n v="991"/>
    <s v="Russia"/>
    <x v="7"/>
    <x v="0"/>
    <x v="4"/>
    <s v="SQL Injection"/>
    <n v="7"/>
    <x v="3"/>
    <s v="Banking"/>
    <x v="4"/>
    <n v="5929"/>
    <n v="5929000"/>
    <s v="Alta"/>
    <s v="380543"/>
    <s v=""/>
    <n v="380543"/>
    <n v="380543"/>
    <n v="15.580368053018976"/>
    <s v="Leve"/>
    <s v="Unknown"/>
    <s v="Weak Passwords"/>
    <x v="0"/>
    <n v="26"/>
    <x v="2"/>
  </r>
  <r>
    <n v="992"/>
    <s v="UK"/>
    <x v="1"/>
    <x v="1"/>
    <x v="6"/>
    <s v="Malware"/>
    <n v="3"/>
    <x v="5"/>
    <s v="Retail"/>
    <x v="1"/>
    <n v="3955"/>
    <n v="3955000"/>
    <s v="Media"/>
    <s v="337363"/>
    <s v="Insider"/>
    <n v="337363"/>
    <n v="337363"/>
    <n v="11.723277300711697"/>
    <s v="Leve"/>
    <s v="Insider"/>
    <s v="Social Engineering"/>
    <x v="0"/>
    <n v="2"/>
    <x v="1"/>
  </r>
  <r>
    <n v="993"/>
    <s v="China"/>
    <x v="0"/>
    <x v="0"/>
    <x v="4"/>
    <s v="DDoS"/>
    <n v="7"/>
    <x v="2"/>
    <s v="IT"/>
    <x v="2"/>
    <n v="1404"/>
    <n v="1404000"/>
    <s v="Media"/>
    <s v="803086"/>
    <s v="Nation-state"/>
    <n v="803086"/>
    <n v="803086"/>
    <n v="1.7482561020862024"/>
    <s v="Leve"/>
    <s v="Nation-state"/>
    <s v="Social Engineering"/>
    <x v="0"/>
    <n v="23"/>
    <x v="2"/>
  </r>
  <r>
    <n v="994"/>
    <s v="China"/>
    <x v="0"/>
    <x v="0"/>
    <x v="2"/>
    <s v="Man-in-the-Middle"/>
    <n v="1"/>
    <x v="1"/>
    <s v="IT"/>
    <x v="2"/>
    <n v="6379"/>
    <n v="6379000"/>
    <s v="Alta"/>
    <s v="195858"/>
    <s v="Hacker Group"/>
    <n v="195858"/>
    <n v="195858"/>
    <n v="32.569514648367694"/>
    <s v="Leve"/>
    <s v="Hacker Group"/>
    <s v="Zero-day"/>
    <x v="4"/>
    <n v="1"/>
    <x v="1"/>
  </r>
  <r>
    <n v="995"/>
    <s v="India"/>
    <x v="5"/>
    <x v="0"/>
    <x v="0"/>
    <s v="Malware"/>
    <n v="6"/>
    <x v="5"/>
    <s v="Banking"/>
    <x v="4"/>
    <n v="3703"/>
    <n v="3703000"/>
    <s v="Media"/>
    <s v="358371"/>
    <s v="Insider"/>
    <n v="358371"/>
    <n v="358371"/>
    <n v="10.332867335805632"/>
    <s v="Leve"/>
    <s v="Insider"/>
    <s v="Weak Passwords"/>
    <x v="1"/>
    <n v="30"/>
    <x v="2"/>
  </r>
  <r>
    <n v="996"/>
    <s v="Australia"/>
    <x v="6"/>
    <x v="3"/>
    <x v="0"/>
    <s v="Phishing"/>
    <n v="6"/>
    <x v="4"/>
    <s v="Retail"/>
    <x v="1"/>
    <n v="912"/>
    <n v="912000"/>
    <s v="Media"/>
    <s v="212267"/>
    <s v="Insider"/>
    <n v="212267"/>
    <n v="212267"/>
    <n v="4.296475665082184"/>
    <s v="Leve"/>
    <s v="Insider"/>
    <s v="Zero-day"/>
    <x v="2"/>
    <n v="14"/>
    <x v="1"/>
  </r>
  <r>
    <n v="997"/>
    <s v="France"/>
    <x v="4"/>
    <x v="1"/>
    <x v="8"/>
    <s v="Man-in-the-Middle"/>
    <n v="4"/>
    <x v="1"/>
    <s v="Healthcare"/>
    <x v="5"/>
    <n v="5204"/>
    <n v="5204000"/>
    <s v="Alta"/>
    <s v="757744"/>
    <s v="Nation-state"/>
    <n v="757744"/>
    <n v="757744"/>
    <n v="6.8677548090120144"/>
    <s v="Leve"/>
    <s v="Nation-state"/>
    <s v="Zero-day"/>
    <x v="2"/>
    <n v="43"/>
    <x v="2"/>
  </r>
  <r>
    <n v="998"/>
    <s v="Japan"/>
    <x v="9"/>
    <x v="0"/>
    <x v="1"/>
    <s v="Ransomware"/>
    <n v="8"/>
    <x v="0"/>
    <s v="Retail"/>
    <x v="1"/>
    <n v="5913"/>
    <n v="5913000"/>
    <s v="Alta"/>
    <s v="747705"/>
    <s v="Insider"/>
    <n v="747705"/>
    <n v="747705"/>
    <n v="7.9081990892129914"/>
    <s v="Leve"/>
    <s v="Insider"/>
    <s v="Unpatched Software"/>
    <x v="0"/>
    <n v="47"/>
    <x v="2"/>
  </r>
  <r>
    <n v="999"/>
    <s v="USA"/>
    <x v="3"/>
    <x v="2"/>
    <x v="2"/>
    <s v="Phishing"/>
    <n v="1"/>
    <x v="4"/>
    <s v="Telecommunications"/>
    <x v="3"/>
    <n v="6467"/>
    <n v="6467000"/>
    <s v="Alta"/>
    <s v="996651"/>
    <s v="Hacker Group"/>
    <n v="996651"/>
    <n v="996651"/>
    <n v="6.4887307593129391"/>
    <s v="Leve"/>
    <s v="Hacker Group"/>
    <s v="Weak Passwords"/>
    <x v="4"/>
    <n v="69"/>
    <x v="0"/>
  </r>
  <r>
    <n v="1000"/>
    <s v="UK"/>
    <x v="1"/>
    <x v="1"/>
    <x v="7"/>
    <s v="Ransomware"/>
    <n v="10"/>
    <x v="0"/>
    <s v="Government"/>
    <x v="6"/>
    <n v="5278"/>
    <n v="5278000"/>
    <s v="Alta"/>
    <s v="281905"/>
    <s v="Insider"/>
    <n v="281905"/>
    <n v="281905"/>
    <n v="18.72261932211206"/>
    <s v="Leve"/>
    <s v="Insider"/>
    <s v="Social Engineering"/>
    <x v="0"/>
    <n v="32"/>
    <x v="2"/>
  </r>
  <r>
    <n v="1001"/>
    <s v="Brazil"/>
    <x v="8"/>
    <x v="2"/>
    <x v="0"/>
    <s v="Man-in-the-Middle"/>
    <n v="6"/>
    <x v="1"/>
    <s v="Healthcare"/>
    <x v="5"/>
    <n v="744"/>
    <n v="744000"/>
    <s v="Media"/>
    <s v="739981"/>
    <s v=""/>
    <n v="739981"/>
    <n v="739981"/>
    <n v="1.005431220531338"/>
    <s v="Leve"/>
    <s v="Unknown"/>
    <s v="Social Engineering"/>
    <x v="2"/>
    <n v="54"/>
    <x v="0"/>
  </r>
  <r>
    <n v="1002"/>
    <s v="France"/>
    <x v="4"/>
    <x v="1"/>
    <x v="3"/>
    <s v="SQL Injection"/>
    <n v="9"/>
    <x v="3"/>
    <s v="Telecommunications"/>
    <x v="3"/>
    <n v="4719"/>
    <n v="4719000"/>
    <s v="Alta"/>
    <s v="554448"/>
    <s v="Hacker Group"/>
    <n v="554448"/>
    <n v="554448"/>
    <n v="8.5111678642541779"/>
    <s v="Leve"/>
    <s v="Hacker Group"/>
    <s v="Social Engineering"/>
    <x v="2"/>
    <n v="31"/>
    <x v="2"/>
  </r>
  <r>
    <n v="1003"/>
    <s v="USA"/>
    <x v="3"/>
    <x v="2"/>
    <x v="3"/>
    <s v="Ransomware"/>
    <n v="9"/>
    <x v="0"/>
    <s v="Healthcare"/>
    <x v="5"/>
    <n v="9919"/>
    <n v="9919000"/>
    <s v="Alta"/>
    <s v="745103"/>
    <s v="Insider"/>
    <n v="745103"/>
    <n v="745103"/>
    <n v="13.312253473680819"/>
    <s v="Leve"/>
    <s v="Insider"/>
    <s v="Unpatched Software"/>
    <x v="4"/>
    <n v="8"/>
    <x v="1"/>
  </r>
  <r>
    <n v="1004"/>
    <s v="India"/>
    <x v="5"/>
    <x v="0"/>
    <x v="7"/>
    <s v="DDoS"/>
    <n v="10"/>
    <x v="2"/>
    <s v="Healthcare"/>
    <x v="5"/>
    <n v="1094"/>
    <n v="1094000"/>
    <s v="Media"/>
    <s v="600279"/>
    <s v="Insider"/>
    <n v="600279"/>
    <n v="600279"/>
    <n v="1.8224858774003421"/>
    <s v="Leve"/>
    <s v="Insider"/>
    <s v="Unpatched Software"/>
    <x v="1"/>
    <n v="16"/>
    <x v="1"/>
  </r>
  <r>
    <n v="1005"/>
    <s v="Russia"/>
    <x v="7"/>
    <x v="0"/>
    <x v="3"/>
    <s v="Man-in-the-Middle"/>
    <n v="9"/>
    <x v="1"/>
    <s v="IT"/>
    <x v="2"/>
    <n v="4886"/>
    <n v="4886000"/>
    <s v="Alta"/>
    <s v="973654"/>
    <s v=""/>
    <n v="973654"/>
    <n v="973654"/>
    <n v="5.0182097541837241"/>
    <s v="Leve"/>
    <s v="Unknown"/>
    <s v="Unpatched Software"/>
    <x v="4"/>
    <n v="23"/>
    <x v="2"/>
  </r>
  <r>
    <n v="1006"/>
    <s v="China"/>
    <x v="0"/>
    <x v="0"/>
    <x v="3"/>
    <s v="DDoS"/>
    <n v="9"/>
    <x v="2"/>
    <s v="Telecommunications"/>
    <x v="3"/>
    <n v="8048"/>
    <n v="8048000"/>
    <s v="Alta"/>
    <s v="78123"/>
    <s v="Hacker Group"/>
    <n v="78123"/>
    <n v="78123"/>
    <n v="103.01703723615324"/>
    <s v="Grave"/>
    <s v="Hacker Group"/>
    <s v="Social Engineering"/>
    <x v="2"/>
    <n v="50"/>
    <x v="2"/>
  </r>
  <r>
    <n v="1007"/>
    <s v="UK"/>
    <x v="1"/>
    <x v="1"/>
    <x v="7"/>
    <s v="Man-in-the-Middle"/>
    <n v="10"/>
    <x v="1"/>
    <s v="Government"/>
    <x v="6"/>
    <n v="6996"/>
    <n v="6996000"/>
    <s v="Alta"/>
    <s v="675955"/>
    <s v="Insider"/>
    <n v="675955"/>
    <n v="675955"/>
    <n v="10.349801392104505"/>
    <s v="Leve"/>
    <s v="Insider"/>
    <s v="Zero-day"/>
    <x v="2"/>
    <n v="60"/>
    <x v="0"/>
  </r>
  <r>
    <n v="1008"/>
    <s v="China"/>
    <x v="0"/>
    <x v="0"/>
    <x v="3"/>
    <s v="DDoS"/>
    <n v="9"/>
    <x v="2"/>
    <s v="IT"/>
    <x v="2"/>
    <n v="1896"/>
    <n v="1896000"/>
    <s v="Media"/>
    <s v="122866"/>
    <s v="Insider"/>
    <n v="122866"/>
    <n v="122866"/>
    <n v="15.43144563996549"/>
    <s v="Leve"/>
    <s v="Insider"/>
    <s v="Unpatched Software"/>
    <x v="0"/>
    <n v="46"/>
    <x v="2"/>
  </r>
  <r>
    <n v="1009"/>
    <s v="Russia"/>
    <x v="7"/>
    <x v="0"/>
    <x v="4"/>
    <s v="Ransomware"/>
    <n v="7"/>
    <x v="0"/>
    <s v="Education"/>
    <x v="0"/>
    <n v="6633"/>
    <n v="6633000"/>
    <s v="Alta"/>
    <s v="177570"/>
    <s v="Nation-state"/>
    <n v="177570"/>
    <n v="177570"/>
    <n v="37.354282818043586"/>
    <s v="Leve"/>
    <s v="Nation-state"/>
    <s v="Social Engineering"/>
    <x v="4"/>
    <n v="72"/>
    <x v="0"/>
  </r>
  <r>
    <n v="1010"/>
    <s v="France"/>
    <x v="4"/>
    <x v="1"/>
    <x v="2"/>
    <s v="Man-in-the-Middle"/>
    <n v="1"/>
    <x v="1"/>
    <s v="Retail"/>
    <x v="1"/>
    <n v="604"/>
    <n v="604000"/>
    <s v="Media"/>
    <s v="774913"/>
    <s v=""/>
    <n v="774913"/>
    <n v="774913"/>
    <n v="0.77944233739787561"/>
    <s v="Leve"/>
    <s v="Unknown"/>
    <s v="Unpatched Software"/>
    <x v="2"/>
    <n v="43"/>
    <x v="2"/>
  </r>
  <r>
    <n v="1011"/>
    <s v="China"/>
    <x v="0"/>
    <x v="0"/>
    <x v="2"/>
    <s v="Phishing"/>
    <n v="1"/>
    <x v="4"/>
    <s v="IT"/>
    <x v="2"/>
    <n v="2492"/>
    <n v="2492000"/>
    <s v="Media"/>
    <s v="852327"/>
    <s v=""/>
    <n v="852327"/>
    <n v="852327"/>
    <n v="2.9237604815991984"/>
    <s v="Leve"/>
    <s v="Unknown"/>
    <s v="Zero-day"/>
    <x v="0"/>
    <n v="44"/>
    <x v="2"/>
  </r>
  <r>
    <n v="1012"/>
    <s v="Australia"/>
    <x v="6"/>
    <x v="3"/>
    <x v="0"/>
    <s v="DDoS"/>
    <n v="6"/>
    <x v="2"/>
    <s v="IT"/>
    <x v="2"/>
    <n v="3206"/>
    <n v="3206000"/>
    <s v="Media"/>
    <s v="775033"/>
    <s v="Hacker Group"/>
    <n v="775033"/>
    <n v="775033"/>
    <n v="4.1365980545344518"/>
    <s v="Leve"/>
    <s v="Hacker Group"/>
    <s v="Zero-day"/>
    <x v="2"/>
    <n v="8"/>
    <x v="1"/>
  </r>
  <r>
    <n v="1013"/>
    <s v="China"/>
    <x v="0"/>
    <x v="0"/>
    <x v="6"/>
    <s v="Phishing"/>
    <n v="3"/>
    <x v="4"/>
    <s v="Telecommunications"/>
    <x v="3"/>
    <n v="7177"/>
    <n v="7177000"/>
    <s v="Alta"/>
    <s v="823093"/>
    <s v="Insider"/>
    <n v="823093"/>
    <n v="823093"/>
    <n v="8.719549309737781"/>
    <s v="Leve"/>
    <s v="Insider"/>
    <s v="Zero-day"/>
    <x v="3"/>
    <n v="36"/>
    <x v="2"/>
  </r>
  <r>
    <n v="1014"/>
    <s v="France"/>
    <x v="4"/>
    <x v="1"/>
    <x v="4"/>
    <s v="Phishing"/>
    <n v="7"/>
    <x v="4"/>
    <s v="Government"/>
    <x v="6"/>
    <n v="7059"/>
    <n v="7059000"/>
    <s v="Alta"/>
    <s v="947445"/>
    <s v="Insider"/>
    <n v="947445"/>
    <n v="947445"/>
    <n v="7.4505644127099728"/>
    <s v="Leve"/>
    <s v="Insider"/>
    <s v="Social Engineering"/>
    <x v="4"/>
    <n v="59"/>
    <x v="0"/>
  </r>
  <r>
    <n v="1015"/>
    <s v="Japan"/>
    <x v="9"/>
    <x v="0"/>
    <x v="4"/>
    <s v="DDoS"/>
    <n v="7"/>
    <x v="2"/>
    <s v="IT"/>
    <x v="2"/>
    <n v="7534"/>
    <n v="7534000"/>
    <s v="Alta"/>
    <s v="972713"/>
    <s v=""/>
    <n v="972713"/>
    <n v="972713"/>
    <n v="7.7453472915443715"/>
    <s v="Leve"/>
    <s v="Unknown"/>
    <s v="Unpatched Software"/>
    <x v="4"/>
    <n v="71"/>
    <x v="0"/>
  </r>
  <r>
    <n v="1016"/>
    <s v="France"/>
    <x v="4"/>
    <x v="1"/>
    <x v="5"/>
    <s v="Malware"/>
    <n v="2"/>
    <x v="5"/>
    <s v="Banking"/>
    <x v="4"/>
    <n v="999"/>
    <n v="999000"/>
    <s v="Media"/>
    <s v="116840"/>
    <s v=""/>
    <n v="116840"/>
    <n v="116840"/>
    <n v="8.550154056829852"/>
    <s v="Leve"/>
    <s v="Unknown"/>
    <s v="Zero-day"/>
    <x v="3"/>
    <n v="51"/>
    <x v="0"/>
  </r>
  <r>
    <n v="1017"/>
    <s v="USA"/>
    <x v="3"/>
    <x v="2"/>
    <x v="8"/>
    <s v="Ransomware"/>
    <n v="4"/>
    <x v="0"/>
    <s v="Telecommunications"/>
    <x v="3"/>
    <n v="9194"/>
    <n v="9194000"/>
    <s v="Alta"/>
    <s v="710953"/>
    <s v=""/>
    <n v="710953"/>
    <n v="710953"/>
    <n v="12.931937835553123"/>
    <s v="Leve"/>
    <s v="Unknown"/>
    <s v="Zero-day"/>
    <x v="3"/>
    <n v="9"/>
    <x v="1"/>
  </r>
  <r>
    <n v="1018"/>
    <s v="Russia"/>
    <x v="7"/>
    <x v="0"/>
    <x v="7"/>
    <s v="DDoS"/>
    <n v="10"/>
    <x v="2"/>
    <s v="IT"/>
    <x v="2"/>
    <n v="6609"/>
    <n v="6609000"/>
    <s v="Alta"/>
    <s v="467190"/>
    <s v="Nation-state"/>
    <n v="467190"/>
    <n v="467190"/>
    <n v="14.146278815899313"/>
    <s v="Leve"/>
    <s v="Nation-state"/>
    <s v="Social Engineering"/>
    <x v="1"/>
    <n v="25"/>
    <x v="2"/>
  </r>
  <r>
    <n v="1019"/>
    <s v="Germany"/>
    <x v="2"/>
    <x v="1"/>
    <x v="2"/>
    <s v="Phishing"/>
    <n v="1"/>
    <x v="4"/>
    <s v="Healthcare"/>
    <x v="5"/>
    <n v="6673"/>
    <n v="6673000"/>
    <s v="Alta"/>
    <s v="540773"/>
    <s v=""/>
    <n v="540773"/>
    <n v="540773"/>
    <n v="12.339743293396674"/>
    <s v="Leve"/>
    <s v="Unknown"/>
    <s v="Unpatched Software"/>
    <x v="0"/>
    <n v="15"/>
    <x v="1"/>
  </r>
  <r>
    <n v="1020"/>
    <s v="Australia"/>
    <x v="6"/>
    <x v="3"/>
    <x v="4"/>
    <s v="SQL Injection"/>
    <n v="7"/>
    <x v="3"/>
    <s v="Banking"/>
    <x v="4"/>
    <n v="4011"/>
    <n v="4011000"/>
    <s v="Alta"/>
    <s v="874040"/>
    <s v=""/>
    <n v="874040"/>
    <n v="874040"/>
    <n v="4.5890348267813827"/>
    <s v="Leve"/>
    <s v="Unknown"/>
    <s v="Social Engineering"/>
    <x v="3"/>
    <n v="6"/>
    <x v="1"/>
  </r>
  <r>
    <n v="1021"/>
    <s v="Australia"/>
    <x v="6"/>
    <x v="3"/>
    <x v="6"/>
    <s v="SQL Injection"/>
    <n v="3"/>
    <x v="3"/>
    <s v="Healthcare"/>
    <x v="5"/>
    <n v="6071"/>
    <n v="6071000"/>
    <s v="Alta"/>
    <s v="8498"/>
    <s v="Nation-state"/>
    <n v="8498"/>
    <n v="8498"/>
    <n v="714.40338903271356"/>
    <s v="Grave"/>
    <s v="Nation-state"/>
    <s v="Weak Passwords"/>
    <x v="0"/>
    <n v="17"/>
    <x v="1"/>
  </r>
  <r>
    <n v="1022"/>
    <s v="USA"/>
    <x v="3"/>
    <x v="2"/>
    <x v="3"/>
    <s v="DDoS"/>
    <n v="9"/>
    <x v="2"/>
    <s v="IT"/>
    <x v="2"/>
    <n v="1848"/>
    <n v="1848000"/>
    <s v="Media"/>
    <s v="112881"/>
    <s v="Hacker Group"/>
    <n v="112881"/>
    <n v="112881"/>
    <n v="16.371222792143939"/>
    <s v="Leve"/>
    <s v="Hacker Group"/>
    <s v="Social Engineering"/>
    <x v="0"/>
    <n v="32"/>
    <x v="2"/>
  </r>
  <r>
    <n v="1023"/>
    <s v="Japan"/>
    <x v="9"/>
    <x v="0"/>
    <x v="4"/>
    <s v="DDoS"/>
    <n v="7"/>
    <x v="2"/>
    <s v="IT"/>
    <x v="2"/>
    <n v="99"/>
    <n v="99000"/>
    <s v="Baja"/>
    <s v="942725"/>
    <s v="Insider"/>
    <n v="942725"/>
    <n v="942725"/>
    <n v="0.10501471797183697"/>
    <s v="Leve"/>
    <s v="Insider"/>
    <s v="Zero-day"/>
    <x v="0"/>
    <n v="56"/>
    <x v="0"/>
  </r>
  <r>
    <n v="1024"/>
    <s v="France"/>
    <x v="4"/>
    <x v="1"/>
    <x v="2"/>
    <s v="Phishing"/>
    <n v="1"/>
    <x v="4"/>
    <s v="Education"/>
    <x v="0"/>
    <n v="5203"/>
    <n v="5203000"/>
    <s v="Alta"/>
    <s v="168684"/>
    <s v="Nation-state"/>
    <n v="168684"/>
    <n v="168684"/>
    <n v="30.844656280382253"/>
    <s v="Leve"/>
    <s v="Nation-state"/>
    <s v="Unpatched Software"/>
    <x v="0"/>
    <n v="27"/>
    <x v="2"/>
  </r>
  <r>
    <n v="1025"/>
    <s v="Japan"/>
    <x v="9"/>
    <x v="0"/>
    <x v="4"/>
    <s v="DDoS"/>
    <n v="7"/>
    <x v="2"/>
    <s v="Telecommunications"/>
    <x v="3"/>
    <n v="2506"/>
    <n v="2506000"/>
    <s v="Media"/>
    <s v="559274"/>
    <s v="Hacker Group"/>
    <n v="559274"/>
    <n v="559274"/>
    <n v="4.4808090488740762"/>
    <s v="Leve"/>
    <s v="Hacker Group"/>
    <s v="Social Engineering"/>
    <x v="3"/>
    <n v="27"/>
    <x v="2"/>
  </r>
  <r>
    <n v="1026"/>
    <s v="UK"/>
    <x v="1"/>
    <x v="1"/>
    <x v="3"/>
    <s v="Phishing"/>
    <n v="9"/>
    <x v="4"/>
    <s v="Retail"/>
    <x v="1"/>
    <n v="1368"/>
    <n v="1368000"/>
    <s v="Media"/>
    <s v="144856"/>
    <s v=""/>
    <n v="144856"/>
    <n v="144856"/>
    <n v="9.4438614900314803"/>
    <s v="Leve"/>
    <s v="Unknown"/>
    <s v="Unpatched Software"/>
    <x v="2"/>
    <n v="13"/>
    <x v="1"/>
  </r>
  <r>
    <n v="1027"/>
    <s v="Japan"/>
    <x v="9"/>
    <x v="0"/>
    <x v="7"/>
    <s v="Malware"/>
    <n v="10"/>
    <x v="5"/>
    <s v="Banking"/>
    <x v="4"/>
    <n v="263"/>
    <n v="263000"/>
    <s v="Media"/>
    <s v="418914"/>
    <s v="Nation-state"/>
    <n v="418914"/>
    <n v="418914"/>
    <n v="0.62781382336231306"/>
    <s v="Leve"/>
    <s v="Nation-state"/>
    <s v="Unpatched Software"/>
    <x v="3"/>
    <n v="53"/>
    <x v="0"/>
  </r>
  <r>
    <n v="1028"/>
    <s v="Brazil"/>
    <x v="8"/>
    <x v="2"/>
    <x v="2"/>
    <s v="Phishing"/>
    <n v="1"/>
    <x v="4"/>
    <s v="Retail"/>
    <x v="1"/>
    <n v="8847"/>
    <n v="8847000"/>
    <s v="Alta"/>
    <s v="842945"/>
    <s v="Hacker Group"/>
    <n v="842945"/>
    <n v="842945"/>
    <n v="10.495346671491022"/>
    <s v="Leve"/>
    <s v="Hacker Group"/>
    <s v="Weak Passwords"/>
    <x v="3"/>
    <n v="67"/>
    <x v="0"/>
  </r>
  <r>
    <n v="1029"/>
    <s v="UK"/>
    <x v="1"/>
    <x v="1"/>
    <x v="6"/>
    <s v="DDoS"/>
    <n v="3"/>
    <x v="2"/>
    <s v="Government"/>
    <x v="6"/>
    <n v="5004"/>
    <n v="5004000"/>
    <s v="Alta"/>
    <s v="841198"/>
    <s v=""/>
    <n v="841198"/>
    <n v="841198"/>
    <n v="5.9486589364216274"/>
    <s v="Leve"/>
    <s v="Unknown"/>
    <s v="Zero-day"/>
    <x v="0"/>
    <n v="41"/>
    <x v="2"/>
  </r>
  <r>
    <n v="1030"/>
    <s v="Germany"/>
    <x v="2"/>
    <x v="1"/>
    <x v="2"/>
    <s v="Phishing"/>
    <n v="1"/>
    <x v="4"/>
    <s v="Government"/>
    <x v="6"/>
    <n v="1952"/>
    <n v="1952000"/>
    <s v="Media"/>
    <s v="50054"/>
    <s v="Insider"/>
    <n v="50054"/>
    <n v="50054"/>
    <n v="38.997882287129897"/>
    <s v="Leve"/>
    <s v="Insider"/>
    <s v="Unpatched Software"/>
    <x v="2"/>
    <n v="24"/>
    <x v="2"/>
  </r>
  <r>
    <n v="1031"/>
    <s v="Brazil"/>
    <x v="8"/>
    <x v="2"/>
    <x v="9"/>
    <s v="DDoS"/>
    <n v="5"/>
    <x v="2"/>
    <s v="Telecommunications"/>
    <x v="3"/>
    <n v="452"/>
    <n v="452000"/>
    <s v="Media"/>
    <s v="52302"/>
    <s v=""/>
    <n v="52302"/>
    <n v="52302"/>
    <n v="8.642116936254828"/>
    <s v="Leve"/>
    <s v="Unknown"/>
    <s v="Social Engineering"/>
    <x v="0"/>
    <n v="58"/>
    <x v="0"/>
  </r>
  <r>
    <n v="1032"/>
    <s v="India"/>
    <x v="5"/>
    <x v="0"/>
    <x v="7"/>
    <s v="Man-in-the-Middle"/>
    <n v="10"/>
    <x v="1"/>
    <s v="Banking"/>
    <x v="4"/>
    <n v="9728"/>
    <n v="9728000"/>
    <s v="Alta"/>
    <s v="694308"/>
    <s v="Nation-state"/>
    <n v="694308"/>
    <n v="694308"/>
    <n v="14.011072895602528"/>
    <s v="Leve"/>
    <s v="Nation-state"/>
    <s v="Weak Passwords"/>
    <x v="0"/>
    <n v="66"/>
    <x v="0"/>
  </r>
  <r>
    <n v="1033"/>
    <s v="China"/>
    <x v="0"/>
    <x v="0"/>
    <x v="0"/>
    <s v="Malware"/>
    <n v="6"/>
    <x v="5"/>
    <s v="Telecommunications"/>
    <x v="3"/>
    <n v="6267"/>
    <n v="6267000"/>
    <s v="Alta"/>
    <s v="520232"/>
    <s v="Nation-state"/>
    <n v="520232"/>
    <n v="520232"/>
    <n v="12.046548462993433"/>
    <s v="Leve"/>
    <s v="Nation-state"/>
    <s v="Weak Passwords"/>
    <x v="4"/>
    <n v="53"/>
    <x v="0"/>
  </r>
  <r>
    <n v="1034"/>
    <s v="Germany"/>
    <x v="2"/>
    <x v="1"/>
    <x v="4"/>
    <s v="SQL Injection"/>
    <n v="7"/>
    <x v="3"/>
    <s v="Retail"/>
    <x v="1"/>
    <n v="4634"/>
    <n v="4634000"/>
    <s v="Alta"/>
    <s v="575379"/>
    <s v=""/>
    <n v="575379"/>
    <n v="575379"/>
    <n v="8.0538219156416897"/>
    <s v="Leve"/>
    <s v="Unknown"/>
    <s v="Zero-day"/>
    <x v="1"/>
    <n v="35"/>
    <x v="2"/>
  </r>
  <r>
    <n v="1035"/>
    <s v="Russia"/>
    <x v="7"/>
    <x v="0"/>
    <x v="5"/>
    <s v="Man-in-the-Middle"/>
    <n v="2"/>
    <x v="1"/>
    <s v="IT"/>
    <x v="2"/>
    <n v="2645"/>
    <n v="2645000"/>
    <s v="Media"/>
    <s v="850714"/>
    <s v="Hacker Group"/>
    <n v="850714"/>
    <n v="850714"/>
    <n v="3.1091530173477806"/>
    <s v="Leve"/>
    <s v="Hacker Group"/>
    <s v="Unpatched Software"/>
    <x v="4"/>
    <n v="6"/>
    <x v="1"/>
  </r>
  <r>
    <n v="1036"/>
    <s v="Germany"/>
    <x v="2"/>
    <x v="1"/>
    <x v="5"/>
    <s v="SQL Injection"/>
    <n v="2"/>
    <x v="3"/>
    <s v="Healthcare"/>
    <x v="5"/>
    <n v="1412"/>
    <n v="1412000"/>
    <s v="Media"/>
    <s v="403325"/>
    <s v="Hacker Group"/>
    <n v="403325"/>
    <n v="403325"/>
    <n v="3.5008987789003907"/>
    <s v="Leve"/>
    <s v="Hacker Group"/>
    <s v="Weak Passwords"/>
    <x v="1"/>
    <n v="35"/>
    <x v="2"/>
  </r>
  <r>
    <n v="1037"/>
    <s v="Brazil"/>
    <x v="8"/>
    <x v="2"/>
    <x v="6"/>
    <s v="Phishing"/>
    <n v="3"/>
    <x v="4"/>
    <s v="Education"/>
    <x v="0"/>
    <n v="8099"/>
    <n v="8099000"/>
    <s v="Alta"/>
    <s v="345577"/>
    <s v="Insider"/>
    <n v="345577"/>
    <n v="345577"/>
    <n v="23.436166180040917"/>
    <s v="Leve"/>
    <s v="Insider"/>
    <s v="Unpatched Software"/>
    <x v="4"/>
    <n v="4"/>
    <x v="1"/>
  </r>
  <r>
    <n v="1038"/>
    <s v="Australia"/>
    <x v="6"/>
    <x v="3"/>
    <x v="1"/>
    <s v="Man-in-the-Middle"/>
    <n v="8"/>
    <x v="1"/>
    <s v="IT"/>
    <x v="2"/>
    <n v="3051"/>
    <n v="3051000"/>
    <s v="Media"/>
    <s v="428352"/>
    <s v="Hacker Group"/>
    <n v="428352"/>
    <n v="428352"/>
    <n v="7.1226467951591212"/>
    <s v="Leve"/>
    <s v="Hacker Group"/>
    <s v="Unpatched Software"/>
    <x v="3"/>
    <n v="41"/>
    <x v="2"/>
  </r>
  <r>
    <n v="1039"/>
    <s v="Brazil"/>
    <x v="8"/>
    <x v="2"/>
    <x v="5"/>
    <s v="Phishing"/>
    <n v="2"/>
    <x v="4"/>
    <s v="Banking"/>
    <x v="4"/>
    <n v="6945"/>
    <n v="6945000"/>
    <s v="Alta"/>
    <s v="852592"/>
    <s v="Nation-state"/>
    <n v="852592"/>
    <n v="852592"/>
    <n v="8.1457484940041667"/>
    <s v="Leve"/>
    <s v="Nation-state"/>
    <s v="Zero-day"/>
    <x v="1"/>
    <n v="12"/>
    <x v="1"/>
  </r>
  <r>
    <n v="1040"/>
    <s v="USA"/>
    <x v="3"/>
    <x v="2"/>
    <x v="0"/>
    <s v="SQL Injection"/>
    <n v="6"/>
    <x v="3"/>
    <s v="Education"/>
    <x v="0"/>
    <n v="7812"/>
    <n v="7812000"/>
    <s v="Alta"/>
    <s v="36804"/>
    <s v=""/>
    <n v="36804"/>
    <n v="36804"/>
    <n v="212.25953700684707"/>
    <s v="Grave"/>
    <s v="Unknown"/>
    <s v="Weak Passwords"/>
    <x v="0"/>
    <n v="30"/>
    <x v="2"/>
  </r>
  <r>
    <n v="1041"/>
    <s v="Brazil"/>
    <x v="8"/>
    <x v="2"/>
    <x v="9"/>
    <s v="Phishing"/>
    <n v="5"/>
    <x v="4"/>
    <s v="Telecommunications"/>
    <x v="3"/>
    <n v="9263"/>
    <n v="9263000"/>
    <s v="Alta"/>
    <s v="725707"/>
    <s v="Hacker Group"/>
    <n v="725707"/>
    <n v="725707"/>
    <n v="12.764104521521771"/>
    <s v="Leve"/>
    <s v="Hacker Group"/>
    <s v="Weak Passwords"/>
    <x v="1"/>
    <n v="9"/>
    <x v="1"/>
  </r>
  <r>
    <n v="1042"/>
    <s v="Australia"/>
    <x v="6"/>
    <x v="3"/>
    <x v="1"/>
    <s v="Man-in-the-Middle"/>
    <n v="8"/>
    <x v="1"/>
    <s v="Telecommunications"/>
    <x v="3"/>
    <n v="3527"/>
    <n v="3527000"/>
    <s v="Media"/>
    <s v="765929"/>
    <s v="Nation-state"/>
    <n v="765929"/>
    <n v="765929"/>
    <n v="4.6048654640312616"/>
    <s v="Leve"/>
    <s v="Nation-state"/>
    <s v="Weak Passwords"/>
    <x v="3"/>
    <n v="16"/>
    <x v="1"/>
  </r>
  <r>
    <n v="1043"/>
    <s v="Russia"/>
    <x v="7"/>
    <x v="0"/>
    <x v="1"/>
    <s v="Man-in-the-Middle"/>
    <n v="8"/>
    <x v="1"/>
    <s v="Retail"/>
    <x v="1"/>
    <n v="1722"/>
    <n v="1722000"/>
    <s v="Media"/>
    <s v="242574"/>
    <s v="Nation-state"/>
    <n v="242574"/>
    <n v="242574"/>
    <n v="7.0988646763461869"/>
    <s v="Leve"/>
    <s v="Nation-state"/>
    <s v="Social Engineering"/>
    <x v="4"/>
    <n v="59"/>
    <x v="0"/>
  </r>
  <r>
    <n v="1044"/>
    <s v="USA"/>
    <x v="3"/>
    <x v="2"/>
    <x v="8"/>
    <s v="SQL Injection"/>
    <n v="4"/>
    <x v="3"/>
    <s v="Education"/>
    <x v="0"/>
    <n v="4552"/>
    <n v="4552000"/>
    <s v="Alta"/>
    <s v="838652"/>
    <s v=""/>
    <n v="838652"/>
    <n v="838652"/>
    <n v="5.4277578781186948"/>
    <s v="Leve"/>
    <s v="Unknown"/>
    <s v="Social Engineering"/>
    <x v="4"/>
    <n v="20"/>
    <x v="1"/>
  </r>
  <r>
    <n v="1045"/>
    <s v="Japan"/>
    <x v="9"/>
    <x v="0"/>
    <x v="4"/>
    <s v="DDoS"/>
    <n v="7"/>
    <x v="2"/>
    <s v="Telecommunications"/>
    <x v="3"/>
    <n v="9904"/>
    <n v="9904000"/>
    <s v="Alta"/>
    <s v="389405"/>
    <s v="Nation-state"/>
    <n v="389405"/>
    <n v="389405"/>
    <n v="25.433674452048638"/>
    <s v="Leve"/>
    <s v="Nation-state"/>
    <s v="Weak Passwords"/>
    <x v="2"/>
    <n v="53"/>
    <x v="0"/>
  </r>
  <r>
    <n v="1046"/>
    <s v="Russia"/>
    <x v="7"/>
    <x v="0"/>
    <x v="6"/>
    <s v="Phishing"/>
    <n v="3"/>
    <x v="4"/>
    <s v="Telecommunications"/>
    <x v="3"/>
    <n v="5644"/>
    <n v="5644000"/>
    <s v="Alta"/>
    <s v="359577"/>
    <s v=""/>
    <n v="359577"/>
    <n v="359577"/>
    <n v="15.69622083726156"/>
    <s v="Leve"/>
    <s v="Unknown"/>
    <s v="Zero-day"/>
    <x v="4"/>
    <n v="38"/>
    <x v="2"/>
  </r>
  <r>
    <n v="1047"/>
    <s v="India"/>
    <x v="5"/>
    <x v="0"/>
    <x v="6"/>
    <s v="Man-in-the-Middle"/>
    <n v="3"/>
    <x v="1"/>
    <s v="Telecommunications"/>
    <x v="3"/>
    <n v="7324"/>
    <n v="7324000"/>
    <s v="Alta"/>
    <s v="943689"/>
    <s v="Insider"/>
    <n v="943689"/>
    <n v="943689"/>
    <n v="7.7610314415024444"/>
    <s v="Leve"/>
    <s v="Insider"/>
    <s v="Zero-day"/>
    <x v="3"/>
    <n v="32"/>
    <x v="2"/>
  </r>
  <r>
    <n v="1048"/>
    <s v="Brazil"/>
    <x v="8"/>
    <x v="2"/>
    <x v="2"/>
    <s v="SQL Injection"/>
    <n v="1"/>
    <x v="3"/>
    <s v="Education"/>
    <x v="0"/>
    <n v="1469"/>
    <n v="1469000"/>
    <s v="Media"/>
    <s v="783795"/>
    <s v="Insider"/>
    <n v="783795"/>
    <n v="783795"/>
    <n v="1.8742145586537295"/>
    <s v="Leve"/>
    <s v="Insider"/>
    <s v="Weak Passwords"/>
    <x v="1"/>
    <n v="43"/>
    <x v="2"/>
  </r>
  <r>
    <n v="1049"/>
    <s v="Germany"/>
    <x v="2"/>
    <x v="1"/>
    <x v="1"/>
    <s v="DDoS"/>
    <n v="8"/>
    <x v="2"/>
    <s v="Healthcare"/>
    <x v="5"/>
    <n v="7205"/>
    <n v="7205000"/>
    <s v="Alta"/>
    <s v="263506"/>
    <s v="Insider"/>
    <n v="263506"/>
    <n v="263506"/>
    <n v="27.34283090328114"/>
    <s v="Leve"/>
    <s v="Insider"/>
    <s v="Zero-day"/>
    <x v="4"/>
    <n v="49"/>
    <x v="2"/>
  </r>
  <r>
    <n v="1050"/>
    <s v="Australia"/>
    <x v="6"/>
    <x v="3"/>
    <x v="9"/>
    <s v="DDoS"/>
    <n v="5"/>
    <x v="2"/>
    <s v="Telecommunications"/>
    <x v="3"/>
    <n v="2059"/>
    <n v="2059000"/>
    <s v="Media"/>
    <s v="457184"/>
    <s v="Insider"/>
    <n v="457184"/>
    <n v="457184"/>
    <n v="4.5036571708546234"/>
    <s v="Leve"/>
    <s v="Insider"/>
    <s v="Social Engineering"/>
    <x v="0"/>
    <n v="11"/>
    <x v="1"/>
  </r>
  <r>
    <n v="1051"/>
    <s v="India"/>
    <x v="5"/>
    <x v="0"/>
    <x v="0"/>
    <s v="SQL Injection"/>
    <n v="6"/>
    <x v="3"/>
    <s v="Banking"/>
    <x v="4"/>
    <n v="6844"/>
    <n v="6844000"/>
    <s v="Alta"/>
    <s v="186842"/>
    <s v="Nation-state"/>
    <n v="186842"/>
    <n v="186842"/>
    <n v="36.629879791481571"/>
    <s v="Leve"/>
    <s v="Nation-state"/>
    <s v="Zero-day"/>
    <x v="0"/>
    <n v="40"/>
    <x v="2"/>
  </r>
  <r>
    <n v="1052"/>
    <s v="UK"/>
    <x v="1"/>
    <x v="1"/>
    <x v="4"/>
    <s v="DDoS"/>
    <n v="7"/>
    <x v="2"/>
    <s v="Banking"/>
    <x v="4"/>
    <n v="881"/>
    <n v="881000"/>
    <s v="Media"/>
    <s v="198929"/>
    <s v="Nation-state"/>
    <n v="198929"/>
    <n v="198929"/>
    <n v="4.4287157729642237"/>
    <s v="Leve"/>
    <s v="Nation-state"/>
    <s v="Weak Passwords"/>
    <x v="1"/>
    <n v="41"/>
    <x v="2"/>
  </r>
  <r>
    <n v="1054"/>
    <s v="Japan"/>
    <x v="9"/>
    <x v="0"/>
    <x v="4"/>
    <s v="SQL Injection"/>
    <n v="7"/>
    <x v="3"/>
    <s v="Retail"/>
    <x v="1"/>
    <n v="5158"/>
    <n v="5158000"/>
    <s v="Alta"/>
    <s v="65700"/>
    <s v="Hacker Group"/>
    <n v="65700"/>
    <n v="65700"/>
    <n v="78.50837138508372"/>
    <s v="Moderada"/>
    <s v="Hacker Group"/>
    <s v="Zero-day"/>
    <x v="4"/>
    <n v="28"/>
    <x v="2"/>
  </r>
  <r>
    <n v="1055"/>
    <s v="Brazil"/>
    <x v="8"/>
    <x v="2"/>
    <x v="8"/>
    <s v="Phishing"/>
    <n v="4"/>
    <x v="4"/>
    <s v="Telecommunications"/>
    <x v="3"/>
    <n v="8379"/>
    <n v="8379000"/>
    <s v="Alta"/>
    <s v="90156"/>
    <s v="Hacker Group"/>
    <n v="90156"/>
    <n v="90156"/>
    <n v="92.938905896446158"/>
    <s v="Moderada"/>
    <s v="Hacker Group"/>
    <s v="Unpatched Software"/>
    <x v="2"/>
    <n v="65"/>
    <x v="0"/>
  </r>
  <r>
    <n v="1057"/>
    <s v="China"/>
    <x v="0"/>
    <x v="0"/>
    <x v="8"/>
    <s v="Malware"/>
    <n v="4"/>
    <x v="5"/>
    <s v="Retail"/>
    <x v="1"/>
    <n v="2052"/>
    <n v="2052000"/>
    <s v="Media"/>
    <s v="33426"/>
    <s v=""/>
    <n v="33426"/>
    <n v="33426"/>
    <n v="61.389337641357031"/>
    <s v="Moderada"/>
    <s v="Unknown"/>
    <s v="Social Engineering"/>
    <x v="2"/>
    <n v="16"/>
    <x v="1"/>
  </r>
  <r>
    <n v="1058"/>
    <s v="Russia"/>
    <x v="7"/>
    <x v="0"/>
    <x v="2"/>
    <s v="Malware"/>
    <n v="1"/>
    <x v="5"/>
    <s v="Education"/>
    <x v="0"/>
    <n v="8329"/>
    <n v="8329000"/>
    <s v="Alta"/>
    <s v="143037"/>
    <s v="Insider"/>
    <n v="143037"/>
    <n v="143037"/>
    <n v="58.229688821773387"/>
    <s v="Moderada"/>
    <s v="Insider"/>
    <s v="Unpatched Software"/>
    <x v="3"/>
    <n v="47"/>
    <x v="2"/>
  </r>
  <r>
    <n v="1059"/>
    <s v="Germany"/>
    <x v="2"/>
    <x v="1"/>
    <x v="6"/>
    <s v="Ransomware"/>
    <n v="3"/>
    <x v="0"/>
    <s v="Telecommunications"/>
    <x v="3"/>
    <n v="7977"/>
    <n v="7977000"/>
    <s v="Alta"/>
    <s v="151930"/>
    <s v=""/>
    <n v="151930"/>
    <n v="151930"/>
    <n v="52.504442835516357"/>
    <s v="Moderada"/>
    <s v="Unknown"/>
    <s v="Zero-day"/>
    <x v="4"/>
    <n v="4"/>
    <x v="1"/>
  </r>
  <r>
    <n v="1060"/>
    <s v="China"/>
    <x v="0"/>
    <x v="0"/>
    <x v="4"/>
    <s v="Malware"/>
    <n v="7"/>
    <x v="5"/>
    <s v="Education"/>
    <x v="0"/>
    <n v="972"/>
    <n v="972000"/>
    <s v="Media"/>
    <s v="499651"/>
    <s v="Nation-state"/>
    <n v="499651"/>
    <n v="499651"/>
    <n v="1.9453578597861307"/>
    <s v="Leve"/>
    <s v="Nation-state"/>
    <s v="Zero-day"/>
    <x v="4"/>
    <n v="50"/>
    <x v="2"/>
  </r>
  <r>
    <n v="1061"/>
    <s v="Brazil"/>
    <x v="8"/>
    <x v="2"/>
    <x v="1"/>
    <s v="DDoS"/>
    <n v="8"/>
    <x v="2"/>
    <s v="Education"/>
    <x v="0"/>
    <n v="4163"/>
    <n v="4163000"/>
    <s v="Alta"/>
    <s v="249211"/>
    <s v="Insider"/>
    <n v="249211"/>
    <n v="249211"/>
    <n v="16.70472009662495"/>
    <s v="Leve"/>
    <s v="Insider"/>
    <s v="Zero-day"/>
    <x v="1"/>
    <n v="59"/>
    <x v="0"/>
  </r>
  <r>
    <n v="1062"/>
    <s v="Germany"/>
    <x v="2"/>
    <x v="1"/>
    <x v="2"/>
    <s v="SQL Injection"/>
    <n v="1"/>
    <x v="3"/>
    <s v="IT"/>
    <x v="2"/>
    <n v="101"/>
    <n v="101000"/>
    <s v="Media"/>
    <s v="470074"/>
    <s v="Insider"/>
    <n v="470074"/>
    <n v="470074"/>
    <n v="0.21485978803337347"/>
    <s v="Leve"/>
    <s v="Insider"/>
    <s v="Weak Passwords"/>
    <x v="4"/>
    <n v="9"/>
    <x v="1"/>
  </r>
  <r>
    <n v="1063"/>
    <s v="Japan"/>
    <x v="9"/>
    <x v="0"/>
    <x v="7"/>
    <s v="Phishing"/>
    <n v="10"/>
    <x v="4"/>
    <s v="Banking"/>
    <x v="4"/>
    <n v="875"/>
    <n v="875000"/>
    <s v="Media"/>
    <s v="429920"/>
    <s v="Nation-state"/>
    <n v="429920"/>
    <n v="429920"/>
    <n v="2.0352623743952365"/>
    <s v="Leve"/>
    <s v="Nation-state"/>
    <s v="Zero-day"/>
    <x v="4"/>
    <n v="37"/>
    <x v="2"/>
  </r>
  <r>
    <n v="1064"/>
    <s v="Australia"/>
    <x v="6"/>
    <x v="3"/>
    <x v="0"/>
    <s v="SQL Injection"/>
    <n v="6"/>
    <x v="3"/>
    <s v="Healthcare"/>
    <x v="5"/>
    <n v="75"/>
    <n v="75000"/>
    <s v="Baja"/>
    <s v="269314"/>
    <s v=""/>
    <n v="269314"/>
    <n v="269314"/>
    <n v="0.27848533681873205"/>
    <s v="Leve"/>
    <s v="Unknown"/>
    <s v="Social Engineering"/>
    <x v="0"/>
    <n v="64"/>
    <x v="0"/>
  </r>
  <r>
    <n v="1065"/>
    <s v="UK"/>
    <x v="1"/>
    <x v="1"/>
    <x v="0"/>
    <s v="Man-in-the-Middle"/>
    <n v="6"/>
    <x v="1"/>
    <s v="Healthcare"/>
    <x v="5"/>
    <n v="3716"/>
    <n v="3716000"/>
    <s v="Media"/>
    <s v="696199"/>
    <s v="Nation-state"/>
    <n v="696199"/>
    <n v="696199"/>
    <n v="5.3375543486847867"/>
    <s v="Leve"/>
    <s v="Nation-state"/>
    <s v="Weak Passwords"/>
    <x v="4"/>
    <n v="42"/>
    <x v="2"/>
  </r>
  <r>
    <n v="1066"/>
    <s v="Russia"/>
    <x v="7"/>
    <x v="0"/>
    <x v="9"/>
    <s v="Phishing"/>
    <n v="5"/>
    <x v="4"/>
    <s v="Banking"/>
    <x v="4"/>
    <n v="9838"/>
    <n v="9838000"/>
    <s v="Alta"/>
    <s v="355505"/>
    <s v="Nation-state"/>
    <n v="355505"/>
    <n v="355505"/>
    <n v="27.673309798737009"/>
    <s v="Leve"/>
    <s v="Nation-state"/>
    <s v="Unpatched Software"/>
    <x v="1"/>
    <n v="35"/>
    <x v="2"/>
  </r>
  <r>
    <n v="1067"/>
    <s v="Australia"/>
    <x v="6"/>
    <x v="3"/>
    <x v="5"/>
    <s v="DDoS"/>
    <n v="2"/>
    <x v="2"/>
    <s v="IT"/>
    <x v="2"/>
    <n v="5594"/>
    <n v="5594000"/>
    <s v="Alta"/>
    <s v="890234"/>
    <s v="Nation-state"/>
    <n v="890234"/>
    <n v="890234"/>
    <n v="6.2837411287369385"/>
    <s v="Leve"/>
    <s v="Nation-state"/>
    <s v="Unpatched Software"/>
    <x v="0"/>
    <n v="53"/>
    <x v="0"/>
  </r>
  <r>
    <n v="1068"/>
    <s v="Brazil"/>
    <x v="8"/>
    <x v="2"/>
    <x v="0"/>
    <s v="Ransomware"/>
    <n v="6"/>
    <x v="0"/>
    <s v="Telecommunications"/>
    <x v="3"/>
    <n v="2363"/>
    <n v="2363000"/>
    <s v="Media"/>
    <s v="581616"/>
    <s v="Insider"/>
    <n v="581616"/>
    <n v="581616"/>
    <n v="4.0628180792825503"/>
    <s v="Leve"/>
    <s v="Insider"/>
    <s v="Social Engineering"/>
    <x v="4"/>
    <n v="1"/>
    <x v="1"/>
  </r>
  <r>
    <n v="1069"/>
    <s v="China"/>
    <x v="0"/>
    <x v="0"/>
    <x v="8"/>
    <s v="SQL Injection"/>
    <n v="4"/>
    <x v="3"/>
    <s v="IT"/>
    <x v="2"/>
    <n v="3944"/>
    <n v="3944000"/>
    <s v="Media"/>
    <s v="155768"/>
    <s v="Nation-state"/>
    <n v="155768"/>
    <n v="155768"/>
    <n v="25.319706229777619"/>
    <s v="Leve"/>
    <s v="Nation-state"/>
    <s v="Social Engineering"/>
    <x v="1"/>
    <n v="19"/>
    <x v="1"/>
  </r>
  <r>
    <n v="1070"/>
    <s v="Australia"/>
    <x v="6"/>
    <x v="3"/>
    <x v="2"/>
    <s v="Malware"/>
    <n v="1"/>
    <x v="5"/>
    <s v="Telecommunications"/>
    <x v="3"/>
    <n v="8369"/>
    <n v="8369000"/>
    <s v="Alta"/>
    <s v="824298"/>
    <s v="Nation-state"/>
    <n v="824298"/>
    <n v="824298"/>
    <n v="10.152881603497764"/>
    <s v="Leve"/>
    <s v="Nation-state"/>
    <s v="Unpatched Software"/>
    <x v="3"/>
    <n v="4"/>
    <x v="1"/>
  </r>
  <r>
    <n v="1071"/>
    <s v="UK"/>
    <x v="1"/>
    <x v="1"/>
    <x v="4"/>
    <s v="Malware"/>
    <n v="7"/>
    <x v="5"/>
    <s v="Government"/>
    <x v="6"/>
    <n v="2888"/>
    <n v="2888000"/>
    <s v="Media"/>
    <s v="212533"/>
    <s v="Insider"/>
    <n v="212533"/>
    <n v="212533"/>
    <n v="13.588478024589122"/>
    <s v="Leve"/>
    <s v="Insider"/>
    <s v="Unpatched Software"/>
    <x v="2"/>
    <n v="71"/>
    <x v="0"/>
  </r>
  <r>
    <n v="1072"/>
    <s v="Brazil"/>
    <x v="8"/>
    <x v="2"/>
    <x v="0"/>
    <s v="Ransomware"/>
    <n v="6"/>
    <x v="0"/>
    <s v="Banking"/>
    <x v="4"/>
    <n v="101"/>
    <n v="101000"/>
    <s v="Media"/>
    <s v="47737"/>
    <s v="Hacker Group"/>
    <n v="47737"/>
    <n v="47737"/>
    <n v="2.1157592643023233"/>
    <s v="Leve"/>
    <s v="Hacker Group"/>
    <s v="Social Engineering"/>
    <x v="4"/>
    <n v="69"/>
    <x v="0"/>
  </r>
  <r>
    <n v="1073"/>
    <s v="Brazil"/>
    <x v="8"/>
    <x v="2"/>
    <x v="4"/>
    <s v="Man-in-the-Middle"/>
    <n v="7"/>
    <x v="1"/>
    <s v="IT"/>
    <x v="2"/>
    <n v="4701"/>
    <n v="4701000"/>
    <s v="Alta"/>
    <s v="940513"/>
    <s v=""/>
    <n v="940513"/>
    <n v="940513"/>
    <n v="4.9983360144942175"/>
    <s v="Leve"/>
    <s v="Unknown"/>
    <s v="Unpatched Software"/>
    <x v="4"/>
    <n v="10"/>
    <x v="1"/>
  </r>
  <r>
    <n v="1074"/>
    <s v="Russia"/>
    <x v="7"/>
    <x v="0"/>
    <x v="8"/>
    <s v="Man-in-the-Middle"/>
    <n v="4"/>
    <x v="1"/>
    <s v="Banking"/>
    <x v="4"/>
    <n v="1866"/>
    <n v="1866000"/>
    <s v="Media"/>
    <s v="292992"/>
    <s v="Insider"/>
    <n v="292992"/>
    <n v="292992"/>
    <n v="6.3687745740498034"/>
    <s v="Leve"/>
    <s v="Insider"/>
    <s v="Zero-day"/>
    <x v="4"/>
    <n v="15"/>
    <x v="1"/>
  </r>
  <r>
    <n v="1075"/>
    <s v="Germany"/>
    <x v="2"/>
    <x v="1"/>
    <x v="2"/>
    <s v="Malware"/>
    <n v="1"/>
    <x v="5"/>
    <s v="Telecommunications"/>
    <x v="3"/>
    <n v="7972"/>
    <n v="7972000"/>
    <s v="Alta"/>
    <s v="639779"/>
    <s v="Nation-state"/>
    <n v="639779"/>
    <n v="639779"/>
    <n v="12.460552784633444"/>
    <s v="Leve"/>
    <s v="Nation-state"/>
    <s v="Zero-day"/>
    <x v="2"/>
    <n v="6"/>
    <x v="1"/>
  </r>
  <r>
    <n v="1076"/>
    <s v="Australia"/>
    <x v="6"/>
    <x v="3"/>
    <x v="0"/>
    <s v="DDoS"/>
    <n v="6"/>
    <x v="2"/>
    <s v="Banking"/>
    <x v="4"/>
    <n v="2985"/>
    <n v="2985000"/>
    <s v="Media"/>
    <s v="949862"/>
    <s v="Hacker Group"/>
    <n v="949862"/>
    <n v="949862"/>
    <n v="3.1425617616032646"/>
    <s v="Leve"/>
    <s v="Hacker Group"/>
    <s v="Weak Passwords"/>
    <x v="3"/>
    <n v="25"/>
    <x v="2"/>
  </r>
  <r>
    <n v="1077"/>
    <s v="USA"/>
    <x v="3"/>
    <x v="2"/>
    <x v="8"/>
    <s v="Phishing"/>
    <n v="4"/>
    <x v="4"/>
    <s v="Healthcare"/>
    <x v="5"/>
    <n v="92"/>
    <n v="92000"/>
    <s v="Baja"/>
    <s v="260396"/>
    <s v="Hacker Group"/>
    <n v="260396"/>
    <n v="260396"/>
    <n v="0.3533080385259374"/>
    <s v="Leve"/>
    <s v="Hacker Group"/>
    <s v="Zero-day"/>
    <x v="2"/>
    <n v="16"/>
    <x v="1"/>
  </r>
  <r>
    <n v="1078"/>
    <s v="Australia"/>
    <x v="6"/>
    <x v="3"/>
    <x v="2"/>
    <s v="Phishing"/>
    <n v="1"/>
    <x v="4"/>
    <s v="IT"/>
    <x v="2"/>
    <n v="9248"/>
    <n v="9248000"/>
    <s v="Alta"/>
    <s v="215376"/>
    <s v="Nation-state"/>
    <n v="215376"/>
    <n v="215376"/>
    <n v="42.938860411559318"/>
    <s v="Moderada"/>
    <s v="Nation-state"/>
    <s v="Social Engineering"/>
    <x v="3"/>
    <n v="18"/>
    <x v="1"/>
  </r>
  <r>
    <n v="1079"/>
    <s v="France"/>
    <x v="4"/>
    <x v="1"/>
    <x v="3"/>
    <s v="DDoS"/>
    <n v="9"/>
    <x v="2"/>
    <s v="Telecommunications"/>
    <x v="3"/>
    <n v="2009"/>
    <n v="2009000"/>
    <s v="Media"/>
    <s v="689397"/>
    <s v="Insider"/>
    <n v="689397"/>
    <n v="689397"/>
    <n v="2.914140908649153"/>
    <s v="Leve"/>
    <s v="Insider"/>
    <s v="Social Engineering"/>
    <x v="1"/>
    <n v="68"/>
    <x v="0"/>
  </r>
  <r>
    <n v="1080"/>
    <s v="Brazil"/>
    <x v="8"/>
    <x v="2"/>
    <x v="3"/>
    <s v="SQL Injection"/>
    <n v="9"/>
    <x v="3"/>
    <s v="Education"/>
    <x v="0"/>
    <n v="1624"/>
    <n v="1624000"/>
    <s v="Media"/>
    <s v="238092"/>
    <s v="Nation-state"/>
    <n v="238092"/>
    <n v="238092"/>
    <n v="6.8208927641415924"/>
    <s v="Leve"/>
    <s v="Nation-state"/>
    <s v="Zero-day"/>
    <x v="1"/>
    <n v="32"/>
    <x v="2"/>
  </r>
  <r>
    <n v="1081"/>
    <s v="India"/>
    <x v="5"/>
    <x v="0"/>
    <x v="0"/>
    <s v="Phishing"/>
    <n v="6"/>
    <x v="4"/>
    <s v="Banking"/>
    <x v="4"/>
    <n v="1842"/>
    <n v="1842000"/>
    <s v="Media"/>
    <s v="289539"/>
    <s v="Nation-state"/>
    <n v="289539"/>
    <n v="289539"/>
    <n v="6.3618372654461055"/>
    <s v="Leve"/>
    <s v="Nation-state"/>
    <s v="Unpatched Software"/>
    <x v="2"/>
    <n v="27"/>
    <x v="2"/>
  </r>
  <r>
    <n v="1082"/>
    <s v="Russia"/>
    <x v="7"/>
    <x v="0"/>
    <x v="9"/>
    <s v="DDoS"/>
    <n v="5"/>
    <x v="2"/>
    <s v="Healthcare"/>
    <x v="5"/>
    <n v="4902"/>
    <n v="4902000"/>
    <s v="Alta"/>
    <s v="382327"/>
    <s v="Insider"/>
    <n v="382327"/>
    <n v="382327"/>
    <n v="12.821485273077759"/>
    <s v="Leve"/>
    <s v="Insider"/>
    <s v="Zero-day"/>
    <x v="0"/>
    <n v="30"/>
    <x v="2"/>
  </r>
  <r>
    <n v="1083"/>
    <s v="Australia"/>
    <x v="6"/>
    <x v="3"/>
    <x v="4"/>
    <s v="Phishing"/>
    <n v="7"/>
    <x v="4"/>
    <s v="Government"/>
    <x v="6"/>
    <n v="1243"/>
    <n v="1243000"/>
    <s v="Media"/>
    <s v="605810"/>
    <s v=""/>
    <n v="605810"/>
    <n v="605810"/>
    <n v="2.05179841864611"/>
    <s v="Leve"/>
    <s v="Unknown"/>
    <s v="Zero-day"/>
    <x v="3"/>
    <n v="41"/>
    <x v="2"/>
  </r>
  <r>
    <n v="1084"/>
    <s v="Australia"/>
    <x v="6"/>
    <x v="3"/>
    <x v="0"/>
    <s v="DDoS"/>
    <n v="6"/>
    <x v="2"/>
    <s v="Banking"/>
    <x v="4"/>
    <n v="127"/>
    <n v="127000"/>
    <s v="Media"/>
    <s v="588345"/>
    <s v="Insider"/>
    <n v="588345"/>
    <n v="588345"/>
    <n v="0.21585974215808751"/>
    <s v="Leve"/>
    <s v="Insider"/>
    <s v="Unpatched Software"/>
    <x v="3"/>
    <n v="49"/>
    <x v="2"/>
  </r>
  <r>
    <n v="1085"/>
    <s v="UK"/>
    <x v="1"/>
    <x v="1"/>
    <x v="0"/>
    <s v="Phishing"/>
    <n v="6"/>
    <x v="4"/>
    <s v="Government"/>
    <x v="6"/>
    <n v="2158"/>
    <n v="2158000"/>
    <s v="Media"/>
    <s v="831367"/>
    <s v="Insider"/>
    <n v="831367"/>
    <n v="831367"/>
    <n v="2.5957248724089363"/>
    <s v="Leve"/>
    <s v="Insider"/>
    <s v="Social Engineering"/>
    <x v="2"/>
    <n v="55"/>
    <x v="0"/>
  </r>
  <r>
    <n v="1086"/>
    <s v="Brazil"/>
    <x v="8"/>
    <x v="2"/>
    <x v="0"/>
    <s v="Man-in-the-Middle"/>
    <n v="6"/>
    <x v="1"/>
    <s v="Banking"/>
    <x v="4"/>
    <n v="1464"/>
    <n v="1464000"/>
    <s v="Media"/>
    <s v="880671"/>
    <s v="Hacker Group"/>
    <n v="880671"/>
    <n v="880671"/>
    <n v="1.6623688074207053"/>
    <s v="Leve"/>
    <s v="Hacker Group"/>
    <s v="Social Engineering"/>
    <x v="3"/>
    <n v="66"/>
    <x v="0"/>
  </r>
  <r>
    <n v="1087"/>
    <s v="France"/>
    <x v="4"/>
    <x v="1"/>
    <x v="5"/>
    <s v="DDoS"/>
    <n v="2"/>
    <x v="2"/>
    <s v="Retail"/>
    <x v="1"/>
    <n v="9232"/>
    <n v="9232000"/>
    <s v="Alta"/>
    <s v="418211"/>
    <s v="Insider"/>
    <n v="418211"/>
    <n v="418211"/>
    <n v="22.074981289349157"/>
    <s v="Leve"/>
    <s v="Insider"/>
    <s v="Unpatched Software"/>
    <x v="4"/>
    <n v="39"/>
    <x v="2"/>
  </r>
  <r>
    <n v="1088"/>
    <s v="France"/>
    <x v="4"/>
    <x v="1"/>
    <x v="6"/>
    <s v="Man-in-the-Middle"/>
    <n v="3"/>
    <x v="1"/>
    <s v="Retail"/>
    <x v="1"/>
    <n v="314"/>
    <n v="314000"/>
    <s v="Media"/>
    <s v="264380"/>
    <s v="Insider"/>
    <n v="264380"/>
    <n v="264380"/>
    <n v="1.1876843936757697"/>
    <s v="Leve"/>
    <s v="Insider"/>
    <s v="Zero-day"/>
    <x v="0"/>
    <n v="37"/>
    <x v="2"/>
  </r>
  <r>
    <n v="1089"/>
    <s v="Brazil"/>
    <x v="8"/>
    <x v="2"/>
    <x v="1"/>
    <s v="Phishing"/>
    <n v="8"/>
    <x v="4"/>
    <s v="Banking"/>
    <x v="4"/>
    <n v="925"/>
    <n v="925000"/>
    <s v="Media"/>
    <s v="437974"/>
    <s v="Hacker Group"/>
    <n v="437974"/>
    <n v="437974"/>
    <n v="2.1119975158342732"/>
    <s v="Leve"/>
    <s v="Hacker Group"/>
    <s v="Zero-day"/>
    <x v="4"/>
    <n v="20"/>
    <x v="1"/>
  </r>
  <r>
    <n v="1090"/>
    <s v="India"/>
    <x v="5"/>
    <x v="0"/>
    <x v="8"/>
    <s v="Phishing"/>
    <n v="4"/>
    <x v="4"/>
    <s v="IT"/>
    <x v="2"/>
    <n v="371"/>
    <n v="371000"/>
    <s v="Media"/>
    <s v="713949"/>
    <s v="Hacker Group"/>
    <n v="713949"/>
    <n v="713949"/>
    <n v="0.5196449606344431"/>
    <s v="Leve"/>
    <s v="Hacker Group"/>
    <s v="Unpatched Software"/>
    <x v="2"/>
    <n v="71"/>
    <x v="0"/>
  </r>
  <r>
    <n v="1091"/>
    <s v="USA"/>
    <x v="3"/>
    <x v="2"/>
    <x v="6"/>
    <s v="SQL Injection"/>
    <n v="3"/>
    <x v="3"/>
    <s v="IT"/>
    <x v="2"/>
    <n v="85"/>
    <n v="85000"/>
    <s v="Baja"/>
    <s v="523164"/>
    <s v="Hacker Group"/>
    <n v="523164"/>
    <n v="523164"/>
    <n v="0.16247295303193646"/>
    <s v="Leve"/>
    <s v="Hacker Group"/>
    <s v="Weak Passwords"/>
    <x v="1"/>
    <n v="30"/>
    <x v="2"/>
  </r>
  <r>
    <n v="1092"/>
    <s v="UK"/>
    <x v="1"/>
    <x v="1"/>
    <x v="7"/>
    <s v="DDoS"/>
    <n v="10"/>
    <x v="2"/>
    <s v="Telecommunications"/>
    <x v="3"/>
    <n v="8523"/>
    <n v="8523000"/>
    <s v="Alta"/>
    <s v="193852"/>
    <s v="Insider"/>
    <n v="193852"/>
    <n v="193852"/>
    <n v="43.966531168107629"/>
    <s v="Moderada"/>
    <s v="Insider"/>
    <s v="Zero-day"/>
    <x v="0"/>
    <n v="54"/>
    <x v="0"/>
  </r>
  <r>
    <n v="1093"/>
    <s v="UK"/>
    <x v="1"/>
    <x v="1"/>
    <x v="2"/>
    <s v="DDoS"/>
    <n v="1"/>
    <x v="2"/>
    <s v="Retail"/>
    <x v="1"/>
    <n v="1409"/>
    <n v="1409000"/>
    <s v="Media"/>
    <s v="655640"/>
    <s v="Nation-state"/>
    <n v="655640"/>
    <n v="655640"/>
    <n v="2.1490452077359525"/>
    <s v="Leve"/>
    <s v="Nation-state"/>
    <s v="Zero-day"/>
    <x v="3"/>
    <n v="61"/>
    <x v="0"/>
  </r>
  <r>
    <n v="1094"/>
    <s v="France"/>
    <x v="4"/>
    <x v="1"/>
    <x v="8"/>
    <s v="Phishing"/>
    <n v="4"/>
    <x v="4"/>
    <s v="IT"/>
    <x v="2"/>
    <n v="7602"/>
    <n v="7602000"/>
    <s v="Alta"/>
    <s v="573328"/>
    <s v="Insider"/>
    <n v="573328"/>
    <n v="573328"/>
    <n v="13.259425669075991"/>
    <s v="Leve"/>
    <s v="Insider"/>
    <s v="Zero-day"/>
    <x v="1"/>
    <n v="10"/>
    <x v="1"/>
  </r>
  <r>
    <n v="1095"/>
    <s v="UK"/>
    <x v="1"/>
    <x v="1"/>
    <x v="0"/>
    <s v="Malware"/>
    <n v="6"/>
    <x v="5"/>
    <s v="Government"/>
    <x v="6"/>
    <n v="4627"/>
    <n v="4627000"/>
    <s v="Alta"/>
    <s v="798717"/>
    <s v="Hacker Group"/>
    <n v="798717"/>
    <n v="798717"/>
    <n v="5.7930405888443595"/>
    <s v="Leve"/>
    <s v="Hacker Group"/>
    <s v="Social Engineering"/>
    <x v="4"/>
    <n v="10"/>
    <x v="1"/>
  </r>
  <r>
    <n v="1096"/>
    <s v="Brazil"/>
    <x v="8"/>
    <x v="2"/>
    <x v="0"/>
    <s v="DDoS"/>
    <n v="6"/>
    <x v="2"/>
    <s v="Telecommunications"/>
    <x v="3"/>
    <n v="5986"/>
    <n v="5986000"/>
    <s v="Alta"/>
    <s v="899413"/>
    <s v="Nation-state"/>
    <n v="899413"/>
    <n v="899413"/>
    <n v="6.6554519447684211"/>
    <s v="Leve"/>
    <s v="Nation-state"/>
    <s v="Weak Passwords"/>
    <x v="4"/>
    <n v="11"/>
    <x v="1"/>
  </r>
  <r>
    <n v="1097"/>
    <s v="France"/>
    <x v="4"/>
    <x v="1"/>
    <x v="1"/>
    <s v="SQL Injection"/>
    <n v="8"/>
    <x v="3"/>
    <s v="Healthcare"/>
    <x v="5"/>
    <n v="1875"/>
    <n v="1875000"/>
    <s v="Media"/>
    <s v="436009"/>
    <s v="Nation-state"/>
    <n v="436009"/>
    <n v="436009"/>
    <n v="4.3003699464919301"/>
    <s v="Leve"/>
    <s v="Nation-state"/>
    <s v="Social Engineering"/>
    <x v="1"/>
    <n v="44"/>
    <x v="2"/>
  </r>
  <r>
    <n v="1098"/>
    <s v="UK"/>
    <x v="1"/>
    <x v="1"/>
    <x v="9"/>
    <s v="SQL Injection"/>
    <n v="5"/>
    <x v="3"/>
    <s v="Retail"/>
    <x v="1"/>
    <n v="563"/>
    <n v="563000"/>
    <s v="Media"/>
    <s v="142291"/>
    <s v="Nation-state"/>
    <n v="142291"/>
    <n v="142291"/>
    <n v="3.9566803241245054"/>
    <s v="Leve"/>
    <s v="Nation-state"/>
    <s v="Weak Passwords"/>
    <x v="0"/>
    <n v="29"/>
    <x v="2"/>
  </r>
  <r>
    <n v="1099"/>
    <s v="Germany"/>
    <x v="2"/>
    <x v="1"/>
    <x v="0"/>
    <s v="Man-in-the-Middle"/>
    <n v="6"/>
    <x v="1"/>
    <s v="Government"/>
    <x v="6"/>
    <n v="648"/>
    <n v="648000"/>
    <s v="Media"/>
    <s v="276197"/>
    <s v=""/>
    <n v="276197"/>
    <n v="276197"/>
    <n v="2.3461514788357585"/>
    <s v="Leve"/>
    <s v="Unknown"/>
    <s v="Zero-day"/>
    <x v="3"/>
    <n v="2"/>
    <x v="1"/>
  </r>
  <r>
    <n v="1100"/>
    <s v="Russia"/>
    <x v="7"/>
    <x v="0"/>
    <x v="9"/>
    <s v="Ransomware"/>
    <n v="5"/>
    <x v="0"/>
    <s v="IT"/>
    <x v="2"/>
    <n v="3361"/>
    <n v="3361000"/>
    <s v="Media"/>
    <s v="807918"/>
    <s v="Hacker Group"/>
    <n v="807918"/>
    <n v="807918"/>
    <n v="4.1600756512418338"/>
    <s v="Leve"/>
    <s v="Hacker Group"/>
    <s v="Social Engineering"/>
    <x v="2"/>
    <n v="37"/>
    <x v="2"/>
  </r>
  <r>
    <n v="1101"/>
    <s v="France"/>
    <x v="4"/>
    <x v="1"/>
    <x v="8"/>
    <s v="Man-in-the-Middle"/>
    <n v="4"/>
    <x v="1"/>
    <s v="Telecommunications"/>
    <x v="3"/>
    <n v="9099"/>
    <n v="9099000"/>
    <s v="Alta"/>
    <s v="483484"/>
    <s v="Hacker Group"/>
    <n v="483484"/>
    <n v="483484"/>
    <n v="18.819650701988071"/>
    <s v="Leve"/>
    <s v="Hacker Group"/>
    <s v="Unpatched Software"/>
    <x v="0"/>
    <n v="2"/>
    <x v="1"/>
  </r>
  <r>
    <n v="1102"/>
    <s v="Russia"/>
    <x v="7"/>
    <x v="0"/>
    <x v="7"/>
    <s v="Ransomware"/>
    <n v="10"/>
    <x v="0"/>
    <s v="IT"/>
    <x v="2"/>
    <n v="4179"/>
    <n v="4179000"/>
    <s v="Alta"/>
    <s v="7290"/>
    <s v="Insider"/>
    <n v="7290"/>
    <n v="7290"/>
    <n v="573.25102880658437"/>
    <s v="Grave"/>
    <s v="Insider"/>
    <s v="Weak Passwords"/>
    <x v="1"/>
    <n v="32"/>
    <x v="2"/>
  </r>
  <r>
    <n v="1103"/>
    <s v="India"/>
    <x v="5"/>
    <x v="0"/>
    <x v="6"/>
    <s v="DDoS"/>
    <n v="3"/>
    <x v="2"/>
    <s v="IT"/>
    <x v="2"/>
    <n v="3869"/>
    <n v="3869000"/>
    <s v="Media"/>
    <s v="333967"/>
    <s v="Insider"/>
    <n v="333967"/>
    <n v="333967"/>
    <n v="11.584976958801319"/>
    <s v="Leve"/>
    <s v="Insider"/>
    <s v="Zero-day"/>
    <x v="3"/>
    <n v="26"/>
    <x v="2"/>
  </r>
  <r>
    <n v="1104"/>
    <s v="China"/>
    <x v="0"/>
    <x v="0"/>
    <x v="9"/>
    <s v="Man-in-the-Middle"/>
    <n v="5"/>
    <x v="1"/>
    <s v="Education"/>
    <x v="0"/>
    <n v="844"/>
    <n v="844000"/>
    <s v="Media"/>
    <s v="840118"/>
    <s v="Hacker Group"/>
    <n v="840118"/>
    <n v="840118"/>
    <n v="1.0046207794619326"/>
    <s v="Leve"/>
    <s v="Hacker Group"/>
    <s v="Zero-day"/>
    <x v="4"/>
    <n v="58"/>
    <x v="0"/>
  </r>
  <r>
    <n v="1105"/>
    <s v="USA"/>
    <x v="3"/>
    <x v="2"/>
    <x v="2"/>
    <s v="Malware"/>
    <n v="1"/>
    <x v="5"/>
    <s v="Healthcare"/>
    <x v="5"/>
    <n v="6946"/>
    <n v="6946000"/>
    <s v="Alta"/>
    <s v="187312"/>
    <s v="Nation-state"/>
    <n v="187312"/>
    <n v="187312"/>
    <n v="37.082514734774065"/>
    <s v="Leve"/>
    <s v="Nation-state"/>
    <s v="Zero-day"/>
    <x v="0"/>
    <n v="58"/>
    <x v="0"/>
  </r>
  <r>
    <n v="1106"/>
    <s v="Brazil"/>
    <x v="8"/>
    <x v="2"/>
    <x v="2"/>
    <s v="DDoS"/>
    <n v="1"/>
    <x v="2"/>
    <s v="IT"/>
    <x v="2"/>
    <n v="3446"/>
    <n v="3446000"/>
    <s v="Media"/>
    <s v="470727"/>
    <s v=""/>
    <n v="470727"/>
    <n v="470727"/>
    <n v="7.3205913406284324"/>
    <s v="Leve"/>
    <s v="Unknown"/>
    <s v="Weak Passwords"/>
    <x v="3"/>
    <n v="8"/>
    <x v="1"/>
  </r>
  <r>
    <n v="1107"/>
    <s v="India"/>
    <x v="5"/>
    <x v="0"/>
    <x v="5"/>
    <s v="Malware"/>
    <n v="2"/>
    <x v="5"/>
    <s v="Education"/>
    <x v="0"/>
    <n v="9597"/>
    <n v="9597000"/>
    <s v="Alta"/>
    <s v="629490"/>
    <s v="Hacker Group"/>
    <n v="629490"/>
    <n v="629490"/>
    <n v="15.245675070295"/>
    <s v="Leve"/>
    <s v="Hacker Group"/>
    <s v="Zero-day"/>
    <x v="0"/>
    <n v="38"/>
    <x v="2"/>
  </r>
  <r>
    <n v="1108"/>
    <s v="France"/>
    <x v="4"/>
    <x v="1"/>
    <x v="8"/>
    <s v="SQL Injection"/>
    <n v="4"/>
    <x v="3"/>
    <s v="Government"/>
    <x v="6"/>
    <n v="9876"/>
    <n v="9876000"/>
    <s v="Alta"/>
    <s v="904598"/>
    <s v="Hacker Group"/>
    <n v="904598"/>
    <n v="904598"/>
    <n v="10.917556748964733"/>
    <s v="Leve"/>
    <s v="Hacker Group"/>
    <s v="Social Engineering"/>
    <x v="1"/>
    <n v="11"/>
    <x v="1"/>
  </r>
  <r>
    <n v="1109"/>
    <s v="USA"/>
    <x v="3"/>
    <x v="2"/>
    <x v="1"/>
    <s v="Ransomware"/>
    <n v="8"/>
    <x v="0"/>
    <s v="Education"/>
    <x v="0"/>
    <n v="1259"/>
    <n v="1259000"/>
    <s v="Media"/>
    <s v="820632"/>
    <s v=""/>
    <n v="820632"/>
    <n v="820632"/>
    <n v="1.5341834098597178"/>
    <s v="Leve"/>
    <s v="Unknown"/>
    <s v="Social Engineering"/>
    <x v="1"/>
    <n v="65"/>
    <x v="0"/>
  </r>
  <r>
    <n v="1110"/>
    <s v="Japan"/>
    <x v="9"/>
    <x v="0"/>
    <x v="0"/>
    <s v="DDoS"/>
    <n v="6"/>
    <x v="2"/>
    <s v="Retail"/>
    <x v="1"/>
    <n v="7878"/>
    <n v="7878000"/>
    <s v="Alta"/>
    <s v="214152"/>
    <s v="Insider"/>
    <n v="214152"/>
    <n v="214152"/>
    <n v="36.786955059957414"/>
    <s v="Leve"/>
    <s v="Insider"/>
    <s v="Weak Passwords"/>
    <x v="3"/>
    <n v="7"/>
    <x v="1"/>
  </r>
  <r>
    <n v="1111"/>
    <s v="Australia"/>
    <x v="6"/>
    <x v="3"/>
    <x v="2"/>
    <s v="DDoS"/>
    <n v="1"/>
    <x v="2"/>
    <s v="Banking"/>
    <x v="4"/>
    <n v="2111"/>
    <n v="2111000"/>
    <s v="Media"/>
    <s v="18766"/>
    <s v="Insider"/>
    <n v="18766"/>
    <n v="18766"/>
    <n v="112.49067462432058"/>
    <s v="Grave"/>
    <s v="Insider"/>
    <s v="Weak Passwords"/>
    <x v="3"/>
    <n v="43"/>
    <x v="2"/>
  </r>
  <r>
    <n v="1112"/>
    <s v="France"/>
    <x v="4"/>
    <x v="1"/>
    <x v="9"/>
    <s v="Malware"/>
    <n v="5"/>
    <x v="5"/>
    <s v="Banking"/>
    <x v="4"/>
    <n v="5019"/>
    <n v="5019000"/>
    <s v="Alta"/>
    <s v="760230"/>
    <s v="Nation-state"/>
    <n v="760230"/>
    <n v="760230"/>
    <n v="6.6019494100469593"/>
    <s v="Leve"/>
    <s v="Nation-state"/>
    <s v="Zero-day"/>
    <x v="0"/>
    <n v="56"/>
    <x v="0"/>
  </r>
  <r>
    <n v="1113"/>
    <s v="India"/>
    <x v="5"/>
    <x v="0"/>
    <x v="8"/>
    <s v="Ransomware"/>
    <n v="4"/>
    <x v="0"/>
    <s v="Healthcare"/>
    <x v="5"/>
    <n v="7683"/>
    <n v="7683000"/>
    <s v="Alta"/>
    <s v="603402"/>
    <s v="Insider"/>
    <n v="603402"/>
    <n v="603402"/>
    <n v="12.732804995674526"/>
    <s v="Leve"/>
    <s v="Insider"/>
    <s v="Zero-day"/>
    <x v="1"/>
    <n v="57"/>
    <x v="0"/>
  </r>
  <r>
    <n v="1114"/>
    <s v="France"/>
    <x v="4"/>
    <x v="1"/>
    <x v="9"/>
    <s v="Man-in-the-Middle"/>
    <n v="5"/>
    <x v="1"/>
    <s v="Healthcare"/>
    <x v="5"/>
    <n v="1749"/>
    <n v="1749000"/>
    <s v="Media"/>
    <s v="693907"/>
    <s v="Hacker Group"/>
    <n v="693907"/>
    <n v="693907"/>
    <n v="2.5205106736205285"/>
    <s v="Leve"/>
    <s v="Hacker Group"/>
    <s v="Zero-day"/>
    <x v="1"/>
    <n v="54"/>
    <x v="0"/>
  </r>
  <r>
    <n v="1115"/>
    <s v="Brazil"/>
    <x v="8"/>
    <x v="2"/>
    <x v="1"/>
    <s v="SQL Injection"/>
    <n v="8"/>
    <x v="3"/>
    <s v="Banking"/>
    <x v="4"/>
    <n v="6678"/>
    <n v="6678000"/>
    <s v="Alta"/>
    <s v="698892"/>
    <s v=""/>
    <n v="698892"/>
    <n v="698892"/>
    <n v="9.5551243969025261"/>
    <s v="Leve"/>
    <s v="Unknown"/>
    <s v="Zero-day"/>
    <x v="1"/>
    <n v="24"/>
    <x v="2"/>
  </r>
  <r>
    <n v="1116"/>
    <s v="UK"/>
    <x v="1"/>
    <x v="1"/>
    <x v="7"/>
    <s v="Phishing"/>
    <n v="10"/>
    <x v="4"/>
    <s v="IT"/>
    <x v="2"/>
    <n v="2417"/>
    <n v="2417000"/>
    <s v="Media"/>
    <s v="64082"/>
    <s v=""/>
    <n v="64082"/>
    <n v="64082"/>
    <n v="37.717299709746889"/>
    <s v="Leve"/>
    <s v="Unknown"/>
    <s v="Social Engineering"/>
    <x v="2"/>
    <n v="16"/>
    <x v="1"/>
  </r>
  <r>
    <n v="1117"/>
    <s v="USA"/>
    <x v="3"/>
    <x v="2"/>
    <x v="6"/>
    <s v="Ransomware"/>
    <n v="3"/>
    <x v="0"/>
    <s v="IT"/>
    <x v="2"/>
    <n v="3884"/>
    <n v="3884000"/>
    <s v="Media"/>
    <s v="687052"/>
    <s v="Nation-state"/>
    <n v="687052"/>
    <n v="687052"/>
    <n v="5.6531383359629253"/>
    <s v="Leve"/>
    <s v="Nation-state"/>
    <s v="Unpatched Software"/>
    <x v="4"/>
    <n v="34"/>
    <x v="2"/>
  </r>
  <r>
    <n v="1118"/>
    <s v="Russia"/>
    <x v="7"/>
    <x v="0"/>
    <x v="4"/>
    <s v="Phishing"/>
    <n v="7"/>
    <x v="4"/>
    <s v="Government"/>
    <x v="6"/>
    <n v="1498"/>
    <n v="1498000"/>
    <s v="Media"/>
    <s v="417488"/>
    <s v="Hacker Group"/>
    <n v="417488"/>
    <n v="417488"/>
    <n v="3.5881270838922315"/>
    <s v="Leve"/>
    <s v="Hacker Group"/>
    <s v="Weak Passwords"/>
    <x v="4"/>
    <n v="23"/>
    <x v="2"/>
  </r>
  <r>
    <n v="1119"/>
    <s v="Germany"/>
    <x v="2"/>
    <x v="1"/>
    <x v="9"/>
    <s v="Ransomware"/>
    <n v="5"/>
    <x v="0"/>
    <s v="Telecommunications"/>
    <x v="3"/>
    <n v="1514"/>
    <n v="1514000"/>
    <s v="Media"/>
    <s v="970038"/>
    <s v="Nation-state"/>
    <n v="970038"/>
    <n v="970038"/>
    <n v="1.5607635989517936"/>
    <s v="Leve"/>
    <s v="Nation-state"/>
    <s v="Zero-day"/>
    <x v="3"/>
    <n v="47"/>
    <x v="2"/>
  </r>
  <r>
    <n v="1120"/>
    <s v="Japan"/>
    <x v="9"/>
    <x v="0"/>
    <x v="3"/>
    <s v="SQL Injection"/>
    <n v="9"/>
    <x v="3"/>
    <s v="Government"/>
    <x v="6"/>
    <n v="104"/>
    <n v="104000"/>
    <s v="Media"/>
    <s v="240441"/>
    <s v=""/>
    <n v="240441"/>
    <n v="240441"/>
    <n v="0.43253854375917583"/>
    <s v="Leve"/>
    <s v="Unknown"/>
    <s v="Zero-day"/>
    <x v="2"/>
    <n v="17"/>
    <x v="1"/>
  </r>
  <r>
    <n v="1121"/>
    <s v="India"/>
    <x v="5"/>
    <x v="0"/>
    <x v="9"/>
    <s v="Man-in-the-Middle"/>
    <n v="5"/>
    <x v="1"/>
    <s v="Banking"/>
    <x v="4"/>
    <n v="5967"/>
    <n v="5967000"/>
    <s v="Alta"/>
    <s v="747418"/>
    <s v="Insider"/>
    <n v="747418"/>
    <n v="747418"/>
    <n v="7.9834844758889938"/>
    <s v="Leve"/>
    <s v="Insider"/>
    <s v="Unpatched Software"/>
    <x v="0"/>
    <n v="20"/>
    <x v="1"/>
  </r>
  <r>
    <n v="1122"/>
    <s v="Japan"/>
    <x v="9"/>
    <x v="0"/>
    <x v="0"/>
    <s v="Malware"/>
    <n v="6"/>
    <x v="5"/>
    <s v="Retail"/>
    <x v="1"/>
    <n v="3666"/>
    <n v="3666000"/>
    <s v="Media"/>
    <s v="977185"/>
    <s v="Insider"/>
    <n v="977185"/>
    <n v="977185"/>
    <n v="3.7515925848227307"/>
    <s v="Leve"/>
    <s v="Insider"/>
    <s v="Social Engineering"/>
    <x v="2"/>
    <n v="71"/>
    <x v="0"/>
  </r>
  <r>
    <n v="1123"/>
    <s v="India"/>
    <x v="5"/>
    <x v="0"/>
    <x v="0"/>
    <s v="Malware"/>
    <n v="6"/>
    <x v="5"/>
    <s v="Retail"/>
    <x v="1"/>
    <n v="5898"/>
    <n v="5898000"/>
    <s v="Alta"/>
    <s v="267401"/>
    <s v=""/>
    <n v="267401"/>
    <n v="267401"/>
    <n v="22.0567611938624"/>
    <s v="Leve"/>
    <s v="Unknown"/>
    <s v="Zero-day"/>
    <x v="3"/>
    <n v="20"/>
    <x v="1"/>
  </r>
  <r>
    <n v="1124"/>
    <s v="Germany"/>
    <x v="2"/>
    <x v="1"/>
    <x v="6"/>
    <s v="Ransomware"/>
    <n v="3"/>
    <x v="0"/>
    <s v="Retail"/>
    <x v="1"/>
    <n v="1947"/>
    <n v="1947000"/>
    <s v="Media"/>
    <s v="496271"/>
    <s v="Hacker Group"/>
    <n v="496271"/>
    <n v="496271"/>
    <n v="3.9232596706235103"/>
    <s v="Leve"/>
    <s v="Hacker Group"/>
    <s v="Unpatched Software"/>
    <x v="1"/>
    <n v="20"/>
    <x v="1"/>
  </r>
  <r>
    <n v="1125"/>
    <s v="France"/>
    <x v="4"/>
    <x v="1"/>
    <x v="7"/>
    <s v="Phishing"/>
    <n v="10"/>
    <x v="4"/>
    <s v="Banking"/>
    <x v="4"/>
    <n v="6462"/>
    <n v="6462000"/>
    <s v="Alta"/>
    <s v="104619"/>
    <s v="Insider"/>
    <n v="104619"/>
    <n v="104619"/>
    <n v="61.766983052791559"/>
    <s v="Moderada"/>
    <s v="Insider"/>
    <s v="Unpatched Software"/>
    <x v="2"/>
    <n v="68"/>
    <x v="0"/>
  </r>
  <r>
    <n v="1126"/>
    <s v="Russia"/>
    <x v="7"/>
    <x v="0"/>
    <x v="2"/>
    <s v="Ransomware"/>
    <n v="1"/>
    <x v="0"/>
    <s v="Healthcare"/>
    <x v="5"/>
    <n v="9825"/>
    <n v="9825000"/>
    <s v="Alta"/>
    <s v="877571"/>
    <s v="Insider"/>
    <n v="877571"/>
    <n v="877571"/>
    <n v="11.195675335670845"/>
    <s v="Leve"/>
    <s v="Insider"/>
    <s v="Weak Passwords"/>
    <x v="2"/>
    <n v="19"/>
    <x v="1"/>
  </r>
  <r>
    <n v="1127"/>
    <s v="Japan"/>
    <x v="9"/>
    <x v="0"/>
    <x v="9"/>
    <s v="Ransomware"/>
    <n v="5"/>
    <x v="0"/>
    <s v="Healthcare"/>
    <x v="5"/>
    <n v="4188"/>
    <n v="4188000"/>
    <s v="Alta"/>
    <s v="93314"/>
    <s v="Hacker Group"/>
    <n v="93314"/>
    <n v="93314"/>
    <n v="44.880725293096425"/>
    <s v="Moderada"/>
    <s v="Hacker Group"/>
    <s v="Unpatched Software"/>
    <x v="0"/>
    <n v="24"/>
    <x v="2"/>
  </r>
  <r>
    <n v="1128"/>
    <s v="Brazil"/>
    <x v="8"/>
    <x v="2"/>
    <x v="9"/>
    <s v="DDoS"/>
    <n v="5"/>
    <x v="2"/>
    <s v="Government"/>
    <x v="6"/>
    <n v="1322"/>
    <n v="1322000"/>
    <s v="Media"/>
    <s v="790415"/>
    <s v="Hacker Group"/>
    <n v="790415"/>
    <n v="790415"/>
    <n v="1.672539109202128"/>
    <s v="Leve"/>
    <s v="Hacker Group"/>
    <s v="Zero-day"/>
    <x v="4"/>
    <n v="52"/>
    <x v="0"/>
  </r>
  <r>
    <n v="1129"/>
    <s v="Germany"/>
    <x v="2"/>
    <x v="1"/>
    <x v="9"/>
    <s v="Ransomware"/>
    <n v="5"/>
    <x v="0"/>
    <s v="IT"/>
    <x v="2"/>
    <n v="5465"/>
    <n v="5465000"/>
    <s v="Alta"/>
    <s v="107180"/>
    <s v="Nation-state"/>
    <n v="107180"/>
    <n v="107180"/>
    <n v="50.988990483299126"/>
    <s v="Moderada"/>
    <s v="Nation-state"/>
    <s v="Zero-day"/>
    <x v="2"/>
    <n v="68"/>
    <x v="0"/>
  </r>
  <r>
    <n v="1130"/>
    <s v="Japan"/>
    <x v="9"/>
    <x v="0"/>
    <x v="4"/>
    <s v="Phishing"/>
    <n v="7"/>
    <x v="4"/>
    <s v="IT"/>
    <x v="2"/>
    <n v="7201"/>
    <n v="7201000"/>
    <s v="Alta"/>
    <s v="401960"/>
    <s v="Nation-state"/>
    <n v="401960"/>
    <n v="401960"/>
    <n v="17.914717882376355"/>
    <s v="Leve"/>
    <s v="Nation-state"/>
    <s v="Unpatched Software"/>
    <x v="0"/>
    <n v="44"/>
    <x v="2"/>
  </r>
  <r>
    <n v="1131"/>
    <s v="USA"/>
    <x v="3"/>
    <x v="2"/>
    <x v="9"/>
    <s v="Ransomware"/>
    <n v="5"/>
    <x v="0"/>
    <s v="Telecommunications"/>
    <x v="3"/>
    <n v="9389"/>
    <n v="9389000"/>
    <s v="Alta"/>
    <s v="602474"/>
    <s v=""/>
    <n v="602474"/>
    <n v="602474"/>
    <n v="15.584074997427274"/>
    <s v="Leve"/>
    <s v="Unknown"/>
    <s v="Social Engineering"/>
    <x v="0"/>
    <n v="71"/>
    <x v="0"/>
  </r>
  <r>
    <n v="1132"/>
    <s v="Australia"/>
    <x v="6"/>
    <x v="3"/>
    <x v="2"/>
    <s v="Phishing"/>
    <n v="1"/>
    <x v="4"/>
    <s v="Education"/>
    <x v="0"/>
    <n v="1864"/>
    <n v="1864000"/>
    <s v="Media"/>
    <s v="701144"/>
    <s v="Hacker Group"/>
    <n v="701144"/>
    <n v="701144"/>
    <n v="2.6585123740629601"/>
    <s v="Leve"/>
    <s v="Hacker Group"/>
    <s v="Unpatched Software"/>
    <x v="2"/>
    <n v="41"/>
    <x v="2"/>
  </r>
  <r>
    <n v="1133"/>
    <s v="UK"/>
    <x v="1"/>
    <x v="1"/>
    <x v="2"/>
    <s v="Malware"/>
    <n v="1"/>
    <x v="5"/>
    <s v="Education"/>
    <x v="0"/>
    <n v="6405"/>
    <n v="6405000"/>
    <s v="Alta"/>
    <s v="116714"/>
    <s v="Insider"/>
    <n v="116714"/>
    <n v="116714"/>
    <n v="54.877735318813507"/>
    <s v="Moderada"/>
    <s v="Insider"/>
    <s v="Social Engineering"/>
    <x v="4"/>
    <n v="37"/>
    <x v="2"/>
  </r>
  <r>
    <n v="1134"/>
    <s v="France"/>
    <x v="4"/>
    <x v="1"/>
    <x v="3"/>
    <s v="Man-in-the-Middle"/>
    <n v="9"/>
    <x v="1"/>
    <s v="IT"/>
    <x v="2"/>
    <n v="4179"/>
    <n v="4179000"/>
    <s v="Alta"/>
    <s v="453408"/>
    <s v="Nation-state"/>
    <n v="453408"/>
    <n v="453408"/>
    <n v="9.2168642811772177"/>
    <s v="Leve"/>
    <s v="Nation-state"/>
    <s v="Social Engineering"/>
    <x v="0"/>
    <n v="8"/>
    <x v="1"/>
  </r>
  <r>
    <n v="1135"/>
    <s v="UK"/>
    <x v="1"/>
    <x v="1"/>
    <x v="6"/>
    <s v="Phishing"/>
    <n v="3"/>
    <x v="4"/>
    <s v="Retail"/>
    <x v="1"/>
    <n v="1337"/>
    <n v="1337000"/>
    <s v="Media"/>
    <s v="40843"/>
    <s v=""/>
    <n v="40843"/>
    <n v="40843"/>
    <n v="32.735107607178712"/>
    <s v="Leve"/>
    <s v="Unknown"/>
    <s v="Weak Passwords"/>
    <x v="4"/>
    <n v="66"/>
    <x v="0"/>
  </r>
  <r>
    <n v="1136"/>
    <s v="Australia"/>
    <x v="6"/>
    <x v="3"/>
    <x v="7"/>
    <s v="Man-in-the-Middle"/>
    <n v="10"/>
    <x v="1"/>
    <s v="Healthcare"/>
    <x v="5"/>
    <n v="162"/>
    <n v="162000"/>
    <s v="Media"/>
    <s v="336650"/>
    <s v="Hacker Group"/>
    <n v="336650"/>
    <n v="336650"/>
    <n v="0.48121194118520721"/>
    <s v="Leve"/>
    <s v="Hacker Group"/>
    <s v="Zero-day"/>
    <x v="0"/>
    <n v="35"/>
    <x v="2"/>
  </r>
  <r>
    <n v="1137"/>
    <s v="China"/>
    <x v="0"/>
    <x v="0"/>
    <x v="1"/>
    <s v="Phishing"/>
    <n v="8"/>
    <x v="4"/>
    <s v="Healthcare"/>
    <x v="5"/>
    <n v="9264"/>
    <n v="9264000"/>
    <s v="Alta"/>
    <s v="911233"/>
    <s v="Hacker Group"/>
    <n v="911233"/>
    <n v="911233"/>
    <n v="10.166444806103378"/>
    <s v="Leve"/>
    <s v="Hacker Group"/>
    <s v="Weak Passwords"/>
    <x v="1"/>
    <n v="18"/>
    <x v="1"/>
  </r>
  <r>
    <n v="1138"/>
    <s v="Brazil"/>
    <x v="8"/>
    <x v="2"/>
    <x v="5"/>
    <s v="Ransomware"/>
    <n v="2"/>
    <x v="0"/>
    <s v="Telecommunications"/>
    <x v="3"/>
    <n v="3218"/>
    <n v="3218000"/>
    <s v="Media"/>
    <s v="812908"/>
    <s v="Hacker Group"/>
    <n v="812908"/>
    <n v="812908"/>
    <n v="3.9586275445683889"/>
    <s v="Leve"/>
    <s v="Hacker Group"/>
    <s v="Weak Passwords"/>
    <x v="2"/>
    <n v="12"/>
    <x v="1"/>
  </r>
  <r>
    <n v="1139"/>
    <s v="China"/>
    <x v="0"/>
    <x v="0"/>
    <x v="0"/>
    <s v="SQL Injection"/>
    <n v="6"/>
    <x v="3"/>
    <s v="Education"/>
    <x v="0"/>
    <n v="6426"/>
    <n v="6426000"/>
    <s v="Alta"/>
    <s v="796878"/>
    <s v="Nation-state"/>
    <n v="796878"/>
    <n v="796878"/>
    <n v="8.0639696415260556"/>
    <s v="Leve"/>
    <s v="Nation-state"/>
    <s v="Zero-day"/>
    <x v="2"/>
    <n v="26"/>
    <x v="2"/>
  </r>
  <r>
    <n v="1140"/>
    <s v="Japan"/>
    <x v="9"/>
    <x v="0"/>
    <x v="5"/>
    <s v="Man-in-the-Middle"/>
    <n v="2"/>
    <x v="1"/>
    <s v="Government"/>
    <x v="6"/>
    <n v="8157"/>
    <n v="8157000"/>
    <s v="Alta"/>
    <s v="738014"/>
    <s v=""/>
    <n v="738014"/>
    <n v="738014"/>
    <n v="11.052635857856355"/>
    <s v="Leve"/>
    <s v="Unknown"/>
    <s v="Social Engineering"/>
    <x v="2"/>
    <n v="24"/>
    <x v="2"/>
  </r>
  <r>
    <n v="1141"/>
    <s v="USA"/>
    <x v="3"/>
    <x v="2"/>
    <x v="8"/>
    <s v="DDoS"/>
    <n v="4"/>
    <x v="2"/>
    <s v="Education"/>
    <x v="0"/>
    <n v="8732"/>
    <n v="8732000"/>
    <s v="Alta"/>
    <s v="315915"/>
    <s v="Nation-state"/>
    <n v="315915"/>
    <n v="315915"/>
    <n v="27.6403462956808"/>
    <s v="Leve"/>
    <s v="Nation-state"/>
    <s v="Social Engineering"/>
    <x v="2"/>
    <n v="52"/>
    <x v="0"/>
  </r>
  <r>
    <n v="1142"/>
    <s v="China"/>
    <x v="0"/>
    <x v="0"/>
    <x v="6"/>
    <s v="Ransomware"/>
    <n v="3"/>
    <x v="0"/>
    <s v="Education"/>
    <x v="0"/>
    <n v="7044"/>
    <n v="7044000"/>
    <s v="Alta"/>
    <s v="164734"/>
    <s v="Nation-state"/>
    <n v="164734"/>
    <n v="164734"/>
    <n v="42.759843141063776"/>
    <s v="Moderada"/>
    <s v="Nation-state"/>
    <s v="Unpatched Software"/>
    <x v="3"/>
    <n v="7"/>
    <x v="1"/>
  </r>
  <r>
    <n v="1143"/>
    <s v="India"/>
    <x v="5"/>
    <x v="0"/>
    <x v="2"/>
    <s v="Man-in-the-Middle"/>
    <n v="1"/>
    <x v="1"/>
    <s v="IT"/>
    <x v="2"/>
    <n v="175"/>
    <n v="175000"/>
    <s v="Media"/>
    <s v="617939"/>
    <s v=""/>
    <n v="617939"/>
    <n v="617939"/>
    <n v="0.28319947438177556"/>
    <s v="Leve"/>
    <s v="Unknown"/>
    <s v="Zero-day"/>
    <x v="3"/>
    <n v="22"/>
    <x v="2"/>
  </r>
  <r>
    <n v="1144"/>
    <s v="Germany"/>
    <x v="2"/>
    <x v="1"/>
    <x v="8"/>
    <s v="Phishing"/>
    <n v="4"/>
    <x v="4"/>
    <s v="Healthcare"/>
    <x v="5"/>
    <n v="9681"/>
    <n v="9681000"/>
    <s v="Alta"/>
    <s v="374164"/>
    <s v="Hacker Group"/>
    <n v="374164"/>
    <n v="374164"/>
    <n v="25.873681059642294"/>
    <s v="Leve"/>
    <s v="Hacker Group"/>
    <s v="Weak Passwords"/>
    <x v="2"/>
    <n v="53"/>
    <x v="0"/>
  </r>
  <r>
    <n v="1145"/>
    <s v="USA"/>
    <x v="3"/>
    <x v="2"/>
    <x v="9"/>
    <s v="Phishing"/>
    <n v="5"/>
    <x v="4"/>
    <s v="Banking"/>
    <x v="4"/>
    <n v="7451"/>
    <n v="7451000"/>
    <s v="Alta"/>
    <s v="332766"/>
    <s v="Hacker Group"/>
    <n v="332766"/>
    <n v="332766"/>
    <n v="22.391109668656053"/>
    <s v="Leve"/>
    <s v="Hacker Group"/>
    <s v="Weak Passwords"/>
    <x v="2"/>
    <n v="53"/>
    <x v="0"/>
  </r>
  <r>
    <n v="1146"/>
    <s v="Brazil"/>
    <x v="8"/>
    <x v="2"/>
    <x v="4"/>
    <s v="Phishing"/>
    <n v="7"/>
    <x v="4"/>
    <s v="Healthcare"/>
    <x v="5"/>
    <n v="252"/>
    <n v="252000"/>
    <s v="Media"/>
    <s v="414899"/>
    <s v=""/>
    <n v="414899"/>
    <n v="414899"/>
    <n v="0.60737673506082202"/>
    <s v="Leve"/>
    <s v="Unknown"/>
    <s v="Weak Passwords"/>
    <x v="4"/>
    <n v="37"/>
    <x v="2"/>
  </r>
  <r>
    <n v="1147"/>
    <s v="Brazil"/>
    <x v="8"/>
    <x v="2"/>
    <x v="1"/>
    <s v="DDoS"/>
    <n v="8"/>
    <x v="2"/>
    <s v="Retail"/>
    <x v="1"/>
    <n v="8163"/>
    <n v="8163000"/>
    <s v="Alta"/>
    <s v="140371"/>
    <s v="Hacker Group"/>
    <n v="140371"/>
    <n v="140371"/>
    <n v="58.153037308275927"/>
    <s v="Moderada"/>
    <s v="Hacker Group"/>
    <s v="Zero-day"/>
    <x v="4"/>
    <n v="13"/>
    <x v="1"/>
  </r>
  <r>
    <n v="1148"/>
    <s v="Australia"/>
    <x v="6"/>
    <x v="3"/>
    <x v="0"/>
    <s v="Ransomware"/>
    <n v="6"/>
    <x v="0"/>
    <s v="Education"/>
    <x v="0"/>
    <n v="4353"/>
    <n v="4353000"/>
    <s v="Alta"/>
    <s v="729109"/>
    <s v="Insider"/>
    <n v="729109"/>
    <n v="729109"/>
    <n v="5.9703007369268519"/>
    <s v="Leve"/>
    <s v="Insider"/>
    <s v="Weak Passwords"/>
    <x v="0"/>
    <n v="22"/>
    <x v="2"/>
  </r>
  <r>
    <n v="1149"/>
    <s v="UK"/>
    <x v="1"/>
    <x v="1"/>
    <x v="9"/>
    <s v="DDoS"/>
    <n v="5"/>
    <x v="2"/>
    <s v="Education"/>
    <x v="0"/>
    <n v="8428"/>
    <n v="8428000"/>
    <s v="Alta"/>
    <s v="776200"/>
    <s v=""/>
    <n v="776200"/>
    <n v="776200"/>
    <n v="10.858026281886112"/>
    <s v="Leve"/>
    <s v="Unknown"/>
    <s v="Weak Passwords"/>
    <x v="4"/>
    <n v="49"/>
    <x v="2"/>
  </r>
  <r>
    <n v="1150"/>
    <s v="Russia"/>
    <x v="7"/>
    <x v="0"/>
    <x v="0"/>
    <s v="Phishing"/>
    <n v="6"/>
    <x v="4"/>
    <s v="Healthcare"/>
    <x v="5"/>
    <n v="176"/>
    <n v="176000"/>
    <s v="Media"/>
    <s v="839921"/>
    <s v=""/>
    <n v="839921"/>
    <n v="839921"/>
    <n v="0.20954351659263193"/>
    <s v="Leve"/>
    <s v="Unknown"/>
    <s v="Zero-day"/>
    <x v="2"/>
    <n v="5"/>
    <x v="1"/>
  </r>
  <r>
    <n v="1151"/>
    <s v="France"/>
    <x v="4"/>
    <x v="1"/>
    <x v="0"/>
    <s v="Malware"/>
    <n v="6"/>
    <x v="5"/>
    <s v="Education"/>
    <x v="0"/>
    <n v="3135"/>
    <n v="3135000"/>
    <s v="Media"/>
    <s v="312314"/>
    <s v=""/>
    <n v="312314"/>
    <n v="312314"/>
    <n v="10.037974602483398"/>
    <s v="Leve"/>
    <s v="Unknown"/>
    <s v="Social Engineering"/>
    <x v="1"/>
    <n v="35"/>
    <x v="2"/>
  </r>
  <r>
    <n v="1152"/>
    <s v="Australia"/>
    <x v="6"/>
    <x v="3"/>
    <x v="2"/>
    <s v="Man-in-the-Middle"/>
    <n v="1"/>
    <x v="1"/>
    <s v="Healthcare"/>
    <x v="5"/>
    <n v="6572"/>
    <n v="6572000"/>
    <s v="Alta"/>
    <s v="299613"/>
    <s v="Hacker Group"/>
    <n v="299613"/>
    <n v="299613"/>
    <n v="21.934962768638211"/>
    <s v="Leve"/>
    <s v="Hacker Group"/>
    <s v="Zero-day"/>
    <x v="3"/>
    <n v="20"/>
    <x v="1"/>
  </r>
  <r>
    <n v="1153"/>
    <s v="India"/>
    <x v="5"/>
    <x v="0"/>
    <x v="3"/>
    <s v="Phishing"/>
    <n v="9"/>
    <x v="4"/>
    <s v="Banking"/>
    <x v="4"/>
    <n v="4381"/>
    <n v="4381000"/>
    <s v="Alta"/>
    <s v="250482"/>
    <s v="Insider"/>
    <n v="250482"/>
    <n v="250482"/>
    <n v="17.490278742584298"/>
    <s v="Leve"/>
    <s v="Insider"/>
    <s v="Weak Passwords"/>
    <x v="0"/>
    <n v="20"/>
    <x v="1"/>
  </r>
  <r>
    <n v="1154"/>
    <s v="Brazil"/>
    <x v="8"/>
    <x v="2"/>
    <x v="8"/>
    <s v="DDoS"/>
    <n v="4"/>
    <x v="2"/>
    <s v="Banking"/>
    <x v="4"/>
    <n v="8441"/>
    <n v="8441000"/>
    <s v="Alta"/>
    <s v="230110"/>
    <s v=""/>
    <n v="230110"/>
    <n v="230110"/>
    <n v="36.682456216592065"/>
    <s v="Leve"/>
    <s v="Unknown"/>
    <s v="Social Engineering"/>
    <x v="2"/>
    <n v="51"/>
    <x v="0"/>
  </r>
  <r>
    <n v="1155"/>
    <s v="Australia"/>
    <x v="6"/>
    <x v="3"/>
    <x v="7"/>
    <s v="SQL Injection"/>
    <n v="10"/>
    <x v="3"/>
    <s v="Retail"/>
    <x v="1"/>
    <n v="5578"/>
    <n v="5578000"/>
    <s v="Alta"/>
    <s v="852650"/>
    <s v="Nation-state"/>
    <n v="852650"/>
    <n v="852650"/>
    <n v="6.5419574268457161"/>
    <s v="Leve"/>
    <s v="Nation-state"/>
    <s v="Social Engineering"/>
    <x v="1"/>
    <n v="50"/>
    <x v="2"/>
  </r>
  <r>
    <n v="1156"/>
    <s v="Germany"/>
    <x v="2"/>
    <x v="1"/>
    <x v="2"/>
    <s v="DDoS"/>
    <n v="1"/>
    <x v="2"/>
    <s v="Telecommunications"/>
    <x v="3"/>
    <n v="6747"/>
    <n v="6747000"/>
    <s v="Alta"/>
    <s v="337890"/>
    <s v=""/>
    <n v="337890"/>
    <n v="337890"/>
    <n v="19.968036935097221"/>
    <s v="Leve"/>
    <s v="Unknown"/>
    <s v="Weak Passwords"/>
    <x v="2"/>
    <n v="35"/>
    <x v="2"/>
  </r>
  <r>
    <n v="1157"/>
    <s v="Japan"/>
    <x v="9"/>
    <x v="0"/>
    <x v="3"/>
    <s v="Malware"/>
    <n v="9"/>
    <x v="5"/>
    <s v="Education"/>
    <x v="0"/>
    <n v="808"/>
    <n v="808000"/>
    <s v="Media"/>
    <s v="557108"/>
    <s v="Nation-state"/>
    <n v="557108"/>
    <n v="557108"/>
    <n v="1.4503471499242517"/>
    <s v="Leve"/>
    <s v="Nation-state"/>
    <s v="Zero-day"/>
    <x v="3"/>
    <n v="17"/>
    <x v="1"/>
  </r>
  <r>
    <n v="1158"/>
    <s v="Australia"/>
    <x v="6"/>
    <x v="3"/>
    <x v="6"/>
    <s v="DDoS"/>
    <n v="3"/>
    <x v="2"/>
    <s v="Telecommunications"/>
    <x v="3"/>
    <n v="462"/>
    <n v="462000"/>
    <s v="Media"/>
    <s v="299968"/>
    <s v="Insider"/>
    <n v="299968"/>
    <n v="299968"/>
    <n v="1.5401642841903136"/>
    <s v="Leve"/>
    <s v="Insider"/>
    <s v="Zero-day"/>
    <x v="2"/>
    <n v="46"/>
    <x v="2"/>
  </r>
  <r>
    <n v="1159"/>
    <s v="China"/>
    <x v="0"/>
    <x v="0"/>
    <x v="6"/>
    <s v="Phishing"/>
    <n v="3"/>
    <x v="4"/>
    <s v="Telecommunications"/>
    <x v="3"/>
    <n v="7206"/>
    <n v="7206000"/>
    <s v="Alta"/>
    <s v="459296"/>
    <s v="Nation-state"/>
    <n v="459296"/>
    <n v="459296"/>
    <n v="15.689228732669129"/>
    <s v="Leve"/>
    <s v="Nation-state"/>
    <s v="Weak Passwords"/>
    <x v="1"/>
    <n v="13"/>
    <x v="1"/>
  </r>
  <r>
    <n v="1160"/>
    <s v="India"/>
    <x v="5"/>
    <x v="0"/>
    <x v="0"/>
    <s v="Ransomware"/>
    <n v="6"/>
    <x v="0"/>
    <s v="Telecommunications"/>
    <x v="3"/>
    <n v="9048"/>
    <n v="9048000"/>
    <s v="Alta"/>
    <s v="46972"/>
    <s v="Nation-state"/>
    <n v="46972"/>
    <n v="46972"/>
    <n v="192.6253938516563"/>
    <s v="Grave"/>
    <s v="Nation-state"/>
    <s v="Social Engineering"/>
    <x v="0"/>
    <n v="23"/>
    <x v="2"/>
  </r>
  <r>
    <n v="1161"/>
    <s v="UK"/>
    <x v="1"/>
    <x v="1"/>
    <x v="6"/>
    <s v="Malware"/>
    <n v="3"/>
    <x v="5"/>
    <s v="Healthcare"/>
    <x v="5"/>
    <n v="2126"/>
    <n v="2126000"/>
    <s v="Media"/>
    <s v="602041"/>
    <s v="Hacker Group"/>
    <n v="602041"/>
    <n v="602041"/>
    <n v="3.531320956546149"/>
    <s v="Leve"/>
    <s v="Hacker Group"/>
    <s v="Unpatched Software"/>
    <x v="1"/>
    <n v="25"/>
    <x v="2"/>
  </r>
  <r>
    <n v="1162"/>
    <s v="Japan"/>
    <x v="9"/>
    <x v="0"/>
    <x v="3"/>
    <s v="Phishing"/>
    <n v="9"/>
    <x v="4"/>
    <s v="Banking"/>
    <x v="4"/>
    <n v="8293"/>
    <n v="8293000"/>
    <s v="Alta"/>
    <s v="36797"/>
    <s v="Insider"/>
    <n v="36797"/>
    <n v="36797"/>
    <n v="225.37163355708347"/>
    <s v="Grave"/>
    <s v="Insider"/>
    <s v="Unpatched Software"/>
    <x v="0"/>
    <n v="2"/>
    <x v="1"/>
  </r>
  <r>
    <n v="1163"/>
    <s v="China"/>
    <x v="0"/>
    <x v="0"/>
    <x v="8"/>
    <s v="SQL Injection"/>
    <n v="4"/>
    <x v="3"/>
    <s v="Healthcare"/>
    <x v="5"/>
    <n v="2315"/>
    <n v="2315000"/>
    <s v="Media"/>
    <s v="730762"/>
    <s v="Insider"/>
    <n v="730762"/>
    <n v="730762"/>
    <n v="3.1679260826370284"/>
    <s v="Leve"/>
    <s v="Insider"/>
    <s v="Social Engineering"/>
    <x v="0"/>
    <n v="19"/>
    <x v="1"/>
  </r>
  <r>
    <n v="1164"/>
    <s v="Russia"/>
    <x v="7"/>
    <x v="0"/>
    <x v="3"/>
    <s v="Malware"/>
    <n v="9"/>
    <x v="5"/>
    <s v="Government"/>
    <x v="6"/>
    <n v="6619"/>
    <n v="6619000"/>
    <s v="Alta"/>
    <s v="91194"/>
    <s v="Hacker Group"/>
    <n v="91194"/>
    <n v="91194"/>
    <n v="72.581529486589034"/>
    <s v="Moderada"/>
    <s v="Hacker Group"/>
    <s v="Unpatched Software"/>
    <x v="4"/>
    <n v="72"/>
    <x v="0"/>
  </r>
  <r>
    <n v="1165"/>
    <s v="India"/>
    <x v="5"/>
    <x v="0"/>
    <x v="7"/>
    <s v="SQL Injection"/>
    <n v="10"/>
    <x v="3"/>
    <s v="Banking"/>
    <x v="4"/>
    <n v="9581"/>
    <n v="9581000"/>
    <s v="Alta"/>
    <s v="42883"/>
    <s v=""/>
    <n v="42883"/>
    <n v="42883"/>
    <n v="223.42186880582048"/>
    <s v="Grave"/>
    <s v="Unknown"/>
    <s v="Zero-day"/>
    <x v="4"/>
    <n v="37"/>
    <x v="2"/>
  </r>
  <r>
    <n v="1166"/>
    <s v="UK"/>
    <x v="1"/>
    <x v="1"/>
    <x v="2"/>
    <s v="SQL Injection"/>
    <n v="1"/>
    <x v="3"/>
    <s v="Retail"/>
    <x v="1"/>
    <n v="4833"/>
    <n v="4833000"/>
    <s v="Alta"/>
    <s v="422592"/>
    <s v="Nation-state"/>
    <n v="422592"/>
    <n v="422592"/>
    <n v="11.436562925942754"/>
    <s v="Leve"/>
    <s v="Nation-state"/>
    <s v="Unpatched Software"/>
    <x v="0"/>
    <n v="37"/>
    <x v="2"/>
  </r>
  <r>
    <n v="1167"/>
    <s v="India"/>
    <x v="5"/>
    <x v="0"/>
    <x v="7"/>
    <s v="Man-in-the-Middle"/>
    <n v="10"/>
    <x v="1"/>
    <s v="Healthcare"/>
    <x v="5"/>
    <n v="2954"/>
    <n v="2954000"/>
    <s v="Media"/>
    <s v="837320"/>
    <s v=""/>
    <n v="837320"/>
    <n v="837320"/>
    <n v="3.5279224191468015"/>
    <s v="Leve"/>
    <s v="Unknown"/>
    <s v="Social Engineering"/>
    <x v="0"/>
    <n v="14"/>
    <x v="1"/>
  </r>
  <r>
    <n v="1168"/>
    <s v="USA"/>
    <x v="3"/>
    <x v="2"/>
    <x v="9"/>
    <s v="Phishing"/>
    <n v="5"/>
    <x v="4"/>
    <s v="Banking"/>
    <x v="4"/>
    <n v="4408"/>
    <n v="4408000"/>
    <s v="Alta"/>
    <s v="708034"/>
    <s v=""/>
    <n v="708034"/>
    <n v="708034"/>
    <n v="6.2256897267645339"/>
    <s v="Leve"/>
    <s v="Unknown"/>
    <s v="Zero-day"/>
    <x v="1"/>
    <n v="39"/>
    <x v="2"/>
  </r>
  <r>
    <n v="1169"/>
    <s v="Japan"/>
    <x v="9"/>
    <x v="0"/>
    <x v="2"/>
    <s v="Phishing"/>
    <n v="1"/>
    <x v="4"/>
    <s v="IT"/>
    <x v="2"/>
    <n v="9171"/>
    <n v="9171000"/>
    <s v="Alta"/>
    <s v="47841"/>
    <s v="Hacker Group"/>
    <n v="47841"/>
    <n v="47841"/>
    <n v="191.69749796199912"/>
    <s v="Grave"/>
    <s v="Hacker Group"/>
    <s v="Weak Passwords"/>
    <x v="2"/>
    <n v="23"/>
    <x v="2"/>
  </r>
  <r>
    <n v="1170"/>
    <s v="Japan"/>
    <x v="9"/>
    <x v="0"/>
    <x v="7"/>
    <s v="SQL Injection"/>
    <n v="10"/>
    <x v="3"/>
    <s v="Banking"/>
    <x v="4"/>
    <n v="7394"/>
    <n v="7394000"/>
    <s v="Alta"/>
    <s v="274703"/>
    <s v="Nation-state"/>
    <n v="274703"/>
    <n v="274703"/>
    <n v="26.916342377039932"/>
    <s v="Leve"/>
    <s v="Nation-state"/>
    <s v="Social Engineering"/>
    <x v="4"/>
    <n v="6"/>
    <x v="1"/>
  </r>
  <r>
    <n v="1171"/>
    <s v="Australia"/>
    <x v="6"/>
    <x v="3"/>
    <x v="8"/>
    <s v="Malware"/>
    <n v="4"/>
    <x v="5"/>
    <s v="Healthcare"/>
    <x v="5"/>
    <n v="1035"/>
    <n v="1035000"/>
    <s v="Media"/>
    <s v="776819"/>
    <s v="Insider"/>
    <n v="776819"/>
    <n v="776819"/>
    <n v="1.3323567008530945"/>
    <s v="Leve"/>
    <s v="Insider"/>
    <s v="Unpatched Software"/>
    <x v="0"/>
    <n v="64"/>
    <x v="0"/>
  </r>
  <r>
    <n v="1172"/>
    <s v="Germany"/>
    <x v="2"/>
    <x v="1"/>
    <x v="0"/>
    <s v="Man-in-the-Middle"/>
    <n v="6"/>
    <x v="1"/>
    <s v="IT"/>
    <x v="2"/>
    <n v="896"/>
    <n v="896000"/>
    <s v="Media"/>
    <s v="544648"/>
    <s v=""/>
    <n v="544648"/>
    <n v="544648"/>
    <n v="1.6450992200467092"/>
    <s v="Leve"/>
    <s v="Unknown"/>
    <s v="Weak Passwords"/>
    <x v="2"/>
    <n v="47"/>
    <x v="2"/>
  </r>
  <r>
    <n v="1173"/>
    <s v="China"/>
    <x v="0"/>
    <x v="0"/>
    <x v="2"/>
    <s v="Man-in-the-Middle"/>
    <n v="1"/>
    <x v="1"/>
    <s v="Government"/>
    <x v="6"/>
    <n v="1199"/>
    <n v="1199000"/>
    <s v="Media"/>
    <s v="735203"/>
    <s v="Insider"/>
    <n v="735203"/>
    <n v="735203"/>
    <n v="1.6308420939522825"/>
    <s v="Leve"/>
    <s v="Insider"/>
    <s v="Zero-day"/>
    <x v="0"/>
    <n v="66"/>
    <x v="0"/>
  </r>
  <r>
    <n v="1174"/>
    <s v="India"/>
    <x v="5"/>
    <x v="0"/>
    <x v="4"/>
    <s v="SQL Injection"/>
    <n v="7"/>
    <x v="3"/>
    <s v="Education"/>
    <x v="0"/>
    <n v="7702"/>
    <n v="7702000"/>
    <s v="Alta"/>
    <s v="424342"/>
    <s v=""/>
    <n v="424342"/>
    <n v="424342"/>
    <n v="18.150454114841331"/>
    <s v="Leve"/>
    <s v="Unknown"/>
    <s v="Social Engineering"/>
    <x v="2"/>
    <n v="57"/>
    <x v="0"/>
  </r>
  <r>
    <n v="1175"/>
    <s v="Russia"/>
    <x v="7"/>
    <x v="0"/>
    <x v="4"/>
    <s v="Malware"/>
    <n v="7"/>
    <x v="5"/>
    <s v="Retail"/>
    <x v="1"/>
    <n v="7882"/>
    <n v="7882000"/>
    <s v="Alta"/>
    <s v="155353"/>
    <s v=""/>
    <n v="155353"/>
    <n v="155353"/>
    <n v="50.73606560542764"/>
    <s v="Moderada"/>
    <s v="Unknown"/>
    <s v="Weak Passwords"/>
    <x v="0"/>
    <n v="67"/>
    <x v="0"/>
  </r>
  <r>
    <n v="1176"/>
    <s v="Germany"/>
    <x v="2"/>
    <x v="1"/>
    <x v="9"/>
    <s v="DDoS"/>
    <n v="5"/>
    <x v="2"/>
    <s v="Banking"/>
    <x v="4"/>
    <n v="6464"/>
    <n v="6464000"/>
    <s v="Alta"/>
    <s v="735855"/>
    <s v="Insider"/>
    <n v="735855"/>
    <n v="735855"/>
    <n v="8.7843393059774009"/>
    <s v="Leve"/>
    <s v="Insider"/>
    <s v="Unpatched Software"/>
    <x v="3"/>
    <n v="23"/>
    <x v="2"/>
  </r>
  <r>
    <n v="1177"/>
    <s v="France"/>
    <x v="4"/>
    <x v="1"/>
    <x v="3"/>
    <s v="Man-in-the-Middle"/>
    <n v="9"/>
    <x v="1"/>
    <s v="IT"/>
    <x v="2"/>
    <n v="1191"/>
    <n v="1191000"/>
    <s v="Media"/>
    <s v="765453"/>
    <s v=""/>
    <n v="765453"/>
    <n v="765453"/>
    <n v="1.5559413837296345"/>
    <s v="Leve"/>
    <s v="Unknown"/>
    <s v="Social Engineering"/>
    <x v="2"/>
    <n v="39"/>
    <x v="2"/>
  </r>
  <r>
    <n v="1178"/>
    <s v="Japan"/>
    <x v="9"/>
    <x v="0"/>
    <x v="2"/>
    <s v="SQL Injection"/>
    <n v="1"/>
    <x v="3"/>
    <s v="Education"/>
    <x v="0"/>
    <n v="8252"/>
    <n v="8252000"/>
    <s v="Alta"/>
    <s v="788243"/>
    <s v="Insider"/>
    <n v="788243"/>
    <n v="788243"/>
    <n v="10.468852879124839"/>
    <s v="Leve"/>
    <s v="Insider"/>
    <s v="Social Engineering"/>
    <x v="0"/>
    <n v="38"/>
    <x v="2"/>
  </r>
  <r>
    <n v="1179"/>
    <s v="Germany"/>
    <x v="2"/>
    <x v="1"/>
    <x v="1"/>
    <s v="Phishing"/>
    <n v="8"/>
    <x v="4"/>
    <s v="Banking"/>
    <x v="4"/>
    <n v="6985"/>
    <n v="6985000"/>
    <s v="Alta"/>
    <s v="253058"/>
    <s v="Hacker Group"/>
    <n v="253058"/>
    <n v="253058"/>
    <n v="27.602367836622435"/>
    <s v="Leve"/>
    <s v="Hacker Group"/>
    <s v="Social Engineering"/>
    <x v="4"/>
    <n v="44"/>
    <x v="2"/>
  </r>
  <r>
    <n v="1180"/>
    <s v="Australia"/>
    <x v="6"/>
    <x v="3"/>
    <x v="6"/>
    <s v="Phishing"/>
    <n v="3"/>
    <x v="4"/>
    <s v="Healthcare"/>
    <x v="5"/>
    <n v="8011"/>
    <n v="8011000"/>
    <s v="Alta"/>
    <s v="537530"/>
    <s v="Nation-state"/>
    <n v="537530"/>
    <n v="537530"/>
    <n v="14.903354231391736"/>
    <s v="Leve"/>
    <s v="Nation-state"/>
    <s v="Zero-day"/>
    <x v="4"/>
    <n v="14"/>
    <x v="1"/>
  </r>
  <r>
    <n v="1181"/>
    <s v="China"/>
    <x v="0"/>
    <x v="0"/>
    <x v="5"/>
    <s v="SQL Injection"/>
    <n v="2"/>
    <x v="3"/>
    <s v="Banking"/>
    <x v="4"/>
    <n v="246"/>
    <n v="246000"/>
    <s v="Media"/>
    <s v="95779"/>
    <s v="Nation-state"/>
    <n v="95779"/>
    <n v="95779"/>
    <n v="2.5684127000699526"/>
    <s v="Leve"/>
    <s v="Nation-state"/>
    <s v="Zero-day"/>
    <x v="0"/>
    <n v="43"/>
    <x v="2"/>
  </r>
  <r>
    <n v="1182"/>
    <s v="France"/>
    <x v="4"/>
    <x v="1"/>
    <x v="2"/>
    <s v="Phishing"/>
    <n v="1"/>
    <x v="4"/>
    <s v="Healthcare"/>
    <x v="5"/>
    <n v="5979"/>
    <n v="5979000"/>
    <s v="Alta"/>
    <s v="906160"/>
    <s v=""/>
    <n v="906160"/>
    <n v="906160"/>
    <n v="6.5981725081663285"/>
    <s v="Leve"/>
    <s v="Unknown"/>
    <s v="Zero-day"/>
    <x v="0"/>
    <n v="48"/>
    <x v="2"/>
  </r>
  <r>
    <n v="1183"/>
    <s v="Russia"/>
    <x v="7"/>
    <x v="0"/>
    <x v="0"/>
    <s v="Ransomware"/>
    <n v="6"/>
    <x v="0"/>
    <s v="Education"/>
    <x v="0"/>
    <n v="1106"/>
    <n v="1106000"/>
    <s v="Media"/>
    <s v="490910"/>
    <s v="Insider"/>
    <n v="490910"/>
    <n v="490910"/>
    <n v="2.2529587908170541"/>
    <s v="Leve"/>
    <s v="Insider"/>
    <s v="Zero-day"/>
    <x v="1"/>
    <n v="58"/>
    <x v="0"/>
  </r>
  <r>
    <n v="1184"/>
    <s v="UK"/>
    <x v="1"/>
    <x v="1"/>
    <x v="9"/>
    <s v="SQL Injection"/>
    <n v="5"/>
    <x v="3"/>
    <s v="Banking"/>
    <x v="4"/>
    <n v="7369"/>
    <n v="7369000"/>
    <s v="Alta"/>
    <s v="522097"/>
    <s v="Hacker Group"/>
    <n v="522097"/>
    <n v="522097"/>
    <n v="14.114235477315518"/>
    <s v="Leve"/>
    <s v="Hacker Group"/>
    <s v="Weak Passwords"/>
    <x v="0"/>
    <n v="63"/>
    <x v="0"/>
  </r>
  <r>
    <n v="1185"/>
    <s v="Germany"/>
    <x v="2"/>
    <x v="1"/>
    <x v="3"/>
    <s v="Man-in-the-Middle"/>
    <n v="9"/>
    <x v="1"/>
    <s v="Retail"/>
    <x v="1"/>
    <n v="5357"/>
    <n v="5357000"/>
    <s v="Alta"/>
    <s v="218143"/>
    <s v="Nation-state"/>
    <n v="218143"/>
    <n v="218143"/>
    <n v="24.557285817101626"/>
    <s v="Leve"/>
    <s v="Nation-state"/>
    <s v="Unpatched Software"/>
    <x v="4"/>
    <n v="27"/>
    <x v="2"/>
  </r>
  <r>
    <n v="1186"/>
    <s v="Germany"/>
    <x v="2"/>
    <x v="1"/>
    <x v="4"/>
    <s v="Malware"/>
    <n v="7"/>
    <x v="5"/>
    <s v="IT"/>
    <x v="2"/>
    <n v="302"/>
    <n v="302000"/>
    <s v="Media"/>
    <s v="667023"/>
    <s v=""/>
    <n v="667023"/>
    <n v="667023"/>
    <n v="0.45275800084854645"/>
    <s v="Leve"/>
    <s v="Unknown"/>
    <s v="Zero-day"/>
    <x v="2"/>
    <n v="26"/>
    <x v="2"/>
  </r>
  <r>
    <n v="1187"/>
    <s v="Australia"/>
    <x v="6"/>
    <x v="3"/>
    <x v="5"/>
    <s v="Malware"/>
    <n v="2"/>
    <x v="5"/>
    <s v="Education"/>
    <x v="0"/>
    <n v="6723"/>
    <n v="6723000"/>
    <s v="Alta"/>
    <s v="362308"/>
    <s v=""/>
    <n v="362308"/>
    <n v="362308"/>
    <n v="18.556035196573081"/>
    <s v="Leve"/>
    <s v="Unknown"/>
    <s v="Social Engineering"/>
    <x v="1"/>
    <n v="5"/>
    <x v="1"/>
  </r>
  <r>
    <n v="1188"/>
    <s v="Russia"/>
    <x v="7"/>
    <x v="0"/>
    <x v="5"/>
    <s v="DDoS"/>
    <n v="2"/>
    <x v="2"/>
    <s v="IT"/>
    <x v="2"/>
    <n v="8681"/>
    <n v="8681000"/>
    <s v="Alta"/>
    <s v="717258"/>
    <s v="Insider"/>
    <n v="717258"/>
    <n v="717258"/>
    <n v="12.103036843088541"/>
    <s v="Leve"/>
    <s v="Insider"/>
    <s v="Unpatched Software"/>
    <x v="3"/>
    <n v="16"/>
    <x v="1"/>
  </r>
  <r>
    <n v="1189"/>
    <s v="Brazil"/>
    <x v="8"/>
    <x v="2"/>
    <x v="4"/>
    <s v="Man-in-the-Middle"/>
    <n v="7"/>
    <x v="1"/>
    <s v="Retail"/>
    <x v="1"/>
    <n v="7639"/>
    <n v="7639000"/>
    <s v="Alta"/>
    <s v="984"/>
    <s v="Insider"/>
    <n v="984"/>
    <n v="984"/>
    <n v="7763.2113821138209"/>
    <s v="Grave"/>
    <s v="Insider"/>
    <s v="Unpatched Software"/>
    <x v="3"/>
    <n v="56"/>
    <x v="0"/>
  </r>
  <r>
    <n v="1190"/>
    <s v="Russia"/>
    <x v="7"/>
    <x v="0"/>
    <x v="5"/>
    <s v="DDoS"/>
    <n v="2"/>
    <x v="2"/>
    <s v="Telecommunications"/>
    <x v="3"/>
    <n v="9661"/>
    <n v="9661000"/>
    <s v="Alta"/>
    <s v="956064"/>
    <s v="Insider"/>
    <n v="956064"/>
    <n v="956064"/>
    <n v="10.104972052080196"/>
    <s v="Leve"/>
    <s v="Insider"/>
    <s v="Weak Passwords"/>
    <x v="2"/>
    <n v="45"/>
    <x v="2"/>
  </r>
  <r>
    <n v="1191"/>
    <s v="Australia"/>
    <x v="6"/>
    <x v="3"/>
    <x v="2"/>
    <s v="Malware"/>
    <n v="1"/>
    <x v="5"/>
    <s v="Retail"/>
    <x v="1"/>
    <n v="643"/>
    <n v="643000"/>
    <s v="Media"/>
    <s v="891367"/>
    <s v="Nation-state"/>
    <n v="891367"/>
    <n v="891367"/>
    <n v="0.72136392754050804"/>
    <s v="Leve"/>
    <s v="Nation-state"/>
    <s v="Social Engineering"/>
    <x v="3"/>
    <n v="21"/>
    <x v="2"/>
  </r>
  <r>
    <n v="1192"/>
    <s v="China"/>
    <x v="0"/>
    <x v="0"/>
    <x v="0"/>
    <s v="Man-in-the-Middle"/>
    <n v="6"/>
    <x v="1"/>
    <s v="IT"/>
    <x v="2"/>
    <n v="7933"/>
    <n v="7933000"/>
    <s v="Alta"/>
    <s v="842637"/>
    <s v="Nation-state"/>
    <n v="842637"/>
    <n v="842637"/>
    <n v="9.414492836179754"/>
    <s v="Leve"/>
    <s v="Nation-state"/>
    <s v="Unpatched Software"/>
    <x v="1"/>
    <n v="55"/>
    <x v="0"/>
  </r>
  <r>
    <n v="1193"/>
    <s v="USA"/>
    <x v="3"/>
    <x v="2"/>
    <x v="7"/>
    <s v="DDoS"/>
    <n v="10"/>
    <x v="2"/>
    <s v="IT"/>
    <x v="2"/>
    <n v="4591"/>
    <n v="4591000"/>
    <s v="Alta"/>
    <s v="772018"/>
    <s v="Hacker Group"/>
    <n v="772018"/>
    <n v="772018"/>
    <n v="5.9467525368579492"/>
    <s v="Leve"/>
    <s v="Hacker Group"/>
    <s v="Weak Passwords"/>
    <x v="4"/>
    <n v="46"/>
    <x v="2"/>
  </r>
  <r>
    <n v="1194"/>
    <s v="Australia"/>
    <x v="6"/>
    <x v="3"/>
    <x v="6"/>
    <s v="Malware"/>
    <n v="3"/>
    <x v="5"/>
    <s v="IT"/>
    <x v="2"/>
    <n v="4167"/>
    <n v="4167000"/>
    <s v="Alta"/>
    <s v="945897"/>
    <s v="Insider"/>
    <n v="945897"/>
    <n v="945897"/>
    <n v="4.405342230707995"/>
    <s v="Leve"/>
    <s v="Insider"/>
    <s v="Weak Passwords"/>
    <x v="3"/>
    <n v="66"/>
    <x v="0"/>
  </r>
  <r>
    <n v="1195"/>
    <s v="Germany"/>
    <x v="2"/>
    <x v="1"/>
    <x v="4"/>
    <s v="SQL Injection"/>
    <n v="7"/>
    <x v="3"/>
    <s v="Banking"/>
    <x v="4"/>
    <n v="8133"/>
    <n v="8133000"/>
    <s v="Alta"/>
    <s v="508544"/>
    <s v="Insider"/>
    <n v="508544"/>
    <n v="508544"/>
    <n v="15.99271646111251"/>
    <s v="Leve"/>
    <s v="Insider"/>
    <s v="Unpatched Software"/>
    <x v="0"/>
    <n v="45"/>
    <x v="2"/>
  </r>
  <r>
    <n v="1196"/>
    <s v="Australia"/>
    <x v="6"/>
    <x v="3"/>
    <x v="8"/>
    <s v="Ransomware"/>
    <n v="4"/>
    <x v="0"/>
    <s v="Healthcare"/>
    <x v="5"/>
    <n v="918"/>
    <n v="918000"/>
    <s v="Media"/>
    <s v="125309"/>
    <s v=""/>
    <n v="125309"/>
    <n v="125309"/>
    <n v="7.3258903989338355"/>
    <s v="Leve"/>
    <s v="Unknown"/>
    <s v="Social Engineering"/>
    <x v="2"/>
    <n v="13"/>
    <x v="1"/>
  </r>
  <r>
    <n v="1197"/>
    <s v="UK"/>
    <x v="1"/>
    <x v="1"/>
    <x v="2"/>
    <s v="Man-in-the-Middle"/>
    <n v="1"/>
    <x v="1"/>
    <s v="IT"/>
    <x v="2"/>
    <n v="369"/>
    <n v="369000"/>
    <s v="Media"/>
    <s v="529410"/>
    <s v="Insider"/>
    <n v="529410"/>
    <n v="529410"/>
    <n v="0.69700232334107781"/>
    <s v="Leve"/>
    <s v="Insider"/>
    <s v="Zero-day"/>
    <x v="3"/>
    <n v="59"/>
    <x v="0"/>
  </r>
  <r>
    <n v="1198"/>
    <s v="Australia"/>
    <x v="6"/>
    <x v="3"/>
    <x v="4"/>
    <s v="Phishing"/>
    <n v="7"/>
    <x v="4"/>
    <s v="Education"/>
    <x v="0"/>
    <n v="2425"/>
    <n v="2425000"/>
    <s v="Media"/>
    <s v="665381"/>
    <s v="Insider"/>
    <n v="665381"/>
    <n v="665381"/>
    <n v="3.6445284731604901"/>
    <s v="Leve"/>
    <s v="Insider"/>
    <s v="Unpatched Software"/>
    <x v="1"/>
    <n v="61"/>
    <x v="0"/>
  </r>
  <r>
    <n v="1199"/>
    <s v="Japan"/>
    <x v="9"/>
    <x v="0"/>
    <x v="0"/>
    <s v="Man-in-the-Middle"/>
    <n v="6"/>
    <x v="1"/>
    <s v="Telecommunications"/>
    <x v="3"/>
    <n v="895"/>
    <n v="895000"/>
    <s v="Media"/>
    <s v="163110"/>
    <s v="Nation-state"/>
    <n v="163110"/>
    <n v="163110"/>
    <n v="5.4870945987370483"/>
    <s v="Leve"/>
    <s v="Nation-state"/>
    <s v="Zero-day"/>
    <x v="4"/>
    <n v="35"/>
    <x v="2"/>
  </r>
  <r>
    <n v="1200"/>
    <s v="Russia"/>
    <x v="7"/>
    <x v="0"/>
    <x v="0"/>
    <s v="Ransomware"/>
    <n v="6"/>
    <x v="0"/>
    <s v="IT"/>
    <x v="2"/>
    <n v="6024"/>
    <n v="6024000"/>
    <s v="Alta"/>
    <s v="354784"/>
    <s v="Hacker Group"/>
    <n v="354784"/>
    <n v="354784"/>
    <n v="16.979345179038514"/>
    <s v="Leve"/>
    <s v="Hacker Group"/>
    <s v="Social Engineering"/>
    <x v="1"/>
    <n v="65"/>
    <x v="0"/>
  </r>
  <r>
    <n v="1201"/>
    <s v="Germany"/>
    <x v="2"/>
    <x v="1"/>
    <x v="6"/>
    <s v="Ransomware"/>
    <n v="3"/>
    <x v="0"/>
    <s v="Education"/>
    <x v="0"/>
    <n v="765"/>
    <n v="765000"/>
    <s v="Media"/>
    <s v="643306"/>
    <s v="Hacker Group"/>
    <n v="643306"/>
    <n v="643306"/>
    <n v="1.1891696952927533"/>
    <s v="Leve"/>
    <s v="Hacker Group"/>
    <s v="Zero-day"/>
    <x v="4"/>
    <n v="50"/>
    <x v="2"/>
  </r>
  <r>
    <n v="1202"/>
    <s v="Australia"/>
    <x v="6"/>
    <x v="3"/>
    <x v="3"/>
    <s v="Malware"/>
    <n v="9"/>
    <x v="5"/>
    <s v="Telecommunications"/>
    <x v="3"/>
    <n v="4493"/>
    <n v="4493000"/>
    <s v="Alta"/>
    <s v="23249"/>
    <s v="Insider"/>
    <n v="23249"/>
    <n v="23249"/>
    <n v="193.25562389780205"/>
    <s v="Grave"/>
    <s v="Insider"/>
    <s v="Social Engineering"/>
    <x v="3"/>
    <n v="1"/>
    <x v="1"/>
  </r>
  <r>
    <n v="1203"/>
    <s v="USA"/>
    <x v="3"/>
    <x v="2"/>
    <x v="7"/>
    <s v="SQL Injection"/>
    <n v="10"/>
    <x v="3"/>
    <s v="Retail"/>
    <x v="1"/>
    <n v="2698"/>
    <n v="2698000"/>
    <s v="Media"/>
    <s v="763017"/>
    <s v="Insider"/>
    <n v="763017"/>
    <n v="763017"/>
    <n v="3.5359631567841872"/>
    <s v="Leve"/>
    <s v="Insider"/>
    <s v="Social Engineering"/>
    <x v="3"/>
    <n v="24"/>
    <x v="2"/>
  </r>
  <r>
    <n v="1204"/>
    <s v="Russia"/>
    <x v="7"/>
    <x v="0"/>
    <x v="7"/>
    <s v="Ransomware"/>
    <n v="10"/>
    <x v="0"/>
    <s v="Retail"/>
    <x v="1"/>
    <n v="8408"/>
    <n v="8408000"/>
    <s v="Alta"/>
    <s v="71334"/>
    <s v=""/>
    <n v="71334"/>
    <n v="71334"/>
    <n v="117.86805730787563"/>
    <s v="Grave"/>
    <s v="Unknown"/>
    <s v="Unpatched Software"/>
    <x v="1"/>
    <n v="26"/>
    <x v="2"/>
  </r>
  <r>
    <n v="1205"/>
    <s v="Australia"/>
    <x v="6"/>
    <x v="3"/>
    <x v="0"/>
    <s v="SQL Injection"/>
    <n v="6"/>
    <x v="3"/>
    <s v="Government"/>
    <x v="6"/>
    <n v="992"/>
    <n v="992000"/>
    <s v="Media"/>
    <s v="605470"/>
    <s v="Nation-state"/>
    <n v="605470"/>
    <n v="605470"/>
    <n v="1.6383966175037574"/>
    <s v="Leve"/>
    <s v="Nation-state"/>
    <s v="Unpatched Software"/>
    <x v="4"/>
    <n v="18"/>
    <x v="1"/>
  </r>
  <r>
    <n v="1206"/>
    <s v="India"/>
    <x v="5"/>
    <x v="0"/>
    <x v="5"/>
    <s v="SQL Injection"/>
    <n v="2"/>
    <x v="3"/>
    <s v="Government"/>
    <x v="6"/>
    <n v="4063"/>
    <n v="4063000"/>
    <s v="Alta"/>
    <s v="356387"/>
    <s v="Nation-state"/>
    <n v="356387"/>
    <n v="356387"/>
    <n v="11.400528077623482"/>
    <s v="Leve"/>
    <s v="Nation-state"/>
    <s v="Zero-day"/>
    <x v="2"/>
    <n v="11"/>
    <x v="1"/>
  </r>
  <r>
    <n v="1207"/>
    <s v="China"/>
    <x v="0"/>
    <x v="0"/>
    <x v="5"/>
    <s v="Malware"/>
    <n v="2"/>
    <x v="5"/>
    <s v="IT"/>
    <x v="2"/>
    <n v="1189"/>
    <n v="1189000"/>
    <s v="Media"/>
    <s v="260907"/>
    <s v="Insider"/>
    <n v="260907"/>
    <n v="260907"/>
    <n v="4.5571793780925773"/>
    <s v="Leve"/>
    <s v="Insider"/>
    <s v="Weak Passwords"/>
    <x v="1"/>
    <n v="31"/>
    <x v="2"/>
  </r>
  <r>
    <n v="1208"/>
    <s v="Japan"/>
    <x v="9"/>
    <x v="0"/>
    <x v="0"/>
    <s v="Man-in-the-Middle"/>
    <n v="6"/>
    <x v="1"/>
    <s v="IT"/>
    <x v="2"/>
    <n v="7371"/>
    <n v="7371000"/>
    <s v="Alta"/>
    <s v="560693"/>
    <s v="Hacker Group"/>
    <n v="560693"/>
    <n v="560693"/>
    <n v="13.146231538471142"/>
    <s v="Leve"/>
    <s v="Hacker Group"/>
    <s v="Weak Passwords"/>
    <x v="3"/>
    <n v="1"/>
    <x v="1"/>
  </r>
  <r>
    <n v="1209"/>
    <s v="Brazil"/>
    <x v="8"/>
    <x v="2"/>
    <x v="7"/>
    <s v="Phishing"/>
    <n v="10"/>
    <x v="4"/>
    <s v="IT"/>
    <x v="2"/>
    <n v="1644"/>
    <n v="1644000"/>
    <s v="Media"/>
    <s v="82841"/>
    <s v="Insider"/>
    <n v="82841"/>
    <n v="82841"/>
    <n v="19.845245711664514"/>
    <s v="Leve"/>
    <s v="Insider"/>
    <s v="Social Engineering"/>
    <x v="4"/>
    <n v="36"/>
    <x v="2"/>
  </r>
  <r>
    <n v="1210"/>
    <s v="Russia"/>
    <x v="7"/>
    <x v="0"/>
    <x v="8"/>
    <s v="Malware"/>
    <n v="4"/>
    <x v="5"/>
    <s v="Government"/>
    <x v="6"/>
    <n v="5105"/>
    <n v="5105000"/>
    <s v="Alta"/>
    <s v="262500"/>
    <s v="Nation-state"/>
    <n v="262500"/>
    <n v="262500"/>
    <n v="19.447619047619046"/>
    <s v="Leve"/>
    <s v="Nation-state"/>
    <s v="Social Engineering"/>
    <x v="1"/>
    <n v="27"/>
    <x v="2"/>
  </r>
  <r>
    <n v="1211"/>
    <s v="UK"/>
    <x v="1"/>
    <x v="1"/>
    <x v="5"/>
    <s v="Malware"/>
    <n v="2"/>
    <x v="5"/>
    <s v="IT"/>
    <x v="2"/>
    <n v="4913"/>
    <n v="4913000"/>
    <s v="Alta"/>
    <s v="116201"/>
    <s v="Nation-state"/>
    <n v="116201"/>
    <n v="116201"/>
    <n v="42.280186917496408"/>
    <s v="Moderada"/>
    <s v="Nation-state"/>
    <s v="Zero-day"/>
    <x v="3"/>
    <n v="14"/>
    <x v="1"/>
  </r>
  <r>
    <n v="1212"/>
    <s v="China"/>
    <x v="0"/>
    <x v="0"/>
    <x v="3"/>
    <s v="Phishing"/>
    <n v="9"/>
    <x v="4"/>
    <s v="IT"/>
    <x v="2"/>
    <n v="1706"/>
    <n v="1706000"/>
    <s v="Media"/>
    <s v="44473"/>
    <s v=""/>
    <n v="44473"/>
    <n v="44473"/>
    <n v="38.360353472893664"/>
    <s v="Leve"/>
    <s v="Unknown"/>
    <s v="Weak Passwords"/>
    <x v="0"/>
    <n v="67"/>
    <x v="0"/>
  </r>
  <r>
    <n v="1213"/>
    <s v="France"/>
    <x v="4"/>
    <x v="1"/>
    <x v="1"/>
    <s v="Ransomware"/>
    <n v="8"/>
    <x v="0"/>
    <s v="IT"/>
    <x v="2"/>
    <n v="9315"/>
    <n v="9315000"/>
    <s v="Alta"/>
    <s v="372975"/>
    <s v="Hacker Group"/>
    <n v="372975"/>
    <n v="372975"/>
    <n v="24.974864267042026"/>
    <s v="Leve"/>
    <s v="Hacker Group"/>
    <s v="Weak Passwords"/>
    <x v="3"/>
    <n v="64"/>
    <x v="0"/>
  </r>
  <r>
    <n v="1214"/>
    <s v="France"/>
    <x v="4"/>
    <x v="1"/>
    <x v="4"/>
    <s v="DDoS"/>
    <n v="7"/>
    <x v="2"/>
    <s v="Government"/>
    <x v="6"/>
    <n v="664"/>
    <n v="664000"/>
    <s v="Media"/>
    <s v="613192"/>
    <s v="Insider"/>
    <n v="613192"/>
    <n v="613192"/>
    <n v="1.0828582238515831"/>
    <s v="Leve"/>
    <s v="Insider"/>
    <s v="Weak Passwords"/>
    <x v="0"/>
    <n v="50"/>
    <x v="2"/>
  </r>
  <r>
    <n v="1215"/>
    <s v="India"/>
    <x v="5"/>
    <x v="0"/>
    <x v="1"/>
    <s v="SQL Injection"/>
    <n v="8"/>
    <x v="3"/>
    <s v="Government"/>
    <x v="6"/>
    <n v="2021"/>
    <n v="2021000"/>
    <s v="Media"/>
    <s v="421023"/>
    <s v="Insider"/>
    <n v="421023"/>
    <n v="421023"/>
    <n v="4.8002128149768541"/>
    <s v="Leve"/>
    <s v="Insider"/>
    <s v="Unpatched Software"/>
    <x v="4"/>
    <n v="72"/>
    <x v="0"/>
  </r>
  <r>
    <n v="1216"/>
    <s v="India"/>
    <x v="5"/>
    <x v="0"/>
    <x v="7"/>
    <s v="Ransomware"/>
    <n v="10"/>
    <x v="0"/>
    <s v="Healthcare"/>
    <x v="5"/>
    <n v="148"/>
    <n v="148000"/>
    <s v="Media"/>
    <s v="818172"/>
    <s v=""/>
    <n v="818172"/>
    <n v="818172"/>
    <n v="0.18089105958160387"/>
    <s v="Leve"/>
    <s v="Unknown"/>
    <s v="Social Engineering"/>
    <x v="0"/>
    <n v="30"/>
    <x v="2"/>
  </r>
  <r>
    <n v="1217"/>
    <s v="Russia"/>
    <x v="7"/>
    <x v="0"/>
    <x v="4"/>
    <s v="Ransomware"/>
    <n v="7"/>
    <x v="0"/>
    <s v="Education"/>
    <x v="0"/>
    <n v="2277"/>
    <n v="2277000"/>
    <s v="Media"/>
    <s v="828880"/>
    <s v="Hacker Group"/>
    <n v="828880"/>
    <n v="828880"/>
    <n v="2.7470803976450151"/>
    <s v="Leve"/>
    <s v="Hacker Group"/>
    <s v="Unpatched Software"/>
    <x v="2"/>
    <n v="69"/>
    <x v="0"/>
  </r>
  <r>
    <n v="1218"/>
    <s v="Germany"/>
    <x v="2"/>
    <x v="1"/>
    <x v="1"/>
    <s v="Man-in-the-Middle"/>
    <n v="8"/>
    <x v="1"/>
    <s v="Government"/>
    <x v="6"/>
    <n v="5615"/>
    <n v="5615000"/>
    <s v="Alta"/>
    <s v="487668"/>
    <s v="Hacker Group"/>
    <n v="487668"/>
    <n v="487668"/>
    <n v="11.513980823018938"/>
    <s v="Leve"/>
    <s v="Hacker Group"/>
    <s v="Unpatched Software"/>
    <x v="1"/>
    <n v="72"/>
    <x v="0"/>
  </r>
  <r>
    <n v="1219"/>
    <s v="France"/>
    <x v="4"/>
    <x v="1"/>
    <x v="9"/>
    <s v="Ransomware"/>
    <n v="5"/>
    <x v="0"/>
    <s v="Telecommunications"/>
    <x v="3"/>
    <n v="1052"/>
    <n v="1052000"/>
    <s v="Media"/>
    <s v="253094"/>
    <s v="Hacker Group"/>
    <n v="253094"/>
    <n v="253094"/>
    <n v="4.1565584328352312"/>
    <s v="Leve"/>
    <s v="Hacker Group"/>
    <s v="Unpatched Software"/>
    <x v="0"/>
    <n v="19"/>
    <x v="1"/>
  </r>
  <r>
    <n v="1220"/>
    <s v="China"/>
    <x v="0"/>
    <x v="0"/>
    <x v="7"/>
    <s v="SQL Injection"/>
    <n v="10"/>
    <x v="3"/>
    <s v="Telecommunications"/>
    <x v="3"/>
    <n v="3484"/>
    <n v="3484000"/>
    <s v="Media"/>
    <s v="712886"/>
    <s v="Hacker Group"/>
    <n v="712886"/>
    <n v="712886"/>
    <n v="4.8871769118765132"/>
    <s v="Leve"/>
    <s v="Hacker Group"/>
    <s v="Weak Passwords"/>
    <x v="2"/>
    <n v="7"/>
    <x v="1"/>
  </r>
  <r>
    <n v="1221"/>
    <s v="China"/>
    <x v="0"/>
    <x v="0"/>
    <x v="0"/>
    <s v="Phishing"/>
    <n v="6"/>
    <x v="4"/>
    <s v="IT"/>
    <x v="2"/>
    <n v="505"/>
    <n v="505000"/>
    <s v="Media"/>
    <s v="65176"/>
    <s v=""/>
    <n v="65176"/>
    <n v="65176"/>
    <n v="7.7482508898981219"/>
    <s v="Leve"/>
    <s v="Unknown"/>
    <s v="Weak Passwords"/>
    <x v="4"/>
    <n v="49"/>
    <x v="2"/>
  </r>
  <r>
    <n v="1222"/>
    <s v="Germany"/>
    <x v="2"/>
    <x v="1"/>
    <x v="9"/>
    <s v="SQL Injection"/>
    <n v="5"/>
    <x v="3"/>
    <s v="IT"/>
    <x v="2"/>
    <n v="5459"/>
    <n v="5459000"/>
    <s v="Alta"/>
    <s v="248356"/>
    <s v="Nation-state"/>
    <n v="248356"/>
    <n v="248356"/>
    <n v="21.980544057723591"/>
    <s v="Leve"/>
    <s v="Nation-state"/>
    <s v="Weak Passwords"/>
    <x v="1"/>
    <n v="25"/>
    <x v="2"/>
  </r>
  <r>
    <n v="1223"/>
    <s v="China"/>
    <x v="0"/>
    <x v="0"/>
    <x v="9"/>
    <s v="DDoS"/>
    <n v="5"/>
    <x v="2"/>
    <s v="Education"/>
    <x v="0"/>
    <n v="5236"/>
    <n v="5236000"/>
    <s v="Alta"/>
    <s v="499615"/>
    <s v="Hacker Group"/>
    <n v="499615"/>
    <n v="499615"/>
    <n v="10.480069653633297"/>
    <s v="Leve"/>
    <s v="Hacker Group"/>
    <s v="Unpatched Software"/>
    <x v="2"/>
    <n v="19"/>
    <x v="1"/>
  </r>
  <r>
    <n v="1224"/>
    <s v="Russia"/>
    <x v="7"/>
    <x v="0"/>
    <x v="3"/>
    <s v="Man-in-the-Middle"/>
    <n v="9"/>
    <x v="1"/>
    <s v="Telecommunications"/>
    <x v="3"/>
    <n v="102"/>
    <n v="102000"/>
    <s v="Media"/>
    <s v="446917"/>
    <s v=""/>
    <n v="446917"/>
    <n v="446917"/>
    <n v="0.22823029779578757"/>
    <s v="Leve"/>
    <s v="Unknown"/>
    <s v="Unpatched Software"/>
    <x v="3"/>
    <n v="1"/>
    <x v="1"/>
  </r>
  <r>
    <n v="1225"/>
    <s v="USA"/>
    <x v="3"/>
    <x v="2"/>
    <x v="5"/>
    <s v="SQL Injection"/>
    <n v="2"/>
    <x v="3"/>
    <s v="Education"/>
    <x v="0"/>
    <n v="7796"/>
    <n v="7796000"/>
    <s v="Alta"/>
    <s v="164892"/>
    <s v="Insider"/>
    <n v="164892"/>
    <n v="164892"/>
    <n v="47.279431385391653"/>
    <s v="Moderada"/>
    <s v="Insider"/>
    <s v="Weak Passwords"/>
    <x v="3"/>
    <n v="63"/>
    <x v="0"/>
  </r>
  <r>
    <n v="1226"/>
    <s v="UK"/>
    <x v="1"/>
    <x v="1"/>
    <x v="6"/>
    <s v="SQL Injection"/>
    <n v="3"/>
    <x v="3"/>
    <s v="IT"/>
    <x v="2"/>
    <n v="6197"/>
    <n v="6197000"/>
    <s v="Alta"/>
    <s v="627852"/>
    <s v="Nation-state"/>
    <n v="627852"/>
    <n v="627852"/>
    <n v="9.8701604836808681"/>
    <s v="Leve"/>
    <s v="Nation-state"/>
    <s v="Unpatched Software"/>
    <x v="0"/>
    <n v="23"/>
    <x v="2"/>
  </r>
  <r>
    <n v="1227"/>
    <s v="UK"/>
    <x v="1"/>
    <x v="1"/>
    <x v="3"/>
    <s v="DDoS"/>
    <n v="9"/>
    <x v="2"/>
    <s v="Banking"/>
    <x v="4"/>
    <n v="6115"/>
    <n v="6115000"/>
    <s v="Alta"/>
    <s v="219846"/>
    <s v="Insider"/>
    <n v="219846"/>
    <n v="219846"/>
    <n v="27.81492499294961"/>
    <s v="Leve"/>
    <s v="Insider"/>
    <s v="Social Engineering"/>
    <x v="1"/>
    <n v="13"/>
    <x v="1"/>
  </r>
  <r>
    <n v="1228"/>
    <s v="Australia"/>
    <x v="6"/>
    <x v="3"/>
    <x v="2"/>
    <s v="Malware"/>
    <n v="1"/>
    <x v="5"/>
    <s v="Education"/>
    <x v="0"/>
    <n v="8304"/>
    <n v="8304000"/>
    <s v="Alta"/>
    <s v="862049"/>
    <s v="Insider"/>
    <n v="862049"/>
    <n v="862049"/>
    <n v="9.632863097109329"/>
    <s v="Leve"/>
    <s v="Insider"/>
    <s v="Unpatched Software"/>
    <x v="2"/>
    <n v="43"/>
    <x v="2"/>
  </r>
  <r>
    <n v="1229"/>
    <s v="USA"/>
    <x v="3"/>
    <x v="2"/>
    <x v="7"/>
    <s v="Man-in-the-Middle"/>
    <n v="10"/>
    <x v="1"/>
    <s v="Education"/>
    <x v="0"/>
    <n v="3718"/>
    <n v="3718000"/>
    <s v="Media"/>
    <s v="270984"/>
    <s v="Nation-state"/>
    <n v="270984"/>
    <n v="270984"/>
    <n v="13.720367254155226"/>
    <s v="Leve"/>
    <s v="Nation-state"/>
    <s v="Zero-day"/>
    <x v="4"/>
    <n v="28"/>
    <x v="2"/>
  </r>
  <r>
    <n v="1230"/>
    <s v="India"/>
    <x v="5"/>
    <x v="0"/>
    <x v="6"/>
    <s v="Malware"/>
    <n v="3"/>
    <x v="5"/>
    <s v="Government"/>
    <x v="6"/>
    <n v="2709"/>
    <n v="2709000"/>
    <s v="Media"/>
    <s v="979810"/>
    <s v="Insider"/>
    <n v="979810"/>
    <n v="979810"/>
    <n v="2.7648217511558362"/>
    <s v="Leve"/>
    <s v="Insider"/>
    <s v="Weak Passwords"/>
    <x v="0"/>
    <n v="34"/>
    <x v="2"/>
  </r>
  <r>
    <n v="1231"/>
    <s v="Germany"/>
    <x v="2"/>
    <x v="1"/>
    <x v="7"/>
    <s v="SQL Injection"/>
    <n v="10"/>
    <x v="3"/>
    <s v="Government"/>
    <x v="6"/>
    <n v="72"/>
    <n v="72000"/>
    <s v="Baja"/>
    <s v="944106"/>
    <s v="Insider"/>
    <n v="944106"/>
    <n v="944106"/>
    <n v="7.6262623052919906E-2"/>
    <s v="Leve"/>
    <s v="Insider"/>
    <s v="Unpatched Software"/>
    <x v="0"/>
    <n v="2"/>
    <x v="1"/>
  </r>
  <r>
    <n v="1232"/>
    <s v="Russia"/>
    <x v="7"/>
    <x v="0"/>
    <x v="5"/>
    <s v="Phishing"/>
    <n v="2"/>
    <x v="4"/>
    <s v="Banking"/>
    <x v="4"/>
    <n v="924"/>
    <n v="924000"/>
    <s v="Media"/>
    <s v="612761"/>
    <s v="Nation-state"/>
    <n v="612761"/>
    <n v="612761"/>
    <n v="1.5079288662300636"/>
    <s v="Leve"/>
    <s v="Nation-state"/>
    <s v="Unpatched Software"/>
    <x v="4"/>
    <n v="71"/>
    <x v="0"/>
  </r>
  <r>
    <n v="1233"/>
    <s v="Australia"/>
    <x v="6"/>
    <x v="3"/>
    <x v="4"/>
    <s v="Malware"/>
    <n v="7"/>
    <x v="5"/>
    <s v="Telecommunications"/>
    <x v="3"/>
    <n v="869"/>
    <n v="869000"/>
    <s v="Media"/>
    <s v="813960"/>
    <s v="Hacker Group"/>
    <n v="813960"/>
    <n v="813960"/>
    <n v="1.0676200304683277"/>
    <s v="Leve"/>
    <s v="Hacker Group"/>
    <s v="Weak Passwords"/>
    <x v="0"/>
    <n v="6"/>
    <x v="1"/>
  </r>
  <r>
    <n v="1234"/>
    <s v="Germany"/>
    <x v="2"/>
    <x v="1"/>
    <x v="8"/>
    <s v="DDoS"/>
    <n v="4"/>
    <x v="2"/>
    <s v="Healthcare"/>
    <x v="5"/>
    <n v="3207"/>
    <n v="3207000"/>
    <s v="Media"/>
    <s v="510895"/>
    <s v=""/>
    <n v="510895"/>
    <n v="510895"/>
    <n v="6.2772193895027355"/>
    <s v="Leve"/>
    <s v="Unknown"/>
    <s v="Weak Passwords"/>
    <x v="2"/>
    <n v="6"/>
    <x v="1"/>
  </r>
  <r>
    <n v="1235"/>
    <s v="India"/>
    <x v="5"/>
    <x v="0"/>
    <x v="5"/>
    <s v="Malware"/>
    <n v="2"/>
    <x v="5"/>
    <s v="Healthcare"/>
    <x v="5"/>
    <n v="7194"/>
    <n v="7194000"/>
    <s v="Alta"/>
    <s v="652957"/>
    <s v="Insider"/>
    <n v="652957"/>
    <n v="652957"/>
    <n v="11.01757083544552"/>
    <s v="Leve"/>
    <s v="Insider"/>
    <s v="Weak Passwords"/>
    <x v="4"/>
    <n v="65"/>
    <x v="0"/>
  </r>
  <r>
    <n v="1236"/>
    <s v="Japan"/>
    <x v="9"/>
    <x v="0"/>
    <x v="6"/>
    <s v="Ransomware"/>
    <n v="3"/>
    <x v="0"/>
    <s v="IT"/>
    <x v="2"/>
    <n v="8409"/>
    <n v="8409000"/>
    <s v="Alta"/>
    <s v="991854"/>
    <s v=""/>
    <n v="991854"/>
    <n v="991854"/>
    <n v="8.4780622954588072"/>
    <s v="Leve"/>
    <s v="Unknown"/>
    <s v="Unpatched Software"/>
    <x v="0"/>
    <n v="11"/>
    <x v="1"/>
  </r>
  <r>
    <n v="1237"/>
    <s v="India"/>
    <x v="5"/>
    <x v="0"/>
    <x v="4"/>
    <s v="Ransomware"/>
    <n v="7"/>
    <x v="0"/>
    <s v="Retail"/>
    <x v="1"/>
    <n v="5606"/>
    <n v="5606000"/>
    <s v="Alta"/>
    <s v="382041"/>
    <s v=""/>
    <n v="382041"/>
    <n v="382041"/>
    <n v="14.673817731604723"/>
    <s v="Leve"/>
    <s v="Unknown"/>
    <s v="Weak Passwords"/>
    <x v="4"/>
    <n v="4"/>
    <x v="1"/>
  </r>
  <r>
    <n v="1238"/>
    <s v="USA"/>
    <x v="3"/>
    <x v="2"/>
    <x v="7"/>
    <s v="Man-in-the-Middle"/>
    <n v="10"/>
    <x v="1"/>
    <s v="Government"/>
    <x v="6"/>
    <n v="4776"/>
    <n v="4776000"/>
    <s v="Alta"/>
    <s v="428556"/>
    <s v=""/>
    <n v="428556"/>
    <n v="428556"/>
    <n v="11.144401198443145"/>
    <s v="Leve"/>
    <s v="Unknown"/>
    <s v="Weak Passwords"/>
    <x v="2"/>
    <n v="15"/>
    <x v="1"/>
  </r>
  <r>
    <n v="1239"/>
    <s v="UK"/>
    <x v="1"/>
    <x v="1"/>
    <x v="0"/>
    <s v="SQL Injection"/>
    <n v="6"/>
    <x v="3"/>
    <s v="Banking"/>
    <x v="4"/>
    <n v="7934"/>
    <n v="7934000"/>
    <s v="Alta"/>
    <s v="455556"/>
    <s v="Insider"/>
    <n v="455556"/>
    <n v="455556"/>
    <n v="17.416080569677494"/>
    <s v="Leve"/>
    <s v="Insider"/>
    <s v="Social Engineering"/>
    <x v="3"/>
    <n v="1"/>
    <x v="1"/>
  </r>
  <r>
    <n v="1240"/>
    <s v="Australia"/>
    <x v="6"/>
    <x v="3"/>
    <x v="6"/>
    <s v="Ransomware"/>
    <n v="3"/>
    <x v="0"/>
    <s v="Healthcare"/>
    <x v="5"/>
    <n v="1758"/>
    <n v="1758000"/>
    <s v="Media"/>
    <s v="18399"/>
    <s v=""/>
    <n v="18399"/>
    <n v="18399"/>
    <n v="95.548671123430623"/>
    <s v="Moderada"/>
    <s v="Unknown"/>
    <s v="Zero-day"/>
    <x v="3"/>
    <n v="14"/>
    <x v="1"/>
  </r>
  <r>
    <n v="1241"/>
    <s v="Germany"/>
    <x v="2"/>
    <x v="1"/>
    <x v="3"/>
    <s v="Man-in-the-Middle"/>
    <n v="9"/>
    <x v="1"/>
    <s v="Government"/>
    <x v="6"/>
    <n v="9779"/>
    <n v="9779000"/>
    <s v="Alta"/>
    <s v="984519"/>
    <s v="Nation-state"/>
    <n v="984519"/>
    <n v="984519"/>
    <n v="9.9327691999849677"/>
    <s v="Leve"/>
    <s v="Nation-state"/>
    <s v="Unpatched Software"/>
    <x v="3"/>
    <n v="57"/>
    <x v="0"/>
  </r>
  <r>
    <n v="1242"/>
    <s v="Brazil"/>
    <x v="8"/>
    <x v="2"/>
    <x v="8"/>
    <s v="DDoS"/>
    <n v="4"/>
    <x v="2"/>
    <s v="Retail"/>
    <x v="1"/>
    <n v="751"/>
    <n v="751000"/>
    <s v="Media"/>
    <s v="740795"/>
    <s v="Hacker Group"/>
    <n v="740795"/>
    <n v="740795"/>
    <n v="1.0137757409269772"/>
    <s v="Leve"/>
    <s v="Hacker Group"/>
    <s v="Unpatched Software"/>
    <x v="3"/>
    <n v="12"/>
    <x v="1"/>
  </r>
  <r>
    <n v="1243"/>
    <s v="UK"/>
    <x v="1"/>
    <x v="1"/>
    <x v="0"/>
    <s v="SQL Injection"/>
    <n v="6"/>
    <x v="3"/>
    <s v="Telecommunications"/>
    <x v="3"/>
    <n v="3958"/>
    <n v="3958000"/>
    <s v="Media"/>
    <s v="483585"/>
    <s v=""/>
    <n v="483585"/>
    <n v="483585"/>
    <n v="8.1847038266282031"/>
    <s v="Leve"/>
    <s v="Unknown"/>
    <s v="Unpatched Software"/>
    <x v="4"/>
    <n v="13"/>
    <x v="1"/>
  </r>
  <r>
    <n v="1244"/>
    <s v="Brazil"/>
    <x v="8"/>
    <x v="2"/>
    <x v="8"/>
    <s v="Ransomware"/>
    <n v="4"/>
    <x v="0"/>
    <s v="Healthcare"/>
    <x v="5"/>
    <n v="7808"/>
    <n v="7808000"/>
    <s v="Alta"/>
    <s v="989151"/>
    <s v=""/>
    <n v="989151"/>
    <n v="989151"/>
    <n v="7.8936380795247638"/>
    <s v="Leve"/>
    <s v="Unknown"/>
    <s v="Social Engineering"/>
    <x v="1"/>
    <n v="2"/>
    <x v="1"/>
  </r>
  <r>
    <n v="1245"/>
    <s v="Germany"/>
    <x v="2"/>
    <x v="1"/>
    <x v="3"/>
    <s v="SQL Injection"/>
    <n v="9"/>
    <x v="3"/>
    <s v="Government"/>
    <x v="6"/>
    <n v="6389"/>
    <n v="6389000"/>
    <s v="Alta"/>
    <s v="946613"/>
    <s v="Insider"/>
    <n v="946613"/>
    <n v="946613"/>
    <n v="6.7493262822293802"/>
    <s v="Leve"/>
    <s v="Insider"/>
    <s v="Social Engineering"/>
    <x v="1"/>
    <n v="21"/>
    <x v="2"/>
  </r>
  <r>
    <n v="1246"/>
    <s v="Australia"/>
    <x v="6"/>
    <x v="3"/>
    <x v="8"/>
    <s v="Ransomware"/>
    <n v="4"/>
    <x v="0"/>
    <s v="Banking"/>
    <x v="4"/>
    <n v="2433"/>
    <n v="2433000"/>
    <s v="Media"/>
    <s v="77845"/>
    <s v="Insider"/>
    <n v="77845"/>
    <n v="77845"/>
    <n v="31.254415826321537"/>
    <s v="Leve"/>
    <s v="Insider"/>
    <s v="Social Engineering"/>
    <x v="1"/>
    <n v="26"/>
    <x v="2"/>
  </r>
  <r>
    <n v="1247"/>
    <s v="India"/>
    <x v="5"/>
    <x v="0"/>
    <x v="9"/>
    <s v="Ransomware"/>
    <n v="5"/>
    <x v="0"/>
    <s v="IT"/>
    <x v="2"/>
    <n v="7091"/>
    <n v="7091000"/>
    <s v="Alta"/>
    <s v="403494"/>
    <s v="Hacker Group"/>
    <n v="403494"/>
    <n v="403494"/>
    <n v="17.573991186981715"/>
    <s v="Leve"/>
    <s v="Hacker Group"/>
    <s v="Social Engineering"/>
    <x v="3"/>
    <n v="3"/>
    <x v="1"/>
  </r>
  <r>
    <n v="1248"/>
    <s v="Germany"/>
    <x v="2"/>
    <x v="1"/>
    <x v="4"/>
    <s v="Man-in-the-Middle"/>
    <n v="7"/>
    <x v="1"/>
    <s v="Banking"/>
    <x v="4"/>
    <n v="2332"/>
    <n v="2332000"/>
    <s v="Media"/>
    <s v="524693"/>
    <s v=""/>
    <n v="524693"/>
    <n v="524693"/>
    <n v="4.444503738376536"/>
    <s v="Leve"/>
    <s v="Unknown"/>
    <s v="Unpatched Software"/>
    <x v="0"/>
    <n v="63"/>
    <x v="0"/>
  </r>
  <r>
    <n v="1249"/>
    <s v="UK"/>
    <x v="1"/>
    <x v="1"/>
    <x v="3"/>
    <s v="Phishing"/>
    <n v="9"/>
    <x v="4"/>
    <s v="Education"/>
    <x v="0"/>
    <n v="984"/>
    <n v="984000"/>
    <s v="Media"/>
    <s v="628589"/>
    <s v=""/>
    <n v="628589"/>
    <n v="628589"/>
    <n v="1.5654107851075982"/>
    <s v="Leve"/>
    <s v="Unknown"/>
    <s v="Unpatched Software"/>
    <x v="4"/>
    <n v="8"/>
    <x v="1"/>
  </r>
  <r>
    <n v="1250"/>
    <s v="Australia"/>
    <x v="6"/>
    <x v="3"/>
    <x v="4"/>
    <s v="Man-in-the-Middle"/>
    <n v="7"/>
    <x v="1"/>
    <s v="Healthcare"/>
    <x v="5"/>
    <n v="3429"/>
    <n v="3429000"/>
    <s v="Media"/>
    <s v="943349"/>
    <s v="Nation-state"/>
    <n v="943349"/>
    <n v="943349"/>
    <n v="3.6349219641935275"/>
    <s v="Leve"/>
    <s v="Nation-state"/>
    <s v="Zero-day"/>
    <x v="2"/>
    <n v="5"/>
    <x v="1"/>
  </r>
  <r>
    <n v="1251"/>
    <s v="Brazil"/>
    <x v="8"/>
    <x v="2"/>
    <x v="4"/>
    <s v="DDoS"/>
    <n v="7"/>
    <x v="2"/>
    <s v="Retail"/>
    <x v="1"/>
    <n v="158"/>
    <n v="158000"/>
    <s v="Media"/>
    <s v="100633"/>
    <s v="Insider"/>
    <n v="100633"/>
    <n v="100633"/>
    <n v="1.5700615106376636"/>
    <s v="Leve"/>
    <s v="Insider"/>
    <s v="Zero-day"/>
    <x v="4"/>
    <n v="53"/>
    <x v="0"/>
  </r>
  <r>
    <n v="1252"/>
    <s v="France"/>
    <x v="4"/>
    <x v="1"/>
    <x v="1"/>
    <s v="Phishing"/>
    <n v="8"/>
    <x v="4"/>
    <s v="Government"/>
    <x v="6"/>
    <n v="5964"/>
    <n v="5964000"/>
    <s v="Alta"/>
    <s v="551515"/>
    <s v=""/>
    <n v="551515"/>
    <n v="551515"/>
    <n v="10.813849124683825"/>
    <s v="Leve"/>
    <s v="Unknown"/>
    <s v="Zero-day"/>
    <x v="1"/>
    <n v="37"/>
    <x v="2"/>
  </r>
  <r>
    <n v="1253"/>
    <s v="Germany"/>
    <x v="2"/>
    <x v="1"/>
    <x v="5"/>
    <s v="Man-in-the-Middle"/>
    <n v="2"/>
    <x v="1"/>
    <s v="Banking"/>
    <x v="4"/>
    <n v="8097"/>
    <n v="8097000"/>
    <s v="Alta"/>
    <s v="289046"/>
    <s v="Nation-state"/>
    <n v="289046"/>
    <n v="289046"/>
    <n v="28.01284224656283"/>
    <s v="Leve"/>
    <s v="Nation-state"/>
    <s v="Zero-day"/>
    <x v="4"/>
    <n v="41"/>
    <x v="2"/>
  </r>
  <r>
    <n v="1254"/>
    <s v="Australia"/>
    <x v="6"/>
    <x v="3"/>
    <x v="8"/>
    <s v="Malware"/>
    <n v="4"/>
    <x v="5"/>
    <s v="Retail"/>
    <x v="1"/>
    <n v="2248"/>
    <n v="2248000"/>
    <s v="Media"/>
    <s v="70067"/>
    <s v="Insider"/>
    <n v="70067"/>
    <n v="70067"/>
    <n v="32.083577147587306"/>
    <s v="Leve"/>
    <s v="Insider"/>
    <s v="Weak Passwords"/>
    <x v="0"/>
    <n v="22"/>
    <x v="2"/>
  </r>
  <r>
    <n v="1255"/>
    <s v="France"/>
    <x v="4"/>
    <x v="1"/>
    <x v="6"/>
    <s v="Phishing"/>
    <n v="3"/>
    <x v="4"/>
    <s v="Banking"/>
    <x v="4"/>
    <n v="6999"/>
    <n v="6999000"/>
    <s v="Alta"/>
    <s v="366596"/>
    <s v="Insider"/>
    <n v="366596"/>
    <n v="366596"/>
    <n v="19.091861340549269"/>
    <s v="Leve"/>
    <s v="Insider"/>
    <s v="Weak Passwords"/>
    <x v="1"/>
    <n v="65"/>
    <x v="0"/>
  </r>
  <r>
    <n v="1256"/>
    <s v="Japan"/>
    <x v="9"/>
    <x v="0"/>
    <x v="8"/>
    <s v="SQL Injection"/>
    <n v="4"/>
    <x v="3"/>
    <s v="IT"/>
    <x v="2"/>
    <n v="5124"/>
    <n v="5124000"/>
    <s v="Alta"/>
    <s v="452476"/>
    <s v="Nation-state"/>
    <n v="452476"/>
    <n v="452476"/>
    <n v="11.324357534985282"/>
    <s v="Leve"/>
    <s v="Nation-state"/>
    <s v="Zero-day"/>
    <x v="0"/>
    <n v="41"/>
    <x v="2"/>
  </r>
  <r>
    <n v="1257"/>
    <s v="Japan"/>
    <x v="9"/>
    <x v="0"/>
    <x v="9"/>
    <s v="SQL Injection"/>
    <n v="5"/>
    <x v="3"/>
    <s v="Banking"/>
    <x v="4"/>
    <n v="7014"/>
    <n v="7014000"/>
    <s v="Alta"/>
    <s v="575065"/>
    <s v="Insider"/>
    <n v="575065"/>
    <n v="575065"/>
    <n v="12.196882091589647"/>
    <s v="Leve"/>
    <s v="Insider"/>
    <s v="Weak Passwords"/>
    <x v="4"/>
    <n v="61"/>
    <x v="0"/>
  </r>
  <r>
    <n v="1258"/>
    <s v="Japan"/>
    <x v="9"/>
    <x v="0"/>
    <x v="2"/>
    <s v="Man-in-the-Middle"/>
    <n v="1"/>
    <x v="1"/>
    <s v="Education"/>
    <x v="0"/>
    <n v="6835"/>
    <n v="6835000"/>
    <s v="Alta"/>
    <s v="474131"/>
    <s v="Insider"/>
    <n v="474131"/>
    <n v="474131"/>
    <n v="14.415847097110293"/>
    <s v="Leve"/>
    <s v="Insider"/>
    <s v="Unpatched Software"/>
    <x v="3"/>
    <n v="41"/>
    <x v="2"/>
  </r>
  <r>
    <n v="1259"/>
    <s v="USA"/>
    <x v="3"/>
    <x v="2"/>
    <x v="3"/>
    <s v="Phishing"/>
    <n v="9"/>
    <x v="4"/>
    <s v="Education"/>
    <x v="0"/>
    <n v="863"/>
    <n v="863000"/>
    <s v="Media"/>
    <s v="702702"/>
    <s v="Hacker Group"/>
    <n v="702702"/>
    <n v="702702"/>
    <n v="1.2281166127319973"/>
    <s v="Leve"/>
    <s v="Hacker Group"/>
    <s v="Zero-day"/>
    <x v="4"/>
    <n v="14"/>
    <x v="1"/>
  </r>
  <r>
    <n v="1260"/>
    <s v="Australia"/>
    <x v="6"/>
    <x v="3"/>
    <x v="5"/>
    <s v="DDoS"/>
    <n v="2"/>
    <x v="2"/>
    <s v="Government"/>
    <x v="6"/>
    <n v="9718"/>
    <n v="9718000"/>
    <s v="Alta"/>
    <s v="692900"/>
    <s v=""/>
    <n v="692900"/>
    <n v="692900"/>
    <n v="14.025111848751624"/>
    <s v="Leve"/>
    <s v="Unknown"/>
    <s v="Social Engineering"/>
    <x v="4"/>
    <n v="72"/>
    <x v="0"/>
  </r>
  <r>
    <n v="1261"/>
    <s v="Brazil"/>
    <x v="8"/>
    <x v="2"/>
    <x v="8"/>
    <s v="SQL Injection"/>
    <n v="4"/>
    <x v="3"/>
    <s v="IT"/>
    <x v="2"/>
    <n v="924"/>
    <n v="924000"/>
    <s v="Media"/>
    <s v="654303"/>
    <s v="Hacker Group"/>
    <n v="654303"/>
    <n v="654303"/>
    <n v="1.4121897652922271"/>
    <s v="Leve"/>
    <s v="Hacker Group"/>
    <s v="Unpatched Software"/>
    <x v="1"/>
    <n v="15"/>
    <x v="1"/>
  </r>
  <r>
    <n v="1262"/>
    <s v="Russia"/>
    <x v="7"/>
    <x v="0"/>
    <x v="6"/>
    <s v="Ransomware"/>
    <n v="3"/>
    <x v="0"/>
    <s v="Banking"/>
    <x v="4"/>
    <n v="5011"/>
    <n v="5011000"/>
    <s v="Alta"/>
    <s v="851222"/>
    <s v="Insider"/>
    <n v="851222"/>
    <n v="851222"/>
    <n v="5.8868309324712005"/>
    <s v="Leve"/>
    <s v="Insider"/>
    <s v="Weak Passwords"/>
    <x v="4"/>
    <n v="16"/>
    <x v="1"/>
  </r>
  <r>
    <n v="1263"/>
    <s v="Australia"/>
    <x v="6"/>
    <x v="3"/>
    <x v="3"/>
    <s v="Man-in-the-Middle"/>
    <n v="9"/>
    <x v="1"/>
    <s v="Government"/>
    <x v="6"/>
    <n v="3559"/>
    <n v="3559000"/>
    <s v="Media"/>
    <s v="729762"/>
    <s v="Insider"/>
    <n v="729762"/>
    <n v="729762"/>
    <n v="4.8769324793562836"/>
    <s v="Leve"/>
    <s v="Insider"/>
    <s v="Social Engineering"/>
    <x v="0"/>
    <n v="6"/>
    <x v="1"/>
  </r>
  <r>
    <n v="1264"/>
    <s v="USA"/>
    <x v="3"/>
    <x v="2"/>
    <x v="6"/>
    <s v="DDoS"/>
    <n v="3"/>
    <x v="2"/>
    <s v="Healthcare"/>
    <x v="5"/>
    <n v="5689"/>
    <n v="5689000"/>
    <s v="Alta"/>
    <s v="388698"/>
    <s v="Nation-state"/>
    <n v="388698"/>
    <n v="388698"/>
    <n v="14.636041348296107"/>
    <s v="Leve"/>
    <s v="Nation-state"/>
    <s v="Social Engineering"/>
    <x v="0"/>
    <n v="35"/>
    <x v="2"/>
  </r>
  <r>
    <n v="1265"/>
    <s v="Australia"/>
    <x v="6"/>
    <x v="3"/>
    <x v="0"/>
    <s v="SQL Injection"/>
    <n v="6"/>
    <x v="3"/>
    <s v="Telecommunications"/>
    <x v="3"/>
    <n v="8679"/>
    <n v="8679000"/>
    <s v="Alta"/>
    <s v="293647"/>
    <s v="Nation-state"/>
    <n v="293647"/>
    <n v="293647"/>
    <n v="29.555895343729034"/>
    <s v="Leve"/>
    <s v="Nation-state"/>
    <s v="Social Engineering"/>
    <x v="1"/>
    <n v="37"/>
    <x v="2"/>
  </r>
  <r>
    <n v="1266"/>
    <s v="China"/>
    <x v="0"/>
    <x v="0"/>
    <x v="8"/>
    <s v="Phishing"/>
    <n v="4"/>
    <x v="4"/>
    <s v="Government"/>
    <x v="6"/>
    <n v="8449"/>
    <n v="8449000"/>
    <s v="Alta"/>
    <s v="884734"/>
    <s v="Hacker Group"/>
    <n v="884734"/>
    <n v="884734"/>
    <n v="9.5497629796074293"/>
    <s v="Leve"/>
    <s v="Hacker Group"/>
    <s v="Weak Passwords"/>
    <x v="4"/>
    <n v="6"/>
    <x v="1"/>
  </r>
  <r>
    <n v="1267"/>
    <s v="UK"/>
    <x v="1"/>
    <x v="1"/>
    <x v="5"/>
    <s v="DDoS"/>
    <n v="2"/>
    <x v="2"/>
    <s v="IT"/>
    <x v="2"/>
    <n v="5275"/>
    <n v="5275000"/>
    <s v="Alta"/>
    <s v="638329"/>
    <s v="Hacker Group"/>
    <n v="638329"/>
    <n v="638329"/>
    <n v="8.2637636704583368"/>
    <s v="Leve"/>
    <s v="Hacker Group"/>
    <s v="Social Engineering"/>
    <x v="3"/>
    <n v="11"/>
    <x v="1"/>
  </r>
  <r>
    <n v="1268"/>
    <s v="India"/>
    <x v="5"/>
    <x v="0"/>
    <x v="0"/>
    <s v="DDoS"/>
    <n v="6"/>
    <x v="2"/>
    <s v="Government"/>
    <x v="6"/>
    <n v="6363"/>
    <n v="6363000"/>
    <s v="Alta"/>
    <s v="47191"/>
    <s v="Insider"/>
    <n v="47191"/>
    <n v="47191"/>
    <n v="134.83503210357907"/>
    <s v="Grave"/>
    <s v="Insider"/>
    <s v="Unpatched Software"/>
    <x v="0"/>
    <n v="28"/>
    <x v="2"/>
  </r>
  <r>
    <n v="1269"/>
    <s v="Brazil"/>
    <x v="8"/>
    <x v="2"/>
    <x v="5"/>
    <s v="Phishing"/>
    <n v="2"/>
    <x v="4"/>
    <s v="Retail"/>
    <x v="1"/>
    <n v="4269"/>
    <n v="4269000"/>
    <s v="Alta"/>
    <s v="309021"/>
    <s v=""/>
    <n v="309021"/>
    <n v="309021"/>
    <n v="13.814595124603182"/>
    <s v="Leve"/>
    <s v="Unknown"/>
    <s v="Unpatched Software"/>
    <x v="4"/>
    <n v="2"/>
    <x v="1"/>
  </r>
  <r>
    <n v="1270"/>
    <s v="Germany"/>
    <x v="2"/>
    <x v="1"/>
    <x v="4"/>
    <s v="DDoS"/>
    <n v="7"/>
    <x v="2"/>
    <s v="Telecommunications"/>
    <x v="3"/>
    <n v="1514"/>
    <n v="1514000"/>
    <s v="Media"/>
    <s v="834902"/>
    <s v="Nation-state"/>
    <n v="834902"/>
    <n v="834902"/>
    <n v="1.8133864812876241"/>
    <s v="Leve"/>
    <s v="Nation-state"/>
    <s v="Weak Passwords"/>
    <x v="3"/>
    <n v="63"/>
    <x v="0"/>
  </r>
  <r>
    <n v="1271"/>
    <s v="France"/>
    <x v="4"/>
    <x v="1"/>
    <x v="3"/>
    <s v="DDoS"/>
    <n v="9"/>
    <x v="2"/>
    <s v="Banking"/>
    <x v="4"/>
    <n v="2581"/>
    <n v="2581000"/>
    <s v="Media"/>
    <s v="132286"/>
    <s v="Insider"/>
    <n v="132286"/>
    <n v="132286"/>
    <n v="19.510756996205192"/>
    <s v="Leve"/>
    <s v="Insider"/>
    <s v="Unpatched Software"/>
    <x v="2"/>
    <n v="66"/>
    <x v="0"/>
  </r>
  <r>
    <n v="1272"/>
    <s v="France"/>
    <x v="4"/>
    <x v="1"/>
    <x v="5"/>
    <s v="SQL Injection"/>
    <n v="2"/>
    <x v="3"/>
    <s v="Banking"/>
    <x v="4"/>
    <n v="4658"/>
    <n v="4658000"/>
    <s v="Alta"/>
    <s v="659062"/>
    <s v=""/>
    <n v="659062"/>
    <n v="659062"/>
    <n v="7.0676203452785931"/>
    <s v="Leve"/>
    <s v="Unknown"/>
    <s v="Unpatched Software"/>
    <x v="2"/>
    <n v="42"/>
    <x v="2"/>
  </r>
  <r>
    <n v="1273"/>
    <s v="France"/>
    <x v="4"/>
    <x v="1"/>
    <x v="9"/>
    <s v="Malware"/>
    <n v="5"/>
    <x v="5"/>
    <s v="Telecommunications"/>
    <x v="3"/>
    <n v="9388"/>
    <n v="9388000"/>
    <s v="Alta"/>
    <s v="69492"/>
    <s v="Hacker Group"/>
    <n v="69492"/>
    <n v="69492"/>
    <n v="135.09468715823405"/>
    <s v="Grave"/>
    <s v="Hacker Group"/>
    <s v="Social Engineering"/>
    <x v="4"/>
    <n v="29"/>
    <x v="2"/>
  </r>
  <r>
    <n v="1274"/>
    <s v="Russia"/>
    <x v="7"/>
    <x v="0"/>
    <x v="1"/>
    <s v="Phishing"/>
    <n v="8"/>
    <x v="4"/>
    <s v="IT"/>
    <x v="2"/>
    <n v="5307"/>
    <n v="5307000"/>
    <s v="Alta"/>
    <s v="388154"/>
    <s v="Nation-state"/>
    <n v="388154"/>
    <n v="388154"/>
    <n v="13.672408373995887"/>
    <s v="Leve"/>
    <s v="Nation-state"/>
    <s v="Zero-day"/>
    <x v="1"/>
    <n v="29"/>
    <x v="2"/>
  </r>
  <r>
    <n v="1275"/>
    <s v="Brazil"/>
    <x v="8"/>
    <x v="2"/>
    <x v="2"/>
    <s v="DDoS"/>
    <n v="1"/>
    <x v="2"/>
    <s v="Government"/>
    <x v="6"/>
    <n v="2423"/>
    <n v="2423000"/>
    <s v="Media"/>
    <s v="889448"/>
    <s v="Hacker Group"/>
    <n v="889448"/>
    <n v="889448"/>
    <n v="2.7241615024149808"/>
    <s v="Leve"/>
    <s v="Hacker Group"/>
    <s v="Zero-day"/>
    <x v="0"/>
    <n v="20"/>
    <x v="1"/>
  </r>
  <r>
    <n v="1276"/>
    <s v="UK"/>
    <x v="1"/>
    <x v="1"/>
    <x v="6"/>
    <s v="Phishing"/>
    <n v="3"/>
    <x v="4"/>
    <s v="Retail"/>
    <x v="1"/>
    <n v="4908"/>
    <n v="4908000"/>
    <s v="Alta"/>
    <s v="445458"/>
    <s v="Hacker Group"/>
    <n v="445458"/>
    <n v="445458"/>
    <n v="11.01787373893835"/>
    <s v="Leve"/>
    <s v="Hacker Group"/>
    <s v="Unpatched Software"/>
    <x v="2"/>
    <n v="36"/>
    <x v="2"/>
  </r>
  <r>
    <n v="1277"/>
    <s v="UK"/>
    <x v="1"/>
    <x v="1"/>
    <x v="0"/>
    <s v="Phishing"/>
    <n v="6"/>
    <x v="4"/>
    <s v="Banking"/>
    <x v="4"/>
    <n v="845"/>
    <n v="845000"/>
    <s v="Media"/>
    <s v="828382"/>
    <s v="Hacker Group"/>
    <n v="828382"/>
    <n v="828382"/>
    <n v="1.0200607932089303"/>
    <s v="Leve"/>
    <s v="Hacker Group"/>
    <s v="Weak Passwords"/>
    <x v="1"/>
    <n v="4"/>
    <x v="1"/>
  </r>
  <r>
    <n v="1278"/>
    <s v="Russia"/>
    <x v="7"/>
    <x v="0"/>
    <x v="2"/>
    <s v="SQL Injection"/>
    <n v="1"/>
    <x v="3"/>
    <s v="Education"/>
    <x v="0"/>
    <n v="9931"/>
    <n v="9931000"/>
    <s v="Alta"/>
    <s v="362492"/>
    <s v="Insider"/>
    <n v="362492"/>
    <n v="362492"/>
    <n v="27.396466680643986"/>
    <s v="Leve"/>
    <s v="Insider"/>
    <s v="Weak Passwords"/>
    <x v="1"/>
    <n v="63"/>
    <x v="0"/>
  </r>
  <r>
    <n v="1279"/>
    <s v="Japan"/>
    <x v="9"/>
    <x v="0"/>
    <x v="8"/>
    <s v="Man-in-the-Middle"/>
    <n v="4"/>
    <x v="1"/>
    <s v="Healthcare"/>
    <x v="5"/>
    <n v="554"/>
    <n v="554000"/>
    <s v="Media"/>
    <s v="68886"/>
    <s v="Hacker Group"/>
    <n v="68886"/>
    <n v="68886"/>
    <n v="8.0422727404697625"/>
    <s v="Leve"/>
    <s v="Hacker Group"/>
    <s v="Weak Passwords"/>
    <x v="1"/>
    <n v="41"/>
    <x v="2"/>
  </r>
  <r>
    <n v="1280"/>
    <s v="Japan"/>
    <x v="9"/>
    <x v="0"/>
    <x v="1"/>
    <s v="DDoS"/>
    <n v="8"/>
    <x v="2"/>
    <s v="Education"/>
    <x v="0"/>
    <n v="784"/>
    <n v="784000"/>
    <s v="Media"/>
    <s v="165722"/>
    <s v=""/>
    <n v="165722"/>
    <n v="165722"/>
    <n v="4.7308142551984647"/>
    <s v="Leve"/>
    <s v="Unknown"/>
    <s v="Unpatched Software"/>
    <x v="4"/>
    <n v="23"/>
    <x v="2"/>
  </r>
  <r>
    <n v="1281"/>
    <s v="India"/>
    <x v="5"/>
    <x v="0"/>
    <x v="9"/>
    <s v="SQL Injection"/>
    <n v="5"/>
    <x v="3"/>
    <s v="Government"/>
    <x v="6"/>
    <n v="9972"/>
    <n v="9972000"/>
    <s v="Alta"/>
    <s v="604113"/>
    <s v="Insider"/>
    <n v="604113"/>
    <n v="604113"/>
    <n v="16.506845573593019"/>
    <s v="Leve"/>
    <s v="Insider"/>
    <s v="Weak Passwords"/>
    <x v="4"/>
    <n v="7"/>
    <x v="1"/>
  </r>
  <r>
    <n v="1282"/>
    <s v="France"/>
    <x v="4"/>
    <x v="1"/>
    <x v="0"/>
    <s v="Man-in-the-Middle"/>
    <n v="6"/>
    <x v="1"/>
    <s v="Healthcare"/>
    <x v="5"/>
    <n v="3948"/>
    <n v="3948000"/>
    <s v="Media"/>
    <s v="450466"/>
    <s v=""/>
    <n v="450466"/>
    <n v="450466"/>
    <n v="8.7642574578325565"/>
    <s v="Leve"/>
    <s v="Unknown"/>
    <s v="Unpatched Software"/>
    <x v="0"/>
    <n v="52"/>
    <x v="0"/>
  </r>
  <r>
    <n v="1283"/>
    <s v="Australia"/>
    <x v="6"/>
    <x v="3"/>
    <x v="0"/>
    <s v="Phishing"/>
    <n v="6"/>
    <x v="4"/>
    <s v="Banking"/>
    <x v="4"/>
    <n v="113"/>
    <n v="113000"/>
    <s v="Media"/>
    <s v="507976"/>
    <s v="Hacker Group"/>
    <n v="507976"/>
    <n v="507976"/>
    <n v="0.22245145439942043"/>
    <s v="Leve"/>
    <s v="Hacker Group"/>
    <s v="Zero-day"/>
    <x v="1"/>
    <n v="70"/>
    <x v="0"/>
  </r>
  <r>
    <n v="1284"/>
    <s v="India"/>
    <x v="5"/>
    <x v="0"/>
    <x v="4"/>
    <s v="DDoS"/>
    <n v="7"/>
    <x v="2"/>
    <s v="Banking"/>
    <x v="4"/>
    <n v="4345"/>
    <n v="4345000"/>
    <s v="Alta"/>
    <s v="180980"/>
    <s v="Hacker Group"/>
    <n v="180980"/>
    <n v="180980"/>
    <n v="24.008177699193283"/>
    <s v="Leve"/>
    <s v="Hacker Group"/>
    <s v="Unpatched Software"/>
    <x v="1"/>
    <n v="15"/>
    <x v="1"/>
  </r>
  <r>
    <n v="1285"/>
    <s v="France"/>
    <x v="4"/>
    <x v="1"/>
    <x v="9"/>
    <s v="Ransomware"/>
    <n v="5"/>
    <x v="0"/>
    <s v="Healthcare"/>
    <x v="5"/>
    <n v="3736"/>
    <n v="3736000"/>
    <s v="Media"/>
    <s v="745273"/>
    <s v="Insider"/>
    <n v="745273"/>
    <n v="745273"/>
    <n v="5.0129281484771351"/>
    <s v="Leve"/>
    <s v="Insider"/>
    <s v="Zero-day"/>
    <x v="3"/>
    <n v="67"/>
    <x v="0"/>
  </r>
  <r>
    <n v="1286"/>
    <s v="Germany"/>
    <x v="2"/>
    <x v="1"/>
    <x v="5"/>
    <s v="SQL Injection"/>
    <n v="2"/>
    <x v="3"/>
    <s v="Telecommunications"/>
    <x v="3"/>
    <n v="9414"/>
    <n v="9414000"/>
    <s v="Alta"/>
    <s v="536737"/>
    <s v=""/>
    <n v="536737"/>
    <n v="536737"/>
    <n v="17.539316275941477"/>
    <s v="Leve"/>
    <s v="Unknown"/>
    <s v="Unpatched Software"/>
    <x v="4"/>
    <n v="44"/>
    <x v="2"/>
  </r>
  <r>
    <n v="1287"/>
    <s v="Germany"/>
    <x v="2"/>
    <x v="1"/>
    <x v="9"/>
    <s v="SQL Injection"/>
    <n v="5"/>
    <x v="3"/>
    <s v="Banking"/>
    <x v="4"/>
    <n v="6524"/>
    <n v="6524000"/>
    <s v="Alta"/>
    <s v="202102"/>
    <s v="Insider"/>
    <n v="202102"/>
    <n v="202102"/>
    <n v="32.280729532612249"/>
    <s v="Leve"/>
    <s v="Insider"/>
    <s v="Unpatched Software"/>
    <x v="2"/>
    <n v="54"/>
    <x v="0"/>
  </r>
  <r>
    <n v="1288"/>
    <s v="Brazil"/>
    <x v="8"/>
    <x v="2"/>
    <x v="8"/>
    <s v="DDoS"/>
    <n v="4"/>
    <x v="2"/>
    <s v="Education"/>
    <x v="0"/>
    <n v="8079"/>
    <n v="8079000"/>
    <s v="Alta"/>
    <s v="134998"/>
    <s v=""/>
    <n v="134998"/>
    <n v="134998"/>
    <n v="59.845331041941364"/>
    <s v="Moderada"/>
    <s v="Unknown"/>
    <s v="Zero-day"/>
    <x v="1"/>
    <n v="42"/>
    <x v="2"/>
  </r>
  <r>
    <n v="1289"/>
    <s v="India"/>
    <x v="5"/>
    <x v="0"/>
    <x v="7"/>
    <s v="Ransomware"/>
    <n v="10"/>
    <x v="0"/>
    <s v="Banking"/>
    <x v="4"/>
    <n v="8181"/>
    <n v="8181000"/>
    <s v="Alta"/>
    <s v="41635"/>
    <s v="Nation-state"/>
    <n v="41635"/>
    <n v="41635"/>
    <n v="196.49333493455026"/>
    <s v="Grave"/>
    <s v="Nation-state"/>
    <s v="Unpatched Software"/>
    <x v="4"/>
    <n v="37"/>
    <x v="2"/>
  </r>
  <r>
    <n v="1290"/>
    <s v="Japan"/>
    <x v="9"/>
    <x v="0"/>
    <x v="6"/>
    <s v="Phishing"/>
    <n v="3"/>
    <x v="4"/>
    <s v="Telecommunications"/>
    <x v="3"/>
    <n v="3554"/>
    <n v="3554000"/>
    <s v="Media"/>
    <s v="604908"/>
    <s v=""/>
    <n v="604908"/>
    <n v="604908"/>
    <n v="5.8752735953235868"/>
    <s v="Leve"/>
    <s v="Unknown"/>
    <s v="Zero-day"/>
    <x v="2"/>
    <n v="25"/>
    <x v="2"/>
  </r>
  <r>
    <n v="1291"/>
    <s v="France"/>
    <x v="4"/>
    <x v="1"/>
    <x v="9"/>
    <s v="Man-in-the-Middle"/>
    <n v="5"/>
    <x v="1"/>
    <s v="IT"/>
    <x v="2"/>
    <n v="8842"/>
    <n v="8842000"/>
    <s v="Alta"/>
    <s v="688016"/>
    <s v="Nation-state"/>
    <n v="688016"/>
    <n v="688016"/>
    <n v="12.851445315225227"/>
    <s v="Leve"/>
    <s v="Nation-state"/>
    <s v="Zero-day"/>
    <x v="2"/>
    <n v="26"/>
    <x v="2"/>
  </r>
  <r>
    <n v="1292"/>
    <s v="Brazil"/>
    <x v="8"/>
    <x v="2"/>
    <x v="9"/>
    <s v="Ransomware"/>
    <n v="5"/>
    <x v="0"/>
    <s v="IT"/>
    <x v="2"/>
    <n v="5659"/>
    <n v="5659000"/>
    <s v="Alta"/>
    <s v="679131"/>
    <s v="Hacker Group"/>
    <n v="679131"/>
    <n v="679131"/>
    <n v="8.332707533598084"/>
    <s v="Leve"/>
    <s v="Hacker Group"/>
    <s v="Weak Passwords"/>
    <x v="1"/>
    <n v="55"/>
    <x v="0"/>
  </r>
  <r>
    <n v="1293"/>
    <s v="India"/>
    <x v="5"/>
    <x v="0"/>
    <x v="7"/>
    <s v="DDoS"/>
    <n v="10"/>
    <x v="2"/>
    <s v="Retail"/>
    <x v="1"/>
    <n v="3928"/>
    <n v="3928000"/>
    <s v="Media"/>
    <s v="585934"/>
    <s v="Insider"/>
    <n v="585934"/>
    <n v="585934"/>
    <n v="6.7038267108582197"/>
    <s v="Leve"/>
    <s v="Insider"/>
    <s v="Unpatched Software"/>
    <x v="2"/>
    <n v="13"/>
    <x v="1"/>
  </r>
  <r>
    <n v="1294"/>
    <s v="USA"/>
    <x v="3"/>
    <x v="2"/>
    <x v="5"/>
    <s v="Man-in-the-Middle"/>
    <n v="2"/>
    <x v="1"/>
    <s v="IT"/>
    <x v="2"/>
    <n v="8881"/>
    <n v="8881000"/>
    <s v="Alta"/>
    <s v="762605"/>
    <s v="Nation-state"/>
    <n v="762605"/>
    <n v="762605"/>
    <n v="11.645609457058372"/>
    <s v="Leve"/>
    <s v="Nation-state"/>
    <s v="Unpatched Software"/>
    <x v="4"/>
    <n v="53"/>
    <x v="0"/>
  </r>
  <r>
    <n v="1295"/>
    <s v="UK"/>
    <x v="1"/>
    <x v="1"/>
    <x v="8"/>
    <s v="Malware"/>
    <n v="4"/>
    <x v="5"/>
    <s v="Healthcare"/>
    <x v="5"/>
    <n v="589"/>
    <n v="589000"/>
    <s v="Media"/>
    <s v="984973"/>
    <s v=""/>
    <n v="984973"/>
    <n v="984973"/>
    <n v="0.59798593463983274"/>
    <s v="Leve"/>
    <s v="Unknown"/>
    <s v="Zero-day"/>
    <x v="4"/>
    <n v="30"/>
    <x v="2"/>
  </r>
  <r>
    <n v="1296"/>
    <s v="Russia"/>
    <x v="7"/>
    <x v="0"/>
    <x v="9"/>
    <s v="Phishing"/>
    <n v="5"/>
    <x v="4"/>
    <s v="Education"/>
    <x v="0"/>
    <n v="952"/>
    <n v="952000"/>
    <s v="Media"/>
    <s v="889970"/>
    <s v="Nation-state"/>
    <n v="889970"/>
    <n v="889970"/>
    <n v="1.0696989786172568"/>
    <s v="Leve"/>
    <s v="Nation-state"/>
    <s v="Unpatched Software"/>
    <x v="0"/>
    <n v="20"/>
    <x v="1"/>
  </r>
  <r>
    <n v="1297"/>
    <s v="USA"/>
    <x v="3"/>
    <x v="2"/>
    <x v="9"/>
    <s v="Phishing"/>
    <n v="5"/>
    <x v="4"/>
    <s v="Healthcare"/>
    <x v="5"/>
    <n v="3992"/>
    <n v="3992000"/>
    <s v="Media"/>
    <s v="376443"/>
    <s v="Insider"/>
    <n v="376443"/>
    <n v="376443"/>
    <n v="10.604527113002499"/>
    <s v="Leve"/>
    <s v="Insider"/>
    <s v="Zero-day"/>
    <x v="2"/>
    <n v="20"/>
    <x v="1"/>
  </r>
  <r>
    <n v="1298"/>
    <s v="UK"/>
    <x v="1"/>
    <x v="1"/>
    <x v="5"/>
    <s v="Phishing"/>
    <n v="2"/>
    <x v="4"/>
    <s v="Retail"/>
    <x v="1"/>
    <n v="2854"/>
    <n v="2854000"/>
    <s v="Media"/>
    <s v="699386"/>
    <s v="Nation-state"/>
    <n v="699386"/>
    <n v="699386"/>
    <n v="4.0807222335019571"/>
    <s v="Leve"/>
    <s v="Nation-state"/>
    <s v="Weak Passwords"/>
    <x v="4"/>
    <n v="20"/>
    <x v="1"/>
  </r>
  <r>
    <n v="1299"/>
    <s v="Russia"/>
    <x v="7"/>
    <x v="0"/>
    <x v="9"/>
    <s v="Man-in-the-Middle"/>
    <n v="5"/>
    <x v="1"/>
    <s v="Retail"/>
    <x v="1"/>
    <n v="7411"/>
    <n v="7411000"/>
    <s v="Alta"/>
    <s v="158758"/>
    <s v="Nation-state"/>
    <n v="158758"/>
    <n v="158758"/>
    <n v="46.681112132931887"/>
    <s v="Moderada"/>
    <s v="Nation-state"/>
    <s v="Zero-day"/>
    <x v="2"/>
    <n v="72"/>
    <x v="0"/>
  </r>
  <r>
    <n v="1300"/>
    <s v="China"/>
    <x v="0"/>
    <x v="0"/>
    <x v="8"/>
    <s v="Man-in-the-Middle"/>
    <n v="4"/>
    <x v="1"/>
    <s v="Banking"/>
    <x v="4"/>
    <n v="8526"/>
    <n v="8526000"/>
    <s v="Alta"/>
    <s v="812101"/>
    <s v="Insider"/>
    <n v="812101"/>
    <n v="812101"/>
    <n v="10.49869412794714"/>
    <s v="Leve"/>
    <s v="Insider"/>
    <s v="Social Engineering"/>
    <x v="0"/>
    <n v="52"/>
    <x v="0"/>
  </r>
  <r>
    <n v="1301"/>
    <s v="UK"/>
    <x v="1"/>
    <x v="1"/>
    <x v="9"/>
    <s v="Phishing"/>
    <n v="5"/>
    <x v="4"/>
    <s v="Telecommunications"/>
    <x v="3"/>
    <n v="4372"/>
    <n v="4372000"/>
    <s v="Alta"/>
    <s v="402744"/>
    <s v="Insider"/>
    <n v="402744"/>
    <n v="402744"/>
    <n v="10.855531056949328"/>
    <s v="Leve"/>
    <s v="Insider"/>
    <s v="Zero-day"/>
    <x v="1"/>
    <n v="65"/>
    <x v="0"/>
  </r>
  <r>
    <n v="1302"/>
    <s v="Japan"/>
    <x v="9"/>
    <x v="0"/>
    <x v="7"/>
    <s v="Malware"/>
    <n v="10"/>
    <x v="5"/>
    <s v="Healthcare"/>
    <x v="5"/>
    <n v="7701"/>
    <n v="7701000"/>
    <s v="Alta"/>
    <s v="182338"/>
    <s v=""/>
    <n v="182338"/>
    <n v="182338"/>
    <n v="42.23475084732749"/>
    <s v="Moderada"/>
    <s v="Unknown"/>
    <s v="Social Engineering"/>
    <x v="3"/>
    <n v="72"/>
    <x v="0"/>
  </r>
  <r>
    <n v="1303"/>
    <s v="Germany"/>
    <x v="2"/>
    <x v="1"/>
    <x v="1"/>
    <s v="Man-in-the-Middle"/>
    <n v="8"/>
    <x v="1"/>
    <s v="Banking"/>
    <x v="4"/>
    <n v="8803"/>
    <n v="8803000"/>
    <s v="Alta"/>
    <s v="587213"/>
    <s v=""/>
    <n v="587213"/>
    <n v="587213"/>
    <n v="14.991153125015964"/>
    <s v="Leve"/>
    <s v="Unknown"/>
    <s v="Weak Passwords"/>
    <x v="1"/>
    <n v="32"/>
    <x v="2"/>
  </r>
  <r>
    <n v="1304"/>
    <s v="France"/>
    <x v="4"/>
    <x v="1"/>
    <x v="2"/>
    <s v="DDoS"/>
    <n v="1"/>
    <x v="2"/>
    <s v="Government"/>
    <x v="6"/>
    <n v="8665"/>
    <n v="8665000"/>
    <s v="Alta"/>
    <s v="419571"/>
    <s v="Nation-state"/>
    <n v="419571"/>
    <n v="419571"/>
    <n v="20.652046971787851"/>
    <s v="Leve"/>
    <s v="Nation-state"/>
    <s v="Zero-day"/>
    <x v="1"/>
    <n v="72"/>
    <x v="0"/>
  </r>
  <r>
    <n v="1305"/>
    <s v="Germany"/>
    <x v="2"/>
    <x v="1"/>
    <x v="1"/>
    <s v="SQL Injection"/>
    <n v="8"/>
    <x v="3"/>
    <s v="IT"/>
    <x v="2"/>
    <n v="3379"/>
    <n v="3379000"/>
    <s v="Media"/>
    <s v="772541"/>
    <s v="Nation-state"/>
    <n v="772541"/>
    <n v="772541"/>
    <n v="4.3738778912704959"/>
    <s v="Leve"/>
    <s v="Nation-state"/>
    <s v="Unpatched Software"/>
    <x v="2"/>
    <n v="46"/>
    <x v="2"/>
  </r>
  <r>
    <n v="1306"/>
    <s v="Germany"/>
    <x v="2"/>
    <x v="1"/>
    <x v="9"/>
    <s v="SQL Injection"/>
    <n v="5"/>
    <x v="3"/>
    <s v="Retail"/>
    <x v="1"/>
    <n v="7604"/>
    <n v="7604000"/>
    <s v="Alta"/>
    <s v="759384"/>
    <s v="Nation-state"/>
    <n v="759384"/>
    <n v="759384"/>
    <n v="10.013379265299243"/>
    <s v="Leve"/>
    <s v="Nation-state"/>
    <s v="Unpatched Software"/>
    <x v="1"/>
    <n v="22"/>
    <x v="2"/>
  </r>
  <r>
    <n v="1307"/>
    <s v="China"/>
    <x v="0"/>
    <x v="0"/>
    <x v="7"/>
    <s v="Ransomware"/>
    <n v="10"/>
    <x v="0"/>
    <s v="Government"/>
    <x v="6"/>
    <n v="5759"/>
    <n v="5759000"/>
    <s v="Alta"/>
    <s v="887037"/>
    <s v="Insider"/>
    <n v="887037"/>
    <n v="887037"/>
    <n v="6.492401106154535"/>
    <s v="Leve"/>
    <s v="Insider"/>
    <s v="Unpatched Software"/>
    <x v="0"/>
    <n v="39"/>
    <x v="2"/>
  </r>
  <r>
    <n v="1308"/>
    <s v="China"/>
    <x v="0"/>
    <x v="0"/>
    <x v="3"/>
    <s v="Ransomware"/>
    <n v="9"/>
    <x v="0"/>
    <s v="IT"/>
    <x v="2"/>
    <n v="3722"/>
    <n v="3722000"/>
    <s v="Media"/>
    <s v="788555"/>
    <s v="Insider"/>
    <n v="788555"/>
    <n v="788555"/>
    <n v="4.7200258701041777"/>
    <s v="Leve"/>
    <s v="Insider"/>
    <s v="Unpatched Software"/>
    <x v="4"/>
    <n v="43"/>
    <x v="2"/>
  </r>
  <r>
    <n v="1309"/>
    <s v="India"/>
    <x v="5"/>
    <x v="0"/>
    <x v="9"/>
    <s v="Man-in-the-Middle"/>
    <n v="5"/>
    <x v="1"/>
    <s v="Telecommunications"/>
    <x v="3"/>
    <n v="5789"/>
    <n v="5789000"/>
    <s v="Alta"/>
    <s v="438137"/>
    <s v=""/>
    <n v="438137"/>
    <n v="438137"/>
    <n v="13.212762218210285"/>
    <s v="Leve"/>
    <s v="Unknown"/>
    <s v="Unpatched Software"/>
    <x v="0"/>
    <n v="18"/>
    <x v="1"/>
  </r>
  <r>
    <n v="1310"/>
    <s v="Australia"/>
    <x v="6"/>
    <x v="3"/>
    <x v="2"/>
    <s v="Ransomware"/>
    <n v="1"/>
    <x v="0"/>
    <s v="Government"/>
    <x v="6"/>
    <n v="337"/>
    <n v="337000"/>
    <s v="Media"/>
    <s v="414907"/>
    <s v="Hacker Group"/>
    <n v="414907"/>
    <n v="414907"/>
    <n v="0.8122302106255137"/>
    <s v="Leve"/>
    <s v="Hacker Group"/>
    <s v="Zero-day"/>
    <x v="3"/>
    <n v="42"/>
    <x v="2"/>
  </r>
  <r>
    <n v="1311"/>
    <s v="Australia"/>
    <x v="6"/>
    <x v="3"/>
    <x v="8"/>
    <s v="Ransomware"/>
    <n v="4"/>
    <x v="0"/>
    <s v="Telecommunications"/>
    <x v="3"/>
    <n v="882"/>
    <n v="882000"/>
    <s v="Media"/>
    <s v="576302"/>
    <s v="Hacker Group"/>
    <n v="576302"/>
    <n v="576302"/>
    <n v="1.530447577832456"/>
    <s v="Leve"/>
    <s v="Hacker Group"/>
    <s v="Zero-day"/>
    <x v="1"/>
    <n v="2"/>
    <x v="1"/>
  </r>
  <r>
    <n v="1312"/>
    <s v="USA"/>
    <x v="3"/>
    <x v="2"/>
    <x v="9"/>
    <s v="DDoS"/>
    <n v="5"/>
    <x v="2"/>
    <s v="IT"/>
    <x v="2"/>
    <n v="9608"/>
    <n v="9608000"/>
    <s v="Alta"/>
    <s v="156275"/>
    <s v="Insider"/>
    <n v="156275"/>
    <n v="156275"/>
    <n v="61.481362981922892"/>
    <s v="Moderada"/>
    <s v="Insider"/>
    <s v="Social Engineering"/>
    <x v="4"/>
    <n v="24"/>
    <x v="2"/>
  </r>
  <r>
    <n v="1313"/>
    <s v="Japan"/>
    <x v="9"/>
    <x v="0"/>
    <x v="2"/>
    <s v="DDoS"/>
    <n v="1"/>
    <x v="2"/>
    <s v="Government"/>
    <x v="6"/>
    <n v="8436"/>
    <n v="8436000"/>
    <s v="Alta"/>
    <s v="234154"/>
    <s v="Nation-state"/>
    <n v="234154"/>
    <n v="234154"/>
    <n v="36.027571598178973"/>
    <s v="Leve"/>
    <s v="Nation-state"/>
    <s v="Unpatched Software"/>
    <x v="0"/>
    <n v="42"/>
    <x v="2"/>
  </r>
  <r>
    <n v="1314"/>
    <s v="Brazil"/>
    <x v="8"/>
    <x v="2"/>
    <x v="6"/>
    <s v="Phishing"/>
    <n v="3"/>
    <x v="4"/>
    <s v="IT"/>
    <x v="2"/>
    <n v="9258"/>
    <n v="9258000"/>
    <s v="Alta"/>
    <s v="176386"/>
    <s v="Hacker Group"/>
    <n v="176386"/>
    <n v="176386"/>
    <n v="52.487158844806274"/>
    <s v="Moderada"/>
    <s v="Hacker Group"/>
    <s v="Unpatched Software"/>
    <x v="0"/>
    <n v="63"/>
    <x v="0"/>
  </r>
  <r>
    <n v="1315"/>
    <s v="Japan"/>
    <x v="9"/>
    <x v="0"/>
    <x v="7"/>
    <s v="Malware"/>
    <n v="10"/>
    <x v="5"/>
    <s v="Healthcare"/>
    <x v="5"/>
    <n v="2792"/>
    <n v="2792000"/>
    <s v="Media"/>
    <s v="775042"/>
    <s v=""/>
    <n v="775042"/>
    <n v="775042"/>
    <n v="3.6023854191127707"/>
    <s v="Leve"/>
    <s v="Unknown"/>
    <s v="Zero-day"/>
    <x v="4"/>
    <n v="12"/>
    <x v="1"/>
  </r>
  <r>
    <n v="1316"/>
    <s v="Germany"/>
    <x v="2"/>
    <x v="1"/>
    <x v="3"/>
    <s v="Phishing"/>
    <n v="9"/>
    <x v="4"/>
    <s v="Telecommunications"/>
    <x v="3"/>
    <n v="4628"/>
    <n v="4628000"/>
    <s v="Alta"/>
    <s v="992092"/>
    <s v="Hacker Group"/>
    <n v="992092"/>
    <n v="992092"/>
    <n v="4.6648899497224043"/>
    <s v="Leve"/>
    <s v="Hacker Group"/>
    <s v="Unpatched Software"/>
    <x v="4"/>
    <n v="3"/>
    <x v="1"/>
  </r>
  <r>
    <n v="1317"/>
    <s v="France"/>
    <x v="4"/>
    <x v="1"/>
    <x v="3"/>
    <s v="Ransomware"/>
    <n v="9"/>
    <x v="0"/>
    <s v="Education"/>
    <x v="0"/>
    <n v="2555"/>
    <n v="2555000"/>
    <s v="Media"/>
    <s v="883536"/>
    <s v="Hacker Group"/>
    <n v="883536"/>
    <n v="883536"/>
    <n v="2.8917893554988137"/>
    <s v="Leve"/>
    <s v="Hacker Group"/>
    <s v="Unpatched Software"/>
    <x v="1"/>
    <n v="66"/>
    <x v="0"/>
  </r>
  <r>
    <n v="1318"/>
    <s v="France"/>
    <x v="4"/>
    <x v="1"/>
    <x v="1"/>
    <s v="Phishing"/>
    <n v="8"/>
    <x v="4"/>
    <s v="Banking"/>
    <x v="4"/>
    <n v="1514"/>
    <n v="1514000"/>
    <s v="Media"/>
    <s v="276541"/>
    <s v="Hacker Group"/>
    <n v="276541"/>
    <n v="276541"/>
    <n v="5.4747758921823531"/>
    <s v="Leve"/>
    <s v="Hacker Group"/>
    <s v="Social Engineering"/>
    <x v="1"/>
    <n v="16"/>
    <x v="1"/>
  </r>
  <r>
    <n v="1319"/>
    <s v="India"/>
    <x v="5"/>
    <x v="0"/>
    <x v="2"/>
    <s v="Phishing"/>
    <n v="1"/>
    <x v="4"/>
    <s v="Telecommunications"/>
    <x v="3"/>
    <n v="5064"/>
    <n v="5064000"/>
    <s v="Alta"/>
    <s v="513620"/>
    <s v=""/>
    <n v="513620"/>
    <n v="513620"/>
    <n v="9.8594291499552202"/>
    <s v="Leve"/>
    <s v="Unknown"/>
    <s v="Unpatched Software"/>
    <x v="2"/>
    <n v="65"/>
    <x v="0"/>
  </r>
  <r>
    <n v="1320"/>
    <s v="Germany"/>
    <x v="2"/>
    <x v="1"/>
    <x v="6"/>
    <s v="Phishing"/>
    <n v="3"/>
    <x v="4"/>
    <s v="Banking"/>
    <x v="4"/>
    <n v="3173"/>
    <n v="3173000"/>
    <s v="Media"/>
    <s v="397919"/>
    <s v="Nation-state"/>
    <n v="397919"/>
    <n v="397919"/>
    <n v="7.9739846551685138"/>
    <s v="Leve"/>
    <s v="Nation-state"/>
    <s v="Social Engineering"/>
    <x v="4"/>
    <n v="22"/>
    <x v="2"/>
  </r>
  <r>
    <n v="1321"/>
    <s v="Russia"/>
    <x v="7"/>
    <x v="0"/>
    <x v="8"/>
    <s v="Phishing"/>
    <n v="4"/>
    <x v="4"/>
    <s v="Telecommunications"/>
    <x v="3"/>
    <n v="7393"/>
    <n v="7393000"/>
    <s v="Alta"/>
    <s v="32743"/>
    <s v="Hacker Group"/>
    <n v="32743"/>
    <n v="32743"/>
    <n v="225.78871819930978"/>
    <s v="Grave"/>
    <s v="Hacker Group"/>
    <s v="Zero-day"/>
    <x v="0"/>
    <n v="18"/>
    <x v="1"/>
  </r>
  <r>
    <n v="1322"/>
    <s v="Germany"/>
    <x v="2"/>
    <x v="1"/>
    <x v="9"/>
    <s v="Phishing"/>
    <n v="5"/>
    <x v="4"/>
    <s v="Government"/>
    <x v="6"/>
    <n v="4062"/>
    <n v="4062000"/>
    <s v="Alta"/>
    <s v="318648"/>
    <s v="Insider"/>
    <n v="318648"/>
    <n v="318648"/>
    <n v="12.747608646531596"/>
    <s v="Leve"/>
    <s v="Insider"/>
    <s v="Zero-day"/>
    <x v="4"/>
    <n v="1"/>
    <x v="1"/>
  </r>
  <r>
    <n v="1323"/>
    <s v="USA"/>
    <x v="3"/>
    <x v="2"/>
    <x v="6"/>
    <s v="Ransomware"/>
    <n v="3"/>
    <x v="0"/>
    <s v="Education"/>
    <x v="0"/>
    <n v="145"/>
    <n v="145000"/>
    <s v="Media"/>
    <s v="353297"/>
    <s v="Insider"/>
    <n v="353297"/>
    <n v="353297"/>
    <n v="0.41041956201156532"/>
    <s v="Leve"/>
    <s v="Insider"/>
    <s v="Weak Passwords"/>
    <x v="0"/>
    <n v="58"/>
    <x v="0"/>
  </r>
  <r>
    <n v="1324"/>
    <s v="Russia"/>
    <x v="7"/>
    <x v="0"/>
    <x v="1"/>
    <s v="Malware"/>
    <n v="8"/>
    <x v="5"/>
    <s v="IT"/>
    <x v="2"/>
    <n v="2085"/>
    <n v="2085000"/>
    <s v="Media"/>
    <s v="484009"/>
    <s v="Insider"/>
    <n v="484009"/>
    <n v="484009"/>
    <n v="4.3077711364871316"/>
    <s v="Leve"/>
    <s v="Insider"/>
    <s v="Weak Passwords"/>
    <x v="3"/>
    <n v="41"/>
    <x v="2"/>
  </r>
  <r>
    <n v="1325"/>
    <s v="Russia"/>
    <x v="7"/>
    <x v="0"/>
    <x v="2"/>
    <s v="Malware"/>
    <n v="1"/>
    <x v="5"/>
    <s v="Government"/>
    <x v="6"/>
    <n v="4951"/>
    <n v="4951000"/>
    <s v="Alta"/>
    <s v="872411"/>
    <s v="Hacker Group"/>
    <n v="872411"/>
    <n v="872411"/>
    <n v="5.6750774577578689"/>
    <s v="Leve"/>
    <s v="Hacker Group"/>
    <s v="Zero-day"/>
    <x v="3"/>
    <n v="5"/>
    <x v="1"/>
  </r>
  <r>
    <n v="1326"/>
    <s v="Germany"/>
    <x v="2"/>
    <x v="1"/>
    <x v="5"/>
    <s v="Man-in-the-Middle"/>
    <n v="2"/>
    <x v="1"/>
    <s v="Education"/>
    <x v="0"/>
    <n v="2614"/>
    <n v="2614000"/>
    <s v="Media"/>
    <s v="876348"/>
    <s v=""/>
    <n v="876348"/>
    <n v="876348"/>
    <n v="2.9828333036647541"/>
    <s v="Leve"/>
    <s v="Unknown"/>
    <s v="Social Engineering"/>
    <x v="4"/>
    <n v="1"/>
    <x v="1"/>
  </r>
  <r>
    <n v="1327"/>
    <s v="China"/>
    <x v="0"/>
    <x v="0"/>
    <x v="8"/>
    <s v="SQL Injection"/>
    <n v="4"/>
    <x v="3"/>
    <s v="Government"/>
    <x v="6"/>
    <n v="1376"/>
    <n v="1376000"/>
    <s v="Media"/>
    <s v="11310"/>
    <s v="Hacker Group"/>
    <n v="11310"/>
    <n v="11310"/>
    <n v="121.66224580017683"/>
    <s v="Grave"/>
    <s v="Hacker Group"/>
    <s v="Weak Passwords"/>
    <x v="2"/>
    <n v="71"/>
    <x v="0"/>
  </r>
  <r>
    <n v="1328"/>
    <s v="UK"/>
    <x v="1"/>
    <x v="1"/>
    <x v="4"/>
    <s v="SQL Injection"/>
    <n v="7"/>
    <x v="3"/>
    <s v="Retail"/>
    <x v="1"/>
    <n v="7221"/>
    <n v="7221000"/>
    <s v="Alta"/>
    <s v="597358"/>
    <s v="Nation-state"/>
    <n v="597358"/>
    <n v="597358"/>
    <n v="12.088228499492766"/>
    <s v="Leve"/>
    <s v="Nation-state"/>
    <s v="Zero-day"/>
    <x v="0"/>
    <n v="30"/>
    <x v="2"/>
  </r>
  <r>
    <n v="1329"/>
    <s v="India"/>
    <x v="5"/>
    <x v="0"/>
    <x v="6"/>
    <s v="SQL Injection"/>
    <n v="3"/>
    <x v="3"/>
    <s v="Healthcare"/>
    <x v="5"/>
    <n v="9191"/>
    <n v="9191000"/>
    <s v="Alta"/>
    <s v="180456"/>
    <s v=""/>
    <n v="180456"/>
    <n v="180456"/>
    <n v="50.932083167087825"/>
    <s v="Moderada"/>
    <s v="Unknown"/>
    <s v="Unpatched Software"/>
    <x v="0"/>
    <n v="8"/>
    <x v="1"/>
  </r>
  <r>
    <n v="1330"/>
    <s v="Russia"/>
    <x v="7"/>
    <x v="0"/>
    <x v="8"/>
    <s v="DDoS"/>
    <n v="4"/>
    <x v="2"/>
    <s v="Retail"/>
    <x v="1"/>
    <n v="7906"/>
    <n v="7906000"/>
    <s v="Alta"/>
    <s v="368255"/>
    <s v="Nation-state"/>
    <n v="368255"/>
    <n v="368255"/>
    <n v="21.468819160635974"/>
    <s v="Leve"/>
    <s v="Nation-state"/>
    <s v="Social Engineering"/>
    <x v="4"/>
    <n v="17"/>
    <x v="1"/>
  </r>
  <r>
    <n v="1331"/>
    <s v="India"/>
    <x v="5"/>
    <x v="0"/>
    <x v="6"/>
    <s v="Malware"/>
    <n v="3"/>
    <x v="5"/>
    <s v="Education"/>
    <x v="0"/>
    <n v="717"/>
    <n v="717000"/>
    <s v="Media"/>
    <s v="268414"/>
    <s v="Insider"/>
    <n v="268414"/>
    <n v="268414"/>
    <n v="2.6712466562846946"/>
    <s v="Leve"/>
    <s v="Insider"/>
    <s v="Unpatched Software"/>
    <x v="4"/>
    <n v="9"/>
    <x v="1"/>
  </r>
  <r>
    <n v="1332"/>
    <s v="China"/>
    <x v="0"/>
    <x v="0"/>
    <x v="0"/>
    <s v="SQL Injection"/>
    <n v="6"/>
    <x v="3"/>
    <s v="Healthcare"/>
    <x v="5"/>
    <n v="7928"/>
    <n v="7928000"/>
    <s v="Alta"/>
    <s v="891504"/>
    <s v="Insider"/>
    <n v="891504"/>
    <n v="891504"/>
    <n v="8.8928372727435878"/>
    <s v="Leve"/>
    <s v="Insider"/>
    <s v="Zero-day"/>
    <x v="3"/>
    <n v="63"/>
    <x v="0"/>
  </r>
  <r>
    <n v="1333"/>
    <s v="Japan"/>
    <x v="9"/>
    <x v="0"/>
    <x v="5"/>
    <s v="Phishing"/>
    <n v="2"/>
    <x v="4"/>
    <s v="Healthcare"/>
    <x v="5"/>
    <n v="4825"/>
    <n v="4825000"/>
    <s v="Alta"/>
    <s v="3395"/>
    <s v="Nation-state"/>
    <n v="3395"/>
    <n v="3395"/>
    <n v="1421.2076583210603"/>
    <s v="Grave"/>
    <s v="Nation-state"/>
    <s v="Weak Passwords"/>
    <x v="2"/>
    <n v="58"/>
    <x v="0"/>
  </r>
  <r>
    <n v="1334"/>
    <s v="China"/>
    <x v="0"/>
    <x v="0"/>
    <x v="5"/>
    <s v="Ransomware"/>
    <n v="2"/>
    <x v="0"/>
    <s v="Education"/>
    <x v="0"/>
    <n v="4588"/>
    <n v="4588000"/>
    <s v="Alta"/>
    <s v="164890"/>
    <s v=""/>
    <n v="164890"/>
    <n v="164890"/>
    <n v="27.824610346291468"/>
    <s v="Leve"/>
    <s v="Unknown"/>
    <s v="Weak Passwords"/>
    <x v="1"/>
    <n v="20"/>
    <x v="1"/>
  </r>
  <r>
    <n v="1335"/>
    <s v="India"/>
    <x v="5"/>
    <x v="0"/>
    <x v="9"/>
    <s v="SQL Injection"/>
    <n v="5"/>
    <x v="3"/>
    <s v="Banking"/>
    <x v="4"/>
    <n v="898"/>
    <n v="898000"/>
    <s v="Media"/>
    <s v="895388"/>
    <s v="Insider"/>
    <n v="895388"/>
    <n v="895388"/>
    <n v="1.002917171103477"/>
    <s v="Leve"/>
    <s v="Insider"/>
    <s v="Social Engineering"/>
    <x v="1"/>
    <n v="54"/>
    <x v="0"/>
  </r>
  <r>
    <n v="1336"/>
    <s v="India"/>
    <x v="5"/>
    <x v="0"/>
    <x v="9"/>
    <s v="SQL Injection"/>
    <n v="5"/>
    <x v="3"/>
    <s v="Telecommunications"/>
    <x v="3"/>
    <n v="1747"/>
    <n v="1747000"/>
    <s v="Media"/>
    <s v="436517"/>
    <s v="Nation-state"/>
    <n v="436517"/>
    <n v="436517"/>
    <n v="4.0021350829406419"/>
    <s v="Leve"/>
    <s v="Nation-state"/>
    <s v="Weak Passwords"/>
    <x v="2"/>
    <n v="61"/>
    <x v="0"/>
  </r>
  <r>
    <n v="1337"/>
    <s v="India"/>
    <x v="5"/>
    <x v="0"/>
    <x v="4"/>
    <s v="Phishing"/>
    <n v="7"/>
    <x v="4"/>
    <s v="IT"/>
    <x v="2"/>
    <n v="7085"/>
    <n v="7085000"/>
    <s v="Alta"/>
    <s v="677164"/>
    <s v="Nation-state"/>
    <n v="677164"/>
    <n v="677164"/>
    <n v="10.462753483646502"/>
    <s v="Leve"/>
    <s v="Nation-state"/>
    <s v="Weak Passwords"/>
    <x v="3"/>
    <n v="7"/>
    <x v="1"/>
  </r>
  <r>
    <n v="1338"/>
    <s v="Russia"/>
    <x v="7"/>
    <x v="0"/>
    <x v="2"/>
    <s v="Man-in-the-Middle"/>
    <n v="1"/>
    <x v="1"/>
    <s v="Banking"/>
    <x v="4"/>
    <n v="9313"/>
    <n v="9313000"/>
    <s v="Alta"/>
    <s v="414192"/>
    <s v="Nation-state"/>
    <n v="414192"/>
    <n v="414192"/>
    <n v="22.484741375980221"/>
    <s v="Leve"/>
    <s v="Nation-state"/>
    <s v="Weak Passwords"/>
    <x v="3"/>
    <n v="34"/>
    <x v="2"/>
  </r>
  <r>
    <n v="1339"/>
    <s v="Russia"/>
    <x v="7"/>
    <x v="0"/>
    <x v="8"/>
    <s v="Man-in-the-Middle"/>
    <n v="4"/>
    <x v="1"/>
    <s v="Retail"/>
    <x v="1"/>
    <n v="3973"/>
    <n v="3973000"/>
    <s v="Media"/>
    <s v="80069"/>
    <s v="Insider"/>
    <n v="80069"/>
    <n v="80069"/>
    <n v="49.619703006157188"/>
    <s v="Moderada"/>
    <s v="Insider"/>
    <s v="Unpatched Software"/>
    <x v="0"/>
    <n v="8"/>
    <x v="1"/>
  </r>
  <r>
    <n v="1340"/>
    <s v="UK"/>
    <x v="1"/>
    <x v="1"/>
    <x v="3"/>
    <s v="Phishing"/>
    <n v="9"/>
    <x v="4"/>
    <s v="IT"/>
    <x v="2"/>
    <n v="128"/>
    <n v="128000"/>
    <s v="Media"/>
    <s v="604185"/>
    <s v=""/>
    <n v="604185"/>
    <n v="604185"/>
    <n v="0.21185564024264092"/>
    <s v="Leve"/>
    <s v="Unknown"/>
    <s v="Zero-day"/>
    <x v="3"/>
    <n v="57"/>
    <x v="0"/>
  </r>
  <r>
    <n v="1341"/>
    <s v="Brazil"/>
    <x v="8"/>
    <x v="2"/>
    <x v="8"/>
    <s v="SQL Injection"/>
    <n v="4"/>
    <x v="3"/>
    <s v="IT"/>
    <x v="2"/>
    <n v="8399"/>
    <n v="8399000"/>
    <s v="Alta"/>
    <s v="807733"/>
    <s v=""/>
    <n v="807733"/>
    <n v="807733"/>
    <n v="10.398238031626788"/>
    <s v="Leve"/>
    <s v="Unknown"/>
    <s v="Weak Passwords"/>
    <x v="4"/>
    <n v="18"/>
    <x v="1"/>
  </r>
  <r>
    <n v="1342"/>
    <s v="France"/>
    <x v="4"/>
    <x v="1"/>
    <x v="0"/>
    <s v="SQL Injection"/>
    <n v="6"/>
    <x v="3"/>
    <s v="Telecommunications"/>
    <x v="3"/>
    <n v="1651"/>
    <n v="1651000"/>
    <s v="Media"/>
    <s v="945154"/>
    <s v="Nation-state"/>
    <n v="945154"/>
    <n v="945154"/>
    <n v="1.7468052825253875"/>
    <s v="Leve"/>
    <s v="Nation-state"/>
    <s v="Social Engineering"/>
    <x v="1"/>
    <n v="63"/>
    <x v="0"/>
  </r>
  <r>
    <n v="1343"/>
    <s v="Germany"/>
    <x v="2"/>
    <x v="1"/>
    <x v="5"/>
    <s v="Malware"/>
    <n v="2"/>
    <x v="5"/>
    <s v="Retail"/>
    <x v="1"/>
    <n v="6243"/>
    <n v="6243000"/>
    <s v="Alta"/>
    <s v="918454"/>
    <s v=""/>
    <n v="918454"/>
    <n v="918454"/>
    <n v="6.797291971073129"/>
    <s v="Leve"/>
    <s v="Unknown"/>
    <s v="Unpatched Software"/>
    <x v="3"/>
    <n v="15"/>
    <x v="1"/>
  </r>
  <r>
    <n v="1344"/>
    <s v="Australia"/>
    <x v="6"/>
    <x v="3"/>
    <x v="1"/>
    <s v="Phishing"/>
    <n v="8"/>
    <x v="4"/>
    <s v="Retail"/>
    <x v="1"/>
    <n v="561"/>
    <n v="561000"/>
    <s v="Media"/>
    <s v="450205"/>
    <s v=""/>
    <n v="450205"/>
    <n v="450205"/>
    <n v="1.2460989993447429"/>
    <s v="Leve"/>
    <s v="Unknown"/>
    <s v="Zero-day"/>
    <x v="3"/>
    <n v="32"/>
    <x v="2"/>
  </r>
  <r>
    <n v="1345"/>
    <s v="Japan"/>
    <x v="9"/>
    <x v="0"/>
    <x v="3"/>
    <s v="Malware"/>
    <n v="9"/>
    <x v="5"/>
    <s v="Telecommunications"/>
    <x v="3"/>
    <n v="8752"/>
    <n v="8752000"/>
    <s v="Alta"/>
    <s v="476001"/>
    <s v="Hacker Group"/>
    <n v="476001"/>
    <n v="476001"/>
    <n v="18.386515994714298"/>
    <s v="Leve"/>
    <s v="Hacker Group"/>
    <s v="Social Engineering"/>
    <x v="0"/>
    <n v="58"/>
    <x v="0"/>
  </r>
  <r>
    <n v="1346"/>
    <s v="Russia"/>
    <x v="7"/>
    <x v="0"/>
    <x v="4"/>
    <s v="Phishing"/>
    <n v="7"/>
    <x v="4"/>
    <s v="IT"/>
    <x v="2"/>
    <n v="6588"/>
    <n v="6588000"/>
    <s v="Alta"/>
    <s v="503520"/>
    <s v="Hacker Group"/>
    <n v="503520"/>
    <n v="503520"/>
    <n v="13.083889418493804"/>
    <s v="Leve"/>
    <s v="Hacker Group"/>
    <s v="Zero-day"/>
    <x v="4"/>
    <n v="48"/>
    <x v="2"/>
  </r>
  <r>
    <n v="1347"/>
    <s v="USA"/>
    <x v="3"/>
    <x v="2"/>
    <x v="2"/>
    <s v="SQL Injection"/>
    <n v="1"/>
    <x v="3"/>
    <s v="Retail"/>
    <x v="1"/>
    <n v="8629"/>
    <n v="8629000"/>
    <s v="Alta"/>
    <s v="457411"/>
    <s v="Nation-state"/>
    <n v="457411"/>
    <n v="457411"/>
    <n v="18.864872073474402"/>
    <s v="Leve"/>
    <s v="Nation-state"/>
    <s v="Zero-day"/>
    <x v="0"/>
    <n v="34"/>
    <x v="2"/>
  </r>
  <r>
    <n v="1348"/>
    <s v="China"/>
    <x v="0"/>
    <x v="0"/>
    <x v="4"/>
    <s v="Malware"/>
    <n v="7"/>
    <x v="5"/>
    <s v="Education"/>
    <x v="0"/>
    <n v="6282"/>
    <n v="6282000"/>
    <s v="Alta"/>
    <s v="580609"/>
    <s v=""/>
    <n v="580609"/>
    <n v="580609"/>
    <n v="10.819673825242116"/>
    <s v="Leve"/>
    <s v="Unknown"/>
    <s v="Weak Passwords"/>
    <x v="1"/>
    <n v="29"/>
    <x v="2"/>
  </r>
  <r>
    <n v="1349"/>
    <s v="UK"/>
    <x v="1"/>
    <x v="1"/>
    <x v="6"/>
    <s v="Phishing"/>
    <n v="3"/>
    <x v="4"/>
    <s v="Banking"/>
    <x v="4"/>
    <n v="1845"/>
    <n v="1845000"/>
    <s v="Media"/>
    <s v="848022"/>
    <s v="Hacker Group"/>
    <n v="848022"/>
    <n v="848022"/>
    <n v="2.1756511033911856"/>
    <s v="Leve"/>
    <s v="Hacker Group"/>
    <s v="Social Engineering"/>
    <x v="2"/>
    <n v="10"/>
    <x v="1"/>
  </r>
  <r>
    <n v="1350"/>
    <s v="Brazil"/>
    <x v="8"/>
    <x v="2"/>
    <x v="6"/>
    <s v="Phishing"/>
    <n v="3"/>
    <x v="4"/>
    <s v="Education"/>
    <x v="0"/>
    <n v="7542"/>
    <n v="7542000"/>
    <s v="Alta"/>
    <s v="761590"/>
    <s v=""/>
    <n v="761590"/>
    <n v="761590"/>
    <n v="9.9029661628960461"/>
    <s v="Leve"/>
    <s v="Unknown"/>
    <s v="Unpatched Software"/>
    <x v="1"/>
    <n v="45"/>
    <x v="2"/>
  </r>
  <r>
    <n v="1351"/>
    <s v="Brazil"/>
    <x v="8"/>
    <x v="2"/>
    <x v="6"/>
    <s v="DDoS"/>
    <n v="3"/>
    <x v="2"/>
    <s v="Education"/>
    <x v="0"/>
    <n v="1768"/>
    <n v="1768000"/>
    <s v="Media"/>
    <s v="366968"/>
    <s v="Nation-state"/>
    <n v="366968"/>
    <n v="366968"/>
    <n v="4.81785877787709"/>
    <s v="Leve"/>
    <s v="Nation-state"/>
    <s v="Social Engineering"/>
    <x v="0"/>
    <n v="47"/>
    <x v="2"/>
  </r>
  <r>
    <n v="1352"/>
    <s v="Brazil"/>
    <x v="8"/>
    <x v="2"/>
    <x v="8"/>
    <s v="Man-in-the-Middle"/>
    <n v="4"/>
    <x v="1"/>
    <s v="Education"/>
    <x v="0"/>
    <n v="2795"/>
    <n v="2795000"/>
    <s v="Media"/>
    <s v="625370"/>
    <s v="Insider"/>
    <n v="625370"/>
    <n v="625370"/>
    <n v="4.4693541423477301"/>
    <s v="Leve"/>
    <s v="Insider"/>
    <s v="Social Engineering"/>
    <x v="3"/>
    <n v="24"/>
    <x v="2"/>
  </r>
  <r>
    <n v="1353"/>
    <s v="UK"/>
    <x v="1"/>
    <x v="1"/>
    <x v="4"/>
    <s v="Ransomware"/>
    <n v="7"/>
    <x v="0"/>
    <s v="Healthcare"/>
    <x v="5"/>
    <n v="6001"/>
    <n v="6001000"/>
    <s v="Alta"/>
    <s v="193378"/>
    <s v=""/>
    <n v="193378"/>
    <n v="193378"/>
    <n v="31.03248559815491"/>
    <s v="Leve"/>
    <s v="Unknown"/>
    <s v="Unpatched Software"/>
    <x v="4"/>
    <n v="32"/>
    <x v="2"/>
  </r>
  <r>
    <n v="1354"/>
    <s v="Brazil"/>
    <x v="8"/>
    <x v="2"/>
    <x v="2"/>
    <s v="DDoS"/>
    <n v="1"/>
    <x v="2"/>
    <s v="Healthcare"/>
    <x v="5"/>
    <n v="9234"/>
    <n v="9234000"/>
    <s v="Alta"/>
    <s v="375691"/>
    <s v="Insider"/>
    <n v="375691"/>
    <n v="375691"/>
    <n v="24.578709631053179"/>
    <s v="Leve"/>
    <s v="Insider"/>
    <s v="Zero-day"/>
    <x v="4"/>
    <n v="21"/>
    <x v="2"/>
  </r>
  <r>
    <n v="1355"/>
    <s v="Australia"/>
    <x v="6"/>
    <x v="3"/>
    <x v="1"/>
    <s v="SQL Injection"/>
    <n v="8"/>
    <x v="3"/>
    <s v="Banking"/>
    <x v="4"/>
    <n v="721"/>
    <n v="721000"/>
    <s v="Media"/>
    <s v="526324"/>
    <s v="Insider"/>
    <n v="526324"/>
    <n v="526324"/>
    <n v="1.3698786298933736"/>
    <s v="Leve"/>
    <s v="Insider"/>
    <s v="Unpatched Software"/>
    <x v="0"/>
    <n v="39"/>
    <x v="2"/>
  </r>
  <r>
    <n v="1356"/>
    <s v="France"/>
    <x v="4"/>
    <x v="1"/>
    <x v="9"/>
    <s v="Malware"/>
    <n v="5"/>
    <x v="5"/>
    <s v="Healthcare"/>
    <x v="5"/>
    <n v="7642"/>
    <n v="7642000"/>
    <s v="Alta"/>
    <s v="50468"/>
    <s v="Hacker Group"/>
    <n v="50468"/>
    <n v="50468"/>
    <n v="151.42268368074821"/>
    <s v="Grave"/>
    <s v="Hacker Group"/>
    <s v="Social Engineering"/>
    <x v="1"/>
    <n v="64"/>
    <x v="0"/>
  </r>
  <r>
    <n v="1357"/>
    <s v="India"/>
    <x v="5"/>
    <x v="0"/>
    <x v="9"/>
    <s v="Phishing"/>
    <n v="5"/>
    <x v="4"/>
    <s v="IT"/>
    <x v="2"/>
    <n v="32"/>
    <n v="32000"/>
    <s v="Baja"/>
    <s v="922656"/>
    <s v="Insider"/>
    <n v="922656"/>
    <n v="922656"/>
    <n v="3.4682481878403219E-2"/>
    <s v="Leve"/>
    <s v="Insider"/>
    <s v="Zero-day"/>
    <x v="1"/>
    <n v="17"/>
    <x v="1"/>
  </r>
  <r>
    <n v="1358"/>
    <s v="India"/>
    <x v="5"/>
    <x v="0"/>
    <x v="4"/>
    <s v="Ransomware"/>
    <n v="7"/>
    <x v="0"/>
    <s v="Retail"/>
    <x v="1"/>
    <n v="6259"/>
    <n v="6259000"/>
    <s v="Alta"/>
    <s v="498457"/>
    <s v="Insider"/>
    <n v="498457"/>
    <n v="498457"/>
    <n v="12.55675013090397"/>
    <s v="Leve"/>
    <s v="Insider"/>
    <s v="Weak Passwords"/>
    <x v="0"/>
    <n v="12"/>
    <x v="1"/>
  </r>
  <r>
    <n v="1359"/>
    <s v="Brazil"/>
    <x v="8"/>
    <x v="2"/>
    <x v="5"/>
    <s v="SQL Injection"/>
    <n v="2"/>
    <x v="3"/>
    <s v="Education"/>
    <x v="0"/>
    <n v="8904"/>
    <n v="8904000"/>
    <s v="Alta"/>
    <s v="351850"/>
    <s v="Hacker Group"/>
    <n v="351850"/>
    <n v="351850"/>
    <n v="25.3062384538866"/>
    <s v="Leve"/>
    <s v="Hacker Group"/>
    <s v="Social Engineering"/>
    <x v="4"/>
    <n v="21"/>
    <x v="2"/>
  </r>
  <r>
    <n v="1360"/>
    <s v="USA"/>
    <x v="3"/>
    <x v="2"/>
    <x v="7"/>
    <s v="DDoS"/>
    <n v="10"/>
    <x v="2"/>
    <s v="Retail"/>
    <x v="1"/>
    <n v="7695"/>
    <n v="7695000"/>
    <s v="Alta"/>
    <s v="391982"/>
    <s v=""/>
    <n v="391982"/>
    <n v="391982"/>
    <n v="19.631003464444795"/>
    <s v="Leve"/>
    <s v="Unknown"/>
    <s v="Social Engineering"/>
    <x v="3"/>
    <n v="46"/>
    <x v="2"/>
  </r>
  <r>
    <n v="1361"/>
    <s v="Australia"/>
    <x v="6"/>
    <x v="3"/>
    <x v="8"/>
    <s v="Malware"/>
    <n v="4"/>
    <x v="5"/>
    <s v="Telecommunications"/>
    <x v="3"/>
    <n v="5166"/>
    <n v="5166000"/>
    <s v="Alta"/>
    <s v="247243"/>
    <s v="Nation-state"/>
    <n v="247243"/>
    <n v="247243"/>
    <n v="20.894423704614489"/>
    <s v="Leve"/>
    <s v="Nation-state"/>
    <s v="Zero-day"/>
    <x v="2"/>
    <n v="69"/>
    <x v="0"/>
  </r>
  <r>
    <n v="1362"/>
    <s v="Japan"/>
    <x v="9"/>
    <x v="0"/>
    <x v="9"/>
    <s v="Phishing"/>
    <n v="5"/>
    <x v="4"/>
    <s v="Banking"/>
    <x v="4"/>
    <n v="3933"/>
    <n v="3933000"/>
    <s v="Media"/>
    <s v="257190"/>
    <s v="Insider"/>
    <n v="257190"/>
    <n v="257190"/>
    <n v="15.29219643065438"/>
    <s v="Leve"/>
    <s v="Insider"/>
    <s v="Unpatched Software"/>
    <x v="4"/>
    <n v="14"/>
    <x v="1"/>
  </r>
  <r>
    <n v="1363"/>
    <s v="Australia"/>
    <x v="6"/>
    <x v="3"/>
    <x v="7"/>
    <s v="SQL Injection"/>
    <n v="10"/>
    <x v="3"/>
    <s v="Retail"/>
    <x v="1"/>
    <n v="8977"/>
    <n v="8977000"/>
    <s v="Alta"/>
    <s v="804658"/>
    <s v="Nation-state"/>
    <n v="804658"/>
    <n v="804658"/>
    <n v="11.156292486994476"/>
    <s v="Leve"/>
    <s v="Nation-state"/>
    <s v="Unpatched Software"/>
    <x v="1"/>
    <n v="23"/>
    <x v="2"/>
  </r>
  <r>
    <n v="1364"/>
    <s v="Russia"/>
    <x v="7"/>
    <x v="0"/>
    <x v="2"/>
    <s v="Man-in-the-Middle"/>
    <n v="1"/>
    <x v="1"/>
    <s v="Education"/>
    <x v="0"/>
    <n v="7595"/>
    <n v="7595000"/>
    <s v="Alta"/>
    <s v="758032"/>
    <s v="Insider"/>
    <n v="758032"/>
    <n v="758032"/>
    <n v="10.019365937058065"/>
    <s v="Leve"/>
    <s v="Insider"/>
    <s v="Social Engineering"/>
    <x v="2"/>
    <n v="30"/>
    <x v="2"/>
  </r>
  <r>
    <n v="1365"/>
    <s v="France"/>
    <x v="4"/>
    <x v="1"/>
    <x v="1"/>
    <s v="DDoS"/>
    <n v="8"/>
    <x v="2"/>
    <s v="Telecommunications"/>
    <x v="3"/>
    <n v="1331"/>
    <n v="1331000"/>
    <s v="Media"/>
    <s v="381948"/>
    <s v=""/>
    <n v="381948"/>
    <n v="381948"/>
    <n v="3.4847675599819872"/>
    <s v="Leve"/>
    <s v="Unknown"/>
    <s v="Weak Passwords"/>
    <x v="1"/>
    <n v="46"/>
    <x v="2"/>
  </r>
  <r>
    <n v="1366"/>
    <s v="Australia"/>
    <x v="6"/>
    <x v="3"/>
    <x v="4"/>
    <s v="DDoS"/>
    <n v="7"/>
    <x v="2"/>
    <s v="Retail"/>
    <x v="1"/>
    <n v="400"/>
    <n v="400000"/>
    <s v="Media"/>
    <s v="152435"/>
    <s v=""/>
    <n v="152435"/>
    <n v="152435"/>
    <n v="2.6240692754288713"/>
    <s v="Leve"/>
    <s v="Unknown"/>
    <s v="Weak Passwords"/>
    <x v="3"/>
    <n v="26"/>
    <x v="2"/>
  </r>
  <r>
    <n v="1367"/>
    <s v="Brazil"/>
    <x v="8"/>
    <x v="2"/>
    <x v="9"/>
    <s v="Ransomware"/>
    <n v="5"/>
    <x v="0"/>
    <s v="Banking"/>
    <x v="4"/>
    <n v="999"/>
    <n v="999000"/>
    <s v="Media"/>
    <s v="429566"/>
    <s v="Nation-state"/>
    <n v="429566"/>
    <n v="429566"/>
    <n v="2.3256030505207583"/>
    <s v="Leve"/>
    <s v="Nation-state"/>
    <s v="Zero-day"/>
    <x v="1"/>
    <n v="54"/>
    <x v="0"/>
  </r>
  <r>
    <n v="1368"/>
    <s v="Germany"/>
    <x v="2"/>
    <x v="1"/>
    <x v="6"/>
    <s v="Ransomware"/>
    <n v="3"/>
    <x v="0"/>
    <s v="Healthcare"/>
    <x v="5"/>
    <n v="6199"/>
    <n v="6199000"/>
    <s v="Alta"/>
    <s v="496292"/>
    <s v="Nation-state"/>
    <n v="496292"/>
    <n v="496292"/>
    <n v="12.490630515905959"/>
    <s v="Leve"/>
    <s v="Nation-state"/>
    <s v="Zero-day"/>
    <x v="1"/>
    <n v="21"/>
    <x v="2"/>
  </r>
  <r>
    <n v="1369"/>
    <s v="Germany"/>
    <x v="2"/>
    <x v="1"/>
    <x v="5"/>
    <s v="Man-in-the-Middle"/>
    <n v="2"/>
    <x v="1"/>
    <s v="Healthcare"/>
    <x v="5"/>
    <n v="758"/>
    <n v="758000"/>
    <s v="Media"/>
    <s v="943724"/>
    <s v="Insider"/>
    <n v="943724"/>
    <n v="943724"/>
    <n v="0.80320093586684238"/>
    <s v="Leve"/>
    <s v="Insider"/>
    <s v="Unpatched Software"/>
    <x v="1"/>
    <n v="58"/>
    <x v="0"/>
  </r>
  <r>
    <n v="1370"/>
    <s v="Japan"/>
    <x v="9"/>
    <x v="0"/>
    <x v="6"/>
    <s v="Man-in-the-Middle"/>
    <n v="3"/>
    <x v="1"/>
    <s v="Government"/>
    <x v="6"/>
    <n v="3987"/>
    <n v="3987000"/>
    <s v="Media"/>
    <s v="243600"/>
    <s v=""/>
    <n v="243600"/>
    <n v="243600"/>
    <n v="16.366995073891626"/>
    <s v="Leve"/>
    <s v="Unknown"/>
    <s v="Weak Passwords"/>
    <x v="1"/>
    <n v="40"/>
    <x v="2"/>
  </r>
  <r>
    <n v="1371"/>
    <s v="USA"/>
    <x v="3"/>
    <x v="2"/>
    <x v="1"/>
    <s v="Phishing"/>
    <n v="8"/>
    <x v="4"/>
    <s v="IT"/>
    <x v="2"/>
    <n v="4896"/>
    <n v="4896000"/>
    <s v="Alta"/>
    <s v="480386"/>
    <s v="Nation-state"/>
    <n v="480386"/>
    <n v="480386"/>
    <n v="10.19180409087692"/>
    <s v="Leve"/>
    <s v="Nation-state"/>
    <s v="Zero-day"/>
    <x v="2"/>
    <n v="18"/>
    <x v="1"/>
  </r>
  <r>
    <n v="1372"/>
    <s v="India"/>
    <x v="5"/>
    <x v="0"/>
    <x v="9"/>
    <s v="Ransomware"/>
    <n v="5"/>
    <x v="0"/>
    <s v="Healthcare"/>
    <x v="5"/>
    <n v="7067"/>
    <n v="7067000"/>
    <s v="Alta"/>
    <s v="564046"/>
    <s v="Insider"/>
    <n v="564046"/>
    <n v="564046"/>
    <n v="12.529119965392894"/>
    <s v="Leve"/>
    <s v="Insider"/>
    <s v="Social Engineering"/>
    <x v="3"/>
    <n v="39"/>
    <x v="2"/>
  </r>
  <r>
    <n v="1373"/>
    <s v="Japan"/>
    <x v="9"/>
    <x v="0"/>
    <x v="6"/>
    <s v="Malware"/>
    <n v="3"/>
    <x v="5"/>
    <s v="Retail"/>
    <x v="1"/>
    <n v="267"/>
    <n v="267000"/>
    <s v="Media"/>
    <s v="50007"/>
    <s v="Nation-state"/>
    <n v="50007"/>
    <n v="50007"/>
    <n v="5.3392525046493491"/>
    <s v="Leve"/>
    <s v="Nation-state"/>
    <s v="Weak Passwords"/>
    <x v="2"/>
    <n v="19"/>
    <x v="1"/>
  </r>
  <r>
    <n v="1374"/>
    <s v="Australia"/>
    <x v="6"/>
    <x v="3"/>
    <x v="5"/>
    <s v="Malware"/>
    <n v="2"/>
    <x v="5"/>
    <s v="Retail"/>
    <x v="1"/>
    <n v="9972"/>
    <n v="9972000"/>
    <s v="Alta"/>
    <s v="307143"/>
    <s v="Hacker Group"/>
    <n v="307143"/>
    <n v="307143"/>
    <n v="32.466961643273656"/>
    <s v="Leve"/>
    <s v="Hacker Group"/>
    <s v="Social Engineering"/>
    <x v="0"/>
    <n v="1"/>
    <x v="1"/>
  </r>
  <r>
    <n v="1375"/>
    <s v="Russia"/>
    <x v="7"/>
    <x v="0"/>
    <x v="5"/>
    <s v="DDoS"/>
    <n v="2"/>
    <x v="2"/>
    <s v="IT"/>
    <x v="2"/>
    <n v="2271"/>
    <n v="2271000"/>
    <s v="Media"/>
    <s v="356964"/>
    <s v="Insider"/>
    <n v="356964"/>
    <n v="356964"/>
    <n v="6.3619860826301808"/>
    <s v="Leve"/>
    <s v="Insider"/>
    <s v="Unpatched Software"/>
    <x v="3"/>
    <n v="27"/>
    <x v="2"/>
  </r>
  <r>
    <n v="1376"/>
    <s v="USA"/>
    <x v="3"/>
    <x v="2"/>
    <x v="2"/>
    <s v="SQL Injection"/>
    <n v="1"/>
    <x v="3"/>
    <s v="Retail"/>
    <x v="1"/>
    <n v="9483"/>
    <n v="9483000"/>
    <s v="Alta"/>
    <s v="891369"/>
    <s v="Hacker Group"/>
    <n v="891369"/>
    <n v="891369"/>
    <n v="10.638691720263999"/>
    <s v="Leve"/>
    <s v="Hacker Group"/>
    <s v="Social Engineering"/>
    <x v="2"/>
    <n v="71"/>
    <x v="0"/>
  </r>
  <r>
    <n v="1377"/>
    <s v="Japan"/>
    <x v="9"/>
    <x v="0"/>
    <x v="9"/>
    <s v="DDoS"/>
    <n v="5"/>
    <x v="2"/>
    <s v="Retail"/>
    <x v="1"/>
    <n v="3781"/>
    <n v="3781000"/>
    <s v="Media"/>
    <s v="482700"/>
    <s v="Insider"/>
    <n v="482700"/>
    <n v="482700"/>
    <n v="7.8330225813134451"/>
    <s v="Leve"/>
    <s v="Insider"/>
    <s v="Unpatched Software"/>
    <x v="0"/>
    <n v="55"/>
    <x v="0"/>
  </r>
  <r>
    <n v="1378"/>
    <s v="China"/>
    <x v="0"/>
    <x v="0"/>
    <x v="4"/>
    <s v="Phishing"/>
    <n v="7"/>
    <x v="4"/>
    <s v="Healthcare"/>
    <x v="5"/>
    <n v="4293"/>
    <n v="4293000"/>
    <s v="Alta"/>
    <s v="596628"/>
    <s v="Hacker Group"/>
    <n v="596628"/>
    <n v="596628"/>
    <n v="7.1954383636034516"/>
    <s v="Leve"/>
    <s v="Hacker Group"/>
    <s v="Unpatched Software"/>
    <x v="2"/>
    <n v="60"/>
    <x v="0"/>
  </r>
  <r>
    <n v="1379"/>
    <s v="Russia"/>
    <x v="7"/>
    <x v="0"/>
    <x v="6"/>
    <s v="Ransomware"/>
    <n v="3"/>
    <x v="0"/>
    <s v="Telecommunications"/>
    <x v="3"/>
    <n v="8933"/>
    <n v="8933000"/>
    <s v="Alta"/>
    <s v="776295"/>
    <s v=""/>
    <n v="776295"/>
    <n v="776295"/>
    <n v="11.507223413779556"/>
    <s v="Leve"/>
    <s v="Unknown"/>
    <s v="Zero-day"/>
    <x v="0"/>
    <n v="40"/>
    <x v="2"/>
  </r>
  <r>
    <n v="1380"/>
    <s v="USA"/>
    <x v="3"/>
    <x v="2"/>
    <x v="3"/>
    <s v="Phishing"/>
    <n v="9"/>
    <x v="4"/>
    <s v="Banking"/>
    <x v="4"/>
    <n v="3858"/>
    <n v="3858000"/>
    <s v="Media"/>
    <s v="447486"/>
    <s v="Insider"/>
    <n v="447486"/>
    <n v="447486"/>
    <n v="8.6214987731459747"/>
    <s v="Leve"/>
    <s v="Insider"/>
    <s v="Weak Passwords"/>
    <x v="4"/>
    <n v="7"/>
    <x v="1"/>
  </r>
  <r>
    <n v="1381"/>
    <s v="USA"/>
    <x v="3"/>
    <x v="2"/>
    <x v="6"/>
    <s v="Man-in-the-Middle"/>
    <n v="3"/>
    <x v="1"/>
    <s v="Retail"/>
    <x v="1"/>
    <n v="7551"/>
    <n v="7551000"/>
    <s v="Alta"/>
    <s v="298887"/>
    <s v="Nation-state"/>
    <n v="298887"/>
    <n v="298887"/>
    <n v="25.263728432484516"/>
    <s v="Leve"/>
    <s v="Nation-state"/>
    <s v="Zero-day"/>
    <x v="0"/>
    <n v="44"/>
    <x v="2"/>
  </r>
  <r>
    <n v="1382"/>
    <s v="India"/>
    <x v="5"/>
    <x v="0"/>
    <x v="7"/>
    <s v="Ransomware"/>
    <n v="10"/>
    <x v="0"/>
    <s v="Government"/>
    <x v="6"/>
    <n v="563"/>
    <n v="563000"/>
    <s v="Media"/>
    <s v="59582"/>
    <s v="Nation-state"/>
    <n v="59582"/>
    <n v="59582"/>
    <n v="9.4491624987412308"/>
    <s v="Leve"/>
    <s v="Nation-state"/>
    <s v="Unpatched Software"/>
    <x v="0"/>
    <n v="56"/>
    <x v="0"/>
  </r>
  <r>
    <n v="1383"/>
    <s v="Brazil"/>
    <x v="8"/>
    <x v="2"/>
    <x v="2"/>
    <s v="Ransomware"/>
    <n v="1"/>
    <x v="0"/>
    <s v="Healthcare"/>
    <x v="5"/>
    <n v="667"/>
    <n v="667000"/>
    <s v="Media"/>
    <s v="553944"/>
    <s v="Hacker Group"/>
    <n v="553944"/>
    <n v="553944"/>
    <n v="1.2040928324884825"/>
    <s v="Leve"/>
    <s v="Hacker Group"/>
    <s v="Social Engineering"/>
    <x v="4"/>
    <n v="64"/>
    <x v="0"/>
  </r>
  <r>
    <n v="1384"/>
    <s v="Russia"/>
    <x v="7"/>
    <x v="0"/>
    <x v="2"/>
    <s v="Ransomware"/>
    <n v="1"/>
    <x v="0"/>
    <s v="Banking"/>
    <x v="4"/>
    <n v="8029"/>
    <n v="8029000"/>
    <s v="Alta"/>
    <s v="507258"/>
    <s v="Nation-state"/>
    <n v="507258"/>
    <n v="507258"/>
    <n v="15.828237307247988"/>
    <s v="Leve"/>
    <s v="Nation-state"/>
    <s v="Social Engineering"/>
    <x v="2"/>
    <n v="30"/>
    <x v="2"/>
  </r>
  <r>
    <n v="1385"/>
    <s v="Russia"/>
    <x v="7"/>
    <x v="0"/>
    <x v="2"/>
    <s v="DDoS"/>
    <n v="1"/>
    <x v="2"/>
    <s v="Government"/>
    <x v="6"/>
    <n v="946"/>
    <n v="946000"/>
    <s v="Media"/>
    <s v="82500"/>
    <s v="Hacker Group"/>
    <n v="82500"/>
    <n v="82500"/>
    <n v="11.466666666666667"/>
    <s v="Leve"/>
    <s v="Hacker Group"/>
    <s v="Zero-day"/>
    <x v="1"/>
    <n v="28"/>
    <x v="2"/>
  </r>
  <r>
    <n v="1386"/>
    <s v="Germany"/>
    <x v="2"/>
    <x v="1"/>
    <x v="8"/>
    <s v="SQL Injection"/>
    <n v="4"/>
    <x v="3"/>
    <s v="Retail"/>
    <x v="1"/>
    <n v="2754"/>
    <n v="2754000"/>
    <s v="Media"/>
    <s v="383781"/>
    <s v="Nation-state"/>
    <n v="383781"/>
    <n v="383781"/>
    <n v="7.1759675439899322"/>
    <s v="Leve"/>
    <s v="Nation-state"/>
    <s v="Zero-day"/>
    <x v="2"/>
    <n v="57"/>
    <x v="0"/>
  </r>
  <r>
    <n v="1387"/>
    <s v="Australia"/>
    <x v="6"/>
    <x v="3"/>
    <x v="9"/>
    <s v="Ransomware"/>
    <n v="5"/>
    <x v="0"/>
    <s v="Banking"/>
    <x v="4"/>
    <n v="9748"/>
    <n v="9748000"/>
    <s v="Alta"/>
    <s v="647303"/>
    <s v="Insider"/>
    <n v="647303"/>
    <n v="647303"/>
    <n v="15.059408036112918"/>
    <s v="Leve"/>
    <s v="Insider"/>
    <s v="Zero-day"/>
    <x v="2"/>
    <n v="37"/>
    <x v="2"/>
  </r>
  <r>
    <n v="1388"/>
    <s v="USA"/>
    <x v="3"/>
    <x v="2"/>
    <x v="3"/>
    <s v="Phishing"/>
    <n v="9"/>
    <x v="4"/>
    <s v="IT"/>
    <x v="2"/>
    <n v="6823"/>
    <n v="6823000"/>
    <s v="Alta"/>
    <s v="877998"/>
    <s v="Nation-state"/>
    <n v="877998"/>
    <n v="877998"/>
    <n v="7.7710883168298786"/>
    <s v="Leve"/>
    <s v="Nation-state"/>
    <s v="Weak Passwords"/>
    <x v="2"/>
    <n v="23"/>
    <x v="2"/>
  </r>
  <r>
    <n v="1389"/>
    <s v="India"/>
    <x v="5"/>
    <x v="0"/>
    <x v="7"/>
    <s v="SQL Injection"/>
    <n v="10"/>
    <x v="3"/>
    <s v="Government"/>
    <x v="6"/>
    <n v="5684"/>
    <n v="5684000"/>
    <s v="Alta"/>
    <s v="631420"/>
    <s v="Nation-state"/>
    <n v="631420"/>
    <n v="631420"/>
    <n v="9.0019321529251535"/>
    <s v="Leve"/>
    <s v="Nation-state"/>
    <s v="Unpatched Software"/>
    <x v="3"/>
    <n v="68"/>
    <x v="0"/>
  </r>
  <r>
    <n v="1390"/>
    <s v="France"/>
    <x v="4"/>
    <x v="1"/>
    <x v="5"/>
    <s v="Ransomware"/>
    <n v="2"/>
    <x v="0"/>
    <s v="Telecommunications"/>
    <x v="3"/>
    <n v="8479"/>
    <n v="8479000"/>
    <s v="Alta"/>
    <s v="263566"/>
    <s v="Hacker Group"/>
    <n v="263566"/>
    <n v="263566"/>
    <n v="32.170310282813411"/>
    <s v="Leve"/>
    <s v="Hacker Group"/>
    <s v="Zero-day"/>
    <x v="1"/>
    <n v="64"/>
    <x v="0"/>
  </r>
  <r>
    <n v="1391"/>
    <s v="UK"/>
    <x v="1"/>
    <x v="1"/>
    <x v="8"/>
    <s v="Ransomware"/>
    <n v="4"/>
    <x v="0"/>
    <s v="Banking"/>
    <x v="4"/>
    <n v="422"/>
    <n v="422000"/>
    <s v="Media"/>
    <s v="65148"/>
    <s v="Nation-state"/>
    <n v="65148"/>
    <n v="65148"/>
    <n v="6.4775587892183948"/>
    <s v="Leve"/>
    <s v="Nation-state"/>
    <s v="Weak Passwords"/>
    <x v="0"/>
    <n v="15"/>
    <x v="1"/>
  </r>
  <r>
    <n v="1392"/>
    <s v="Russia"/>
    <x v="7"/>
    <x v="0"/>
    <x v="9"/>
    <s v="Ransomware"/>
    <n v="5"/>
    <x v="0"/>
    <s v="Telecommunications"/>
    <x v="3"/>
    <n v="5873"/>
    <n v="5873000"/>
    <s v="Alta"/>
    <s v="345623"/>
    <s v=""/>
    <n v="345623"/>
    <n v="345623"/>
    <n v="16.992503392424695"/>
    <s v="Leve"/>
    <s v="Unknown"/>
    <s v="Weak Passwords"/>
    <x v="1"/>
    <n v="67"/>
    <x v="0"/>
  </r>
  <r>
    <n v="1393"/>
    <s v="China"/>
    <x v="0"/>
    <x v="0"/>
    <x v="7"/>
    <s v="Ransomware"/>
    <n v="10"/>
    <x v="0"/>
    <s v="IT"/>
    <x v="2"/>
    <n v="6043"/>
    <n v="6043000"/>
    <s v="Alta"/>
    <s v="962452"/>
    <s v="Nation-state"/>
    <n v="962452"/>
    <n v="962452"/>
    <n v="6.2787546807529102"/>
    <s v="Leve"/>
    <s v="Nation-state"/>
    <s v="Unpatched Software"/>
    <x v="4"/>
    <n v="34"/>
    <x v="2"/>
  </r>
  <r>
    <n v="1394"/>
    <s v="Germany"/>
    <x v="2"/>
    <x v="1"/>
    <x v="2"/>
    <s v="Phishing"/>
    <n v="1"/>
    <x v="4"/>
    <s v="IT"/>
    <x v="2"/>
    <n v="285"/>
    <n v="285000"/>
    <s v="Media"/>
    <s v="951767"/>
    <s v="Nation-state"/>
    <n v="951767"/>
    <n v="951767"/>
    <n v="0.29944303595312716"/>
    <s v="Leve"/>
    <s v="Nation-state"/>
    <s v="Weak Passwords"/>
    <x v="1"/>
    <n v="10"/>
    <x v="1"/>
  </r>
  <r>
    <n v="1395"/>
    <s v="UK"/>
    <x v="1"/>
    <x v="1"/>
    <x v="3"/>
    <s v="SQL Injection"/>
    <n v="9"/>
    <x v="3"/>
    <s v="Education"/>
    <x v="0"/>
    <n v="4355"/>
    <n v="4355000"/>
    <s v="Alta"/>
    <s v="712306"/>
    <s v="Hacker Group"/>
    <n v="712306"/>
    <n v="712306"/>
    <n v="6.1139454111014091"/>
    <s v="Leve"/>
    <s v="Hacker Group"/>
    <s v="Social Engineering"/>
    <x v="3"/>
    <n v="29"/>
    <x v="2"/>
  </r>
  <r>
    <n v="1396"/>
    <s v="UK"/>
    <x v="1"/>
    <x v="1"/>
    <x v="3"/>
    <s v="Ransomware"/>
    <n v="9"/>
    <x v="0"/>
    <s v="Telecommunications"/>
    <x v="3"/>
    <n v="1183"/>
    <n v="1183000"/>
    <s v="Media"/>
    <s v="365116"/>
    <s v="Hacker Group"/>
    <n v="365116"/>
    <n v="365116"/>
    <n v="3.2400661707512133"/>
    <s v="Leve"/>
    <s v="Hacker Group"/>
    <s v="Social Engineering"/>
    <x v="4"/>
    <n v="66"/>
    <x v="0"/>
  </r>
  <r>
    <n v="1397"/>
    <s v="USA"/>
    <x v="3"/>
    <x v="2"/>
    <x v="8"/>
    <s v="Man-in-the-Middle"/>
    <n v="4"/>
    <x v="1"/>
    <s v="Banking"/>
    <x v="4"/>
    <n v="6496"/>
    <n v="6496000"/>
    <s v="Alta"/>
    <s v="485702"/>
    <s v=""/>
    <n v="485702"/>
    <n v="485702"/>
    <n v="13.374455942120889"/>
    <s v="Leve"/>
    <s v="Unknown"/>
    <s v="Unpatched Software"/>
    <x v="3"/>
    <n v="51"/>
    <x v="0"/>
  </r>
  <r>
    <n v="1398"/>
    <s v="USA"/>
    <x v="3"/>
    <x v="2"/>
    <x v="5"/>
    <s v="SQL Injection"/>
    <n v="2"/>
    <x v="3"/>
    <s v="IT"/>
    <x v="2"/>
    <n v="1937"/>
    <n v="1937000"/>
    <s v="Media"/>
    <s v="49480"/>
    <s v="Hacker Group"/>
    <n v="49480"/>
    <n v="49480"/>
    <n v="39.147130153597416"/>
    <s v="Leve"/>
    <s v="Hacker Group"/>
    <s v="Social Engineering"/>
    <x v="4"/>
    <n v="17"/>
    <x v="1"/>
  </r>
  <r>
    <n v="1399"/>
    <s v="Australia"/>
    <x v="6"/>
    <x v="3"/>
    <x v="0"/>
    <s v="Phishing"/>
    <n v="6"/>
    <x v="4"/>
    <s v="Education"/>
    <x v="0"/>
    <n v="4664"/>
    <n v="4664000"/>
    <s v="Alta"/>
    <s v="971148"/>
    <s v="Insider"/>
    <n v="971148"/>
    <n v="971148"/>
    <n v="4.8025635639469986"/>
    <s v="Leve"/>
    <s v="Insider"/>
    <s v="Unpatched Software"/>
    <x v="3"/>
    <n v="44"/>
    <x v="2"/>
  </r>
  <r>
    <n v="1400"/>
    <s v="USA"/>
    <x v="3"/>
    <x v="2"/>
    <x v="4"/>
    <s v="DDoS"/>
    <n v="7"/>
    <x v="2"/>
    <s v="Banking"/>
    <x v="4"/>
    <n v="3154"/>
    <n v="3154000"/>
    <s v="Media"/>
    <s v="513005"/>
    <s v=""/>
    <n v="513005"/>
    <n v="513005"/>
    <n v="6.1480882252609623"/>
    <s v="Leve"/>
    <s v="Unknown"/>
    <s v="Social Engineering"/>
    <x v="0"/>
    <n v="62"/>
    <x v="0"/>
  </r>
  <r>
    <n v="1401"/>
    <s v="Germany"/>
    <x v="2"/>
    <x v="1"/>
    <x v="0"/>
    <s v="Malware"/>
    <n v="6"/>
    <x v="5"/>
    <s v="Retail"/>
    <x v="1"/>
    <n v="647"/>
    <n v="647000"/>
    <s v="Media"/>
    <s v="360381"/>
    <s v=""/>
    <n v="360381"/>
    <n v="360381"/>
    <n v="1.7953221729225459"/>
    <s v="Leve"/>
    <s v="Unknown"/>
    <s v="Zero-day"/>
    <x v="0"/>
    <n v="62"/>
    <x v="0"/>
  </r>
  <r>
    <n v="1402"/>
    <s v="Brazil"/>
    <x v="8"/>
    <x v="2"/>
    <x v="8"/>
    <s v="DDoS"/>
    <n v="4"/>
    <x v="2"/>
    <s v="Banking"/>
    <x v="4"/>
    <n v="9623"/>
    <n v="9623000"/>
    <s v="Alta"/>
    <s v="649383"/>
    <s v=""/>
    <n v="649383"/>
    <n v="649383"/>
    <n v="14.818681733276048"/>
    <s v="Leve"/>
    <s v="Unknown"/>
    <s v="Weak Passwords"/>
    <x v="4"/>
    <n v="59"/>
    <x v="0"/>
  </r>
  <r>
    <n v="1403"/>
    <s v="Germany"/>
    <x v="2"/>
    <x v="1"/>
    <x v="6"/>
    <s v="SQL Injection"/>
    <n v="3"/>
    <x v="3"/>
    <s v="Banking"/>
    <x v="4"/>
    <n v="8974"/>
    <n v="8974000"/>
    <s v="Alta"/>
    <s v="155736"/>
    <s v="Nation-state"/>
    <n v="155736"/>
    <n v="155736"/>
    <n v="57.623157137720241"/>
    <s v="Moderada"/>
    <s v="Nation-state"/>
    <s v="Social Engineering"/>
    <x v="4"/>
    <n v="63"/>
    <x v="0"/>
  </r>
  <r>
    <n v="1404"/>
    <s v="USA"/>
    <x v="3"/>
    <x v="2"/>
    <x v="5"/>
    <s v="Malware"/>
    <n v="2"/>
    <x v="5"/>
    <s v="Healthcare"/>
    <x v="5"/>
    <n v="5429"/>
    <n v="5429000"/>
    <s v="Alta"/>
    <s v="443715"/>
    <s v=""/>
    <n v="443715"/>
    <n v="443715"/>
    <n v="12.235331237393371"/>
    <s v="Leve"/>
    <s v="Unknown"/>
    <s v="Social Engineering"/>
    <x v="2"/>
    <n v="54"/>
    <x v="0"/>
  </r>
  <r>
    <n v="1405"/>
    <s v="Australia"/>
    <x v="6"/>
    <x v="3"/>
    <x v="6"/>
    <s v="DDoS"/>
    <n v="3"/>
    <x v="2"/>
    <s v="Telecommunications"/>
    <x v="3"/>
    <n v="481"/>
    <n v="481000"/>
    <s v="Media"/>
    <s v="683733"/>
    <s v="Nation-state"/>
    <n v="683733"/>
    <n v="683733"/>
    <n v="0.70349098259115761"/>
    <s v="Leve"/>
    <s v="Nation-state"/>
    <s v="Zero-day"/>
    <x v="0"/>
    <n v="65"/>
    <x v="0"/>
  </r>
  <r>
    <n v="1406"/>
    <s v="Brazil"/>
    <x v="8"/>
    <x v="2"/>
    <x v="0"/>
    <s v="DDoS"/>
    <n v="6"/>
    <x v="2"/>
    <s v="Healthcare"/>
    <x v="5"/>
    <n v="4216"/>
    <n v="4216000"/>
    <s v="Alta"/>
    <s v="400214"/>
    <s v=""/>
    <n v="400214"/>
    <n v="400214"/>
    <n v="10.534364115198368"/>
    <s v="Leve"/>
    <s v="Unknown"/>
    <s v="Zero-day"/>
    <x v="3"/>
    <n v="58"/>
    <x v="0"/>
  </r>
  <r>
    <n v="1407"/>
    <s v="Brazil"/>
    <x v="8"/>
    <x v="2"/>
    <x v="2"/>
    <s v="Ransomware"/>
    <n v="1"/>
    <x v="0"/>
    <s v="IT"/>
    <x v="2"/>
    <n v="7406"/>
    <n v="7406000"/>
    <s v="Alta"/>
    <s v="813472"/>
    <s v="Hacker Group"/>
    <n v="813472"/>
    <n v="813472"/>
    <n v="9.1041855159120413"/>
    <s v="Leve"/>
    <s v="Hacker Group"/>
    <s v="Zero-day"/>
    <x v="0"/>
    <n v="17"/>
    <x v="1"/>
  </r>
  <r>
    <n v="1408"/>
    <s v="France"/>
    <x v="4"/>
    <x v="1"/>
    <x v="8"/>
    <s v="Ransomware"/>
    <n v="4"/>
    <x v="0"/>
    <s v="Banking"/>
    <x v="4"/>
    <n v="271"/>
    <n v="271000"/>
    <s v="Media"/>
    <s v="199832"/>
    <s v="Nation-state"/>
    <n v="199832"/>
    <n v="199832"/>
    <n v="1.3561391568917891"/>
    <s v="Leve"/>
    <s v="Nation-state"/>
    <s v="Weak Passwords"/>
    <x v="2"/>
    <n v="54"/>
    <x v="0"/>
  </r>
  <r>
    <n v="1409"/>
    <s v="India"/>
    <x v="5"/>
    <x v="0"/>
    <x v="1"/>
    <s v="Malware"/>
    <n v="8"/>
    <x v="5"/>
    <s v="IT"/>
    <x v="2"/>
    <n v="2204"/>
    <n v="2204000"/>
    <s v="Media"/>
    <s v="210495"/>
    <s v="Insider"/>
    <n v="210495"/>
    <n v="210495"/>
    <n v="10.470557495427444"/>
    <s v="Leve"/>
    <s v="Insider"/>
    <s v="Weak Passwords"/>
    <x v="3"/>
    <n v="18"/>
    <x v="1"/>
  </r>
  <r>
    <n v="1410"/>
    <s v="China"/>
    <x v="0"/>
    <x v="0"/>
    <x v="5"/>
    <s v="Man-in-the-Middle"/>
    <n v="2"/>
    <x v="1"/>
    <s v="Education"/>
    <x v="0"/>
    <n v="4953"/>
    <n v="4953000"/>
    <s v="Alta"/>
    <s v="923445"/>
    <s v="Hacker Group"/>
    <n v="923445"/>
    <n v="923445"/>
    <n v="5.3636112600100709"/>
    <s v="Leve"/>
    <s v="Hacker Group"/>
    <s v="Unpatched Software"/>
    <x v="0"/>
    <n v="42"/>
    <x v="2"/>
  </r>
  <r>
    <n v="1411"/>
    <s v="Japan"/>
    <x v="9"/>
    <x v="0"/>
    <x v="0"/>
    <s v="Man-in-the-Middle"/>
    <n v="6"/>
    <x v="1"/>
    <s v="Education"/>
    <x v="0"/>
    <n v="172"/>
    <n v="172000"/>
    <s v="Media"/>
    <s v="407485"/>
    <s v="Insider"/>
    <n v="407485"/>
    <n v="407485"/>
    <n v="0.42210142704639436"/>
    <s v="Leve"/>
    <s v="Insider"/>
    <s v="Unpatched Software"/>
    <x v="1"/>
    <n v="22"/>
    <x v="2"/>
  </r>
  <r>
    <n v="1412"/>
    <s v="Russia"/>
    <x v="7"/>
    <x v="0"/>
    <x v="9"/>
    <s v="Man-in-the-Middle"/>
    <n v="5"/>
    <x v="1"/>
    <s v="Government"/>
    <x v="6"/>
    <n v="9739"/>
    <n v="9739000"/>
    <s v="Alta"/>
    <s v="517452"/>
    <s v=""/>
    <n v="517452"/>
    <n v="517452"/>
    <n v="18.821069393876147"/>
    <s v="Leve"/>
    <s v="Unknown"/>
    <s v="Zero-day"/>
    <x v="3"/>
    <n v="9"/>
    <x v="1"/>
  </r>
  <r>
    <n v="1413"/>
    <s v="Germany"/>
    <x v="2"/>
    <x v="1"/>
    <x v="1"/>
    <s v="Ransomware"/>
    <n v="8"/>
    <x v="0"/>
    <s v="Retail"/>
    <x v="1"/>
    <n v="6873"/>
    <n v="6873000"/>
    <s v="Alta"/>
    <s v="509742"/>
    <s v="Nation-state"/>
    <n v="509742"/>
    <n v="509742"/>
    <n v="13.483291547488729"/>
    <s v="Leve"/>
    <s v="Nation-state"/>
    <s v="Zero-day"/>
    <x v="2"/>
    <n v="43"/>
    <x v="2"/>
  </r>
  <r>
    <n v="1414"/>
    <s v="USA"/>
    <x v="3"/>
    <x v="2"/>
    <x v="0"/>
    <s v="Malware"/>
    <n v="6"/>
    <x v="5"/>
    <s v="Healthcare"/>
    <x v="5"/>
    <n v="5785"/>
    <n v="5785000"/>
    <s v="Alta"/>
    <s v="412236"/>
    <s v="Nation-state"/>
    <n v="412236"/>
    <n v="412236"/>
    <n v="14.033223687402362"/>
    <s v="Leve"/>
    <s v="Nation-state"/>
    <s v="Weak Passwords"/>
    <x v="2"/>
    <n v="36"/>
    <x v="2"/>
  </r>
  <r>
    <n v="1415"/>
    <s v="Germany"/>
    <x v="2"/>
    <x v="1"/>
    <x v="1"/>
    <s v="Malware"/>
    <n v="8"/>
    <x v="5"/>
    <s v="Healthcare"/>
    <x v="5"/>
    <n v="658"/>
    <n v="658000"/>
    <s v="Media"/>
    <s v="592988"/>
    <s v="Hacker Group"/>
    <n v="592988"/>
    <n v="592988"/>
    <n v="1.1096345963156085"/>
    <s v="Leve"/>
    <s v="Hacker Group"/>
    <s v="Unpatched Software"/>
    <x v="0"/>
    <n v="43"/>
    <x v="2"/>
  </r>
  <r>
    <n v="1416"/>
    <s v="USA"/>
    <x v="3"/>
    <x v="2"/>
    <x v="0"/>
    <s v="Ransomware"/>
    <n v="6"/>
    <x v="0"/>
    <s v="Banking"/>
    <x v="4"/>
    <n v="4725"/>
    <n v="4725000"/>
    <s v="Alta"/>
    <s v="451510"/>
    <s v="Hacker Group"/>
    <n v="451510"/>
    <n v="451510"/>
    <n v="10.464884498682199"/>
    <s v="Leve"/>
    <s v="Hacker Group"/>
    <s v="Zero-day"/>
    <x v="0"/>
    <n v="45"/>
    <x v="2"/>
  </r>
  <r>
    <n v="1417"/>
    <s v="India"/>
    <x v="5"/>
    <x v="0"/>
    <x v="8"/>
    <s v="Ransomware"/>
    <n v="4"/>
    <x v="0"/>
    <s v="Education"/>
    <x v="0"/>
    <n v="2026"/>
    <n v="2026000"/>
    <s v="Media"/>
    <s v="144065"/>
    <s v="Insider"/>
    <n v="144065"/>
    <n v="144065"/>
    <n v="14.063096518932426"/>
    <s v="Leve"/>
    <s v="Insider"/>
    <s v="Unpatched Software"/>
    <x v="3"/>
    <n v="62"/>
    <x v="0"/>
  </r>
  <r>
    <n v="1418"/>
    <s v="India"/>
    <x v="5"/>
    <x v="0"/>
    <x v="2"/>
    <s v="DDoS"/>
    <n v="1"/>
    <x v="2"/>
    <s v="Telecommunications"/>
    <x v="3"/>
    <n v="8502"/>
    <n v="8502000"/>
    <s v="Alta"/>
    <s v="700440"/>
    <s v="Hacker Group"/>
    <n v="700440"/>
    <n v="700440"/>
    <n v="12.138084632516703"/>
    <s v="Leve"/>
    <s v="Hacker Group"/>
    <s v="Weak Passwords"/>
    <x v="0"/>
    <n v="23"/>
    <x v="2"/>
  </r>
  <r>
    <n v="1419"/>
    <s v="France"/>
    <x v="4"/>
    <x v="1"/>
    <x v="2"/>
    <s v="Phishing"/>
    <n v="1"/>
    <x v="4"/>
    <s v="IT"/>
    <x v="2"/>
    <n v="6454"/>
    <n v="6454000"/>
    <s v="Alta"/>
    <s v="255689"/>
    <s v=""/>
    <n v="255689"/>
    <n v="255689"/>
    <n v="25.241602102554275"/>
    <s v="Leve"/>
    <s v="Unknown"/>
    <s v="Zero-day"/>
    <x v="2"/>
    <n v="54"/>
    <x v="0"/>
  </r>
  <r>
    <n v="1420"/>
    <s v="Japan"/>
    <x v="9"/>
    <x v="0"/>
    <x v="1"/>
    <s v="Malware"/>
    <n v="8"/>
    <x v="5"/>
    <s v="Retail"/>
    <x v="1"/>
    <n v="7401"/>
    <n v="7401000"/>
    <s v="Alta"/>
    <s v="750473"/>
    <s v=""/>
    <n v="750473"/>
    <n v="750473"/>
    <n v="9.8617805037622936"/>
    <s v="Leve"/>
    <s v="Unknown"/>
    <s v="Zero-day"/>
    <x v="2"/>
    <n v="41"/>
    <x v="2"/>
  </r>
  <r>
    <n v="1421"/>
    <s v="UK"/>
    <x v="1"/>
    <x v="1"/>
    <x v="7"/>
    <s v="Malware"/>
    <n v="10"/>
    <x v="5"/>
    <s v="Government"/>
    <x v="6"/>
    <n v="688"/>
    <n v="688000"/>
    <s v="Media"/>
    <s v="284512"/>
    <s v="Nation-state"/>
    <n v="284512"/>
    <n v="284512"/>
    <n v="2.4181756832752219"/>
    <s v="Leve"/>
    <s v="Nation-state"/>
    <s v="Social Engineering"/>
    <x v="2"/>
    <n v="23"/>
    <x v="2"/>
  </r>
  <r>
    <n v="1422"/>
    <s v="Japan"/>
    <x v="9"/>
    <x v="0"/>
    <x v="8"/>
    <s v="Malware"/>
    <n v="4"/>
    <x v="5"/>
    <s v="Education"/>
    <x v="0"/>
    <n v="768"/>
    <n v="768000"/>
    <s v="Media"/>
    <s v="607544"/>
    <s v="Nation-state"/>
    <n v="607544"/>
    <n v="607544"/>
    <n v="1.2641059742175051"/>
    <s v="Leve"/>
    <s v="Nation-state"/>
    <s v="Weak Passwords"/>
    <x v="4"/>
    <n v="56"/>
    <x v="0"/>
  </r>
  <r>
    <n v="1423"/>
    <s v="UK"/>
    <x v="1"/>
    <x v="1"/>
    <x v="3"/>
    <s v="Ransomware"/>
    <n v="9"/>
    <x v="0"/>
    <s v="Banking"/>
    <x v="4"/>
    <n v="9239"/>
    <n v="9239000"/>
    <s v="Alta"/>
    <s v="61764"/>
    <s v="Hacker Group"/>
    <n v="61764"/>
    <n v="61764"/>
    <n v="149.58551907259891"/>
    <s v="Grave"/>
    <s v="Hacker Group"/>
    <s v="Social Engineering"/>
    <x v="4"/>
    <n v="38"/>
    <x v="2"/>
  </r>
  <r>
    <n v="1424"/>
    <s v="USA"/>
    <x v="3"/>
    <x v="2"/>
    <x v="5"/>
    <s v="DDoS"/>
    <n v="2"/>
    <x v="2"/>
    <s v="Telecommunications"/>
    <x v="3"/>
    <n v="1173"/>
    <n v="1173000"/>
    <s v="Media"/>
    <s v="489053"/>
    <s v="Nation-state"/>
    <n v="489053"/>
    <n v="489053"/>
    <n v="2.3985130445984382"/>
    <s v="Leve"/>
    <s v="Nation-state"/>
    <s v="Zero-day"/>
    <x v="2"/>
    <n v="29"/>
    <x v="2"/>
  </r>
  <r>
    <n v="1425"/>
    <s v="China"/>
    <x v="0"/>
    <x v="0"/>
    <x v="9"/>
    <s v="SQL Injection"/>
    <n v="5"/>
    <x v="3"/>
    <s v="Telecommunications"/>
    <x v="3"/>
    <n v="2931"/>
    <n v="2931000"/>
    <s v="Media"/>
    <s v="8884"/>
    <s v="Nation-state"/>
    <n v="8884"/>
    <n v="8884"/>
    <n v="329.918955425484"/>
    <s v="Grave"/>
    <s v="Nation-state"/>
    <s v="Weak Passwords"/>
    <x v="3"/>
    <n v="23"/>
    <x v="2"/>
  </r>
  <r>
    <n v="1426"/>
    <s v="Germany"/>
    <x v="2"/>
    <x v="1"/>
    <x v="1"/>
    <s v="Ransomware"/>
    <n v="8"/>
    <x v="0"/>
    <s v="Retail"/>
    <x v="1"/>
    <n v="9167"/>
    <n v="9167000"/>
    <s v="Alta"/>
    <s v="80135"/>
    <s v="Hacker Group"/>
    <n v="80135"/>
    <n v="80135"/>
    <n v="114.39445934984714"/>
    <s v="Grave"/>
    <s v="Hacker Group"/>
    <s v="Social Engineering"/>
    <x v="1"/>
    <n v="35"/>
    <x v="2"/>
  </r>
  <r>
    <n v="1427"/>
    <s v="USA"/>
    <x v="3"/>
    <x v="2"/>
    <x v="6"/>
    <s v="Phishing"/>
    <n v="3"/>
    <x v="4"/>
    <s v="Retail"/>
    <x v="1"/>
    <n v="4766"/>
    <n v="4766000"/>
    <s v="Alta"/>
    <s v="20064"/>
    <s v="Insider"/>
    <n v="20064"/>
    <n v="20064"/>
    <n v="237.53987240829346"/>
    <s v="Grave"/>
    <s v="Insider"/>
    <s v="Social Engineering"/>
    <x v="4"/>
    <n v="61"/>
    <x v="0"/>
  </r>
  <r>
    <n v="1428"/>
    <s v="India"/>
    <x v="5"/>
    <x v="0"/>
    <x v="6"/>
    <s v="SQL Injection"/>
    <n v="3"/>
    <x v="3"/>
    <s v="Telecommunications"/>
    <x v="3"/>
    <n v="9574"/>
    <n v="9574000"/>
    <s v="Alta"/>
    <s v="849940"/>
    <s v="Insider"/>
    <n v="849940"/>
    <n v="849940"/>
    <n v="11.264324540555805"/>
    <s v="Leve"/>
    <s v="Insider"/>
    <s v="Weak Passwords"/>
    <x v="1"/>
    <n v="61"/>
    <x v="0"/>
  </r>
  <r>
    <n v="1429"/>
    <s v="Japan"/>
    <x v="9"/>
    <x v="0"/>
    <x v="8"/>
    <s v="Ransomware"/>
    <n v="4"/>
    <x v="0"/>
    <s v="Government"/>
    <x v="6"/>
    <n v="7925"/>
    <n v="7925000"/>
    <s v="Alta"/>
    <s v="437649"/>
    <s v="Hacker Group"/>
    <n v="437649"/>
    <n v="437649"/>
    <n v="18.108118606463169"/>
    <s v="Leve"/>
    <s v="Hacker Group"/>
    <s v="Weak Passwords"/>
    <x v="3"/>
    <n v="10"/>
    <x v="1"/>
  </r>
  <r>
    <n v="1430"/>
    <s v="Australia"/>
    <x v="6"/>
    <x v="3"/>
    <x v="9"/>
    <s v="SQL Injection"/>
    <n v="5"/>
    <x v="3"/>
    <s v="Telecommunications"/>
    <x v="3"/>
    <n v="4369"/>
    <n v="4369000"/>
    <s v="Alta"/>
    <s v="269137"/>
    <s v=""/>
    <n v="269137"/>
    <n v="269137"/>
    <n v="16.233368135930771"/>
    <s v="Leve"/>
    <s v="Unknown"/>
    <s v="Unpatched Software"/>
    <x v="1"/>
    <n v="18"/>
    <x v="1"/>
  </r>
  <r>
    <n v="1431"/>
    <s v="UK"/>
    <x v="1"/>
    <x v="1"/>
    <x v="4"/>
    <s v="Malware"/>
    <n v="7"/>
    <x v="5"/>
    <s v="Telecommunications"/>
    <x v="3"/>
    <n v="2327"/>
    <n v="2327000"/>
    <s v="Media"/>
    <s v="233460"/>
    <s v="Insider"/>
    <n v="233460"/>
    <n v="233460"/>
    <n v="9.9674462434678315"/>
    <s v="Leve"/>
    <s v="Insider"/>
    <s v="Unpatched Software"/>
    <x v="2"/>
    <n v="11"/>
    <x v="1"/>
  </r>
  <r>
    <n v="1432"/>
    <s v="UK"/>
    <x v="1"/>
    <x v="1"/>
    <x v="7"/>
    <s v="SQL Injection"/>
    <n v="10"/>
    <x v="3"/>
    <s v="Banking"/>
    <x v="4"/>
    <n v="696"/>
    <n v="696000"/>
    <s v="Media"/>
    <s v="474585"/>
    <s v="Nation-state"/>
    <n v="474585"/>
    <n v="474585"/>
    <n v="1.4665444546287809"/>
    <s v="Leve"/>
    <s v="Nation-state"/>
    <s v="Unpatched Software"/>
    <x v="3"/>
    <n v="34"/>
    <x v="2"/>
  </r>
  <r>
    <n v="1433"/>
    <s v="Russia"/>
    <x v="7"/>
    <x v="0"/>
    <x v="2"/>
    <s v="SQL Injection"/>
    <n v="1"/>
    <x v="3"/>
    <s v="Government"/>
    <x v="6"/>
    <n v="4165"/>
    <n v="4165000"/>
    <s v="Alta"/>
    <s v="674211"/>
    <s v="Hacker Group"/>
    <n v="674211"/>
    <n v="674211"/>
    <n v="6.1775912881872292"/>
    <s v="Leve"/>
    <s v="Hacker Group"/>
    <s v="Weak Passwords"/>
    <x v="3"/>
    <n v="54"/>
    <x v="0"/>
  </r>
  <r>
    <n v="1434"/>
    <s v="Brazil"/>
    <x v="8"/>
    <x v="2"/>
    <x v="9"/>
    <s v="Phishing"/>
    <n v="5"/>
    <x v="4"/>
    <s v="Healthcare"/>
    <x v="5"/>
    <n v="1879"/>
    <n v="1879000"/>
    <s v="Media"/>
    <s v="267178"/>
    <s v="Nation-state"/>
    <n v="267178"/>
    <n v="267178"/>
    <n v="7.0327646737381073"/>
    <s v="Leve"/>
    <s v="Nation-state"/>
    <s v="Social Engineering"/>
    <x v="3"/>
    <n v="56"/>
    <x v="0"/>
  </r>
  <r>
    <n v="1435"/>
    <s v="Russia"/>
    <x v="7"/>
    <x v="0"/>
    <x v="6"/>
    <s v="DDoS"/>
    <n v="3"/>
    <x v="2"/>
    <s v="Healthcare"/>
    <x v="5"/>
    <n v="5893"/>
    <n v="5893000"/>
    <s v="Alta"/>
    <s v="104121"/>
    <s v="Hacker Group"/>
    <n v="104121"/>
    <n v="104121"/>
    <n v="56.597612393273209"/>
    <s v="Moderada"/>
    <s v="Hacker Group"/>
    <s v="Zero-day"/>
    <x v="3"/>
    <n v="15"/>
    <x v="1"/>
  </r>
  <r>
    <n v="1436"/>
    <s v="UK"/>
    <x v="1"/>
    <x v="1"/>
    <x v="9"/>
    <s v="Ransomware"/>
    <n v="5"/>
    <x v="0"/>
    <s v="IT"/>
    <x v="2"/>
    <n v="8329"/>
    <n v="8329000"/>
    <s v="Alta"/>
    <s v="217598"/>
    <s v="Hacker Group"/>
    <n v="217598"/>
    <n v="217598"/>
    <n v="38.277006222483664"/>
    <s v="Leve"/>
    <s v="Hacker Group"/>
    <s v="Unpatched Software"/>
    <x v="4"/>
    <n v="24"/>
    <x v="2"/>
  </r>
  <r>
    <n v="1437"/>
    <s v="China"/>
    <x v="0"/>
    <x v="0"/>
    <x v="2"/>
    <s v="Ransomware"/>
    <n v="1"/>
    <x v="0"/>
    <s v="Government"/>
    <x v="6"/>
    <n v="6596"/>
    <n v="6596000"/>
    <s v="Alta"/>
    <s v="44082"/>
    <s v="Nation-state"/>
    <n v="44082"/>
    <n v="44082"/>
    <n v="149.63023456286012"/>
    <s v="Grave"/>
    <s v="Nation-state"/>
    <s v="Social Engineering"/>
    <x v="0"/>
    <n v="48"/>
    <x v="2"/>
  </r>
  <r>
    <n v="1438"/>
    <s v="India"/>
    <x v="5"/>
    <x v="0"/>
    <x v="4"/>
    <s v="Phishing"/>
    <n v="7"/>
    <x v="4"/>
    <s v="Banking"/>
    <x v="4"/>
    <n v="7158"/>
    <n v="7158000"/>
    <s v="Alta"/>
    <s v="31733"/>
    <s v="Hacker Group"/>
    <n v="31733"/>
    <n v="31733"/>
    <n v="225.56959631928908"/>
    <s v="Grave"/>
    <s v="Hacker Group"/>
    <s v="Unpatched Software"/>
    <x v="4"/>
    <n v="49"/>
    <x v="2"/>
  </r>
  <r>
    <n v="1439"/>
    <s v="Australia"/>
    <x v="6"/>
    <x v="3"/>
    <x v="6"/>
    <s v="Man-in-the-Middle"/>
    <n v="3"/>
    <x v="1"/>
    <s v="Banking"/>
    <x v="4"/>
    <n v="3416"/>
    <n v="3416000"/>
    <s v="Media"/>
    <s v="346224"/>
    <s v="Nation-state"/>
    <n v="346224"/>
    <n v="346224"/>
    <n v="9.8664448449558666"/>
    <s v="Leve"/>
    <s v="Nation-state"/>
    <s v="Zero-day"/>
    <x v="4"/>
    <n v="64"/>
    <x v="0"/>
  </r>
  <r>
    <n v="1440"/>
    <s v="Australia"/>
    <x v="6"/>
    <x v="3"/>
    <x v="7"/>
    <s v="DDoS"/>
    <n v="10"/>
    <x v="2"/>
    <s v="IT"/>
    <x v="2"/>
    <n v="6101"/>
    <n v="6101000"/>
    <s v="Alta"/>
    <s v="419127"/>
    <s v=""/>
    <n v="419127"/>
    <n v="419127"/>
    <n v="14.556447091215789"/>
    <s v="Leve"/>
    <s v="Unknown"/>
    <s v="Social Engineering"/>
    <x v="3"/>
    <n v="26"/>
    <x v="2"/>
  </r>
  <r>
    <n v="1441"/>
    <s v="USA"/>
    <x v="3"/>
    <x v="2"/>
    <x v="2"/>
    <s v="Man-in-the-Middle"/>
    <n v="1"/>
    <x v="1"/>
    <s v="Education"/>
    <x v="0"/>
    <n v="5359"/>
    <n v="5359000"/>
    <s v="Alta"/>
    <s v="810539"/>
    <s v=""/>
    <n v="810539"/>
    <n v="810539"/>
    <n v="6.6116497787274886"/>
    <s v="Leve"/>
    <s v="Unknown"/>
    <s v="Weak Passwords"/>
    <x v="2"/>
    <n v="22"/>
    <x v="2"/>
  </r>
  <r>
    <n v="1442"/>
    <s v="USA"/>
    <x v="3"/>
    <x v="2"/>
    <x v="9"/>
    <s v="DDoS"/>
    <n v="5"/>
    <x v="2"/>
    <s v="Retail"/>
    <x v="1"/>
    <n v="1179"/>
    <n v="1179000"/>
    <s v="Media"/>
    <s v="692784"/>
    <s v="Hacker Group"/>
    <n v="692784"/>
    <n v="692784"/>
    <n v="1.7018291415506133"/>
    <s v="Leve"/>
    <s v="Hacker Group"/>
    <s v="Unpatched Software"/>
    <x v="3"/>
    <n v="2"/>
    <x v="1"/>
  </r>
  <r>
    <n v="1443"/>
    <s v="USA"/>
    <x v="3"/>
    <x v="2"/>
    <x v="9"/>
    <s v="SQL Injection"/>
    <n v="5"/>
    <x v="3"/>
    <s v="Retail"/>
    <x v="1"/>
    <n v="1698"/>
    <n v="1698000"/>
    <s v="Media"/>
    <s v="315050"/>
    <s v=""/>
    <n v="315050"/>
    <n v="315050"/>
    <n v="5.3896206951277579"/>
    <s v="Leve"/>
    <s v="Unknown"/>
    <s v="Unpatched Software"/>
    <x v="4"/>
    <n v="8"/>
    <x v="1"/>
  </r>
  <r>
    <n v="1444"/>
    <s v="India"/>
    <x v="5"/>
    <x v="0"/>
    <x v="3"/>
    <s v="SQL Injection"/>
    <n v="9"/>
    <x v="3"/>
    <s v="IT"/>
    <x v="2"/>
    <n v="2924"/>
    <n v="2924000"/>
    <s v="Media"/>
    <s v="786464"/>
    <s v=""/>
    <n v="786464"/>
    <n v="786464"/>
    <n v="3.7179069862066161"/>
    <s v="Leve"/>
    <s v="Unknown"/>
    <s v="Weak Passwords"/>
    <x v="4"/>
    <n v="38"/>
    <x v="2"/>
  </r>
  <r>
    <n v="1445"/>
    <s v="UK"/>
    <x v="1"/>
    <x v="1"/>
    <x v="5"/>
    <s v="Man-in-the-Middle"/>
    <n v="2"/>
    <x v="1"/>
    <s v="IT"/>
    <x v="2"/>
    <n v="2035"/>
    <n v="2035000"/>
    <s v="Media"/>
    <s v="140061"/>
    <s v="Hacker Group"/>
    <n v="140061"/>
    <n v="140061"/>
    <n v="14.529383625705943"/>
    <s v="Leve"/>
    <s v="Hacker Group"/>
    <s v="Weak Passwords"/>
    <x v="1"/>
    <n v="42"/>
    <x v="2"/>
  </r>
  <r>
    <n v="1446"/>
    <s v="Brazil"/>
    <x v="8"/>
    <x v="2"/>
    <x v="8"/>
    <s v="SQL Injection"/>
    <n v="4"/>
    <x v="3"/>
    <s v="IT"/>
    <x v="2"/>
    <n v="3432"/>
    <n v="3432000"/>
    <s v="Media"/>
    <s v="673923"/>
    <s v="Hacker Group"/>
    <n v="673923"/>
    <n v="673923"/>
    <n v="5.0925699226766259"/>
    <s v="Leve"/>
    <s v="Hacker Group"/>
    <s v="Unpatched Software"/>
    <x v="4"/>
    <n v="3"/>
    <x v="1"/>
  </r>
  <r>
    <n v="1447"/>
    <s v="Japan"/>
    <x v="9"/>
    <x v="0"/>
    <x v="1"/>
    <s v="SQL Injection"/>
    <n v="8"/>
    <x v="3"/>
    <s v="Government"/>
    <x v="6"/>
    <n v="3588"/>
    <n v="3588000"/>
    <s v="Media"/>
    <s v="221051"/>
    <s v="Insider"/>
    <n v="221051"/>
    <n v="221051"/>
    <n v="16.231548375714201"/>
    <s v="Leve"/>
    <s v="Insider"/>
    <s v="Zero-day"/>
    <x v="4"/>
    <n v="18"/>
    <x v="1"/>
  </r>
  <r>
    <n v="1448"/>
    <s v="Russia"/>
    <x v="7"/>
    <x v="0"/>
    <x v="1"/>
    <s v="SQL Injection"/>
    <n v="8"/>
    <x v="3"/>
    <s v="Banking"/>
    <x v="4"/>
    <n v="3384"/>
    <n v="3384000"/>
    <s v="Media"/>
    <s v="442940"/>
    <s v="Nation-state"/>
    <n v="442940"/>
    <n v="442940"/>
    <n v="7.6398609292454962"/>
    <s v="Leve"/>
    <s v="Nation-state"/>
    <s v="Unpatched Software"/>
    <x v="1"/>
    <n v="7"/>
    <x v="1"/>
  </r>
  <r>
    <n v="1449"/>
    <s v="Russia"/>
    <x v="7"/>
    <x v="0"/>
    <x v="2"/>
    <s v="SQL Injection"/>
    <n v="1"/>
    <x v="3"/>
    <s v="Telecommunications"/>
    <x v="3"/>
    <n v="1721"/>
    <n v="1721000"/>
    <s v="Media"/>
    <s v="677688"/>
    <s v="Nation-state"/>
    <n v="677688"/>
    <n v="677688"/>
    <n v="2.5395167097543414"/>
    <s v="Leve"/>
    <s v="Nation-state"/>
    <s v="Zero-day"/>
    <x v="4"/>
    <n v="31"/>
    <x v="2"/>
  </r>
  <r>
    <n v="1450"/>
    <s v="Russia"/>
    <x v="7"/>
    <x v="0"/>
    <x v="1"/>
    <s v="Ransomware"/>
    <n v="8"/>
    <x v="0"/>
    <s v="Education"/>
    <x v="0"/>
    <n v="9508"/>
    <n v="9508000"/>
    <s v="Alta"/>
    <s v="679860"/>
    <s v=""/>
    <n v="679860"/>
    <n v="679860"/>
    <n v="13.985232253699291"/>
    <s v="Leve"/>
    <s v="Unknown"/>
    <s v="Social Engineering"/>
    <x v="4"/>
    <n v="66"/>
    <x v="0"/>
  </r>
  <r>
    <n v="1451"/>
    <s v="Germany"/>
    <x v="2"/>
    <x v="1"/>
    <x v="3"/>
    <s v="Phishing"/>
    <n v="9"/>
    <x v="4"/>
    <s v="Retail"/>
    <x v="1"/>
    <n v="2785"/>
    <n v="2785000"/>
    <s v="Media"/>
    <s v="963983"/>
    <s v=""/>
    <n v="963983"/>
    <n v="963983"/>
    <n v="2.8890550974446643"/>
    <s v="Leve"/>
    <s v="Unknown"/>
    <s v="Zero-day"/>
    <x v="4"/>
    <n v="45"/>
    <x v="2"/>
  </r>
  <r>
    <n v="1452"/>
    <s v="UK"/>
    <x v="1"/>
    <x v="1"/>
    <x v="9"/>
    <s v="DDoS"/>
    <n v="5"/>
    <x v="2"/>
    <s v="Retail"/>
    <x v="1"/>
    <n v="1852"/>
    <n v="1852000"/>
    <s v="Media"/>
    <s v="125100"/>
    <s v=""/>
    <n v="125100"/>
    <n v="125100"/>
    <n v="14.804156674660272"/>
    <s v="Leve"/>
    <s v="Unknown"/>
    <s v="Weak Passwords"/>
    <x v="0"/>
    <n v="61"/>
    <x v="0"/>
  </r>
  <r>
    <n v="1453"/>
    <s v="China"/>
    <x v="0"/>
    <x v="0"/>
    <x v="3"/>
    <s v="DDoS"/>
    <n v="9"/>
    <x v="2"/>
    <s v="Education"/>
    <x v="0"/>
    <n v="8131"/>
    <n v="8131000"/>
    <s v="Alta"/>
    <s v="815317"/>
    <s v="Hacker Group"/>
    <n v="815317"/>
    <n v="815317"/>
    <n v="9.9728081224848744"/>
    <s v="Leve"/>
    <s v="Hacker Group"/>
    <s v="Social Engineering"/>
    <x v="2"/>
    <n v="72"/>
    <x v="0"/>
  </r>
  <r>
    <n v="1454"/>
    <s v="China"/>
    <x v="0"/>
    <x v="0"/>
    <x v="9"/>
    <s v="Man-in-the-Middle"/>
    <n v="5"/>
    <x v="1"/>
    <s v="Retail"/>
    <x v="1"/>
    <n v="3482"/>
    <n v="3482000"/>
    <s v="Media"/>
    <s v="500252"/>
    <s v="Nation-state"/>
    <n v="500252"/>
    <n v="500252"/>
    <n v="6.9604919120763133"/>
    <s v="Leve"/>
    <s v="Nation-state"/>
    <s v="Zero-day"/>
    <x v="2"/>
    <n v="29"/>
    <x v="2"/>
  </r>
  <r>
    <n v="1455"/>
    <s v="India"/>
    <x v="5"/>
    <x v="0"/>
    <x v="4"/>
    <s v="DDoS"/>
    <n v="7"/>
    <x v="2"/>
    <s v="Education"/>
    <x v="0"/>
    <n v="553"/>
    <n v="553000"/>
    <s v="Media"/>
    <s v="512953"/>
    <s v=""/>
    <n v="512953"/>
    <n v="512953"/>
    <n v="1.0780714802330817"/>
    <s v="Leve"/>
    <s v="Unknown"/>
    <s v="Weak Passwords"/>
    <x v="3"/>
    <n v="57"/>
    <x v="0"/>
  </r>
  <r>
    <n v="1456"/>
    <s v="India"/>
    <x v="5"/>
    <x v="0"/>
    <x v="5"/>
    <s v="Phishing"/>
    <n v="2"/>
    <x v="4"/>
    <s v="IT"/>
    <x v="2"/>
    <n v="8871"/>
    <n v="8871000"/>
    <s v="Alta"/>
    <s v="337377"/>
    <s v="Hacker Group"/>
    <n v="337377"/>
    <n v="337377"/>
    <n v="26.294027156563725"/>
    <s v="Leve"/>
    <s v="Hacker Group"/>
    <s v="Social Engineering"/>
    <x v="1"/>
    <n v="23"/>
    <x v="2"/>
  </r>
  <r>
    <n v="1457"/>
    <s v="India"/>
    <x v="5"/>
    <x v="0"/>
    <x v="2"/>
    <s v="DDoS"/>
    <n v="1"/>
    <x v="2"/>
    <s v="Retail"/>
    <x v="1"/>
    <n v="6"/>
    <n v="6000"/>
    <s v="Baja"/>
    <s v="766733"/>
    <s v="Insider"/>
    <n v="766733"/>
    <n v="766733"/>
    <n v="7.8254098884487817E-3"/>
    <s v="Leve"/>
    <s v="Insider"/>
    <s v="Zero-day"/>
    <x v="1"/>
    <n v="55"/>
    <x v="0"/>
  </r>
  <r>
    <n v="1458"/>
    <s v="USA"/>
    <x v="3"/>
    <x v="2"/>
    <x v="5"/>
    <s v="Malware"/>
    <n v="2"/>
    <x v="5"/>
    <s v="Retail"/>
    <x v="1"/>
    <n v="5002"/>
    <n v="5002000"/>
    <s v="Alta"/>
    <s v="578310"/>
    <s v="Nation-state"/>
    <n v="578310"/>
    <n v="578310"/>
    <n v="8.6493403192059617"/>
    <s v="Leve"/>
    <s v="Nation-state"/>
    <s v="Weak Passwords"/>
    <x v="2"/>
    <n v="15"/>
    <x v="1"/>
  </r>
  <r>
    <n v="1459"/>
    <s v="France"/>
    <x v="4"/>
    <x v="1"/>
    <x v="6"/>
    <s v="Man-in-the-Middle"/>
    <n v="3"/>
    <x v="1"/>
    <s v="Telecommunications"/>
    <x v="3"/>
    <n v="1296"/>
    <n v="1296000"/>
    <s v="Media"/>
    <s v="255574"/>
    <s v="Insider"/>
    <n v="255574"/>
    <n v="255574"/>
    <n v="5.0709383583619614"/>
    <s v="Leve"/>
    <s v="Insider"/>
    <s v="Social Engineering"/>
    <x v="3"/>
    <n v="69"/>
    <x v="0"/>
  </r>
  <r>
    <n v="1460"/>
    <s v="China"/>
    <x v="0"/>
    <x v="0"/>
    <x v="5"/>
    <s v="Phishing"/>
    <n v="2"/>
    <x v="4"/>
    <s v="IT"/>
    <x v="2"/>
    <n v="4358"/>
    <n v="4358000"/>
    <s v="Alta"/>
    <s v="169152"/>
    <s v="Nation-state"/>
    <n v="169152"/>
    <n v="169152"/>
    <n v="25.763810064320847"/>
    <s v="Leve"/>
    <s v="Nation-state"/>
    <s v="Unpatched Software"/>
    <x v="4"/>
    <n v="49"/>
    <x v="2"/>
  </r>
  <r>
    <n v="1461"/>
    <s v="USA"/>
    <x v="3"/>
    <x v="2"/>
    <x v="9"/>
    <s v="Man-in-the-Middle"/>
    <n v="5"/>
    <x v="1"/>
    <s v="IT"/>
    <x v="2"/>
    <n v="3322"/>
    <n v="3322000"/>
    <s v="Media"/>
    <s v="216472"/>
    <s v=""/>
    <n v="216472"/>
    <n v="216472"/>
    <n v="15.346095568941942"/>
    <s v="Leve"/>
    <s v="Unknown"/>
    <s v="Zero-day"/>
    <x v="4"/>
    <n v="55"/>
    <x v="0"/>
  </r>
  <r>
    <n v="1462"/>
    <s v="Japan"/>
    <x v="9"/>
    <x v="0"/>
    <x v="9"/>
    <s v="Phishing"/>
    <n v="5"/>
    <x v="4"/>
    <s v="Retail"/>
    <x v="1"/>
    <n v="3896"/>
    <n v="3896000"/>
    <s v="Media"/>
    <s v="370096"/>
    <s v="Nation-state"/>
    <n v="370096"/>
    <n v="370096"/>
    <n v="10.526998400415028"/>
    <s v="Leve"/>
    <s v="Nation-state"/>
    <s v="Weak Passwords"/>
    <x v="4"/>
    <n v="23"/>
    <x v="2"/>
  </r>
  <r>
    <n v="1463"/>
    <s v="India"/>
    <x v="5"/>
    <x v="0"/>
    <x v="9"/>
    <s v="Phishing"/>
    <n v="5"/>
    <x v="4"/>
    <s v="Telecommunications"/>
    <x v="3"/>
    <n v="3014"/>
    <n v="3014000"/>
    <s v="Media"/>
    <s v="742555"/>
    <s v="Insider"/>
    <n v="742555"/>
    <n v="742555"/>
    <n v="4.0589585956595808"/>
    <s v="Leve"/>
    <s v="Insider"/>
    <s v="Zero-day"/>
    <x v="3"/>
    <n v="57"/>
    <x v="0"/>
  </r>
  <r>
    <n v="1464"/>
    <s v="Russia"/>
    <x v="7"/>
    <x v="0"/>
    <x v="9"/>
    <s v="Man-in-the-Middle"/>
    <n v="5"/>
    <x v="1"/>
    <s v="IT"/>
    <x v="2"/>
    <n v="2172"/>
    <n v="2172000"/>
    <s v="Media"/>
    <s v="870019"/>
    <s v="Insider"/>
    <n v="870019"/>
    <n v="870019"/>
    <n v="2.4964972029346484"/>
    <s v="Leve"/>
    <s v="Insider"/>
    <s v="Social Engineering"/>
    <x v="1"/>
    <n v="5"/>
    <x v="1"/>
  </r>
  <r>
    <n v="1465"/>
    <s v="Australia"/>
    <x v="6"/>
    <x v="3"/>
    <x v="6"/>
    <s v="Malware"/>
    <n v="3"/>
    <x v="5"/>
    <s v="IT"/>
    <x v="2"/>
    <n v="932"/>
    <n v="932000"/>
    <s v="Media"/>
    <s v="941679"/>
    <s v="Hacker Group"/>
    <n v="941679"/>
    <n v="941679"/>
    <n v="0.98972155054960342"/>
    <s v="Leve"/>
    <s v="Hacker Group"/>
    <s v="Social Engineering"/>
    <x v="2"/>
    <n v="43"/>
    <x v="2"/>
  </r>
  <r>
    <n v="1466"/>
    <s v="France"/>
    <x v="4"/>
    <x v="1"/>
    <x v="2"/>
    <s v="DDoS"/>
    <n v="1"/>
    <x v="2"/>
    <s v="Retail"/>
    <x v="1"/>
    <n v="8817"/>
    <n v="8817000"/>
    <s v="Alta"/>
    <s v="738419"/>
    <s v=""/>
    <n v="738419"/>
    <n v="738419"/>
    <n v="11.94037531536973"/>
    <s v="Leve"/>
    <s v="Unknown"/>
    <s v="Zero-day"/>
    <x v="3"/>
    <n v="11"/>
    <x v="1"/>
  </r>
  <r>
    <n v="1467"/>
    <s v="Brazil"/>
    <x v="8"/>
    <x v="2"/>
    <x v="4"/>
    <s v="Phishing"/>
    <n v="7"/>
    <x v="4"/>
    <s v="Retail"/>
    <x v="1"/>
    <n v="4246"/>
    <n v="4246000"/>
    <s v="Alta"/>
    <s v="4136"/>
    <s v="Nation-state"/>
    <n v="4136"/>
    <n v="4136"/>
    <n v="1026.5957446808511"/>
    <s v="Grave"/>
    <s v="Nation-state"/>
    <s v="Zero-day"/>
    <x v="4"/>
    <n v="23"/>
    <x v="2"/>
  </r>
  <r>
    <n v="1468"/>
    <s v="India"/>
    <x v="5"/>
    <x v="0"/>
    <x v="6"/>
    <s v="SQL Injection"/>
    <n v="3"/>
    <x v="3"/>
    <s v="Education"/>
    <x v="0"/>
    <n v="6141"/>
    <n v="6141000"/>
    <s v="Alta"/>
    <s v="995847"/>
    <s v="Nation-state"/>
    <n v="995847"/>
    <n v="995847"/>
    <n v="6.1666099310436238"/>
    <s v="Leve"/>
    <s v="Nation-state"/>
    <s v="Social Engineering"/>
    <x v="4"/>
    <n v="1"/>
    <x v="1"/>
  </r>
  <r>
    <n v="1469"/>
    <s v="Japan"/>
    <x v="9"/>
    <x v="0"/>
    <x v="6"/>
    <s v="Ransomware"/>
    <n v="3"/>
    <x v="0"/>
    <s v="Education"/>
    <x v="0"/>
    <n v="5151"/>
    <n v="5151000"/>
    <s v="Alta"/>
    <s v="536995"/>
    <s v="Hacker Group"/>
    <n v="536995"/>
    <n v="536995"/>
    <n v="9.5922680844328152"/>
    <s v="Leve"/>
    <s v="Hacker Group"/>
    <s v="Weak Passwords"/>
    <x v="4"/>
    <n v="3"/>
    <x v="1"/>
  </r>
  <r>
    <n v="1470"/>
    <s v="Germany"/>
    <x v="2"/>
    <x v="1"/>
    <x v="3"/>
    <s v="Malware"/>
    <n v="9"/>
    <x v="5"/>
    <s v="Telecommunications"/>
    <x v="3"/>
    <n v="777"/>
    <n v="777000"/>
    <s v="Media"/>
    <s v="57200"/>
    <s v="Hacker Group"/>
    <n v="57200"/>
    <n v="57200"/>
    <n v="13.583916083916083"/>
    <s v="Leve"/>
    <s v="Hacker Group"/>
    <s v="Social Engineering"/>
    <x v="0"/>
    <n v="26"/>
    <x v="2"/>
  </r>
  <r>
    <n v="1471"/>
    <s v="USA"/>
    <x v="3"/>
    <x v="2"/>
    <x v="3"/>
    <s v="Phishing"/>
    <n v="9"/>
    <x v="4"/>
    <s v="Government"/>
    <x v="6"/>
    <n v="1465"/>
    <n v="1465000"/>
    <s v="Media"/>
    <s v="936566"/>
    <s v="Nation-state"/>
    <n v="936566"/>
    <n v="936566"/>
    <n v="1.5642250519450844"/>
    <s v="Leve"/>
    <s v="Nation-state"/>
    <s v="Social Engineering"/>
    <x v="0"/>
    <n v="61"/>
    <x v="0"/>
  </r>
  <r>
    <n v="1472"/>
    <s v="Japan"/>
    <x v="9"/>
    <x v="0"/>
    <x v="0"/>
    <s v="DDoS"/>
    <n v="6"/>
    <x v="2"/>
    <s v="Healthcare"/>
    <x v="5"/>
    <n v="684"/>
    <n v="684000"/>
    <s v="Media"/>
    <s v="567370"/>
    <s v="Insider"/>
    <n v="567370"/>
    <n v="567370"/>
    <n v="1.2055625077110175"/>
    <s v="Leve"/>
    <s v="Insider"/>
    <s v="Unpatched Software"/>
    <x v="0"/>
    <n v="9"/>
    <x v="1"/>
  </r>
  <r>
    <n v="1473"/>
    <s v="India"/>
    <x v="5"/>
    <x v="0"/>
    <x v="7"/>
    <s v="Malware"/>
    <n v="10"/>
    <x v="5"/>
    <s v="Banking"/>
    <x v="4"/>
    <n v="3451"/>
    <n v="3451000"/>
    <s v="Media"/>
    <s v="970056"/>
    <s v="Hacker Group"/>
    <n v="970056"/>
    <n v="970056"/>
    <n v="3.5575265757853156"/>
    <s v="Leve"/>
    <s v="Hacker Group"/>
    <s v="Unpatched Software"/>
    <x v="3"/>
    <n v="30"/>
    <x v="2"/>
  </r>
  <r>
    <n v="1474"/>
    <s v="Brazil"/>
    <x v="8"/>
    <x v="2"/>
    <x v="9"/>
    <s v="Ransomware"/>
    <n v="5"/>
    <x v="0"/>
    <s v="IT"/>
    <x v="2"/>
    <n v="7174"/>
    <n v="7174000"/>
    <s v="Alta"/>
    <s v="3432"/>
    <s v="Hacker Group"/>
    <n v="3432"/>
    <n v="3432"/>
    <n v="2090.3263403263404"/>
    <s v="Grave"/>
    <s v="Hacker Group"/>
    <s v="Unpatched Software"/>
    <x v="1"/>
    <n v="45"/>
    <x v="2"/>
  </r>
  <r>
    <n v="1475"/>
    <s v="Brazil"/>
    <x v="8"/>
    <x v="2"/>
    <x v="7"/>
    <s v="Malware"/>
    <n v="10"/>
    <x v="5"/>
    <s v="Education"/>
    <x v="0"/>
    <n v="3754"/>
    <n v="3754000"/>
    <s v="Media"/>
    <s v="49473"/>
    <s v="Insider"/>
    <n v="49473"/>
    <n v="49473"/>
    <n v="75.879772805368589"/>
    <s v="Moderada"/>
    <s v="Insider"/>
    <s v="Social Engineering"/>
    <x v="3"/>
    <n v="51"/>
    <x v="0"/>
  </r>
  <r>
    <n v="1476"/>
    <s v="France"/>
    <x v="4"/>
    <x v="1"/>
    <x v="0"/>
    <s v="Man-in-the-Middle"/>
    <n v="6"/>
    <x v="1"/>
    <s v="IT"/>
    <x v="2"/>
    <n v="7635"/>
    <n v="7635000"/>
    <s v="Alta"/>
    <s v="460984"/>
    <s v="Hacker Group"/>
    <n v="460984"/>
    <n v="460984"/>
    <n v="16.562396959547403"/>
    <s v="Leve"/>
    <s v="Hacker Group"/>
    <s v="Zero-day"/>
    <x v="3"/>
    <n v="55"/>
    <x v="0"/>
  </r>
  <r>
    <n v="1477"/>
    <s v="UK"/>
    <x v="1"/>
    <x v="1"/>
    <x v="2"/>
    <s v="Phishing"/>
    <n v="1"/>
    <x v="4"/>
    <s v="IT"/>
    <x v="2"/>
    <n v="712"/>
    <n v="712000"/>
    <s v="Media"/>
    <s v="228010"/>
    <s v="Nation-state"/>
    <n v="228010"/>
    <n v="228010"/>
    <n v="3.1226700583307752"/>
    <s v="Leve"/>
    <s v="Nation-state"/>
    <s v="Social Engineering"/>
    <x v="2"/>
    <n v="59"/>
    <x v="0"/>
  </r>
  <r>
    <n v="1478"/>
    <s v="Russia"/>
    <x v="7"/>
    <x v="0"/>
    <x v="2"/>
    <s v="Ransomware"/>
    <n v="1"/>
    <x v="0"/>
    <s v="Government"/>
    <x v="6"/>
    <n v="4888"/>
    <n v="4888000"/>
    <s v="Alta"/>
    <s v="172789"/>
    <s v="Hacker Group"/>
    <n v="172789"/>
    <n v="172789"/>
    <n v="28.288837831111934"/>
    <s v="Leve"/>
    <s v="Hacker Group"/>
    <s v="Unpatched Software"/>
    <x v="0"/>
    <n v="10"/>
    <x v="1"/>
  </r>
  <r>
    <n v="1479"/>
    <s v="China"/>
    <x v="0"/>
    <x v="0"/>
    <x v="9"/>
    <s v="Man-in-the-Middle"/>
    <n v="5"/>
    <x v="1"/>
    <s v="Retail"/>
    <x v="1"/>
    <n v="4824"/>
    <n v="4824000"/>
    <s v="Alta"/>
    <s v="338732"/>
    <s v="Nation-state"/>
    <n v="338732"/>
    <n v="338732"/>
    <n v="14.241347141693138"/>
    <s v="Leve"/>
    <s v="Nation-state"/>
    <s v="Unpatched Software"/>
    <x v="3"/>
    <n v="15"/>
    <x v="1"/>
  </r>
  <r>
    <n v="1480"/>
    <s v="Germany"/>
    <x v="2"/>
    <x v="1"/>
    <x v="1"/>
    <s v="Ransomware"/>
    <n v="8"/>
    <x v="0"/>
    <s v="Healthcare"/>
    <x v="5"/>
    <n v="320"/>
    <n v="320000"/>
    <s v="Media"/>
    <s v="175755"/>
    <s v="Insider"/>
    <n v="175755"/>
    <n v="175755"/>
    <n v="1.820716338084265"/>
    <s v="Leve"/>
    <s v="Insider"/>
    <s v="Weak Passwords"/>
    <x v="3"/>
    <n v="30"/>
    <x v="2"/>
  </r>
  <r>
    <n v="1481"/>
    <s v="Brazil"/>
    <x v="8"/>
    <x v="2"/>
    <x v="5"/>
    <s v="DDoS"/>
    <n v="2"/>
    <x v="2"/>
    <s v="Education"/>
    <x v="0"/>
    <n v="5034"/>
    <n v="5034000"/>
    <s v="Alta"/>
    <s v="897521"/>
    <s v="Nation-state"/>
    <n v="897521"/>
    <n v="897521"/>
    <n v="5.6087824128906174"/>
    <s v="Leve"/>
    <s v="Nation-state"/>
    <s v="Social Engineering"/>
    <x v="1"/>
    <n v="19"/>
    <x v="1"/>
  </r>
  <r>
    <n v="1482"/>
    <s v="Russia"/>
    <x v="7"/>
    <x v="0"/>
    <x v="3"/>
    <s v="Ransomware"/>
    <n v="9"/>
    <x v="0"/>
    <s v="Healthcare"/>
    <x v="5"/>
    <n v="518"/>
    <n v="518000"/>
    <s v="Media"/>
    <s v="719532"/>
    <s v="Insider"/>
    <n v="719532"/>
    <n v="719532"/>
    <n v="0.71991238749631703"/>
    <s v="Leve"/>
    <s v="Insider"/>
    <s v="Unpatched Software"/>
    <x v="0"/>
    <n v="10"/>
    <x v="1"/>
  </r>
  <r>
    <n v="1483"/>
    <s v="Australia"/>
    <x v="6"/>
    <x v="3"/>
    <x v="2"/>
    <s v="DDoS"/>
    <n v="1"/>
    <x v="2"/>
    <s v="Government"/>
    <x v="6"/>
    <n v="9528"/>
    <n v="9528000"/>
    <s v="Alta"/>
    <s v="583925"/>
    <s v="Insider"/>
    <n v="583925"/>
    <n v="583925"/>
    <n v="16.3171640193518"/>
    <s v="Leve"/>
    <s v="Insider"/>
    <s v="Zero-day"/>
    <x v="4"/>
    <n v="70"/>
    <x v="0"/>
  </r>
  <r>
    <n v="1484"/>
    <s v="Russia"/>
    <x v="7"/>
    <x v="0"/>
    <x v="3"/>
    <s v="Phishing"/>
    <n v="9"/>
    <x v="4"/>
    <s v="Retail"/>
    <x v="1"/>
    <n v="704"/>
    <n v="704000"/>
    <s v="Media"/>
    <s v="480522"/>
    <s v=""/>
    <n v="480522"/>
    <n v="480522"/>
    <n v="1.465073399344879"/>
    <s v="Leve"/>
    <s v="Unknown"/>
    <s v="Zero-day"/>
    <x v="2"/>
    <n v="72"/>
    <x v="0"/>
  </r>
  <r>
    <n v="1485"/>
    <s v="Brazil"/>
    <x v="8"/>
    <x v="2"/>
    <x v="7"/>
    <s v="SQL Injection"/>
    <n v="10"/>
    <x v="3"/>
    <s v="IT"/>
    <x v="2"/>
    <n v="472"/>
    <n v="472000"/>
    <s v="Media"/>
    <s v="16957"/>
    <s v=""/>
    <n v="16957"/>
    <n v="16957"/>
    <n v="27.835112342985198"/>
    <s v="Leve"/>
    <s v="Unknown"/>
    <s v="Zero-day"/>
    <x v="3"/>
    <n v="49"/>
    <x v="2"/>
  </r>
  <r>
    <n v="1486"/>
    <s v="France"/>
    <x v="4"/>
    <x v="1"/>
    <x v="3"/>
    <s v="Ransomware"/>
    <n v="9"/>
    <x v="0"/>
    <s v="IT"/>
    <x v="2"/>
    <n v="2935"/>
    <n v="2935000"/>
    <s v="Media"/>
    <s v="316228"/>
    <s v=""/>
    <n v="316228"/>
    <n v="316228"/>
    <n v="9.2812780651934688"/>
    <s v="Leve"/>
    <s v="Unknown"/>
    <s v="Unpatched Software"/>
    <x v="0"/>
    <n v="7"/>
    <x v="1"/>
  </r>
  <r>
    <n v="1487"/>
    <s v="Australia"/>
    <x v="6"/>
    <x v="3"/>
    <x v="4"/>
    <s v="SQL Injection"/>
    <n v="7"/>
    <x v="3"/>
    <s v="Banking"/>
    <x v="4"/>
    <n v="2028"/>
    <n v="2028000"/>
    <s v="Media"/>
    <s v="363414"/>
    <s v="Insider"/>
    <n v="363414"/>
    <n v="363414"/>
    <n v="5.5804124221961731"/>
    <s v="Leve"/>
    <s v="Insider"/>
    <s v="Unpatched Software"/>
    <x v="2"/>
    <n v="59"/>
    <x v="0"/>
  </r>
  <r>
    <n v="1488"/>
    <s v="UK"/>
    <x v="1"/>
    <x v="1"/>
    <x v="7"/>
    <s v="Man-in-the-Middle"/>
    <n v="10"/>
    <x v="1"/>
    <s v="Telecommunications"/>
    <x v="3"/>
    <n v="719"/>
    <n v="719000"/>
    <s v="Media"/>
    <s v="733671"/>
    <s v="Insider"/>
    <n v="733671"/>
    <n v="733671"/>
    <n v="0.98000329848119938"/>
    <s v="Leve"/>
    <s v="Insider"/>
    <s v="Zero-day"/>
    <x v="0"/>
    <n v="20"/>
    <x v="1"/>
  </r>
  <r>
    <n v="1489"/>
    <s v="France"/>
    <x v="4"/>
    <x v="1"/>
    <x v="0"/>
    <s v="SQL Injection"/>
    <n v="6"/>
    <x v="3"/>
    <s v="Telecommunications"/>
    <x v="3"/>
    <n v="2791"/>
    <n v="2791000"/>
    <s v="Media"/>
    <s v="399457"/>
    <s v="Nation-state"/>
    <n v="399457"/>
    <n v="399457"/>
    <n v="6.9869848319093171"/>
    <s v="Leve"/>
    <s v="Nation-state"/>
    <s v="Weak Passwords"/>
    <x v="3"/>
    <n v="48"/>
    <x v="2"/>
  </r>
  <r>
    <n v="1490"/>
    <s v="China"/>
    <x v="0"/>
    <x v="0"/>
    <x v="1"/>
    <s v="DDoS"/>
    <n v="8"/>
    <x v="2"/>
    <s v="Government"/>
    <x v="6"/>
    <n v="5734"/>
    <n v="5734000"/>
    <s v="Alta"/>
    <s v="171772"/>
    <s v="Nation-state"/>
    <n v="171772"/>
    <n v="171772"/>
    <n v="33.381459143515826"/>
    <s v="Leve"/>
    <s v="Nation-state"/>
    <s v="Social Engineering"/>
    <x v="3"/>
    <n v="8"/>
    <x v="1"/>
  </r>
  <r>
    <n v="1491"/>
    <s v="USA"/>
    <x v="3"/>
    <x v="2"/>
    <x v="7"/>
    <s v="Phishing"/>
    <n v="10"/>
    <x v="4"/>
    <s v="Government"/>
    <x v="6"/>
    <n v="824"/>
    <n v="824000"/>
    <s v="Media"/>
    <s v="197305"/>
    <s v="Insider"/>
    <n v="197305"/>
    <n v="197305"/>
    <n v="4.1762753097995491"/>
    <s v="Leve"/>
    <s v="Insider"/>
    <s v="Unpatched Software"/>
    <x v="1"/>
    <n v="34"/>
    <x v="2"/>
  </r>
  <r>
    <n v="1492"/>
    <s v="Russia"/>
    <x v="7"/>
    <x v="0"/>
    <x v="5"/>
    <s v="Ransomware"/>
    <n v="2"/>
    <x v="0"/>
    <s v="Healthcare"/>
    <x v="5"/>
    <n v="1508"/>
    <n v="1508000"/>
    <s v="Media"/>
    <s v="677971"/>
    <s v="Insider"/>
    <n v="677971"/>
    <n v="677971"/>
    <n v="2.224283929548609"/>
    <s v="Leve"/>
    <s v="Insider"/>
    <s v="Social Engineering"/>
    <x v="0"/>
    <n v="51"/>
    <x v="0"/>
  </r>
  <r>
    <n v="1493"/>
    <s v="India"/>
    <x v="5"/>
    <x v="0"/>
    <x v="8"/>
    <s v="Man-in-the-Middle"/>
    <n v="4"/>
    <x v="1"/>
    <s v="Banking"/>
    <x v="4"/>
    <n v="5512"/>
    <n v="5512000"/>
    <s v="Alta"/>
    <s v="942454"/>
    <s v="Hacker Group"/>
    <n v="942454"/>
    <n v="942454"/>
    <n v="5.8485613090930695"/>
    <s v="Leve"/>
    <s v="Hacker Group"/>
    <s v="Social Engineering"/>
    <x v="0"/>
    <n v="66"/>
    <x v="0"/>
  </r>
  <r>
    <n v="1494"/>
    <s v="Russia"/>
    <x v="7"/>
    <x v="0"/>
    <x v="6"/>
    <s v="Ransomware"/>
    <n v="3"/>
    <x v="0"/>
    <s v="Government"/>
    <x v="6"/>
    <n v="3884"/>
    <n v="3884000"/>
    <s v="Media"/>
    <s v="211205"/>
    <s v="Insider"/>
    <n v="211205"/>
    <n v="211205"/>
    <n v="18.389716152553206"/>
    <s v="Leve"/>
    <s v="Insider"/>
    <s v="Unpatched Software"/>
    <x v="2"/>
    <n v="54"/>
    <x v="0"/>
  </r>
  <r>
    <n v="1495"/>
    <s v="Japan"/>
    <x v="9"/>
    <x v="0"/>
    <x v="2"/>
    <s v="Malware"/>
    <n v="1"/>
    <x v="5"/>
    <s v="Telecommunications"/>
    <x v="3"/>
    <n v="4279"/>
    <n v="4279000"/>
    <s v="Alta"/>
    <s v="483399"/>
    <s v="Insider"/>
    <n v="483399"/>
    <n v="483399"/>
    <n v="8.8519008107174404"/>
    <s v="Leve"/>
    <s v="Insider"/>
    <s v="Zero-day"/>
    <x v="2"/>
    <n v="50"/>
    <x v="2"/>
  </r>
  <r>
    <n v="1496"/>
    <s v="China"/>
    <x v="0"/>
    <x v="0"/>
    <x v="3"/>
    <s v="DDoS"/>
    <n v="9"/>
    <x v="2"/>
    <s v="Telecommunications"/>
    <x v="3"/>
    <n v="9783"/>
    <n v="9783000"/>
    <s v="Alta"/>
    <s v="699791"/>
    <s v="Nation-state"/>
    <n v="699791"/>
    <n v="699791"/>
    <n v="13.979888280929591"/>
    <s v="Leve"/>
    <s v="Nation-state"/>
    <s v="Weak Passwords"/>
    <x v="4"/>
    <n v="2"/>
    <x v="1"/>
  </r>
  <r>
    <n v="1497"/>
    <s v="Germany"/>
    <x v="2"/>
    <x v="1"/>
    <x v="0"/>
    <s v="Phishing"/>
    <n v="6"/>
    <x v="4"/>
    <s v="Education"/>
    <x v="0"/>
    <n v="1004"/>
    <n v="1004000"/>
    <s v="Media"/>
    <s v="679314"/>
    <s v="Nation-state"/>
    <n v="679314"/>
    <n v="679314"/>
    <n v="1.4779615906635224"/>
    <s v="Leve"/>
    <s v="Nation-state"/>
    <s v="Unpatched Software"/>
    <x v="2"/>
    <n v="39"/>
    <x v="2"/>
  </r>
  <r>
    <n v="1498"/>
    <s v="Brazil"/>
    <x v="8"/>
    <x v="2"/>
    <x v="9"/>
    <s v="SQL Injection"/>
    <n v="5"/>
    <x v="3"/>
    <s v="Retail"/>
    <x v="1"/>
    <n v="9697"/>
    <n v="9697000"/>
    <s v="Alta"/>
    <s v="466897"/>
    <s v="Insider"/>
    <n v="466897"/>
    <n v="466897"/>
    <n v="20.769034712152788"/>
    <s v="Leve"/>
    <s v="Insider"/>
    <s v="Unpatched Software"/>
    <x v="0"/>
    <n v="58"/>
    <x v="0"/>
  </r>
  <r>
    <n v="1499"/>
    <s v="Brazil"/>
    <x v="8"/>
    <x v="2"/>
    <x v="2"/>
    <s v="SQL Injection"/>
    <n v="1"/>
    <x v="3"/>
    <s v="Healthcare"/>
    <x v="5"/>
    <n v="4105"/>
    <n v="4105000"/>
    <s v="Alta"/>
    <s v="175957"/>
    <s v="Hacker Group"/>
    <n v="175957"/>
    <n v="175957"/>
    <n v="23.329563472893945"/>
    <s v="Leve"/>
    <s v="Hacker Group"/>
    <s v="Zero-day"/>
    <x v="2"/>
    <n v="69"/>
    <x v="0"/>
  </r>
  <r>
    <n v="1500"/>
    <s v="India"/>
    <x v="5"/>
    <x v="0"/>
    <x v="0"/>
    <s v="Ransomware"/>
    <n v="6"/>
    <x v="0"/>
    <s v="Government"/>
    <x v="6"/>
    <n v="1037"/>
    <n v="1037000"/>
    <s v="Media"/>
    <s v="912202"/>
    <s v="Nation-state"/>
    <n v="912202"/>
    <n v="912202"/>
    <n v="1.1368096101521374"/>
    <s v="Leve"/>
    <s v="Nation-state"/>
    <s v="Weak Passwords"/>
    <x v="0"/>
    <n v="15"/>
    <x v="1"/>
  </r>
  <r>
    <n v="1501"/>
    <s v="Russia"/>
    <x v="7"/>
    <x v="0"/>
    <x v="0"/>
    <s v="DDoS"/>
    <n v="6"/>
    <x v="2"/>
    <s v="Education"/>
    <x v="0"/>
    <n v="3373"/>
    <n v="3373000"/>
    <s v="Media"/>
    <s v="985398"/>
    <s v="Nation-state"/>
    <n v="985398"/>
    <n v="985398"/>
    <n v="3.4229823888418691"/>
    <s v="Leve"/>
    <s v="Nation-state"/>
    <s v="Social Engineering"/>
    <x v="2"/>
    <n v="54"/>
    <x v="0"/>
  </r>
  <r>
    <n v="1502"/>
    <s v="China"/>
    <x v="0"/>
    <x v="0"/>
    <x v="5"/>
    <s v="SQL Injection"/>
    <n v="2"/>
    <x v="3"/>
    <s v="Education"/>
    <x v="0"/>
    <n v="418"/>
    <n v="418000"/>
    <s v="Media"/>
    <s v="715127"/>
    <s v="Nation-state"/>
    <n v="715127"/>
    <n v="715127"/>
    <n v="0.58451156228194434"/>
    <s v="Leve"/>
    <s v="Nation-state"/>
    <s v="Weak Passwords"/>
    <x v="2"/>
    <n v="60"/>
    <x v="0"/>
  </r>
  <r>
    <n v="1503"/>
    <s v="USA"/>
    <x v="3"/>
    <x v="2"/>
    <x v="8"/>
    <s v="Malware"/>
    <n v="4"/>
    <x v="5"/>
    <s v="Retail"/>
    <x v="1"/>
    <n v="7224"/>
    <n v="7224000"/>
    <s v="Alta"/>
    <s v="472835"/>
    <s v="Hacker Group"/>
    <n v="472835"/>
    <n v="472835"/>
    <n v="15.278056827434517"/>
    <s v="Leve"/>
    <s v="Hacker Group"/>
    <s v="Unpatched Software"/>
    <x v="4"/>
    <n v="57"/>
    <x v="0"/>
  </r>
  <r>
    <n v="1504"/>
    <s v="Australia"/>
    <x v="6"/>
    <x v="3"/>
    <x v="3"/>
    <s v="DDoS"/>
    <n v="9"/>
    <x v="2"/>
    <s v="Healthcare"/>
    <x v="5"/>
    <n v="9825"/>
    <n v="9825000"/>
    <s v="Alta"/>
    <s v="412019"/>
    <s v=""/>
    <n v="412019"/>
    <n v="412019"/>
    <n v="23.845987685033943"/>
    <s v="Leve"/>
    <s v="Unknown"/>
    <s v="Weak Passwords"/>
    <x v="2"/>
    <n v="34"/>
    <x v="2"/>
  </r>
  <r>
    <n v="1505"/>
    <s v="India"/>
    <x v="5"/>
    <x v="0"/>
    <x v="8"/>
    <s v="SQL Injection"/>
    <n v="4"/>
    <x v="3"/>
    <s v="Retail"/>
    <x v="1"/>
    <n v="8569"/>
    <n v="8569000"/>
    <s v="Alta"/>
    <s v="172469"/>
    <s v="Insider"/>
    <n v="172469"/>
    <n v="172469"/>
    <n v="49.684291089992982"/>
    <s v="Moderada"/>
    <s v="Insider"/>
    <s v="Weak Passwords"/>
    <x v="2"/>
    <n v="16"/>
    <x v="1"/>
  </r>
  <r>
    <n v="1506"/>
    <s v="UK"/>
    <x v="1"/>
    <x v="1"/>
    <x v="7"/>
    <s v="Phishing"/>
    <n v="10"/>
    <x v="4"/>
    <s v="Banking"/>
    <x v="4"/>
    <n v="3912"/>
    <n v="3912000"/>
    <s v="Media"/>
    <s v="893284"/>
    <s v=""/>
    <n v="893284"/>
    <n v="893284"/>
    <n v="4.3793463221103259"/>
    <s v="Leve"/>
    <s v="Unknown"/>
    <s v="Unpatched Software"/>
    <x v="1"/>
    <n v="21"/>
    <x v="2"/>
  </r>
  <r>
    <n v="1507"/>
    <s v="India"/>
    <x v="5"/>
    <x v="0"/>
    <x v="8"/>
    <s v="Malware"/>
    <n v="4"/>
    <x v="5"/>
    <s v="Telecommunications"/>
    <x v="3"/>
    <n v="8266"/>
    <n v="8266000"/>
    <s v="Alta"/>
    <s v="586"/>
    <s v="Hacker Group"/>
    <n v="586"/>
    <n v="586"/>
    <n v="14105.80204778157"/>
    <s v="Grave"/>
    <s v="Hacker Group"/>
    <s v="Zero-day"/>
    <x v="0"/>
    <n v="23"/>
    <x v="2"/>
  </r>
  <r>
    <n v="1508"/>
    <s v="Japan"/>
    <x v="9"/>
    <x v="0"/>
    <x v="1"/>
    <s v="Phishing"/>
    <n v="8"/>
    <x v="4"/>
    <s v="IT"/>
    <x v="2"/>
    <n v="4912"/>
    <n v="4912000"/>
    <s v="Alta"/>
    <s v="845169"/>
    <s v="Nation-state"/>
    <n v="845169"/>
    <n v="845169"/>
    <n v="5.8118553804032089"/>
    <s v="Leve"/>
    <s v="Nation-state"/>
    <s v="Social Engineering"/>
    <x v="0"/>
    <n v="1"/>
    <x v="1"/>
  </r>
  <r>
    <n v="1509"/>
    <s v="Germany"/>
    <x v="2"/>
    <x v="1"/>
    <x v="4"/>
    <s v="Ransomware"/>
    <n v="7"/>
    <x v="0"/>
    <s v="Government"/>
    <x v="6"/>
    <n v="8936"/>
    <n v="8936000"/>
    <s v="Alta"/>
    <s v="184748"/>
    <s v=""/>
    <n v="184748"/>
    <n v="184748"/>
    <n v="48.368588563881609"/>
    <s v="Moderada"/>
    <s v="Unknown"/>
    <s v="Unpatched Software"/>
    <x v="3"/>
    <n v="4"/>
    <x v="1"/>
  </r>
  <r>
    <n v="1510"/>
    <s v="Japan"/>
    <x v="9"/>
    <x v="0"/>
    <x v="8"/>
    <s v="Malware"/>
    <n v="4"/>
    <x v="5"/>
    <s v="Healthcare"/>
    <x v="5"/>
    <n v="7784"/>
    <n v="7784000"/>
    <s v="Alta"/>
    <s v="783976"/>
    <s v="Nation-state"/>
    <n v="783976"/>
    <n v="783976"/>
    <n v="9.9288753737359308"/>
    <s v="Leve"/>
    <s v="Nation-state"/>
    <s v="Weak Passwords"/>
    <x v="3"/>
    <n v="62"/>
    <x v="0"/>
  </r>
  <r>
    <n v="1511"/>
    <s v="France"/>
    <x v="4"/>
    <x v="1"/>
    <x v="7"/>
    <s v="Phishing"/>
    <n v="10"/>
    <x v="4"/>
    <s v="IT"/>
    <x v="2"/>
    <n v="4984"/>
    <n v="4984000"/>
    <s v="Alta"/>
    <s v="282583"/>
    <s v=""/>
    <n v="282583"/>
    <n v="282583"/>
    <n v="17.637295944908221"/>
    <s v="Leve"/>
    <s v="Unknown"/>
    <s v="Weak Passwords"/>
    <x v="0"/>
    <n v="15"/>
    <x v="1"/>
  </r>
  <r>
    <n v="1512"/>
    <s v="Germany"/>
    <x v="2"/>
    <x v="1"/>
    <x v="9"/>
    <s v="SQL Injection"/>
    <n v="5"/>
    <x v="3"/>
    <s v="Healthcare"/>
    <x v="5"/>
    <n v="9631"/>
    <n v="9631000"/>
    <s v="Alta"/>
    <s v="591828"/>
    <s v=""/>
    <n v="591828"/>
    <n v="591828"/>
    <n v="16.273309137114161"/>
    <s v="Leve"/>
    <s v="Unknown"/>
    <s v="Unpatched Software"/>
    <x v="4"/>
    <n v="16"/>
    <x v="1"/>
  </r>
  <r>
    <n v="1513"/>
    <s v="India"/>
    <x v="5"/>
    <x v="0"/>
    <x v="4"/>
    <s v="SQL Injection"/>
    <n v="7"/>
    <x v="3"/>
    <s v="Government"/>
    <x v="6"/>
    <n v="1844"/>
    <n v="1844000"/>
    <s v="Media"/>
    <s v="27344"/>
    <s v="Nation-state"/>
    <n v="27344"/>
    <n v="27344"/>
    <n v="67.437097717963724"/>
    <s v="Moderada"/>
    <s v="Nation-state"/>
    <s v="Zero-day"/>
    <x v="0"/>
    <n v="1"/>
    <x v="1"/>
  </r>
  <r>
    <n v="1514"/>
    <s v="Australia"/>
    <x v="6"/>
    <x v="3"/>
    <x v="2"/>
    <s v="Ransomware"/>
    <n v="1"/>
    <x v="0"/>
    <s v="Healthcare"/>
    <x v="5"/>
    <n v="1816"/>
    <n v="1816000"/>
    <s v="Media"/>
    <s v="200307"/>
    <s v=""/>
    <n v="200307"/>
    <n v="200307"/>
    <n v="9.0660835617327411"/>
    <s v="Leve"/>
    <s v="Unknown"/>
    <s v="Social Engineering"/>
    <x v="2"/>
    <n v="59"/>
    <x v="0"/>
  </r>
  <r>
    <n v="1515"/>
    <s v="China"/>
    <x v="0"/>
    <x v="0"/>
    <x v="4"/>
    <s v="Man-in-the-Middle"/>
    <n v="7"/>
    <x v="1"/>
    <s v="IT"/>
    <x v="2"/>
    <n v="6828"/>
    <n v="6828000"/>
    <s v="Alta"/>
    <s v="528411"/>
    <s v="Insider"/>
    <n v="528411"/>
    <n v="528411"/>
    <n v="12.92175976654536"/>
    <s v="Leve"/>
    <s v="Insider"/>
    <s v="Zero-day"/>
    <x v="1"/>
    <n v="10"/>
    <x v="1"/>
  </r>
  <r>
    <n v="1516"/>
    <s v="France"/>
    <x v="4"/>
    <x v="1"/>
    <x v="7"/>
    <s v="Phishing"/>
    <n v="10"/>
    <x v="4"/>
    <s v="Banking"/>
    <x v="4"/>
    <n v="9572"/>
    <n v="9572000"/>
    <s v="Alta"/>
    <s v="551812"/>
    <s v="Insider"/>
    <n v="551812"/>
    <n v="551812"/>
    <n v="17.346487571854183"/>
    <s v="Leve"/>
    <s v="Insider"/>
    <s v="Weak Passwords"/>
    <x v="4"/>
    <n v="69"/>
    <x v="0"/>
  </r>
  <r>
    <n v="1517"/>
    <s v="Brazil"/>
    <x v="8"/>
    <x v="2"/>
    <x v="0"/>
    <s v="SQL Injection"/>
    <n v="6"/>
    <x v="3"/>
    <s v="Education"/>
    <x v="0"/>
    <n v="966"/>
    <n v="966000"/>
    <s v="Media"/>
    <s v="975019"/>
    <s v=""/>
    <n v="975019"/>
    <n v="975019"/>
    <n v="0.99074992384763783"/>
    <s v="Leve"/>
    <s v="Unknown"/>
    <s v="Unpatched Software"/>
    <x v="3"/>
    <n v="38"/>
    <x v="2"/>
  </r>
  <r>
    <n v="1518"/>
    <s v="China"/>
    <x v="0"/>
    <x v="0"/>
    <x v="7"/>
    <s v="DDoS"/>
    <n v="10"/>
    <x v="2"/>
    <s v="Government"/>
    <x v="6"/>
    <n v="9715"/>
    <n v="9715000"/>
    <s v="Alta"/>
    <s v="399851"/>
    <s v="Nation-state"/>
    <n v="399851"/>
    <n v="399851"/>
    <n v="24.296550465048231"/>
    <s v="Leve"/>
    <s v="Nation-state"/>
    <s v="Social Engineering"/>
    <x v="0"/>
    <n v="38"/>
    <x v="2"/>
  </r>
  <r>
    <n v="1519"/>
    <s v="India"/>
    <x v="5"/>
    <x v="0"/>
    <x v="2"/>
    <s v="Ransomware"/>
    <n v="1"/>
    <x v="0"/>
    <s v="Government"/>
    <x v="6"/>
    <n v="793"/>
    <n v="793000"/>
    <s v="Media"/>
    <s v="998833"/>
    <s v="Hacker Group"/>
    <n v="998833"/>
    <n v="998833"/>
    <n v="0.79392651223978383"/>
    <s v="Leve"/>
    <s v="Hacker Group"/>
    <s v="Social Engineering"/>
    <x v="3"/>
    <n v="21"/>
    <x v="2"/>
  </r>
  <r>
    <n v="1520"/>
    <s v="France"/>
    <x v="4"/>
    <x v="1"/>
    <x v="1"/>
    <s v="Man-in-the-Middle"/>
    <n v="8"/>
    <x v="1"/>
    <s v="Education"/>
    <x v="0"/>
    <n v="7635"/>
    <n v="7635000"/>
    <s v="Alta"/>
    <s v="517640"/>
    <s v="Hacker Group"/>
    <n v="517640"/>
    <n v="517640"/>
    <n v="14.749632949540221"/>
    <s v="Leve"/>
    <s v="Hacker Group"/>
    <s v="Unpatched Software"/>
    <x v="3"/>
    <n v="4"/>
    <x v="1"/>
  </r>
  <r>
    <n v="1521"/>
    <s v="Russia"/>
    <x v="7"/>
    <x v="0"/>
    <x v="5"/>
    <s v="DDoS"/>
    <n v="2"/>
    <x v="2"/>
    <s v="Banking"/>
    <x v="4"/>
    <n v="3351"/>
    <n v="3351000"/>
    <s v="Media"/>
    <s v="615332"/>
    <s v="Hacker Group"/>
    <n v="615332"/>
    <n v="615332"/>
    <n v="5.445840619372956"/>
    <s v="Leve"/>
    <s v="Hacker Group"/>
    <s v="Social Engineering"/>
    <x v="1"/>
    <n v="65"/>
    <x v="0"/>
  </r>
  <r>
    <n v="1522"/>
    <s v="France"/>
    <x v="4"/>
    <x v="1"/>
    <x v="1"/>
    <s v="SQL Injection"/>
    <n v="8"/>
    <x v="3"/>
    <s v="Healthcare"/>
    <x v="5"/>
    <n v="9608"/>
    <n v="9608000"/>
    <s v="Alta"/>
    <s v="592364"/>
    <s v="Insider"/>
    <n v="592364"/>
    <n v="592364"/>
    <n v="16.219756771174481"/>
    <s v="Leve"/>
    <s v="Insider"/>
    <s v="Weak Passwords"/>
    <x v="2"/>
    <n v="21"/>
    <x v="2"/>
  </r>
  <r>
    <n v="1523"/>
    <s v="China"/>
    <x v="0"/>
    <x v="0"/>
    <x v="9"/>
    <s v="Phishing"/>
    <n v="5"/>
    <x v="4"/>
    <s v="Education"/>
    <x v="0"/>
    <n v="3369"/>
    <n v="3369000"/>
    <s v="Media"/>
    <s v="943680"/>
    <s v="Insider"/>
    <n v="943680"/>
    <n v="943680"/>
    <n v="3.5700661241098679"/>
    <s v="Leve"/>
    <s v="Insider"/>
    <s v="Zero-day"/>
    <x v="1"/>
    <n v="46"/>
    <x v="2"/>
  </r>
  <r>
    <n v="1524"/>
    <s v="Brazil"/>
    <x v="8"/>
    <x v="2"/>
    <x v="1"/>
    <s v="Man-in-the-Middle"/>
    <n v="8"/>
    <x v="1"/>
    <s v="Retail"/>
    <x v="1"/>
    <n v="1799"/>
    <n v="1799000"/>
    <s v="Media"/>
    <s v="506551"/>
    <s v=""/>
    <n v="506551"/>
    <n v="506551"/>
    <n v="3.5514686576475025"/>
    <s v="Leve"/>
    <s v="Unknown"/>
    <s v="Unpatched Software"/>
    <x v="2"/>
    <n v="53"/>
    <x v="0"/>
  </r>
  <r>
    <n v="1525"/>
    <s v="Japan"/>
    <x v="9"/>
    <x v="0"/>
    <x v="6"/>
    <s v="Ransomware"/>
    <n v="3"/>
    <x v="0"/>
    <s v="Government"/>
    <x v="6"/>
    <n v="8684"/>
    <n v="8684000"/>
    <s v="Alta"/>
    <s v="122651"/>
    <s v="Insider"/>
    <n v="122651"/>
    <n v="122651"/>
    <n v="70.802520974146148"/>
    <s v="Moderada"/>
    <s v="Insider"/>
    <s v="Weak Passwords"/>
    <x v="1"/>
    <n v="59"/>
    <x v="0"/>
  </r>
  <r>
    <n v="1526"/>
    <s v="USA"/>
    <x v="3"/>
    <x v="2"/>
    <x v="4"/>
    <s v="Man-in-the-Middle"/>
    <n v="7"/>
    <x v="1"/>
    <s v="Retail"/>
    <x v="1"/>
    <n v="9762"/>
    <n v="9762000"/>
    <s v="Alta"/>
    <s v="459039"/>
    <s v="Nation-state"/>
    <n v="459039"/>
    <n v="459039"/>
    <n v="21.266166926993133"/>
    <s v="Leve"/>
    <s v="Nation-state"/>
    <s v="Weak Passwords"/>
    <x v="3"/>
    <n v="68"/>
    <x v="0"/>
  </r>
  <r>
    <n v="1527"/>
    <s v="Germany"/>
    <x v="2"/>
    <x v="1"/>
    <x v="8"/>
    <s v="Ransomware"/>
    <n v="4"/>
    <x v="0"/>
    <s v="IT"/>
    <x v="2"/>
    <n v="2585"/>
    <n v="2585000"/>
    <s v="Media"/>
    <s v="176331"/>
    <s v="Insider"/>
    <n v="176331"/>
    <n v="176331"/>
    <n v="14.659929337439248"/>
    <s v="Leve"/>
    <s v="Insider"/>
    <s v="Weak Passwords"/>
    <x v="2"/>
    <n v="25"/>
    <x v="2"/>
  </r>
  <r>
    <n v="1528"/>
    <s v="USA"/>
    <x v="3"/>
    <x v="2"/>
    <x v="4"/>
    <s v="Ransomware"/>
    <n v="7"/>
    <x v="0"/>
    <s v="Healthcare"/>
    <x v="5"/>
    <n v="2737"/>
    <n v="2737000"/>
    <s v="Media"/>
    <s v="543437"/>
    <s v=""/>
    <n v="543437"/>
    <n v="543437"/>
    <n v="5.0364623682229954"/>
    <s v="Leve"/>
    <s v="Unknown"/>
    <s v="Unpatched Software"/>
    <x v="3"/>
    <n v="20"/>
    <x v="1"/>
  </r>
  <r>
    <n v="1529"/>
    <s v="Germany"/>
    <x v="2"/>
    <x v="1"/>
    <x v="6"/>
    <s v="SQL Injection"/>
    <n v="3"/>
    <x v="3"/>
    <s v="Telecommunications"/>
    <x v="3"/>
    <n v="2902"/>
    <n v="2902000"/>
    <s v="Media"/>
    <s v="859311"/>
    <s v="Insider"/>
    <n v="859311"/>
    <n v="859311"/>
    <n v="3.3771242309245428"/>
    <s v="Leve"/>
    <s v="Insider"/>
    <s v="Zero-day"/>
    <x v="1"/>
    <n v="47"/>
    <x v="2"/>
  </r>
  <r>
    <n v="1530"/>
    <s v="USA"/>
    <x v="3"/>
    <x v="2"/>
    <x v="4"/>
    <s v="DDoS"/>
    <n v="7"/>
    <x v="2"/>
    <s v="Retail"/>
    <x v="1"/>
    <n v="9078"/>
    <n v="9078000"/>
    <s v="Alta"/>
    <s v="877041"/>
    <s v=""/>
    <n v="877041"/>
    <n v="877041"/>
    <n v="10.350713364597549"/>
    <s v="Leve"/>
    <s v="Unknown"/>
    <s v="Unpatched Software"/>
    <x v="0"/>
    <n v="48"/>
    <x v="2"/>
  </r>
  <r>
    <n v="1531"/>
    <s v="France"/>
    <x v="4"/>
    <x v="1"/>
    <x v="6"/>
    <s v="Ransomware"/>
    <n v="3"/>
    <x v="0"/>
    <s v="Healthcare"/>
    <x v="5"/>
    <n v="4233"/>
    <n v="4233000"/>
    <s v="Alta"/>
    <s v="657939"/>
    <s v="Nation-state"/>
    <n v="657939"/>
    <n v="657939"/>
    <n v="6.4337271388380985"/>
    <s v="Leve"/>
    <s v="Nation-state"/>
    <s v="Social Engineering"/>
    <x v="2"/>
    <n v="47"/>
    <x v="2"/>
  </r>
  <r>
    <n v="1532"/>
    <s v="Japan"/>
    <x v="9"/>
    <x v="0"/>
    <x v="0"/>
    <s v="DDoS"/>
    <n v="6"/>
    <x v="2"/>
    <s v="Banking"/>
    <x v="4"/>
    <n v="8189"/>
    <n v="8189000"/>
    <s v="Alta"/>
    <s v="920270"/>
    <s v="Nation-state"/>
    <n v="920270"/>
    <n v="920270"/>
    <n v="8.8984754474230385"/>
    <s v="Leve"/>
    <s v="Nation-state"/>
    <s v="Unpatched Software"/>
    <x v="2"/>
    <n v="20"/>
    <x v="1"/>
  </r>
  <r>
    <n v="1533"/>
    <s v="USA"/>
    <x v="3"/>
    <x v="2"/>
    <x v="7"/>
    <s v="Ransomware"/>
    <n v="10"/>
    <x v="0"/>
    <s v="Healthcare"/>
    <x v="5"/>
    <n v="4381"/>
    <n v="4381000"/>
    <s v="Alta"/>
    <s v="905935"/>
    <s v=""/>
    <n v="905935"/>
    <n v="905935"/>
    <n v="4.8358877844436963"/>
    <s v="Leve"/>
    <s v="Unknown"/>
    <s v="Unpatched Software"/>
    <x v="0"/>
    <n v="60"/>
    <x v="0"/>
  </r>
  <r>
    <n v="1534"/>
    <s v="Australia"/>
    <x v="6"/>
    <x v="3"/>
    <x v="0"/>
    <s v="Malware"/>
    <n v="6"/>
    <x v="5"/>
    <s v="Telecommunications"/>
    <x v="3"/>
    <n v="9371"/>
    <n v="9371000"/>
    <s v="Alta"/>
    <s v="217863"/>
    <s v="Insider"/>
    <n v="217863"/>
    <n v="217863"/>
    <n v="43.013269807172399"/>
    <s v="Moderada"/>
    <s v="Insider"/>
    <s v="Unpatched Software"/>
    <x v="0"/>
    <n v="31"/>
    <x v="2"/>
  </r>
  <r>
    <n v="1536"/>
    <s v="Japan"/>
    <x v="9"/>
    <x v="0"/>
    <x v="6"/>
    <s v="Phishing"/>
    <n v="3"/>
    <x v="4"/>
    <s v="Healthcare"/>
    <x v="5"/>
    <n v="5572"/>
    <n v="5572000"/>
    <s v="Alta"/>
    <s v="179545"/>
    <s v=""/>
    <n v="179545"/>
    <n v="179545"/>
    <n v="31.034002617728145"/>
    <s v="Leve"/>
    <s v="Unknown"/>
    <s v="Zero-day"/>
    <x v="4"/>
    <n v="15"/>
    <x v="1"/>
  </r>
  <r>
    <n v="1537"/>
    <s v="India"/>
    <x v="5"/>
    <x v="0"/>
    <x v="5"/>
    <s v="Ransomware"/>
    <n v="2"/>
    <x v="0"/>
    <s v="Retail"/>
    <x v="1"/>
    <n v="557"/>
    <n v="557000"/>
    <s v="Media"/>
    <s v="582097"/>
    <s v="Insider"/>
    <n v="582097"/>
    <n v="582097"/>
    <n v="0.95688519267407324"/>
    <s v="Leve"/>
    <s v="Insider"/>
    <s v="Weak Passwords"/>
    <x v="2"/>
    <n v="40"/>
    <x v="2"/>
  </r>
  <r>
    <n v="1538"/>
    <s v="France"/>
    <x v="4"/>
    <x v="1"/>
    <x v="5"/>
    <s v="SQL Injection"/>
    <n v="2"/>
    <x v="3"/>
    <s v="Banking"/>
    <x v="4"/>
    <n v="481"/>
    <n v="481000"/>
    <s v="Media"/>
    <s v="360752"/>
    <s v=""/>
    <n v="360752"/>
    <n v="360752"/>
    <n v="1.3333259413669225"/>
    <s v="Leve"/>
    <s v="Unknown"/>
    <s v="Zero-day"/>
    <x v="2"/>
    <n v="21"/>
    <x v="2"/>
  </r>
  <r>
    <n v="1539"/>
    <s v="India"/>
    <x v="5"/>
    <x v="0"/>
    <x v="9"/>
    <s v="Phishing"/>
    <n v="5"/>
    <x v="4"/>
    <s v="Retail"/>
    <x v="1"/>
    <n v="2579"/>
    <n v="2579000"/>
    <s v="Media"/>
    <s v="907128"/>
    <s v="Insider"/>
    <n v="907128"/>
    <n v="907128"/>
    <n v="2.8430386891375861"/>
    <s v="Leve"/>
    <s v="Insider"/>
    <s v="Unpatched Software"/>
    <x v="2"/>
    <n v="13"/>
    <x v="1"/>
  </r>
  <r>
    <n v="1540"/>
    <s v="UK"/>
    <x v="1"/>
    <x v="1"/>
    <x v="2"/>
    <s v="Man-in-the-Middle"/>
    <n v="1"/>
    <x v="1"/>
    <s v="Banking"/>
    <x v="4"/>
    <n v="1484"/>
    <n v="1484000"/>
    <s v="Media"/>
    <s v="817793"/>
    <s v="Hacker Group"/>
    <n v="817793"/>
    <n v="817793"/>
    <n v="1.8146401350953114"/>
    <s v="Leve"/>
    <s v="Hacker Group"/>
    <s v="Social Engineering"/>
    <x v="0"/>
    <n v="64"/>
    <x v="0"/>
  </r>
  <r>
    <n v="1541"/>
    <s v="China"/>
    <x v="0"/>
    <x v="0"/>
    <x v="2"/>
    <s v="Malware"/>
    <n v="1"/>
    <x v="5"/>
    <s v="Healthcare"/>
    <x v="5"/>
    <n v="8576"/>
    <n v="8576000"/>
    <s v="Alta"/>
    <s v="922209"/>
    <s v="Nation-state"/>
    <n v="922209"/>
    <n v="922209"/>
    <n v="9.2994104373303674"/>
    <s v="Leve"/>
    <s v="Nation-state"/>
    <s v="Zero-day"/>
    <x v="2"/>
    <n v="27"/>
    <x v="2"/>
  </r>
  <r>
    <n v="1542"/>
    <s v="USA"/>
    <x v="3"/>
    <x v="2"/>
    <x v="0"/>
    <s v="DDoS"/>
    <n v="6"/>
    <x v="2"/>
    <s v="Retail"/>
    <x v="1"/>
    <n v="1876"/>
    <n v="1876000"/>
    <s v="Media"/>
    <s v="411707"/>
    <s v="Insider"/>
    <n v="411707"/>
    <n v="411707"/>
    <n v="4.5566385803496177"/>
    <s v="Leve"/>
    <s v="Insider"/>
    <s v="Social Engineering"/>
    <x v="0"/>
    <n v="42"/>
    <x v="2"/>
  </r>
  <r>
    <n v="1543"/>
    <s v="India"/>
    <x v="5"/>
    <x v="0"/>
    <x v="9"/>
    <s v="Phishing"/>
    <n v="5"/>
    <x v="4"/>
    <s v="Healthcare"/>
    <x v="5"/>
    <n v="3819"/>
    <n v="3819000"/>
    <s v="Media"/>
    <s v="847958"/>
    <s v="Insider"/>
    <n v="847958"/>
    <n v="847958"/>
    <n v="4.5037607994735591"/>
    <s v="Leve"/>
    <s v="Insider"/>
    <s v="Weak Passwords"/>
    <x v="3"/>
    <n v="32"/>
    <x v="2"/>
  </r>
  <r>
    <n v="1544"/>
    <s v="India"/>
    <x v="5"/>
    <x v="0"/>
    <x v="7"/>
    <s v="Man-in-the-Middle"/>
    <n v="10"/>
    <x v="1"/>
    <s v="Banking"/>
    <x v="4"/>
    <n v="381"/>
    <n v="381000"/>
    <s v="Media"/>
    <s v="187807"/>
    <s v="Nation-state"/>
    <n v="187807"/>
    <n v="187807"/>
    <n v="2.0286783772702828"/>
    <s v="Leve"/>
    <s v="Nation-state"/>
    <s v="Unpatched Software"/>
    <x v="0"/>
    <n v="37"/>
    <x v="2"/>
  </r>
  <r>
    <n v="1545"/>
    <s v="China"/>
    <x v="0"/>
    <x v="0"/>
    <x v="2"/>
    <s v="SQL Injection"/>
    <n v="1"/>
    <x v="3"/>
    <s v="Telecommunications"/>
    <x v="3"/>
    <n v="1018"/>
    <n v="1018000"/>
    <s v="Media"/>
    <s v="637350"/>
    <s v=""/>
    <n v="637350"/>
    <n v="637350"/>
    <n v="1.5972385659370831"/>
    <s v="Leve"/>
    <s v="Unknown"/>
    <s v="Weak Passwords"/>
    <x v="2"/>
    <n v="52"/>
    <x v="0"/>
  </r>
  <r>
    <n v="1546"/>
    <s v="China"/>
    <x v="0"/>
    <x v="0"/>
    <x v="2"/>
    <s v="SQL Injection"/>
    <n v="1"/>
    <x v="3"/>
    <s v="IT"/>
    <x v="2"/>
    <n v="3627"/>
    <n v="3627000"/>
    <s v="Media"/>
    <s v="237068"/>
    <s v="Hacker Group"/>
    <n v="237068"/>
    <n v="237068"/>
    <n v="15.299407764860716"/>
    <s v="Leve"/>
    <s v="Hacker Group"/>
    <s v="Zero-day"/>
    <x v="4"/>
    <n v="65"/>
    <x v="0"/>
  </r>
  <r>
    <n v="1547"/>
    <s v="Australia"/>
    <x v="6"/>
    <x v="3"/>
    <x v="6"/>
    <s v="Ransomware"/>
    <n v="3"/>
    <x v="0"/>
    <s v="Government"/>
    <x v="6"/>
    <n v="9207"/>
    <n v="9207000"/>
    <s v="Alta"/>
    <s v="819812"/>
    <s v="Nation-state"/>
    <n v="819812"/>
    <n v="819812"/>
    <n v="11.230623606387805"/>
    <s v="Leve"/>
    <s v="Nation-state"/>
    <s v="Unpatched Software"/>
    <x v="4"/>
    <n v="63"/>
    <x v="0"/>
  </r>
  <r>
    <n v="1548"/>
    <s v="Brazil"/>
    <x v="8"/>
    <x v="2"/>
    <x v="5"/>
    <s v="SQL Injection"/>
    <n v="2"/>
    <x v="3"/>
    <s v="Healthcare"/>
    <x v="5"/>
    <n v="729"/>
    <n v="729000"/>
    <s v="Media"/>
    <s v="434510"/>
    <s v="Hacker Group"/>
    <n v="434510"/>
    <n v="434510"/>
    <n v="1.6777519504729466"/>
    <s v="Leve"/>
    <s v="Hacker Group"/>
    <s v="Social Engineering"/>
    <x v="3"/>
    <n v="72"/>
    <x v="0"/>
  </r>
  <r>
    <n v="1549"/>
    <s v="USA"/>
    <x v="3"/>
    <x v="2"/>
    <x v="0"/>
    <s v="DDoS"/>
    <n v="6"/>
    <x v="2"/>
    <s v="Telecommunications"/>
    <x v="3"/>
    <n v="5752"/>
    <n v="5752000"/>
    <s v="Alta"/>
    <s v="513601"/>
    <s v="Nation-state"/>
    <n v="513601"/>
    <n v="513601"/>
    <n v="11.199355141442481"/>
    <s v="Leve"/>
    <s v="Nation-state"/>
    <s v="Unpatched Software"/>
    <x v="0"/>
    <n v="14"/>
    <x v="1"/>
  </r>
  <r>
    <n v="1550"/>
    <s v="Japan"/>
    <x v="9"/>
    <x v="0"/>
    <x v="7"/>
    <s v="Malware"/>
    <n v="10"/>
    <x v="5"/>
    <s v="Healthcare"/>
    <x v="5"/>
    <n v="579"/>
    <n v="579000"/>
    <s v="Media"/>
    <s v="821803"/>
    <s v=""/>
    <n v="821803"/>
    <n v="821803"/>
    <n v="0.70454841367091625"/>
    <s v="Leve"/>
    <s v="Unknown"/>
    <s v="Social Engineering"/>
    <x v="3"/>
    <n v="40"/>
    <x v="2"/>
  </r>
  <r>
    <n v="1551"/>
    <s v="Russia"/>
    <x v="7"/>
    <x v="0"/>
    <x v="9"/>
    <s v="Man-in-the-Middle"/>
    <n v="5"/>
    <x v="1"/>
    <s v="IT"/>
    <x v="2"/>
    <n v="1468"/>
    <n v="1468000"/>
    <s v="Media"/>
    <s v="12585"/>
    <s v=""/>
    <n v="12585"/>
    <n v="12585"/>
    <n v="116.64680174811284"/>
    <s v="Grave"/>
    <s v="Unknown"/>
    <s v="Zero-day"/>
    <x v="2"/>
    <n v="30"/>
    <x v="2"/>
  </r>
  <r>
    <n v="1552"/>
    <s v="Russia"/>
    <x v="7"/>
    <x v="0"/>
    <x v="9"/>
    <s v="Man-in-the-Middle"/>
    <n v="5"/>
    <x v="1"/>
    <s v="Telecommunications"/>
    <x v="3"/>
    <n v="1012"/>
    <n v="1012000"/>
    <s v="Media"/>
    <s v="405253"/>
    <s v="Hacker Group"/>
    <n v="405253"/>
    <n v="405253"/>
    <n v="2.4972054494352909"/>
    <s v="Leve"/>
    <s v="Hacker Group"/>
    <s v="Unpatched Software"/>
    <x v="2"/>
    <n v="52"/>
    <x v="0"/>
  </r>
  <r>
    <n v="1553"/>
    <s v="Japan"/>
    <x v="9"/>
    <x v="0"/>
    <x v="1"/>
    <s v="DDoS"/>
    <n v="8"/>
    <x v="2"/>
    <s v="IT"/>
    <x v="2"/>
    <n v="8689"/>
    <n v="8689000"/>
    <s v="Alta"/>
    <s v="703035"/>
    <s v=""/>
    <n v="703035"/>
    <n v="703035"/>
    <n v="12.359270875560961"/>
    <s v="Leve"/>
    <s v="Unknown"/>
    <s v="Unpatched Software"/>
    <x v="3"/>
    <n v="15"/>
    <x v="1"/>
  </r>
  <r>
    <n v="1554"/>
    <s v="Australia"/>
    <x v="6"/>
    <x v="3"/>
    <x v="6"/>
    <s v="Phishing"/>
    <n v="3"/>
    <x v="4"/>
    <s v="Government"/>
    <x v="6"/>
    <n v="984"/>
    <n v="984000"/>
    <s v="Media"/>
    <s v="580402"/>
    <s v="Nation-state"/>
    <n v="580402"/>
    <n v="580402"/>
    <n v="1.6953766527337948"/>
    <s v="Leve"/>
    <s v="Nation-state"/>
    <s v="Social Engineering"/>
    <x v="0"/>
    <n v="70"/>
    <x v="0"/>
  </r>
  <r>
    <n v="1555"/>
    <s v="France"/>
    <x v="4"/>
    <x v="1"/>
    <x v="1"/>
    <s v="Man-in-the-Middle"/>
    <n v="8"/>
    <x v="1"/>
    <s v="Education"/>
    <x v="0"/>
    <n v="4994"/>
    <n v="4994000"/>
    <s v="Alta"/>
    <s v="640572"/>
    <s v="Hacker Group"/>
    <n v="640572"/>
    <n v="640572"/>
    <n v="7.7961571845163382"/>
    <s v="Leve"/>
    <s v="Hacker Group"/>
    <s v="Social Engineering"/>
    <x v="3"/>
    <n v="51"/>
    <x v="0"/>
  </r>
  <r>
    <n v="1556"/>
    <s v="Japan"/>
    <x v="9"/>
    <x v="0"/>
    <x v="5"/>
    <s v="Phishing"/>
    <n v="2"/>
    <x v="4"/>
    <s v="Banking"/>
    <x v="4"/>
    <n v="7513"/>
    <n v="7513000"/>
    <s v="Alta"/>
    <s v="85528"/>
    <s v="Hacker Group"/>
    <n v="85528"/>
    <n v="85528"/>
    <n v="87.842577869235811"/>
    <s v="Moderada"/>
    <s v="Hacker Group"/>
    <s v="Social Engineering"/>
    <x v="0"/>
    <n v="55"/>
    <x v="0"/>
  </r>
  <r>
    <n v="1557"/>
    <s v="UK"/>
    <x v="1"/>
    <x v="1"/>
    <x v="2"/>
    <s v="Malware"/>
    <n v="1"/>
    <x v="5"/>
    <s v="Healthcare"/>
    <x v="5"/>
    <n v="3321"/>
    <n v="3321000"/>
    <s v="Media"/>
    <s v="79940"/>
    <s v=""/>
    <n v="79940"/>
    <n v="79940"/>
    <n v="41.543657743307477"/>
    <s v="Moderada"/>
    <s v="Unknown"/>
    <s v="Zero-day"/>
    <x v="3"/>
    <n v="64"/>
    <x v="0"/>
  </r>
  <r>
    <n v="1558"/>
    <s v="China"/>
    <x v="0"/>
    <x v="0"/>
    <x v="5"/>
    <s v="SQL Injection"/>
    <n v="2"/>
    <x v="3"/>
    <s v="Telecommunications"/>
    <x v="3"/>
    <n v="5441"/>
    <n v="5441000"/>
    <s v="Alta"/>
    <s v="215401"/>
    <s v="Hacker Group"/>
    <n v="215401"/>
    <n v="215401"/>
    <n v="25.259864160333517"/>
    <s v="Leve"/>
    <s v="Hacker Group"/>
    <s v="Social Engineering"/>
    <x v="0"/>
    <n v="50"/>
    <x v="2"/>
  </r>
  <r>
    <n v="1559"/>
    <s v="France"/>
    <x v="4"/>
    <x v="1"/>
    <x v="4"/>
    <s v="Malware"/>
    <n v="7"/>
    <x v="5"/>
    <s v="IT"/>
    <x v="2"/>
    <n v="5956"/>
    <n v="5956000"/>
    <s v="Alta"/>
    <s v="450313"/>
    <s v="Nation-state"/>
    <n v="450313"/>
    <n v="450313"/>
    <n v="13.226355890236347"/>
    <s v="Leve"/>
    <s v="Nation-state"/>
    <s v="Zero-day"/>
    <x v="1"/>
    <n v="26"/>
    <x v="2"/>
  </r>
  <r>
    <n v="1560"/>
    <s v="Australia"/>
    <x v="6"/>
    <x v="3"/>
    <x v="3"/>
    <s v="Malware"/>
    <n v="9"/>
    <x v="5"/>
    <s v="Retail"/>
    <x v="1"/>
    <n v="4571"/>
    <n v="4571000"/>
    <s v="Alta"/>
    <s v="461668"/>
    <s v="Nation-state"/>
    <n v="461668"/>
    <n v="461668"/>
    <n v="9.9010544373879057"/>
    <s v="Leve"/>
    <s v="Nation-state"/>
    <s v="Unpatched Software"/>
    <x v="3"/>
    <n v="10"/>
    <x v="1"/>
  </r>
  <r>
    <n v="1561"/>
    <s v="France"/>
    <x v="4"/>
    <x v="1"/>
    <x v="8"/>
    <s v="Man-in-the-Middle"/>
    <n v="4"/>
    <x v="1"/>
    <s v="Banking"/>
    <x v="4"/>
    <n v="494"/>
    <n v="494000"/>
    <s v="Media"/>
    <s v="71156"/>
    <s v="Insider"/>
    <n v="71156"/>
    <n v="71156"/>
    <n v="6.9424925515768168"/>
    <s v="Leve"/>
    <s v="Insider"/>
    <s v="Social Engineering"/>
    <x v="4"/>
    <n v="34"/>
    <x v="2"/>
  </r>
  <r>
    <n v="1562"/>
    <s v="India"/>
    <x v="5"/>
    <x v="0"/>
    <x v="1"/>
    <s v="Ransomware"/>
    <n v="8"/>
    <x v="0"/>
    <s v="Government"/>
    <x v="6"/>
    <n v="8947"/>
    <n v="8947000"/>
    <s v="Alta"/>
    <s v="201732"/>
    <s v=""/>
    <n v="201732"/>
    <n v="201732"/>
    <n v="44.350921023932742"/>
    <s v="Moderada"/>
    <s v="Unknown"/>
    <s v="Zero-day"/>
    <x v="2"/>
    <n v="39"/>
    <x v="2"/>
  </r>
  <r>
    <n v="1563"/>
    <s v="Russia"/>
    <x v="7"/>
    <x v="0"/>
    <x v="4"/>
    <s v="Man-in-the-Middle"/>
    <n v="7"/>
    <x v="1"/>
    <s v="Government"/>
    <x v="6"/>
    <n v="4591"/>
    <n v="4591000"/>
    <s v="Alta"/>
    <s v="322132"/>
    <s v="Nation-state"/>
    <n v="322132"/>
    <n v="322132"/>
    <n v="14.251921572523065"/>
    <s v="Leve"/>
    <s v="Nation-state"/>
    <s v="Weak Passwords"/>
    <x v="4"/>
    <n v="44"/>
    <x v="2"/>
  </r>
  <r>
    <n v="1564"/>
    <s v="Japan"/>
    <x v="9"/>
    <x v="0"/>
    <x v="8"/>
    <s v="Phishing"/>
    <n v="4"/>
    <x v="4"/>
    <s v="Banking"/>
    <x v="4"/>
    <n v="8285"/>
    <n v="8285000"/>
    <s v="Alta"/>
    <s v="854309"/>
    <s v="Insider"/>
    <n v="854309"/>
    <n v="854309"/>
    <n v="9.697896194468278"/>
    <s v="Leve"/>
    <s v="Insider"/>
    <s v="Zero-day"/>
    <x v="2"/>
    <n v="16"/>
    <x v="1"/>
  </r>
  <r>
    <n v="1565"/>
    <s v="USA"/>
    <x v="3"/>
    <x v="2"/>
    <x v="3"/>
    <s v="Phishing"/>
    <n v="9"/>
    <x v="4"/>
    <s v="Retail"/>
    <x v="1"/>
    <n v="8985"/>
    <n v="8985000"/>
    <s v="Alta"/>
    <s v="998085"/>
    <s v="Insider"/>
    <n v="998085"/>
    <n v="998085"/>
    <n v="9.0022392882369733"/>
    <s v="Leve"/>
    <s v="Insider"/>
    <s v="Zero-day"/>
    <x v="0"/>
    <n v="7"/>
    <x v="1"/>
  </r>
  <r>
    <n v="1566"/>
    <s v="France"/>
    <x v="4"/>
    <x v="1"/>
    <x v="4"/>
    <s v="Malware"/>
    <n v="7"/>
    <x v="5"/>
    <s v="IT"/>
    <x v="2"/>
    <n v="1081"/>
    <n v="1081000"/>
    <s v="Media"/>
    <s v="479628"/>
    <s v="Insider"/>
    <n v="479628"/>
    <n v="479628"/>
    <n v="2.2538300516233414"/>
    <s v="Leve"/>
    <s v="Insider"/>
    <s v="Weak Passwords"/>
    <x v="0"/>
    <n v="13"/>
    <x v="1"/>
  </r>
  <r>
    <n v="1567"/>
    <s v="Russia"/>
    <x v="7"/>
    <x v="0"/>
    <x v="6"/>
    <s v="Malware"/>
    <n v="3"/>
    <x v="5"/>
    <s v="Healthcare"/>
    <x v="5"/>
    <n v="3432"/>
    <n v="3432000"/>
    <s v="Media"/>
    <s v="554162"/>
    <s v="Insider"/>
    <n v="554162"/>
    <n v="554162"/>
    <n v="6.1931348594815239"/>
    <s v="Leve"/>
    <s v="Insider"/>
    <s v="Weak Passwords"/>
    <x v="4"/>
    <n v="33"/>
    <x v="2"/>
  </r>
  <r>
    <n v="1568"/>
    <s v="USA"/>
    <x v="3"/>
    <x v="2"/>
    <x v="6"/>
    <s v="Phishing"/>
    <n v="3"/>
    <x v="4"/>
    <s v="Government"/>
    <x v="6"/>
    <n v="9254"/>
    <n v="9254000"/>
    <s v="Alta"/>
    <s v="653402"/>
    <s v="Hacker Group"/>
    <n v="653402"/>
    <n v="653402"/>
    <n v="14.162797175398913"/>
    <s v="Leve"/>
    <s v="Hacker Group"/>
    <s v="Social Engineering"/>
    <x v="3"/>
    <n v="5"/>
    <x v="1"/>
  </r>
  <r>
    <n v="1569"/>
    <s v="UK"/>
    <x v="1"/>
    <x v="1"/>
    <x v="3"/>
    <s v="Man-in-the-Middle"/>
    <n v="9"/>
    <x v="1"/>
    <s v="Government"/>
    <x v="6"/>
    <n v="629"/>
    <n v="629000"/>
    <s v="Media"/>
    <s v="119785"/>
    <s v="Hacker Group"/>
    <n v="119785"/>
    <n v="119785"/>
    <n v="5.2510748424260134"/>
    <s v="Leve"/>
    <s v="Hacker Group"/>
    <s v="Unpatched Software"/>
    <x v="4"/>
    <n v="14"/>
    <x v="1"/>
  </r>
  <r>
    <n v="1570"/>
    <s v="Germany"/>
    <x v="2"/>
    <x v="1"/>
    <x v="4"/>
    <s v="DDoS"/>
    <n v="7"/>
    <x v="2"/>
    <s v="Banking"/>
    <x v="4"/>
    <n v="4876"/>
    <n v="4876000"/>
    <s v="Alta"/>
    <s v="754656"/>
    <s v="Hacker Group"/>
    <n v="754656"/>
    <n v="754656"/>
    <n v="6.4612220667429927"/>
    <s v="Leve"/>
    <s v="Hacker Group"/>
    <s v="Unpatched Software"/>
    <x v="0"/>
    <n v="35"/>
    <x v="2"/>
  </r>
  <r>
    <n v="1571"/>
    <s v="USA"/>
    <x v="3"/>
    <x v="2"/>
    <x v="3"/>
    <s v="Malware"/>
    <n v="9"/>
    <x v="5"/>
    <s v="Retail"/>
    <x v="1"/>
    <n v="4111"/>
    <n v="4111000"/>
    <s v="Alta"/>
    <s v="848855"/>
    <s v=""/>
    <n v="848855"/>
    <n v="848855"/>
    <n v="4.8429943865560077"/>
    <s v="Leve"/>
    <s v="Unknown"/>
    <s v="Unpatched Software"/>
    <x v="0"/>
    <n v="37"/>
    <x v="2"/>
  </r>
  <r>
    <n v="1572"/>
    <s v="China"/>
    <x v="0"/>
    <x v="0"/>
    <x v="8"/>
    <s v="SQL Injection"/>
    <n v="4"/>
    <x v="3"/>
    <s v="Healthcare"/>
    <x v="5"/>
    <n v="572"/>
    <n v="572000"/>
    <s v="Media"/>
    <s v="328454"/>
    <s v="Nation-state"/>
    <n v="328454"/>
    <n v="328454"/>
    <n v="1.7414919593002369"/>
    <s v="Leve"/>
    <s v="Nation-state"/>
    <s v="Zero-day"/>
    <x v="0"/>
    <n v="10"/>
    <x v="1"/>
  </r>
  <r>
    <n v="1573"/>
    <s v="Russia"/>
    <x v="7"/>
    <x v="0"/>
    <x v="4"/>
    <s v="DDoS"/>
    <n v="7"/>
    <x v="2"/>
    <s v="Education"/>
    <x v="0"/>
    <n v="1313"/>
    <n v="1313000"/>
    <s v="Media"/>
    <s v="510702"/>
    <s v="Hacker Group"/>
    <n v="510702"/>
    <n v="510702"/>
    <n v="2.5709709380421457"/>
    <s v="Leve"/>
    <s v="Hacker Group"/>
    <s v="Weak Passwords"/>
    <x v="3"/>
    <n v="15"/>
    <x v="1"/>
  </r>
  <r>
    <n v="1574"/>
    <s v="Australia"/>
    <x v="6"/>
    <x v="3"/>
    <x v="7"/>
    <s v="Man-in-the-Middle"/>
    <n v="10"/>
    <x v="1"/>
    <s v="Education"/>
    <x v="0"/>
    <n v="2096"/>
    <n v="2096000"/>
    <s v="Media"/>
    <s v="248083"/>
    <s v="Hacker Group"/>
    <n v="248083"/>
    <n v="248083"/>
    <n v="8.4487852855697483"/>
    <s v="Leve"/>
    <s v="Hacker Group"/>
    <s v="Social Engineering"/>
    <x v="4"/>
    <n v="70"/>
    <x v="0"/>
  </r>
  <r>
    <n v="1575"/>
    <s v="Brazil"/>
    <x v="8"/>
    <x v="2"/>
    <x v="5"/>
    <s v="DDoS"/>
    <n v="2"/>
    <x v="2"/>
    <s v="Government"/>
    <x v="6"/>
    <n v="4275"/>
    <n v="4275000"/>
    <s v="Alta"/>
    <s v="746425"/>
    <s v=""/>
    <n v="746425"/>
    <n v="746425"/>
    <n v="5.727300130622635"/>
    <s v="Leve"/>
    <s v="Unknown"/>
    <s v="Zero-day"/>
    <x v="0"/>
    <n v="24"/>
    <x v="2"/>
  </r>
  <r>
    <n v="1576"/>
    <s v="Japan"/>
    <x v="9"/>
    <x v="0"/>
    <x v="4"/>
    <s v="Ransomware"/>
    <n v="7"/>
    <x v="0"/>
    <s v="Education"/>
    <x v="0"/>
    <n v="8289"/>
    <n v="8289000"/>
    <s v="Alta"/>
    <s v="336607"/>
    <s v=""/>
    <n v="336607"/>
    <n v="336607"/>
    <n v="24.625156339588898"/>
    <s v="Leve"/>
    <s v="Unknown"/>
    <s v="Zero-day"/>
    <x v="1"/>
    <n v="17"/>
    <x v="1"/>
  </r>
  <r>
    <n v="1577"/>
    <s v="Brazil"/>
    <x v="8"/>
    <x v="2"/>
    <x v="8"/>
    <s v="Ransomware"/>
    <n v="4"/>
    <x v="0"/>
    <s v="Government"/>
    <x v="6"/>
    <n v="2121"/>
    <n v="2121000"/>
    <s v="Media"/>
    <s v="570810"/>
    <s v="Insider"/>
    <n v="570810"/>
    <n v="570810"/>
    <n v="3.7157723235402322"/>
    <s v="Leve"/>
    <s v="Insider"/>
    <s v="Social Engineering"/>
    <x v="3"/>
    <n v="72"/>
    <x v="0"/>
  </r>
  <r>
    <n v="1578"/>
    <s v="France"/>
    <x v="4"/>
    <x v="1"/>
    <x v="9"/>
    <s v="Malware"/>
    <n v="5"/>
    <x v="5"/>
    <s v="Banking"/>
    <x v="4"/>
    <n v="1225"/>
    <n v="1225000"/>
    <s v="Media"/>
    <s v="162930"/>
    <s v="Insider"/>
    <n v="162930"/>
    <n v="162930"/>
    <n v="7.5185662554471246"/>
    <s v="Leve"/>
    <s v="Insider"/>
    <s v="Unpatched Software"/>
    <x v="3"/>
    <n v="13"/>
    <x v="1"/>
  </r>
  <r>
    <n v="1579"/>
    <s v="Japan"/>
    <x v="9"/>
    <x v="0"/>
    <x v="7"/>
    <s v="SQL Injection"/>
    <n v="10"/>
    <x v="3"/>
    <s v="Education"/>
    <x v="0"/>
    <n v="6187"/>
    <n v="6187000"/>
    <s v="Alta"/>
    <s v="244406"/>
    <s v="Nation-state"/>
    <n v="244406"/>
    <n v="244406"/>
    <n v="25.314435815814669"/>
    <s v="Leve"/>
    <s v="Nation-state"/>
    <s v="Social Engineering"/>
    <x v="0"/>
    <n v="43"/>
    <x v="2"/>
  </r>
  <r>
    <n v="1580"/>
    <s v="Japan"/>
    <x v="9"/>
    <x v="0"/>
    <x v="3"/>
    <s v="DDoS"/>
    <n v="9"/>
    <x v="2"/>
    <s v="Education"/>
    <x v="0"/>
    <n v="7112"/>
    <n v="7112000"/>
    <s v="Alta"/>
    <s v="604557"/>
    <s v="Nation-state"/>
    <n v="604557"/>
    <n v="604557"/>
    <n v="11.763985860721156"/>
    <s v="Leve"/>
    <s v="Nation-state"/>
    <s v="Social Engineering"/>
    <x v="4"/>
    <n v="20"/>
    <x v="1"/>
  </r>
  <r>
    <n v="1581"/>
    <s v="Germany"/>
    <x v="2"/>
    <x v="1"/>
    <x v="2"/>
    <s v="Man-in-the-Middle"/>
    <n v="1"/>
    <x v="1"/>
    <s v="Education"/>
    <x v="0"/>
    <n v="2658"/>
    <n v="2658000"/>
    <s v="Media"/>
    <s v="313397"/>
    <s v="Hacker Group"/>
    <n v="313397"/>
    <n v="313397"/>
    <n v="8.4812554044869604"/>
    <s v="Leve"/>
    <s v="Hacker Group"/>
    <s v="Social Engineering"/>
    <x v="1"/>
    <n v="36"/>
    <x v="2"/>
  </r>
  <r>
    <n v="1582"/>
    <s v="Australia"/>
    <x v="6"/>
    <x v="3"/>
    <x v="5"/>
    <s v="Malware"/>
    <n v="2"/>
    <x v="5"/>
    <s v="Retail"/>
    <x v="1"/>
    <n v="524"/>
    <n v="524000"/>
    <s v="Media"/>
    <s v="696902"/>
    <s v="Nation-state"/>
    <n v="696902"/>
    <n v="696902"/>
    <n v="0.75189911924488662"/>
    <s v="Leve"/>
    <s v="Nation-state"/>
    <s v="Unpatched Software"/>
    <x v="4"/>
    <n v="21"/>
    <x v="2"/>
  </r>
  <r>
    <n v="1583"/>
    <s v="UK"/>
    <x v="1"/>
    <x v="1"/>
    <x v="2"/>
    <s v="Phishing"/>
    <n v="1"/>
    <x v="4"/>
    <s v="Banking"/>
    <x v="4"/>
    <n v="3039"/>
    <n v="3039000"/>
    <s v="Media"/>
    <s v="156576"/>
    <s v="Hacker Group"/>
    <n v="156576"/>
    <n v="156576"/>
    <n v="19.409104843654198"/>
    <s v="Leve"/>
    <s v="Hacker Group"/>
    <s v="Unpatched Software"/>
    <x v="0"/>
    <n v="72"/>
    <x v="0"/>
  </r>
  <r>
    <n v="1584"/>
    <s v="UK"/>
    <x v="1"/>
    <x v="1"/>
    <x v="9"/>
    <s v="Phishing"/>
    <n v="5"/>
    <x v="4"/>
    <s v="Healthcare"/>
    <x v="5"/>
    <n v="6655"/>
    <n v="6655000"/>
    <s v="Alta"/>
    <s v="843310"/>
    <s v="Hacker Group"/>
    <n v="843310"/>
    <n v="843310"/>
    <n v="7.8915226903511169"/>
    <s v="Leve"/>
    <s v="Hacker Group"/>
    <s v="Zero-day"/>
    <x v="2"/>
    <n v="71"/>
    <x v="0"/>
  </r>
  <r>
    <n v="1585"/>
    <s v="China"/>
    <x v="0"/>
    <x v="0"/>
    <x v="3"/>
    <s v="DDoS"/>
    <n v="9"/>
    <x v="2"/>
    <s v="Telecommunications"/>
    <x v="3"/>
    <n v="8302"/>
    <n v="8302000"/>
    <s v="Alta"/>
    <s v="281862"/>
    <s v="Insider"/>
    <n v="281862"/>
    <n v="281862"/>
    <n v="29.454130035265486"/>
    <s v="Leve"/>
    <s v="Insider"/>
    <s v="Social Engineering"/>
    <x v="1"/>
    <n v="4"/>
    <x v="1"/>
  </r>
  <r>
    <n v="1586"/>
    <s v="India"/>
    <x v="5"/>
    <x v="0"/>
    <x v="2"/>
    <s v="Ransomware"/>
    <n v="1"/>
    <x v="0"/>
    <s v="IT"/>
    <x v="2"/>
    <n v="8823"/>
    <n v="8823000"/>
    <s v="Alta"/>
    <s v="526308"/>
    <s v="Insider"/>
    <n v="526308"/>
    <n v="526308"/>
    <n v="16.763948106431975"/>
    <s v="Leve"/>
    <s v="Insider"/>
    <s v="Unpatched Software"/>
    <x v="2"/>
    <n v="23"/>
    <x v="2"/>
  </r>
  <r>
    <n v="1587"/>
    <s v="Russia"/>
    <x v="7"/>
    <x v="0"/>
    <x v="4"/>
    <s v="DDoS"/>
    <n v="7"/>
    <x v="2"/>
    <s v="IT"/>
    <x v="2"/>
    <n v="518"/>
    <n v="518000"/>
    <s v="Media"/>
    <s v="826924"/>
    <s v="Insider"/>
    <n v="826924"/>
    <n v="826924"/>
    <n v="0.62641790539396602"/>
    <s v="Leve"/>
    <s v="Insider"/>
    <s v="Social Engineering"/>
    <x v="0"/>
    <n v="35"/>
    <x v="2"/>
  </r>
  <r>
    <n v="1588"/>
    <s v="China"/>
    <x v="0"/>
    <x v="0"/>
    <x v="2"/>
    <s v="DDoS"/>
    <n v="1"/>
    <x v="2"/>
    <s v="IT"/>
    <x v="2"/>
    <n v="1377"/>
    <n v="1377000"/>
    <s v="Media"/>
    <s v="928751"/>
    <s v="Insider"/>
    <n v="928751"/>
    <n v="928751"/>
    <n v="1.4826363578612567"/>
    <s v="Leve"/>
    <s v="Insider"/>
    <s v="Social Engineering"/>
    <x v="4"/>
    <n v="26"/>
    <x v="2"/>
  </r>
  <r>
    <n v="1589"/>
    <s v="China"/>
    <x v="0"/>
    <x v="0"/>
    <x v="8"/>
    <s v="Ransomware"/>
    <n v="4"/>
    <x v="0"/>
    <s v="Education"/>
    <x v="0"/>
    <n v="219"/>
    <n v="219000"/>
    <s v="Media"/>
    <s v="304804"/>
    <s v="Hacker Group"/>
    <n v="304804"/>
    <n v="304804"/>
    <n v="0.71849450794608993"/>
    <s v="Leve"/>
    <s v="Hacker Group"/>
    <s v="Weak Passwords"/>
    <x v="1"/>
    <n v="53"/>
    <x v="0"/>
  </r>
  <r>
    <n v="1590"/>
    <s v="Brazil"/>
    <x v="8"/>
    <x v="2"/>
    <x v="2"/>
    <s v="Man-in-the-Middle"/>
    <n v="1"/>
    <x v="1"/>
    <s v="Education"/>
    <x v="0"/>
    <n v="3442"/>
    <n v="3442000"/>
    <s v="Media"/>
    <s v="960625"/>
    <s v="Nation-state"/>
    <n v="960625"/>
    <n v="960625"/>
    <n v="3.5830839297332466"/>
    <s v="Leve"/>
    <s v="Nation-state"/>
    <s v="Weak Passwords"/>
    <x v="3"/>
    <n v="48"/>
    <x v="2"/>
  </r>
  <r>
    <n v="1591"/>
    <s v="France"/>
    <x v="4"/>
    <x v="1"/>
    <x v="0"/>
    <s v="Ransomware"/>
    <n v="6"/>
    <x v="0"/>
    <s v="Government"/>
    <x v="6"/>
    <n v="579"/>
    <n v="579000"/>
    <s v="Media"/>
    <s v="264088"/>
    <s v=""/>
    <n v="264088"/>
    <n v="264088"/>
    <n v="2.1924510011814244"/>
    <s v="Leve"/>
    <s v="Unknown"/>
    <s v="Weak Passwords"/>
    <x v="1"/>
    <n v="28"/>
    <x v="2"/>
  </r>
  <r>
    <n v="1592"/>
    <s v="Australia"/>
    <x v="6"/>
    <x v="3"/>
    <x v="6"/>
    <s v="Phishing"/>
    <n v="3"/>
    <x v="4"/>
    <s v="Healthcare"/>
    <x v="5"/>
    <n v="6197"/>
    <n v="6197000"/>
    <s v="Alta"/>
    <s v="633750"/>
    <s v="Insider"/>
    <n v="633750"/>
    <n v="633750"/>
    <n v="9.7783037475345171"/>
    <s v="Leve"/>
    <s v="Insider"/>
    <s v="Unpatched Software"/>
    <x v="2"/>
    <n v="45"/>
    <x v="2"/>
  </r>
  <r>
    <n v="1593"/>
    <s v="China"/>
    <x v="0"/>
    <x v="0"/>
    <x v="8"/>
    <s v="Ransomware"/>
    <n v="4"/>
    <x v="0"/>
    <s v="Healthcare"/>
    <x v="5"/>
    <n v="5611"/>
    <n v="5611000"/>
    <s v="Alta"/>
    <s v="255531"/>
    <s v=""/>
    <n v="255531"/>
    <n v="255531"/>
    <n v="21.958196852828031"/>
    <s v="Leve"/>
    <s v="Unknown"/>
    <s v="Social Engineering"/>
    <x v="3"/>
    <n v="17"/>
    <x v="1"/>
  </r>
  <r>
    <n v="1594"/>
    <s v="Australia"/>
    <x v="6"/>
    <x v="3"/>
    <x v="4"/>
    <s v="Ransomware"/>
    <n v="7"/>
    <x v="0"/>
    <s v="Banking"/>
    <x v="4"/>
    <n v="5064"/>
    <n v="5064000"/>
    <s v="Alta"/>
    <s v="874035"/>
    <s v="Insider"/>
    <n v="874035"/>
    <n v="874035"/>
    <n v="5.7938183253531035"/>
    <s v="Leve"/>
    <s v="Insider"/>
    <s v="Unpatched Software"/>
    <x v="2"/>
    <n v="38"/>
    <x v="2"/>
  </r>
  <r>
    <n v="1595"/>
    <s v="USA"/>
    <x v="3"/>
    <x v="2"/>
    <x v="1"/>
    <s v="DDoS"/>
    <n v="8"/>
    <x v="2"/>
    <s v="Healthcare"/>
    <x v="5"/>
    <n v="6499"/>
    <n v="6499000"/>
    <s v="Alta"/>
    <s v="632431"/>
    <s v="Insider"/>
    <n v="632431"/>
    <n v="632431"/>
    <n v="10.276219856395402"/>
    <s v="Leve"/>
    <s v="Insider"/>
    <s v="Zero-day"/>
    <x v="0"/>
    <n v="55"/>
    <x v="0"/>
  </r>
  <r>
    <n v="1596"/>
    <s v="Brazil"/>
    <x v="8"/>
    <x v="2"/>
    <x v="4"/>
    <s v="Ransomware"/>
    <n v="7"/>
    <x v="0"/>
    <s v="Education"/>
    <x v="0"/>
    <n v="6904"/>
    <n v="6904000"/>
    <s v="Alta"/>
    <s v="939146"/>
    <s v="Nation-state"/>
    <n v="939146"/>
    <n v="939146"/>
    <n v="7.3513596395022711"/>
    <s v="Leve"/>
    <s v="Nation-state"/>
    <s v="Zero-day"/>
    <x v="3"/>
    <n v="56"/>
    <x v="0"/>
  </r>
  <r>
    <n v="1597"/>
    <s v="India"/>
    <x v="5"/>
    <x v="0"/>
    <x v="6"/>
    <s v="Man-in-the-Middle"/>
    <n v="3"/>
    <x v="1"/>
    <s v="Retail"/>
    <x v="1"/>
    <n v="1382"/>
    <n v="1382000"/>
    <s v="Media"/>
    <s v="633855"/>
    <s v="Hacker Group"/>
    <n v="633855"/>
    <n v="633855"/>
    <n v="2.1803093767502033"/>
    <s v="Leve"/>
    <s v="Hacker Group"/>
    <s v="Social Engineering"/>
    <x v="2"/>
    <n v="37"/>
    <x v="2"/>
  </r>
  <r>
    <n v="1598"/>
    <s v="Australia"/>
    <x v="6"/>
    <x v="3"/>
    <x v="3"/>
    <s v="Malware"/>
    <n v="9"/>
    <x v="5"/>
    <s v="Government"/>
    <x v="6"/>
    <n v="2248"/>
    <n v="2248000"/>
    <s v="Media"/>
    <s v="686176"/>
    <s v="Nation-state"/>
    <n v="686176"/>
    <n v="686176"/>
    <n v="3.276127407545586"/>
    <s v="Leve"/>
    <s v="Nation-state"/>
    <s v="Zero-day"/>
    <x v="3"/>
    <n v="62"/>
    <x v="0"/>
  </r>
  <r>
    <n v="1599"/>
    <s v="China"/>
    <x v="0"/>
    <x v="0"/>
    <x v="6"/>
    <s v="Malware"/>
    <n v="3"/>
    <x v="5"/>
    <s v="Retail"/>
    <x v="1"/>
    <n v="1131"/>
    <n v="1131000"/>
    <s v="Media"/>
    <s v="561807"/>
    <s v=""/>
    <n v="561807"/>
    <n v="561807"/>
    <n v="2.0131468636026253"/>
    <s v="Leve"/>
    <s v="Unknown"/>
    <s v="Zero-day"/>
    <x v="2"/>
    <n v="17"/>
    <x v="1"/>
  </r>
  <r>
    <n v="1600"/>
    <s v="India"/>
    <x v="5"/>
    <x v="0"/>
    <x v="5"/>
    <s v="SQL Injection"/>
    <n v="2"/>
    <x v="3"/>
    <s v="Government"/>
    <x v="6"/>
    <n v="6053"/>
    <n v="6053000"/>
    <s v="Alta"/>
    <s v="15768"/>
    <s v=""/>
    <n v="15768"/>
    <n v="15768"/>
    <n v="383.87874175545409"/>
    <s v="Grave"/>
    <s v="Unknown"/>
    <s v="Zero-day"/>
    <x v="0"/>
    <n v="66"/>
    <x v="0"/>
  </r>
  <r>
    <n v="1601"/>
    <s v="Germany"/>
    <x v="2"/>
    <x v="1"/>
    <x v="0"/>
    <s v="Malware"/>
    <n v="6"/>
    <x v="5"/>
    <s v="Healthcare"/>
    <x v="5"/>
    <n v="9845"/>
    <n v="9845000"/>
    <s v="Alta"/>
    <s v="32423"/>
    <s v="Hacker Group"/>
    <n v="32423"/>
    <n v="32423"/>
    <n v="303.6424760201092"/>
    <s v="Grave"/>
    <s v="Hacker Group"/>
    <s v="Weak Passwords"/>
    <x v="2"/>
    <n v="45"/>
    <x v="2"/>
  </r>
  <r>
    <n v="1602"/>
    <s v="China"/>
    <x v="0"/>
    <x v="0"/>
    <x v="8"/>
    <s v="SQL Injection"/>
    <n v="4"/>
    <x v="3"/>
    <s v="IT"/>
    <x v="2"/>
    <n v="9706"/>
    <n v="9706000"/>
    <s v="Alta"/>
    <s v="329378"/>
    <s v="Nation-state"/>
    <n v="329378"/>
    <n v="329378"/>
    <n v="29.467663292630352"/>
    <s v="Leve"/>
    <s v="Nation-state"/>
    <s v="Weak Passwords"/>
    <x v="0"/>
    <n v="61"/>
    <x v="0"/>
  </r>
  <r>
    <n v="1603"/>
    <s v="India"/>
    <x v="5"/>
    <x v="0"/>
    <x v="9"/>
    <s v="Phishing"/>
    <n v="5"/>
    <x v="4"/>
    <s v="Healthcare"/>
    <x v="5"/>
    <n v="647"/>
    <n v="647000"/>
    <s v="Media"/>
    <s v="541451"/>
    <s v="Hacker Group"/>
    <n v="541451"/>
    <n v="541451"/>
    <n v="1.1949373073463712"/>
    <s v="Leve"/>
    <s v="Hacker Group"/>
    <s v="Weak Passwords"/>
    <x v="4"/>
    <n v="17"/>
    <x v="1"/>
  </r>
  <r>
    <n v="1604"/>
    <s v="China"/>
    <x v="0"/>
    <x v="0"/>
    <x v="9"/>
    <s v="Man-in-the-Middle"/>
    <n v="5"/>
    <x v="1"/>
    <s v="Education"/>
    <x v="0"/>
    <n v="105"/>
    <n v="105000"/>
    <s v="Media"/>
    <s v="255393"/>
    <s v=""/>
    <n v="255393"/>
    <n v="255393"/>
    <n v="0.41113108033501311"/>
    <s v="Leve"/>
    <s v="Unknown"/>
    <s v="Unpatched Software"/>
    <x v="4"/>
    <n v="71"/>
    <x v="0"/>
  </r>
  <r>
    <n v="1605"/>
    <s v="Japan"/>
    <x v="9"/>
    <x v="0"/>
    <x v="1"/>
    <s v="Phishing"/>
    <n v="8"/>
    <x v="4"/>
    <s v="Government"/>
    <x v="6"/>
    <n v="8997"/>
    <n v="8997000"/>
    <s v="Alta"/>
    <s v="141115"/>
    <s v="Hacker Group"/>
    <n v="141115"/>
    <n v="141115"/>
    <n v="63.756510647344363"/>
    <s v="Moderada"/>
    <s v="Hacker Group"/>
    <s v="Zero-day"/>
    <x v="1"/>
    <n v="9"/>
    <x v="1"/>
  </r>
  <r>
    <n v="1606"/>
    <s v="India"/>
    <x v="5"/>
    <x v="0"/>
    <x v="7"/>
    <s v="Man-in-the-Middle"/>
    <n v="10"/>
    <x v="1"/>
    <s v="Telecommunications"/>
    <x v="3"/>
    <n v="4858"/>
    <n v="4858000"/>
    <s v="Alta"/>
    <s v="358210"/>
    <s v="Nation-state"/>
    <n v="358210"/>
    <n v="358210"/>
    <n v="13.561877111191759"/>
    <s v="Leve"/>
    <s v="Nation-state"/>
    <s v="Zero-day"/>
    <x v="1"/>
    <n v="11"/>
    <x v="1"/>
  </r>
  <r>
    <n v="1607"/>
    <s v="Japan"/>
    <x v="9"/>
    <x v="0"/>
    <x v="5"/>
    <s v="Man-in-the-Middle"/>
    <n v="2"/>
    <x v="1"/>
    <s v="Education"/>
    <x v="0"/>
    <n v="1642"/>
    <n v="1642000"/>
    <s v="Media"/>
    <s v="60322"/>
    <s v="Insider"/>
    <n v="60322"/>
    <n v="60322"/>
    <n v="27.220582871920691"/>
    <s v="Leve"/>
    <s v="Insider"/>
    <s v="Zero-day"/>
    <x v="0"/>
    <n v="22"/>
    <x v="2"/>
  </r>
  <r>
    <n v="1608"/>
    <s v="China"/>
    <x v="0"/>
    <x v="0"/>
    <x v="0"/>
    <s v="Ransomware"/>
    <n v="6"/>
    <x v="0"/>
    <s v="Government"/>
    <x v="6"/>
    <n v="1542"/>
    <n v="1542000"/>
    <s v="Media"/>
    <s v="555153"/>
    <s v=""/>
    <n v="555153"/>
    <n v="555153"/>
    <n v="2.7776126581320826"/>
    <s v="Leve"/>
    <s v="Unknown"/>
    <s v="Zero-day"/>
    <x v="4"/>
    <n v="11"/>
    <x v="1"/>
  </r>
  <r>
    <n v="1609"/>
    <s v="India"/>
    <x v="5"/>
    <x v="0"/>
    <x v="4"/>
    <s v="SQL Injection"/>
    <n v="7"/>
    <x v="3"/>
    <s v="Healthcare"/>
    <x v="5"/>
    <n v="4715"/>
    <n v="4715000"/>
    <s v="Alta"/>
    <s v="98266"/>
    <s v="Insider"/>
    <n v="98266"/>
    <n v="98266"/>
    <n v="47.982008019050333"/>
    <s v="Moderada"/>
    <s v="Insider"/>
    <s v="Social Engineering"/>
    <x v="3"/>
    <n v="18"/>
    <x v="1"/>
  </r>
  <r>
    <n v="1610"/>
    <s v="Russia"/>
    <x v="7"/>
    <x v="0"/>
    <x v="0"/>
    <s v="Man-in-the-Middle"/>
    <n v="6"/>
    <x v="1"/>
    <s v="IT"/>
    <x v="2"/>
    <n v="528"/>
    <n v="528000"/>
    <s v="Media"/>
    <s v="633511"/>
    <s v="Insider"/>
    <n v="633511"/>
    <n v="633511"/>
    <n v="0.83345040575459617"/>
    <s v="Leve"/>
    <s v="Insider"/>
    <s v="Zero-day"/>
    <x v="0"/>
    <n v="58"/>
    <x v="0"/>
  </r>
  <r>
    <n v="1611"/>
    <s v="UK"/>
    <x v="1"/>
    <x v="1"/>
    <x v="7"/>
    <s v="Man-in-the-Middle"/>
    <n v="10"/>
    <x v="1"/>
    <s v="Banking"/>
    <x v="4"/>
    <n v="6488"/>
    <n v="6488000"/>
    <s v="Alta"/>
    <s v="976213"/>
    <s v=""/>
    <n v="976213"/>
    <n v="976213"/>
    <n v="6.6460905560569259"/>
    <s v="Leve"/>
    <s v="Unknown"/>
    <s v="Social Engineering"/>
    <x v="3"/>
    <n v="28"/>
    <x v="2"/>
  </r>
  <r>
    <n v="1612"/>
    <s v="Brazil"/>
    <x v="8"/>
    <x v="2"/>
    <x v="3"/>
    <s v="DDoS"/>
    <n v="9"/>
    <x v="2"/>
    <s v="Telecommunications"/>
    <x v="3"/>
    <n v="941"/>
    <n v="941000"/>
    <s v="Media"/>
    <s v="838739"/>
    <s v=""/>
    <n v="838739"/>
    <n v="838739"/>
    <n v="1.121922314331395"/>
    <s v="Leve"/>
    <s v="Unknown"/>
    <s v="Social Engineering"/>
    <x v="0"/>
    <n v="21"/>
    <x v="2"/>
  </r>
  <r>
    <n v="1613"/>
    <s v="China"/>
    <x v="0"/>
    <x v="0"/>
    <x v="5"/>
    <s v="Ransomware"/>
    <n v="2"/>
    <x v="0"/>
    <s v="IT"/>
    <x v="2"/>
    <n v="2318"/>
    <n v="2318000"/>
    <s v="Media"/>
    <s v="367503"/>
    <s v="Nation-state"/>
    <n v="367503"/>
    <n v="367503"/>
    <n v="6.3074315039605118"/>
    <s v="Leve"/>
    <s v="Nation-state"/>
    <s v="Weak Passwords"/>
    <x v="4"/>
    <n v="17"/>
    <x v="1"/>
  </r>
  <r>
    <n v="1614"/>
    <s v="China"/>
    <x v="0"/>
    <x v="0"/>
    <x v="4"/>
    <s v="Ransomware"/>
    <n v="7"/>
    <x v="0"/>
    <s v="Education"/>
    <x v="0"/>
    <n v="1744"/>
    <n v="1744000"/>
    <s v="Media"/>
    <s v="598614"/>
    <s v="Insider"/>
    <n v="598614"/>
    <n v="598614"/>
    <n v="2.9133966128423325"/>
    <s v="Leve"/>
    <s v="Insider"/>
    <s v="Social Engineering"/>
    <x v="0"/>
    <n v="59"/>
    <x v="0"/>
  </r>
  <r>
    <n v="1615"/>
    <s v="France"/>
    <x v="4"/>
    <x v="1"/>
    <x v="6"/>
    <s v="Phishing"/>
    <n v="3"/>
    <x v="4"/>
    <s v="Retail"/>
    <x v="1"/>
    <n v="2272"/>
    <n v="2272000"/>
    <s v="Media"/>
    <s v="629571"/>
    <s v="Hacker Group"/>
    <n v="629571"/>
    <n v="629571"/>
    <n v="3.6088066318175391"/>
    <s v="Leve"/>
    <s v="Hacker Group"/>
    <s v="Unpatched Software"/>
    <x v="0"/>
    <n v="41"/>
    <x v="2"/>
  </r>
  <r>
    <n v="1616"/>
    <s v="Japan"/>
    <x v="9"/>
    <x v="0"/>
    <x v="8"/>
    <s v="Man-in-the-Middle"/>
    <n v="4"/>
    <x v="1"/>
    <s v="Education"/>
    <x v="0"/>
    <n v="6999"/>
    <n v="6999000"/>
    <s v="Alta"/>
    <s v="834355"/>
    <s v="Nation-state"/>
    <n v="834355"/>
    <n v="834355"/>
    <n v="8.3885156797765941"/>
    <s v="Leve"/>
    <s v="Nation-state"/>
    <s v="Unpatched Software"/>
    <x v="1"/>
    <n v="71"/>
    <x v="0"/>
  </r>
  <r>
    <n v="1617"/>
    <s v="USA"/>
    <x v="3"/>
    <x v="2"/>
    <x v="9"/>
    <s v="Man-in-the-Middle"/>
    <n v="5"/>
    <x v="1"/>
    <s v="IT"/>
    <x v="2"/>
    <n v="8788"/>
    <n v="8788000"/>
    <s v="Alta"/>
    <s v="731495"/>
    <s v="Nation-state"/>
    <n v="731495"/>
    <n v="731495"/>
    <n v="12.013752657229373"/>
    <s v="Leve"/>
    <s v="Nation-state"/>
    <s v="Unpatched Software"/>
    <x v="2"/>
    <n v="3"/>
    <x v="1"/>
  </r>
  <r>
    <n v="1618"/>
    <s v="UK"/>
    <x v="1"/>
    <x v="1"/>
    <x v="9"/>
    <s v="SQL Injection"/>
    <n v="5"/>
    <x v="3"/>
    <s v="Retail"/>
    <x v="1"/>
    <n v="6991"/>
    <n v="6991000"/>
    <s v="Alta"/>
    <s v="354637"/>
    <s v="Insider"/>
    <n v="354637"/>
    <n v="354637"/>
    <n v="19.713115100793207"/>
    <s v="Leve"/>
    <s v="Insider"/>
    <s v="Social Engineering"/>
    <x v="0"/>
    <n v="63"/>
    <x v="0"/>
  </r>
  <r>
    <n v="1619"/>
    <s v="USA"/>
    <x v="3"/>
    <x v="2"/>
    <x v="9"/>
    <s v="Ransomware"/>
    <n v="5"/>
    <x v="0"/>
    <s v="Banking"/>
    <x v="4"/>
    <n v="2745"/>
    <n v="2745000"/>
    <s v="Media"/>
    <s v="60428"/>
    <s v="Nation-state"/>
    <n v="60428"/>
    <n v="60428"/>
    <n v="45.425961474813001"/>
    <s v="Moderada"/>
    <s v="Nation-state"/>
    <s v="Weak Passwords"/>
    <x v="2"/>
    <n v="27"/>
    <x v="2"/>
  </r>
  <r>
    <n v="1620"/>
    <s v="China"/>
    <x v="0"/>
    <x v="0"/>
    <x v="2"/>
    <s v="DDoS"/>
    <n v="1"/>
    <x v="2"/>
    <s v="Retail"/>
    <x v="1"/>
    <n v="1317"/>
    <n v="1317000"/>
    <s v="Media"/>
    <s v="95351"/>
    <s v="Nation-state"/>
    <n v="95351"/>
    <n v="95351"/>
    <n v="13.812125724953068"/>
    <s v="Leve"/>
    <s v="Nation-state"/>
    <s v="Unpatched Software"/>
    <x v="2"/>
    <n v="11"/>
    <x v="1"/>
  </r>
  <r>
    <n v="1621"/>
    <s v="Brazil"/>
    <x v="8"/>
    <x v="2"/>
    <x v="9"/>
    <s v="Phishing"/>
    <n v="5"/>
    <x v="4"/>
    <s v="Retail"/>
    <x v="1"/>
    <n v="5099"/>
    <n v="5099000"/>
    <s v="Alta"/>
    <s v="826159"/>
    <s v="Insider"/>
    <n v="826159"/>
    <n v="826159"/>
    <n v="6.1719354264735964"/>
    <s v="Leve"/>
    <s v="Insider"/>
    <s v="Weak Passwords"/>
    <x v="0"/>
    <n v="3"/>
    <x v="1"/>
  </r>
  <r>
    <n v="1622"/>
    <s v="France"/>
    <x v="4"/>
    <x v="1"/>
    <x v="9"/>
    <s v="SQL Injection"/>
    <n v="5"/>
    <x v="3"/>
    <s v="Healthcare"/>
    <x v="5"/>
    <n v="6692"/>
    <n v="6692000"/>
    <s v="Alta"/>
    <s v="234301"/>
    <s v="Insider"/>
    <n v="234301"/>
    <n v="234301"/>
    <n v="28.561551167088489"/>
    <s v="Leve"/>
    <s v="Insider"/>
    <s v="Zero-day"/>
    <x v="1"/>
    <n v="32"/>
    <x v="2"/>
  </r>
  <r>
    <n v="1623"/>
    <s v="UK"/>
    <x v="1"/>
    <x v="1"/>
    <x v="9"/>
    <s v="Phishing"/>
    <n v="5"/>
    <x v="4"/>
    <s v="Healthcare"/>
    <x v="5"/>
    <n v="3947"/>
    <n v="3947000"/>
    <s v="Media"/>
    <s v="551014"/>
    <s v="Nation-state"/>
    <n v="551014"/>
    <n v="551014"/>
    <n v="7.1631573789413698"/>
    <s v="Leve"/>
    <s v="Nation-state"/>
    <s v="Social Engineering"/>
    <x v="3"/>
    <n v="71"/>
    <x v="0"/>
  </r>
  <r>
    <n v="1624"/>
    <s v="Brazil"/>
    <x v="8"/>
    <x v="2"/>
    <x v="1"/>
    <s v="SQL Injection"/>
    <n v="8"/>
    <x v="3"/>
    <s v="Telecommunications"/>
    <x v="3"/>
    <n v="435"/>
    <n v="435000"/>
    <s v="Media"/>
    <s v="809757"/>
    <s v="Nation-state"/>
    <n v="809757"/>
    <n v="809757"/>
    <n v="0.53719819649598588"/>
    <s v="Leve"/>
    <s v="Nation-state"/>
    <s v="Social Engineering"/>
    <x v="0"/>
    <n v="61"/>
    <x v="0"/>
  </r>
  <r>
    <n v="1625"/>
    <s v="UK"/>
    <x v="1"/>
    <x v="1"/>
    <x v="1"/>
    <s v="Malware"/>
    <n v="8"/>
    <x v="5"/>
    <s v="Healthcare"/>
    <x v="5"/>
    <n v="2406"/>
    <n v="2406000"/>
    <s v="Media"/>
    <s v="612319"/>
    <s v=""/>
    <n v="612319"/>
    <n v="612319"/>
    <n v="3.9293244207676064"/>
    <s v="Leve"/>
    <s v="Unknown"/>
    <s v="Social Engineering"/>
    <x v="2"/>
    <n v="47"/>
    <x v="2"/>
  </r>
  <r>
    <n v="1626"/>
    <s v="UK"/>
    <x v="1"/>
    <x v="1"/>
    <x v="7"/>
    <s v="Phishing"/>
    <n v="10"/>
    <x v="4"/>
    <s v="Telecommunications"/>
    <x v="3"/>
    <n v="218"/>
    <n v="218000"/>
    <s v="Media"/>
    <s v="312051"/>
    <s v="Nation-state"/>
    <n v="312051"/>
    <n v="312051"/>
    <n v="0.69860375387356555"/>
    <s v="Leve"/>
    <s v="Nation-state"/>
    <s v="Unpatched Software"/>
    <x v="0"/>
    <n v="41"/>
    <x v="2"/>
  </r>
  <r>
    <n v="1627"/>
    <s v="USA"/>
    <x v="3"/>
    <x v="2"/>
    <x v="4"/>
    <s v="Phishing"/>
    <n v="7"/>
    <x v="4"/>
    <s v="Banking"/>
    <x v="4"/>
    <n v="8974"/>
    <n v="8974000"/>
    <s v="Alta"/>
    <s v="279786"/>
    <s v="Insider"/>
    <n v="279786"/>
    <n v="279786"/>
    <n v="32.074514092913873"/>
    <s v="Leve"/>
    <s v="Insider"/>
    <s v="Zero-day"/>
    <x v="0"/>
    <n v="46"/>
    <x v="2"/>
  </r>
  <r>
    <n v="1628"/>
    <s v="Australia"/>
    <x v="6"/>
    <x v="3"/>
    <x v="3"/>
    <s v="Phishing"/>
    <n v="9"/>
    <x v="4"/>
    <s v="Government"/>
    <x v="6"/>
    <n v="7234"/>
    <n v="7234000"/>
    <s v="Alta"/>
    <s v="847817"/>
    <s v="Hacker Group"/>
    <n v="847817"/>
    <n v="847817"/>
    <n v="8.5325017073259914"/>
    <s v="Leve"/>
    <s v="Hacker Group"/>
    <s v="Social Engineering"/>
    <x v="3"/>
    <n v="13"/>
    <x v="1"/>
  </r>
  <r>
    <n v="1629"/>
    <s v="Australia"/>
    <x v="6"/>
    <x v="3"/>
    <x v="3"/>
    <s v="Man-in-the-Middle"/>
    <n v="9"/>
    <x v="1"/>
    <s v="Education"/>
    <x v="0"/>
    <n v="3748"/>
    <n v="3748000"/>
    <s v="Media"/>
    <s v="382682"/>
    <s v="Nation-state"/>
    <n v="382682"/>
    <n v="382682"/>
    <n v="9.7940326432912972"/>
    <s v="Leve"/>
    <s v="Nation-state"/>
    <s v="Zero-day"/>
    <x v="3"/>
    <n v="12"/>
    <x v="1"/>
  </r>
  <r>
    <n v="1630"/>
    <s v="USA"/>
    <x v="3"/>
    <x v="2"/>
    <x v="8"/>
    <s v="Phishing"/>
    <n v="4"/>
    <x v="4"/>
    <s v="IT"/>
    <x v="2"/>
    <n v="382"/>
    <n v="382000"/>
    <s v="Media"/>
    <s v="159917"/>
    <s v="Insider"/>
    <n v="159917"/>
    <n v="159917"/>
    <n v="2.3887391584384399"/>
    <s v="Leve"/>
    <s v="Insider"/>
    <s v="Zero-day"/>
    <x v="2"/>
    <n v="47"/>
    <x v="2"/>
  </r>
  <r>
    <n v="1631"/>
    <s v="France"/>
    <x v="4"/>
    <x v="1"/>
    <x v="5"/>
    <s v="Man-in-the-Middle"/>
    <n v="2"/>
    <x v="1"/>
    <s v="Government"/>
    <x v="6"/>
    <n v="8585"/>
    <n v="8585000"/>
    <s v="Alta"/>
    <s v="841548"/>
    <s v=""/>
    <n v="841548"/>
    <n v="841548"/>
    <n v="10.201438301796214"/>
    <s v="Leve"/>
    <s v="Unknown"/>
    <s v="Zero-day"/>
    <x v="3"/>
    <n v="68"/>
    <x v="0"/>
  </r>
  <r>
    <n v="1632"/>
    <s v="Japan"/>
    <x v="9"/>
    <x v="0"/>
    <x v="1"/>
    <s v="DDoS"/>
    <n v="8"/>
    <x v="2"/>
    <s v="Healthcare"/>
    <x v="5"/>
    <n v="55"/>
    <n v="55000"/>
    <s v="Baja"/>
    <s v="751586"/>
    <s v="Nation-state"/>
    <n v="751586"/>
    <n v="751586"/>
    <n v="7.3178585018880069E-2"/>
    <s v="Leve"/>
    <s v="Nation-state"/>
    <s v="Social Engineering"/>
    <x v="1"/>
    <n v="24"/>
    <x v="2"/>
  </r>
  <r>
    <n v="1633"/>
    <s v="Germany"/>
    <x v="2"/>
    <x v="1"/>
    <x v="2"/>
    <s v="Man-in-the-Middle"/>
    <n v="1"/>
    <x v="1"/>
    <s v="Banking"/>
    <x v="4"/>
    <n v="5351"/>
    <n v="5351000"/>
    <s v="Alta"/>
    <s v="680154"/>
    <s v="Nation-state"/>
    <n v="680154"/>
    <n v="680154"/>
    <n v="7.867335926863622"/>
    <s v="Leve"/>
    <s v="Nation-state"/>
    <s v="Zero-day"/>
    <x v="3"/>
    <n v="2"/>
    <x v="1"/>
  </r>
  <r>
    <n v="1634"/>
    <s v="France"/>
    <x v="4"/>
    <x v="1"/>
    <x v="5"/>
    <s v="Phishing"/>
    <n v="2"/>
    <x v="4"/>
    <s v="Education"/>
    <x v="0"/>
    <n v="3738"/>
    <n v="3738000"/>
    <s v="Media"/>
    <s v="978508"/>
    <s v="Insider"/>
    <n v="978508"/>
    <n v="978508"/>
    <n v="3.8201016241052703"/>
    <s v="Leve"/>
    <s v="Insider"/>
    <s v="Weak Passwords"/>
    <x v="3"/>
    <n v="42"/>
    <x v="2"/>
  </r>
  <r>
    <n v="1635"/>
    <s v="Germany"/>
    <x v="2"/>
    <x v="1"/>
    <x v="9"/>
    <s v="Man-in-the-Middle"/>
    <n v="5"/>
    <x v="1"/>
    <s v="IT"/>
    <x v="2"/>
    <n v="8455"/>
    <n v="8455000"/>
    <s v="Alta"/>
    <s v="392247"/>
    <s v=""/>
    <n v="392247"/>
    <n v="392247"/>
    <n v="21.555295515325803"/>
    <s v="Leve"/>
    <s v="Unknown"/>
    <s v="Zero-day"/>
    <x v="2"/>
    <n v="7"/>
    <x v="1"/>
  </r>
  <r>
    <n v="1637"/>
    <s v="Russia"/>
    <x v="7"/>
    <x v="0"/>
    <x v="5"/>
    <s v="SQL Injection"/>
    <n v="2"/>
    <x v="3"/>
    <s v="Retail"/>
    <x v="1"/>
    <n v="3487"/>
    <n v="3487000"/>
    <s v="Media"/>
    <s v="446911"/>
    <s v=""/>
    <n v="446911"/>
    <n v="446911"/>
    <n v="7.8024483622018703"/>
    <s v="Leve"/>
    <s v="Unknown"/>
    <s v="Weak Passwords"/>
    <x v="3"/>
    <n v="25"/>
    <x v="2"/>
  </r>
  <r>
    <n v="1638"/>
    <s v="Australia"/>
    <x v="6"/>
    <x v="3"/>
    <x v="5"/>
    <s v="Ransomware"/>
    <n v="2"/>
    <x v="0"/>
    <s v="IT"/>
    <x v="2"/>
    <n v="1726"/>
    <n v="1726000"/>
    <s v="Media"/>
    <s v="777799"/>
    <s v="Insider"/>
    <n v="777799"/>
    <n v="777799"/>
    <n v="2.2190823078970272"/>
    <s v="Leve"/>
    <s v="Insider"/>
    <s v="Weak Passwords"/>
    <x v="3"/>
    <n v="2"/>
    <x v="1"/>
  </r>
  <r>
    <n v="1639"/>
    <s v="Australia"/>
    <x v="6"/>
    <x v="3"/>
    <x v="3"/>
    <s v="Ransomware"/>
    <n v="9"/>
    <x v="0"/>
    <s v="Healthcare"/>
    <x v="5"/>
    <n v="8299"/>
    <n v="8299000"/>
    <s v="Alta"/>
    <s v="799581"/>
    <s v="Nation-state"/>
    <n v="799581"/>
    <n v="799581"/>
    <n v="10.379186098719204"/>
    <s v="Leve"/>
    <s v="Nation-state"/>
    <s v="Zero-day"/>
    <x v="1"/>
    <n v="50"/>
    <x v="2"/>
  </r>
  <r>
    <n v="1641"/>
    <s v="Japan"/>
    <x v="9"/>
    <x v="0"/>
    <x v="5"/>
    <s v="SQL Injection"/>
    <n v="2"/>
    <x v="3"/>
    <s v="Telecommunications"/>
    <x v="3"/>
    <n v="3146"/>
    <n v="3146000"/>
    <s v="Media"/>
    <s v="192430"/>
    <s v="Nation-state"/>
    <n v="192430"/>
    <n v="192430"/>
    <n v="16.348802161825081"/>
    <s v="Leve"/>
    <s v="Nation-state"/>
    <s v="Unpatched Software"/>
    <x v="1"/>
    <n v="49"/>
    <x v="2"/>
  </r>
  <r>
    <n v="1642"/>
    <s v="UK"/>
    <x v="1"/>
    <x v="1"/>
    <x v="3"/>
    <s v="DDoS"/>
    <n v="9"/>
    <x v="2"/>
    <s v="Telecommunications"/>
    <x v="3"/>
    <n v="745"/>
    <n v="745000"/>
    <s v="Media"/>
    <s v="735"/>
    <s v="Hacker Group"/>
    <n v="735"/>
    <n v="735"/>
    <n v="1013.6054421768707"/>
    <s v="Grave"/>
    <s v="Hacker Group"/>
    <s v="Unpatched Software"/>
    <x v="3"/>
    <n v="69"/>
    <x v="0"/>
  </r>
  <r>
    <n v="1643"/>
    <s v="USA"/>
    <x v="3"/>
    <x v="2"/>
    <x v="5"/>
    <s v="Ransomware"/>
    <n v="2"/>
    <x v="0"/>
    <s v="Healthcare"/>
    <x v="5"/>
    <n v="1279"/>
    <n v="1279000"/>
    <s v="Media"/>
    <s v="654947"/>
    <s v="Insider"/>
    <n v="654947"/>
    <n v="654947"/>
    <n v="1.952829770958566"/>
    <s v="Leve"/>
    <s v="Insider"/>
    <s v="Social Engineering"/>
    <x v="4"/>
    <n v="23"/>
    <x v="2"/>
  </r>
  <r>
    <n v="1644"/>
    <s v="USA"/>
    <x v="3"/>
    <x v="2"/>
    <x v="4"/>
    <s v="DDoS"/>
    <n v="7"/>
    <x v="2"/>
    <s v="Banking"/>
    <x v="4"/>
    <n v="1001"/>
    <n v="1001000"/>
    <s v="Media"/>
    <s v="327826"/>
    <s v="Hacker Group"/>
    <n v="327826"/>
    <n v="327826"/>
    <n v="3.0534490857955134"/>
    <s v="Leve"/>
    <s v="Hacker Group"/>
    <s v="Social Engineering"/>
    <x v="1"/>
    <n v="35"/>
    <x v="2"/>
  </r>
  <r>
    <n v="1645"/>
    <s v="France"/>
    <x v="4"/>
    <x v="1"/>
    <x v="3"/>
    <s v="Man-in-the-Middle"/>
    <n v="9"/>
    <x v="1"/>
    <s v="Healthcare"/>
    <x v="5"/>
    <n v="2399"/>
    <n v="2399000"/>
    <s v="Media"/>
    <s v="106126"/>
    <s v=""/>
    <n v="106126"/>
    <n v="106126"/>
    <n v="22.605205133520531"/>
    <s v="Leve"/>
    <s v="Unknown"/>
    <s v="Weak Passwords"/>
    <x v="2"/>
    <n v="19"/>
    <x v="1"/>
  </r>
  <r>
    <n v="1646"/>
    <s v="Russia"/>
    <x v="7"/>
    <x v="0"/>
    <x v="6"/>
    <s v="Man-in-the-Middle"/>
    <n v="3"/>
    <x v="1"/>
    <s v="IT"/>
    <x v="2"/>
    <n v="3457"/>
    <n v="3457000"/>
    <s v="Media"/>
    <s v="46493"/>
    <s v="Insider"/>
    <n v="46493"/>
    <n v="46493"/>
    <n v="74.35527928935538"/>
    <s v="Moderada"/>
    <s v="Insider"/>
    <s v="Unpatched Software"/>
    <x v="4"/>
    <n v="62"/>
    <x v="0"/>
  </r>
  <r>
    <n v="1647"/>
    <s v="Japan"/>
    <x v="9"/>
    <x v="0"/>
    <x v="8"/>
    <s v="Man-in-the-Middle"/>
    <n v="4"/>
    <x v="1"/>
    <s v="Education"/>
    <x v="0"/>
    <n v="1578"/>
    <n v="1578000"/>
    <s v="Media"/>
    <s v="733307"/>
    <s v="Nation-state"/>
    <n v="733307"/>
    <n v="733307"/>
    <n v="2.1518954544276818"/>
    <s v="Leve"/>
    <s v="Nation-state"/>
    <s v="Social Engineering"/>
    <x v="3"/>
    <n v="29"/>
    <x v="2"/>
  </r>
  <r>
    <n v="1648"/>
    <s v="France"/>
    <x v="4"/>
    <x v="1"/>
    <x v="7"/>
    <s v="Malware"/>
    <n v="10"/>
    <x v="5"/>
    <s v="Government"/>
    <x v="6"/>
    <n v="7191"/>
    <n v="7191000"/>
    <s v="Alta"/>
    <s v="789673"/>
    <s v=""/>
    <n v="789673"/>
    <n v="789673"/>
    <n v="9.1063009625503213"/>
    <s v="Leve"/>
    <s v="Unknown"/>
    <s v="Weak Passwords"/>
    <x v="2"/>
    <n v="31"/>
    <x v="2"/>
  </r>
  <r>
    <n v="1649"/>
    <s v="China"/>
    <x v="0"/>
    <x v="0"/>
    <x v="1"/>
    <s v="Ransomware"/>
    <n v="8"/>
    <x v="0"/>
    <s v="Education"/>
    <x v="0"/>
    <n v="6493"/>
    <n v="6493000"/>
    <s v="Alta"/>
    <s v="159061"/>
    <s v="Insider"/>
    <n v="159061"/>
    <n v="159061"/>
    <n v="40.820817170770965"/>
    <s v="Moderada"/>
    <s v="Insider"/>
    <s v="Weak Passwords"/>
    <x v="3"/>
    <n v="12"/>
    <x v="1"/>
  </r>
  <r>
    <n v="1650"/>
    <s v="China"/>
    <x v="0"/>
    <x v="0"/>
    <x v="9"/>
    <s v="Phishing"/>
    <n v="5"/>
    <x v="4"/>
    <s v="Education"/>
    <x v="0"/>
    <n v="635"/>
    <n v="635000"/>
    <s v="Media"/>
    <s v="80748"/>
    <s v="Hacker Group"/>
    <n v="80748"/>
    <n v="80748"/>
    <n v="7.8639718630802005"/>
    <s v="Leve"/>
    <s v="Hacker Group"/>
    <s v="Zero-day"/>
    <x v="4"/>
    <n v="8"/>
    <x v="1"/>
  </r>
  <r>
    <n v="1651"/>
    <s v="UK"/>
    <x v="1"/>
    <x v="1"/>
    <x v="9"/>
    <s v="Man-in-the-Middle"/>
    <n v="5"/>
    <x v="1"/>
    <s v="IT"/>
    <x v="2"/>
    <n v="8585"/>
    <n v="8585000"/>
    <s v="Alta"/>
    <s v="697536"/>
    <s v=""/>
    <n v="697536"/>
    <n v="697536"/>
    <n v="12.30760849619231"/>
    <s v="Leve"/>
    <s v="Unknown"/>
    <s v="Social Engineering"/>
    <x v="1"/>
    <n v="72"/>
    <x v="0"/>
  </r>
  <r>
    <n v="1652"/>
    <s v="Brazil"/>
    <x v="8"/>
    <x v="2"/>
    <x v="0"/>
    <s v="SQL Injection"/>
    <n v="6"/>
    <x v="3"/>
    <s v="Healthcare"/>
    <x v="5"/>
    <n v="465"/>
    <n v="465000"/>
    <s v="Media"/>
    <s v="748146"/>
    <s v="Insider"/>
    <n v="748146"/>
    <n v="748146"/>
    <n v="0.6215364380749212"/>
    <s v="Leve"/>
    <s v="Insider"/>
    <s v="Weak Passwords"/>
    <x v="1"/>
    <n v="13"/>
    <x v="1"/>
  </r>
  <r>
    <n v="1653"/>
    <s v="Russia"/>
    <x v="7"/>
    <x v="0"/>
    <x v="9"/>
    <s v="Man-in-the-Middle"/>
    <n v="5"/>
    <x v="1"/>
    <s v="Telecommunications"/>
    <x v="3"/>
    <n v="6439"/>
    <n v="6439000"/>
    <s v="Alta"/>
    <s v="803579"/>
    <s v=""/>
    <n v="803579"/>
    <n v="803579"/>
    <n v="8.0129022784318646"/>
    <s v="Leve"/>
    <s v="Unknown"/>
    <s v="Weak Passwords"/>
    <x v="0"/>
    <n v="1"/>
    <x v="1"/>
  </r>
  <r>
    <n v="1654"/>
    <s v="France"/>
    <x v="4"/>
    <x v="1"/>
    <x v="8"/>
    <s v="Phishing"/>
    <n v="4"/>
    <x v="4"/>
    <s v="Retail"/>
    <x v="1"/>
    <n v="1347"/>
    <n v="1347000"/>
    <s v="Media"/>
    <s v="537683"/>
    <s v="Insider"/>
    <n v="537683"/>
    <n v="537683"/>
    <n v="2.505193580604185"/>
    <s v="Leve"/>
    <s v="Insider"/>
    <s v="Unpatched Software"/>
    <x v="0"/>
    <n v="41"/>
    <x v="2"/>
  </r>
  <r>
    <n v="1655"/>
    <s v="France"/>
    <x v="4"/>
    <x v="1"/>
    <x v="9"/>
    <s v="DDoS"/>
    <n v="5"/>
    <x v="2"/>
    <s v="Retail"/>
    <x v="1"/>
    <n v="4072"/>
    <n v="4072000"/>
    <s v="Alta"/>
    <s v="743271"/>
    <s v="Nation-state"/>
    <n v="743271"/>
    <n v="743271"/>
    <n v="5.4784863125293466"/>
    <s v="Leve"/>
    <s v="Nation-state"/>
    <s v="Social Engineering"/>
    <x v="3"/>
    <n v="10"/>
    <x v="1"/>
  </r>
  <r>
    <n v="1656"/>
    <s v="Australia"/>
    <x v="6"/>
    <x v="3"/>
    <x v="4"/>
    <s v="Malware"/>
    <n v="7"/>
    <x v="5"/>
    <s v="Telecommunications"/>
    <x v="3"/>
    <n v="3601"/>
    <n v="3601000"/>
    <s v="Media"/>
    <s v="215231"/>
    <s v=""/>
    <n v="215231"/>
    <n v="215231"/>
    <n v="16.730861260692002"/>
    <s v="Leve"/>
    <s v="Unknown"/>
    <s v="Zero-day"/>
    <x v="1"/>
    <n v="49"/>
    <x v="2"/>
  </r>
  <r>
    <n v="1657"/>
    <s v="UK"/>
    <x v="1"/>
    <x v="1"/>
    <x v="6"/>
    <s v="Phishing"/>
    <n v="3"/>
    <x v="4"/>
    <s v="Banking"/>
    <x v="4"/>
    <n v="5789"/>
    <n v="5789000"/>
    <s v="Alta"/>
    <s v="135941"/>
    <s v="Nation-state"/>
    <n v="135941"/>
    <n v="135941"/>
    <n v="42.584650694051099"/>
    <s v="Moderada"/>
    <s v="Nation-state"/>
    <s v="Social Engineering"/>
    <x v="1"/>
    <n v="7"/>
    <x v="1"/>
  </r>
  <r>
    <n v="1658"/>
    <s v="USA"/>
    <x v="3"/>
    <x v="2"/>
    <x v="1"/>
    <s v="Phishing"/>
    <n v="8"/>
    <x v="4"/>
    <s v="IT"/>
    <x v="2"/>
    <n v="795"/>
    <n v="795000"/>
    <s v="Media"/>
    <s v="362478"/>
    <s v="Hacker Group"/>
    <n v="362478"/>
    <n v="362478"/>
    <n v="2.1932365550460995"/>
    <s v="Leve"/>
    <s v="Hacker Group"/>
    <s v="Zero-day"/>
    <x v="4"/>
    <n v="67"/>
    <x v="0"/>
  </r>
  <r>
    <n v="1659"/>
    <s v="Russia"/>
    <x v="7"/>
    <x v="0"/>
    <x v="6"/>
    <s v="DDoS"/>
    <n v="3"/>
    <x v="2"/>
    <s v="Education"/>
    <x v="0"/>
    <n v="1389"/>
    <n v="1389000"/>
    <s v="Media"/>
    <s v="537149"/>
    <s v="Nation-state"/>
    <n v="537149"/>
    <n v="537149"/>
    <n v="2.5858746828161272"/>
    <s v="Leve"/>
    <s v="Nation-state"/>
    <s v="Unpatched Software"/>
    <x v="0"/>
    <n v="54"/>
    <x v="0"/>
  </r>
  <r>
    <n v="1660"/>
    <s v="China"/>
    <x v="0"/>
    <x v="0"/>
    <x v="3"/>
    <s v="SQL Injection"/>
    <n v="9"/>
    <x v="3"/>
    <s v="Retail"/>
    <x v="1"/>
    <n v="9628"/>
    <n v="9628000"/>
    <s v="Alta"/>
    <s v="162061"/>
    <s v="Insider"/>
    <n v="162061"/>
    <n v="162061"/>
    <n v="59.409728435589066"/>
    <s v="Moderada"/>
    <s v="Insider"/>
    <s v="Zero-day"/>
    <x v="3"/>
    <n v="32"/>
    <x v="2"/>
  </r>
  <r>
    <n v="1661"/>
    <s v="China"/>
    <x v="0"/>
    <x v="0"/>
    <x v="3"/>
    <s v="Ransomware"/>
    <n v="9"/>
    <x v="0"/>
    <s v="Banking"/>
    <x v="4"/>
    <n v="9463"/>
    <n v="9463000"/>
    <s v="Alta"/>
    <s v="455702"/>
    <s v="Hacker Group"/>
    <n v="455702"/>
    <n v="455702"/>
    <n v="20.765763591118759"/>
    <s v="Leve"/>
    <s v="Hacker Group"/>
    <s v="Weak Passwords"/>
    <x v="2"/>
    <n v="5"/>
    <x v="1"/>
  </r>
  <r>
    <n v="1662"/>
    <s v="UK"/>
    <x v="1"/>
    <x v="1"/>
    <x v="8"/>
    <s v="Ransomware"/>
    <n v="4"/>
    <x v="0"/>
    <s v="Telecommunications"/>
    <x v="3"/>
    <n v="1326"/>
    <n v="1326000"/>
    <s v="Media"/>
    <s v="448367"/>
    <s v="Nation-state"/>
    <n v="448367"/>
    <n v="448367"/>
    <n v="2.9573987380873259"/>
    <s v="Leve"/>
    <s v="Nation-state"/>
    <s v="Social Engineering"/>
    <x v="1"/>
    <n v="7"/>
    <x v="1"/>
  </r>
  <r>
    <n v="1663"/>
    <s v="France"/>
    <x v="4"/>
    <x v="1"/>
    <x v="0"/>
    <s v="Malware"/>
    <n v="6"/>
    <x v="5"/>
    <s v="Retail"/>
    <x v="1"/>
    <n v="2192"/>
    <n v="2192000"/>
    <s v="Media"/>
    <s v="603904"/>
    <s v="Nation-state"/>
    <n v="603904"/>
    <n v="603904"/>
    <n v="3.6297159813480286"/>
    <s v="Leve"/>
    <s v="Nation-state"/>
    <s v="Unpatched Software"/>
    <x v="3"/>
    <n v="38"/>
    <x v="2"/>
  </r>
  <r>
    <n v="1664"/>
    <s v="France"/>
    <x v="4"/>
    <x v="1"/>
    <x v="3"/>
    <s v="Malware"/>
    <n v="9"/>
    <x v="5"/>
    <s v="IT"/>
    <x v="2"/>
    <n v="8181"/>
    <n v="8181000"/>
    <s v="Alta"/>
    <s v="331741"/>
    <s v="Hacker Group"/>
    <n v="331741"/>
    <n v="331741"/>
    <n v="24.66080466387935"/>
    <s v="Leve"/>
    <s v="Hacker Group"/>
    <s v="Social Engineering"/>
    <x v="2"/>
    <n v="29"/>
    <x v="2"/>
  </r>
  <r>
    <n v="1665"/>
    <s v="Japan"/>
    <x v="9"/>
    <x v="0"/>
    <x v="5"/>
    <s v="Ransomware"/>
    <n v="2"/>
    <x v="0"/>
    <s v="Education"/>
    <x v="0"/>
    <n v="5879"/>
    <n v="5879000"/>
    <s v="Alta"/>
    <s v="983506"/>
    <s v="Hacker Group"/>
    <n v="983506"/>
    <n v="983506"/>
    <n v="5.9775944427385292"/>
    <s v="Leve"/>
    <s v="Hacker Group"/>
    <s v="Social Engineering"/>
    <x v="1"/>
    <n v="35"/>
    <x v="2"/>
  </r>
  <r>
    <n v="1666"/>
    <s v="China"/>
    <x v="0"/>
    <x v="0"/>
    <x v="7"/>
    <s v="Phishing"/>
    <n v="10"/>
    <x v="4"/>
    <s v="Retail"/>
    <x v="1"/>
    <n v="1472"/>
    <n v="1472000"/>
    <s v="Media"/>
    <s v="914743"/>
    <s v="Insider"/>
    <n v="914743"/>
    <n v="914743"/>
    <n v="1.6091951509877638"/>
    <s v="Leve"/>
    <s v="Insider"/>
    <s v="Social Engineering"/>
    <x v="1"/>
    <n v="69"/>
    <x v="0"/>
  </r>
  <r>
    <n v="1667"/>
    <s v="Germany"/>
    <x v="2"/>
    <x v="1"/>
    <x v="6"/>
    <s v="Malware"/>
    <n v="3"/>
    <x v="5"/>
    <s v="Banking"/>
    <x v="4"/>
    <n v="597"/>
    <n v="597000"/>
    <s v="Media"/>
    <s v="258587"/>
    <s v="Insider"/>
    <n v="258587"/>
    <n v="258587"/>
    <n v="2.3087007467506102"/>
    <s v="Leve"/>
    <s v="Insider"/>
    <s v="Social Engineering"/>
    <x v="0"/>
    <n v="7"/>
    <x v="1"/>
  </r>
  <r>
    <n v="1668"/>
    <s v="Brazil"/>
    <x v="8"/>
    <x v="2"/>
    <x v="9"/>
    <s v="Man-in-the-Middle"/>
    <n v="5"/>
    <x v="1"/>
    <s v="Retail"/>
    <x v="1"/>
    <n v="1626"/>
    <n v="1626000"/>
    <s v="Media"/>
    <s v="527964"/>
    <s v="Insider"/>
    <n v="527964"/>
    <n v="527964"/>
    <n v="3.0797554378707641"/>
    <s v="Leve"/>
    <s v="Insider"/>
    <s v="Zero-day"/>
    <x v="3"/>
    <n v="28"/>
    <x v="2"/>
  </r>
  <r>
    <n v="1669"/>
    <s v="Brazil"/>
    <x v="8"/>
    <x v="2"/>
    <x v="7"/>
    <s v="Phishing"/>
    <n v="10"/>
    <x v="4"/>
    <s v="Banking"/>
    <x v="4"/>
    <n v="2961"/>
    <n v="2961000"/>
    <s v="Media"/>
    <s v="593384"/>
    <s v=""/>
    <n v="593384"/>
    <n v="593384"/>
    <n v="4.9900233238509966"/>
    <s v="Leve"/>
    <s v="Unknown"/>
    <s v="Zero-day"/>
    <x v="3"/>
    <n v="65"/>
    <x v="0"/>
  </r>
  <r>
    <n v="1670"/>
    <s v="UK"/>
    <x v="1"/>
    <x v="1"/>
    <x v="5"/>
    <s v="Malware"/>
    <n v="2"/>
    <x v="5"/>
    <s v="IT"/>
    <x v="2"/>
    <n v="8238"/>
    <n v="8238000"/>
    <s v="Alta"/>
    <s v="386972"/>
    <s v="Insider"/>
    <n v="386972"/>
    <n v="386972"/>
    <n v="21.288361948668122"/>
    <s v="Leve"/>
    <s v="Insider"/>
    <s v="Unpatched Software"/>
    <x v="1"/>
    <n v="56"/>
    <x v="0"/>
  </r>
  <r>
    <n v="1671"/>
    <s v="China"/>
    <x v="0"/>
    <x v="0"/>
    <x v="1"/>
    <s v="DDoS"/>
    <n v="8"/>
    <x v="2"/>
    <s v="Healthcare"/>
    <x v="5"/>
    <n v="9649"/>
    <n v="9649000"/>
    <s v="Alta"/>
    <s v="644339"/>
    <s v="Insider"/>
    <n v="644339"/>
    <n v="644339"/>
    <n v="14.975036432685279"/>
    <s v="Leve"/>
    <s v="Insider"/>
    <s v="Unpatched Software"/>
    <x v="2"/>
    <n v="71"/>
    <x v="0"/>
  </r>
  <r>
    <n v="1672"/>
    <s v="Brazil"/>
    <x v="8"/>
    <x v="2"/>
    <x v="2"/>
    <s v="DDoS"/>
    <n v="1"/>
    <x v="2"/>
    <s v="Healthcare"/>
    <x v="5"/>
    <n v="7639"/>
    <n v="7639000"/>
    <s v="Alta"/>
    <s v="782425"/>
    <s v="Insider"/>
    <n v="782425"/>
    <n v="782425"/>
    <n v="9.7632360929162534"/>
    <s v="Leve"/>
    <s v="Insider"/>
    <s v="Weak Passwords"/>
    <x v="4"/>
    <n v="13"/>
    <x v="1"/>
  </r>
  <r>
    <n v="1673"/>
    <s v="Russia"/>
    <x v="7"/>
    <x v="0"/>
    <x v="2"/>
    <s v="SQL Injection"/>
    <n v="1"/>
    <x v="3"/>
    <s v="Banking"/>
    <x v="4"/>
    <n v="7998"/>
    <n v="7998000"/>
    <s v="Alta"/>
    <s v="84185"/>
    <s v="Nation-state"/>
    <n v="84185"/>
    <n v="84185"/>
    <n v="95.005048405297856"/>
    <s v="Moderada"/>
    <s v="Nation-state"/>
    <s v="Weak Passwords"/>
    <x v="0"/>
    <n v="2"/>
    <x v="1"/>
  </r>
  <r>
    <n v="1674"/>
    <s v="UK"/>
    <x v="1"/>
    <x v="1"/>
    <x v="6"/>
    <s v="Malware"/>
    <n v="3"/>
    <x v="5"/>
    <s v="Healthcare"/>
    <x v="5"/>
    <n v="9165"/>
    <n v="9165000"/>
    <s v="Alta"/>
    <s v="337120"/>
    <s v="Insider"/>
    <n v="337120"/>
    <n v="337120"/>
    <n v="27.186165163739915"/>
    <s v="Leve"/>
    <s v="Insider"/>
    <s v="Weak Passwords"/>
    <x v="3"/>
    <n v="59"/>
    <x v="0"/>
  </r>
  <r>
    <n v="1675"/>
    <s v="UK"/>
    <x v="1"/>
    <x v="1"/>
    <x v="9"/>
    <s v="Phishing"/>
    <n v="5"/>
    <x v="4"/>
    <s v="Banking"/>
    <x v="4"/>
    <n v="384"/>
    <n v="384000"/>
    <s v="Media"/>
    <s v="241282"/>
    <s v="Hacker Group"/>
    <n v="241282"/>
    <n v="241282"/>
    <n v="1.5914987442080222"/>
    <s v="Leve"/>
    <s v="Hacker Group"/>
    <s v="Social Engineering"/>
    <x v="4"/>
    <n v="55"/>
    <x v="0"/>
  </r>
  <r>
    <n v="1676"/>
    <s v="China"/>
    <x v="0"/>
    <x v="0"/>
    <x v="5"/>
    <s v="DDoS"/>
    <n v="2"/>
    <x v="2"/>
    <s v="Healthcare"/>
    <x v="5"/>
    <n v="9715"/>
    <n v="9715000"/>
    <s v="Alta"/>
    <s v="734819"/>
    <s v=""/>
    <n v="734819"/>
    <n v="734819"/>
    <n v="13.220942844428356"/>
    <s v="Leve"/>
    <s v="Unknown"/>
    <s v="Unpatched Software"/>
    <x v="1"/>
    <n v="50"/>
    <x v="2"/>
  </r>
  <r>
    <n v="1677"/>
    <s v="Australia"/>
    <x v="6"/>
    <x v="3"/>
    <x v="2"/>
    <s v="DDoS"/>
    <n v="1"/>
    <x v="2"/>
    <s v="Healthcare"/>
    <x v="5"/>
    <n v="7704"/>
    <n v="7704000"/>
    <s v="Alta"/>
    <s v="8517"/>
    <s v="Hacker Group"/>
    <n v="8517"/>
    <n v="8517"/>
    <n v="904.54385346953154"/>
    <s v="Grave"/>
    <s v="Hacker Group"/>
    <s v="Weak Passwords"/>
    <x v="4"/>
    <n v="4"/>
    <x v="1"/>
  </r>
  <r>
    <n v="1678"/>
    <s v="UK"/>
    <x v="1"/>
    <x v="1"/>
    <x v="4"/>
    <s v="Man-in-the-Middle"/>
    <n v="7"/>
    <x v="1"/>
    <s v="Government"/>
    <x v="6"/>
    <n v="9152"/>
    <n v="9152000"/>
    <s v="Alta"/>
    <s v="865257"/>
    <s v="Nation-state"/>
    <n v="865257"/>
    <n v="865257"/>
    <n v="10.577204229494821"/>
    <s v="Leve"/>
    <s v="Nation-state"/>
    <s v="Social Engineering"/>
    <x v="0"/>
    <n v="19"/>
    <x v="1"/>
  </r>
  <r>
    <n v="1679"/>
    <s v="Germany"/>
    <x v="2"/>
    <x v="1"/>
    <x v="5"/>
    <s v="SQL Injection"/>
    <n v="2"/>
    <x v="3"/>
    <s v="Education"/>
    <x v="0"/>
    <n v="374"/>
    <n v="374000"/>
    <s v="Media"/>
    <s v="662428"/>
    <s v="Insider"/>
    <n v="662428"/>
    <n v="662428"/>
    <n v="0.5645896610650516"/>
    <s v="Leve"/>
    <s v="Insider"/>
    <s v="Weak Passwords"/>
    <x v="1"/>
    <n v="4"/>
    <x v="1"/>
  </r>
  <r>
    <n v="1680"/>
    <s v="China"/>
    <x v="0"/>
    <x v="0"/>
    <x v="9"/>
    <s v="Malware"/>
    <n v="5"/>
    <x v="5"/>
    <s v="Healthcare"/>
    <x v="5"/>
    <n v="1189"/>
    <n v="1189000"/>
    <s v="Media"/>
    <s v="646567"/>
    <s v="Insider"/>
    <n v="646567"/>
    <n v="646567"/>
    <n v="1.8389432185682226"/>
    <s v="Leve"/>
    <s v="Insider"/>
    <s v="Unpatched Software"/>
    <x v="0"/>
    <n v="15"/>
    <x v="1"/>
  </r>
  <r>
    <n v="1681"/>
    <s v="USA"/>
    <x v="3"/>
    <x v="2"/>
    <x v="0"/>
    <s v="DDoS"/>
    <n v="6"/>
    <x v="2"/>
    <s v="Telecommunications"/>
    <x v="3"/>
    <n v="4329"/>
    <n v="4329000"/>
    <s v="Alta"/>
    <s v="266748"/>
    <s v=""/>
    <n v="266748"/>
    <n v="266748"/>
    <n v="16.22880021593414"/>
    <s v="Leve"/>
    <s v="Unknown"/>
    <s v="Unpatched Software"/>
    <x v="2"/>
    <n v="30"/>
    <x v="2"/>
  </r>
  <r>
    <n v="1683"/>
    <s v="USA"/>
    <x v="3"/>
    <x v="2"/>
    <x v="9"/>
    <s v="DDoS"/>
    <n v="5"/>
    <x v="2"/>
    <s v="Banking"/>
    <x v="4"/>
    <n v="9981"/>
    <n v="9981000"/>
    <s v="Alta"/>
    <s v="948174"/>
    <s v=""/>
    <n v="948174"/>
    <n v="948174"/>
    <n v="10.526548924564478"/>
    <s v="Leve"/>
    <s v="Unknown"/>
    <s v="Social Engineering"/>
    <x v="1"/>
    <n v="4"/>
    <x v="1"/>
  </r>
  <r>
    <n v="1684"/>
    <s v="Brazil"/>
    <x v="8"/>
    <x v="2"/>
    <x v="1"/>
    <s v="DDoS"/>
    <n v="8"/>
    <x v="2"/>
    <s v="Healthcare"/>
    <x v="5"/>
    <n v="6274"/>
    <n v="6274000"/>
    <s v="Alta"/>
    <s v="460264"/>
    <s v=""/>
    <n v="460264"/>
    <n v="460264"/>
    <n v="13.631307249752316"/>
    <s v="Leve"/>
    <s v="Unknown"/>
    <s v="Social Engineering"/>
    <x v="3"/>
    <n v="9"/>
    <x v="1"/>
  </r>
  <r>
    <n v="1685"/>
    <s v="USA"/>
    <x v="3"/>
    <x v="2"/>
    <x v="1"/>
    <s v="DDoS"/>
    <n v="8"/>
    <x v="2"/>
    <s v="Government"/>
    <x v="6"/>
    <n v="9689"/>
    <n v="9689000"/>
    <s v="Alta"/>
    <s v="794147"/>
    <s v=""/>
    <n v="794147"/>
    <n v="794147"/>
    <n v="12.200511995889929"/>
    <s v="Leve"/>
    <s v="Unknown"/>
    <s v="Unpatched Software"/>
    <x v="2"/>
    <n v="4"/>
    <x v="1"/>
  </r>
  <r>
    <n v="1686"/>
    <s v="France"/>
    <x v="4"/>
    <x v="1"/>
    <x v="7"/>
    <s v="SQL Injection"/>
    <n v="10"/>
    <x v="3"/>
    <s v="IT"/>
    <x v="2"/>
    <n v="4386"/>
    <n v="4386000"/>
    <s v="Alta"/>
    <s v="72222"/>
    <s v=""/>
    <n v="72222"/>
    <n v="72222"/>
    <n v="60.729417628977323"/>
    <s v="Moderada"/>
    <s v="Unknown"/>
    <s v="Weak Passwords"/>
    <x v="3"/>
    <n v="64"/>
    <x v="0"/>
  </r>
  <r>
    <n v="1687"/>
    <s v="France"/>
    <x v="4"/>
    <x v="1"/>
    <x v="9"/>
    <s v="DDoS"/>
    <n v="5"/>
    <x v="2"/>
    <s v="Telecommunications"/>
    <x v="3"/>
    <n v="6627"/>
    <n v="6627000"/>
    <s v="Alta"/>
    <s v="995231"/>
    <s v="Nation-state"/>
    <n v="995231"/>
    <n v="995231"/>
    <n v="6.6587556054825461"/>
    <s v="Leve"/>
    <s v="Nation-state"/>
    <s v="Weak Passwords"/>
    <x v="3"/>
    <n v="53"/>
    <x v="0"/>
  </r>
  <r>
    <n v="1688"/>
    <s v="Japan"/>
    <x v="9"/>
    <x v="0"/>
    <x v="8"/>
    <s v="Malware"/>
    <n v="4"/>
    <x v="5"/>
    <s v="Retail"/>
    <x v="1"/>
    <n v="908"/>
    <n v="908000"/>
    <s v="Media"/>
    <s v="841766"/>
    <s v="Nation-state"/>
    <n v="841766"/>
    <n v="841766"/>
    <n v="1.0786845750481726"/>
    <s v="Leve"/>
    <s v="Nation-state"/>
    <s v="Social Engineering"/>
    <x v="1"/>
    <n v="16"/>
    <x v="1"/>
  </r>
  <r>
    <n v="1689"/>
    <s v="Russia"/>
    <x v="7"/>
    <x v="0"/>
    <x v="7"/>
    <s v="Man-in-the-Middle"/>
    <n v="10"/>
    <x v="1"/>
    <s v="IT"/>
    <x v="2"/>
    <n v="9504"/>
    <n v="9504000"/>
    <s v="Alta"/>
    <s v="566542"/>
    <s v=""/>
    <n v="566542"/>
    <n v="566542"/>
    <n v="16.775455306049682"/>
    <s v="Leve"/>
    <s v="Unknown"/>
    <s v="Weak Passwords"/>
    <x v="3"/>
    <n v="58"/>
    <x v="0"/>
  </r>
  <r>
    <n v="1690"/>
    <s v="UK"/>
    <x v="1"/>
    <x v="1"/>
    <x v="6"/>
    <s v="Malware"/>
    <n v="3"/>
    <x v="5"/>
    <s v="Healthcare"/>
    <x v="5"/>
    <n v="1267"/>
    <n v="1267000"/>
    <s v="Media"/>
    <s v="781284"/>
    <s v="Hacker Group"/>
    <n v="781284"/>
    <n v="781284"/>
    <n v="1.6216894240762643"/>
    <s v="Leve"/>
    <s v="Hacker Group"/>
    <s v="Weak Passwords"/>
    <x v="3"/>
    <n v="11"/>
    <x v="1"/>
  </r>
  <r>
    <n v="1691"/>
    <s v="UK"/>
    <x v="1"/>
    <x v="1"/>
    <x v="8"/>
    <s v="Phishing"/>
    <n v="4"/>
    <x v="4"/>
    <s v="IT"/>
    <x v="2"/>
    <n v="8959"/>
    <n v="8959000"/>
    <s v="Alta"/>
    <s v="361270"/>
    <s v="Nation-state"/>
    <n v="361270"/>
    <n v="361270"/>
    <n v="24.798627065629585"/>
    <s v="Leve"/>
    <s v="Nation-state"/>
    <s v="Weak Passwords"/>
    <x v="0"/>
    <n v="31"/>
    <x v="2"/>
  </r>
  <r>
    <n v="1692"/>
    <s v="India"/>
    <x v="5"/>
    <x v="0"/>
    <x v="6"/>
    <s v="Malware"/>
    <n v="3"/>
    <x v="5"/>
    <s v="Telecommunications"/>
    <x v="3"/>
    <n v="9703"/>
    <n v="9703000"/>
    <s v="Alta"/>
    <s v="404834"/>
    <s v="Hacker Group"/>
    <n v="404834"/>
    <n v="404834"/>
    <n v="23.967848550269988"/>
    <s v="Leve"/>
    <s v="Hacker Group"/>
    <s v="Zero-day"/>
    <x v="0"/>
    <n v="62"/>
    <x v="0"/>
  </r>
  <r>
    <n v="1693"/>
    <s v="China"/>
    <x v="0"/>
    <x v="0"/>
    <x v="5"/>
    <s v="DDoS"/>
    <n v="2"/>
    <x v="2"/>
    <s v="Government"/>
    <x v="6"/>
    <n v="5346"/>
    <n v="5346000"/>
    <s v="Alta"/>
    <s v="374484"/>
    <s v=""/>
    <n v="374484"/>
    <n v="374484"/>
    <n v="14.275643285160381"/>
    <s v="Leve"/>
    <s v="Unknown"/>
    <s v="Unpatched Software"/>
    <x v="2"/>
    <n v="46"/>
    <x v="2"/>
  </r>
  <r>
    <n v="1694"/>
    <s v="Australia"/>
    <x v="6"/>
    <x v="3"/>
    <x v="9"/>
    <s v="SQL Injection"/>
    <n v="5"/>
    <x v="3"/>
    <s v="IT"/>
    <x v="2"/>
    <n v="2102"/>
    <n v="2102000"/>
    <s v="Media"/>
    <s v="681476"/>
    <s v=""/>
    <n v="681476"/>
    <n v="681476"/>
    <n v="3.0844813316976678"/>
    <s v="Leve"/>
    <s v="Unknown"/>
    <s v="Weak Passwords"/>
    <x v="0"/>
    <n v="6"/>
    <x v="1"/>
  </r>
  <r>
    <n v="1695"/>
    <s v="India"/>
    <x v="5"/>
    <x v="0"/>
    <x v="0"/>
    <s v="SQL Injection"/>
    <n v="6"/>
    <x v="3"/>
    <s v="Retail"/>
    <x v="1"/>
    <n v="1539"/>
    <n v="1539000"/>
    <s v="Media"/>
    <s v="514826"/>
    <s v="Hacker Group"/>
    <n v="514826"/>
    <n v="514826"/>
    <n v="2.9893595117573706"/>
    <s v="Leve"/>
    <s v="Hacker Group"/>
    <s v="Unpatched Software"/>
    <x v="3"/>
    <n v="72"/>
    <x v="0"/>
  </r>
  <r>
    <n v="1696"/>
    <s v="Japan"/>
    <x v="9"/>
    <x v="0"/>
    <x v="6"/>
    <s v="Malware"/>
    <n v="3"/>
    <x v="5"/>
    <s v="Education"/>
    <x v="0"/>
    <n v="9732"/>
    <n v="9732000"/>
    <s v="Alta"/>
    <s v="742866"/>
    <s v="Nation-state"/>
    <n v="742866"/>
    <n v="742866"/>
    <n v="13.100613031152321"/>
    <s v="Leve"/>
    <s v="Nation-state"/>
    <s v="Social Engineering"/>
    <x v="4"/>
    <n v="61"/>
    <x v="0"/>
  </r>
  <r>
    <n v="1697"/>
    <s v="UK"/>
    <x v="1"/>
    <x v="1"/>
    <x v="3"/>
    <s v="Ransomware"/>
    <n v="9"/>
    <x v="0"/>
    <s v="Healthcare"/>
    <x v="5"/>
    <n v="6166"/>
    <n v="6166000"/>
    <s v="Alta"/>
    <s v="639896"/>
    <s v="Hacker Group"/>
    <n v="639896"/>
    <n v="639896"/>
    <n v="9.6359408403865636"/>
    <s v="Leve"/>
    <s v="Hacker Group"/>
    <s v="Social Engineering"/>
    <x v="0"/>
    <n v="63"/>
    <x v="0"/>
  </r>
  <r>
    <n v="1698"/>
    <s v="Australia"/>
    <x v="6"/>
    <x v="3"/>
    <x v="6"/>
    <s v="SQL Injection"/>
    <n v="3"/>
    <x v="3"/>
    <s v="IT"/>
    <x v="2"/>
    <n v="1529"/>
    <n v="1529000"/>
    <s v="Media"/>
    <s v="42346"/>
    <s v="Hacker Group"/>
    <n v="42346"/>
    <n v="42346"/>
    <n v="36.107306475227887"/>
    <s v="Leve"/>
    <s v="Hacker Group"/>
    <s v="Unpatched Software"/>
    <x v="0"/>
    <n v="33"/>
    <x v="2"/>
  </r>
  <r>
    <n v="1699"/>
    <s v="Japan"/>
    <x v="9"/>
    <x v="0"/>
    <x v="0"/>
    <s v="Malware"/>
    <n v="6"/>
    <x v="5"/>
    <s v="Telecommunications"/>
    <x v="3"/>
    <n v="588"/>
    <n v="588000"/>
    <s v="Media"/>
    <s v="235399"/>
    <s v=""/>
    <n v="235399"/>
    <n v="235399"/>
    <n v="2.4978865670627317"/>
    <s v="Leve"/>
    <s v="Unknown"/>
    <s v="Social Engineering"/>
    <x v="2"/>
    <n v="21"/>
    <x v="2"/>
  </r>
  <r>
    <n v="1700"/>
    <s v="USA"/>
    <x v="3"/>
    <x v="2"/>
    <x v="7"/>
    <s v="Man-in-the-Middle"/>
    <n v="10"/>
    <x v="1"/>
    <s v="Retail"/>
    <x v="1"/>
    <n v="2493"/>
    <n v="2493000"/>
    <s v="Media"/>
    <s v="448426"/>
    <s v="Nation-state"/>
    <n v="448426"/>
    <n v="448426"/>
    <n v="5.5594457056459703"/>
    <s v="Leve"/>
    <s v="Nation-state"/>
    <s v="Weak Passwords"/>
    <x v="0"/>
    <n v="36"/>
    <x v="2"/>
  </r>
  <r>
    <n v="1701"/>
    <s v="France"/>
    <x v="4"/>
    <x v="1"/>
    <x v="9"/>
    <s v="Ransomware"/>
    <n v="5"/>
    <x v="0"/>
    <s v="Retail"/>
    <x v="1"/>
    <n v="9737"/>
    <n v="9737000"/>
    <s v="Alta"/>
    <s v="467137"/>
    <s v="Nation-state"/>
    <n v="467137"/>
    <n v="467137"/>
    <n v="20.843992233541766"/>
    <s v="Leve"/>
    <s v="Nation-state"/>
    <s v="Social Engineering"/>
    <x v="4"/>
    <n v="14"/>
    <x v="1"/>
  </r>
  <r>
    <n v="1702"/>
    <s v="Japan"/>
    <x v="9"/>
    <x v="0"/>
    <x v="1"/>
    <s v="SQL Injection"/>
    <n v="8"/>
    <x v="3"/>
    <s v="Education"/>
    <x v="0"/>
    <n v="1149"/>
    <n v="1149000"/>
    <s v="Media"/>
    <s v="364107"/>
    <s v="Hacker Group"/>
    <n v="364107"/>
    <n v="364107"/>
    <n v="3.1556657795647984"/>
    <s v="Leve"/>
    <s v="Hacker Group"/>
    <s v="Social Engineering"/>
    <x v="1"/>
    <n v="28"/>
    <x v="2"/>
  </r>
  <r>
    <n v="1703"/>
    <s v="India"/>
    <x v="5"/>
    <x v="0"/>
    <x v="6"/>
    <s v="Man-in-the-Middle"/>
    <n v="3"/>
    <x v="1"/>
    <s v="Government"/>
    <x v="6"/>
    <n v="405"/>
    <n v="405000"/>
    <s v="Media"/>
    <s v="357898"/>
    <s v="Hacker Group"/>
    <n v="357898"/>
    <n v="357898"/>
    <n v="1.1316073294625844"/>
    <s v="Leve"/>
    <s v="Hacker Group"/>
    <s v="Social Engineering"/>
    <x v="3"/>
    <n v="27"/>
    <x v="2"/>
  </r>
  <r>
    <n v="1704"/>
    <s v="China"/>
    <x v="0"/>
    <x v="0"/>
    <x v="3"/>
    <s v="DDoS"/>
    <n v="9"/>
    <x v="2"/>
    <s v="Banking"/>
    <x v="4"/>
    <n v="769"/>
    <n v="769000"/>
    <s v="Media"/>
    <s v="605118"/>
    <s v="Insider"/>
    <n v="605118"/>
    <n v="605118"/>
    <n v="1.270826516481083"/>
    <s v="Leve"/>
    <s v="Insider"/>
    <s v="Social Engineering"/>
    <x v="3"/>
    <n v="30"/>
    <x v="2"/>
  </r>
  <r>
    <n v="1705"/>
    <s v="Russia"/>
    <x v="7"/>
    <x v="0"/>
    <x v="6"/>
    <s v="Man-in-the-Middle"/>
    <n v="3"/>
    <x v="1"/>
    <s v="Education"/>
    <x v="0"/>
    <n v="9644"/>
    <n v="9644000"/>
    <s v="Alta"/>
    <s v="106169"/>
    <s v="Nation-state"/>
    <n v="106169"/>
    <n v="106169"/>
    <n v="90.836308150213341"/>
    <s v="Moderada"/>
    <s v="Nation-state"/>
    <s v="Unpatched Software"/>
    <x v="4"/>
    <n v="28"/>
    <x v="2"/>
  </r>
  <r>
    <n v="1706"/>
    <s v="France"/>
    <x v="4"/>
    <x v="1"/>
    <x v="3"/>
    <s v="Ransomware"/>
    <n v="9"/>
    <x v="0"/>
    <s v="Healthcare"/>
    <x v="5"/>
    <n v="3429"/>
    <n v="3429000"/>
    <s v="Media"/>
    <s v="157547"/>
    <s v="Insider"/>
    <n v="157547"/>
    <n v="157547"/>
    <n v="21.764933638850628"/>
    <s v="Leve"/>
    <s v="Insider"/>
    <s v="Unpatched Software"/>
    <x v="1"/>
    <n v="29"/>
    <x v="2"/>
  </r>
  <r>
    <n v="1707"/>
    <s v="Brazil"/>
    <x v="8"/>
    <x v="2"/>
    <x v="6"/>
    <s v="SQL Injection"/>
    <n v="3"/>
    <x v="3"/>
    <s v="Healthcare"/>
    <x v="5"/>
    <n v="5663"/>
    <n v="5663000"/>
    <s v="Alta"/>
    <s v="242677"/>
    <s v="Insider"/>
    <n v="242677"/>
    <n v="242677"/>
    <n v="23.335544777626229"/>
    <s v="Leve"/>
    <s v="Insider"/>
    <s v="Social Engineering"/>
    <x v="4"/>
    <n v="21"/>
    <x v="2"/>
  </r>
  <r>
    <n v="1708"/>
    <s v="China"/>
    <x v="0"/>
    <x v="0"/>
    <x v="3"/>
    <s v="SQL Injection"/>
    <n v="9"/>
    <x v="3"/>
    <s v="Banking"/>
    <x v="4"/>
    <n v="6367"/>
    <n v="6367000"/>
    <s v="Alta"/>
    <s v="385872"/>
    <s v="Insider"/>
    <n v="385872"/>
    <n v="385872"/>
    <n v="16.50029025168968"/>
    <s v="Leve"/>
    <s v="Insider"/>
    <s v="Zero-day"/>
    <x v="3"/>
    <n v="50"/>
    <x v="2"/>
  </r>
  <r>
    <n v="1709"/>
    <s v="Germany"/>
    <x v="2"/>
    <x v="1"/>
    <x v="4"/>
    <s v="DDoS"/>
    <n v="7"/>
    <x v="2"/>
    <s v="Retail"/>
    <x v="1"/>
    <n v="8085"/>
    <n v="8085000"/>
    <s v="Alta"/>
    <s v="148209"/>
    <s v="Insider"/>
    <n v="148209"/>
    <n v="148209"/>
    <n v="54.551343035848028"/>
    <s v="Moderada"/>
    <s v="Insider"/>
    <s v="Weak Passwords"/>
    <x v="2"/>
    <n v="54"/>
    <x v="0"/>
  </r>
  <r>
    <n v="1710"/>
    <s v="Japan"/>
    <x v="9"/>
    <x v="0"/>
    <x v="6"/>
    <s v="DDoS"/>
    <n v="3"/>
    <x v="2"/>
    <s v="Healthcare"/>
    <x v="5"/>
    <n v="95"/>
    <n v="95000"/>
    <s v="Baja"/>
    <s v="387457"/>
    <s v="Nation-state"/>
    <n v="387457"/>
    <n v="387457"/>
    <n v="0.24518849833658962"/>
    <s v="Leve"/>
    <s v="Nation-state"/>
    <s v="Weak Passwords"/>
    <x v="0"/>
    <n v="61"/>
    <x v="0"/>
  </r>
  <r>
    <n v="1711"/>
    <s v="Russia"/>
    <x v="7"/>
    <x v="0"/>
    <x v="5"/>
    <s v="Malware"/>
    <n v="2"/>
    <x v="5"/>
    <s v="IT"/>
    <x v="2"/>
    <n v="4722"/>
    <n v="4722000"/>
    <s v="Alta"/>
    <s v="404004"/>
    <s v="Nation-state"/>
    <n v="404004"/>
    <n v="404004"/>
    <n v="11.688003089078325"/>
    <s v="Leve"/>
    <s v="Nation-state"/>
    <s v="Social Engineering"/>
    <x v="4"/>
    <n v="58"/>
    <x v="0"/>
  </r>
  <r>
    <n v="1712"/>
    <s v="UK"/>
    <x v="1"/>
    <x v="1"/>
    <x v="4"/>
    <s v="Ransomware"/>
    <n v="7"/>
    <x v="0"/>
    <s v="Retail"/>
    <x v="1"/>
    <n v="2898"/>
    <n v="2898000"/>
    <s v="Media"/>
    <s v="981029"/>
    <s v="Nation-state"/>
    <n v="981029"/>
    <n v="981029"/>
    <n v="2.9540411139731853"/>
    <s v="Leve"/>
    <s v="Nation-state"/>
    <s v="Weak Passwords"/>
    <x v="2"/>
    <n v="42"/>
    <x v="2"/>
  </r>
  <r>
    <n v="1713"/>
    <s v="France"/>
    <x v="4"/>
    <x v="1"/>
    <x v="1"/>
    <s v="Malware"/>
    <n v="8"/>
    <x v="5"/>
    <s v="Telecommunications"/>
    <x v="3"/>
    <n v="9663"/>
    <n v="9663000"/>
    <s v="Alta"/>
    <s v="389525"/>
    <s v=""/>
    <n v="389525"/>
    <n v="389525"/>
    <n v="24.807136897503369"/>
    <s v="Leve"/>
    <s v="Unknown"/>
    <s v="Zero-day"/>
    <x v="2"/>
    <n v="32"/>
    <x v="2"/>
  </r>
  <r>
    <n v="1714"/>
    <s v="India"/>
    <x v="5"/>
    <x v="0"/>
    <x v="0"/>
    <s v="SQL Injection"/>
    <n v="6"/>
    <x v="3"/>
    <s v="IT"/>
    <x v="2"/>
    <n v="4397"/>
    <n v="4397000"/>
    <s v="Alta"/>
    <s v="764974"/>
    <s v="Nation-state"/>
    <n v="764974"/>
    <n v="764974"/>
    <n v="5.7479077720288529"/>
    <s v="Leve"/>
    <s v="Nation-state"/>
    <s v="Weak Passwords"/>
    <x v="0"/>
    <n v="18"/>
    <x v="1"/>
  </r>
  <r>
    <n v="1715"/>
    <s v="India"/>
    <x v="5"/>
    <x v="0"/>
    <x v="1"/>
    <s v="Man-in-the-Middle"/>
    <n v="8"/>
    <x v="1"/>
    <s v="Healthcare"/>
    <x v="5"/>
    <n v="914"/>
    <n v="914000"/>
    <s v="Media"/>
    <s v="621971"/>
    <s v="Nation-state"/>
    <n v="621971"/>
    <n v="621971"/>
    <n v="1.4695218908920191"/>
    <s v="Leve"/>
    <s v="Nation-state"/>
    <s v="Weak Passwords"/>
    <x v="1"/>
    <n v="49"/>
    <x v="2"/>
  </r>
  <r>
    <n v="1716"/>
    <s v="Brazil"/>
    <x v="8"/>
    <x v="2"/>
    <x v="2"/>
    <s v="SQL Injection"/>
    <n v="1"/>
    <x v="3"/>
    <s v="IT"/>
    <x v="2"/>
    <n v="5371"/>
    <n v="5371000"/>
    <s v="Alta"/>
    <s v="680584"/>
    <s v="Insider"/>
    <n v="680584"/>
    <n v="680584"/>
    <n v="7.8917517896394864"/>
    <s v="Leve"/>
    <s v="Insider"/>
    <s v="Zero-day"/>
    <x v="1"/>
    <n v="5"/>
    <x v="1"/>
  </r>
  <r>
    <n v="1717"/>
    <s v="China"/>
    <x v="0"/>
    <x v="0"/>
    <x v="4"/>
    <s v="SQL Injection"/>
    <n v="7"/>
    <x v="3"/>
    <s v="Education"/>
    <x v="0"/>
    <n v="1536"/>
    <n v="1536000"/>
    <s v="Media"/>
    <s v="907858"/>
    <s v="Nation-state"/>
    <n v="907858"/>
    <n v="907858"/>
    <n v="1.6918945473851636"/>
    <s v="Leve"/>
    <s v="Nation-state"/>
    <s v="Social Engineering"/>
    <x v="4"/>
    <n v="47"/>
    <x v="2"/>
  </r>
  <r>
    <n v="1718"/>
    <s v="Russia"/>
    <x v="7"/>
    <x v="0"/>
    <x v="8"/>
    <s v="SQL Injection"/>
    <n v="4"/>
    <x v="3"/>
    <s v="Banking"/>
    <x v="4"/>
    <n v="8068"/>
    <n v="8068000"/>
    <s v="Alta"/>
    <s v="983047"/>
    <s v="Hacker Group"/>
    <n v="983047"/>
    <n v="983047"/>
    <n v="8.2071355693064518"/>
    <s v="Leve"/>
    <s v="Hacker Group"/>
    <s v="Unpatched Software"/>
    <x v="2"/>
    <n v="19"/>
    <x v="1"/>
  </r>
  <r>
    <n v="1719"/>
    <s v="France"/>
    <x v="4"/>
    <x v="1"/>
    <x v="7"/>
    <s v="Malware"/>
    <n v="10"/>
    <x v="5"/>
    <s v="Government"/>
    <x v="6"/>
    <n v="173"/>
    <n v="173000"/>
    <s v="Media"/>
    <s v="610049"/>
    <s v="Hacker Group"/>
    <n v="610049"/>
    <n v="610049"/>
    <n v="0.28358377769654569"/>
    <s v="Leve"/>
    <s v="Hacker Group"/>
    <s v="Social Engineering"/>
    <x v="1"/>
    <n v="37"/>
    <x v="2"/>
  </r>
  <r>
    <n v="1720"/>
    <s v="India"/>
    <x v="5"/>
    <x v="0"/>
    <x v="8"/>
    <s v="SQL Injection"/>
    <n v="4"/>
    <x v="3"/>
    <s v="IT"/>
    <x v="2"/>
    <n v="5216"/>
    <n v="5216000"/>
    <s v="Alta"/>
    <s v="100105"/>
    <s v=""/>
    <n v="100105"/>
    <n v="100105"/>
    <n v="52.105289446081613"/>
    <s v="Moderada"/>
    <s v="Unknown"/>
    <s v="Zero-day"/>
    <x v="3"/>
    <n v="56"/>
    <x v="0"/>
  </r>
  <r>
    <n v="1721"/>
    <s v="USA"/>
    <x v="3"/>
    <x v="2"/>
    <x v="5"/>
    <s v="SQL Injection"/>
    <n v="2"/>
    <x v="3"/>
    <s v="Government"/>
    <x v="6"/>
    <n v="8946"/>
    <n v="8946000"/>
    <s v="Alta"/>
    <s v="59398"/>
    <s v="Hacker Group"/>
    <n v="59398"/>
    <n v="59398"/>
    <n v="150.61113168793563"/>
    <s v="Grave"/>
    <s v="Hacker Group"/>
    <s v="Zero-day"/>
    <x v="2"/>
    <n v="8"/>
    <x v="1"/>
  </r>
  <r>
    <n v="1722"/>
    <s v="USA"/>
    <x v="3"/>
    <x v="2"/>
    <x v="5"/>
    <s v="Malware"/>
    <n v="2"/>
    <x v="5"/>
    <s v="Banking"/>
    <x v="4"/>
    <n v="3591"/>
    <n v="3591000"/>
    <s v="Media"/>
    <s v="91974"/>
    <s v="Hacker Group"/>
    <n v="91974"/>
    <n v="91974"/>
    <n v="39.043642768608521"/>
    <s v="Leve"/>
    <s v="Hacker Group"/>
    <s v="Zero-day"/>
    <x v="1"/>
    <n v="41"/>
    <x v="2"/>
  </r>
  <r>
    <n v="1723"/>
    <s v="Brazil"/>
    <x v="8"/>
    <x v="2"/>
    <x v="0"/>
    <s v="Ransomware"/>
    <n v="6"/>
    <x v="0"/>
    <s v="Healthcare"/>
    <x v="5"/>
    <n v="932"/>
    <n v="932000"/>
    <s v="Media"/>
    <s v="785564"/>
    <s v="Insider"/>
    <n v="785564"/>
    <n v="785564"/>
    <n v="1.186408745818291"/>
    <s v="Leve"/>
    <s v="Insider"/>
    <s v="Unpatched Software"/>
    <x v="2"/>
    <n v="70"/>
    <x v="0"/>
  </r>
  <r>
    <n v="1724"/>
    <s v="China"/>
    <x v="0"/>
    <x v="0"/>
    <x v="5"/>
    <s v="Phishing"/>
    <n v="2"/>
    <x v="4"/>
    <s v="Banking"/>
    <x v="4"/>
    <n v="1521"/>
    <n v="1521000"/>
    <s v="Media"/>
    <s v="597516"/>
    <s v="Nation-state"/>
    <n v="597516"/>
    <n v="597516"/>
    <n v="2.5455385295121804"/>
    <s v="Leve"/>
    <s v="Nation-state"/>
    <s v="Unpatched Software"/>
    <x v="2"/>
    <n v="15"/>
    <x v="1"/>
  </r>
  <r>
    <n v="1725"/>
    <s v="UK"/>
    <x v="1"/>
    <x v="1"/>
    <x v="0"/>
    <s v="Ransomware"/>
    <n v="6"/>
    <x v="0"/>
    <s v="IT"/>
    <x v="2"/>
    <n v="1798"/>
    <n v="1798000"/>
    <s v="Media"/>
    <s v="799372"/>
    <s v="Hacker Group"/>
    <n v="799372"/>
    <n v="799372"/>
    <n v="2.2492656735537397"/>
    <s v="Leve"/>
    <s v="Hacker Group"/>
    <s v="Zero-day"/>
    <x v="1"/>
    <n v="14"/>
    <x v="1"/>
  </r>
  <r>
    <n v="1726"/>
    <s v="France"/>
    <x v="4"/>
    <x v="1"/>
    <x v="4"/>
    <s v="SQL Injection"/>
    <n v="7"/>
    <x v="3"/>
    <s v="Banking"/>
    <x v="4"/>
    <n v="3284"/>
    <n v="3284000"/>
    <s v="Media"/>
    <s v="77096"/>
    <s v=""/>
    <n v="77096"/>
    <n v="77096"/>
    <n v="42.59624364428764"/>
    <s v="Moderada"/>
    <s v="Unknown"/>
    <s v="Weak Passwords"/>
    <x v="0"/>
    <n v="29"/>
    <x v="2"/>
  </r>
  <r>
    <n v="1727"/>
    <s v="Brazil"/>
    <x v="8"/>
    <x v="2"/>
    <x v="5"/>
    <s v="Man-in-the-Middle"/>
    <n v="2"/>
    <x v="1"/>
    <s v="Retail"/>
    <x v="1"/>
    <n v="5918"/>
    <n v="5918000"/>
    <s v="Alta"/>
    <s v="610786"/>
    <s v="Nation-state"/>
    <n v="610786"/>
    <n v="610786"/>
    <n v="9.6891546302632996"/>
    <s v="Leve"/>
    <s v="Nation-state"/>
    <s v="Social Engineering"/>
    <x v="1"/>
    <n v="31"/>
    <x v="2"/>
  </r>
  <r>
    <n v="1728"/>
    <s v="Japan"/>
    <x v="9"/>
    <x v="0"/>
    <x v="8"/>
    <s v="SQL Injection"/>
    <n v="4"/>
    <x v="3"/>
    <s v="Telecommunications"/>
    <x v="3"/>
    <n v="2833"/>
    <n v="2833000"/>
    <s v="Media"/>
    <s v="667271"/>
    <s v="Insider"/>
    <n v="667271"/>
    <n v="667271"/>
    <n v="4.2456513170810659"/>
    <s v="Leve"/>
    <s v="Insider"/>
    <s v="Weak Passwords"/>
    <x v="3"/>
    <n v="22"/>
    <x v="2"/>
  </r>
  <r>
    <n v="1729"/>
    <s v="China"/>
    <x v="0"/>
    <x v="0"/>
    <x v="5"/>
    <s v="Phishing"/>
    <n v="2"/>
    <x v="4"/>
    <s v="Banking"/>
    <x v="4"/>
    <n v="3327"/>
    <n v="3327000"/>
    <s v="Media"/>
    <s v="133315"/>
    <s v="Nation-state"/>
    <n v="133315"/>
    <n v="133315"/>
    <n v="24.955931440573078"/>
    <s v="Leve"/>
    <s v="Nation-state"/>
    <s v="Weak Passwords"/>
    <x v="1"/>
    <n v="25"/>
    <x v="2"/>
  </r>
  <r>
    <n v="1730"/>
    <s v="Brazil"/>
    <x v="8"/>
    <x v="2"/>
    <x v="0"/>
    <s v="SQL Injection"/>
    <n v="6"/>
    <x v="3"/>
    <s v="Government"/>
    <x v="6"/>
    <n v="2493"/>
    <n v="2493000"/>
    <s v="Media"/>
    <s v="381105"/>
    <s v=""/>
    <n v="381105"/>
    <n v="381105"/>
    <n v="6.5415043098358723"/>
    <s v="Leve"/>
    <s v="Unknown"/>
    <s v="Weak Passwords"/>
    <x v="4"/>
    <n v="3"/>
    <x v="1"/>
  </r>
  <r>
    <n v="1731"/>
    <s v="UK"/>
    <x v="1"/>
    <x v="1"/>
    <x v="9"/>
    <s v="Ransomware"/>
    <n v="5"/>
    <x v="0"/>
    <s v="Banking"/>
    <x v="4"/>
    <n v="9807"/>
    <n v="9807000"/>
    <s v="Alta"/>
    <s v="795120"/>
    <s v=""/>
    <n v="795120"/>
    <n v="795120"/>
    <n v="12.333987322668277"/>
    <s v="Leve"/>
    <s v="Unknown"/>
    <s v="Social Engineering"/>
    <x v="3"/>
    <n v="42"/>
    <x v="2"/>
  </r>
  <r>
    <n v="1732"/>
    <s v="Russia"/>
    <x v="7"/>
    <x v="0"/>
    <x v="1"/>
    <s v="SQL Injection"/>
    <n v="8"/>
    <x v="3"/>
    <s v="Healthcare"/>
    <x v="5"/>
    <n v="6713"/>
    <n v="6713000"/>
    <s v="Alta"/>
    <s v="198285"/>
    <s v="Nation-state"/>
    <n v="198285"/>
    <n v="198285"/>
    <n v="33.855309277050708"/>
    <s v="Leve"/>
    <s v="Nation-state"/>
    <s v="Unpatched Software"/>
    <x v="4"/>
    <n v="56"/>
    <x v="0"/>
  </r>
  <r>
    <n v="1733"/>
    <s v="India"/>
    <x v="5"/>
    <x v="0"/>
    <x v="5"/>
    <s v="DDoS"/>
    <n v="2"/>
    <x v="2"/>
    <s v="Government"/>
    <x v="6"/>
    <n v="3446"/>
    <n v="3446000"/>
    <s v="Media"/>
    <s v="580270"/>
    <s v=""/>
    <n v="580270"/>
    <n v="580270"/>
    <n v="5.938614782773536"/>
    <s v="Leve"/>
    <s v="Unknown"/>
    <s v="Unpatched Software"/>
    <x v="3"/>
    <n v="35"/>
    <x v="2"/>
  </r>
  <r>
    <n v="1734"/>
    <s v="UK"/>
    <x v="1"/>
    <x v="1"/>
    <x v="4"/>
    <s v="Ransomware"/>
    <n v="7"/>
    <x v="0"/>
    <s v="Retail"/>
    <x v="1"/>
    <n v="4567"/>
    <n v="4567000"/>
    <s v="Alta"/>
    <s v="277410"/>
    <s v="Hacker Group"/>
    <n v="277410"/>
    <n v="277410"/>
    <n v="16.462997008038641"/>
    <s v="Leve"/>
    <s v="Hacker Group"/>
    <s v="Social Engineering"/>
    <x v="3"/>
    <n v="42"/>
    <x v="2"/>
  </r>
  <r>
    <n v="1735"/>
    <s v="Australia"/>
    <x v="6"/>
    <x v="3"/>
    <x v="6"/>
    <s v="Man-in-the-Middle"/>
    <n v="3"/>
    <x v="1"/>
    <s v="Government"/>
    <x v="6"/>
    <n v="3829"/>
    <n v="3829000"/>
    <s v="Media"/>
    <s v="793946"/>
    <s v="Nation-state"/>
    <n v="793946"/>
    <n v="793946"/>
    <n v="4.8227461313489837"/>
    <s v="Leve"/>
    <s v="Nation-state"/>
    <s v="Weak Passwords"/>
    <x v="3"/>
    <n v="12"/>
    <x v="1"/>
  </r>
  <r>
    <n v="1736"/>
    <s v="Australia"/>
    <x v="6"/>
    <x v="3"/>
    <x v="0"/>
    <s v="Ransomware"/>
    <n v="6"/>
    <x v="0"/>
    <s v="Banking"/>
    <x v="4"/>
    <n v="1521"/>
    <n v="1521000"/>
    <s v="Media"/>
    <s v="126770"/>
    <s v="Insider"/>
    <n v="126770"/>
    <n v="126770"/>
    <n v="11.998106807604323"/>
    <s v="Leve"/>
    <s v="Insider"/>
    <s v="Weak Passwords"/>
    <x v="4"/>
    <n v="67"/>
    <x v="0"/>
  </r>
  <r>
    <n v="1737"/>
    <s v="Australia"/>
    <x v="6"/>
    <x v="3"/>
    <x v="3"/>
    <s v="Phishing"/>
    <n v="9"/>
    <x v="4"/>
    <s v="IT"/>
    <x v="2"/>
    <n v="5518"/>
    <n v="5518000"/>
    <s v="Alta"/>
    <s v="66776"/>
    <s v=""/>
    <n v="66776"/>
    <n v="66776"/>
    <n v="82.634479453695945"/>
    <s v="Moderada"/>
    <s v="Unknown"/>
    <s v="Zero-day"/>
    <x v="4"/>
    <n v="29"/>
    <x v="2"/>
  </r>
  <r>
    <n v="1738"/>
    <s v="China"/>
    <x v="0"/>
    <x v="0"/>
    <x v="4"/>
    <s v="DDoS"/>
    <n v="7"/>
    <x v="2"/>
    <s v="Telecommunications"/>
    <x v="3"/>
    <n v="835"/>
    <n v="835000"/>
    <s v="Media"/>
    <s v="434797"/>
    <s v="Insider"/>
    <n v="434797"/>
    <n v="434797"/>
    <n v="1.9204364335540494"/>
    <s v="Leve"/>
    <s v="Insider"/>
    <s v="Social Engineering"/>
    <x v="2"/>
    <n v="21"/>
    <x v="2"/>
  </r>
  <r>
    <n v="1739"/>
    <s v="France"/>
    <x v="4"/>
    <x v="1"/>
    <x v="2"/>
    <s v="SQL Injection"/>
    <n v="1"/>
    <x v="3"/>
    <s v="Retail"/>
    <x v="1"/>
    <n v="307"/>
    <n v="307000"/>
    <s v="Media"/>
    <s v="901137"/>
    <s v="Nation-state"/>
    <n v="901137"/>
    <n v="901137"/>
    <n v="0.34068071780428505"/>
    <s v="Leve"/>
    <s v="Nation-state"/>
    <s v="Zero-day"/>
    <x v="2"/>
    <n v="10"/>
    <x v="1"/>
  </r>
  <r>
    <n v="1740"/>
    <s v="Australia"/>
    <x v="6"/>
    <x v="3"/>
    <x v="9"/>
    <s v="Man-in-the-Middle"/>
    <n v="5"/>
    <x v="1"/>
    <s v="Banking"/>
    <x v="4"/>
    <n v="3459"/>
    <n v="3459000"/>
    <s v="Media"/>
    <s v="427407"/>
    <s v=""/>
    <n v="427407"/>
    <n v="427407"/>
    <n v="8.092988650162491"/>
    <s v="Leve"/>
    <s v="Unknown"/>
    <s v="Unpatched Software"/>
    <x v="4"/>
    <n v="47"/>
    <x v="2"/>
  </r>
  <r>
    <n v="1741"/>
    <s v="USA"/>
    <x v="3"/>
    <x v="2"/>
    <x v="8"/>
    <s v="Phishing"/>
    <n v="4"/>
    <x v="4"/>
    <s v="Banking"/>
    <x v="4"/>
    <n v="2875"/>
    <n v="2875000"/>
    <s v="Media"/>
    <s v="959107"/>
    <s v=""/>
    <n v="959107"/>
    <n v="959107"/>
    <n v="2.9975800406002668"/>
    <s v="Leve"/>
    <s v="Unknown"/>
    <s v="Zero-day"/>
    <x v="2"/>
    <n v="35"/>
    <x v="2"/>
  </r>
  <r>
    <n v="1742"/>
    <s v="Russia"/>
    <x v="7"/>
    <x v="0"/>
    <x v="1"/>
    <s v="Man-in-the-Middle"/>
    <n v="8"/>
    <x v="1"/>
    <s v="IT"/>
    <x v="2"/>
    <n v="5523"/>
    <n v="5523000"/>
    <s v="Alta"/>
    <s v="12439"/>
    <s v="Nation-state"/>
    <n v="12439"/>
    <n v="12439"/>
    <n v="444.00675295441755"/>
    <s v="Grave"/>
    <s v="Nation-state"/>
    <s v="Weak Passwords"/>
    <x v="3"/>
    <n v="20"/>
    <x v="1"/>
  </r>
  <r>
    <n v="1743"/>
    <s v="Germany"/>
    <x v="2"/>
    <x v="1"/>
    <x v="8"/>
    <s v="Man-in-the-Middle"/>
    <n v="4"/>
    <x v="1"/>
    <s v="Banking"/>
    <x v="4"/>
    <n v="1445"/>
    <n v="1445000"/>
    <s v="Media"/>
    <s v="292854"/>
    <s v="Nation-state"/>
    <n v="292854"/>
    <n v="292854"/>
    <n v="4.9341992938460804"/>
    <s v="Leve"/>
    <s v="Nation-state"/>
    <s v="Unpatched Software"/>
    <x v="1"/>
    <n v="14"/>
    <x v="1"/>
  </r>
  <r>
    <n v="1744"/>
    <s v="USA"/>
    <x v="3"/>
    <x v="2"/>
    <x v="5"/>
    <s v="Malware"/>
    <n v="2"/>
    <x v="5"/>
    <s v="Banking"/>
    <x v="4"/>
    <n v="6606"/>
    <n v="6606000"/>
    <s v="Alta"/>
    <s v="189116"/>
    <s v="Insider"/>
    <n v="189116"/>
    <n v="189116"/>
    <n v="34.930941855792213"/>
    <s v="Leve"/>
    <s v="Insider"/>
    <s v="Social Engineering"/>
    <x v="1"/>
    <n v="53"/>
    <x v="0"/>
  </r>
  <r>
    <n v="1745"/>
    <s v="USA"/>
    <x v="3"/>
    <x v="2"/>
    <x v="1"/>
    <s v="Phishing"/>
    <n v="8"/>
    <x v="4"/>
    <s v="Telecommunications"/>
    <x v="3"/>
    <n v="196"/>
    <n v="196000"/>
    <s v="Media"/>
    <s v="889404"/>
    <s v=""/>
    <n v="889404"/>
    <n v="889404"/>
    <n v="0.22037229425547894"/>
    <s v="Leve"/>
    <s v="Unknown"/>
    <s v="Weak Passwords"/>
    <x v="3"/>
    <n v="60"/>
    <x v="0"/>
  </r>
  <r>
    <n v="1746"/>
    <s v="USA"/>
    <x v="3"/>
    <x v="2"/>
    <x v="1"/>
    <s v="Man-in-the-Middle"/>
    <n v="8"/>
    <x v="1"/>
    <s v="Retail"/>
    <x v="1"/>
    <n v="5898"/>
    <n v="5898000"/>
    <s v="Alta"/>
    <s v="566242"/>
    <s v="Nation-state"/>
    <n v="566242"/>
    <n v="566242"/>
    <n v="10.416041197933039"/>
    <s v="Leve"/>
    <s v="Nation-state"/>
    <s v="Social Engineering"/>
    <x v="0"/>
    <n v="63"/>
    <x v="0"/>
  </r>
  <r>
    <n v="1747"/>
    <s v="Brazil"/>
    <x v="8"/>
    <x v="2"/>
    <x v="7"/>
    <s v="SQL Injection"/>
    <n v="10"/>
    <x v="3"/>
    <s v="IT"/>
    <x v="2"/>
    <n v="8667"/>
    <n v="8667000"/>
    <s v="Alta"/>
    <s v="694491"/>
    <s v=""/>
    <n v="694491"/>
    <n v="694491"/>
    <n v="12.47964336470883"/>
    <s v="Leve"/>
    <s v="Unknown"/>
    <s v="Unpatched Software"/>
    <x v="3"/>
    <n v="65"/>
    <x v="0"/>
  </r>
  <r>
    <n v="1748"/>
    <s v="Australia"/>
    <x v="6"/>
    <x v="3"/>
    <x v="7"/>
    <s v="DDoS"/>
    <n v="10"/>
    <x v="2"/>
    <s v="Education"/>
    <x v="0"/>
    <n v="5154"/>
    <n v="5154000"/>
    <s v="Alta"/>
    <s v="297721"/>
    <s v="Nation-state"/>
    <n v="297721"/>
    <n v="297721"/>
    <n v="17.311509769213458"/>
    <s v="Leve"/>
    <s v="Nation-state"/>
    <s v="Weak Passwords"/>
    <x v="2"/>
    <n v="29"/>
    <x v="2"/>
  </r>
  <r>
    <n v="1749"/>
    <s v="China"/>
    <x v="0"/>
    <x v="0"/>
    <x v="2"/>
    <s v="SQL Injection"/>
    <n v="1"/>
    <x v="3"/>
    <s v="Education"/>
    <x v="0"/>
    <n v="1361"/>
    <n v="1361000"/>
    <s v="Media"/>
    <s v="394335"/>
    <s v=""/>
    <n v="394335"/>
    <n v="394335"/>
    <n v="3.4513801716814383"/>
    <s v="Leve"/>
    <s v="Unknown"/>
    <s v="Zero-day"/>
    <x v="4"/>
    <n v="43"/>
    <x v="2"/>
  </r>
  <r>
    <n v="1750"/>
    <s v="Japan"/>
    <x v="9"/>
    <x v="0"/>
    <x v="3"/>
    <s v="Man-in-the-Middle"/>
    <n v="9"/>
    <x v="1"/>
    <s v="IT"/>
    <x v="2"/>
    <n v="5714"/>
    <n v="5714000"/>
    <s v="Alta"/>
    <s v="590262"/>
    <s v="Insider"/>
    <n v="590262"/>
    <n v="590262"/>
    <n v="9.6804469879477253"/>
    <s v="Leve"/>
    <s v="Insider"/>
    <s v="Unpatched Software"/>
    <x v="2"/>
    <n v="15"/>
    <x v="1"/>
  </r>
  <r>
    <n v="1751"/>
    <s v="Germany"/>
    <x v="2"/>
    <x v="1"/>
    <x v="7"/>
    <s v="DDoS"/>
    <n v="10"/>
    <x v="2"/>
    <s v="IT"/>
    <x v="2"/>
    <n v="9179"/>
    <n v="9179000"/>
    <s v="Alta"/>
    <s v="846200"/>
    <s v=""/>
    <n v="846200"/>
    <n v="846200"/>
    <n v="10.847317419049871"/>
    <s v="Leve"/>
    <s v="Unknown"/>
    <s v="Social Engineering"/>
    <x v="1"/>
    <n v="26"/>
    <x v="2"/>
  </r>
  <r>
    <n v="1752"/>
    <s v="Japan"/>
    <x v="9"/>
    <x v="0"/>
    <x v="1"/>
    <s v="Phishing"/>
    <n v="8"/>
    <x v="4"/>
    <s v="Telecommunications"/>
    <x v="3"/>
    <n v="8985"/>
    <n v="8985000"/>
    <s v="Alta"/>
    <s v="44385"/>
    <s v="Hacker Group"/>
    <n v="44385"/>
    <n v="44385"/>
    <n v="202.43325447786415"/>
    <s v="Grave"/>
    <s v="Hacker Group"/>
    <s v="Weak Passwords"/>
    <x v="1"/>
    <n v="18"/>
    <x v="1"/>
  </r>
  <r>
    <n v="1753"/>
    <s v="UK"/>
    <x v="1"/>
    <x v="1"/>
    <x v="8"/>
    <s v="Phishing"/>
    <n v="4"/>
    <x v="4"/>
    <s v="Banking"/>
    <x v="4"/>
    <n v="447"/>
    <n v="447000"/>
    <s v="Media"/>
    <s v="408446"/>
    <s v="Insider"/>
    <n v="408446"/>
    <n v="408446"/>
    <n v="1.0943919147206731"/>
    <s v="Leve"/>
    <s v="Insider"/>
    <s v="Social Engineering"/>
    <x v="0"/>
    <n v="43"/>
    <x v="2"/>
  </r>
  <r>
    <n v="1754"/>
    <s v="UK"/>
    <x v="1"/>
    <x v="1"/>
    <x v="5"/>
    <s v="DDoS"/>
    <n v="2"/>
    <x v="2"/>
    <s v="Education"/>
    <x v="0"/>
    <n v="540"/>
    <n v="540000"/>
    <s v="Media"/>
    <s v="806965"/>
    <s v="Insider"/>
    <n v="806965"/>
    <n v="806965"/>
    <n v="0.66917400382916237"/>
    <s v="Leve"/>
    <s v="Insider"/>
    <s v="Social Engineering"/>
    <x v="1"/>
    <n v="56"/>
    <x v="0"/>
  </r>
  <r>
    <n v="1755"/>
    <s v="Russia"/>
    <x v="7"/>
    <x v="0"/>
    <x v="4"/>
    <s v="Ransomware"/>
    <n v="7"/>
    <x v="0"/>
    <s v="Education"/>
    <x v="0"/>
    <n v="7993"/>
    <n v="7993000"/>
    <s v="Alta"/>
    <s v="587346"/>
    <s v="Hacker Group"/>
    <n v="587346"/>
    <n v="587346"/>
    <n v="13.608673592737501"/>
    <s v="Leve"/>
    <s v="Hacker Group"/>
    <s v="Social Engineering"/>
    <x v="2"/>
    <n v="39"/>
    <x v="2"/>
  </r>
  <r>
    <n v="1756"/>
    <s v="Japan"/>
    <x v="9"/>
    <x v="0"/>
    <x v="7"/>
    <s v="Phishing"/>
    <n v="10"/>
    <x v="4"/>
    <s v="Education"/>
    <x v="0"/>
    <n v="243"/>
    <n v="243000"/>
    <s v="Media"/>
    <s v="552342"/>
    <s v=""/>
    <n v="552342"/>
    <n v="552342"/>
    <n v="0.43994481679828801"/>
    <s v="Leve"/>
    <s v="Unknown"/>
    <s v="Zero-day"/>
    <x v="0"/>
    <n v="62"/>
    <x v="0"/>
  </r>
  <r>
    <n v="1757"/>
    <s v="France"/>
    <x v="4"/>
    <x v="1"/>
    <x v="0"/>
    <s v="DDoS"/>
    <n v="6"/>
    <x v="2"/>
    <s v="Education"/>
    <x v="0"/>
    <n v="6665"/>
    <n v="6665000"/>
    <s v="Alta"/>
    <s v="47104"/>
    <s v="Insider"/>
    <n v="47104"/>
    <n v="47104"/>
    <n v="141.49541440217391"/>
    <s v="Grave"/>
    <s v="Insider"/>
    <s v="Social Engineering"/>
    <x v="0"/>
    <n v="5"/>
    <x v="1"/>
  </r>
  <r>
    <n v="1758"/>
    <s v="USA"/>
    <x v="3"/>
    <x v="2"/>
    <x v="3"/>
    <s v="DDoS"/>
    <n v="9"/>
    <x v="2"/>
    <s v="Retail"/>
    <x v="1"/>
    <n v="1383"/>
    <n v="1383000"/>
    <s v="Media"/>
    <s v="586557"/>
    <s v="Hacker Group"/>
    <n v="586557"/>
    <n v="586557"/>
    <n v="2.3578271165462179"/>
    <s v="Leve"/>
    <s v="Hacker Group"/>
    <s v="Social Engineering"/>
    <x v="1"/>
    <n v="37"/>
    <x v="2"/>
  </r>
  <r>
    <n v="1759"/>
    <s v="Russia"/>
    <x v="7"/>
    <x v="0"/>
    <x v="1"/>
    <s v="Malware"/>
    <n v="8"/>
    <x v="5"/>
    <s v="Government"/>
    <x v="6"/>
    <n v="265"/>
    <n v="265000"/>
    <s v="Media"/>
    <s v="500857"/>
    <s v="Hacker Group"/>
    <n v="500857"/>
    <n v="500857"/>
    <n v="0.52909313436769378"/>
    <s v="Leve"/>
    <s v="Hacker Group"/>
    <s v="Zero-day"/>
    <x v="0"/>
    <n v="35"/>
    <x v="2"/>
  </r>
  <r>
    <n v="1760"/>
    <s v="USA"/>
    <x v="3"/>
    <x v="2"/>
    <x v="6"/>
    <s v="Man-in-the-Middle"/>
    <n v="3"/>
    <x v="1"/>
    <s v="Banking"/>
    <x v="4"/>
    <n v="6551"/>
    <n v="6551000"/>
    <s v="Alta"/>
    <s v="977913"/>
    <s v="Hacker Group"/>
    <n v="977913"/>
    <n v="977913"/>
    <n v="6.6989599279281489"/>
    <s v="Leve"/>
    <s v="Hacker Group"/>
    <s v="Weak Passwords"/>
    <x v="2"/>
    <n v="70"/>
    <x v="0"/>
  </r>
  <r>
    <n v="1761"/>
    <s v="France"/>
    <x v="4"/>
    <x v="1"/>
    <x v="8"/>
    <s v="Malware"/>
    <n v="4"/>
    <x v="5"/>
    <s v="Telecommunications"/>
    <x v="3"/>
    <n v="6864"/>
    <n v="6864000"/>
    <s v="Alta"/>
    <s v="894858"/>
    <s v="Hacker Group"/>
    <n v="894858"/>
    <n v="894858"/>
    <n v="7.6704907370778379"/>
    <s v="Leve"/>
    <s v="Hacker Group"/>
    <s v="Social Engineering"/>
    <x v="3"/>
    <n v="19"/>
    <x v="1"/>
  </r>
  <r>
    <n v="1762"/>
    <s v="UK"/>
    <x v="1"/>
    <x v="1"/>
    <x v="4"/>
    <s v="Man-in-the-Middle"/>
    <n v="7"/>
    <x v="1"/>
    <s v="IT"/>
    <x v="2"/>
    <n v="7581"/>
    <n v="7581000"/>
    <s v="Alta"/>
    <s v="574089"/>
    <s v=""/>
    <n v="574089"/>
    <n v="574089"/>
    <n v="13.205269566217085"/>
    <s v="Leve"/>
    <s v="Unknown"/>
    <s v="Unpatched Software"/>
    <x v="3"/>
    <n v="32"/>
    <x v="2"/>
  </r>
  <r>
    <n v="1763"/>
    <s v="USA"/>
    <x v="3"/>
    <x v="2"/>
    <x v="7"/>
    <s v="DDoS"/>
    <n v="10"/>
    <x v="2"/>
    <s v="Healthcare"/>
    <x v="5"/>
    <n v="6299"/>
    <n v="6299000"/>
    <s v="Alta"/>
    <s v="232622"/>
    <s v="Nation-state"/>
    <n v="232622"/>
    <n v="232622"/>
    <n v="27.078264308620852"/>
    <s v="Leve"/>
    <s v="Nation-state"/>
    <s v="Weak Passwords"/>
    <x v="2"/>
    <n v="33"/>
    <x v="2"/>
  </r>
  <r>
    <n v="1764"/>
    <s v="India"/>
    <x v="5"/>
    <x v="0"/>
    <x v="7"/>
    <s v="Malware"/>
    <n v="10"/>
    <x v="5"/>
    <s v="Retail"/>
    <x v="1"/>
    <n v="8995"/>
    <n v="8995000"/>
    <s v="Alta"/>
    <s v="917351"/>
    <s v=""/>
    <n v="917351"/>
    <n v="917351"/>
    <n v="9.8054070906337927"/>
    <s v="Leve"/>
    <s v="Unknown"/>
    <s v="Zero-day"/>
    <x v="4"/>
    <n v="43"/>
    <x v="2"/>
  </r>
  <r>
    <n v="1765"/>
    <s v="Australia"/>
    <x v="6"/>
    <x v="3"/>
    <x v="2"/>
    <s v="SQL Injection"/>
    <n v="1"/>
    <x v="3"/>
    <s v="IT"/>
    <x v="2"/>
    <n v="9831"/>
    <n v="9831000"/>
    <s v="Alta"/>
    <s v="694333"/>
    <s v="Insider"/>
    <n v="694333"/>
    <n v="694333"/>
    <n v="14.158912222233424"/>
    <s v="Leve"/>
    <s v="Insider"/>
    <s v="Unpatched Software"/>
    <x v="0"/>
    <n v="48"/>
    <x v="2"/>
  </r>
  <r>
    <n v="1766"/>
    <s v="India"/>
    <x v="5"/>
    <x v="0"/>
    <x v="1"/>
    <s v="Ransomware"/>
    <n v="8"/>
    <x v="0"/>
    <s v="Government"/>
    <x v="6"/>
    <n v="3887"/>
    <n v="3887000"/>
    <s v="Media"/>
    <s v="968822"/>
    <s v="Nation-state"/>
    <n v="968822"/>
    <n v="968822"/>
    <n v="4.0120889079727755"/>
    <s v="Leve"/>
    <s v="Nation-state"/>
    <s v="Weak Passwords"/>
    <x v="2"/>
    <n v="25"/>
    <x v="2"/>
  </r>
  <r>
    <n v="1767"/>
    <s v="Brazil"/>
    <x v="8"/>
    <x v="2"/>
    <x v="7"/>
    <s v="DDoS"/>
    <n v="10"/>
    <x v="2"/>
    <s v="Banking"/>
    <x v="4"/>
    <n v="1887"/>
    <n v="1887000"/>
    <s v="Media"/>
    <s v="976838"/>
    <s v=""/>
    <n v="976838"/>
    <n v="976838"/>
    <n v="1.9317430321097255"/>
    <s v="Leve"/>
    <s v="Unknown"/>
    <s v="Weak Passwords"/>
    <x v="3"/>
    <n v="65"/>
    <x v="0"/>
  </r>
  <r>
    <n v="1768"/>
    <s v="Australia"/>
    <x v="6"/>
    <x v="3"/>
    <x v="0"/>
    <s v="DDoS"/>
    <n v="6"/>
    <x v="2"/>
    <s v="Education"/>
    <x v="0"/>
    <n v="5463"/>
    <n v="5463000"/>
    <s v="Alta"/>
    <s v="22739"/>
    <s v="Insider"/>
    <n v="22739"/>
    <n v="22739"/>
    <n v="240.24803201548002"/>
    <s v="Grave"/>
    <s v="Insider"/>
    <s v="Unpatched Software"/>
    <x v="3"/>
    <n v="44"/>
    <x v="2"/>
  </r>
  <r>
    <n v="1769"/>
    <s v="UK"/>
    <x v="1"/>
    <x v="1"/>
    <x v="7"/>
    <s v="Man-in-the-Middle"/>
    <n v="10"/>
    <x v="1"/>
    <s v="Retail"/>
    <x v="1"/>
    <n v="792"/>
    <n v="792000"/>
    <s v="Media"/>
    <s v="657442"/>
    <s v="Nation-state"/>
    <n v="657442"/>
    <n v="657442"/>
    <n v="1.2046690050224962"/>
    <s v="Leve"/>
    <s v="Nation-state"/>
    <s v="Social Engineering"/>
    <x v="3"/>
    <n v="29"/>
    <x v="2"/>
  </r>
  <r>
    <n v="1770"/>
    <s v="Brazil"/>
    <x v="8"/>
    <x v="2"/>
    <x v="4"/>
    <s v="Phishing"/>
    <n v="7"/>
    <x v="4"/>
    <s v="Education"/>
    <x v="0"/>
    <n v="5759"/>
    <n v="5759000"/>
    <s v="Alta"/>
    <s v="257681"/>
    <s v="Nation-state"/>
    <n v="257681"/>
    <n v="257681"/>
    <n v="22.349338911289539"/>
    <s v="Leve"/>
    <s v="Nation-state"/>
    <s v="Zero-day"/>
    <x v="2"/>
    <n v="40"/>
    <x v="2"/>
  </r>
  <r>
    <n v="1771"/>
    <s v="Japan"/>
    <x v="9"/>
    <x v="0"/>
    <x v="8"/>
    <s v="Man-in-the-Middle"/>
    <n v="4"/>
    <x v="1"/>
    <s v="Retail"/>
    <x v="1"/>
    <n v="997"/>
    <n v="997000"/>
    <s v="Media"/>
    <s v="536471"/>
    <s v="Hacker Group"/>
    <n v="536471"/>
    <n v="536471"/>
    <n v="1.8584415560207355"/>
    <s v="Leve"/>
    <s v="Hacker Group"/>
    <s v="Weak Passwords"/>
    <x v="4"/>
    <n v="72"/>
    <x v="0"/>
  </r>
  <r>
    <n v="1772"/>
    <s v="France"/>
    <x v="4"/>
    <x v="1"/>
    <x v="7"/>
    <s v="Ransomware"/>
    <n v="10"/>
    <x v="0"/>
    <s v="IT"/>
    <x v="2"/>
    <n v="8402"/>
    <n v="8402000"/>
    <s v="Alta"/>
    <s v="824619"/>
    <s v=""/>
    <n v="824619"/>
    <n v="824619"/>
    <n v="10.188947865620365"/>
    <s v="Leve"/>
    <s v="Unknown"/>
    <s v="Social Engineering"/>
    <x v="3"/>
    <n v="21"/>
    <x v="2"/>
  </r>
  <r>
    <n v="1773"/>
    <s v="Russia"/>
    <x v="7"/>
    <x v="0"/>
    <x v="3"/>
    <s v="SQL Injection"/>
    <n v="9"/>
    <x v="3"/>
    <s v="Government"/>
    <x v="6"/>
    <n v="7794"/>
    <n v="7794000"/>
    <s v="Alta"/>
    <s v="538804"/>
    <s v="Hacker Group"/>
    <n v="538804"/>
    <n v="538804"/>
    <n v="14.465371452327748"/>
    <s v="Leve"/>
    <s v="Hacker Group"/>
    <s v="Weak Passwords"/>
    <x v="0"/>
    <n v="43"/>
    <x v="2"/>
  </r>
  <r>
    <n v="1774"/>
    <s v="Japan"/>
    <x v="9"/>
    <x v="0"/>
    <x v="5"/>
    <s v="Phishing"/>
    <n v="2"/>
    <x v="4"/>
    <s v="Healthcare"/>
    <x v="5"/>
    <n v="4932"/>
    <n v="4932000"/>
    <s v="Alta"/>
    <s v="463704"/>
    <s v="Hacker Group"/>
    <n v="463704"/>
    <n v="463704"/>
    <n v="10.636095440194607"/>
    <s v="Leve"/>
    <s v="Hacker Group"/>
    <s v="Weak Passwords"/>
    <x v="3"/>
    <n v="14"/>
    <x v="1"/>
  </r>
  <r>
    <n v="1775"/>
    <s v="China"/>
    <x v="0"/>
    <x v="0"/>
    <x v="8"/>
    <s v="Man-in-the-Middle"/>
    <n v="4"/>
    <x v="1"/>
    <s v="Telecommunications"/>
    <x v="3"/>
    <n v="6661"/>
    <n v="6661000"/>
    <s v="Alta"/>
    <s v="596341"/>
    <s v="Insider"/>
    <n v="596341"/>
    <n v="596341"/>
    <n v="11.169783731120281"/>
    <s v="Leve"/>
    <s v="Insider"/>
    <s v="Weak Passwords"/>
    <x v="1"/>
    <n v="9"/>
    <x v="1"/>
  </r>
  <r>
    <n v="1776"/>
    <s v="Brazil"/>
    <x v="8"/>
    <x v="2"/>
    <x v="9"/>
    <s v="Malware"/>
    <n v="5"/>
    <x v="5"/>
    <s v="Retail"/>
    <x v="1"/>
    <n v="8971"/>
    <n v="8971000"/>
    <s v="Alta"/>
    <s v="529588"/>
    <s v="Nation-state"/>
    <n v="529588"/>
    <n v="529588"/>
    <n v="16.939583223184815"/>
    <s v="Leve"/>
    <s v="Nation-state"/>
    <s v="Weak Passwords"/>
    <x v="1"/>
    <n v="65"/>
    <x v="0"/>
  </r>
  <r>
    <n v="1777"/>
    <s v="Germany"/>
    <x v="2"/>
    <x v="1"/>
    <x v="4"/>
    <s v="Man-in-the-Middle"/>
    <n v="7"/>
    <x v="1"/>
    <s v="Retail"/>
    <x v="1"/>
    <n v="4328"/>
    <n v="4328000"/>
    <s v="Alta"/>
    <s v="22241"/>
    <s v="Hacker Group"/>
    <n v="22241"/>
    <n v="22241"/>
    <n v="194.59556674609954"/>
    <s v="Grave"/>
    <s v="Hacker Group"/>
    <s v="Zero-day"/>
    <x v="3"/>
    <n v="5"/>
    <x v="1"/>
  </r>
  <r>
    <n v="1778"/>
    <s v="Brazil"/>
    <x v="8"/>
    <x v="2"/>
    <x v="9"/>
    <s v="Phishing"/>
    <n v="5"/>
    <x v="4"/>
    <s v="Banking"/>
    <x v="4"/>
    <n v="2165"/>
    <n v="2165000"/>
    <s v="Media"/>
    <s v="434936"/>
    <s v="Hacker Group"/>
    <n v="434936"/>
    <n v="434936"/>
    <n v="4.9777438519690254"/>
    <s v="Leve"/>
    <s v="Hacker Group"/>
    <s v="Zero-day"/>
    <x v="4"/>
    <n v="24"/>
    <x v="2"/>
  </r>
  <r>
    <n v="1779"/>
    <s v="Japan"/>
    <x v="9"/>
    <x v="0"/>
    <x v="0"/>
    <s v="Malware"/>
    <n v="6"/>
    <x v="5"/>
    <s v="IT"/>
    <x v="2"/>
    <n v="3361"/>
    <n v="3361000"/>
    <s v="Media"/>
    <s v="52191"/>
    <s v="Nation-state"/>
    <n v="52191"/>
    <n v="52191"/>
    <n v="64.398076296679506"/>
    <s v="Moderada"/>
    <s v="Nation-state"/>
    <s v="Weak Passwords"/>
    <x v="2"/>
    <n v="72"/>
    <x v="0"/>
  </r>
  <r>
    <n v="1780"/>
    <s v="Australia"/>
    <x v="6"/>
    <x v="3"/>
    <x v="7"/>
    <s v="Malware"/>
    <n v="10"/>
    <x v="5"/>
    <s v="Banking"/>
    <x v="4"/>
    <n v="824"/>
    <n v="824000"/>
    <s v="Media"/>
    <s v="242247"/>
    <s v="Insider"/>
    <n v="242247"/>
    <n v="242247"/>
    <n v="3.4014869121186226"/>
    <s v="Leve"/>
    <s v="Insider"/>
    <s v="Social Engineering"/>
    <x v="2"/>
    <n v="29"/>
    <x v="2"/>
  </r>
  <r>
    <n v="1781"/>
    <s v="Brazil"/>
    <x v="8"/>
    <x v="2"/>
    <x v="9"/>
    <s v="Phishing"/>
    <n v="5"/>
    <x v="4"/>
    <s v="Banking"/>
    <x v="4"/>
    <n v="345"/>
    <n v="345000"/>
    <s v="Media"/>
    <s v="372427"/>
    <s v="Insider"/>
    <n v="372427"/>
    <n v="372427"/>
    <n v="0.92635603755903839"/>
    <s v="Leve"/>
    <s v="Insider"/>
    <s v="Weak Passwords"/>
    <x v="0"/>
    <n v="72"/>
    <x v="0"/>
  </r>
  <r>
    <n v="1782"/>
    <s v="Brazil"/>
    <x v="8"/>
    <x v="2"/>
    <x v="8"/>
    <s v="Ransomware"/>
    <n v="4"/>
    <x v="0"/>
    <s v="Healthcare"/>
    <x v="5"/>
    <n v="6725"/>
    <n v="6725000"/>
    <s v="Alta"/>
    <s v="796351"/>
    <s v="Nation-state"/>
    <n v="796351"/>
    <n v="796351"/>
    <n v="8.4447687012385249"/>
    <s v="Leve"/>
    <s v="Nation-state"/>
    <s v="Weak Passwords"/>
    <x v="1"/>
    <n v="21"/>
    <x v="2"/>
  </r>
  <r>
    <n v="1783"/>
    <s v="Japan"/>
    <x v="9"/>
    <x v="0"/>
    <x v="9"/>
    <s v="SQL Injection"/>
    <n v="5"/>
    <x v="3"/>
    <s v="Telecommunications"/>
    <x v="3"/>
    <n v="3829"/>
    <n v="3829000"/>
    <s v="Media"/>
    <s v="505831"/>
    <s v="Hacker Group"/>
    <n v="505831"/>
    <n v="505831"/>
    <n v="7.569721903165286"/>
    <s v="Leve"/>
    <s v="Hacker Group"/>
    <s v="Social Engineering"/>
    <x v="4"/>
    <n v="40"/>
    <x v="2"/>
  </r>
  <r>
    <n v="1784"/>
    <s v="Germany"/>
    <x v="2"/>
    <x v="1"/>
    <x v="9"/>
    <s v="Malware"/>
    <n v="5"/>
    <x v="5"/>
    <s v="Government"/>
    <x v="6"/>
    <n v="3259"/>
    <n v="3259000"/>
    <s v="Media"/>
    <s v="743344"/>
    <s v="Insider"/>
    <n v="743344"/>
    <n v="743344"/>
    <n v="4.3842420198454555"/>
    <s v="Leve"/>
    <s v="Insider"/>
    <s v="Zero-day"/>
    <x v="0"/>
    <n v="4"/>
    <x v="1"/>
  </r>
  <r>
    <n v="1785"/>
    <s v="China"/>
    <x v="0"/>
    <x v="0"/>
    <x v="1"/>
    <s v="Phishing"/>
    <n v="8"/>
    <x v="4"/>
    <s v="Healthcare"/>
    <x v="5"/>
    <n v="704"/>
    <n v="704000"/>
    <s v="Media"/>
    <s v="651809"/>
    <s v=""/>
    <n v="651809"/>
    <n v="651809"/>
    <n v="1.0800710023948734"/>
    <s v="Leve"/>
    <s v="Unknown"/>
    <s v="Unpatched Software"/>
    <x v="3"/>
    <n v="17"/>
    <x v="1"/>
  </r>
  <r>
    <n v="1786"/>
    <s v="Brazil"/>
    <x v="8"/>
    <x v="2"/>
    <x v="5"/>
    <s v="SQL Injection"/>
    <n v="2"/>
    <x v="3"/>
    <s v="Telecommunications"/>
    <x v="3"/>
    <n v="3154"/>
    <n v="3154000"/>
    <s v="Media"/>
    <s v="839281"/>
    <s v="Insider"/>
    <n v="839281"/>
    <n v="839281"/>
    <n v="3.7579785554540135"/>
    <s v="Leve"/>
    <s v="Insider"/>
    <s v="Weak Passwords"/>
    <x v="4"/>
    <n v="25"/>
    <x v="2"/>
  </r>
  <r>
    <n v="1787"/>
    <s v="Brazil"/>
    <x v="8"/>
    <x v="2"/>
    <x v="4"/>
    <s v="SQL Injection"/>
    <n v="7"/>
    <x v="3"/>
    <s v="Retail"/>
    <x v="1"/>
    <n v="8479"/>
    <n v="8479000"/>
    <s v="Alta"/>
    <s v="99876"/>
    <s v="Insider"/>
    <n v="99876"/>
    <n v="99876"/>
    <n v="84.895270134967362"/>
    <s v="Moderada"/>
    <s v="Insider"/>
    <s v="Unpatched Software"/>
    <x v="3"/>
    <n v="56"/>
    <x v="0"/>
  </r>
  <r>
    <n v="1788"/>
    <s v="UK"/>
    <x v="1"/>
    <x v="1"/>
    <x v="3"/>
    <s v="SQL Injection"/>
    <n v="9"/>
    <x v="3"/>
    <s v="Telecommunications"/>
    <x v="3"/>
    <n v="9839"/>
    <n v="9839000"/>
    <s v="Alta"/>
    <s v="836521"/>
    <s v="Insider"/>
    <n v="836521"/>
    <n v="836521"/>
    <n v="11.761808729248877"/>
    <s v="Leve"/>
    <s v="Insider"/>
    <s v="Weak Passwords"/>
    <x v="3"/>
    <n v="19"/>
    <x v="1"/>
  </r>
  <r>
    <n v="1789"/>
    <s v="Japan"/>
    <x v="9"/>
    <x v="0"/>
    <x v="6"/>
    <s v="SQL Injection"/>
    <n v="3"/>
    <x v="3"/>
    <s v="Retail"/>
    <x v="1"/>
    <n v="4373"/>
    <n v="4373000"/>
    <s v="Alta"/>
    <s v="392831"/>
    <s v="Nation-state"/>
    <n v="392831"/>
    <n v="392831"/>
    <n v="11.1320135121719"/>
    <s v="Leve"/>
    <s v="Nation-state"/>
    <s v="Weak Passwords"/>
    <x v="1"/>
    <n v="71"/>
    <x v="0"/>
  </r>
  <r>
    <n v="1790"/>
    <s v="China"/>
    <x v="0"/>
    <x v="0"/>
    <x v="7"/>
    <s v="Ransomware"/>
    <n v="10"/>
    <x v="0"/>
    <s v="Government"/>
    <x v="6"/>
    <n v="8688"/>
    <n v="8688000"/>
    <s v="Alta"/>
    <s v="99312"/>
    <s v=""/>
    <n v="99312"/>
    <n v="99312"/>
    <n v="87.481875302078294"/>
    <s v="Moderada"/>
    <s v="Unknown"/>
    <s v="Zero-day"/>
    <x v="1"/>
    <n v="60"/>
    <x v="0"/>
  </r>
  <r>
    <n v="1791"/>
    <s v="Japan"/>
    <x v="9"/>
    <x v="0"/>
    <x v="1"/>
    <s v="Malware"/>
    <n v="8"/>
    <x v="5"/>
    <s v="Education"/>
    <x v="0"/>
    <n v="2624"/>
    <n v="2624000"/>
    <s v="Media"/>
    <s v="945147"/>
    <s v="Insider"/>
    <n v="945147"/>
    <n v="945147"/>
    <n v="2.7762877097425056"/>
    <s v="Leve"/>
    <s v="Insider"/>
    <s v="Zero-day"/>
    <x v="1"/>
    <n v="20"/>
    <x v="1"/>
  </r>
  <r>
    <n v="1792"/>
    <s v="USA"/>
    <x v="3"/>
    <x v="2"/>
    <x v="4"/>
    <s v="DDoS"/>
    <n v="7"/>
    <x v="2"/>
    <s v="IT"/>
    <x v="2"/>
    <n v="2629"/>
    <n v="2629000"/>
    <s v="Media"/>
    <s v="943039"/>
    <s v="Insider"/>
    <n v="943039"/>
    <n v="943039"/>
    <n v="2.7877956266920032"/>
    <s v="Leve"/>
    <s v="Insider"/>
    <s v="Zero-day"/>
    <x v="3"/>
    <n v="28"/>
    <x v="2"/>
  </r>
  <r>
    <n v="1793"/>
    <s v="Brazil"/>
    <x v="8"/>
    <x v="2"/>
    <x v="3"/>
    <s v="Malware"/>
    <n v="9"/>
    <x v="5"/>
    <s v="Retail"/>
    <x v="1"/>
    <n v="7681"/>
    <n v="7681000"/>
    <s v="Alta"/>
    <s v="670642"/>
    <s v=""/>
    <n v="670642"/>
    <n v="670642"/>
    <n v="11.453204541320108"/>
    <s v="Leve"/>
    <s v="Unknown"/>
    <s v="Unpatched Software"/>
    <x v="1"/>
    <n v="10"/>
    <x v="1"/>
  </r>
  <r>
    <n v="1794"/>
    <s v="USA"/>
    <x v="3"/>
    <x v="2"/>
    <x v="3"/>
    <s v="Malware"/>
    <n v="9"/>
    <x v="5"/>
    <s v="Banking"/>
    <x v="4"/>
    <n v="362"/>
    <n v="362000"/>
    <s v="Media"/>
    <s v="194553"/>
    <s v="Hacker Group"/>
    <n v="194553"/>
    <n v="194553"/>
    <n v="1.8606754971652968"/>
    <s v="Leve"/>
    <s v="Hacker Group"/>
    <s v="Social Engineering"/>
    <x v="1"/>
    <n v="48"/>
    <x v="2"/>
  </r>
  <r>
    <n v="1795"/>
    <s v="China"/>
    <x v="0"/>
    <x v="0"/>
    <x v="6"/>
    <s v="Ransomware"/>
    <n v="3"/>
    <x v="0"/>
    <s v="Education"/>
    <x v="0"/>
    <n v="4956"/>
    <n v="4956000"/>
    <s v="Alta"/>
    <s v="257224"/>
    <s v="Hacker Group"/>
    <n v="257224"/>
    <n v="257224"/>
    <n v="19.267253444468633"/>
    <s v="Leve"/>
    <s v="Hacker Group"/>
    <s v="Social Engineering"/>
    <x v="3"/>
    <n v="46"/>
    <x v="2"/>
  </r>
  <r>
    <n v="1796"/>
    <s v="India"/>
    <x v="5"/>
    <x v="0"/>
    <x v="0"/>
    <s v="DDoS"/>
    <n v="6"/>
    <x v="2"/>
    <s v="Banking"/>
    <x v="4"/>
    <n v="5896"/>
    <n v="5896000"/>
    <s v="Alta"/>
    <s v="891815"/>
    <s v=""/>
    <n v="891815"/>
    <n v="891815"/>
    <n v="6.6112366354008403"/>
    <s v="Leve"/>
    <s v="Unknown"/>
    <s v="Weak Passwords"/>
    <x v="2"/>
    <n v="19"/>
    <x v="1"/>
  </r>
  <r>
    <n v="1797"/>
    <s v="China"/>
    <x v="0"/>
    <x v="0"/>
    <x v="9"/>
    <s v="Ransomware"/>
    <n v="5"/>
    <x v="0"/>
    <s v="Banking"/>
    <x v="4"/>
    <n v="9805"/>
    <n v="9805000"/>
    <s v="Alta"/>
    <s v="168617"/>
    <s v="Hacker Group"/>
    <n v="168617"/>
    <n v="168617"/>
    <n v="58.149534151360776"/>
    <s v="Moderada"/>
    <s v="Hacker Group"/>
    <s v="Unpatched Software"/>
    <x v="0"/>
    <n v="16"/>
    <x v="1"/>
  </r>
  <r>
    <n v="1798"/>
    <s v="UK"/>
    <x v="1"/>
    <x v="1"/>
    <x v="3"/>
    <s v="Ransomware"/>
    <n v="9"/>
    <x v="0"/>
    <s v="Government"/>
    <x v="6"/>
    <n v="8367"/>
    <n v="8367000"/>
    <s v="Alta"/>
    <s v="701152"/>
    <s v="Nation-state"/>
    <n v="701152"/>
    <n v="701152"/>
    <n v="11.933218474738716"/>
    <s v="Leve"/>
    <s v="Nation-state"/>
    <s v="Social Engineering"/>
    <x v="3"/>
    <n v="53"/>
    <x v="0"/>
  </r>
  <r>
    <n v="1799"/>
    <s v="USA"/>
    <x v="3"/>
    <x v="2"/>
    <x v="5"/>
    <s v="SQL Injection"/>
    <n v="2"/>
    <x v="3"/>
    <s v="Banking"/>
    <x v="4"/>
    <n v="3066"/>
    <n v="3066000"/>
    <s v="Media"/>
    <s v="749609"/>
    <s v="Nation-state"/>
    <n v="749609"/>
    <n v="749609"/>
    <n v="4.090132322317368"/>
    <s v="Leve"/>
    <s v="Nation-state"/>
    <s v="Zero-day"/>
    <x v="1"/>
    <n v="28"/>
    <x v="2"/>
  </r>
  <r>
    <n v="1800"/>
    <s v="UK"/>
    <x v="1"/>
    <x v="1"/>
    <x v="2"/>
    <s v="Man-in-the-Middle"/>
    <n v="1"/>
    <x v="1"/>
    <s v="Government"/>
    <x v="6"/>
    <n v="8674"/>
    <n v="8674000"/>
    <s v="Alta"/>
    <s v="658712"/>
    <s v="Hacker Group"/>
    <n v="658712"/>
    <n v="658712"/>
    <n v="13.16812203208686"/>
    <s v="Leve"/>
    <s v="Hacker Group"/>
    <s v="Unpatched Software"/>
    <x v="0"/>
    <n v="25"/>
    <x v="2"/>
  </r>
  <r>
    <n v="1801"/>
    <s v="China"/>
    <x v="0"/>
    <x v="0"/>
    <x v="6"/>
    <s v="DDoS"/>
    <n v="3"/>
    <x v="2"/>
    <s v="Retail"/>
    <x v="1"/>
    <n v="7774"/>
    <n v="7774000"/>
    <s v="Alta"/>
    <s v="642501"/>
    <s v="Hacker Group"/>
    <n v="642501"/>
    <n v="642501"/>
    <n v="12.09959206289173"/>
    <s v="Leve"/>
    <s v="Hacker Group"/>
    <s v="Zero-day"/>
    <x v="1"/>
    <n v="19"/>
    <x v="1"/>
  </r>
  <r>
    <n v="1802"/>
    <s v="Australia"/>
    <x v="6"/>
    <x v="3"/>
    <x v="1"/>
    <s v="Malware"/>
    <n v="8"/>
    <x v="5"/>
    <s v="Banking"/>
    <x v="4"/>
    <n v="9265"/>
    <n v="9265000"/>
    <s v="Alta"/>
    <s v="817255"/>
    <s v="Hacker Group"/>
    <n v="817255"/>
    <n v="817255"/>
    <n v="11.336730885708867"/>
    <s v="Leve"/>
    <s v="Hacker Group"/>
    <s v="Weak Passwords"/>
    <x v="2"/>
    <n v="62"/>
    <x v="0"/>
  </r>
  <r>
    <n v="1803"/>
    <s v="China"/>
    <x v="0"/>
    <x v="0"/>
    <x v="8"/>
    <s v="Ransomware"/>
    <n v="4"/>
    <x v="0"/>
    <s v="Government"/>
    <x v="6"/>
    <n v="596"/>
    <n v="596000"/>
    <s v="Media"/>
    <s v="92237"/>
    <s v="Nation-state"/>
    <n v="92237"/>
    <n v="92237"/>
    <n v="6.4616151869640168"/>
    <s v="Leve"/>
    <s v="Nation-state"/>
    <s v="Weak Passwords"/>
    <x v="1"/>
    <n v="47"/>
    <x v="2"/>
  </r>
  <r>
    <n v="1804"/>
    <s v="Australia"/>
    <x v="6"/>
    <x v="3"/>
    <x v="5"/>
    <s v="Man-in-the-Middle"/>
    <n v="2"/>
    <x v="1"/>
    <s v="Telecommunications"/>
    <x v="3"/>
    <n v="6691"/>
    <n v="6691000"/>
    <s v="Alta"/>
    <s v="156195"/>
    <s v="Nation-state"/>
    <n v="156195"/>
    <n v="156195"/>
    <n v="42.837478792534974"/>
    <s v="Moderada"/>
    <s v="Nation-state"/>
    <s v="Unpatched Software"/>
    <x v="3"/>
    <n v="58"/>
    <x v="0"/>
  </r>
  <r>
    <n v="1805"/>
    <s v="India"/>
    <x v="5"/>
    <x v="0"/>
    <x v="3"/>
    <s v="Man-in-the-Middle"/>
    <n v="9"/>
    <x v="1"/>
    <s v="IT"/>
    <x v="2"/>
    <n v="2338"/>
    <n v="2338000"/>
    <s v="Media"/>
    <s v="618125"/>
    <s v="Nation-state"/>
    <n v="618125"/>
    <n v="618125"/>
    <n v="3.782406471183013"/>
    <s v="Leve"/>
    <s v="Nation-state"/>
    <s v="Zero-day"/>
    <x v="0"/>
    <n v="16"/>
    <x v="1"/>
  </r>
  <r>
    <n v="1806"/>
    <s v="Australia"/>
    <x v="6"/>
    <x v="3"/>
    <x v="8"/>
    <s v="Man-in-the-Middle"/>
    <n v="4"/>
    <x v="1"/>
    <s v="Banking"/>
    <x v="4"/>
    <n v="8204"/>
    <n v="8204000"/>
    <s v="Alta"/>
    <s v="828293"/>
    <s v="Insider"/>
    <n v="828293"/>
    <n v="828293"/>
    <n v="9.9047076336513769"/>
    <s v="Leve"/>
    <s v="Insider"/>
    <s v="Weak Passwords"/>
    <x v="2"/>
    <n v="64"/>
    <x v="0"/>
  </r>
  <r>
    <n v="1807"/>
    <s v="Brazil"/>
    <x v="8"/>
    <x v="2"/>
    <x v="1"/>
    <s v="Malware"/>
    <n v="8"/>
    <x v="5"/>
    <s v="Telecommunications"/>
    <x v="3"/>
    <n v="609"/>
    <n v="609000"/>
    <s v="Media"/>
    <s v="436100"/>
    <s v=""/>
    <n v="436100"/>
    <n v="436100"/>
    <n v="1.3964686998394864"/>
    <s v="Leve"/>
    <s v="Unknown"/>
    <s v="Zero-day"/>
    <x v="4"/>
    <n v="12"/>
    <x v="1"/>
  </r>
  <r>
    <n v="1808"/>
    <s v="USA"/>
    <x v="3"/>
    <x v="2"/>
    <x v="9"/>
    <s v="DDoS"/>
    <n v="5"/>
    <x v="2"/>
    <s v="Retail"/>
    <x v="1"/>
    <n v="1412"/>
    <n v="1412000"/>
    <s v="Media"/>
    <s v="787194"/>
    <s v=""/>
    <n v="787194"/>
    <n v="787194"/>
    <n v="1.7937128585837798"/>
    <s v="Leve"/>
    <s v="Unknown"/>
    <s v="Zero-day"/>
    <x v="0"/>
    <n v="51"/>
    <x v="0"/>
  </r>
  <r>
    <n v="1809"/>
    <s v="France"/>
    <x v="4"/>
    <x v="1"/>
    <x v="8"/>
    <s v="Phishing"/>
    <n v="4"/>
    <x v="4"/>
    <s v="Retail"/>
    <x v="1"/>
    <n v="3152"/>
    <n v="3152000"/>
    <s v="Media"/>
    <s v="380086"/>
    <s v="Nation-state"/>
    <n v="380086"/>
    <n v="380086"/>
    <n v="8.2928600369390093"/>
    <s v="Leve"/>
    <s v="Nation-state"/>
    <s v="Social Engineering"/>
    <x v="4"/>
    <n v="65"/>
    <x v="0"/>
  </r>
  <r>
    <n v="1810"/>
    <s v="India"/>
    <x v="5"/>
    <x v="0"/>
    <x v="2"/>
    <s v="Malware"/>
    <n v="1"/>
    <x v="5"/>
    <s v="Healthcare"/>
    <x v="5"/>
    <n v="1374"/>
    <n v="1374000"/>
    <s v="Media"/>
    <s v="330581"/>
    <s v=""/>
    <n v="330581"/>
    <n v="330581"/>
    <n v="4.1563187237016042"/>
    <s v="Leve"/>
    <s v="Unknown"/>
    <s v="Zero-day"/>
    <x v="1"/>
    <n v="54"/>
    <x v="0"/>
  </r>
  <r>
    <n v="1811"/>
    <s v="Australia"/>
    <x v="6"/>
    <x v="3"/>
    <x v="1"/>
    <s v="SQL Injection"/>
    <n v="8"/>
    <x v="3"/>
    <s v="IT"/>
    <x v="2"/>
    <n v="9999"/>
    <n v="9999000"/>
    <s v="Alta"/>
    <s v="672966"/>
    <s v="Hacker Group"/>
    <n v="672966"/>
    <n v="672966"/>
    <n v="14.858105758686174"/>
    <s v="Leve"/>
    <s v="Hacker Group"/>
    <s v="Zero-day"/>
    <x v="3"/>
    <n v="13"/>
    <x v="1"/>
  </r>
  <r>
    <n v="1812"/>
    <s v="India"/>
    <x v="5"/>
    <x v="0"/>
    <x v="6"/>
    <s v="Malware"/>
    <n v="3"/>
    <x v="5"/>
    <s v="Telecommunications"/>
    <x v="3"/>
    <n v="1956"/>
    <n v="1956000"/>
    <s v="Media"/>
    <s v="772330"/>
    <s v="Hacker Group"/>
    <n v="772330"/>
    <n v="772330"/>
    <n v="2.5325961700309452"/>
    <s v="Leve"/>
    <s v="Hacker Group"/>
    <s v="Unpatched Software"/>
    <x v="4"/>
    <n v="20"/>
    <x v="1"/>
  </r>
  <r>
    <n v="1813"/>
    <s v="Japan"/>
    <x v="9"/>
    <x v="0"/>
    <x v="4"/>
    <s v="Man-in-the-Middle"/>
    <n v="7"/>
    <x v="1"/>
    <s v="Telecommunications"/>
    <x v="3"/>
    <n v="8161"/>
    <n v="8161000"/>
    <s v="Alta"/>
    <s v="255844"/>
    <s v="Insider"/>
    <n v="255844"/>
    <n v="255844"/>
    <n v="31.898344303559981"/>
    <s v="Leve"/>
    <s v="Insider"/>
    <s v="Unpatched Software"/>
    <x v="4"/>
    <n v="8"/>
    <x v="1"/>
  </r>
  <r>
    <n v="1814"/>
    <s v="Germany"/>
    <x v="2"/>
    <x v="1"/>
    <x v="1"/>
    <s v="Ransomware"/>
    <n v="8"/>
    <x v="0"/>
    <s v="Government"/>
    <x v="6"/>
    <n v="807"/>
    <n v="807000"/>
    <s v="Media"/>
    <s v="107009"/>
    <s v="Nation-state"/>
    <n v="107009"/>
    <n v="107009"/>
    <n v="7.541421749572466"/>
    <s v="Leve"/>
    <s v="Nation-state"/>
    <s v="Social Engineering"/>
    <x v="4"/>
    <n v="67"/>
    <x v="0"/>
  </r>
  <r>
    <n v="1815"/>
    <s v="Japan"/>
    <x v="9"/>
    <x v="0"/>
    <x v="9"/>
    <s v="SQL Injection"/>
    <n v="5"/>
    <x v="3"/>
    <s v="Retail"/>
    <x v="1"/>
    <n v="1041"/>
    <n v="1041000"/>
    <s v="Media"/>
    <s v="872095"/>
    <s v="Nation-state"/>
    <n v="872095"/>
    <n v="872095"/>
    <n v="1.1936772943314662"/>
    <s v="Leve"/>
    <s v="Nation-state"/>
    <s v="Unpatched Software"/>
    <x v="3"/>
    <n v="44"/>
    <x v="2"/>
  </r>
  <r>
    <n v="1816"/>
    <s v="France"/>
    <x v="4"/>
    <x v="1"/>
    <x v="7"/>
    <s v="DDoS"/>
    <n v="10"/>
    <x v="2"/>
    <s v="Banking"/>
    <x v="4"/>
    <n v="8536"/>
    <n v="8536000"/>
    <s v="Alta"/>
    <s v="50427"/>
    <s v="Hacker Group"/>
    <n v="50427"/>
    <n v="50427"/>
    <n v="169.27439665258692"/>
    <s v="Grave"/>
    <s v="Hacker Group"/>
    <s v="Zero-day"/>
    <x v="4"/>
    <n v="5"/>
    <x v="1"/>
  </r>
  <r>
    <n v="1817"/>
    <s v="USA"/>
    <x v="3"/>
    <x v="2"/>
    <x v="1"/>
    <s v="Phishing"/>
    <n v="8"/>
    <x v="4"/>
    <s v="Retail"/>
    <x v="1"/>
    <n v="1524"/>
    <n v="1524000"/>
    <s v="Media"/>
    <s v="599197"/>
    <s v=""/>
    <n v="599197"/>
    <n v="599197"/>
    <n v="2.543403922249277"/>
    <s v="Leve"/>
    <s v="Unknown"/>
    <s v="Zero-day"/>
    <x v="1"/>
    <n v="8"/>
    <x v="1"/>
  </r>
  <r>
    <n v="1818"/>
    <s v="Brazil"/>
    <x v="8"/>
    <x v="2"/>
    <x v="6"/>
    <s v="Malware"/>
    <n v="3"/>
    <x v="5"/>
    <s v="Telecommunications"/>
    <x v="3"/>
    <n v="4008"/>
    <n v="4008000"/>
    <s v="Alta"/>
    <s v="459643"/>
    <s v="Nation-state"/>
    <n v="459643"/>
    <n v="459643"/>
    <n v="8.7198108096936107"/>
    <s v="Leve"/>
    <s v="Nation-state"/>
    <s v="Weak Passwords"/>
    <x v="2"/>
    <n v="10"/>
    <x v="1"/>
  </r>
  <r>
    <n v="1819"/>
    <s v="China"/>
    <x v="0"/>
    <x v="0"/>
    <x v="8"/>
    <s v="DDoS"/>
    <n v="4"/>
    <x v="2"/>
    <s v="Telecommunications"/>
    <x v="3"/>
    <n v="102"/>
    <n v="102000"/>
    <s v="Media"/>
    <s v="950257"/>
    <s v="Nation-state"/>
    <n v="950257"/>
    <n v="950257"/>
    <n v="0.10733938292482981"/>
    <s v="Leve"/>
    <s v="Nation-state"/>
    <s v="Weak Passwords"/>
    <x v="1"/>
    <n v="61"/>
    <x v="0"/>
  </r>
  <r>
    <n v="1820"/>
    <s v="Australia"/>
    <x v="6"/>
    <x v="3"/>
    <x v="6"/>
    <s v="Phishing"/>
    <n v="3"/>
    <x v="4"/>
    <s v="Healthcare"/>
    <x v="5"/>
    <n v="7253"/>
    <n v="7253000"/>
    <s v="Alta"/>
    <s v="496317"/>
    <s v="Hacker Group"/>
    <n v="496317"/>
    <n v="496317"/>
    <n v="14.613644102458711"/>
    <s v="Leve"/>
    <s v="Hacker Group"/>
    <s v="Weak Passwords"/>
    <x v="2"/>
    <n v="62"/>
    <x v="0"/>
  </r>
  <r>
    <n v="1821"/>
    <s v="Brazil"/>
    <x v="8"/>
    <x v="2"/>
    <x v="1"/>
    <s v="Man-in-the-Middle"/>
    <n v="8"/>
    <x v="1"/>
    <s v="Healthcare"/>
    <x v="5"/>
    <n v="9636"/>
    <n v="9636000"/>
    <s v="Alta"/>
    <s v="596078"/>
    <s v="Hacker Group"/>
    <n v="596078"/>
    <n v="596078"/>
    <n v="16.165669593576681"/>
    <s v="Leve"/>
    <s v="Hacker Group"/>
    <s v="Weak Passwords"/>
    <x v="4"/>
    <n v="10"/>
    <x v="1"/>
  </r>
  <r>
    <n v="1822"/>
    <s v="Brazil"/>
    <x v="8"/>
    <x v="2"/>
    <x v="0"/>
    <s v="Ransomware"/>
    <n v="6"/>
    <x v="0"/>
    <s v="Banking"/>
    <x v="4"/>
    <n v="8863"/>
    <n v="8863000"/>
    <s v="Alta"/>
    <s v="701522"/>
    <s v="Insider"/>
    <n v="701522"/>
    <n v="701522"/>
    <n v="12.63395873543524"/>
    <s v="Leve"/>
    <s v="Insider"/>
    <s v="Social Engineering"/>
    <x v="0"/>
    <n v="10"/>
    <x v="1"/>
  </r>
  <r>
    <n v="1823"/>
    <s v="India"/>
    <x v="5"/>
    <x v="0"/>
    <x v="7"/>
    <s v="Man-in-the-Middle"/>
    <n v="10"/>
    <x v="1"/>
    <s v="Healthcare"/>
    <x v="5"/>
    <n v="3715"/>
    <n v="3715000"/>
    <s v="Media"/>
    <s v="357124"/>
    <s v="Nation-state"/>
    <n v="357124"/>
    <n v="357124"/>
    <n v="10.402549254600643"/>
    <s v="Leve"/>
    <s v="Nation-state"/>
    <s v="Weak Passwords"/>
    <x v="2"/>
    <n v="31"/>
    <x v="2"/>
  </r>
  <r>
    <n v="1824"/>
    <s v="Germany"/>
    <x v="2"/>
    <x v="1"/>
    <x v="6"/>
    <s v="SQL Injection"/>
    <n v="3"/>
    <x v="3"/>
    <s v="Government"/>
    <x v="6"/>
    <n v="4792"/>
    <n v="4792000"/>
    <s v="Alta"/>
    <s v="112688"/>
    <s v="Nation-state"/>
    <n v="112688"/>
    <n v="112688"/>
    <n v="42.524492403805198"/>
    <s v="Moderada"/>
    <s v="Nation-state"/>
    <s v="Social Engineering"/>
    <x v="0"/>
    <n v="15"/>
    <x v="1"/>
  </r>
  <r>
    <n v="1825"/>
    <s v="India"/>
    <x v="5"/>
    <x v="0"/>
    <x v="4"/>
    <s v="Phishing"/>
    <n v="7"/>
    <x v="4"/>
    <s v="Retail"/>
    <x v="1"/>
    <n v="1446"/>
    <n v="1446000"/>
    <s v="Media"/>
    <s v="743107"/>
    <s v="Hacker Group"/>
    <n v="743107"/>
    <n v="743107"/>
    <n v="1.9458839709490019"/>
    <s v="Leve"/>
    <s v="Hacker Group"/>
    <s v="Social Engineering"/>
    <x v="0"/>
    <n v="49"/>
    <x v="2"/>
  </r>
  <r>
    <n v="1826"/>
    <s v="India"/>
    <x v="5"/>
    <x v="0"/>
    <x v="6"/>
    <s v="Man-in-the-Middle"/>
    <n v="3"/>
    <x v="1"/>
    <s v="Banking"/>
    <x v="4"/>
    <n v="3247"/>
    <n v="3247000"/>
    <s v="Media"/>
    <s v="947465"/>
    <s v=""/>
    <n v="947465"/>
    <n v="947465"/>
    <n v="3.4270395212488061"/>
    <s v="Leve"/>
    <s v="Unknown"/>
    <s v="Unpatched Software"/>
    <x v="1"/>
    <n v="69"/>
    <x v="0"/>
  </r>
  <r>
    <n v="1827"/>
    <s v="Japan"/>
    <x v="9"/>
    <x v="0"/>
    <x v="0"/>
    <s v="Ransomware"/>
    <n v="6"/>
    <x v="0"/>
    <s v="Government"/>
    <x v="6"/>
    <n v="8197"/>
    <n v="8197000"/>
    <s v="Alta"/>
    <s v="358572"/>
    <s v="Hacker Group"/>
    <n v="358572"/>
    <n v="358572"/>
    <n v="22.860122932075008"/>
    <s v="Leve"/>
    <s v="Hacker Group"/>
    <s v="Weak Passwords"/>
    <x v="0"/>
    <n v="48"/>
    <x v="2"/>
  </r>
  <r>
    <n v="1828"/>
    <s v="India"/>
    <x v="5"/>
    <x v="0"/>
    <x v="2"/>
    <s v="Malware"/>
    <n v="1"/>
    <x v="5"/>
    <s v="IT"/>
    <x v="2"/>
    <n v="9208"/>
    <n v="9208000"/>
    <s v="Alta"/>
    <s v="430701"/>
    <s v="Hacker Group"/>
    <n v="430701"/>
    <n v="430701"/>
    <n v="21.379100582538697"/>
    <s v="Leve"/>
    <s v="Hacker Group"/>
    <s v="Unpatched Software"/>
    <x v="0"/>
    <n v="54"/>
    <x v="0"/>
  </r>
  <r>
    <n v="1829"/>
    <s v="Russia"/>
    <x v="7"/>
    <x v="0"/>
    <x v="8"/>
    <s v="DDoS"/>
    <n v="4"/>
    <x v="2"/>
    <s v="Banking"/>
    <x v="4"/>
    <n v="9448"/>
    <n v="9448000"/>
    <s v="Alta"/>
    <s v="281900"/>
    <s v="Hacker Group"/>
    <n v="281900"/>
    <n v="281900"/>
    <n v="33.515431003902094"/>
    <s v="Leve"/>
    <s v="Hacker Group"/>
    <s v="Zero-day"/>
    <x v="2"/>
    <n v="1"/>
    <x v="1"/>
  </r>
  <r>
    <n v="1830"/>
    <s v="Australia"/>
    <x v="6"/>
    <x v="3"/>
    <x v="8"/>
    <s v="Malware"/>
    <n v="4"/>
    <x v="5"/>
    <s v="IT"/>
    <x v="2"/>
    <n v="8474"/>
    <n v="8474000"/>
    <s v="Alta"/>
    <s v="391257"/>
    <s v="Hacker Group"/>
    <n v="391257"/>
    <n v="391257"/>
    <n v="21.658398443989501"/>
    <s v="Leve"/>
    <s v="Hacker Group"/>
    <s v="Zero-day"/>
    <x v="1"/>
    <n v="66"/>
    <x v="0"/>
  </r>
  <r>
    <n v="1831"/>
    <s v="China"/>
    <x v="0"/>
    <x v="0"/>
    <x v="0"/>
    <s v="Man-in-the-Middle"/>
    <n v="6"/>
    <x v="1"/>
    <s v="Banking"/>
    <x v="4"/>
    <n v="818"/>
    <n v="818000"/>
    <s v="Media"/>
    <s v="277875"/>
    <s v="Nation-state"/>
    <n v="277875"/>
    <n v="277875"/>
    <n v="2.9437696806117857"/>
    <s v="Leve"/>
    <s v="Nation-state"/>
    <s v="Social Engineering"/>
    <x v="2"/>
    <n v="43"/>
    <x v="2"/>
  </r>
  <r>
    <n v="1832"/>
    <s v="Japan"/>
    <x v="9"/>
    <x v="0"/>
    <x v="7"/>
    <s v="DDoS"/>
    <n v="10"/>
    <x v="2"/>
    <s v="IT"/>
    <x v="2"/>
    <n v="3327"/>
    <n v="3327000"/>
    <s v="Media"/>
    <s v="207244"/>
    <s v="Hacker Group"/>
    <n v="207244"/>
    <n v="207244"/>
    <n v="16.053540753893962"/>
    <s v="Leve"/>
    <s v="Hacker Group"/>
    <s v="Zero-day"/>
    <x v="2"/>
    <n v="38"/>
    <x v="2"/>
  </r>
  <r>
    <n v="1833"/>
    <s v="India"/>
    <x v="5"/>
    <x v="0"/>
    <x v="4"/>
    <s v="Malware"/>
    <n v="7"/>
    <x v="5"/>
    <s v="Healthcare"/>
    <x v="5"/>
    <n v="6696"/>
    <n v="6696000"/>
    <s v="Alta"/>
    <s v="294133"/>
    <s v="Insider"/>
    <n v="294133"/>
    <n v="294133"/>
    <n v="22.76521165595156"/>
    <s v="Leve"/>
    <s v="Insider"/>
    <s v="Social Engineering"/>
    <x v="0"/>
    <n v="20"/>
    <x v="1"/>
  </r>
  <r>
    <n v="1834"/>
    <s v="Brazil"/>
    <x v="8"/>
    <x v="2"/>
    <x v="5"/>
    <s v="Ransomware"/>
    <n v="2"/>
    <x v="0"/>
    <s v="Telecommunications"/>
    <x v="3"/>
    <n v="714"/>
    <n v="714000"/>
    <s v="Media"/>
    <s v="66852"/>
    <s v="Hacker Group"/>
    <n v="66852"/>
    <n v="66852"/>
    <n v="10.680308741698079"/>
    <s v="Leve"/>
    <s v="Hacker Group"/>
    <s v="Weak Passwords"/>
    <x v="0"/>
    <n v="58"/>
    <x v="0"/>
  </r>
  <r>
    <n v="1836"/>
    <s v="China"/>
    <x v="0"/>
    <x v="0"/>
    <x v="2"/>
    <s v="Ransomware"/>
    <n v="1"/>
    <x v="0"/>
    <s v="Telecommunications"/>
    <x v="3"/>
    <n v="6747"/>
    <n v="6747000"/>
    <s v="Alta"/>
    <s v="54722"/>
    <s v="Nation-state"/>
    <n v="54722"/>
    <n v="54722"/>
    <n v="123.29593216622199"/>
    <s v="Grave"/>
    <s v="Nation-state"/>
    <s v="Social Engineering"/>
    <x v="4"/>
    <n v="13"/>
    <x v="1"/>
  </r>
  <r>
    <n v="1837"/>
    <s v="Australia"/>
    <x v="6"/>
    <x v="3"/>
    <x v="6"/>
    <s v="Phishing"/>
    <n v="3"/>
    <x v="4"/>
    <s v="Education"/>
    <x v="0"/>
    <n v="1732"/>
    <n v="1732000"/>
    <s v="Media"/>
    <s v="178951"/>
    <s v="Nation-state"/>
    <n v="178951"/>
    <n v="178951"/>
    <n v="9.6786271102145278"/>
    <s v="Leve"/>
    <s v="Nation-state"/>
    <s v="Weak Passwords"/>
    <x v="2"/>
    <n v="26"/>
    <x v="2"/>
  </r>
  <r>
    <n v="1838"/>
    <s v="USA"/>
    <x v="3"/>
    <x v="2"/>
    <x v="9"/>
    <s v="Ransomware"/>
    <n v="5"/>
    <x v="0"/>
    <s v="Healthcare"/>
    <x v="5"/>
    <n v="1724"/>
    <n v="1724000"/>
    <s v="Media"/>
    <s v="682791"/>
    <s v="Insider"/>
    <n v="682791"/>
    <n v="682791"/>
    <n v="2.5249307621219379"/>
    <s v="Leve"/>
    <s v="Insider"/>
    <s v="Social Engineering"/>
    <x v="4"/>
    <n v="44"/>
    <x v="2"/>
  </r>
  <r>
    <n v="1839"/>
    <s v="Russia"/>
    <x v="7"/>
    <x v="0"/>
    <x v="3"/>
    <s v="SQL Injection"/>
    <n v="9"/>
    <x v="3"/>
    <s v="Education"/>
    <x v="0"/>
    <n v="1705"/>
    <n v="1705000"/>
    <s v="Media"/>
    <s v="888205"/>
    <s v="Nation-state"/>
    <n v="888205"/>
    <n v="888205"/>
    <n v="1.9196018937069708"/>
    <s v="Leve"/>
    <s v="Nation-state"/>
    <s v="Weak Passwords"/>
    <x v="1"/>
    <n v="38"/>
    <x v="2"/>
  </r>
  <r>
    <n v="1841"/>
    <s v="France"/>
    <x v="4"/>
    <x v="1"/>
    <x v="4"/>
    <s v="DDoS"/>
    <n v="7"/>
    <x v="2"/>
    <s v="Government"/>
    <x v="6"/>
    <n v="2744"/>
    <n v="2744000"/>
    <s v="Media"/>
    <s v="978683"/>
    <s v="Insider"/>
    <n v="978683"/>
    <n v="978683"/>
    <n v="2.8037679207669899"/>
    <s v="Leve"/>
    <s v="Insider"/>
    <s v="Zero-day"/>
    <x v="0"/>
    <n v="35"/>
    <x v="2"/>
  </r>
  <r>
    <n v="1842"/>
    <s v="Australia"/>
    <x v="6"/>
    <x v="3"/>
    <x v="7"/>
    <s v="Phishing"/>
    <n v="10"/>
    <x v="4"/>
    <s v="Telecommunications"/>
    <x v="3"/>
    <n v="7377"/>
    <n v="7377000"/>
    <s v="Alta"/>
    <s v="639279"/>
    <s v="Nation-state"/>
    <n v="639279"/>
    <n v="639279"/>
    <n v="11.53956253842219"/>
    <s v="Leve"/>
    <s v="Nation-state"/>
    <s v="Zero-day"/>
    <x v="0"/>
    <n v="44"/>
    <x v="2"/>
  </r>
  <r>
    <n v="1843"/>
    <s v="UK"/>
    <x v="1"/>
    <x v="1"/>
    <x v="9"/>
    <s v="Malware"/>
    <n v="5"/>
    <x v="5"/>
    <s v="Retail"/>
    <x v="1"/>
    <n v="1094"/>
    <n v="1094000"/>
    <s v="Media"/>
    <s v="675338"/>
    <s v="Hacker Group"/>
    <n v="675338"/>
    <n v="675338"/>
    <n v="1.6199295760049042"/>
    <s v="Leve"/>
    <s v="Hacker Group"/>
    <s v="Weak Passwords"/>
    <x v="0"/>
    <n v="54"/>
    <x v="0"/>
  </r>
  <r>
    <n v="1844"/>
    <s v="Australia"/>
    <x v="6"/>
    <x v="3"/>
    <x v="8"/>
    <s v="Man-in-the-Middle"/>
    <n v="4"/>
    <x v="1"/>
    <s v="Government"/>
    <x v="6"/>
    <n v="4224"/>
    <n v="4224000"/>
    <s v="Alta"/>
    <s v="147589"/>
    <s v="Insider"/>
    <n v="147589"/>
    <n v="147589"/>
    <n v="28.620019107115027"/>
    <s v="Leve"/>
    <s v="Insider"/>
    <s v="Unpatched Software"/>
    <x v="2"/>
    <n v="31"/>
    <x v="2"/>
  </r>
  <r>
    <n v="1845"/>
    <s v="Australia"/>
    <x v="6"/>
    <x v="3"/>
    <x v="1"/>
    <s v="DDoS"/>
    <n v="8"/>
    <x v="2"/>
    <s v="Government"/>
    <x v="6"/>
    <n v="8239"/>
    <n v="8239000"/>
    <s v="Alta"/>
    <s v="646824"/>
    <s v="Hacker Group"/>
    <n v="646824"/>
    <n v="646824"/>
    <n v="12.73762259903776"/>
    <s v="Leve"/>
    <s v="Hacker Group"/>
    <s v="Zero-day"/>
    <x v="1"/>
    <n v="2"/>
    <x v="1"/>
  </r>
  <r>
    <n v="1846"/>
    <s v="China"/>
    <x v="0"/>
    <x v="0"/>
    <x v="3"/>
    <s v="Phishing"/>
    <n v="9"/>
    <x v="4"/>
    <s v="Government"/>
    <x v="6"/>
    <n v="3762"/>
    <n v="3762000"/>
    <s v="Media"/>
    <s v="465317"/>
    <s v="Insider"/>
    <n v="465317"/>
    <n v="465317"/>
    <n v="8.0848109998130315"/>
    <s v="Leve"/>
    <s v="Insider"/>
    <s v="Social Engineering"/>
    <x v="3"/>
    <n v="20"/>
    <x v="1"/>
  </r>
  <r>
    <n v="1847"/>
    <s v="USA"/>
    <x v="3"/>
    <x v="2"/>
    <x v="5"/>
    <s v="Malware"/>
    <n v="2"/>
    <x v="5"/>
    <s v="IT"/>
    <x v="2"/>
    <n v="2153"/>
    <n v="2153000"/>
    <s v="Media"/>
    <s v="233379"/>
    <s v=""/>
    <n v="233379"/>
    <n v="233379"/>
    <n v="9.2253373268374617"/>
    <s v="Leve"/>
    <s v="Unknown"/>
    <s v="Unpatched Software"/>
    <x v="2"/>
    <n v="50"/>
    <x v="2"/>
  </r>
  <r>
    <n v="1848"/>
    <s v="China"/>
    <x v="0"/>
    <x v="0"/>
    <x v="5"/>
    <s v="Malware"/>
    <n v="2"/>
    <x v="5"/>
    <s v="IT"/>
    <x v="2"/>
    <n v="4351"/>
    <n v="4351000"/>
    <s v="Alta"/>
    <s v="684108"/>
    <s v=""/>
    <n v="684108"/>
    <n v="684108"/>
    <n v="6.3601068837084203"/>
    <s v="Leve"/>
    <s v="Unknown"/>
    <s v="Weak Passwords"/>
    <x v="3"/>
    <n v="24"/>
    <x v="2"/>
  </r>
  <r>
    <n v="1849"/>
    <s v="Russia"/>
    <x v="7"/>
    <x v="0"/>
    <x v="9"/>
    <s v="DDoS"/>
    <n v="5"/>
    <x v="2"/>
    <s v="Healthcare"/>
    <x v="5"/>
    <n v="4432"/>
    <n v="4432000"/>
    <s v="Alta"/>
    <s v="130510"/>
    <s v=""/>
    <n v="130510"/>
    <n v="130510"/>
    <n v="33.959083595126813"/>
    <s v="Leve"/>
    <s v="Unknown"/>
    <s v="Social Engineering"/>
    <x v="1"/>
    <n v="66"/>
    <x v="0"/>
  </r>
  <r>
    <n v="1850"/>
    <s v="Brazil"/>
    <x v="8"/>
    <x v="2"/>
    <x v="3"/>
    <s v="Man-in-the-Middle"/>
    <n v="9"/>
    <x v="1"/>
    <s v="Banking"/>
    <x v="4"/>
    <n v="4345"/>
    <n v="4345000"/>
    <s v="Alta"/>
    <s v="489853"/>
    <s v="Nation-state"/>
    <n v="489853"/>
    <n v="489853"/>
    <n v="8.8700079411578567"/>
    <s v="Leve"/>
    <s v="Nation-state"/>
    <s v="Zero-day"/>
    <x v="1"/>
    <n v="28"/>
    <x v="2"/>
  </r>
  <r>
    <n v="1851"/>
    <s v="Australia"/>
    <x v="6"/>
    <x v="3"/>
    <x v="6"/>
    <s v="Malware"/>
    <n v="3"/>
    <x v="5"/>
    <s v="Healthcare"/>
    <x v="5"/>
    <n v="4792"/>
    <n v="4792000"/>
    <s v="Alta"/>
    <s v="25905"/>
    <s v="Nation-state"/>
    <n v="25905"/>
    <n v="25905"/>
    <n v="184.98359390079136"/>
    <s v="Grave"/>
    <s v="Nation-state"/>
    <s v="Unpatched Software"/>
    <x v="0"/>
    <n v="40"/>
    <x v="2"/>
  </r>
  <r>
    <n v="1852"/>
    <s v="Japan"/>
    <x v="9"/>
    <x v="0"/>
    <x v="5"/>
    <s v="Malware"/>
    <n v="2"/>
    <x v="5"/>
    <s v="IT"/>
    <x v="2"/>
    <n v="7374"/>
    <n v="7374000"/>
    <s v="Alta"/>
    <s v="795367"/>
    <s v="Hacker Group"/>
    <n v="795367"/>
    <n v="795367"/>
    <n v="9.2711917894506559"/>
    <s v="Leve"/>
    <s v="Hacker Group"/>
    <s v="Zero-day"/>
    <x v="1"/>
    <n v="55"/>
    <x v="0"/>
  </r>
  <r>
    <n v="1853"/>
    <s v="Australia"/>
    <x v="6"/>
    <x v="3"/>
    <x v="5"/>
    <s v="Man-in-the-Middle"/>
    <n v="2"/>
    <x v="1"/>
    <s v="Retail"/>
    <x v="1"/>
    <n v="9325"/>
    <n v="9325000"/>
    <s v="Alta"/>
    <s v="349335"/>
    <s v="Nation-state"/>
    <n v="349335"/>
    <n v="349335"/>
    <n v="26.693574935234089"/>
    <s v="Leve"/>
    <s v="Nation-state"/>
    <s v="Zero-day"/>
    <x v="3"/>
    <n v="27"/>
    <x v="2"/>
  </r>
  <r>
    <n v="1854"/>
    <s v="USA"/>
    <x v="3"/>
    <x v="2"/>
    <x v="7"/>
    <s v="Ransomware"/>
    <n v="10"/>
    <x v="0"/>
    <s v="Government"/>
    <x v="6"/>
    <n v="1392"/>
    <n v="1392000"/>
    <s v="Media"/>
    <s v="366147"/>
    <s v="Hacker Group"/>
    <n v="366147"/>
    <n v="366147"/>
    <n v="3.8017517554424862"/>
    <s v="Leve"/>
    <s v="Hacker Group"/>
    <s v="Weak Passwords"/>
    <x v="0"/>
    <n v="38"/>
    <x v="2"/>
  </r>
  <r>
    <n v="1855"/>
    <s v="India"/>
    <x v="5"/>
    <x v="0"/>
    <x v="4"/>
    <s v="Phishing"/>
    <n v="7"/>
    <x v="4"/>
    <s v="Government"/>
    <x v="6"/>
    <n v="411"/>
    <n v="411000"/>
    <s v="Media"/>
    <s v="25094"/>
    <s v="Nation-state"/>
    <n v="25094"/>
    <n v="25094"/>
    <n v="16.37841715151032"/>
    <s v="Leve"/>
    <s v="Nation-state"/>
    <s v="Unpatched Software"/>
    <x v="0"/>
    <n v="42"/>
    <x v="2"/>
  </r>
  <r>
    <n v="1856"/>
    <s v="Russia"/>
    <x v="7"/>
    <x v="0"/>
    <x v="2"/>
    <s v="Phishing"/>
    <n v="1"/>
    <x v="4"/>
    <s v="Retail"/>
    <x v="1"/>
    <n v="4408"/>
    <n v="4408000"/>
    <s v="Alta"/>
    <s v="988889"/>
    <s v="Nation-state"/>
    <n v="988889"/>
    <n v="988889"/>
    <n v="4.4575275890418435"/>
    <s v="Leve"/>
    <s v="Nation-state"/>
    <s v="Unpatched Software"/>
    <x v="4"/>
    <n v="31"/>
    <x v="2"/>
  </r>
  <r>
    <n v="1857"/>
    <s v="Japan"/>
    <x v="9"/>
    <x v="0"/>
    <x v="6"/>
    <s v="Man-in-the-Middle"/>
    <n v="3"/>
    <x v="1"/>
    <s v="IT"/>
    <x v="2"/>
    <n v="6519"/>
    <n v="6519000"/>
    <s v="Alta"/>
    <s v="216303"/>
    <s v="Hacker Group"/>
    <n v="216303"/>
    <n v="216303"/>
    <n v="30.138278248567982"/>
    <s v="Leve"/>
    <s v="Hacker Group"/>
    <s v="Unpatched Software"/>
    <x v="1"/>
    <n v="49"/>
    <x v="2"/>
  </r>
  <r>
    <n v="1858"/>
    <s v="Australia"/>
    <x v="6"/>
    <x v="3"/>
    <x v="5"/>
    <s v="Ransomware"/>
    <n v="2"/>
    <x v="0"/>
    <s v="Healthcare"/>
    <x v="5"/>
    <n v="2154"/>
    <n v="2154000"/>
    <s v="Media"/>
    <s v="388211"/>
    <s v="Nation-state"/>
    <n v="388211"/>
    <n v="388211"/>
    <n v="5.5485290215887755"/>
    <s v="Leve"/>
    <s v="Nation-state"/>
    <s v="Weak Passwords"/>
    <x v="2"/>
    <n v="22"/>
    <x v="2"/>
  </r>
  <r>
    <n v="1859"/>
    <s v="USA"/>
    <x v="3"/>
    <x v="2"/>
    <x v="6"/>
    <s v="Man-in-the-Middle"/>
    <n v="3"/>
    <x v="1"/>
    <s v="Education"/>
    <x v="0"/>
    <n v="8361"/>
    <n v="8361000"/>
    <s v="Alta"/>
    <s v="30235"/>
    <s v="Insider"/>
    <n v="30235"/>
    <n v="30235"/>
    <n v="276.53381842235819"/>
    <s v="Grave"/>
    <s v="Insider"/>
    <s v="Weak Passwords"/>
    <x v="4"/>
    <n v="47"/>
    <x v="2"/>
  </r>
  <r>
    <n v="1860"/>
    <s v="USA"/>
    <x v="3"/>
    <x v="2"/>
    <x v="5"/>
    <s v="Malware"/>
    <n v="2"/>
    <x v="5"/>
    <s v="Banking"/>
    <x v="4"/>
    <n v="1399"/>
    <n v="1399000"/>
    <s v="Media"/>
    <s v="109083"/>
    <s v="Nation-state"/>
    <n v="109083"/>
    <n v="109083"/>
    <n v="12.825096486161913"/>
    <s v="Leve"/>
    <s v="Nation-state"/>
    <s v="Weak Passwords"/>
    <x v="2"/>
    <n v="49"/>
    <x v="2"/>
  </r>
  <r>
    <n v="1861"/>
    <s v="Germany"/>
    <x v="2"/>
    <x v="1"/>
    <x v="1"/>
    <s v="Malware"/>
    <n v="8"/>
    <x v="5"/>
    <s v="Healthcare"/>
    <x v="5"/>
    <n v="4909"/>
    <n v="4909000"/>
    <s v="Alta"/>
    <s v="397361"/>
    <s v="Hacker Group"/>
    <n v="397361"/>
    <n v="397361"/>
    <n v="12.354005551626859"/>
    <s v="Leve"/>
    <s v="Hacker Group"/>
    <s v="Weak Passwords"/>
    <x v="4"/>
    <n v="57"/>
    <x v="0"/>
  </r>
  <r>
    <n v="1862"/>
    <s v="UK"/>
    <x v="1"/>
    <x v="1"/>
    <x v="3"/>
    <s v="Ransomware"/>
    <n v="9"/>
    <x v="0"/>
    <s v="Retail"/>
    <x v="1"/>
    <n v="3216"/>
    <n v="3216000"/>
    <s v="Media"/>
    <s v="329026"/>
    <s v="Nation-state"/>
    <n v="329026"/>
    <n v="329026"/>
    <n v="9.7743035504792939"/>
    <s v="Leve"/>
    <s v="Nation-state"/>
    <s v="Weak Passwords"/>
    <x v="0"/>
    <n v="31"/>
    <x v="2"/>
  </r>
  <r>
    <n v="1863"/>
    <s v="Australia"/>
    <x v="6"/>
    <x v="3"/>
    <x v="1"/>
    <s v="Man-in-the-Middle"/>
    <n v="8"/>
    <x v="1"/>
    <s v="IT"/>
    <x v="2"/>
    <n v="455"/>
    <n v="455000"/>
    <s v="Media"/>
    <s v="889521"/>
    <s v="Nation-state"/>
    <n v="889521"/>
    <n v="889521"/>
    <n v="0.51151125156123356"/>
    <s v="Leve"/>
    <s v="Nation-state"/>
    <s v="Weak Passwords"/>
    <x v="4"/>
    <n v="51"/>
    <x v="0"/>
  </r>
  <r>
    <n v="1864"/>
    <s v="USA"/>
    <x v="3"/>
    <x v="2"/>
    <x v="4"/>
    <s v="SQL Injection"/>
    <n v="7"/>
    <x v="3"/>
    <s v="Healthcare"/>
    <x v="5"/>
    <n v="7316"/>
    <n v="7316000"/>
    <s v="Alta"/>
    <s v="849755"/>
    <s v="Insider"/>
    <n v="849755"/>
    <n v="849755"/>
    <n v="8.6095403969379412"/>
    <s v="Leve"/>
    <s v="Insider"/>
    <s v="Weak Passwords"/>
    <x v="4"/>
    <n v="46"/>
    <x v="2"/>
  </r>
  <r>
    <n v="1865"/>
    <s v="China"/>
    <x v="0"/>
    <x v="0"/>
    <x v="8"/>
    <s v="Phishing"/>
    <n v="4"/>
    <x v="4"/>
    <s v="Education"/>
    <x v="0"/>
    <n v="702"/>
    <n v="702000"/>
    <s v="Media"/>
    <s v="631101"/>
    <s v=""/>
    <n v="631101"/>
    <n v="631101"/>
    <n v="1.1123417646303841"/>
    <s v="Leve"/>
    <s v="Unknown"/>
    <s v="Zero-day"/>
    <x v="3"/>
    <n v="36"/>
    <x v="2"/>
  </r>
  <r>
    <n v="1866"/>
    <s v="Japan"/>
    <x v="9"/>
    <x v="0"/>
    <x v="3"/>
    <s v="DDoS"/>
    <n v="9"/>
    <x v="2"/>
    <s v="Healthcare"/>
    <x v="5"/>
    <n v="1062"/>
    <n v="1062000"/>
    <s v="Media"/>
    <s v="625954"/>
    <s v="Insider"/>
    <n v="625954"/>
    <n v="625954"/>
    <n v="1.6966102940471663"/>
    <s v="Leve"/>
    <s v="Insider"/>
    <s v="Weak Passwords"/>
    <x v="1"/>
    <n v="71"/>
    <x v="0"/>
  </r>
  <r>
    <n v="1867"/>
    <s v="Japan"/>
    <x v="9"/>
    <x v="0"/>
    <x v="5"/>
    <s v="Man-in-the-Middle"/>
    <n v="2"/>
    <x v="1"/>
    <s v="IT"/>
    <x v="2"/>
    <n v="2665"/>
    <n v="2665000"/>
    <s v="Media"/>
    <s v="220769"/>
    <s v=""/>
    <n v="220769"/>
    <n v="220769"/>
    <n v="12.07144118965978"/>
    <s v="Leve"/>
    <s v="Unknown"/>
    <s v="Zero-day"/>
    <x v="0"/>
    <n v="71"/>
    <x v="0"/>
  </r>
  <r>
    <n v="1868"/>
    <s v="China"/>
    <x v="0"/>
    <x v="0"/>
    <x v="4"/>
    <s v="SQL Injection"/>
    <n v="7"/>
    <x v="3"/>
    <s v="Healthcare"/>
    <x v="5"/>
    <n v="5201"/>
    <n v="5201000"/>
    <s v="Alta"/>
    <s v="527443"/>
    <s v="Hacker Group"/>
    <n v="527443"/>
    <n v="527443"/>
    <n v="9.860781164978965"/>
    <s v="Leve"/>
    <s v="Hacker Group"/>
    <s v="Unpatched Software"/>
    <x v="3"/>
    <n v="24"/>
    <x v="2"/>
  </r>
  <r>
    <n v="1869"/>
    <s v="Germany"/>
    <x v="2"/>
    <x v="1"/>
    <x v="9"/>
    <s v="DDoS"/>
    <n v="5"/>
    <x v="2"/>
    <s v="Government"/>
    <x v="6"/>
    <n v="3271"/>
    <n v="3271000"/>
    <s v="Media"/>
    <s v="846169"/>
    <s v="Hacker Group"/>
    <n v="846169"/>
    <n v="846169"/>
    <n v="3.8656580423059697"/>
    <s v="Leve"/>
    <s v="Hacker Group"/>
    <s v="Zero-day"/>
    <x v="0"/>
    <n v="59"/>
    <x v="0"/>
  </r>
  <r>
    <n v="1870"/>
    <s v="China"/>
    <x v="0"/>
    <x v="0"/>
    <x v="1"/>
    <s v="Malware"/>
    <n v="8"/>
    <x v="5"/>
    <s v="Education"/>
    <x v="0"/>
    <n v="4746"/>
    <n v="4746000"/>
    <s v="Alta"/>
    <s v="783239"/>
    <s v=""/>
    <n v="783239"/>
    <n v="783239"/>
    <n v="6.0594531171200616"/>
    <s v="Leve"/>
    <s v="Unknown"/>
    <s v="Social Engineering"/>
    <x v="0"/>
    <n v="41"/>
    <x v="2"/>
  </r>
  <r>
    <n v="1871"/>
    <s v="China"/>
    <x v="0"/>
    <x v="0"/>
    <x v="6"/>
    <s v="Malware"/>
    <n v="3"/>
    <x v="5"/>
    <s v="Telecommunications"/>
    <x v="3"/>
    <n v="1139"/>
    <n v="1139000"/>
    <s v="Media"/>
    <s v="104772"/>
    <s v=""/>
    <n v="104772"/>
    <n v="104772"/>
    <n v="10.871225136486848"/>
    <s v="Leve"/>
    <s v="Unknown"/>
    <s v="Social Engineering"/>
    <x v="3"/>
    <n v="43"/>
    <x v="2"/>
  </r>
  <r>
    <n v="1872"/>
    <s v="Germany"/>
    <x v="2"/>
    <x v="1"/>
    <x v="7"/>
    <s v="DDoS"/>
    <n v="10"/>
    <x v="2"/>
    <s v="Telecommunications"/>
    <x v="3"/>
    <n v="3168"/>
    <n v="3168000"/>
    <s v="Media"/>
    <s v="33098"/>
    <s v="Hacker Group"/>
    <n v="33098"/>
    <n v="33098"/>
    <n v="95.715753217717079"/>
    <s v="Moderada"/>
    <s v="Hacker Group"/>
    <s v="Zero-day"/>
    <x v="1"/>
    <n v="8"/>
    <x v="1"/>
  </r>
  <r>
    <n v="1873"/>
    <s v="UK"/>
    <x v="1"/>
    <x v="1"/>
    <x v="2"/>
    <s v="Man-in-the-Middle"/>
    <n v="1"/>
    <x v="1"/>
    <s v="Healthcare"/>
    <x v="5"/>
    <n v="6578"/>
    <n v="6578000"/>
    <s v="Alta"/>
    <s v="512847"/>
    <s v="Insider"/>
    <n v="512847"/>
    <n v="512847"/>
    <n v="12.826437514502375"/>
    <s v="Leve"/>
    <s v="Insider"/>
    <s v="Social Engineering"/>
    <x v="4"/>
    <n v="72"/>
    <x v="0"/>
  </r>
  <r>
    <n v="1874"/>
    <s v="Australia"/>
    <x v="6"/>
    <x v="3"/>
    <x v="4"/>
    <s v="SQL Injection"/>
    <n v="7"/>
    <x v="3"/>
    <s v="Banking"/>
    <x v="4"/>
    <n v="7101"/>
    <n v="7101000"/>
    <s v="Alta"/>
    <s v="840106"/>
    <s v="Insider"/>
    <n v="840106"/>
    <n v="840106"/>
    <n v="8.4525048029653398"/>
    <s v="Leve"/>
    <s v="Insider"/>
    <s v="Weak Passwords"/>
    <x v="0"/>
    <n v="44"/>
    <x v="2"/>
  </r>
  <r>
    <n v="1875"/>
    <s v="Brazil"/>
    <x v="8"/>
    <x v="2"/>
    <x v="2"/>
    <s v="SQL Injection"/>
    <n v="1"/>
    <x v="3"/>
    <s v="Healthcare"/>
    <x v="5"/>
    <n v="6957"/>
    <n v="6957000"/>
    <s v="Alta"/>
    <s v="269458"/>
    <s v="Insider"/>
    <n v="269458"/>
    <n v="269458"/>
    <n v="25.818494904586242"/>
    <s v="Leve"/>
    <s v="Insider"/>
    <s v="Zero-day"/>
    <x v="3"/>
    <n v="15"/>
    <x v="1"/>
  </r>
  <r>
    <n v="1876"/>
    <s v="Germany"/>
    <x v="2"/>
    <x v="1"/>
    <x v="8"/>
    <s v="Ransomware"/>
    <n v="4"/>
    <x v="0"/>
    <s v="Healthcare"/>
    <x v="5"/>
    <n v="6684"/>
    <n v="6684000"/>
    <s v="Alta"/>
    <s v="242893"/>
    <s v="Nation-state"/>
    <n v="242893"/>
    <n v="242893"/>
    <n v="27.518289946602003"/>
    <s v="Leve"/>
    <s v="Nation-state"/>
    <s v="Zero-day"/>
    <x v="2"/>
    <n v="50"/>
    <x v="2"/>
  </r>
  <r>
    <n v="1877"/>
    <s v="Russia"/>
    <x v="7"/>
    <x v="0"/>
    <x v="4"/>
    <s v="Phishing"/>
    <n v="7"/>
    <x v="4"/>
    <s v="Education"/>
    <x v="0"/>
    <n v="525"/>
    <n v="525000"/>
    <s v="Media"/>
    <s v="605947"/>
    <s v="Insider"/>
    <n v="605947"/>
    <n v="605947"/>
    <n v="0.8664124090060682"/>
    <s v="Leve"/>
    <s v="Insider"/>
    <s v="Zero-day"/>
    <x v="3"/>
    <n v="13"/>
    <x v="1"/>
  </r>
  <r>
    <n v="1878"/>
    <s v="Japan"/>
    <x v="9"/>
    <x v="0"/>
    <x v="4"/>
    <s v="SQL Injection"/>
    <n v="7"/>
    <x v="3"/>
    <s v="Education"/>
    <x v="0"/>
    <n v="6057"/>
    <n v="6057000"/>
    <s v="Alta"/>
    <s v="468399"/>
    <s v="Nation-state"/>
    <n v="468399"/>
    <n v="468399"/>
    <n v="12.931282944668968"/>
    <s v="Leve"/>
    <s v="Nation-state"/>
    <s v="Zero-day"/>
    <x v="0"/>
    <n v="56"/>
    <x v="0"/>
  </r>
  <r>
    <n v="1879"/>
    <s v="India"/>
    <x v="5"/>
    <x v="0"/>
    <x v="7"/>
    <s v="Ransomware"/>
    <n v="10"/>
    <x v="0"/>
    <s v="IT"/>
    <x v="2"/>
    <n v="6168"/>
    <n v="6168000"/>
    <s v="Alta"/>
    <s v="503774"/>
    <s v="Hacker Group"/>
    <n v="503774"/>
    <n v="503774"/>
    <n v="12.243585417270443"/>
    <s v="Leve"/>
    <s v="Hacker Group"/>
    <s v="Zero-day"/>
    <x v="3"/>
    <n v="37"/>
    <x v="2"/>
  </r>
  <r>
    <n v="1880"/>
    <s v="France"/>
    <x v="4"/>
    <x v="1"/>
    <x v="8"/>
    <s v="Phishing"/>
    <n v="4"/>
    <x v="4"/>
    <s v="Retail"/>
    <x v="1"/>
    <n v="4574"/>
    <n v="4574000"/>
    <s v="Alta"/>
    <s v="754278"/>
    <s v="Insider"/>
    <n v="754278"/>
    <n v="754278"/>
    <n v="6.0640771704862129"/>
    <s v="Leve"/>
    <s v="Insider"/>
    <s v="Social Engineering"/>
    <x v="3"/>
    <n v="46"/>
    <x v="2"/>
  </r>
  <r>
    <n v="1881"/>
    <s v="Japan"/>
    <x v="9"/>
    <x v="0"/>
    <x v="0"/>
    <s v="SQL Injection"/>
    <n v="6"/>
    <x v="3"/>
    <s v="IT"/>
    <x v="2"/>
    <n v="8981"/>
    <n v="8981000"/>
    <s v="Alta"/>
    <s v="126120"/>
    <s v=""/>
    <n v="126120"/>
    <n v="126120"/>
    <n v="71.209958769425938"/>
    <s v="Moderada"/>
    <s v="Unknown"/>
    <s v="Social Engineering"/>
    <x v="4"/>
    <n v="39"/>
    <x v="2"/>
  </r>
  <r>
    <n v="1882"/>
    <s v="UK"/>
    <x v="1"/>
    <x v="1"/>
    <x v="4"/>
    <s v="Malware"/>
    <n v="7"/>
    <x v="5"/>
    <s v="IT"/>
    <x v="2"/>
    <n v="7327"/>
    <n v="7327000"/>
    <s v="Alta"/>
    <s v="210024"/>
    <s v="Hacker Group"/>
    <n v="210024"/>
    <n v="210024"/>
    <n v="34.88648916314326"/>
    <s v="Leve"/>
    <s v="Hacker Group"/>
    <s v="Weak Passwords"/>
    <x v="2"/>
    <n v="20"/>
    <x v="1"/>
  </r>
  <r>
    <n v="1883"/>
    <s v="France"/>
    <x v="4"/>
    <x v="1"/>
    <x v="6"/>
    <s v="DDoS"/>
    <n v="3"/>
    <x v="2"/>
    <s v="Banking"/>
    <x v="4"/>
    <n v="5133"/>
    <n v="5133000"/>
    <s v="Alta"/>
    <s v="970775"/>
    <s v="Insider"/>
    <n v="970775"/>
    <n v="970775"/>
    <n v="5.2875280059746075"/>
    <s v="Leve"/>
    <s v="Insider"/>
    <s v="Unpatched Software"/>
    <x v="1"/>
    <n v="21"/>
    <x v="2"/>
  </r>
  <r>
    <n v="1884"/>
    <s v="France"/>
    <x v="4"/>
    <x v="1"/>
    <x v="1"/>
    <s v="Ransomware"/>
    <n v="8"/>
    <x v="0"/>
    <s v="Education"/>
    <x v="0"/>
    <n v="1984"/>
    <n v="1984000"/>
    <s v="Media"/>
    <s v="832471"/>
    <s v="Insider"/>
    <n v="832471"/>
    <n v="832471"/>
    <n v="2.3832662038677626"/>
    <s v="Leve"/>
    <s v="Insider"/>
    <s v="Social Engineering"/>
    <x v="3"/>
    <n v="54"/>
    <x v="0"/>
  </r>
  <r>
    <n v="1885"/>
    <s v="India"/>
    <x v="5"/>
    <x v="0"/>
    <x v="2"/>
    <s v="Phishing"/>
    <n v="1"/>
    <x v="4"/>
    <s v="IT"/>
    <x v="2"/>
    <n v="9725"/>
    <n v="9725000"/>
    <s v="Alta"/>
    <s v="165316"/>
    <s v=""/>
    <n v="165316"/>
    <n v="165316"/>
    <n v="58.826731834789129"/>
    <s v="Moderada"/>
    <s v="Unknown"/>
    <s v="Zero-day"/>
    <x v="4"/>
    <n v="61"/>
    <x v="0"/>
  </r>
  <r>
    <n v="1886"/>
    <s v="Australia"/>
    <x v="6"/>
    <x v="3"/>
    <x v="3"/>
    <s v="DDoS"/>
    <n v="9"/>
    <x v="2"/>
    <s v="Retail"/>
    <x v="1"/>
    <n v="296"/>
    <n v="296000"/>
    <s v="Media"/>
    <s v="990886"/>
    <s v="Insider"/>
    <n v="990886"/>
    <n v="990886"/>
    <n v="0.29872255738803455"/>
    <s v="Leve"/>
    <s v="Insider"/>
    <s v="Weak Passwords"/>
    <x v="1"/>
    <n v="59"/>
    <x v="0"/>
  </r>
  <r>
    <n v="1887"/>
    <s v="UK"/>
    <x v="1"/>
    <x v="1"/>
    <x v="8"/>
    <s v="Malware"/>
    <n v="4"/>
    <x v="5"/>
    <s v="Telecommunications"/>
    <x v="3"/>
    <n v="8228"/>
    <n v="8228000"/>
    <s v="Alta"/>
    <s v="370146"/>
    <s v="Nation-state"/>
    <n v="370146"/>
    <n v="370146"/>
    <n v="22.229066368405981"/>
    <s v="Leve"/>
    <s v="Nation-state"/>
    <s v="Zero-day"/>
    <x v="0"/>
    <n v="55"/>
    <x v="0"/>
  </r>
  <r>
    <n v="1888"/>
    <s v="China"/>
    <x v="0"/>
    <x v="0"/>
    <x v="8"/>
    <s v="Man-in-the-Middle"/>
    <n v="4"/>
    <x v="1"/>
    <s v="Retail"/>
    <x v="1"/>
    <n v="4959"/>
    <n v="4959000"/>
    <s v="Alta"/>
    <s v="284823"/>
    <s v=""/>
    <n v="284823"/>
    <n v="284823"/>
    <n v="17.410813031250989"/>
    <s v="Leve"/>
    <s v="Unknown"/>
    <s v="Social Engineering"/>
    <x v="2"/>
    <n v="50"/>
    <x v="2"/>
  </r>
  <r>
    <n v="1889"/>
    <s v="UK"/>
    <x v="1"/>
    <x v="1"/>
    <x v="3"/>
    <s v="Malware"/>
    <n v="9"/>
    <x v="5"/>
    <s v="Healthcare"/>
    <x v="5"/>
    <n v="6514"/>
    <n v="6514000"/>
    <s v="Alta"/>
    <s v="742857"/>
    <s v="Nation-state"/>
    <n v="742857"/>
    <n v="742857"/>
    <n v="8.7688478401630459"/>
    <s v="Leve"/>
    <s v="Nation-state"/>
    <s v="Weak Passwords"/>
    <x v="2"/>
    <n v="49"/>
    <x v="2"/>
  </r>
  <r>
    <n v="1890"/>
    <s v="Brazil"/>
    <x v="8"/>
    <x v="2"/>
    <x v="2"/>
    <s v="DDoS"/>
    <n v="1"/>
    <x v="2"/>
    <s v="Healthcare"/>
    <x v="5"/>
    <n v="700"/>
    <n v="700000"/>
    <s v="Media"/>
    <s v="484101"/>
    <s v="Hacker Group"/>
    <n v="484101"/>
    <n v="484101"/>
    <n v="1.4459792481321048"/>
    <s v="Leve"/>
    <s v="Hacker Group"/>
    <s v="Unpatched Software"/>
    <x v="0"/>
    <n v="9"/>
    <x v="1"/>
  </r>
  <r>
    <n v="1891"/>
    <s v="UK"/>
    <x v="1"/>
    <x v="1"/>
    <x v="7"/>
    <s v="Ransomware"/>
    <n v="10"/>
    <x v="0"/>
    <s v="Telecommunications"/>
    <x v="3"/>
    <n v="2258"/>
    <n v="2258000"/>
    <s v="Media"/>
    <s v="368441"/>
    <s v="Hacker Group"/>
    <n v="368441"/>
    <n v="368441"/>
    <n v="6.1285253269858675"/>
    <s v="Leve"/>
    <s v="Hacker Group"/>
    <s v="Weak Passwords"/>
    <x v="1"/>
    <n v="71"/>
    <x v="0"/>
  </r>
  <r>
    <n v="1892"/>
    <s v="Russia"/>
    <x v="7"/>
    <x v="0"/>
    <x v="0"/>
    <s v="Malware"/>
    <n v="6"/>
    <x v="5"/>
    <s v="Banking"/>
    <x v="4"/>
    <n v="5542"/>
    <n v="5542000"/>
    <s v="Alta"/>
    <s v="945465"/>
    <s v=""/>
    <n v="945465"/>
    <n v="945465"/>
    <n v="5.8616659527322534"/>
    <s v="Leve"/>
    <s v="Unknown"/>
    <s v="Weak Passwords"/>
    <x v="3"/>
    <n v="5"/>
    <x v="1"/>
  </r>
  <r>
    <n v="1893"/>
    <s v="USA"/>
    <x v="3"/>
    <x v="2"/>
    <x v="3"/>
    <s v="DDoS"/>
    <n v="9"/>
    <x v="2"/>
    <s v="Healthcare"/>
    <x v="5"/>
    <n v="2708"/>
    <n v="2708000"/>
    <s v="Media"/>
    <s v="551900"/>
    <s v=""/>
    <n v="551900"/>
    <n v="551900"/>
    <n v="4.9066859938394636"/>
    <s v="Leve"/>
    <s v="Unknown"/>
    <s v="Social Engineering"/>
    <x v="0"/>
    <n v="17"/>
    <x v="1"/>
  </r>
  <r>
    <n v="1894"/>
    <s v="UK"/>
    <x v="1"/>
    <x v="1"/>
    <x v="8"/>
    <s v="Malware"/>
    <n v="4"/>
    <x v="5"/>
    <s v="Banking"/>
    <x v="4"/>
    <n v="7302"/>
    <n v="7302000"/>
    <s v="Alta"/>
    <s v="731722"/>
    <s v="Hacker Group"/>
    <n v="731722"/>
    <n v="731722"/>
    <n v="9.9791997507250016"/>
    <s v="Leve"/>
    <s v="Hacker Group"/>
    <s v="Weak Passwords"/>
    <x v="0"/>
    <n v="28"/>
    <x v="2"/>
  </r>
  <r>
    <n v="1895"/>
    <s v="Germany"/>
    <x v="2"/>
    <x v="1"/>
    <x v="4"/>
    <s v="Phishing"/>
    <n v="7"/>
    <x v="4"/>
    <s v="Banking"/>
    <x v="4"/>
    <n v="8873"/>
    <n v="8873000"/>
    <s v="Alta"/>
    <s v="436597"/>
    <s v="Insider"/>
    <n v="436597"/>
    <n v="436597"/>
    <n v="20.323089714313198"/>
    <s v="Leve"/>
    <s v="Insider"/>
    <s v="Unpatched Software"/>
    <x v="1"/>
    <n v="33"/>
    <x v="2"/>
  </r>
  <r>
    <n v="1896"/>
    <s v="France"/>
    <x v="4"/>
    <x v="1"/>
    <x v="9"/>
    <s v="DDoS"/>
    <n v="5"/>
    <x v="2"/>
    <s v="Education"/>
    <x v="0"/>
    <n v="1635"/>
    <n v="1635000"/>
    <s v="Media"/>
    <s v="728830"/>
    <s v="Insider"/>
    <n v="728830"/>
    <n v="728830"/>
    <n v="2.2433214878641108"/>
    <s v="Leve"/>
    <s v="Insider"/>
    <s v="Zero-day"/>
    <x v="1"/>
    <n v="45"/>
    <x v="2"/>
  </r>
  <r>
    <n v="1897"/>
    <s v="USA"/>
    <x v="3"/>
    <x v="2"/>
    <x v="6"/>
    <s v="Ransomware"/>
    <n v="3"/>
    <x v="0"/>
    <s v="IT"/>
    <x v="2"/>
    <n v="8561"/>
    <n v="8561000"/>
    <s v="Alta"/>
    <s v="826018"/>
    <s v="Hacker Group"/>
    <n v="826018"/>
    <n v="826018"/>
    <n v="10.364180925839388"/>
    <s v="Leve"/>
    <s v="Hacker Group"/>
    <s v="Weak Passwords"/>
    <x v="3"/>
    <n v="24"/>
    <x v="2"/>
  </r>
  <r>
    <n v="1898"/>
    <s v="Russia"/>
    <x v="7"/>
    <x v="0"/>
    <x v="9"/>
    <s v="Ransomware"/>
    <n v="5"/>
    <x v="0"/>
    <s v="Telecommunications"/>
    <x v="3"/>
    <n v="7661"/>
    <n v="7661000"/>
    <s v="Alta"/>
    <s v="791323"/>
    <s v="Insider"/>
    <n v="791323"/>
    <n v="791323"/>
    <n v="9.681255315465366"/>
    <s v="Leve"/>
    <s v="Insider"/>
    <s v="Unpatched Software"/>
    <x v="4"/>
    <n v="40"/>
    <x v="2"/>
  </r>
  <r>
    <n v="1899"/>
    <s v="USA"/>
    <x v="3"/>
    <x v="2"/>
    <x v="7"/>
    <s v="SQL Injection"/>
    <n v="10"/>
    <x v="3"/>
    <s v="Banking"/>
    <x v="4"/>
    <n v="4277"/>
    <n v="4277000"/>
    <s v="Alta"/>
    <s v="117454"/>
    <s v="Insider"/>
    <n v="117454"/>
    <n v="117454"/>
    <n v="36.414255793757555"/>
    <s v="Leve"/>
    <s v="Insider"/>
    <s v="Unpatched Software"/>
    <x v="3"/>
    <n v="19"/>
    <x v="1"/>
  </r>
  <r>
    <n v="1900"/>
    <s v="Japan"/>
    <x v="9"/>
    <x v="0"/>
    <x v="5"/>
    <s v="Ransomware"/>
    <n v="2"/>
    <x v="0"/>
    <s v="Retail"/>
    <x v="1"/>
    <n v="953"/>
    <n v="953000"/>
    <s v="Media"/>
    <s v="986882"/>
    <s v="Hacker Group"/>
    <n v="986882"/>
    <n v="986882"/>
    <n v="0.96566762794336103"/>
    <s v="Leve"/>
    <s v="Hacker Group"/>
    <s v="Weak Passwords"/>
    <x v="4"/>
    <n v="45"/>
    <x v="2"/>
  </r>
  <r>
    <n v="1901"/>
    <s v="France"/>
    <x v="4"/>
    <x v="1"/>
    <x v="3"/>
    <s v="Phishing"/>
    <n v="9"/>
    <x v="4"/>
    <s v="IT"/>
    <x v="2"/>
    <n v="7812"/>
    <n v="7812000"/>
    <s v="Alta"/>
    <s v="770227"/>
    <s v=""/>
    <n v="770227"/>
    <n v="770227"/>
    <n v="10.142464494233518"/>
    <s v="Leve"/>
    <s v="Unknown"/>
    <s v="Zero-day"/>
    <x v="2"/>
    <n v="20"/>
    <x v="1"/>
  </r>
  <r>
    <n v="1902"/>
    <s v="China"/>
    <x v="0"/>
    <x v="0"/>
    <x v="2"/>
    <s v="SQL Injection"/>
    <n v="1"/>
    <x v="3"/>
    <s v="Government"/>
    <x v="6"/>
    <n v="2133"/>
    <n v="2133000"/>
    <s v="Media"/>
    <s v="997411"/>
    <s v="Nation-state"/>
    <n v="997411"/>
    <n v="997411"/>
    <n v="2.1385366714423641"/>
    <s v="Leve"/>
    <s v="Nation-state"/>
    <s v="Social Engineering"/>
    <x v="2"/>
    <n v="25"/>
    <x v="2"/>
  </r>
  <r>
    <n v="1903"/>
    <s v="Japan"/>
    <x v="9"/>
    <x v="0"/>
    <x v="9"/>
    <s v="Malware"/>
    <n v="5"/>
    <x v="5"/>
    <s v="Education"/>
    <x v="0"/>
    <n v="6693"/>
    <n v="6693000"/>
    <s v="Alta"/>
    <s v="640603"/>
    <s v="Hacker Group"/>
    <n v="640603"/>
    <n v="640603"/>
    <n v="10.447968554627437"/>
    <s v="Leve"/>
    <s v="Hacker Group"/>
    <s v="Unpatched Software"/>
    <x v="0"/>
    <n v="23"/>
    <x v="2"/>
  </r>
  <r>
    <n v="1904"/>
    <s v="Brazil"/>
    <x v="8"/>
    <x v="2"/>
    <x v="2"/>
    <s v="Phishing"/>
    <n v="1"/>
    <x v="4"/>
    <s v="Telecommunications"/>
    <x v="3"/>
    <n v="8154"/>
    <n v="8154000"/>
    <s v="Alta"/>
    <s v="499671"/>
    <s v="Hacker Group"/>
    <n v="499671"/>
    <n v="499671"/>
    <n v="16.318737729425962"/>
    <s v="Leve"/>
    <s v="Hacker Group"/>
    <s v="Weak Passwords"/>
    <x v="0"/>
    <n v="4"/>
    <x v="1"/>
  </r>
  <r>
    <n v="1905"/>
    <s v="India"/>
    <x v="5"/>
    <x v="0"/>
    <x v="9"/>
    <s v="Phishing"/>
    <n v="5"/>
    <x v="4"/>
    <s v="Retail"/>
    <x v="1"/>
    <n v="1264"/>
    <n v="1264000"/>
    <s v="Media"/>
    <s v="805905"/>
    <s v="Nation-state"/>
    <n v="805905"/>
    <n v="805905"/>
    <n v="1.5684230771617003"/>
    <s v="Leve"/>
    <s v="Nation-state"/>
    <s v="Social Engineering"/>
    <x v="3"/>
    <n v="54"/>
    <x v="0"/>
  </r>
  <r>
    <n v="1906"/>
    <s v="France"/>
    <x v="4"/>
    <x v="1"/>
    <x v="1"/>
    <s v="Phishing"/>
    <n v="8"/>
    <x v="4"/>
    <s v="Retail"/>
    <x v="1"/>
    <n v="432"/>
    <n v="432000"/>
    <s v="Media"/>
    <s v="377252"/>
    <s v="Nation-state"/>
    <n v="377252"/>
    <n v="377252"/>
    <n v="1.1451231537539894"/>
    <s v="Leve"/>
    <s v="Nation-state"/>
    <s v="Unpatched Software"/>
    <x v="4"/>
    <n v="8"/>
    <x v="1"/>
  </r>
  <r>
    <n v="1907"/>
    <s v="USA"/>
    <x v="3"/>
    <x v="2"/>
    <x v="4"/>
    <s v="Ransomware"/>
    <n v="7"/>
    <x v="0"/>
    <s v="Retail"/>
    <x v="1"/>
    <n v="2058"/>
    <n v="2058000"/>
    <s v="Media"/>
    <s v="653168"/>
    <s v=""/>
    <n v="653168"/>
    <n v="653168"/>
    <n v="3.1507973446341522"/>
    <s v="Leve"/>
    <s v="Unknown"/>
    <s v="Weak Passwords"/>
    <x v="1"/>
    <n v="3"/>
    <x v="1"/>
  </r>
  <r>
    <n v="1908"/>
    <s v="Brazil"/>
    <x v="8"/>
    <x v="2"/>
    <x v="1"/>
    <s v="Phishing"/>
    <n v="8"/>
    <x v="4"/>
    <s v="IT"/>
    <x v="2"/>
    <n v="2662"/>
    <n v="2662000"/>
    <s v="Media"/>
    <s v="955790"/>
    <s v="Nation-state"/>
    <n v="955790"/>
    <n v="955790"/>
    <n v="2.7851306249280698"/>
    <s v="Leve"/>
    <s v="Nation-state"/>
    <s v="Zero-day"/>
    <x v="4"/>
    <n v="44"/>
    <x v="2"/>
  </r>
  <r>
    <n v="1909"/>
    <s v="USA"/>
    <x v="3"/>
    <x v="2"/>
    <x v="4"/>
    <s v="Phishing"/>
    <n v="7"/>
    <x v="4"/>
    <s v="Telecommunications"/>
    <x v="3"/>
    <n v="1556"/>
    <n v="1556000"/>
    <s v="Media"/>
    <s v="734448"/>
    <s v=""/>
    <n v="734448"/>
    <n v="734448"/>
    <n v="2.1185979129904364"/>
    <s v="Leve"/>
    <s v="Unknown"/>
    <s v="Social Engineering"/>
    <x v="4"/>
    <n v="37"/>
    <x v="2"/>
  </r>
  <r>
    <n v="1910"/>
    <s v="China"/>
    <x v="0"/>
    <x v="0"/>
    <x v="8"/>
    <s v="Ransomware"/>
    <n v="4"/>
    <x v="0"/>
    <s v="Retail"/>
    <x v="1"/>
    <n v="1297"/>
    <n v="1297000"/>
    <s v="Media"/>
    <s v="425647"/>
    <s v=""/>
    <n v="425647"/>
    <n v="425647"/>
    <n v="3.0471259047990471"/>
    <s v="Leve"/>
    <s v="Unknown"/>
    <s v="Zero-day"/>
    <x v="2"/>
    <n v="4"/>
    <x v="1"/>
  </r>
  <r>
    <n v="1911"/>
    <s v="France"/>
    <x v="4"/>
    <x v="1"/>
    <x v="0"/>
    <s v="SQL Injection"/>
    <n v="6"/>
    <x v="3"/>
    <s v="Banking"/>
    <x v="4"/>
    <n v="9804"/>
    <n v="9804000"/>
    <s v="Alta"/>
    <s v="278315"/>
    <s v=""/>
    <n v="278315"/>
    <n v="278315"/>
    <n v="35.226272389199288"/>
    <s v="Leve"/>
    <s v="Unknown"/>
    <s v="Unpatched Software"/>
    <x v="0"/>
    <n v="3"/>
    <x v="1"/>
  </r>
  <r>
    <n v="1912"/>
    <s v="UK"/>
    <x v="1"/>
    <x v="1"/>
    <x v="9"/>
    <s v="Man-in-the-Middle"/>
    <n v="5"/>
    <x v="1"/>
    <s v="Telecommunications"/>
    <x v="3"/>
    <n v="6335"/>
    <n v="6335000"/>
    <s v="Alta"/>
    <s v="294447"/>
    <s v=""/>
    <n v="294447"/>
    <n v="294447"/>
    <n v="21.514907606462284"/>
    <s v="Leve"/>
    <s v="Unknown"/>
    <s v="Zero-day"/>
    <x v="1"/>
    <n v="54"/>
    <x v="0"/>
  </r>
  <r>
    <n v="1913"/>
    <s v="Brazil"/>
    <x v="8"/>
    <x v="2"/>
    <x v="9"/>
    <s v="DDoS"/>
    <n v="5"/>
    <x v="2"/>
    <s v="Education"/>
    <x v="0"/>
    <n v="2657"/>
    <n v="2657000"/>
    <s v="Media"/>
    <s v="384988"/>
    <s v="Insider"/>
    <n v="384988"/>
    <n v="384988"/>
    <n v="6.9015138134175613"/>
    <s v="Leve"/>
    <s v="Insider"/>
    <s v="Zero-day"/>
    <x v="1"/>
    <n v="19"/>
    <x v="1"/>
  </r>
  <r>
    <n v="1914"/>
    <s v="Japan"/>
    <x v="9"/>
    <x v="0"/>
    <x v="9"/>
    <s v="Man-in-the-Middle"/>
    <n v="5"/>
    <x v="1"/>
    <s v="Education"/>
    <x v="0"/>
    <n v="2958"/>
    <n v="2958000"/>
    <s v="Media"/>
    <s v="141411"/>
    <s v="Insider"/>
    <n v="141411"/>
    <n v="141411"/>
    <n v="20.917750387169313"/>
    <s v="Leve"/>
    <s v="Insider"/>
    <s v="Unpatched Software"/>
    <x v="1"/>
    <n v="58"/>
    <x v="0"/>
  </r>
  <r>
    <n v="1915"/>
    <s v="France"/>
    <x v="4"/>
    <x v="1"/>
    <x v="5"/>
    <s v="Phishing"/>
    <n v="2"/>
    <x v="4"/>
    <s v="Healthcare"/>
    <x v="5"/>
    <n v="7254"/>
    <n v="7254000"/>
    <s v="Alta"/>
    <s v="581712"/>
    <s v="Insider"/>
    <n v="581712"/>
    <n v="581712"/>
    <n v="12.470088291113129"/>
    <s v="Leve"/>
    <s v="Insider"/>
    <s v="Social Engineering"/>
    <x v="0"/>
    <n v="12"/>
    <x v="1"/>
  </r>
  <r>
    <n v="1916"/>
    <s v="UK"/>
    <x v="1"/>
    <x v="1"/>
    <x v="9"/>
    <s v="Ransomware"/>
    <n v="5"/>
    <x v="0"/>
    <s v="Education"/>
    <x v="0"/>
    <n v="3516"/>
    <n v="3516000"/>
    <s v="Media"/>
    <s v="100749"/>
    <s v=""/>
    <n v="100749"/>
    <n v="100749"/>
    <n v="34.89860941547807"/>
    <s v="Leve"/>
    <s v="Unknown"/>
    <s v="Zero-day"/>
    <x v="3"/>
    <n v="62"/>
    <x v="0"/>
  </r>
  <r>
    <n v="1917"/>
    <s v="Russia"/>
    <x v="7"/>
    <x v="0"/>
    <x v="0"/>
    <s v="Malware"/>
    <n v="6"/>
    <x v="5"/>
    <s v="Education"/>
    <x v="0"/>
    <n v="5694"/>
    <n v="5694000"/>
    <s v="Alta"/>
    <s v="217880"/>
    <s v="Nation-state"/>
    <n v="217880"/>
    <n v="217880"/>
    <n v="26.133651551312649"/>
    <s v="Leve"/>
    <s v="Nation-state"/>
    <s v="Unpatched Software"/>
    <x v="0"/>
    <n v="48"/>
    <x v="2"/>
  </r>
  <r>
    <n v="1918"/>
    <s v="France"/>
    <x v="4"/>
    <x v="1"/>
    <x v="5"/>
    <s v="Man-in-the-Middle"/>
    <n v="2"/>
    <x v="1"/>
    <s v="Telecommunications"/>
    <x v="3"/>
    <n v="9971"/>
    <n v="9971000"/>
    <s v="Alta"/>
    <s v="357542"/>
    <s v="Hacker Group"/>
    <n v="357542"/>
    <n v="357542"/>
    <n v="27.88763278160328"/>
    <s v="Leve"/>
    <s v="Hacker Group"/>
    <s v="Zero-day"/>
    <x v="2"/>
    <n v="21"/>
    <x v="2"/>
  </r>
  <r>
    <n v="1919"/>
    <s v="UK"/>
    <x v="1"/>
    <x v="1"/>
    <x v="8"/>
    <s v="Malware"/>
    <n v="4"/>
    <x v="5"/>
    <s v="Telecommunications"/>
    <x v="3"/>
    <n v="7718"/>
    <n v="7718000"/>
    <s v="Alta"/>
    <s v="347426"/>
    <s v="Hacker Group"/>
    <n v="347426"/>
    <n v="347426"/>
    <n v="22.214802576663807"/>
    <s v="Leve"/>
    <s v="Hacker Group"/>
    <s v="Zero-day"/>
    <x v="2"/>
    <n v="36"/>
    <x v="2"/>
  </r>
  <r>
    <n v="1920"/>
    <s v="France"/>
    <x v="4"/>
    <x v="1"/>
    <x v="4"/>
    <s v="Man-in-the-Middle"/>
    <n v="7"/>
    <x v="1"/>
    <s v="Education"/>
    <x v="0"/>
    <n v="3692"/>
    <n v="3692000"/>
    <s v="Media"/>
    <s v="829140"/>
    <s v="Nation-state"/>
    <n v="829140"/>
    <n v="829140"/>
    <n v="4.452806522420822"/>
    <s v="Leve"/>
    <s v="Nation-state"/>
    <s v="Unpatched Software"/>
    <x v="4"/>
    <n v="2"/>
    <x v="1"/>
  </r>
  <r>
    <n v="1921"/>
    <s v="France"/>
    <x v="4"/>
    <x v="1"/>
    <x v="1"/>
    <s v="SQL Injection"/>
    <n v="8"/>
    <x v="3"/>
    <s v="Healthcare"/>
    <x v="5"/>
    <n v="428"/>
    <n v="428000"/>
    <s v="Media"/>
    <s v="683189"/>
    <s v=""/>
    <n v="683189"/>
    <n v="683189"/>
    <n v="0.62647378690230671"/>
    <s v="Leve"/>
    <s v="Unknown"/>
    <s v="Zero-day"/>
    <x v="0"/>
    <n v="19"/>
    <x v="1"/>
  </r>
  <r>
    <n v="1922"/>
    <s v="India"/>
    <x v="5"/>
    <x v="0"/>
    <x v="0"/>
    <s v="Ransomware"/>
    <n v="6"/>
    <x v="0"/>
    <s v="Banking"/>
    <x v="4"/>
    <n v="8941"/>
    <n v="8941000"/>
    <s v="Alta"/>
    <s v="453441"/>
    <s v="Hacker Group"/>
    <n v="453441"/>
    <n v="453441"/>
    <n v="19.718111066268818"/>
    <s v="Leve"/>
    <s v="Hacker Group"/>
    <s v="Unpatched Software"/>
    <x v="0"/>
    <n v="29"/>
    <x v="2"/>
  </r>
  <r>
    <n v="1923"/>
    <s v="Australia"/>
    <x v="6"/>
    <x v="3"/>
    <x v="1"/>
    <s v="Malware"/>
    <n v="8"/>
    <x v="5"/>
    <s v="IT"/>
    <x v="2"/>
    <n v="3334"/>
    <n v="3334000"/>
    <s v="Media"/>
    <s v="673439"/>
    <s v="Insider"/>
    <n v="673439"/>
    <n v="673439"/>
    <n v="4.9507082304410641"/>
    <s v="Leve"/>
    <s v="Insider"/>
    <s v="Weak Passwords"/>
    <x v="3"/>
    <n v="13"/>
    <x v="1"/>
  </r>
  <r>
    <n v="1924"/>
    <s v="Brazil"/>
    <x v="8"/>
    <x v="2"/>
    <x v="3"/>
    <s v="SQL Injection"/>
    <n v="9"/>
    <x v="3"/>
    <s v="Telecommunications"/>
    <x v="3"/>
    <n v="1394"/>
    <n v="1394000"/>
    <s v="Media"/>
    <s v="832297"/>
    <s v="Nation-state"/>
    <n v="832297"/>
    <n v="832297"/>
    <n v="1.6748828843549839"/>
    <s v="Leve"/>
    <s v="Nation-state"/>
    <s v="Weak Passwords"/>
    <x v="1"/>
    <n v="69"/>
    <x v="0"/>
  </r>
  <r>
    <n v="1925"/>
    <s v="India"/>
    <x v="5"/>
    <x v="0"/>
    <x v="4"/>
    <s v="Phishing"/>
    <n v="7"/>
    <x v="4"/>
    <s v="IT"/>
    <x v="2"/>
    <n v="1305"/>
    <n v="1305000"/>
    <s v="Media"/>
    <s v="400964"/>
    <s v="Nation-state"/>
    <n v="400964"/>
    <n v="400964"/>
    <n v="3.2546562783691302"/>
    <s v="Leve"/>
    <s v="Nation-state"/>
    <s v="Weak Passwords"/>
    <x v="0"/>
    <n v="19"/>
    <x v="1"/>
  </r>
  <r>
    <n v="1926"/>
    <s v="France"/>
    <x v="4"/>
    <x v="1"/>
    <x v="0"/>
    <s v="DDoS"/>
    <n v="6"/>
    <x v="2"/>
    <s v="Telecommunications"/>
    <x v="3"/>
    <n v="5294"/>
    <n v="5294000"/>
    <s v="Alta"/>
    <s v="192293"/>
    <s v="Nation-state"/>
    <n v="192293"/>
    <n v="192293"/>
    <n v="27.530903361016783"/>
    <s v="Leve"/>
    <s v="Nation-state"/>
    <s v="Weak Passwords"/>
    <x v="0"/>
    <n v="57"/>
    <x v="0"/>
  </r>
  <r>
    <n v="1927"/>
    <s v="Russia"/>
    <x v="7"/>
    <x v="0"/>
    <x v="0"/>
    <s v="Man-in-the-Middle"/>
    <n v="6"/>
    <x v="1"/>
    <s v="Banking"/>
    <x v="4"/>
    <n v="2602"/>
    <n v="2602000"/>
    <s v="Media"/>
    <s v="565292"/>
    <s v="Insider"/>
    <n v="565292"/>
    <n v="565292"/>
    <n v="4.6029308746630058"/>
    <s v="Leve"/>
    <s v="Insider"/>
    <s v="Unpatched Software"/>
    <x v="2"/>
    <n v="27"/>
    <x v="2"/>
  </r>
  <r>
    <n v="1928"/>
    <s v="Brazil"/>
    <x v="8"/>
    <x v="2"/>
    <x v="3"/>
    <s v="Phishing"/>
    <n v="9"/>
    <x v="4"/>
    <s v="Education"/>
    <x v="0"/>
    <n v="923"/>
    <n v="923000"/>
    <s v="Media"/>
    <s v="774750"/>
    <s v="Nation-state"/>
    <n v="774750"/>
    <n v="774750"/>
    <n v="1.19135204904808"/>
    <s v="Leve"/>
    <s v="Nation-state"/>
    <s v="Social Engineering"/>
    <x v="3"/>
    <n v="70"/>
    <x v="0"/>
  </r>
  <r>
    <n v="1929"/>
    <s v="France"/>
    <x v="4"/>
    <x v="1"/>
    <x v="6"/>
    <s v="Phishing"/>
    <n v="3"/>
    <x v="4"/>
    <s v="IT"/>
    <x v="2"/>
    <n v="782"/>
    <n v="782000"/>
    <s v="Media"/>
    <s v="666996"/>
    <s v="Insider"/>
    <n v="666996"/>
    <n v="666996"/>
    <n v="1.1724208241128882"/>
    <s v="Leve"/>
    <s v="Insider"/>
    <s v="Weak Passwords"/>
    <x v="4"/>
    <n v="59"/>
    <x v="0"/>
  </r>
  <r>
    <n v="1930"/>
    <s v="Germany"/>
    <x v="2"/>
    <x v="1"/>
    <x v="3"/>
    <s v="Malware"/>
    <n v="9"/>
    <x v="5"/>
    <s v="Healthcare"/>
    <x v="5"/>
    <n v="9412"/>
    <n v="9412000"/>
    <s v="Alta"/>
    <s v="21382"/>
    <s v=""/>
    <n v="21382"/>
    <n v="21382"/>
    <n v="440.18333177438967"/>
    <s v="Grave"/>
    <s v="Unknown"/>
    <s v="Weak Passwords"/>
    <x v="4"/>
    <n v="21"/>
    <x v="2"/>
  </r>
  <r>
    <n v="1931"/>
    <s v="Germany"/>
    <x v="2"/>
    <x v="1"/>
    <x v="8"/>
    <s v="Phishing"/>
    <n v="4"/>
    <x v="4"/>
    <s v="Telecommunications"/>
    <x v="3"/>
    <n v="5514"/>
    <n v="5514000"/>
    <s v="Alta"/>
    <s v="463525"/>
    <s v="Nation-state"/>
    <n v="463525"/>
    <n v="463525"/>
    <n v="11.895798500620247"/>
    <s v="Leve"/>
    <s v="Nation-state"/>
    <s v="Unpatched Software"/>
    <x v="1"/>
    <n v="59"/>
    <x v="0"/>
  </r>
  <r>
    <n v="1932"/>
    <s v="Russia"/>
    <x v="7"/>
    <x v="0"/>
    <x v="6"/>
    <s v="Ransomware"/>
    <n v="3"/>
    <x v="0"/>
    <s v="Telecommunications"/>
    <x v="3"/>
    <n v="1698"/>
    <n v="1698000"/>
    <s v="Media"/>
    <s v="905673"/>
    <s v="Insider"/>
    <n v="905673"/>
    <n v="905673"/>
    <n v="1.8748488692938843"/>
    <s v="Leve"/>
    <s v="Insider"/>
    <s v="Weak Passwords"/>
    <x v="0"/>
    <n v="54"/>
    <x v="0"/>
  </r>
  <r>
    <n v="1933"/>
    <s v="India"/>
    <x v="5"/>
    <x v="0"/>
    <x v="2"/>
    <s v="Man-in-the-Middle"/>
    <n v="1"/>
    <x v="1"/>
    <s v="Retail"/>
    <x v="1"/>
    <n v="3059"/>
    <n v="3059000"/>
    <s v="Media"/>
    <s v="619881"/>
    <s v="Nation-state"/>
    <n v="619881"/>
    <n v="619881"/>
    <n v="4.9348181344483857"/>
    <s v="Leve"/>
    <s v="Nation-state"/>
    <s v="Unpatched Software"/>
    <x v="2"/>
    <n v="42"/>
    <x v="2"/>
  </r>
  <r>
    <n v="1934"/>
    <s v="France"/>
    <x v="4"/>
    <x v="1"/>
    <x v="7"/>
    <s v="Malware"/>
    <n v="10"/>
    <x v="5"/>
    <s v="Banking"/>
    <x v="4"/>
    <n v="2027"/>
    <n v="2027000"/>
    <s v="Media"/>
    <s v="987350"/>
    <s v="Insider"/>
    <n v="987350"/>
    <n v="987350"/>
    <n v="2.0529700714032511"/>
    <s v="Leve"/>
    <s v="Insider"/>
    <s v="Zero-day"/>
    <x v="2"/>
    <n v="4"/>
    <x v="1"/>
  </r>
  <r>
    <n v="1935"/>
    <s v="USA"/>
    <x v="3"/>
    <x v="2"/>
    <x v="0"/>
    <s v="Phishing"/>
    <n v="6"/>
    <x v="4"/>
    <s v="Education"/>
    <x v="0"/>
    <n v="9732"/>
    <n v="9732000"/>
    <s v="Alta"/>
    <s v="849084"/>
    <s v="Nation-state"/>
    <n v="849084"/>
    <n v="849084"/>
    <n v="11.461763500431053"/>
    <s v="Leve"/>
    <s v="Nation-state"/>
    <s v="Zero-day"/>
    <x v="0"/>
    <n v="62"/>
    <x v="0"/>
  </r>
  <r>
    <n v="1936"/>
    <s v="UK"/>
    <x v="1"/>
    <x v="1"/>
    <x v="1"/>
    <s v="Man-in-the-Middle"/>
    <n v="8"/>
    <x v="1"/>
    <s v="Education"/>
    <x v="0"/>
    <n v="1306"/>
    <n v="1306000"/>
    <s v="Media"/>
    <s v="799627"/>
    <s v="Hacker Group"/>
    <n v="799627"/>
    <n v="799627"/>
    <n v="1.633261508178188"/>
    <s v="Leve"/>
    <s v="Hacker Group"/>
    <s v="Weak Passwords"/>
    <x v="2"/>
    <n v="36"/>
    <x v="2"/>
  </r>
  <r>
    <n v="1937"/>
    <s v="France"/>
    <x v="4"/>
    <x v="1"/>
    <x v="5"/>
    <s v="Man-in-the-Middle"/>
    <n v="2"/>
    <x v="1"/>
    <s v="Education"/>
    <x v="0"/>
    <n v="8739"/>
    <n v="8739000"/>
    <s v="Alta"/>
    <s v="307155"/>
    <s v=""/>
    <n v="307155"/>
    <n v="307155"/>
    <n v="28.451433315427064"/>
    <s v="Leve"/>
    <s v="Unknown"/>
    <s v="Unpatched Software"/>
    <x v="2"/>
    <n v="28"/>
    <x v="2"/>
  </r>
  <r>
    <n v="1938"/>
    <s v="Japan"/>
    <x v="9"/>
    <x v="0"/>
    <x v="2"/>
    <s v="Ransomware"/>
    <n v="1"/>
    <x v="0"/>
    <s v="Retail"/>
    <x v="1"/>
    <n v="8836"/>
    <n v="8836000"/>
    <s v="Alta"/>
    <s v="989106"/>
    <s v=""/>
    <n v="989106"/>
    <n v="989106"/>
    <n v="8.9333195835431187"/>
    <s v="Leve"/>
    <s v="Unknown"/>
    <s v="Zero-day"/>
    <x v="3"/>
    <n v="3"/>
    <x v="1"/>
  </r>
  <r>
    <n v="1939"/>
    <s v="India"/>
    <x v="5"/>
    <x v="0"/>
    <x v="9"/>
    <s v="Man-in-the-Middle"/>
    <n v="5"/>
    <x v="1"/>
    <s v="Retail"/>
    <x v="1"/>
    <n v="8477"/>
    <n v="8477000"/>
    <s v="Alta"/>
    <s v="129144"/>
    <s v="Hacker Group"/>
    <n v="129144"/>
    <n v="129144"/>
    <n v="65.639905841541221"/>
    <s v="Moderada"/>
    <s v="Hacker Group"/>
    <s v="Weak Passwords"/>
    <x v="2"/>
    <n v="25"/>
    <x v="2"/>
  </r>
  <r>
    <n v="1940"/>
    <s v="UK"/>
    <x v="1"/>
    <x v="1"/>
    <x v="7"/>
    <s v="Malware"/>
    <n v="10"/>
    <x v="5"/>
    <s v="Government"/>
    <x v="6"/>
    <n v="5781"/>
    <n v="5781000"/>
    <s v="Alta"/>
    <s v="767562"/>
    <s v=""/>
    <n v="767562"/>
    <n v="767562"/>
    <n v="7.5316391379458594"/>
    <s v="Leve"/>
    <s v="Unknown"/>
    <s v="Zero-day"/>
    <x v="2"/>
    <n v="61"/>
    <x v="0"/>
  </r>
  <r>
    <n v="1941"/>
    <s v="Brazil"/>
    <x v="8"/>
    <x v="2"/>
    <x v="7"/>
    <s v="Malware"/>
    <n v="10"/>
    <x v="5"/>
    <s v="IT"/>
    <x v="2"/>
    <n v="7403"/>
    <n v="7403000"/>
    <s v="Alta"/>
    <s v="956965"/>
    <s v="Hacker Group"/>
    <n v="956965"/>
    <n v="956965"/>
    <n v="7.7359151066130947"/>
    <s v="Leve"/>
    <s v="Hacker Group"/>
    <s v="Unpatched Software"/>
    <x v="4"/>
    <n v="40"/>
    <x v="2"/>
  </r>
  <r>
    <n v="1942"/>
    <s v="Germany"/>
    <x v="2"/>
    <x v="1"/>
    <x v="5"/>
    <s v="Phishing"/>
    <n v="2"/>
    <x v="4"/>
    <s v="Retail"/>
    <x v="1"/>
    <n v="8755"/>
    <n v="8755000"/>
    <s v="Alta"/>
    <s v="291580"/>
    <s v=""/>
    <n v="291580"/>
    <n v="291580"/>
    <n v="30.026064887852389"/>
    <s v="Leve"/>
    <s v="Unknown"/>
    <s v="Unpatched Software"/>
    <x v="3"/>
    <n v="25"/>
    <x v="2"/>
  </r>
  <r>
    <n v="1943"/>
    <s v="Germany"/>
    <x v="2"/>
    <x v="1"/>
    <x v="1"/>
    <s v="Ransomware"/>
    <n v="8"/>
    <x v="0"/>
    <s v="Education"/>
    <x v="0"/>
    <n v="7696"/>
    <n v="7696000"/>
    <s v="Alta"/>
    <s v="950276"/>
    <s v="Hacker Group"/>
    <n v="950276"/>
    <n v="950276"/>
    <n v="8.0986997461790047"/>
    <s v="Leve"/>
    <s v="Hacker Group"/>
    <s v="Unpatched Software"/>
    <x v="3"/>
    <n v="31"/>
    <x v="2"/>
  </r>
  <r>
    <n v="1944"/>
    <s v="UK"/>
    <x v="1"/>
    <x v="1"/>
    <x v="1"/>
    <s v="Man-in-the-Middle"/>
    <n v="8"/>
    <x v="1"/>
    <s v="Telecommunications"/>
    <x v="3"/>
    <n v="8907"/>
    <n v="8907000"/>
    <s v="Alta"/>
    <s v="932075"/>
    <s v=""/>
    <n v="932075"/>
    <n v="932075"/>
    <n v="9.5560979534908679"/>
    <s v="Leve"/>
    <s v="Unknown"/>
    <s v="Unpatched Software"/>
    <x v="3"/>
    <n v="72"/>
    <x v="0"/>
  </r>
  <r>
    <n v="1945"/>
    <s v="Germany"/>
    <x v="2"/>
    <x v="1"/>
    <x v="7"/>
    <s v="DDoS"/>
    <n v="10"/>
    <x v="2"/>
    <s v="Healthcare"/>
    <x v="5"/>
    <n v="3396"/>
    <n v="3396000"/>
    <s v="Media"/>
    <s v="931456"/>
    <s v="Hacker Group"/>
    <n v="931456"/>
    <n v="931456"/>
    <n v="3.6459049058678028"/>
    <s v="Leve"/>
    <s v="Hacker Group"/>
    <s v="Zero-day"/>
    <x v="1"/>
    <n v="22"/>
    <x v="2"/>
  </r>
  <r>
    <n v="1946"/>
    <s v="Japan"/>
    <x v="9"/>
    <x v="0"/>
    <x v="5"/>
    <s v="Ransomware"/>
    <n v="2"/>
    <x v="0"/>
    <s v="Retail"/>
    <x v="1"/>
    <n v="2877"/>
    <n v="2877000"/>
    <s v="Media"/>
    <s v="983880"/>
    <s v="Nation-state"/>
    <n v="983880"/>
    <n v="983880"/>
    <n v="2.9241370898890109"/>
    <s v="Leve"/>
    <s v="Nation-state"/>
    <s v="Unpatched Software"/>
    <x v="2"/>
    <n v="54"/>
    <x v="0"/>
  </r>
  <r>
    <n v="1947"/>
    <s v="China"/>
    <x v="0"/>
    <x v="0"/>
    <x v="6"/>
    <s v="DDoS"/>
    <n v="3"/>
    <x v="2"/>
    <s v="Education"/>
    <x v="0"/>
    <n v="1849"/>
    <n v="1849000"/>
    <s v="Media"/>
    <s v="20680"/>
    <s v="Nation-state"/>
    <n v="20680"/>
    <n v="20680"/>
    <n v="89.410058027079302"/>
    <s v="Moderada"/>
    <s v="Nation-state"/>
    <s v="Social Engineering"/>
    <x v="3"/>
    <n v="29"/>
    <x v="2"/>
  </r>
  <r>
    <n v="1948"/>
    <s v="Australia"/>
    <x v="6"/>
    <x v="3"/>
    <x v="4"/>
    <s v="Malware"/>
    <n v="7"/>
    <x v="5"/>
    <s v="Education"/>
    <x v="0"/>
    <n v="2139"/>
    <n v="2139000"/>
    <s v="Media"/>
    <s v="437056"/>
    <s v="Hacker Group"/>
    <n v="437056"/>
    <n v="437056"/>
    <n v="4.8941096793088299"/>
    <s v="Leve"/>
    <s v="Hacker Group"/>
    <s v="Zero-day"/>
    <x v="1"/>
    <n v="52"/>
    <x v="0"/>
  </r>
  <r>
    <n v="1949"/>
    <s v="India"/>
    <x v="5"/>
    <x v="0"/>
    <x v="8"/>
    <s v="Malware"/>
    <n v="4"/>
    <x v="5"/>
    <s v="Government"/>
    <x v="6"/>
    <n v="5791"/>
    <n v="5791000"/>
    <s v="Alta"/>
    <s v="769222"/>
    <s v="Insider"/>
    <n v="769222"/>
    <n v="769222"/>
    <n v="7.5283858235983887"/>
    <s v="Leve"/>
    <s v="Insider"/>
    <s v="Weak Passwords"/>
    <x v="2"/>
    <n v="32"/>
    <x v="2"/>
  </r>
  <r>
    <n v="1950"/>
    <s v="Australia"/>
    <x v="6"/>
    <x v="3"/>
    <x v="6"/>
    <s v="Malware"/>
    <n v="3"/>
    <x v="5"/>
    <s v="Government"/>
    <x v="6"/>
    <n v="45"/>
    <n v="45000"/>
    <s v="Baja"/>
    <s v="436928"/>
    <s v=""/>
    <n v="436928"/>
    <n v="436928"/>
    <n v="0.10299179727552366"/>
    <s v="Leve"/>
    <s v="Unknown"/>
    <s v="Social Engineering"/>
    <x v="2"/>
    <n v="34"/>
    <x v="2"/>
  </r>
  <r>
    <n v="1951"/>
    <s v="China"/>
    <x v="0"/>
    <x v="0"/>
    <x v="8"/>
    <s v="DDoS"/>
    <n v="4"/>
    <x v="2"/>
    <s v="Healthcare"/>
    <x v="5"/>
    <n v="3867"/>
    <n v="3867000"/>
    <s v="Media"/>
    <s v="340194"/>
    <s v=""/>
    <n v="340194"/>
    <n v="340194"/>
    <n v="11.367043510467557"/>
    <s v="Leve"/>
    <s v="Unknown"/>
    <s v="Weak Passwords"/>
    <x v="0"/>
    <n v="44"/>
    <x v="2"/>
  </r>
  <r>
    <n v="1952"/>
    <s v="India"/>
    <x v="5"/>
    <x v="0"/>
    <x v="0"/>
    <s v="DDoS"/>
    <n v="6"/>
    <x v="2"/>
    <s v="IT"/>
    <x v="2"/>
    <n v="4401"/>
    <n v="4401000"/>
    <s v="Alta"/>
    <s v="612030"/>
    <s v="Nation-state"/>
    <n v="612030"/>
    <n v="612030"/>
    <n v="7.190823979216705"/>
    <s v="Leve"/>
    <s v="Nation-state"/>
    <s v="Unpatched Software"/>
    <x v="2"/>
    <n v="47"/>
    <x v="2"/>
  </r>
  <r>
    <n v="1953"/>
    <s v="Australia"/>
    <x v="6"/>
    <x v="3"/>
    <x v="0"/>
    <s v="Man-in-the-Middle"/>
    <n v="6"/>
    <x v="1"/>
    <s v="IT"/>
    <x v="2"/>
    <n v="8789"/>
    <n v="8789000"/>
    <s v="Alta"/>
    <s v="551100"/>
    <s v="Insider"/>
    <n v="551100"/>
    <n v="551100"/>
    <n v="15.94810379241517"/>
    <s v="Leve"/>
    <s v="Insider"/>
    <s v="Zero-day"/>
    <x v="0"/>
    <n v="9"/>
    <x v="1"/>
  </r>
  <r>
    <n v="1954"/>
    <s v="Brazil"/>
    <x v="8"/>
    <x v="2"/>
    <x v="6"/>
    <s v="Phishing"/>
    <n v="3"/>
    <x v="4"/>
    <s v="IT"/>
    <x v="2"/>
    <n v="2602"/>
    <n v="2602000"/>
    <s v="Media"/>
    <s v="251768"/>
    <s v=""/>
    <n v="251768"/>
    <n v="251768"/>
    <n v="10.334911505830766"/>
    <s v="Leve"/>
    <s v="Unknown"/>
    <s v="Social Engineering"/>
    <x v="0"/>
    <n v="6"/>
    <x v="1"/>
  </r>
  <r>
    <n v="1955"/>
    <s v="Japan"/>
    <x v="9"/>
    <x v="0"/>
    <x v="7"/>
    <s v="DDoS"/>
    <n v="10"/>
    <x v="2"/>
    <s v="Retail"/>
    <x v="1"/>
    <n v="1169"/>
    <n v="1169000"/>
    <s v="Media"/>
    <s v="680720"/>
    <s v="Nation-state"/>
    <n v="680720"/>
    <n v="680720"/>
    <n v="1.7172993301210484"/>
    <s v="Leve"/>
    <s v="Nation-state"/>
    <s v="Zero-day"/>
    <x v="4"/>
    <n v="2"/>
    <x v="1"/>
  </r>
  <r>
    <n v="1956"/>
    <s v="USA"/>
    <x v="3"/>
    <x v="2"/>
    <x v="1"/>
    <s v="DDoS"/>
    <n v="8"/>
    <x v="2"/>
    <s v="Telecommunications"/>
    <x v="3"/>
    <n v="5169"/>
    <n v="5169000"/>
    <s v="Alta"/>
    <s v="156213"/>
    <s v="Nation-state"/>
    <n v="156213"/>
    <n v="156213"/>
    <n v="33.089435578344954"/>
    <s v="Leve"/>
    <s v="Nation-state"/>
    <s v="Weak Passwords"/>
    <x v="0"/>
    <n v="9"/>
    <x v="1"/>
  </r>
  <r>
    <n v="1957"/>
    <s v="Japan"/>
    <x v="9"/>
    <x v="0"/>
    <x v="9"/>
    <s v="Man-in-the-Middle"/>
    <n v="5"/>
    <x v="1"/>
    <s v="Retail"/>
    <x v="1"/>
    <n v="3375"/>
    <n v="3375000"/>
    <s v="Media"/>
    <s v="468856"/>
    <s v="Hacker Group"/>
    <n v="468856"/>
    <n v="468856"/>
    <n v="7.198372208098009"/>
    <s v="Leve"/>
    <s v="Hacker Group"/>
    <s v="Unpatched Software"/>
    <x v="3"/>
    <n v="15"/>
    <x v="1"/>
  </r>
  <r>
    <n v="1958"/>
    <s v="France"/>
    <x v="4"/>
    <x v="1"/>
    <x v="5"/>
    <s v="Ransomware"/>
    <n v="2"/>
    <x v="0"/>
    <s v="Government"/>
    <x v="6"/>
    <n v="6345"/>
    <n v="6345000"/>
    <s v="Alta"/>
    <s v="90678"/>
    <s v="Nation-state"/>
    <n v="90678"/>
    <n v="90678"/>
    <n v="69.972871038179051"/>
    <s v="Moderada"/>
    <s v="Nation-state"/>
    <s v="Unpatched Software"/>
    <x v="3"/>
    <n v="22"/>
    <x v="2"/>
  </r>
  <r>
    <n v="1959"/>
    <s v="UK"/>
    <x v="1"/>
    <x v="1"/>
    <x v="6"/>
    <s v="DDoS"/>
    <n v="3"/>
    <x v="2"/>
    <s v="Retail"/>
    <x v="1"/>
    <n v="4573"/>
    <n v="4573000"/>
    <s v="Alta"/>
    <s v="554585"/>
    <s v="Hacker Group"/>
    <n v="554585"/>
    <n v="554585"/>
    <n v="8.24580542207236"/>
    <s v="Leve"/>
    <s v="Hacker Group"/>
    <s v="Social Engineering"/>
    <x v="0"/>
    <n v="63"/>
    <x v="0"/>
  </r>
  <r>
    <n v="1960"/>
    <s v="China"/>
    <x v="0"/>
    <x v="0"/>
    <x v="8"/>
    <s v="Man-in-the-Middle"/>
    <n v="4"/>
    <x v="1"/>
    <s v="Banking"/>
    <x v="4"/>
    <n v="333"/>
    <n v="333000"/>
    <s v="Media"/>
    <s v="935265"/>
    <s v="Nation-state"/>
    <n v="935265"/>
    <n v="935265"/>
    <n v="0.3560488203878045"/>
    <s v="Leve"/>
    <s v="Nation-state"/>
    <s v="Unpatched Software"/>
    <x v="3"/>
    <n v="20"/>
    <x v="1"/>
  </r>
  <r>
    <n v="1961"/>
    <s v="Japan"/>
    <x v="9"/>
    <x v="0"/>
    <x v="5"/>
    <s v="SQL Injection"/>
    <n v="2"/>
    <x v="3"/>
    <s v="Banking"/>
    <x v="4"/>
    <n v="4396"/>
    <n v="4396000"/>
    <s v="Alta"/>
    <s v="459922"/>
    <s v="Nation-state"/>
    <n v="459922"/>
    <n v="459922"/>
    <n v="9.5581424676358164"/>
    <s v="Leve"/>
    <s v="Nation-state"/>
    <s v="Zero-day"/>
    <x v="4"/>
    <n v="12"/>
    <x v="1"/>
  </r>
  <r>
    <n v="1962"/>
    <s v="France"/>
    <x v="4"/>
    <x v="1"/>
    <x v="1"/>
    <s v="DDoS"/>
    <n v="8"/>
    <x v="2"/>
    <s v="Healthcare"/>
    <x v="5"/>
    <n v="672"/>
    <n v="672000"/>
    <s v="Media"/>
    <s v="782873"/>
    <s v="Hacker Group"/>
    <n v="782873"/>
    <n v="782873"/>
    <n v="0.85837677375513011"/>
    <s v="Leve"/>
    <s v="Hacker Group"/>
    <s v="Zero-day"/>
    <x v="4"/>
    <n v="4"/>
    <x v="1"/>
  </r>
  <r>
    <n v="1963"/>
    <s v="UK"/>
    <x v="1"/>
    <x v="1"/>
    <x v="9"/>
    <s v="Ransomware"/>
    <n v="5"/>
    <x v="0"/>
    <s v="Banking"/>
    <x v="4"/>
    <n v="5303"/>
    <n v="5303000"/>
    <s v="Alta"/>
    <s v="528708"/>
    <s v=""/>
    <n v="528708"/>
    <n v="528708"/>
    <n v="10.030111138851691"/>
    <s v="Leve"/>
    <s v="Unknown"/>
    <s v="Social Engineering"/>
    <x v="0"/>
    <n v="14"/>
    <x v="1"/>
  </r>
  <r>
    <n v="1964"/>
    <s v="Germany"/>
    <x v="2"/>
    <x v="1"/>
    <x v="9"/>
    <s v="SQL Injection"/>
    <n v="5"/>
    <x v="3"/>
    <s v="Healthcare"/>
    <x v="5"/>
    <n v="3889"/>
    <n v="3889000"/>
    <s v="Media"/>
    <s v="513096"/>
    <s v="Hacker Group"/>
    <n v="513096"/>
    <n v="513096"/>
    <n v="7.5794783042549545"/>
    <s v="Leve"/>
    <s v="Hacker Group"/>
    <s v="Weak Passwords"/>
    <x v="0"/>
    <n v="57"/>
    <x v="0"/>
  </r>
  <r>
    <n v="1965"/>
    <s v="Australia"/>
    <x v="6"/>
    <x v="3"/>
    <x v="4"/>
    <s v="DDoS"/>
    <n v="7"/>
    <x v="2"/>
    <s v="Education"/>
    <x v="0"/>
    <n v="795"/>
    <n v="795000"/>
    <s v="Media"/>
    <s v="636407"/>
    <s v="Hacker Group"/>
    <n v="636407"/>
    <n v="636407"/>
    <n v="1.2492005901883543"/>
    <s v="Leve"/>
    <s v="Hacker Group"/>
    <s v="Zero-day"/>
    <x v="4"/>
    <n v="11"/>
    <x v="1"/>
  </r>
  <r>
    <n v="1966"/>
    <s v="USA"/>
    <x v="3"/>
    <x v="2"/>
    <x v="9"/>
    <s v="Ransomware"/>
    <n v="5"/>
    <x v="0"/>
    <s v="Retail"/>
    <x v="1"/>
    <n v="3802"/>
    <n v="3802000"/>
    <s v="Media"/>
    <s v="419557"/>
    <s v=""/>
    <n v="419557"/>
    <n v="419557"/>
    <n v="9.061939140569697"/>
    <s v="Leve"/>
    <s v="Unknown"/>
    <s v="Weak Passwords"/>
    <x v="2"/>
    <n v="2"/>
    <x v="1"/>
  </r>
  <r>
    <n v="1967"/>
    <s v="Brazil"/>
    <x v="8"/>
    <x v="2"/>
    <x v="4"/>
    <s v="DDoS"/>
    <n v="7"/>
    <x v="2"/>
    <s v="Healthcare"/>
    <x v="5"/>
    <n v="4747"/>
    <n v="4747000"/>
    <s v="Alta"/>
    <s v="784099"/>
    <s v="Insider"/>
    <n v="784099"/>
    <n v="784099"/>
    <n v="6.0540824564245073"/>
    <s v="Leve"/>
    <s v="Insider"/>
    <s v="Social Engineering"/>
    <x v="1"/>
    <n v="30"/>
    <x v="2"/>
  </r>
  <r>
    <n v="1968"/>
    <s v="Japan"/>
    <x v="9"/>
    <x v="0"/>
    <x v="2"/>
    <s v="Malware"/>
    <n v="1"/>
    <x v="5"/>
    <s v="Telecommunications"/>
    <x v="3"/>
    <n v="7118"/>
    <n v="7118000"/>
    <s v="Alta"/>
    <s v="37870"/>
    <s v="Nation-state"/>
    <n v="37870"/>
    <n v="37870"/>
    <n v="187.9588064430948"/>
    <s v="Grave"/>
    <s v="Nation-state"/>
    <s v="Zero-day"/>
    <x v="1"/>
    <n v="31"/>
    <x v="2"/>
  </r>
  <r>
    <n v="1969"/>
    <s v="Brazil"/>
    <x v="8"/>
    <x v="2"/>
    <x v="6"/>
    <s v="Malware"/>
    <n v="3"/>
    <x v="5"/>
    <s v="IT"/>
    <x v="2"/>
    <n v="408"/>
    <n v="408000"/>
    <s v="Media"/>
    <s v="291590"/>
    <s v="Hacker Group"/>
    <n v="291590"/>
    <n v="291590"/>
    <n v="1.3992249391268563"/>
    <s v="Leve"/>
    <s v="Hacker Group"/>
    <s v="Zero-day"/>
    <x v="2"/>
    <n v="22"/>
    <x v="2"/>
  </r>
  <r>
    <n v="1970"/>
    <s v="India"/>
    <x v="5"/>
    <x v="0"/>
    <x v="4"/>
    <s v="SQL Injection"/>
    <n v="7"/>
    <x v="3"/>
    <s v="Telecommunications"/>
    <x v="3"/>
    <n v="1596"/>
    <n v="1596000"/>
    <s v="Media"/>
    <s v="444408"/>
    <s v=""/>
    <n v="444408"/>
    <n v="444408"/>
    <n v="3.5912944861478642"/>
    <s v="Leve"/>
    <s v="Unknown"/>
    <s v="Weak Passwords"/>
    <x v="1"/>
    <n v="64"/>
    <x v="0"/>
  </r>
  <r>
    <n v="1971"/>
    <s v="Germany"/>
    <x v="2"/>
    <x v="1"/>
    <x v="7"/>
    <s v="Malware"/>
    <n v="10"/>
    <x v="5"/>
    <s v="Banking"/>
    <x v="4"/>
    <n v="5613"/>
    <n v="5613000"/>
    <s v="Alta"/>
    <s v="526658"/>
    <s v="Nation-state"/>
    <n v="526658"/>
    <n v="526658"/>
    <n v="10.657770317739406"/>
    <s v="Leve"/>
    <s v="Nation-state"/>
    <s v="Weak Passwords"/>
    <x v="0"/>
    <n v="38"/>
    <x v="2"/>
  </r>
  <r>
    <n v="1972"/>
    <s v="Japan"/>
    <x v="9"/>
    <x v="0"/>
    <x v="8"/>
    <s v="Malware"/>
    <n v="4"/>
    <x v="5"/>
    <s v="Retail"/>
    <x v="1"/>
    <n v="3053"/>
    <n v="3053000"/>
    <s v="Media"/>
    <s v="333238"/>
    <s v="Hacker Group"/>
    <n v="333238"/>
    <n v="333238"/>
    <n v="9.1616202233838884"/>
    <s v="Leve"/>
    <s v="Hacker Group"/>
    <s v="Social Engineering"/>
    <x v="3"/>
    <n v="20"/>
    <x v="1"/>
  </r>
  <r>
    <n v="1973"/>
    <s v="Australia"/>
    <x v="6"/>
    <x v="3"/>
    <x v="9"/>
    <s v="DDoS"/>
    <n v="5"/>
    <x v="2"/>
    <s v="Retail"/>
    <x v="1"/>
    <n v="3136"/>
    <n v="3136000"/>
    <s v="Media"/>
    <s v="449936"/>
    <s v="Insider"/>
    <n v="449936"/>
    <n v="449936"/>
    <n v="6.9698801607339709"/>
    <s v="Leve"/>
    <s v="Insider"/>
    <s v="Weak Passwords"/>
    <x v="0"/>
    <n v="52"/>
    <x v="0"/>
  </r>
  <r>
    <n v="1974"/>
    <s v="Germany"/>
    <x v="2"/>
    <x v="1"/>
    <x v="5"/>
    <s v="Malware"/>
    <n v="2"/>
    <x v="5"/>
    <s v="Retail"/>
    <x v="1"/>
    <n v="7105"/>
    <n v="7105000"/>
    <s v="Alta"/>
    <s v="61238"/>
    <s v=""/>
    <n v="61238"/>
    <n v="61238"/>
    <n v="116.02273098402952"/>
    <s v="Grave"/>
    <s v="Unknown"/>
    <s v="Unpatched Software"/>
    <x v="1"/>
    <n v="41"/>
    <x v="2"/>
  </r>
  <r>
    <n v="1975"/>
    <s v="USA"/>
    <x v="3"/>
    <x v="2"/>
    <x v="2"/>
    <s v="Malware"/>
    <n v="1"/>
    <x v="5"/>
    <s v="Education"/>
    <x v="0"/>
    <n v="2493"/>
    <n v="2493000"/>
    <s v="Media"/>
    <s v="916209"/>
    <s v=""/>
    <n v="916209"/>
    <n v="916209"/>
    <n v="2.7209948821720809"/>
    <s v="Leve"/>
    <s v="Unknown"/>
    <s v="Zero-day"/>
    <x v="4"/>
    <n v="50"/>
    <x v="2"/>
  </r>
  <r>
    <n v="1976"/>
    <s v="India"/>
    <x v="5"/>
    <x v="0"/>
    <x v="6"/>
    <s v="DDoS"/>
    <n v="3"/>
    <x v="2"/>
    <s v="Banking"/>
    <x v="4"/>
    <n v="1397"/>
    <n v="1397000"/>
    <s v="Media"/>
    <s v="762440"/>
    <s v="Nation-state"/>
    <n v="762440"/>
    <n v="762440"/>
    <n v="1.8322753265830753"/>
    <s v="Leve"/>
    <s v="Nation-state"/>
    <s v="Unpatched Software"/>
    <x v="1"/>
    <n v="19"/>
    <x v="1"/>
  </r>
  <r>
    <n v="1977"/>
    <s v="China"/>
    <x v="0"/>
    <x v="0"/>
    <x v="8"/>
    <s v="Malware"/>
    <n v="4"/>
    <x v="5"/>
    <s v="Banking"/>
    <x v="4"/>
    <n v="922"/>
    <n v="922000"/>
    <s v="Media"/>
    <s v="248859"/>
    <s v="Nation-state"/>
    <n v="248859"/>
    <n v="248859"/>
    <n v="3.7049092056144244"/>
    <s v="Leve"/>
    <s v="Nation-state"/>
    <s v="Social Engineering"/>
    <x v="2"/>
    <n v="33"/>
    <x v="2"/>
  </r>
  <r>
    <n v="1978"/>
    <s v="Russia"/>
    <x v="7"/>
    <x v="0"/>
    <x v="7"/>
    <s v="SQL Injection"/>
    <n v="10"/>
    <x v="3"/>
    <s v="IT"/>
    <x v="2"/>
    <n v="478"/>
    <n v="478000"/>
    <s v="Media"/>
    <s v="645774"/>
    <s v="Hacker Group"/>
    <n v="645774"/>
    <n v="645774"/>
    <n v="0.74019703487597832"/>
    <s v="Leve"/>
    <s v="Hacker Group"/>
    <s v="Social Engineering"/>
    <x v="3"/>
    <n v="7"/>
    <x v="1"/>
  </r>
  <r>
    <n v="1979"/>
    <s v="Brazil"/>
    <x v="8"/>
    <x v="2"/>
    <x v="2"/>
    <s v="Man-in-the-Middle"/>
    <n v="1"/>
    <x v="1"/>
    <s v="Healthcare"/>
    <x v="5"/>
    <n v="6155"/>
    <n v="6155000"/>
    <s v="Alta"/>
    <s v="218189"/>
    <s v=""/>
    <n v="218189"/>
    <n v="218189"/>
    <n v="28.209488104349898"/>
    <s v="Leve"/>
    <s v="Unknown"/>
    <s v="Weak Passwords"/>
    <x v="1"/>
    <n v="48"/>
    <x v="2"/>
  </r>
  <r>
    <n v="1980"/>
    <s v="China"/>
    <x v="0"/>
    <x v="0"/>
    <x v="7"/>
    <s v="Man-in-the-Middle"/>
    <n v="10"/>
    <x v="1"/>
    <s v="Banking"/>
    <x v="4"/>
    <n v="6647"/>
    <n v="6647000"/>
    <s v="Alta"/>
    <s v="623301"/>
    <s v="Hacker Group"/>
    <n v="623301"/>
    <n v="623301"/>
    <n v="10.664189532826034"/>
    <s v="Leve"/>
    <s v="Hacker Group"/>
    <s v="Social Engineering"/>
    <x v="0"/>
    <n v="40"/>
    <x v="2"/>
  </r>
  <r>
    <n v="1981"/>
    <s v="Germany"/>
    <x v="2"/>
    <x v="1"/>
    <x v="1"/>
    <s v="Ransomware"/>
    <n v="8"/>
    <x v="0"/>
    <s v="Education"/>
    <x v="0"/>
    <n v="1032"/>
    <n v="1032000"/>
    <s v="Media"/>
    <s v="195872"/>
    <s v="Hacker Group"/>
    <n v="195872"/>
    <n v="195872"/>
    <n v="5.2687469367750364"/>
    <s v="Leve"/>
    <s v="Hacker Group"/>
    <s v="Social Engineering"/>
    <x v="2"/>
    <n v="22"/>
    <x v="2"/>
  </r>
  <r>
    <n v="1982"/>
    <s v="Germany"/>
    <x v="2"/>
    <x v="1"/>
    <x v="3"/>
    <s v="SQL Injection"/>
    <n v="9"/>
    <x v="3"/>
    <s v="IT"/>
    <x v="2"/>
    <n v="7636"/>
    <n v="7636000"/>
    <s v="Alta"/>
    <s v="807745"/>
    <s v="Nation-state"/>
    <n v="807745"/>
    <n v="807745"/>
    <n v="9.4534785111637962"/>
    <s v="Leve"/>
    <s v="Nation-state"/>
    <s v="Unpatched Software"/>
    <x v="1"/>
    <n v="71"/>
    <x v="0"/>
  </r>
  <r>
    <n v="1983"/>
    <s v="France"/>
    <x v="4"/>
    <x v="1"/>
    <x v="9"/>
    <s v="Ransomware"/>
    <n v="5"/>
    <x v="0"/>
    <s v="Healthcare"/>
    <x v="5"/>
    <n v="2549"/>
    <n v="2549000"/>
    <s v="Media"/>
    <s v="50385"/>
    <s v=""/>
    <n v="50385"/>
    <n v="50385"/>
    <n v="50.590453507988485"/>
    <s v="Moderada"/>
    <s v="Unknown"/>
    <s v="Unpatched Software"/>
    <x v="2"/>
    <n v="10"/>
    <x v="1"/>
  </r>
  <r>
    <n v="1984"/>
    <s v="Brazil"/>
    <x v="8"/>
    <x v="2"/>
    <x v="1"/>
    <s v="Malware"/>
    <n v="8"/>
    <x v="5"/>
    <s v="Telecommunications"/>
    <x v="3"/>
    <n v="7371"/>
    <n v="7371000"/>
    <s v="Alta"/>
    <s v="377769"/>
    <s v="Hacker Group"/>
    <n v="377769"/>
    <n v="377769"/>
    <n v="19.511923953527155"/>
    <s v="Leve"/>
    <s v="Hacker Group"/>
    <s v="Zero-day"/>
    <x v="3"/>
    <n v="38"/>
    <x v="2"/>
  </r>
  <r>
    <n v="1985"/>
    <s v="UK"/>
    <x v="1"/>
    <x v="1"/>
    <x v="4"/>
    <s v="Ransomware"/>
    <n v="7"/>
    <x v="0"/>
    <s v="Telecommunications"/>
    <x v="3"/>
    <n v="9941"/>
    <n v="9941000"/>
    <s v="Alta"/>
    <s v="355256"/>
    <s v="Hacker Group"/>
    <n v="355256"/>
    <n v="355256"/>
    <n v="27.982637872407505"/>
    <s v="Leve"/>
    <s v="Hacker Group"/>
    <s v="Unpatched Software"/>
    <x v="3"/>
    <n v="51"/>
    <x v="0"/>
  </r>
  <r>
    <n v="1986"/>
    <s v="UK"/>
    <x v="1"/>
    <x v="1"/>
    <x v="1"/>
    <s v="DDoS"/>
    <n v="8"/>
    <x v="2"/>
    <s v="Government"/>
    <x v="6"/>
    <n v="6557"/>
    <n v="6557000"/>
    <s v="Alta"/>
    <s v="478549"/>
    <s v="Hacker Group"/>
    <n v="478549"/>
    <n v="478549"/>
    <n v="13.701836175605841"/>
    <s v="Leve"/>
    <s v="Hacker Group"/>
    <s v="Weak Passwords"/>
    <x v="2"/>
    <n v="37"/>
    <x v="2"/>
  </r>
  <r>
    <n v="1987"/>
    <s v="Germany"/>
    <x v="2"/>
    <x v="1"/>
    <x v="6"/>
    <s v="Malware"/>
    <n v="3"/>
    <x v="5"/>
    <s v="Retail"/>
    <x v="1"/>
    <n v="6085"/>
    <n v="6085000"/>
    <s v="Alta"/>
    <s v="125300"/>
    <s v="Insider"/>
    <n v="125300"/>
    <n v="125300"/>
    <n v="48.5634477254589"/>
    <s v="Moderada"/>
    <s v="Insider"/>
    <s v="Weak Passwords"/>
    <x v="1"/>
    <n v="11"/>
    <x v="1"/>
  </r>
  <r>
    <n v="1988"/>
    <s v="France"/>
    <x v="4"/>
    <x v="1"/>
    <x v="4"/>
    <s v="Ransomware"/>
    <n v="7"/>
    <x v="0"/>
    <s v="Education"/>
    <x v="0"/>
    <n v="3454"/>
    <n v="3454000"/>
    <s v="Media"/>
    <s v="608196"/>
    <s v="Insider"/>
    <n v="608196"/>
    <n v="608196"/>
    <n v="5.6790902932607255"/>
    <s v="Leve"/>
    <s v="Insider"/>
    <s v="Weak Passwords"/>
    <x v="1"/>
    <n v="25"/>
    <x v="2"/>
  </r>
  <r>
    <n v="1989"/>
    <s v="China"/>
    <x v="0"/>
    <x v="0"/>
    <x v="5"/>
    <s v="Phishing"/>
    <n v="2"/>
    <x v="4"/>
    <s v="Government"/>
    <x v="6"/>
    <n v="4349"/>
    <n v="4349000"/>
    <s v="Alta"/>
    <s v="27694"/>
    <s v=""/>
    <n v="27694"/>
    <n v="27694"/>
    <n v="157.03762547844298"/>
    <s v="Grave"/>
    <s v="Unknown"/>
    <s v="Weak Passwords"/>
    <x v="4"/>
    <n v="30"/>
    <x v="2"/>
  </r>
  <r>
    <n v="1990"/>
    <s v="China"/>
    <x v="0"/>
    <x v="0"/>
    <x v="1"/>
    <s v="Man-in-the-Middle"/>
    <n v="8"/>
    <x v="1"/>
    <s v="Retail"/>
    <x v="1"/>
    <n v="3038"/>
    <n v="3038000"/>
    <s v="Media"/>
    <s v="29840"/>
    <s v="Hacker Group"/>
    <n v="29840"/>
    <n v="29840"/>
    <n v="101.80965147453082"/>
    <s v="Grave"/>
    <s v="Hacker Group"/>
    <s v="Weak Passwords"/>
    <x v="1"/>
    <n v="63"/>
    <x v="0"/>
  </r>
  <r>
    <n v="1991"/>
    <s v="Russia"/>
    <x v="7"/>
    <x v="0"/>
    <x v="7"/>
    <s v="Phishing"/>
    <n v="10"/>
    <x v="4"/>
    <s v="Banking"/>
    <x v="4"/>
    <n v="459"/>
    <n v="459000"/>
    <s v="Media"/>
    <s v="720643"/>
    <s v=""/>
    <n v="720643"/>
    <n v="720643"/>
    <n v="0.63693118506666968"/>
    <s v="Leve"/>
    <s v="Unknown"/>
    <s v="Social Engineering"/>
    <x v="3"/>
    <n v="19"/>
    <x v="1"/>
  </r>
  <r>
    <n v="1992"/>
    <s v="Germany"/>
    <x v="2"/>
    <x v="1"/>
    <x v="7"/>
    <s v="Man-in-the-Middle"/>
    <n v="10"/>
    <x v="1"/>
    <s v="IT"/>
    <x v="2"/>
    <n v="5454"/>
    <n v="5454000"/>
    <s v="Alta"/>
    <s v="775866"/>
    <s v="Insider"/>
    <n v="775866"/>
    <n v="775866"/>
    <n v="7.0295643835404569"/>
    <s v="Leve"/>
    <s v="Insider"/>
    <s v="Weak Passwords"/>
    <x v="1"/>
    <n v="69"/>
    <x v="0"/>
  </r>
  <r>
    <n v="1993"/>
    <s v="USA"/>
    <x v="3"/>
    <x v="2"/>
    <x v="8"/>
    <s v="Phishing"/>
    <n v="4"/>
    <x v="4"/>
    <s v="Retail"/>
    <x v="1"/>
    <n v="9586"/>
    <n v="9586000"/>
    <s v="Alta"/>
    <s v="671335"/>
    <s v="Hacker Group"/>
    <n v="671335"/>
    <n v="671335"/>
    <n v="14.279011223904607"/>
    <s v="Leve"/>
    <s v="Hacker Group"/>
    <s v="Zero-day"/>
    <x v="2"/>
    <n v="62"/>
    <x v="0"/>
  </r>
  <r>
    <n v="1994"/>
    <s v="USA"/>
    <x v="3"/>
    <x v="2"/>
    <x v="1"/>
    <s v="DDoS"/>
    <n v="8"/>
    <x v="2"/>
    <s v="Banking"/>
    <x v="4"/>
    <n v="9807"/>
    <n v="9807000"/>
    <s v="Alta"/>
    <s v="276199"/>
    <s v="Insider"/>
    <n v="276199"/>
    <n v="276199"/>
    <n v="35.507007628557673"/>
    <s v="Leve"/>
    <s v="Insider"/>
    <s v="Weak Passwords"/>
    <x v="2"/>
    <n v="28"/>
    <x v="2"/>
  </r>
  <r>
    <n v="1995"/>
    <s v="UK"/>
    <x v="1"/>
    <x v="1"/>
    <x v="7"/>
    <s v="Ransomware"/>
    <n v="10"/>
    <x v="0"/>
    <s v="IT"/>
    <x v="2"/>
    <n v="7549"/>
    <n v="7549000"/>
    <s v="Alta"/>
    <s v="534962"/>
    <s v=""/>
    <n v="534962"/>
    <n v="534962"/>
    <n v="14.111282670544824"/>
    <s v="Leve"/>
    <s v="Unknown"/>
    <s v="Weak Passwords"/>
    <x v="4"/>
    <n v="59"/>
    <x v="0"/>
  </r>
  <r>
    <n v="1996"/>
    <s v="UK"/>
    <x v="1"/>
    <x v="1"/>
    <x v="6"/>
    <s v="Phishing"/>
    <n v="3"/>
    <x v="4"/>
    <s v="Telecommunications"/>
    <x v="3"/>
    <n v="628"/>
    <n v="628000"/>
    <s v="Media"/>
    <s v="758516"/>
    <s v="Hacker Group"/>
    <n v="758516"/>
    <n v="758516"/>
    <n v="0.82793243649441806"/>
    <s v="Leve"/>
    <s v="Hacker Group"/>
    <s v="Zero-day"/>
    <x v="0"/>
    <n v="16"/>
    <x v="1"/>
  </r>
  <r>
    <n v="1997"/>
    <s v="Australia"/>
    <x v="6"/>
    <x v="3"/>
    <x v="4"/>
    <s v="Phishing"/>
    <n v="7"/>
    <x v="4"/>
    <s v="Education"/>
    <x v="0"/>
    <n v="8218"/>
    <n v="8218000"/>
    <s v="Alta"/>
    <s v="943662"/>
    <s v=""/>
    <n v="943662"/>
    <n v="943662"/>
    <n v="8.708626605712638"/>
    <s v="Leve"/>
    <s v="Unknown"/>
    <s v="Weak Passwords"/>
    <x v="2"/>
    <n v="47"/>
    <x v="2"/>
  </r>
  <r>
    <n v="1998"/>
    <s v="Germany"/>
    <x v="2"/>
    <x v="1"/>
    <x v="0"/>
    <s v="Ransomware"/>
    <n v="6"/>
    <x v="0"/>
    <s v="Government"/>
    <x v="6"/>
    <n v="993"/>
    <n v="993000"/>
    <s v="Media"/>
    <s v="257068"/>
    <s v="Hacker Group"/>
    <n v="257068"/>
    <n v="257068"/>
    <n v="3.8627911680956011"/>
    <s v="Leve"/>
    <s v="Hacker Group"/>
    <s v="Social Engineering"/>
    <x v="1"/>
    <n v="17"/>
    <x v="1"/>
  </r>
  <r>
    <n v="1999"/>
    <s v="USA"/>
    <x v="3"/>
    <x v="2"/>
    <x v="7"/>
    <s v="DDoS"/>
    <n v="10"/>
    <x v="2"/>
    <s v="Education"/>
    <x v="0"/>
    <n v="6604"/>
    <n v="6604000"/>
    <s v="Alta"/>
    <s v="75167"/>
    <s v="Insider"/>
    <n v="75167"/>
    <n v="75167"/>
    <n v="87.857703513509918"/>
    <s v="Moderada"/>
    <s v="Insider"/>
    <s v="Unpatched Software"/>
    <x v="0"/>
    <n v="13"/>
    <x v="1"/>
  </r>
  <r>
    <n v="2000"/>
    <s v="Germany"/>
    <x v="2"/>
    <x v="1"/>
    <x v="1"/>
    <s v="SQL Injection"/>
    <n v="8"/>
    <x v="3"/>
    <s v="Retail"/>
    <x v="1"/>
    <n v="8818"/>
    <n v="8818000"/>
    <s v="Alta"/>
    <s v="3200"/>
    <s v="Insider"/>
    <n v="3200"/>
    <n v="3200"/>
    <n v="2755.625"/>
    <s v="Grave"/>
    <s v="Insider"/>
    <s v="Weak Passwords"/>
    <x v="1"/>
    <n v="43"/>
    <x v="2"/>
  </r>
  <r>
    <n v="2001"/>
    <s v="Japan"/>
    <x v="9"/>
    <x v="0"/>
    <x v="4"/>
    <s v="Ransomware"/>
    <n v="7"/>
    <x v="0"/>
    <s v="IT"/>
    <x v="2"/>
    <n v="6082"/>
    <n v="6082000"/>
    <s v="Alta"/>
    <s v="917016"/>
    <s v=""/>
    <n v="917016"/>
    <n v="917016"/>
    <n v="6.6323815505945367"/>
    <s v="Leve"/>
    <s v="Unknown"/>
    <s v="Weak Passwords"/>
    <x v="0"/>
    <n v="39"/>
    <x v="2"/>
  </r>
  <r>
    <n v="2002"/>
    <s v="UK"/>
    <x v="1"/>
    <x v="1"/>
    <x v="9"/>
    <s v="SQL Injection"/>
    <n v="5"/>
    <x v="3"/>
    <s v="Banking"/>
    <x v="4"/>
    <n v="4031"/>
    <n v="4031000"/>
    <s v="Alta"/>
    <s v="760892"/>
    <s v="Hacker Group"/>
    <n v="760892"/>
    <n v="760892"/>
    <n v="5.2977295069471095"/>
    <s v="Leve"/>
    <s v="Hacker Group"/>
    <s v="Zero-day"/>
    <x v="0"/>
    <n v="22"/>
    <x v="2"/>
  </r>
  <r>
    <n v="2003"/>
    <s v="UK"/>
    <x v="1"/>
    <x v="1"/>
    <x v="8"/>
    <s v="SQL Injection"/>
    <n v="4"/>
    <x v="3"/>
    <s v="Telecommunications"/>
    <x v="3"/>
    <n v="147"/>
    <n v="147000"/>
    <s v="Media"/>
    <s v="204624"/>
    <s v=""/>
    <n v="204624"/>
    <n v="204624"/>
    <n v="0.7183908045977011"/>
    <s v="Leve"/>
    <s v="Unknown"/>
    <s v="Unpatched Software"/>
    <x v="0"/>
    <n v="33"/>
    <x v="2"/>
  </r>
  <r>
    <n v="2004"/>
    <s v="India"/>
    <x v="5"/>
    <x v="0"/>
    <x v="9"/>
    <s v="DDoS"/>
    <n v="5"/>
    <x v="2"/>
    <s v="Healthcare"/>
    <x v="5"/>
    <n v="1665"/>
    <n v="1665000"/>
    <s v="Media"/>
    <s v="324899"/>
    <s v="Insider"/>
    <n v="324899"/>
    <n v="324899"/>
    <n v="5.1246695126793247"/>
    <s v="Leve"/>
    <s v="Insider"/>
    <s v="Unpatched Software"/>
    <x v="3"/>
    <n v="57"/>
    <x v="0"/>
  </r>
  <r>
    <n v="2005"/>
    <s v="Australia"/>
    <x v="6"/>
    <x v="3"/>
    <x v="5"/>
    <s v="Ransomware"/>
    <n v="2"/>
    <x v="0"/>
    <s v="Government"/>
    <x v="6"/>
    <n v="9644"/>
    <n v="9644000"/>
    <s v="Alta"/>
    <s v="472878"/>
    <s v=""/>
    <n v="472878"/>
    <n v="472878"/>
    <n v="20.394266597304167"/>
    <s v="Leve"/>
    <s v="Unknown"/>
    <s v="Social Engineering"/>
    <x v="3"/>
    <n v="37"/>
    <x v="2"/>
  </r>
  <r>
    <n v="2006"/>
    <s v="France"/>
    <x v="4"/>
    <x v="1"/>
    <x v="6"/>
    <s v="Malware"/>
    <n v="3"/>
    <x v="5"/>
    <s v="Retail"/>
    <x v="1"/>
    <n v="1377"/>
    <n v="1377000"/>
    <s v="Media"/>
    <s v="804221"/>
    <s v="Nation-state"/>
    <n v="804221"/>
    <n v="804221"/>
    <n v="1.7122159207481527"/>
    <s v="Leve"/>
    <s v="Nation-state"/>
    <s v="Zero-day"/>
    <x v="3"/>
    <n v="68"/>
    <x v="0"/>
  </r>
  <r>
    <n v="2007"/>
    <s v="Russia"/>
    <x v="7"/>
    <x v="0"/>
    <x v="5"/>
    <s v="Ransomware"/>
    <n v="2"/>
    <x v="0"/>
    <s v="Banking"/>
    <x v="4"/>
    <n v="5409"/>
    <n v="5409000"/>
    <s v="Alta"/>
    <s v="514319"/>
    <s v="Hacker Group"/>
    <n v="514319"/>
    <n v="514319"/>
    <n v="10.516819328082377"/>
    <s v="Leve"/>
    <s v="Hacker Group"/>
    <s v="Zero-day"/>
    <x v="3"/>
    <n v="37"/>
    <x v="2"/>
  </r>
  <r>
    <n v="2008"/>
    <s v="USA"/>
    <x v="3"/>
    <x v="2"/>
    <x v="3"/>
    <s v="Man-in-the-Middle"/>
    <n v="9"/>
    <x v="1"/>
    <s v="Education"/>
    <x v="0"/>
    <n v="217"/>
    <n v="217000"/>
    <s v="Media"/>
    <s v="180599"/>
    <s v="Insider"/>
    <n v="180599"/>
    <n v="180599"/>
    <n v="1.2015570407366596"/>
    <s v="Leve"/>
    <s v="Insider"/>
    <s v="Social Engineering"/>
    <x v="2"/>
    <n v="4"/>
    <x v="1"/>
  </r>
  <r>
    <n v="2009"/>
    <s v="China"/>
    <x v="0"/>
    <x v="0"/>
    <x v="1"/>
    <s v="SQL Injection"/>
    <n v="8"/>
    <x v="3"/>
    <s v="Retail"/>
    <x v="1"/>
    <n v="6183"/>
    <n v="6183000"/>
    <s v="Alta"/>
    <s v="129677"/>
    <s v="Hacker Group"/>
    <n v="129677"/>
    <n v="129677"/>
    <n v="47.68000493533934"/>
    <s v="Moderada"/>
    <s v="Hacker Group"/>
    <s v="Unpatched Software"/>
    <x v="3"/>
    <n v="60"/>
    <x v="0"/>
  </r>
  <r>
    <n v="2010"/>
    <s v="USA"/>
    <x v="3"/>
    <x v="2"/>
    <x v="3"/>
    <s v="Ransomware"/>
    <n v="9"/>
    <x v="0"/>
    <s v="Telecommunications"/>
    <x v="3"/>
    <n v="9988"/>
    <n v="9988000"/>
    <s v="Alta"/>
    <s v="999508"/>
    <s v=""/>
    <n v="999508"/>
    <n v="999508"/>
    <n v="9.9929165149253425"/>
    <s v="Leve"/>
    <s v="Unknown"/>
    <s v="Unpatched Software"/>
    <x v="0"/>
    <n v="23"/>
    <x v="2"/>
  </r>
  <r>
    <n v="2011"/>
    <s v="Australia"/>
    <x v="6"/>
    <x v="3"/>
    <x v="0"/>
    <s v="SQL Injection"/>
    <n v="6"/>
    <x v="3"/>
    <s v="Healthcare"/>
    <x v="5"/>
    <n v="392"/>
    <n v="392000"/>
    <s v="Media"/>
    <s v="915247"/>
    <s v="Nation-state"/>
    <n v="915247"/>
    <n v="915247"/>
    <n v="0.42829968303638255"/>
    <s v="Leve"/>
    <s v="Nation-state"/>
    <s v="Zero-day"/>
    <x v="4"/>
    <n v="52"/>
    <x v="0"/>
  </r>
  <r>
    <n v="2012"/>
    <s v="Japan"/>
    <x v="9"/>
    <x v="0"/>
    <x v="7"/>
    <s v="Man-in-the-Middle"/>
    <n v="10"/>
    <x v="1"/>
    <s v="Education"/>
    <x v="0"/>
    <n v="5099"/>
    <n v="5099000"/>
    <s v="Alta"/>
    <s v="685261"/>
    <s v="Nation-state"/>
    <n v="685261"/>
    <n v="685261"/>
    <n v="7.4409604515651697"/>
    <s v="Leve"/>
    <s v="Nation-state"/>
    <s v="Unpatched Software"/>
    <x v="1"/>
    <n v="36"/>
    <x v="2"/>
  </r>
  <r>
    <n v="2013"/>
    <s v="UK"/>
    <x v="1"/>
    <x v="1"/>
    <x v="5"/>
    <s v="DDoS"/>
    <n v="2"/>
    <x v="2"/>
    <s v="Government"/>
    <x v="6"/>
    <n v="348"/>
    <n v="348000"/>
    <s v="Media"/>
    <s v="48515"/>
    <s v="Hacker Group"/>
    <n v="48515"/>
    <n v="48515"/>
    <n v="7.1730392662063283"/>
    <s v="Leve"/>
    <s v="Hacker Group"/>
    <s v="Social Engineering"/>
    <x v="4"/>
    <n v="50"/>
    <x v="2"/>
  </r>
  <r>
    <n v="2014"/>
    <s v="China"/>
    <x v="0"/>
    <x v="0"/>
    <x v="1"/>
    <s v="Man-in-the-Middle"/>
    <n v="8"/>
    <x v="1"/>
    <s v="Government"/>
    <x v="6"/>
    <n v="4937"/>
    <n v="4937000"/>
    <s v="Alta"/>
    <s v="613786"/>
    <s v="Nation-state"/>
    <n v="613786"/>
    <n v="613786"/>
    <n v="8.0435200542208527"/>
    <s v="Leve"/>
    <s v="Nation-state"/>
    <s v="Unpatched Software"/>
    <x v="2"/>
    <n v="24"/>
    <x v="2"/>
  </r>
  <r>
    <n v="2015"/>
    <s v="Australia"/>
    <x v="6"/>
    <x v="3"/>
    <x v="3"/>
    <s v="DDoS"/>
    <n v="9"/>
    <x v="2"/>
    <s v="Education"/>
    <x v="0"/>
    <n v="6123"/>
    <n v="6123000"/>
    <s v="Alta"/>
    <s v="228033"/>
    <s v="Nation-state"/>
    <n v="228033"/>
    <n v="228033"/>
    <n v="26.851376774414231"/>
    <s v="Leve"/>
    <s v="Nation-state"/>
    <s v="Unpatched Software"/>
    <x v="4"/>
    <n v="43"/>
    <x v="2"/>
  </r>
  <r>
    <n v="2016"/>
    <s v="India"/>
    <x v="5"/>
    <x v="0"/>
    <x v="0"/>
    <s v="SQL Injection"/>
    <n v="6"/>
    <x v="3"/>
    <s v="Education"/>
    <x v="0"/>
    <n v="9554"/>
    <n v="9554000"/>
    <s v="Alta"/>
    <s v="862718"/>
    <s v="Hacker Group"/>
    <n v="862718"/>
    <n v="862718"/>
    <n v="11.074302379224729"/>
    <s v="Leve"/>
    <s v="Hacker Group"/>
    <s v="Weak Passwords"/>
    <x v="2"/>
    <n v="44"/>
    <x v="2"/>
  </r>
  <r>
    <n v="2017"/>
    <s v="Russia"/>
    <x v="7"/>
    <x v="0"/>
    <x v="1"/>
    <s v="Ransomware"/>
    <n v="8"/>
    <x v="0"/>
    <s v="Healthcare"/>
    <x v="5"/>
    <n v="1677"/>
    <n v="1677000"/>
    <s v="Media"/>
    <s v="924837"/>
    <s v="Hacker Group"/>
    <n v="924837"/>
    <n v="924837"/>
    <n v="1.8132925045170123"/>
    <s v="Leve"/>
    <s v="Hacker Group"/>
    <s v="Unpatched Software"/>
    <x v="3"/>
    <n v="62"/>
    <x v="0"/>
  </r>
  <r>
    <n v="2018"/>
    <s v="Japan"/>
    <x v="9"/>
    <x v="0"/>
    <x v="4"/>
    <s v="SQL Injection"/>
    <n v="7"/>
    <x v="3"/>
    <s v="Government"/>
    <x v="6"/>
    <n v="2036"/>
    <n v="2036000"/>
    <s v="Media"/>
    <s v="876850"/>
    <s v="Insider"/>
    <n v="876850"/>
    <n v="876850"/>
    <n v="2.3219478816217141"/>
    <s v="Leve"/>
    <s v="Insider"/>
    <s v="Weak Passwords"/>
    <x v="1"/>
    <n v="8"/>
    <x v="1"/>
  </r>
  <r>
    <n v="2019"/>
    <s v="Germany"/>
    <x v="2"/>
    <x v="1"/>
    <x v="1"/>
    <s v="Phishing"/>
    <n v="8"/>
    <x v="4"/>
    <s v="Banking"/>
    <x v="4"/>
    <n v="1056"/>
    <n v="1056000"/>
    <s v="Media"/>
    <s v="556014"/>
    <s v="Nation-state"/>
    <n v="556014"/>
    <n v="556014"/>
    <n v="1.8992327531321154"/>
    <s v="Leve"/>
    <s v="Nation-state"/>
    <s v="Unpatched Software"/>
    <x v="4"/>
    <n v="11"/>
    <x v="1"/>
  </r>
  <r>
    <n v="2020"/>
    <s v="Brazil"/>
    <x v="8"/>
    <x v="2"/>
    <x v="8"/>
    <s v="Phishing"/>
    <n v="4"/>
    <x v="4"/>
    <s v="Government"/>
    <x v="6"/>
    <n v="4282"/>
    <n v="4282000"/>
    <s v="Alta"/>
    <s v="974362"/>
    <s v="Insider"/>
    <n v="974362"/>
    <n v="974362"/>
    <n v="4.3946705639177228"/>
    <s v="Leve"/>
    <s v="Insider"/>
    <s v="Unpatched Software"/>
    <x v="4"/>
    <n v="70"/>
    <x v="0"/>
  </r>
  <r>
    <n v="2021"/>
    <s v="India"/>
    <x v="5"/>
    <x v="0"/>
    <x v="1"/>
    <s v="Man-in-the-Middle"/>
    <n v="8"/>
    <x v="1"/>
    <s v="IT"/>
    <x v="2"/>
    <n v="6868"/>
    <n v="6868000"/>
    <s v="Alta"/>
    <s v="725608"/>
    <s v="Insider"/>
    <n v="725608"/>
    <n v="725608"/>
    <n v="9.4651657644347917"/>
    <s v="Leve"/>
    <s v="Insider"/>
    <s v="Zero-day"/>
    <x v="1"/>
    <n v="15"/>
    <x v="1"/>
  </r>
  <r>
    <n v="2022"/>
    <s v="Russia"/>
    <x v="7"/>
    <x v="0"/>
    <x v="0"/>
    <s v="Man-in-the-Middle"/>
    <n v="6"/>
    <x v="1"/>
    <s v="Education"/>
    <x v="0"/>
    <n v="679"/>
    <n v="679000"/>
    <s v="Media"/>
    <s v="386691"/>
    <s v="Nation-state"/>
    <n v="386691"/>
    <n v="386691"/>
    <n v="1.7559239806460456"/>
    <s v="Leve"/>
    <s v="Nation-state"/>
    <s v="Weak Passwords"/>
    <x v="1"/>
    <n v="20"/>
    <x v="1"/>
  </r>
  <r>
    <n v="2023"/>
    <s v="India"/>
    <x v="5"/>
    <x v="0"/>
    <x v="1"/>
    <s v="SQL Injection"/>
    <n v="8"/>
    <x v="3"/>
    <s v="Government"/>
    <x v="6"/>
    <n v="4098"/>
    <n v="4098000"/>
    <s v="Alta"/>
    <s v="402855"/>
    <s v="Insider"/>
    <n v="402855"/>
    <n v="402855"/>
    <n v="10.172394534013479"/>
    <s v="Leve"/>
    <s v="Insider"/>
    <s v="Social Engineering"/>
    <x v="1"/>
    <n v="26"/>
    <x v="2"/>
  </r>
  <r>
    <n v="2024"/>
    <s v="Japan"/>
    <x v="9"/>
    <x v="0"/>
    <x v="4"/>
    <s v="Phishing"/>
    <n v="7"/>
    <x v="4"/>
    <s v="Healthcare"/>
    <x v="5"/>
    <n v="2566"/>
    <n v="2566000"/>
    <s v="Media"/>
    <s v="518357"/>
    <s v="Insider"/>
    <n v="518357"/>
    <n v="518357"/>
    <n v="4.9502562905487917"/>
    <s v="Leve"/>
    <s v="Insider"/>
    <s v="Weak Passwords"/>
    <x v="3"/>
    <n v="42"/>
    <x v="2"/>
  </r>
  <r>
    <n v="2025"/>
    <s v="USA"/>
    <x v="3"/>
    <x v="2"/>
    <x v="4"/>
    <s v="Phishing"/>
    <n v="7"/>
    <x v="4"/>
    <s v="Banking"/>
    <x v="4"/>
    <n v="2935"/>
    <n v="2935000"/>
    <s v="Media"/>
    <s v="724633"/>
    <s v="Hacker Group"/>
    <n v="724633"/>
    <n v="724633"/>
    <n v="4.0503261651070268"/>
    <s v="Leve"/>
    <s v="Hacker Group"/>
    <s v="Weak Passwords"/>
    <x v="4"/>
    <n v="26"/>
    <x v="2"/>
  </r>
  <r>
    <n v="2026"/>
    <s v="Germany"/>
    <x v="2"/>
    <x v="1"/>
    <x v="7"/>
    <s v="Ransomware"/>
    <n v="10"/>
    <x v="0"/>
    <s v="IT"/>
    <x v="2"/>
    <n v="674"/>
    <n v="674000"/>
    <s v="Media"/>
    <s v="742272"/>
    <s v="Nation-state"/>
    <n v="742272"/>
    <n v="742272"/>
    <n v="0.90802293498879116"/>
    <s v="Leve"/>
    <s v="Nation-state"/>
    <s v="Zero-day"/>
    <x v="2"/>
    <n v="64"/>
    <x v="0"/>
  </r>
  <r>
    <n v="2027"/>
    <s v="Brazil"/>
    <x v="8"/>
    <x v="2"/>
    <x v="2"/>
    <s v="Malware"/>
    <n v="1"/>
    <x v="5"/>
    <s v="IT"/>
    <x v="2"/>
    <n v="8309"/>
    <n v="8309000"/>
    <s v="Alta"/>
    <s v="650093"/>
    <s v=""/>
    <n v="650093"/>
    <n v="650093"/>
    <n v="12.781248221408321"/>
    <s v="Leve"/>
    <s v="Unknown"/>
    <s v="Social Engineering"/>
    <x v="2"/>
    <n v="58"/>
    <x v="0"/>
  </r>
  <r>
    <n v="2028"/>
    <s v="Japan"/>
    <x v="9"/>
    <x v="0"/>
    <x v="8"/>
    <s v="Phishing"/>
    <n v="4"/>
    <x v="4"/>
    <s v="Banking"/>
    <x v="4"/>
    <n v="9432"/>
    <n v="9432000"/>
    <s v="Alta"/>
    <s v="755165"/>
    <s v="Hacker Group"/>
    <n v="755165"/>
    <n v="755165"/>
    <n v="12.489985632279039"/>
    <s v="Leve"/>
    <s v="Hacker Group"/>
    <s v="Social Engineering"/>
    <x v="2"/>
    <n v="28"/>
    <x v="2"/>
  </r>
  <r>
    <n v="2029"/>
    <s v="UK"/>
    <x v="1"/>
    <x v="1"/>
    <x v="8"/>
    <s v="DDoS"/>
    <n v="4"/>
    <x v="2"/>
    <s v="IT"/>
    <x v="2"/>
    <n v="6712"/>
    <n v="6712000"/>
    <s v="Alta"/>
    <s v="581923"/>
    <s v="Hacker Group"/>
    <n v="581923"/>
    <n v="581923"/>
    <n v="11.53417204681719"/>
    <s v="Leve"/>
    <s v="Hacker Group"/>
    <s v="Social Engineering"/>
    <x v="0"/>
    <n v="63"/>
    <x v="0"/>
  </r>
  <r>
    <n v="2030"/>
    <s v="Australia"/>
    <x v="6"/>
    <x v="3"/>
    <x v="2"/>
    <s v="Man-in-the-Middle"/>
    <n v="1"/>
    <x v="1"/>
    <s v="Retail"/>
    <x v="1"/>
    <n v="7683"/>
    <n v="7683000"/>
    <s v="Alta"/>
    <s v="637189"/>
    <s v="Hacker Group"/>
    <n v="637189"/>
    <n v="637189"/>
    <n v="12.057646946196497"/>
    <s v="Leve"/>
    <s v="Hacker Group"/>
    <s v="Unpatched Software"/>
    <x v="2"/>
    <n v="56"/>
    <x v="0"/>
  </r>
  <r>
    <n v="2031"/>
    <s v="USA"/>
    <x v="3"/>
    <x v="2"/>
    <x v="1"/>
    <s v="DDoS"/>
    <n v="8"/>
    <x v="2"/>
    <s v="Retail"/>
    <x v="1"/>
    <n v="7037"/>
    <n v="7037000"/>
    <s v="Alta"/>
    <s v="513625"/>
    <s v="Nation-state"/>
    <n v="513625"/>
    <n v="513625"/>
    <n v="13.7006570941835"/>
    <s v="Leve"/>
    <s v="Nation-state"/>
    <s v="Weak Passwords"/>
    <x v="0"/>
    <n v="37"/>
    <x v="2"/>
  </r>
  <r>
    <n v="2032"/>
    <s v="Germany"/>
    <x v="2"/>
    <x v="1"/>
    <x v="2"/>
    <s v="Phishing"/>
    <n v="1"/>
    <x v="4"/>
    <s v="Government"/>
    <x v="6"/>
    <n v="2246"/>
    <n v="2246000"/>
    <s v="Media"/>
    <s v="499142"/>
    <s v="Nation-state"/>
    <n v="499142"/>
    <n v="499142"/>
    <n v="4.4997215221319786"/>
    <s v="Leve"/>
    <s v="Nation-state"/>
    <s v="Unpatched Software"/>
    <x v="0"/>
    <n v="70"/>
    <x v="0"/>
  </r>
  <r>
    <n v="2033"/>
    <s v="USA"/>
    <x v="3"/>
    <x v="2"/>
    <x v="2"/>
    <s v="Phishing"/>
    <n v="1"/>
    <x v="4"/>
    <s v="Healthcare"/>
    <x v="5"/>
    <n v="1764"/>
    <n v="1764000"/>
    <s v="Media"/>
    <s v="8334"/>
    <s v=""/>
    <n v="8334"/>
    <n v="8334"/>
    <n v="211.66306695464363"/>
    <s v="Grave"/>
    <s v="Unknown"/>
    <s v="Zero-day"/>
    <x v="3"/>
    <n v="13"/>
    <x v="1"/>
  </r>
  <r>
    <n v="2034"/>
    <s v="USA"/>
    <x v="3"/>
    <x v="2"/>
    <x v="9"/>
    <s v="Phishing"/>
    <n v="5"/>
    <x v="4"/>
    <s v="Government"/>
    <x v="6"/>
    <n v="373"/>
    <n v="373000"/>
    <s v="Media"/>
    <s v="617277"/>
    <s v="Insider"/>
    <n v="617277"/>
    <n v="617277"/>
    <n v="0.60426680404421351"/>
    <s v="Leve"/>
    <s v="Insider"/>
    <s v="Social Engineering"/>
    <x v="2"/>
    <n v="4"/>
    <x v="1"/>
  </r>
  <r>
    <n v="2035"/>
    <s v="USA"/>
    <x v="3"/>
    <x v="2"/>
    <x v="4"/>
    <s v="Man-in-the-Middle"/>
    <n v="7"/>
    <x v="1"/>
    <s v="Education"/>
    <x v="0"/>
    <n v="217"/>
    <n v="217000"/>
    <s v="Media"/>
    <s v="614662"/>
    <s v=""/>
    <n v="614662"/>
    <n v="614662"/>
    <n v="0.35303955669945436"/>
    <s v="Leve"/>
    <s v="Unknown"/>
    <s v="Weak Passwords"/>
    <x v="0"/>
    <n v="37"/>
    <x v="2"/>
  </r>
  <r>
    <n v="2036"/>
    <s v="China"/>
    <x v="0"/>
    <x v="0"/>
    <x v="2"/>
    <s v="DDoS"/>
    <n v="1"/>
    <x v="2"/>
    <s v="Banking"/>
    <x v="4"/>
    <n v="9999"/>
    <n v="9999000"/>
    <s v="Alta"/>
    <s v="755185"/>
    <s v=""/>
    <n v="755185"/>
    <n v="755185"/>
    <n v="13.240464257102564"/>
    <s v="Leve"/>
    <s v="Unknown"/>
    <s v="Weak Passwords"/>
    <x v="4"/>
    <n v="20"/>
    <x v="1"/>
  </r>
  <r>
    <n v="2037"/>
    <s v="Russia"/>
    <x v="7"/>
    <x v="0"/>
    <x v="4"/>
    <s v="DDoS"/>
    <n v="7"/>
    <x v="2"/>
    <s v="IT"/>
    <x v="2"/>
    <n v="3784"/>
    <n v="3784000"/>
    <s v="Media"/>
    <s v="839882"/>
    <s v="Nation-state"/>
    <n v="839882"/>
    <n v="839882"/>
    <n v="4.5053948054607673"/>
    <s v="Leve"/>
    <s v="Nation-state"/>
    <s v="Social Engineering"/>
    <x v="1"/>
    <n v="7"/>
    <x v="1"/>
  </r>
  <r>
    <n v="2038"/>
    <s v="Russia"/>
    <x v="7"/>
    <x v="0"/>
    <x v="8"/>
    <s v="Ransomware"/>
    <n v="4"/>
    <x v="0"/>
    <s v="Education"/>
    <x v="0"/>
    <n v="868"/>
    <n v="868000"/>
    <s v="Media"/>
    <s v="852965"/>
    <s v="Nation-state"/>
    <n v="852965"/>
    <n v="852965"/>
    <n v="1.0176267490459749"/>
    <s v="Leve"/>
    <s v="Nation-state"/>
    <s v="Weak Passwords"/>
    <x v="2"/>
    <n v="39"/>
    <x v="2"/>
  </r>
  <r>
    <n v="2039"/>
    <s v="Brazil"/>
    <x v="8"/>
    <x v="2"/>
    <x v="8"/>
    <s v="Man-in-the-Middle"/>
    <n v="4"/>
    <x v="1"/>
    <s v="Banking"/>
    <x v="4"/>
    <n v="369"/>
    <n v="369000"/>
    <s v="Media"/>
    <s v="566386"/>
    <s v="Insider"/>
    <n v="566386"/>
    <n v="566386"/>
    <n v="0.65149915428700567"/>
    <s v="Leve"/>
    <s v="Insider"/>
    <s v="Unpatched Software"/>
    <x v="4"/>
    <n v="45"/>
    <x v="2"/>
  </r>
  <r>
    <n v="2040"/>
    <s v="Japan"/>
    <x v="9"/>
    <x v="0"/>
    <x v="1"/>
    <s v="Phishing"/>
    <n v="8"/>
    <x v="4"/>
    <s v="IT"/>
    <x v="2"/>
    <n v="7385"/>
    <n v="7385000"/>
    <s v="Alta"/>
    <s v="402903"/>
    <s v="Insider"/>
    <n v="402903"/>
    <n v="402903"/>
    <n v="18.329473843580217"/>
    <s v="Leve"/>
    <s v="Insider"/>
    <s v="Zero-day"/>
    <x v="4"/>
    <n v="55"/>
    <x v="0"/>
  </r>
  <r>
    <n v="2041"/>
    <s v="UK"/>
    <x v="1"/>
    <x v="1"/>
    <x v="4"/>
    <s v="DDoS"/>
    <n v="7"/>
    <x v="2"/>
    <s v="Retail"/>
    <x v="1"/>
    <n v="5"/>
    <n v="5000"/>
    <s v="Baja"/>
    <s v="261266"/>
    <s v="Hacker Group"/>
    <n v="261266"/>
    <n v="261266"/>
    <n v="1.9137583918305483E-2"/>
    <s v="Leve"/>
    <s v="Hacker Group"/>
    <s v="Weak Passwords"/>
    <x v="3"/>
    <n v="63"/>
    <x v="0"/>
  </r>
  <r>
    <n v="2042"/>
    <s v="France"/>
    <x v="4"/>
    <x v="1"/>
    <x v="7"/>
    <s v="Malware"/>
    <n v="10"/>
    <x v="5"/>
    <s v="IT"/>
    <x v="2"/>
    <n v="9194"/>
    <n v="9194000"/>
    <s v="Alta"/>
    <s v="899215"/>
    <s v="Hacker Group"/>
    <n v="899215"/>
    <n v="899215"/>
    <n v="10.224473568612623"/>
    <s v="Leve"/>
    <s v="Hacker Group"/>
    <s v="Weak Passwords"/>
    <x v="2"/>
    <n v="59"/>
    <x v="0"/>
  </r>
  <r>
    <n v="2043"/>
    <s v="China"/>
    <x v="0"/>
    <x v="0"/>
    <x v="5"/>
    <s v="Man-in-the-Middle"/>
    <n v="2"/>
    <x v="1"/>
    <s v="Education"/>
    <x v="0"/>
    <n v="3537"/>
    <n v="3537000"/>
    <s v="Media"/>
    <s v="455900"/>
    <s v="Hacker Group"/>
    <n v="455900"/>
    <n v="455900"/>
    <n v="7.7582803246325946"/>
    <s v="Leve"/>
    <s v="Hacker Group"/>
    <s v="Zero-day"/>
    <x v="2"/>
    <n v="11"/>
    <x v="1"/>
  </r>
  <r>
    <n v="2044"/>
    <s v="Japan"/>
    <x v="9"/>
    <x v="0"/>
    <x v="5"/>
    <s v="SQL Injection"/>
    <n v="2"/>
    <x v="3"/>
    <s v="Government"/>
    <x v="6"/>
    <n v="6961"/>
    <n v="6961000"/>
    <s v="Alta"/>
    <s v="391049"/>
    <s v=""/>
    <n v="391049"/>
    <n v="391049"/>
    <n v="17.800838258121104"/>
    <s v="Leve"/>
    <s v="Unknown"/>
    <s v="Weak Passwords"/>
    <x v="2"/>
    <n v="35"/>
    <x v="2"/>
  </r>
  <r>
    <n v="2045"/>
    <s v="France"/>
    <x v="4"/>
    <x v="1"/>
    <x v="9"/>
    <s v="Ransomware"/>
    <n v="5"/>
    <x v="0"/>
    <s v="Government"/>
    <x v="6"/>
    <n v="8153"/>
    <n v="8153000"/>
    <s v="Alta"/>
    <s v="694660"/>
    <s v=""/>
    <n v="694660"/>
    <n v="694660"/>
    <n v="11.736676935479228"/>
    <s v="Leve"/>
    <s v="Unknown"/>
    <s v="Weak Passwords"/>
    <x v="4"/>
    <n v="29"/>
    <x v="2"/>
  </r>
  <r>
    <n v="2046"/>
    <s v="Germany"/>
    <x v="2"/>
    <x v="1"/>
    <x v="9"/>
    <s v="DDoS"/>
    <n v="5"/>
    <x v="2"/>
    <s v="IT"/>
    <x v="2"/>
    <n v="6396"/>
    <n v="6396000"/>
    <s v="Alta"/>
    <s v="650469"/>
    <s v=""/>
    <n v="650469"/>
    <n v="650469"/>
    <n v="9.8329051807234471"/>
    <s v="Leve"/>
    <s v="Unknown"/>
    <s v="Unpatched Software"/>
    <x v="2"/>
    <n v="58"/>
    <x v="0"/>
  </r>
  <r>
    <n v="2047"/>
    <s v="USA"/>
    <x v="3"/>
    <x v="2"/>
    <x v="9"/>
    <s v="SQL Injection"/>
    <n v="5"/>
    <x v="3"/>
    <s v="IT"/>
    <x v="2"/>
    <n v="6817"/>
    <n v="6817000"/>
    <s v="Alta"/>
    <s v="247149"/>
    <s v="Nation-state"/>
    <n v="247149"/>
    <n v="247149"/>
    <n v="27.582551416352079"/>
    <s v="Leve"/>
    <s v="Nation-state"/>
    <s v="Unpatched Software"/>
    <x v="2"/>
    <n v="47"/>
    <x v="2"/>
  </r>
  <r>
    <n v="2048"/>
    <s v="Japan"/>
    <x v="9"/>
    <x v="0"/>
    <x v="0"/>
    <s v="DDoS"/>
    <n v="6"/>
    <x v="2"/>
    <s v="Education"/>
    <x v="0"/>
    <n v="1554"/>
    <n v="1554000"/>
    <s v="Media"/>
    <s v="645578"/>
    <s v="Insider"/>
    <n v="645578"/>
    <n v="645578"/>
    <n v="2.4071452248992378"/>
    <s v="Leve"/>
    <s v="Insider"/>
    <s v="Weak Passwords"/>
    <x v="1"/>
    <n v="56"/>
    <x v="0"/>
  </r>
  <r>
    <n v="2049"/>
    <s v="Germany"/>
    <x v="2"/>
    <x v="1"/>
    <x v="0"/>
    <s v="SQL Injection"/>
    <n v="6"/>
    <x v="3"/>
    <s v="Government"/>
    <x v="6"/>
    <n v="6705"/>
    <n v="6705000"/>
    <s v="Alta"/>
    <s v="848517"/>
    <s v=""/>
    <n v="848517"/>
    <n v="848517"/>
    <n v="7.9020219983807038"/>
    <s v="Leve"/>
    <s v="Unknown"/>
    <s v="Unpatched Software"/>
    <x v="2"/>
    <n v="16"/>
    <x v="1"/>
  </r>
  <r>
    <n v="2050"/>
    <s v="France"/>
    <x v="4"/>
    <x v="1"/>
    <x v="0"/>
    <s v="Malware"/>
    <n v="6"/>
    <x v="5"/>
    <s v="Healthcare"/>
    <x v="5"/>
    <n v="2519"/>
    <n v="2519000"/>
    <s v="Media"/>
    <s v="897755"/>
    <s v="Hacker Group"/>
    <n v="897755"/>
    <n v="897755"/>
    <n v="2.8058880206737919"/>
    <s v="Leve"/>
    <s v="Hacker Group"/>
    <s v="Social Engineering"/>
    <x v="2"/>
    <n v="61"/>
    <x v="0"/>
  </r>
  <r>
    <n v="2051"/>
    <s v="USA"/>
    <x v="3"/>
    <x v="2"/>
    <x v="5"/>
    <s v="Ransomware"/>
    <n v="2"/>
    <x v="0"/>
    <s v="Government"/>
    <x v="6"/>
    <n v="9334"/>
    <n v="9334000"/>
    <s v="Alta"/>
    <s v="999635"/>
    <s v="Nation-state"/>
    <n v="999635"/>
    <n v="999635"/>
    <n v="9.3374081539762006"/>
    <s v="Leve"/>
    <s v="Nation-state"/>
    <s v="Weak Passwords"/>
    <x v="3"/>
    <n v="24"/>
    <x v="2"/>
  </r>
  <r>
    <n v="2052"/>
    <s v="Brazil"/>
    <x v="8"/>
    <x v="2"/>
    <x v="1"/>
    <s v="Phishing"/>
    <n v="8"/>
    <x v="4"/>
    <s v="Government"/>
    <x v="6"/>
    <n v="8727"/>
    <n v="8727000"/>
    <s v="Alta"/>
    <s v="767721"/>
    <s v=""/>
    <n v="767721"/>
    <n v="767721"/>
    <n v="11.36741081721094"/>
    <s v="Leve"/>
    <s v="Unknown"/>
    <s v="Weak Passwords"/>
    <x v="4"/>
    <n v="9"/>
    <x v="1"/>
  </r>
  <r>
    <n v="2053"/>
    <s v="India"/>
    <x v="5"/>
    <x v="0"/>
    <x v="0"/>
    <s v="Phishing"/>
    <n v="6"/>
    <x v="4"/>
    <s v="IT"/>
    <x v="2"/>
    <n v="3315"/>
    <n v="3315000"/>
    <s v="Media"/>
    <s v="629687"/>
    <s v=""/>
    <n v="629687"/>
    <n v="629687"/>
    <n v="5.2645203092965236"/>
    <s v="Leve"/>
    <s v="Unknown"/>
    <s v="Social Engineering"/>
    <x v="3"/>
    <n v="53"/>
    <x v="0"/>
  </r>
  <r>
    <n v="2054"/>
    <s v="India"/>
    <x v="5"/>
    <x v="0"/>
    <x v="8"/>
    <s v="Phishing"/>
    <n v="4"/>
    <x v="4"/>
    <s v="Retail"/>
    <x v="1"/>
    <n v="385"/>
    <n v="385000"/>
    <s v="Media"/>
    <s v="517843"/>
    <s v=""/>
    <n v="517843"/>
    <n v="517843"/>
    <n v="0.743468580245364"/>
    <s v="Leve"/>
    <s v="Unknown"/>
    <s v="Unpatched Software"/>
    <x v="0"/>
    <n v="69"/>
    <x v="0"/>
  </r>
  <r>
    <n v="2055"/>
    <s v="Russia"/>
    <x v="7"/>
    <x v="0"/>
    <x v="7"/>
    <s v="DDoS"/>
    <n v="10"/>
    <x v="2"/>
    <s v="Healthcare"/>
    <x v="5"/>
    <n v="2092"/>
    <n v="2092000"/>
    <s v="Media"/>
    <s v="807631"/>
    <s v="Nation-state"/>
    <n v="807631"/>
    <n v="807631"/>
    <n v="2.5902918535816482"/>
    <s v="Leve"/>
    <s v="Nation-state"/>
    <s v="Weak Passwords"/>
    <x v="3"/>
    <n v="56"/>
    <x v="0"/>
  </r>
  <r>
    <n v="2056"/>
    <s v="France"/>
    <x v="4"/>
    <x v="1"/>
    <x v="2"/>
    <s v="Phishing"/>
    <n v="1"/>
    <x v="4"/>
    <s v="Retail"/>
    <x v="1"/>
    <n v="9895"/>
    <n v="9895000"/>
    <s v="Alta"/>
    <s v="354954"/>
    <s v="Nation-state"/>
    <n v="354954"/>
    <n v="354954"/>
    <n v="27.876851648382608"/>
    <s v="Leve"/>
    <s v="Nation-state"/>
    <s v="Social Engineering"/>
    <x v="1"/>
    <n v="14"/>
    <x v="1"/>
  </r>
  <r>
    <n v="2057"/>
    <s v="Japan"/>
    <x v="9"/>
    <x v="0"/>
    <x v="1"/>
    <s v="SQL Injection"/>
    <n v="8"/>
    <x v="3"/>
    <s v="Healthcare"/>
    <x v="5"/>
    <n v="5426"/>
    <n v="5426000"/>
    <s v="Alta"/>
    <s v="839368"/>
    <s v="Insider"/>
    <n v="839368"/>
    <n v="839368"/>
    <n v="6.4643874915412551"/>
    <s v="Leve"/>
    <s v="Insider"/>
    <s v="Unpatched Software"/>
    <x v="2"/>
    <n v="40"/>
    <x v="2"/>
  </r>
  <r>
    <n v="2058"/>
    <s v="Australia"/>
    <x v="6"/>
    <x v="3"/>
    <x v="4"/>
    <s v="DDoS"/>
    <n v="7"/>
    <x v="2"/>
    <s v="Healthcare"/>
    <x v="5"/>
    <n v="1077"/>
    <n v="1077000"/>
    <s v="Media"/>
    <s v="910081"/>
    <s v="Nation-state"/>
    <n v="910081"/>
    <n v="910081"/>
    <n v="1.1834111469198896"/>
    <s v="Leve"/>
    <s v="Nation-state"/>
    <s v="Zero-day"/>
    <x v="0"/>
    <n v="28"/>
    <x v="2"/>
  </r>
  <r>
    <n v="2059"/>
    <s v="USA"/>
    <x v="3"/>
    <x v="2"/>
    <x v="2"/>
    <s v="Phishing"/>
    <n v="1"/>
    <x v="4"/>
    <s v="IT"/>
    <x v="2"/>
    <n v="8742"/>
    <n v="8742000"/>
    <s v="Alta"/>
    <s v="979700"/>
    <s v="Hacker Group"/>
    <n v="979700"/>
    <n v="979700"/>
    <n v="8.9231397366540772"/>
    <s v="Leve"/>
    <s v="Hacker Group"/>
    <s v="Weak Passwords"/>
    <x v="3"/>
    <n v="49"/>
    <x v="2"/>
  </r>
  <r>
    <n v="2060"/>
    <s v="China"/>
    <x v="0"/>
    <x v="0"/>
    <x v="0"/>
    <s v="Man-in-the-Middle"/>
    <n v="6"/>
    <x v="1"/>
    <s v="Telecommunications"/>
    <x v="3"/>
    <n v="5878"/>
    <n v="5878000"/>
    <s v="Alta"/>
    <s v="586131"/>
    <s v="Nation-state"/>
    <n v="586131"/>
    <n v="586131"/>
    <n v="10.028474863127867"/>
    <s v="Leve"/>
    <s v="Nation-state"/>
    <s v="Unpatched Software"/>
    <x v="2"/>
    <n v="68"/>
    <x v="0"/>
  </r>
  <r>
    <n v="2061"/>
    <s v="Australia"/>
    <x v="6"/>
    <x v="3"/>
    <x v="1"/>
    <s v="Phishing"/>
    <n v="8"/>
    <x v="4"/>
    <s v="Education"/>
    <x v="0"/>
    <n v="8247"/>
    <n v="8247000"/>
    <s v="Alta"/>
    <s v="317988"/>
    <s v="Nation-state"/>
    <n v="317988"/>
    <n v="317988"/>
    <n v="25.934940941167593"/>
    <s v="Leve"/>
    <s v="Nation-state"/>
    <s v="Zero-day"/>
    <x v="4"/>
    <n v="2"/>
    <x v="1"/>
  </r>
  <r>
    <n v="2062"/>
    <s v="India"/>
    <x v="5"/>
    <x v="0"/>
    <x v="4"/>
    <s v="Ransomware"/>
    <n v="7"/>
    <x v="0"/>
    <s v="Government"/>
    <x v="6"/>
    <n v="4311"/>
    <n v="4311000"/>
    <s v="Alta"/>
    <s v="11241"/>
    <s v="Hacker Group"/>
    <n v="11241"/>
    <n v="11241"/>
    <n v="383.50680544435551"/>
    <s v="Grave"/>
    <s v="Hacker Group"/>
    <s v="Weak Passwords"/>
    <x v="0"/>
    <n v="4"/>
    <x v="1"/>
  </r>
  <r>
    <n v="2063"/>
    <s v="Brazil"/>
    <x v="8"/>
    <x v="2"/>
    <x v="3"/>
    <s v="Phishing"/>
    <n v="9"/>
    <x v="4"/>
    <s v="Education"/>
    <x v="0"/>
    <n v="9798"/>
    <n v="9798000"/>
    <s v="Alta"/>
    <s v="381599"/>
    <s v=""/>
    <n v="381599"/>
    <n v="381599"/>
    <n v="25.67616791448615"/>
    <s v="Leve"/>
    <s v="Unknown"/>
    <s v="Weak Passwords"/>
    <x v="4"/>
    <n v="66"/>
    <x v="0"/>
  </r>
  <r>
    <n v="2064"/>
    <s v="USA"/>
    <x v="3"/>
    <x v="2"/>
    <x v="3"/>
    <s v="SQL Injection"/>
    <n v="9"/>
    <x v="3"/>
    <s v="Education"/>
    <x v="0"/>
    <n v="165"/>
    <n v="165000"/>
    <s v="Media"/>
    <s v="347293"/>
    <s v="Nation-state"/>
    <n v="347293"/>
    <n v="347293"/>
    <n v="0.47510315497289035"/>
    <s v="Leve"/>
    <s v="Nation-state"/>
    <s v="Unpatched Software"/>
    <x v="3"/>
    <n v="65"/>
    <x v="0"/>
  </r>
  <r>
    <n v="2065"/>
    <s v="UK"/>
    <x v="1"/>
    <x v="1"/>
    <x v="5"/>
    <s v="Ransomware"/>
    <n v="2"/>
    <x v="0"/>
    <s v="IT"/>
    <x v="2"/>
    <n v="8623"/>
    <n v="8623000"/>
    <s v="Alta"/>
    <s v="82321"/>
    <s v=""/>
    <n v="82321"/>
    <n v="82321"/>
    <n v="104.74848459080916"/>
    <s v="Grave"/>
    <s v="Unknown"/>
    <s v="Zero-day"/>
    <x v="3"/>
    <n v="47"/>
    <x v="2"/>
  </r>
  <r>
    <n v="2066"/>
    <s v="Germany"/>
    <x v="2"/>
    <x v="1"/>
    <x v="5"/>
    <s v="SQL Injection"/>
    <n v="2"/>
    <x v="3"/>
    <s v="Retail"/>
    <x v="1"/>
    <n v="4976"/>
    <n v="4976000"/>
    <s v="Alta"/>
    <s v="460558"/>
    <s v="Nation-state"/>
    <n v="460558"/>
    <n v="460558"/>
    <n v="10.804285236604294"/>
    <s v="Leve"/>
    <s v="Nation-state"/>
    <s v="Zero-day"/>
    <x v="0"/>
    <n v="61"/>
    <x v="0"/>
  </r>
  <r>
    <n v="2067"/>
    <s v="Germany"/>
    <x v="2"/>
    <x v="1"/>
    <x v="6"/>
    <s v="Man-in-the-Middle"/>
    <n v="3"/>
    <x v="1"/>
    <s v="Telecommunications"/>
    <x v="3"/>
    <n v="6283"/>
    <n v="6283000"/>
    <s v="Alta"/>
    <s v="828280"/>
    <s v="Hacker Group"/>
    <n v="828280"/>
    <n v="828280"/>
    <n v="7.5855990727773213"/>
    <s v="Leve"/>
    <s v="Hacker Group"/>
    <s v="Social Engineering"/>
    <x v="0"/>
    <n v="62"/>
    <x v="0"/>
  </r>
  <r>
    <n v="2068"/>
    <s v="India"/>
    <x v="5"/>
    <x v="0"/>
    <x v="9"/>
    <s v="Malware"/>
    <n v="5"/>
    <x v="5"/>
    <s v="Education"/>
    <x v="0"/>
    <n v="2014"/>
    <n v="2014000"/>
    <s v="Media"/>
    <s v="287352"/>
    <s v=""/>
    <n v="287352"/>
    <n v="287352"/>
    <n v="7.0088254127342076"/>
    <s v="Leve"/>
    <s v="Unknown"/>
    <s v="Zero-day"/>
    <x v="3"/>
    <n v="69"/>
    <x v="0"/>
  </r>
  <r>
    <n v="2069"/>
    <s v="Australia"/>
    <x v="6"/>
    <x v="3"/>
    <x v="9"/>
    <s v="Ransomware"/>
    <n v="5"/>
    <x v="0"/>
    <s v="Government"/>
    <x v="6"/>
    <n v="259"/>
    <n v="259000"/>
    <s v="Media"/>
    <s v="946651"/>
    <s v="Insider"/>
    <n v="946651"/>
    <n v="946651"/>
    <n v="0.27359607711817768"/>
    <s v="Leve"/>
    <s v="Insider"/>
    <s v="Unpatched Software"/>
    <x v="0"/>
    <n v="67"/>
    <x v="0"/>
  </r>
  <r>
    <n v="2070"/>
    <s v="Japan"/>
    <x v="9"/>
    <x v="0"/>
    <x v="1"/>
    <s v="Phishing"/>
    <n v="8"/>
    <x v="4"/>
    <s v="Education"/>
    <x v="0"/>
    <n v="8843"/>
    <n v="8843000"/>
    <s v="Alta"/>
    <s v="954423"/>
    <s v=""/>
    <n v="954423"/>
    <n v="954423"/>
    <n v="9.2652838416509233"/>
    <s v="Leve"/>
    <s v="Unknown"/>
    <s v="Unpatched Software"/>
    <x v="3"/>
    <n v="6"/>
    <x v="1"/>
  </r>
  <r>
    <n v="2071"/>
    <s v="Australia"/>
    <x v="6"/>
    <x v="3"/>
    <x v="6"/>
    <s v="Ransomware"/>
    <n v="3"/>
    <x v="0"/>
    <s v="Banking"/>
    <x v="4"/>
    <n v="3256"/>
    <n v="3256000"/>
    <s v="Media"/>
    <s v="979382"/>
    <s v="Nation-state"/>
    <n v="979382"/>
    <n v="979382"/>
    <n v="3.3245454786794122"/>
    <s v="Leve"/>
    <s v="Nation-state"/>
    <s v="Social Engineering"/>
    <x v="2"/>
    <n v="43"/>
    <x v="2"/>
  </r>
  <r>
    <n v="2072"/>
    <s v="Brazil"/>
    <x v="8"/>
    <x v="2"/>
    <x v="1"/>
    <s v="DDoS"/>
    <n v="8"/>
    <x v="2"/>
    <s v="Government"/>
    <x v="6"/>
    <n v="5867"/>
    <n v="5867000"/>
    <s v="Alta"/>
    <s v="12372"/>
    <s v="Nation-state"/>
    <n v="12372"/>
    <n v="12372"/>
    <n v="474.21597154865827"/>
    <s v="Grave"/>
    <s v="Nation-state"/>
    <s v="Social Engineering"/>
    <x v="4"/>
    <n v="29"/>
    <x v="2"/>
  </r>
  <r>
    <n v="2073"/>
    <s v="Japan"/>
    <x v="9"/>
    <x v="0"/>
    <x v="1"/>
    <s v="Phishing"/>
    <n v="8"/>
    <x v="4"/>
    <s v="IT"/>
    <x v="2"/>
    <n v="649"/>
    <n v="649000"/>
    <s v="Media"/>
    <s v="195044"/>
    <s v=""/>
    <n v="195044"/>
    <n v="195044"/>
    <n v="3.3274543180000409"/>
    <s v="Leve"/>
    <s v="Unknown"/>
    <s v="Unpatched Software"/>
    <x v="1"/>
    <n v="20"/>
    <x v="1"/>
  </r>
  <r>
    <n v="2074"/>
    <s v="Japan"/>
    <x v="9"/>
    <x v="0"/>
    <x v="0"/>
    <s v="Ransomware"/>
    <n v="6"/>
    <x v="0"/>
    <s v="Telecommunications"/>
    <x v="3"/>
    <n v="3493"/>
    <n v="3493000"/>
    <s v="Media"/>
    <s v="721984"/>
    <s v="Nation-state"/>
    <n v="721984"/>
    <n v="721984"/>
    <n v="4.8380573530715365"/>
    <s v="Leve"/>
    <s v="Nation-state"/>
    <s v="Weak Passwords"/>
    <x v="0"/>
    <n v="44"/>
    <x v="2"/>
  </r>
  <r>
    <n v="2075"/>
    <s v="UK"/>
    <x v="1"/>
    <x v="1"/>
    <x v="6"/>
    <s v="DDoS"/>
    <n v="3"/>
    <x v="2"/>
    <s v="Education"/>
    <x v="0"/>
    <n v="7155"/>
    <n v="7155000"/>
    <s v="Alta"/>
    <s v="654253"/>
    <s v="Insider"/>
    <n v="654253"/>
    <n v="654253"/>
    <n v="10.936136326466979"/>
    <s v="Leve"/>
    <s v="Insider"/>
    <s v="Weak Passwords"/>
    <x v="0"/>
    <n v="35"/>
    <x v="2"/>
  </r>
  <r>
    <n v="2076"/>
    <s v="Brazil"/>
    <x v="8"/>
    <x v="2"/>
    <x v="7"/>
    <s v="Malware"/>
    <n v="10"/>
    <x v="5"/>
    <s v="Healthcare"/>
    <x v="5"/>
    <n v="2301"/>
    <n v="2301000"/>
    <s v="Media"/>
    <s v="686119"/>
    <s v="Insider"/>
    <n v="686119"/>
    <n v="686119"/>
    <n v="3.3536456503900927"/>
    <s v="Leve"/>
    <s v="Insider"/>
    <s v="Weak Passwords"/>
    <x v="0"/>
    <n v="25"/>
    <x v="2"/>
  </r>
  <r>
    <n v="2077"/>
    <s v="Australia"/>
    <x v="6"/>
    <x v="3"/>
    <x v="1"/>
    <s v="Man-in-the-Middle"/>
    <n v="8"/>
    <x v="1"/>
    <s v="Healthcare"/>
    <x v="5"/>
    <n v="9391"/>
    <n v="9391000"/>
    <s v="Alta"/>
    <s v="776634"/>
    <s v=""/>
    <n v="776634"/>
    <n v="776634"/>
    <n v="12.091924896411951"/>
    <s v="Leve"/>
    <s v="Unknown"/>
    <s v="Weak Passwords"/>
    <x v="4"/>
    <n v="33"/>
    <x v="2"/>
  </r>
  <r>
    <n v="2078"/>
    <s v="India"/>
    <x v="5"/>
    <x v="0"/>
    <x v="9"/>
    <s v="Ransomware"/>
    <n v="5"/>
    <x v="0"/>
    <s v="IT"/>
    <x v="2"/>
    <n v="4109"/>
    <n v="4109000"/>
    <s v="Alta"/>
    <s v="698224"/>
    <s v="Insider"/>
    <n v="698224"/>
    <n v="698224"/>
    <n v="5.8849309104241616"/>
    <s v="Leve"/>
    <s v="Insider"/>
    <s v="Unpatched Software"/>
    <x v="0"/>
    <n v="21"/>
    <x v="2"/>
  </r>
  <r>
    <n v="2079"/>
    <s v="Germany"/>
    <x v="2"/>
    <x v="1"/>
    <x v="5"/>
    <s v="Malware"/>
    <n v="2"/>
    <x v="5"/>
    <s v="Government"/>
    <x v="6"/>
    <n v="8677"/>
    <n v="8677000"/>
    <s v="Alta"/>
    <s v="88821"/>
    <s v=""/>
    <n v="88821"/>
    <n v="88821"/>
    <n v="97.690861395390726"/>
    <s v="Moderada"/>
    <s v="Unknown"/>
    <s v="Zero-day"/>
    <x v="2"/>
    <n v="39"/>
    <x v="2"/>
  </r>
  <r>
    <n v="2080"/>
    <s v="Russia"/>
    <x v="7"/>
    <x v="0"/>
    <x v="6"/>
    <s v="Man-in-the-Middle"/>
    <n v="3"/>
    <x v="1"/>
    <s v="Banking"/>
    <x v="4"/>
    <n v="5395"/>
    <n v="5395000"/>
    <s v="Alta"/>
    <s v="846546"/>
    <s v=""/>
    <n v="846546"/>
    <n v="846546"/>
    <n v="6.372955515707357"/>
    <s v="Leve"/>
    <s v="Unknown"/>
    <s v="Unpatched Software"/>
    <x v="0"/>
    <n v="51"/>
    <x v="0"/>
  </r>
  <r>
    <n v="2081"/>
    <s v="Brazil"/>
    <x v="8"/>
    <x v="2"/>
    <x v="3"/>
    <s v="Man-in-the-Middle"/>
    <n v="9"/>
    <x v="1"/>
    <s v="Retail"/>
    <x v="1"/>
    <n v="1404"/>
    <n v="1404000"/>
    <s v="Media"/>
    <s v="117819"/>
    <s v="Nation-state"/>
    <n v="117819"/>
    <n v="117819"/>
    <n v="11.916583912611719"/>
    <s v="Leve"/>
    <s v="Nation-state"/>
    <s v="Zero-day"/>
    <x v="2"/>
    <n v="15"/>
    <x v="1"/>
  </r>
  <r>
    <n v="2082"/>
    <s v="Russia"/>
    <x v="7"/>
    <x v="0"/>
    <x v="8"/>
    <s v="Man-in-the-Middle"/>
    <n v="4"/>
    <x v="1"/>
    <s v="IT"/>
    <x v="2"/>
    <n v="7097"/>
    <n v="7097000"/>
    <s v="Alta"/>
    <s v="465446"/>
    <s v=""/>
    <n v="465446"/>
    <n v="465446"/>
    <n v="15.247740876492655"/>
    <s v="Leve"/>
    <s v="Unknown"/>
    <s v="Unpatched Software"/>
    <x v="4"/>
    <n v="51"/>
    <x v="0"/>
  </r>
  <r>
    <n v="2083"/>
    <s v="Brazil"/>
    <x v="8"/>
    <x v="2"/>
    <x v="7"/>
    <s v="Malware"/>
    <n v="10"/>
    <x v="5"/>
    <s v="Healthcare"/>
    <x v="5"/>
    <n v="7572"/>
    <n v="7572000"/>
    <s v="Alta"/>
    <s v="184554"/>
    <s v=""/>
    <n v="184554"/>
    <n v="184554"/>
    <n v="41.028642023472806"/>
    <s v="Moderada"/>
    <s v="Unknown"/>
    <s v="Zero-day"/>
    <x v="1"/>
    <n v="39"/>
    <x v="2"/>
  </r>
  <r>
    <n v="2084"/>
    <s v="USA"/>
    <x v="3"/>
    <x v="2"/>
    <x v="6"/>
    <s v="Phishing"/>
    <n v="3"/>
    <x v="4"/>
    <s v="IT"/>
    <x v="2"/>
    <n v="4871"/>
    <n v="4871000"/>
    <s v="Alta"/>
    <s v="520480"/>
    <s v="Insider"/>
    <n v="520480"/>
    <n v="520480"/>
    <n v="9.3586689209960046"/>
    <s v="Leve"/>
    <s v="Insider"/>
    <s v="Weak Passwords"/>
    <x v="0"/>
    <n v="66"/>
    <x v="0"/>
  </r>
  <r>
    <n v="2085"/>
    <s v="Brazil"/>
    <x v="8"/>
    <x v="2"/>
    <x v="9"/>
    <s v="Malware"/>
    <n v="5"/>
    <x v="5"/>
    <s v="Government"/>
    <x v="6"/>
    <n v="5061"/>
    <n v="5061000"/>
    <s v="Alta"/>
    <s v="294668"/>
    <s v="Nation-state"/>
    <n v="294668"/>
    <n v="294668"/>
    <n v="17.175261650399772"/>
    <s v="Leve"/>
    <s v="Nation-state"/>
    <s v="Social Engineering"/>
    <x v="4"/>
    <n v="17"/>
    <x v="1"/>
  </r>
  <r>
    <n v="2086"/>
    <s v="USA"/>
    <x v="3"/>
    <x v="2"/>
    <x v="1"/>
    <s v="Man-in-the-Middle"/>
    <n v="8"/>
    <x v="1"/>
    <s v="Healthcare"/>
    <x v="5"/>
    <n v="5454"/>
    <n v="5454000"/>
    <s v="Alta"/>
    <s v="892665"/>
    <s v="Insider"/>
    <n v="892665"/>
    <n v="892665"/>
    <n v="6.1097948278469527"/>
    <s v="Leve"/>
    <s v="Insider"/>
    <s v="Unpatched Software"/>
    <x v="0"/>
    <n v="31"/>
    <x v="2"/>
  </r>
  <r>
    <n v="2087"/>
    <s v="USA"/>
    <x v="3"/>
    <x v="2"/>
    <x v="4"/>
    <s v="Ransomware"/>
    <n v="7"/>
    <x v="0"/>
    <s v="Healthcare"/>
    <x v="5"/>
    <n v="8742"/>
    <n v="8742000"/>
    <s v="Alta"/>
    <s v="80926"/>
    <s v="Hacker Group"/>
    <n v="80926"/>
    <n v="80926"/>
    <n v="108.02461508044387"/>
    <s v="Grave"/>
    <s v="Hacker Group"/>
    <s v="Unpatched Software"/>
    <x v="2"/>
    <n v="19"/>
    <x v="1"/>
  </r>
  <r>
    <n v="2088"/>
    <s v="UK"/>
    <x v="1"/>
    <x v="1"/>
    <x v="3"/>
    <s v="Ransomware"/>
    <n v="9"/>
    <x v="0"/>
    <s v="Education"/>
    <x v="0"/>
    <n v="8077"/>
    <n v="8077000"/>
    <s v="Alta"/>
    <s v="884536"/>
    <s v="Insider"/>
    <n v="884536"/>
    <n v="884536"/>
    <n v="9.13134117774743"/>
    <s v="Leve"/>
    <s v="Insider"/>
    <s v="Zero-day"/>
    <x v="4"/>
    <n v="34"/>
    <x v="2"/>
  </r>
  <r>
    <n v="2089"/>
    <s v="Brazil"/>
    <x v="8"/>
    <x v="2"/>
    <x v="7"/>
    <s v="SQL Injection"/>
    <n v="10"/>
    <x v="3"/>
    <s v="Healthcare"/>
    <x v="5"/>
    <n v="373"/>
    <n v="373000"/>
    <s v="Media"/>
    <s v="445422"/>
    <s v=""/>
    <n v="445422"/>
    <n v="445422"/>
    <n v="0.83740812083821636"/>
    <s v="Leve"/>
    <s v="Unknown"/>
    <s v="Unpatched Software"/>
    <x v="1"/>
    <n v="70"/>
    <x v="0"/>
  </r>
  <r>
    <n v="2090"/>
    <s v="Russia"/>
    <x v="7"/>
    <x v="0"/>
    <x v="9"/>
    <s v="Ransomware"/>
    <n v="5"/>
    <x v="0"/>
    <s v="Government"/>
    <x v="6"/>
    <n v="5228"/>
    <n v="5228000"/>
    <s v="Alta"/>
    <s v="376628"/>
    <s v=""/>
    <n v="376628"/>
    <n v="376628"/>
    <n v="13.881070977197659"/>
    <s v="Leve"/>
    <s v="Unknown"/>
    <s v="Zero-day"/>
    <x v="3"/>
    <n v="30"/>
    <x v="2"/>
  </r>
  <r>
    <n v="2091"/>
    <s v="Brazil"/>
    <x v="8"/>
    <x v="2"/>
    <x v="3"/>
    <s v="Man-in-the-Middle"/>
    <n v="9"/>
    <x v="1"/>
    <s v="Banking"/>
    <x v="4"/>
    <n v="7089"/>
    <n v="7089000"/>
    <s v="Alta"/>
    <s v="378949"/>
    <s v=""/>
    <n v="378949"/>
    <n v="378949"/>
    <n v="18.707002789293547"/>
    <s v="Leve"/>
    <s v="Unknown"/>
    <s v="Weak Passwords"/>
    <x v="1"/>
    <n v="67"/>
    <x v="0"/>
  </r>
  <r>
    <n v="2092"/>
    <s v="Japan"/>
    <x v="9"/>
    <x v="0"/>
    <x v="5"/>
    <s v="Phishing"/>
    <n v="2"/>
    <x v="4"/>
    <s v="IT"/>
    <x v="2"/>
    <n v="3527"/>
    <n v="3527000"/>
    <s v="Media"/>
    <s v="26036"/>
    <s v="Hacker Group"/>
    <n v="26036"/>
    <n v="26036"/>
    <n v="135.46627746197572"/>
    <s v="Grave"/>
    <s v="Hacker Group"/>
    <s v="Weak Passwords"/>
    <x v="0"/>
    <n v="71"/>
    <x v="0"/>
  </r>
  <r>
    <n v="2093"/>
    <s v="USA"/>
    <x v="3"/>
    <x v="2"/>
    <x v="9"/>
    <s v="DDoS"/>
    <n v="5"/>
    <x v="2"/>
    <s v="Government"/>
    <x v="6"/>
    <n v="4098"/>
    <n v="4098000"/>
    <s v="Alta"/>
    <s v="191369"/>
    <s v="Insider"/>
    <n v="191369"/>
    <n v="191369"/>
    <n v="21.414126634930422"/>
    <s v="Leve"/>
    <s v="Insider"/>
    <s v="Unpatched Software"/>
    <x v="3"/>
    <n v="65"/>
    <x v="0"/>
  </r>
  <r>
    <n v="2094"/>
    <s v="India"/>
    <x v="5"/>
    <x v="0"/>
    <x v="1"/>
    <s v="Phishing"/>
    <n v="8"/>
    <x v="4"/>
    <s v="IT"/>
    <x v="2"/>
    <n v="9362"/>
    <n v="9362000"/>
    <s v="Alta"/>
    <s v="899005"/>
    <s v="Insider"/>
    <n v="899005"/>
    <n v="899005"/>
    <n v="10.413735185010095"/>
    <s v="Leve"/>
    <s v="Insider"/>
    <s v="Weak Passwords"/>
    <x v="1"/>
    <n v="61"/>
    <x v="0"/>
  </r>
  <r>
    <n v="2095"/>
    <s v="France"/>
    <x v="4"/>
    <x v="1"/>
    <x v="8"/>
    <s v="Man-in-the-Middle"/>
    <n v="4"/>
    <x v="1"/>
    <s v="Education"/>
    <x v="0"/>
    <n v="2057"/>
    <n v="2057000"/>
    <s v="Media"/>
    <s v="119348"/>
    <s v="Nation-state"/>
    <n v="119348"/>
    <n v="119348"/>
    <n v="17.235311861112041"/>
    <s v="Leve"/>
    <s v="Nation-state"/>
    <s v="Unpatched Software"/>
    <x v="3"/>
    <n v="48"/>
    <x v="2"/>
  </r>
  <r>
    <n v="2096"/>
    <s v="Japan"/>
    <x v="9"/>
    <x v="0"/>
    <x v="1"/>
    <s v="Man-in-the-Middle"/>
    <n v="8"/>
    <x v="1"/>
    <s v="Telecommunications"/>
    <x v="3"/>
    <n v="218"/>
    <n v="218000"/>
    <s v="Media"/>
    <s v="610106"/>
    <s v=""/>
    <n v="610106"/>
    <n v="610106"/>
    <n v="0.35731495838428079"/>
    <s v="Leve"/>
    <s v="Unknown"/>
    <s v="Social Engineering"/>
    <x v="4"/>
    <n v="39"/>
    <x v="2"/>
  </r>
  <r>
    <n v="2097"/>
    <s v="USA"/>
    <x v="3"/>
    <x v="2"/>
    <x v="7"/>
    <s v="SQL Injection"/>
    <n v="10"/>
    <x v="3"/>
    <s v="Education"/>
    <x v="0"/>
    <n v="2819"/>
    <n v="2819000"/>
    <s v="Media"/>
    <s v="239853"/>
    <s v="Insider"/>
    <n v="239853"/>
    <n v="239853"/>
    <n v="11.753032065473436"/>
    <s v="Leve"/>
    <s v="Insider"/>
    <s v="Unpatched Software"/>
    <x v="4"/>
    <n v="64"/>
    <x v="0"/>
  </r>
  <r>
    <n v="2098"/>
    <s v="Germany"/>
    <x v="2"/>
    <x v="1"/>
    <x v="7"/>
    <s v="Ransomware"/>
    <n v="10"/>
    <x v="0"/>
    <s v="Telecommunications"/>
    <x v="3"/>
    <n v="9983"/>
    <n v="9983000"/>
    <s v="Alta"/>
    <s v="419344"/>
    <s v="Hacker Group"/>
    <n v="419344"/>
    <n v="419344"/>
    <n v="23.806230684116144"/>
    <s v="Leve"/>
    <s v="Hacker Group"/>
    <s v="Zero-day"/>
    <x v="3"/>
    <n v="59"/>
    <x v="0"/>
  </r>
  <r>
    <n v="2099"/>
    <s v="Germany"/>
    <x v="2"/>
    <x v="1"/>
    <x v="5"/>
    <s v="SQL Injection"/>
    <n v="2"/>
    <x v="3"/>
    <s v="Healthcare"/>
    <x v="5"/>
    <n v="4585"/>
    <n v="4585000"/>
    <s v="Alta"/>
    <s v="428415"/>
    <s v="Hacker Group"/>
    <n v="428415"/>
    <n v="428415"/>
    <n v="10.702239650805877"/>
    <s v="Leve"/>
    <s v="Hacker Group"/>
    <s v="Zero-day"/>
    <x v="2"/>
    <n v="69"/>
    <x v="0"/>
  </r>
  <r>
    <n v="2100"/>
    <s v="France"/>
    <x v="4"/>
    <x v="1"/>
    <x v="8"/>
    <s v="Malware"/>
    <n v="4"/>
    <x v="5"/>
    <s v="Banking"/>
    <x v="4"/>
    <n v="4714"/>
    <n v="4714000"/>
    <s v="Alta"/>
    <s v="169113"/>
    <s v="Insider"/>
    <n v="169113"/>
    <n v="169113"/>
    <n v="27.874852909001675"/>
    <s v="Leve"/>
    <s v="Insider"/>
    <s v="Weak Passwords"/>
    <x v="0"/>
    <n v="55"/>
    <x v="0"/>
  </r>
  <r>
    <n v="2101"/>
    <s v="Russia"/>
    <x v="7"/>
    <x v="0"/>
    <x v="7"/>
    <s v="Phishing"/>
    <n v="10"/>
    <x v="4"/>
    <s v="Government"/>
    <x v="6"/>
    <n v="2406"/>
    <n v="2406000"/>
    <s v="Media"/>
    <s v="867302"/>
    <s v=""/>
    <n v="867302"/>
    <n v="867302"/>
    <n v="2.7741202026514409"/>
    <s v="Leve"/>
    <s v="Unknown"/>
    <s v="Social Engineering"/>
    <x v="3"/>
    <n v="55"/>
    <x v="0"/>
  </r>
  <r>
    <n v="2102"/>
    <s v="France"/>
    <x v="4"/>
    <x v="1"/>
    <x v="9"/>
    <s v="DDoS"/>
    <n v="5"/>
    <x v="2"/>
    <s v="IT"/>
    <x v="2"/>
    <n v="6387"/>
    <n v="6387000"/>
    <s v="Alta"/>
    <s v="821848"/>
    <s v="Insider"/>
    <n v="821848"/>
    <n v="821848"/>
    <n v="7.7715100602544513"/>
    <s v="Leve"/>
    <s v="Insider"/>
    <s v="Unpatched Software"/>
    <x v="3"/>
    <n v="60"/>
    <x v="0"/>
  </r>
  <r>
    <n v="2103"/>
    <s v="Australia"/>
    <x v="6"/>
    <x v="3"/>
    <x v="9"/>
    <s v="Malware"/>
    <n v="5"/>
    <x v="5"/>
    <s v="Government"/>
    <x v="6"/>
    <n v="3596"/>
    <n v="3596000"/>
    <s v="Media"/>
    <s v="982719"/>
    <s v=""/>
    <n v="982719"/>
    <n v="982719"/>
    <n v="3.6592352442559877"/>
    <s v="Leve"/>
    <s v="Unknown"/>
    <s v="Social Engineering"/>
    <x v="4"/>
    <n v="26"/>
    <x v="2"/>
  </r>
  <r>
    <n v="2104"/>
    <s v="Japan"/>
    <x v="9"/>
    <x v="0"/>
    <x v="7"/>
    <s v="DDoS"/>
    <n v="10"/>
    <x v="2"/>
    <s v="Education"/>
    <x v="0"/>
    <n v="7622"/>
    <n v="7622000"/>
    <s v="Alta"/>
    <s v="769794"/>
    <s v="Nation-state"/>
    <n v="769794"/>
    <n v="769794"/>
    <n v="9.9013502313605972"/>
    <s v="Leve"/>
    <s v="Nation-state"/>
    <s v="Zero-day"/>
    <x v="1"/>
    <n v="29"/>
    <x v="2"/>
  </r>
  <r>
    <n v="2105"/>
    <s v="USA"/>
    <x v="3"/>
    <x v="2"/>
    <x v="5"/>
    <s v="Phishing"/>
    <n v="2"/>
    <x v="4"/>
    <s v="IT"/>
    <x v="2"/>
    <n v="2942"/>
    <n v="2942000"/>
    <s v="Media"/>
    <s v="957199"/>
    <s v="Hacker Group"/>
    <n v="957199"/>
    <n v="957199"/>
    <n v="3.0735510588707258"/>
    <s v="Leve"/>
    <s v="Hacker Group"/>
    <s v="Social Engineering"/>
    <x v="1"/>
    <n v="49"/>
    <x v="2"/>
  </r>
  <r>
    <n v="2106"/>
    <s v="Russia"/>
    <x v="7"/>
    <x v="0"/>
    <x v="9"/>
    <s v="Ransomware"/>
    <n v="5"/>
    <x v="0"/>
    <s v="Education"/>
    <x v="0"/>
    <n v="6573"/>
    <n v="6573000"/>
    <s v="Alta"/>
    <s v="431174"/>
    <s v=""/>
    <n v="431174"/>
    <n v="431174"/>
    <n v="15.244425684294507"/>
    <s v="Leve"/>
    <s v="Unknown"/>
    <s v="Weak Passwords"/>
    <x v="4"/>
    <n v="24"/>
    <x v="2"/>
  </r>
  <r>
    <n v="2107"/>
    <s v="UK"/>
    <x v="1"/>
    <x v="1"/>
    <x v="7"/>
    <s v="Ransomware"/>
    <n v="10"/>
    <x v="0"/>
    <s v="Education"/>
    <x v="0"/>
    <n v="4439"/>
    <n v="4439000"/>
    <s v="Alta"/>
    <s v="483598"/>
    <s v="Insider"/>
    <n v="483598"/>
    <n v="483598"/>
    <n v="9.1791115761438213"/>
    <s v="Leve"/>
    <s v="Insider"/>
    <s v="Zero-day"/>
    <x v="2"/>
    <n v="29"/>
    <x v="2"/>
  </r>
  <r>
    <n v="2108"/>
    <s v="Japan"/>
    <x v="9"/>
    <x v="0"/>
    <x v="9"/>
    <s v="Malware"/>
    <n v="5"/>
    <x v="5"/>
    <s v="IT"/>
    <x v="2"/>
    <n v="8049"/>
    <n v="8049000"/>
    <s v="Alta"/>
    <s v="661385"/>
    <s v="Hacker Group"/>
    <n v="661385"/>
    <n v="661385"/>
    <n v="12.16991616078381"/>
    <s v="Leve"/>
    <s v="Hacker Group"/>
    <s v="Zero-day"/>
    <x v="4"/>
    <n v="26"/>
    <x v="2"/>
  </r>
  <r>
    <n v="2109"/>
    <s v="UK"/>
    <x v="1"/>
    <x v="1"/>
    <x v="4"/>
    <s v="Malware"/>
    <n v="7"/>
    <x v="5"/>
    <s v="Education"/>
    <x v="0"/>
    <n v="6013"/>
    <n v="6013000"/>
    <s v="Alta"/>
    <s v="878362"/>
    <s v="Nation-state"/>
    <n v="878362"/>
    <n v="878362"/>
    <n v="6.8456968766863779"/>
    <s v="Leve"/>
    <s v="Nation-state"/>
    <s v="Unpatched Software"/>
    <x v="2"/>
    <n v="57"/>
    <x v="0"/>
  </r>
  <r>
    <n v="2110"/>
    <s v="Australia"/>
    <x v="6"/>
    <x v="3"/>
    <x v="9"/>
    <s v="Man-in-the-Middle"/>
    <n v="5"/>
    <x v="1"/>
    <s v="Healthcare"/>
    <x v="5"/>
    <n v="5614"/>
    <n v="5614000"/>
    <s v="Alta"/>
    <s v="401178"/>
    <s v="Hacker Group"/>
    <n v="401178"/>
    <n v="401178"/>
    <n v="13.993788293475713"/>
    <s v="Leve"/>
    <s v="Hacker Group"/>
    <s v="Unpatched Software"/>
    <x v="4"/>
    <n v="43"/>
    <x v="2"/>
  </r>
  <r>
    <n v="2111"/>
    <s v="India"/>
    <x v="5"/>
    <x v="0"/>
    <x v="4"/>
    <s v="Ransomware"/>
    <n v="7"/>
    <x v="0"/>
    <s v="Healthcare"/>
    <x v="5"/>
    <n v="1157"/>
    <n v="1157000"/>
    <s v="Media"/>
    <s v="144533"/>
    <s v=""/>
    <n v="144533"/>
    <n v="144533"/>
    <n v="8.0050922626666576"/>
    <s v="Leve"/>
    <s v="Unknown"/>
    <s v="Social Engineering"/>
    <x v="4"/>
    <n v="67"/>
    <x v="0"/>
  </r>
  <r>
    <n v="2112"/>
    <s v="USA"/>
    <x v="3"/>
    <x v="2"/>
    <x v="1"/>
    <s v="Ransomware"/>
    <n v="8"/>
    <x v="0"/>
    <s v="Government"/>
    <x v="6"/>
    <n v="899"/>
    <n v="899000"/>
    <s v="Media"/>
    <s v="828963"/>
    <s v=""/>
    <n v="828963"/>
    <n v="828963"/>
    <n v="1.0844874861724829"/>
    <s v="Leve"/>
    <s v="Unknown"/>
    <s v="Zero-day"/>
    <x v="3"/>
    <n v="2"/>
    <x v="1"/>
  </r>
  <r>
    <n v="2113"/>
    <s v="Russia"/>
    <x v="7"/>
    <x v="0"/>
    <x v="4"/>
    <s v="Man-in-the-Middle"/>
    <n v="7"/>
    <x v="1"/>
    <s v="Government"/>
    <x v="6"/>
    <n v="6382"/>
    <n v="6382000"/>
    <s v="Alta"/>
    <s v="554294"/>
    <s v=""/>
    <n v="554294"/>
    <n v="554294"/>
    <n v="11.513745413084031"/>
    <s v="Leve"/>
    <s v="Unknown"/>
    <s v="Unpatched Software"/>
    <x v="1"/>
    <n v="42"/>
    <x v="2"/>
  </r>
  <r>
    <n v="2114"/>
    <s v="UK"/>
    <x v="1"/>
    <x v="1"/>
    <x v="0"/>
    <s v="Man-in-the-Middle"/>
    <n v="6"/>
    <x v="1"/>
    <s v="Banking"/>
    <x v="4"/>
    <n v="2294"/>
    <n v="2294000"/>
    <s v="Media"/>
    <s v="844953"/>
    <s v=""/>
    <n v="844953"/>
    <n v="844953"/>
    <n v="2.7149439081227005"/>
    <s v="Leve"/>
    <s v="Unknown"/>
    <s v="Weak Passwords"/>
    <x v="2"/>
    <n v="53"/>
    <x v="0"/>
  </r>
  <r>
    <n v="2115"/>
    <s v="Brazil"/>
    <x v="8"/>
    <x v="2"/>
    <x v="9"/>
    <s v="Phishing"/>
    <n v="5"/>
    <x v="4"/>
    <s v="IT"/>
    <x v="2"/>
    <n v="9402"/>
    <n v="9402000"/>
    <s v="Alta"/>
    <s v="581813"/>
    <s v=""/>
    <n v="581813"/>
    <n v="581813"/>
    <n v="16.159831423498616"/>
    <s v="Leve"/>
    <s v="Unknown"/>
    <s v="Social Engineering"/>
    <x v="4"/>
    <n v="20"/>
    <x v="1"/>
  </r>
  <r>
    <n v="2116"/>
    <s v="Japan"/>
    <x v="9"/>
    <x v="0"/>
    <x v="1"/>
    <s v="Malware"/>
    <n v="8"/>
    <x v="5"/>
    <s v="Banking"/>
    <x v="4"/>
    <n v="976"/>
    <n v="976000"/>
    <s v="Media"/>
    <s v="122728"/>
    <s v=""/>
    <n v="122728"/>
    <n v="122728"/>
    <n v="7.9525454663972361"/>
    <s v="Leve"/>
    <s v="Unknown"/>
    <s v="Zero-day"/>
    <x v="1"/>
    <n v="7"/>
    <x v="1"/>
  </r>
  <r>
    <n v="2117"/>
    <s v="Japan"/>
    <x v="9"/>
    <x v="0"/>
    <x v="9"/>
    <s v="DDoS"/>
    <n v="5"/>
    <x v="2"/>
    <s v="Education"/>
    <x v="0"/>
    <n v="3933"/>
    <n v="3933000"/>
    <s v="Media"/>
    <s v="267631"/>
    <s v="Hacker Group"/>
    <n v="267631"/>
    <n v="267631"/>
    <n v="14.695607011145944"/>
    <s v="Leve"/>
    <s v="Hacker Group"/>
    <s v="Zero-day"/>
    <x v="1"/>
    <n v="12"/>
    <x v="1"/>
  </r>
  <r>
    <n v="2118"/>
    <s v="France"/>
    <x v="4"/>
    <x v="1"/>
    <x v="0"/>
    <s v="SQL Injection"/>
    <n v="6"/>
    <x v="3"/>
    <s v="Retail"/>
    <x v="1"/>
    <n v="387"/>
    <n v="387000"/>
    <s v="Media"/>
    <s v="755230"/>
    <s v="Insider"/>
    <n v="755230"/>
    <n v="755230"/>
    <n v="0.51242667796565289"/>
    <s v="Leve"/>
    <s v="Insider"/>
    <s v="Weak Passwords"/>
    <x v="1"/>
    <n v="31"/>
    <x v="2"/>
  </r>
  <r>
    <n v="2119"/>
    <s v="France"/>
    <x v="4"/>
    <x v="1"/>
    <x v="4"/>
    <s v="Malware"/>
    <n v="7"/>
    <x v="5"/>
    <s v="Retail"/>
    <x v="1"/>
    <n v="8037"/>
    <n v="8037000"/>
    <s v="Alta"/>
    <s v="339119"/>
    <s v=""/>
    <n v="339119"/>
    <n v="339119"/>
    <n v="23.699645257269573"/>
    <s v="Leve"/>
    <s v="Unknown"/>
    <s v="Unpatched Software"/>
    <x v="4"/>
    <n v="29"/>
    <x v="2"/>
  </r>
  <r>
    <n v="2120"/>
    <s v="France"/>
    <x v="4"/>
    <x v="1"/>
    <x v="7"/>
    <s v="SQL Injection"/>
    <n v="10"/>
    <x v="3"/>
    <s v="Government"/>
    <x v="6"/>
    <n v="1472"/>
    <n v="1472000"/>
    <s v="Media"/>
    <s v="540718"/>
    <s v="Insider"/>
    <n v="540718"/>
    <n v="540718"/>
    <n v="2.7223062668525921"/>
    <s v="Leve"/>
    <s v="Insider"/>
    <s v="Zero-day"/>
    <x v="1"/>
    <n v="6"/>
    <x v="1"/>
  </r>
  <r>
    <n v="2121"/>
    <s v="France"/>
    <x v="4"/>
    <x v="1"/>
    <x v="2"/>
    <s v="DDoS"/>
    <n v="1"/>
    <x v="2"/>
    <s v="Government"/>
    <x v="6"/>
    <n v="8588"/>
    <n v="8588000"/>
    <s v="Alta"/>
    <s v="546017"/>
    <s v=""/>
    <n v="546017"/>
    <n v="546017"/>
    <n v="15.728448015354834"/>
    <s v="Leve"/>
    <s v="Unknown"/>
    <s v="Social Engineering"/>
    <x v="4"/>
    <n v="14"/>
    <x v="1"/>
  </r>
  <r>
    <n v="2122"/>
    <s v="India"/>
    <x v="5"/>
    <x v="0"/>
    <x v="2"/>
    <s v="SQL Injection"/>
    <n v="1"/>
    <x v="3"/>
    <s v="Retail"/>
    <x v="1"/>
    <n v="4883"/>
    <n v="4883000"/>
    <s v="Alta"/>
    <s v="96083"/>
    <s v=""/>
    <n v="96083"/>
    <n v="96083"/>
    <n v="50.820644650978842"/>
    <s v="Moderada"/>
    <s v="Unknown"/>
    <s v="Weak Passwords"/>
    <x v="3"/>
    <n v="17"/>
    <x v="1"/>
  </r>
  <r>
    <n v="2123"/>
    <s v="Australia"/>
    <x v="6"/>
    <x v="3"/>
    <x v="0"/>
    <s v="Man-in-the-Middle"/>
    <n v="6"/>
    <x v="1"/>
    <s v="Retail"/>
    <x v="1"/>
    <n v="6004"/>
    <n v="6004000"/>
    <s v="Alta"/>
    <s v="366318"/>
    <s v="Nation-state"/>
    <n v="366318"/>
    <n v="366318"/>
    <n v="16.390130979094668"/>
    <s v="Leve"/>
    <s v="Nation-state"/>
    <s v="Unpatched Software"/>
    <x v="0"/>
    <n v="35"/>
    <x v="2"/>
  </r>
  <r>
    <n v="2124"/>
    <s v="China"/>
    <x v="0"/>
    <x v="0"/>
    <x v="1"/>
    <s v="Malware"/>
    <n v="8"/>
    <x v="5"/>
    <s v="IT"/>
    <x v="2"/>
    <n v="8698"/>
    <n v="8698000"/>
    <s v="Alta"/>
    <s v="510454"/>
    <s v="Nation-state"/>
    <n v="510454"/>
    <n v="510454"/>
    <n v="17.039733257061361"/>
    <s v="Leve"/>
    <s v="Nation-state"/>
    <s v="Zero-day"/>
    <x v="0"/>
    <n v="18"/>
    <x v="1"/>
  </r>
  <r>
    <n v="2125"/>
    <s v="Germany"/>
    <x v="2"/>
    <x v="1"/>
    <x v="5"/>
    <s v="Phishing"/>
    <n v="2"/>
    <x v="4"/>
    <s v="Government"/>
    <x v="6"/>
    <n v="1262"/>
    <n v="1262000"/>
    <s v="Media"/>
    <s v="68551"/>
    <s v="Nation-state"/>
    <n v="68551"/>
    <n v="68551"/>
    <n v="18.409651208589224"/>
    <s v="Leve"/>
    <s v="Nation-state"/>
    <s v="Weak Passwords"/>
    <x v="3"/>
    <n v="55"/>
    <x v="0"/>
  </r>
  <r>
    <n v="2126"/>
    <s v="Russia"/>
    <x v="7"/>
    <x v="0"/>
    <x v="2"/>
    <s v="Ransomware"/>
    <n v="1"/>
    <x v="0"/>
    <s v="Healthcare"/>
    <x v="5"/>
    <n v="6374"/>
    <n v="6374000"/>
    <s v="Alta"/>
    <s v="83374"/>
    <s v="Insider"/>
    <n v="83374"/>
    <n v="83374"/>
    <n v="76.450692062273617"/>
    <s v="Moderada"/>
    <s v="Insider"/>
    <s v="Zero-day"/>
    <x v="0"/>
    <n v="45"/>
    <x v="2"/>
  </r>
  <r>
    <n v="2127"/>
    <s v="USA"/>
    <x v="3"/>
    <x v="2"/>
    <x v="3"/>
    <s v="Man-in-the-Middle"/>
    <n v="9"/>
    <x v="1"/>
    <s v="Banking"/>
    <x v="4"/>
    <n v="2044"/>
    <n v="2044000"/>
    <s v="Media"/>
    <s v="981595"/>
    <s v="Nation-state"/>
    <n v="981595"/>
    <n v="981595"/>
    <n v="2.0823251952179871"/>
    <s v="Leve"/>
    <s v="Nation-state"/>
    <s v="Weak Passwords"/>
    <x v="4"/>
    <n v="56"/>
    <x v="0"/>
  </r>
  <r>
    <n v="2128"/>
    <s v="France"/>
    <x v="4"/>
    <x v="1"/>
    <x v="9"/>
    <s v="Phishing"/>
    <n v="5"/>
    <x v="4"/>
    <s v="Banking"/>
    <x v="4"/>
    <n v="1338"/>
    <n v="1338000"/>
    <s v="Media"/>
    <s v="934436"/>
    <s v=""/>
    <n v="934436"/>
    <n v="934436"/>
    <n v="1.4318797649063177"/>
    <s v="Leve"/>
    <s v="Unknown"/>
    <s v="Unpatched Software"/>
    <x v="3"/>
    <n v="64"/>
    <x v="0"/>
  </r>
  <r>
    <n v="2129"/>
    <s v="India"/>
    <x v="5"/>
    <x v="0"/>
    <x v="9"/>
    <s v="Ransomware"/>
    <n v="5"/>
    <x v="0"/>
    <s v="Healthcare"/>
    <x v="5"/>
    <n v="7948"/>
    <n v="7948000"/>
    <s v="Alta"/>
    <s v="461093"/>
    <s v="Hacker Group"/>
    <n v="461093"/>
    <n v="461093"/>
    <n v="17.237303537464243"/>
    <s v="Leve"/>
    <s v="Hacker Group"/>
    <s v="Zero-day"/>
    <x v="3"/>
    <n v="42"/>
    <x v="2"/>
  </r>
  <r>
    <n v="2130"/>
    <s v="Japan"/>
    <x v="9"/>
    <x v="0"/>
    <x v="0"/>
    <s v="SQL Injection"/>
    <n v="6"/>
    <x v="3"/>
    <s v="Retail"/>
    <x v="1"/>
    <n v="8679"/>
    <n v="8679000"/>
    <s v="Alta"/>
    <s v="214195"/>
    <s v="Nation-state"/>
    <n v="214195"/>
    <n v="214195"/>
    <n v="40.519153108149119"/>
    <s v="Moderada"/>
    <s v="Nation-state"/>
    <s v="Zero-day"/>
    <x v="2"/>
    <n v="54"/>
    <x v="0"/>
  </r>
  <r>
    <n v="2131"/>
    <s v="Germany"/>
    <x v="2"/>
    <x v="1"/>
    <x v="8"/>
    <s v="SQL Injection"/>
    <n v="4"/>
    <x v="3"/>
    <s v="Education"/>
    <x v="0"/>
    <n v="1755"/>
    <n v="1755000"/>
    <s v="Media"/>
    <s v="519698"/>
    <s v="Insider"/>
    <n v="519698"/>
    <n v="519698"/>
    <n v="3.3769612351788925"/>
    <s v="Leve"/>
    <s v="Insider"/>
    <s v="Social Engineering"/>
    <x v="4"/>
    <n v="30"/>
    <x v="2"/>
  </r>
  <r>
    <n v="2132"/>
    <s v="Japan"/>
    <x v="9"/>
    <x v="0"/>
    <x v="1"/>
    <s v="Man-in-the-Middle"/>
    <n v="8"/>
    <x v="1"/>
    <s v="Healthcare"/>
    <x v="5"/>
    <n v="1671"/>
    <n v="1671000"/>
    <s v="Media"/>
    <s v="393738"/>
    <s v="Nation-state"/>
    <n v="393738"/>
    <n v="393738"/>
    <n v="4.2439388628986787"/>
    <s v="Leve"/>
    <s v="Nation-state"/>
    <s v="Zero-day"/>
    <x v="2"/>
    <n v="69"/>
    <x v="0"/>
  </r>
  <r>
    <n v="2133"/>
    <s v="USA"/>
    <x v="3"/>
    <x v="2"/>
    <x v="7"/>
    <s v="DDoS"/>
    <n v="10"/>
    <x v="2"/>
    <s v="Government"/>
    <x v="6"/>
    <n v="4175"/>
    <n v="4175000"/>
    <s v="Alta"/>
    <s v="327171"/>
    <s v=""/>
    <n v="327171"/>
    <n v="327171"/>
    <n v="12.760910960934801"/>
    <s v="Leve"/>
    <s v="Unknown"/>
    <s v="Unpatched Software"/>
    <x v="0"/>
    <n v="41"/>
    <x v="2"/>
  </r>
  <r>
    <n v="2134"/>
    <s v="Japan"/>
    <x v="9"/>
    <x v="0"/>
    <x v="6"/>
    <s v="DDoS"/>
    <n v="3"/>
    <x v="2"/>
    <s v="Telecommunications"/>
    <x v="3"/>
    <n v="9479"/>
    <n v="9479000"/>
    <s v="Alta"/>
    <s v="534069"/>
    <s v="Nation-state"/>
    <n v="534069"/>
    <n v="534069"/>
    <n v="17.748642965609314"/>
    <s v="Leve"/>
    <s v="Nation-state"/>
    <s v="Social Engineering"/>
    <x v="2"/>
    <n v="6"/>
    <x v="1"/>
  </r>
  <r>
    <n v="2135"/>
    <s v="France"/>
    <x v="4"/>
    <x v="1"/>
    <x v="6"/>
    <s v="SQL Injection"/>
    <n v="3"/>
    <x v="3"/>
    <s v="Government"/>
    <x v="6"/>
    <n v="6853"/>
    <n v="6853000"/>
    <s v="Alta"/>
    <s v="812679"/>
    <s v="Nation-state"/>
    <n v="812679"/>
    <n v="812679"/>
    <n v="8.432603770984608"/>
    <s v="Leve"/>
    <s v="Nation-state"/>
    <s v="Zero-day"/>
    <x v="4"/>
    <n v="67"/>
    <x v="0"/>
  </r>
  <r>
    <n v="2136"/>
    <s v="UK"/>
    <x v="1"/>
    <x v="1"/>
    <x v="5"/>
    <s v="Malware"/>
    <n v="2"/>
    <x v="5"/>
    <s v="Education"/>
    <x v="0"/>
    <n v="2386"/>
    <n v="2386000"/>
    <s v="Media"/>
    <s v="552241"/>
    <s v="Hacker Group"/>
    <n v="552241"/>
    <n v="552241"/>
    <n v="4.3205774290572414"/>
    <s v="Leve"/>
    <s v="Hacker Group"/>
    <s v="Zero-day"/>
    <x v="4"/>
    <n v="50"/>
    <x v="2"/>
  </r>
  <r>
    <n v="2137"/>
    <s v="China"/>
    <x v="0"/>
    <x v="0"/>
    <x v="9"/>
    <s v="SQL Injection"/>
    <n v="5"/>
    <x v="3"/>
    <s v="Banking"/>
    <x v="4"/>
    <n v="8098"/>
    <n v="8098000"/>
    <s v="Alta"/>
    <s v="708357"/>
    <s v=""/>
    <n v="708357"/>
    <n v="708357"/>
    <n v="11.43208862198016"/>
    <s v="Leve"/>
    <s v="Unknown"/>
    <s v="Weak Passwords"/>
    <x v="2"/>
    <n v="49"/>
    <x v="2"/>
  </r>
  <r>
    <n v="2138"/>
    <s v="USA"/>
    <x v="3"/>
    <x v="2"/>
    <x v="4"/>
    <s v="Man-in-the-Middle"/>
    <n v="7"/>
    <x v="1"/>
    <s v="Government"/>
    <x v="6"/>
    <n v="5141"/>
    <n v="5141000"/>
    <s v="Alta"/>
    <s v="491008"/>
    <s v="Hacker Group"/>
    <n v="491008"/>
    <n v="491008"/>
    <n v="10.4702978362878"/>
    <s v="Leve"/>
    <s v="Hacker Group"/>
    <s v="Weak Passwords"/>
    <x v="4"/>
    <n v="50"/>
    <x v="2"/>
  </r>
  <r>
    <n v="2139"/>
    <s v="Germany"/>
    <x v="2"/>
    <x v="1"/>
    <x v="3"/>
    <s v="Phishing"/>
    <n v="9"/>
    <x v="4"/>
    <s v="Telecommunications"/>
    <x v="3"/>
    <n v="9998"/>
    <n v="9998000"/>
    <s v="Alta"/>
    <s v="761576"/>
    <s v="Insider"/>
    <n v="761576"/>
    <n v="761576"/>
    <n v="13.128039749151759"/>
    <s v="Leve"/>
    <s v="Insider"/>
    <s v="Unpatched Software"/>
    <x v="2"/>
    <n v="9"/>
    <x v="1"/>
  </r>
  <r>
    <n v="2140"/>
    <s v="India"/>
    <x v="5"/>
    <x v="0"/>
    <x v="9"/>
    <s v="Ransomware"/>
    <n v="5"/>
    <x v="0"/>
    <s v="Government"/>
    <x v="6"/>
    <n v="1264"/>
    <n v="1264000"/>
    <s v="Media"/>
    <s v="10206"/>
    <s v="Hacker Group"/>
    <n v="10206"/>
    <n v="10206"/>
    <n v="123.84871644130904"/>
    <s v="Grave"/>
    <s v="Hacker Group"/>
    <s v="Weak Passwords"/>
    <x v="4"/>
    <n v="28"/>
    <x v="2"/>
  </r>
  <r>
    <n v="2141"/>
    <s v="Australia"/>
    <x v="6"/>
    <x v="3"/>
    <x v="8"/>
    <s v="SQL Injection"/>
    <n v="4"/>
    <x v="3"/>
    <s v="Banking"/>
    <x v="4"/>
    <n v="9266"/>
    <n v="9266000"/>
    <s v="Alta"/>
    <s v="49085"/>
    <s v="Hacker Group"/>
    <n v="49085"/>
    <n v="49085"/>
    <n v="188.77457471732708"/>
    <s v="Grave"/>
    <s v="Hacker Group"/>
    <s v="Weak Passwords"/>
    <x v="0"/>
    <n v="32"/>
    <x v="2"/>
  </r>
  <r>
    <n v="2142"/>
    <s v="Brazil"/>
    <x v="8"/>
    <x v="2"/>
    <x v="1"/>
    <s v="DDoS"/>
    <n v="8"/>
    <x v="2"/>
    <s v="Government"/>
    <x v="6"/>
    <n v="1869"/>
    <n v="1869000"/>
    <s v="Media"/>
    <s v="131940"/>
    <s v="Nation-state"/>
    <n v="131940"/>
    <n v="131940"/>
    <n v="14.165529786266484"/>
    <s v="Leve"/>
    <s v="Nation-state"/>
    <s v="Weak Passwords"/>
    <x v="2"/>
    <n v="34"/>
    <x v="2"/>
  </r>
  <r>
    <n v="2143"/>
    <s v="UK"/>
    <x v="1"/>
    <x v="1"/>
    <x v="8"/>
    <s v="Phishing"/>
    <n v="4"/>
    <x v="4"/>
    <s v="IT"/>
    <x v="2"/>
    <n v="685"/>
    <n v="685000"/>
    <s v="Media"/>
    <s v="396839"/>
    <s v="Hacker Group"/>
    <n v="396839"/>
    <n v="396839"/>
    <n v="1.7261408278924197"/>
    <s v="Leve"/>
    <s v="Hacker Group"/>
    <s v="Zero-day"/>
    <x v="4"/>
    <n v="60"/>
    <x v="0"/>
  </r>
  <r>
    <n v="2144"/>
    <s v="Germany"/>
    <x v="2"/>
    <x v="1"/>
    <x v="9"/>
    <s v="DDoS"/>
    <n v="5"/>
    <x v="2"/>
    <s v="Banking"/>
    <x v="4"/>
    <n v="7653"/>
    <n v="7653000"/>
    <s v="Alta"/>
    <s v="46824"/>
    <s v="Hacker Group"/>
    <n v="46824"/>
    <n v="46824"/>
    <n v="163.44182470527934"/>
    <s v="Grave"/>
    <s v="Hacker Group"/>
    <s v="Social Engineering"/>
    <x v="0"/>
    <n v="39"/>
    <x v="2"/>
  </r>
  <r>
    <n v="2145"/>
    <s v="Russia"/>
    <x v="7"/>
    <x v="0"/>
    <x v="0"/>
    <s v="DDoS"/>
    <n v="6"/>
    <x v="2"/>
    <s v="IT"/>
    <x v="2"/>
    <n v="7122"/>
    <n v="7122000"/>
    <s v="Alta"/>
    <s v="705326"/>
    <s v="Hacker Group"/>
    <n v="705326"/>
    <n v="705326"/>
    <n v="10.097458480192138"/>
    <s v="Leve"/>
    <s v="Hacker Group"/>
    <s v="Unpatched Software"/>
    <x v="4"/>
    <n v="19"/>
    <x v="1"/>
  </r>
  <r>
    <n v="2146"/>
    <s v="India"/>
    <x v="5"/>
    <x v="0"/>
    <x v="7"/>
    <s v="Malware"/>
    <n v="10"/>
    <x v="5"/>
    <s v="Telecommunications"/>
    <x v="3"/>
    <n v="452"/>
    <n v="452000"/>
    <s v="Media"/>
    <s v="252949"/>
    <s v="Insider"/>
    <n v="252949"/>
    <n v="252949"/>
    <n v="1.7869214742892836"/>
    <s v="Leve"/>
    <s v="Insider"/>
    <s v="Unpatched Software"/>
    <x v="3"/>
    <n v="51"/>
    <x v="0"/>
  </r>
  <r>
    <n v="2147"/>
    <s v="Russia"/>
    <x v="7"/>
    <x v="0"/>
    <x v="8"/>
    <s v="Phishing"/>
    <n v="4"/>
    <x v="4"/>
    <s v="Government"/>
    <x v="6"/>
    <n v="4597"/>
    <n v="4597000"/>
    <s v="Alta"/>
    <s v="699825"/>
    <s v="Nation-state"/>
    <n v="699825"/>
    <n v="699825"/>
    <n v="6.5687850534062084"/>
    <s v="Leve"/>
    <s v="Nation-state"/>
    <s v="Unpatched Software"/>
    <x v="2"/>
    <n v="60"/>
    <x v="0"/>
  </r>
  <r>
    <n v="2148"/>
    <s v="Germany"/>
    <x v="2"/>
    <x v="1"/>
    <x v="3"/>
    <s v="Man-in-the-Middle"/>
    <n v="9"/>
    <x v="1"/>
    <s v="Banking"/>
    <x v="4"/>
    <n v="357"/>
    <n v="357000"/>
    <s v="Media"/>
    <s v="882784"/>
    <s v="Insider"/>
    <n v="882784"/>
    <n v="882784"/>
    <n v="0.404402435929967"/>
    <s v="Leve"/>
    <s v="Insider"/>
    <s v="Weak Passwords"/>
    <x v="0"/>
    <n v="31"/>
    <x v="2"/>
  </r>
  <r>
    <n v="2149"/>
    <s v="Australia"/>
    <x v="6"/>
    <x v="3"/>
    <x v="6"/>
    <s v="DDoS"/>
    <n v="3"/>
    <x v="2"/>
    <s v="Education"/>
    <x v="0"/>
    <n v="9206"/>
    <n v="9206000"/>
    <s v="Alta"/>
    <s v="721334"/>
    <s v="Insider"/>
    <n v="721334"/>
    <n v="721334"/>
    <n v="12.762465099385306"/>
    <s v="Leve"/>
    <s v="Insider"/>
    <s v="Social Engineering"/>
    <x v="0"/>
    <n v="31"/>
    <x v="2"/>
  </r>
  <r>
    <n v="2150"/>
    <s v="Japan"/>
    <x v="9"/>
    <x v="0"/>
    <x v="6"/>
    <s v="Malware"/>
    <n v="3"/>
    <x v="5"/>
    <s v="IT"/>
    <x v="2"/>
    <n v="7115"/>
    <n v="7115000"/>
    <s v="Alta"/>
    <s v="840225"/>
    <s v=""/>
    <n v="840225"/>
    <n v="840225"/>
    <n v="8.467969889017823"/>
    <s v="Leve"/>
    <s v="Unknown"/>
    <s v="Zero-day"/>
    <x v="4"/>
    <n v="70"/>
    <x v="0"/>
  </r>
  <r>
    <n v="2151"/>
    <s v="UK"/>
    <x v="1"/>
    <x v="1"/>
    <x v="2"/>
    <s v="Ransomware"/>
    <n v="1"/>
    <x v="0"/>
    <s v="Telecommunications"/>
    <x v="3"/>
    <n v="974"/>
    <n v="974000"/>
    <s v="Media"/>
    <s v="118118"/>
    <s v=""/>
    <n v="118118"/>
    <n v="118118"/>
    <n v="8.2459912968387545"/>
    <s v="Leve"/>
    <s v="Unknown"/>
    <s v="Social Engineering"/>
    <x v="0"/>
    <n v="17"/>
    <x v="1"/>
  </r>
  <r>
    <n v="2152"/>
    <s v="Japan"/>
    <x v="9"/>
    <x v="0"/>
    <x v="3"/>
    <s v="Phishing"/>
    <n v="9"/>
    <x v="4"/>
    <s v="Education"/>
    <x v="0"/>
    <n v="3042"/>
    <n v="3042000"/>
    <s v="Media"/>
    <s v="272199"/>
    <s v="Nation-state"/>
    <n v="272199"/>
    <n v="272199"/>
    <n v="11.175647228681957"/>
    <s v="Leve"/>
    <s v="Nation-state"/>
    <s v="Zero-day"/>
    <x v="2"/>
    <n v="29"/>
    <x v="2"/>
  </r>
  <r>
    <n v="2153"/>
    <s v="UK"/>
    <x v="1"/>
    <x v="1"/>
    <x v="3"/>
    <s v="Ransomware"/>
    <n v="9"/>
    <x v="0"/>
    <s v="Retail"/>
    <x v="1"/>
    <n v="5944"/>
    <n v="5944000"/>
    <s v="Alta"/>
    <s v="964115"/>
    <s v="Nation-state"/>
    <n v="964115"/>
    <n v="964115"/>
    <n v="6.165239623903787"/>
    <s v="Leve"/>
    <s v="Nation-state"/>
    <s v="Unpatched Software"/>
    <x v="3"/>
    <n v="48"/>
    <x v="2"/>
  </r>
  <r>
    <n v="2154"/>
    <s v="Brazil"/>
    <x v="8"/>
    <x v="2"/>
    <x v="5"/>
    <s v="Man-in-the-Middle"/>
    <n v="2"/>
    <x v="1"/>
    <s v="Education"/>
    <x v="0"/>
    <n v="2758"/>
    <n v="2758000"/>
    <s v="Media"/>
    <s v="171936"/>
    <s v="Hacker Group"/>
    <n v="171936"/>
    <n v="171936"/>
    <n v="16.040852410199143"/>
    <s v="Leve"/>
    <s v="Hacker Group"/>
    <s v="Weak Passwords"/>
    <x v="0"/>
    <n v="70"/>
    <x v="0"/>
  </r>
  <r>
    <n v="2155"/>
    <s v="Japan"/>
    <x v="9"/>
    <x v="0"/>
    <x v="6"/>
    <s v="Malware"/>
    <n v="3"/>
    <x v="5"/>
    <s v="Healthcare"/>
    <x v="5"/>
    <n v="7326"/>
    <n v="7326000"/>
    <s v="Alta"/>
    <s v="841903"/>
    <s v=""/>
    <n v="841903"/>
    <n v="841903"/>
    <n v="8.7017150431819346"/>
    <s v="Leve"/>
    <s v="Unknown"/>
    <s v="Social Engineering"/>
    <x v="3"/>
    <n v="7"/>
    <x v="1"/>
  </r>
  <r>
    <n v="2156"/>
    <s v="Germany"/>
    <x v="2"/>
    <x v="1"/>
    <x v="6"/>
    <s v="Man-in-the-Middle"/>
    <n v="3"/>
    <x v="1"/>
    <s v="Telecommunications"/>
    <x v="3"/>
    <n v="9288"/>
    <n v="9288000"/>
    <s v="Alta"/>
    <s v="521871"/>
    <s v="Insider"/>
    <n v="521871"/>
    <n v="521871"/>
    <n v="17.797501681450015"/>
    <s v="Leve"/>
    <s v="Insider"/>
    <s v="Social Engineering"/>
    <x v="4"/>
    <n v="6"/>
    <x v="1"/>
  </r>
  <r>
    <n v="2157"/>
    <s v="Germany"/>
    <x v="2"/>
    <x v="1"/>
    <x v="2"/>
    <s v="Malware"/>
    <n v="1"/>
    <x v="5"/>
    <s v="Government"/>
    <x v="6"/>
    <n v="4625"/>
    <n v="4625000"/>
    <s v="Alta"/>
    <s v="578427"/>
    <s v="Hacker Group"/>
    <n v="578427"/>
    <n v="578427"/>
    <n v="7.9958231548665601"/>
    <s v="Leve"/>
    <s v="Hacker Group"/>
    <s v="Weak Passwords"/>
    <x v="4"/>
    <n v="16"/>
    <x v="1"/>
  </r>
  <r>
    <n v="2158"/>
    <s v="France"/>
    <x v="4"/>
    <x v="1"/>
    <x v="7"/>
    <s v="DDoS"/>
    <n v="10"/>
    <x v="2"/>
    <s v="Banking"/>
    <x v="4"/>
    <n v="5164"/>
    <n v="5164000"/>
    <s v="Alta"/>
    <s v="538890"/>
    <s v="Nation-state"/>
    <n v="538890"/>
    <n v="538890"/>
    <n v="9.5826606543079293"/>
    <s v="Leve"/>
    <s v="Nation-state"/>
    <s v="Zero-day"/>
    <x v="2"/>
    <n v="59"/>
    <x v="0"/>
  </r>
  <r>
    <n v="2159"/>
    <s v="Brazil"/>
    <x v="8"/>
    <x v="2"/>
    <x v="6"/>
    <s v="DDoS"/>
    <n v="3"/>
    <x v="2"/>
    <s v="Telecommunications"/>
    <x v="3"/>
    <n v="795"/>
    <n v="795000"/>
    <s v="Media"/>
    <s v="789067"/>
    <s v="Hacker Group"/>
    <n v="789067"/>
    <n v="789067"/>
    <n v="1.007519006624279"/>
    <s v="Leve"/>
    <s v="Hacker Group"/>
    <s v="Unpatched Software"/>
    <x v="3"/>
    <n v="63"/>
    <x v="0"/>
  </r>
  <r>
    <n v="2160"/>
    <s v="UK"/>
    <x v="1"/>
    <x v="1"/>
    <x v="6"/>
    <s v="DDoS"/>
    <n v="3"/>
    <x v="2"/>
    <s v="IT"/>
    <x v="2"/>
    <n v="9396"/>
    <n v="9396000"/>
    <s v="Alta"/>
    <s v="446331"/>
    <s v="Nation-state"/>
    <n v="446331"/>
    <n v="446331"/>
    <n v="21.051641046667161"/>
    <s v="Leve"/>
    <s v="Nation-state"/>
    <s v="Unpatched Software"/>
    <x v="1"/>
    <n v="17"/>
    <x v="1"/>
  </r>
  <r>
    <n v="2161"/>
    <s v="France"/>
    <x v="4"/>
    <x v="1"/>
    <x v="2"/>
    <s v="Ransomware"/>
    <n v="1"/>
    <x v="0"/>
    <s v="Government"/>
    <x v="6"/>
    <n v="5285"/>
    <n v="5285000"/>
    <s v="Alta"/>
    <s v="927623"/>
    <s v="Nation-state"/>
    <n v="927623"/>
    <n v="927623"/>
    <n v="5.697357654995618"/>
    <s v="Leve"/>
    <s v="Nation-state"/>
    <s v="Weak Passwords"/>
    <x v="3"/>
    <n v="29"/>
    <x v="2"/>
  </r>
  <r>
    <n v="2162"/>
    <s v="Germany"/>
    <x v="2"/>
    <x v="1"/>
    <x v="1"/>
    <s v="DDoS"/>
    <n v="8"/>
    <x v="2"/>
    <s v="Telecommunications"/>
    <x v="3"/>
    <n v="8438"/>
    <n v="8438000"/>
    <s v="Alta"/>
    <s v="724629"/>
    <s v="Insider"/>
    <n v="724629"/>
    <n v="724629"/>
    <n v="11.644579502062435"/>
    <s v="Leve"/>
    <s v="Insider"/>
    <s v="Unpatched Software"/>
    <x v="1"/>
    <n v="18"/>
    <x v="1"/>
  </r>
  <r>
    <n v="2163"/>
    <s v="France"/>
    <x v="4"/>
    <x v="1"/>
    <x v="5"/>
    <s v="Ransomware"/>
    <n v="2"/>
    <x v="0"/>
    <s v="Education"/>
    <x v="0"/>
    <n v="5426"/>
    <n v="5426000"/>
    <s v="Alta"/>
    <s v="21699"/>
    <s v="Insider"/>
    <n v="21699"/>
    <n v="21699"/>
    <n v="250.05760634130604"/>
    <s v="Grave"/>
    <s v="Insider"/>
    <s v="Weak Passwords"/>
    <x v="1"/>
    <n v="32"/>
    <x v="2"/>
  </r>
  <r>
    <n v="2164"/>
    <s v="Germany"/>
    <x v="2"/>
    <x v="1"/>
    <x v="1"/>
    <s v="SQL Injection"/>
    <n v="8"/>
    <x v="3"/>
    <s v="Healthcare"/>
    <x v="5"/>
    <n v="1256"/>
    <n v="1256000"/>
    <s v="Media"/>
    <s v="135042"/>
    <s v="Nation-state"/>
    <n v="135042"/>
    <n v="135042"/>
    <n v="9.3008101183335548"/>
    <s v="Leve"/>
    <s v="Nation-state"/>
    <s v="Weak Passwords"/>
    <x v="2"/>
    <n v="13"/>
    <x v="1"/>
  </r>
  <r>
    <n v="2165"/>
    <s v="China"/>
    <x v="0"/>
    <x v="0"/>
    <x v="9"/>
    <s v="Malware"/>
    <n v="5"/>
    <x v="5"/>
    <s v="IT"/>
    <x v="2"/>
    <n v="9517"/>
    <n v="9517000"/>
    <s v="Alta"/>
    <s v="884741"/>
    <s v="Nation-state"/>
    <n v="884741"/>
    <n v="884741"/>
    <n v="10.756820357596178"/>
    <s v="Leve"/>
    <s v="Nation-state"/>
    <s v="Zero-day"/>
    <x v="2"/>
    <n v="30"/>
    <x v="2"/>
  </r>
  <r>
    <n v="2166"/>
    <s v="Australia"/>
    <x v="6"/>
    <x v="3"/>
    <x v="5"/>
    <s v="DDoS"/>
    <n v="2"/>
    <x v="2"/>
    <s v="IT"/>
    <x v="2"/>
    <n v="9962"/>
    <n v="9962000"/>
    <s v="Alta"/>
    <s v="285609"/>
    <s v=""/>
    <n v="285609"/>
    <n v="285609"/>
    <n v="34.879853225913749"/>
    <s v="Leve"/>
    <s v="Unknown"/>
    <s v="Weak Passwords"/>
    <x v="3"/>
    <n v="46"/>
    <x v="2"/>
  </r>
  <r>
    <n v="2167"/>
    <s v="UK"/>
    <x v="1"/>
    <x v="1"/>
    <x v="8"/>
    <s v="Ransomware"/>
    <n v="4"/>
    <x v="0"/>
    <s v="Government"/>
    <x v="6"/>
    <n v="975"/>
    <n v="975000"/>
    <s v="Media"/>
    <s v="755692"/>
    <s v="Nation-state"/>
    <n v="755692"/>
    <n v="755692"/>
    <n v="1.2902081800521905"/>
    <s v="Leve"/>
    <s v="Nation-state"/>
    <s v="Social Engineering"/>
    <x v="1"/>
    <n v="46"/>
    <x v="2"/>
  </r>
  <r>
    <n v="2168"/>
    <s v="India"/>
    <x v="5"/>
    <x v="0"/>
    <x v="5"/>
    <s v="SQL Injection"/>
    <n v="2"/>
    <x v="3"/>
    <s v="Telecommunications"/>
    <x v="3"/>
    <n v="8014"/>
    <n v="8014000"/>
    <s v="Alta"/>
    <s v="241449"/>
    <s v=""/>
    <n v="241449"/>
    <n v="241449"/>
    <n v="33.191274347791875"/>
    <s v="Leve"/>
    <s v="Unknown"/>
    <s v="Unpatched Software"/>
    <x v="2"/>
    <n v="27"/>
    <x v="2"/>
  </r>
  <r>
    <n v="2169"/>
    <s v="Japan"/>
    <x v="9"/>
    <x v="0"/>
    <x v="1"/>
    <s v="DDoS"/>
    <n v="8"/>
    <x v="2"/>
    <s v="IT"/>
    <x v="2"/>
    <n v="315"/>
    <n v="315000"/>
    <s v="Media"/>
    <s v="951607"/>
    <s v=""/>
    <n v="951607"/>
    <n v="951607"/>
    <n v="0.33101900259245676"/>
    <s v="Leve"/>
    <s v="Unknown"/>
    <s v="Zero-day"/>
    <x v="1"/>
    <n v="58"/>
    <x v="0"/>
  </r>
  <r>
    <n v="2170"/>
    <s v="Japan"/>
    <x v="9"/>
    <x v="0"/>
    <x v="4"/>
    <s v="Phishing"/>
    <n v="7"/>
    <x v="4"/>
    <s v="Government"/>
    <x v="6"/>
    <n v="3293"/>
    <n v="3293000"/>
    <s v="Media"/>
    <s v="774050"/>
    <s v="Hacker Group"/>
    <n v="774050"/>
    <n v="774050"/>
    <n v="4.2542471416575154"/>
    <s v="Leve"/>
    <s v="Hacker Group"/>
    <s v="Social Engineering"/>
    <x v="3"/>
    <n v="40"/>
    <x v="2"/>
  </r>
  <r>
    <n v="2171"/>
    <s v="Brazil"/>
    <x v="8"/>
    <x v="2"/>
    <x v="4"/>
    <s v="Malware"/>
    <n v="7"/>
    <x v="5"/>
    <s v="Retail"/>
    <x v="1"/>
    <n v="8342"/>
    <n v="8342000"/>
    <s v="Alta"/>
    <s v="538552"/>
    <s v="Hacker Group"/>
    <n v="538552"/>
    <n v="538552"/>
    <n v="15.48968344746654"/>
    <s v="Leve"/>
    <s v="Hacker Group"/>
    <s v="Weak Passwords"/>
    <x v="1"/>
    <n v="65"/>
    <x v="0"/>
  </r>
  <r>
    <n v="2172"/>
    <s v="Australia"/>
    <x v="6"/>
    <x v="3"/>
    <x v="8"/>
    <s v="DDoS"/>
    <n v="4"/>
    <x v="2"/>
    <s v="Retail"/>
    <x v="1"/>
    <n v="2039"/>
    <n v="2039000"/>
    <s v="Media"/>
    <s v="342951"/>
    <s v="Nation-state"/>
    <n v="342951"/>
    <n v="342951"/>
    <n v="5.9454557648177149"/>
    <s v="Leve"/>
    <s v="Nation-state"/>
    <s v="Zero-day"/>
    <x v="2"/>
    <n v="72"/>
    <x v="0"/>
  </r>
  <r>
    <n v="2173"/>
    <s v="China"/>
    <x v="0"/>
    <x v="0"/>
    <x v="5"/>
    <s v="DDoS"/>
    <n v="2"/>
    <x v="2"/>
    <s v="Healthcare"/>
    <x v="5"/>
    <n v="9258"/>
    <n v="9258000"/>
    <s v="Alta"/>
    <s v="974261"/>
    <s v="Hacker Group"/>
    <n v="974261"/>
    <n v="974261"/>
    <n v="9.5025870890859849"/>
    <s v="Leve"/>
    <s v="Hacker Group"/>
    <s v="Social Engineering"/>
    <x v="3"/>
    <n v="20"/>
    <x v="1"/>
  </r>
  <r>
    <n v="2174"/>
    <s v="Brazil"/>
    <x v="8"/>
    <x v="2"/>
    <x v="0"/>
    <s v="SQL Injection"/>
    <n v="6"/>
    <x v="3"/>
    <s v="Healthcare"/>
    <x v="5"/>
    <n v="9103"/>
    <n v="9103000"/>
    <s v="Alta"/>
    <s v="86583"/>
    <s v=""/>
    <n v="86583"/>
    <n v="86583"/>
    <n v="105.13611216982548"/>
    <s v="Grave"/>
    <s v="Unknown"/>
    <s v="Social Engineering"/>
    <x v="3"/>
    <n v="47"/>
    <x v="2"/>
  </r>
  <r>
    <n v="2175"/>
    <s v="Russia"/>
    <x v="7"/>
    <x v="0"/>
    <x v="3"/>
    <s v="DDoS"/>
    <n v="9"/>
    <x v="2"/>
    <s v="Healthcare"/>
    <x v="5"/>
    <n v="9094"/>
    <n v="9094000"/>
    <s v="Alta"/>
    <s v="326955"/>
    <s v="Nation-state"/>
    <n v="326955"/>
    <n v="326955"/>
    <n v="27.814225199186431"/>
    <s v="Leve"/>
    <s v="Nation-state"/>
    <s v="Zero-day"/>
    <x v="0"/>
    <n v="21"/>
    <x v="2"/>
  </r>
  <r>
    <n v="2176"/>
    <s v="Japan"/>
    <x v="9"/>
    <x v="0"/>
    <x v="1"/>
    <s v="DDoS"/>
    <n v="8"/>
    <x v="2"/>
    <s v="Healthcare"/>
    <x v="5"/>
    <n v="5441"/>
    <n v="5441000"/>
    <s v="Alta"/>
    <s v="344772"/>
    <s v="Hacker Group"/>
    <n v="344772"/>
    <n v="344772"/>
    <n v="15.781443968767766"/>
    <s v="Leve"/>
    <s v="Hacker Group"/>
    <s v="Unpatched Software"/>
    <x v="1"/>
    <n v="5"/>
    <x v="1"/>
  </r>
  <r>
    <n v="2177"/>
    <s v="Russia"/>
    <x v="7"/>
    <x v="0"/>
    <x v="7"/>
    <s v="Man-in-the-Middle"/>
    <n v="10"/>
    <x v="1"/>
    <s v="IT"/>
    <x v="2"/>
    <n v="3093"/>
    <n v="3093000"/>
    <s v="Media"/>
    <s v="568075"/>
    <s v=""/>
    <n v="568075"/>
    <n v="568075"/>
    <n v="5.4447036042776045"/>
    <s v="Leve"/>
    <s v="Unknown"/>
    <s v="Weak Passwords"/>
    <x v="4"/>
    <n v="22"/>
    <x v="2"/>
  </r>
  <r>
    <n v="2178"/>
    <s v="China"/>
    <x v="0"/>
    <x v="0"/>
    <x v="2"/>
    <s v="Ransomware"/>
    <n v="1"/>
    <x v="0"/>
    <s v="Government"/>
    <x v="6"/>
    <n v="2443"/>
    <n v="2443000"/>
    <s v="Media"/>
    <s v="693509"/>
    <s v="Nation-state"/>
    <n v="693509"/>
    <n v="693509"/>
    <n v="3.522665170891798"/>
    <s v="Leve"/>
    <s v="Nation-state"/>
    <s v="Unpatched Software"/>
    <x v="3"/>
    <n v="70"/>
    <x v="0"/>
  </r>
  <r>
    <n v="2179"/>
    <s v="India"/>
    <x v="5"/>
    <x v="0"/>
    <x v="4"/>
    <s v="Malware"/>
    <n v="7"/>
    <x v="5"/>
    <s v="Government"/>
    <x v="6"/>
    <n v="2553"/>
    <n v="2553000"/>
    <s v="Media"/>
    <s v="505404"/>
    <s v="Insider"/>
    <n v="505404"/>
    <n v="505404"/>
    <n v="5.051404421017641"/>
    <s v="Leve"/>
    <s v="Insider"/>
    <s v="Zero-day"/>
    <x v="1"/>
    <n v="30"/>
    <x v="2"/>
  </r>
  <r>
    <n v="2180"/>
    <s v="Germany"/>
    <x v="2"/>
    <x v="1"/>
    <x v="2"/>
    <s v="Malware"/>
    <n v="1"/>
    <x v="5"/>
    <s v="IT"/>
    <x v="2"/>
    <n v="5166"/>
    <n v="5166000"/>
    <s v="Alta"/>
    <s v="570159"/>
    <s v="Hacker Group"/>
    <n v="570159"/>
    <n v="570159"/>
    <n v="9.0606304557149855"/>
    <s v="Leve"/>
    <s v="Hacker Group"/>
    <s v="Unpatched Software"/>
    <x v="2"/>
    <n v="18"/>
    <x v="1"/>
  </r>
  <r>
    <n v="2181"/>
    <s v="India"/>
    <x v="5"/>
    <x v="0"/>
    <x v="9"/>
    <s v="DDoS"/>
    <n v="5"/>
    <x v="2"/>
    <s v="Telecommunications"/>
    <x v="3"/>
    <n v="1818"/>
    <n v="1818000"/>
    <s v="Media"/>
    <s v="208313"/>
    <s v="Hacker Group"/>
    <n v="208313"/>
    <n v="208313"/>
    <n v="8.7272517797737059"/>
    <s v="Leve"/>
    <s v="Hacker Group"/>
    <s v="Weak Passwords"/>
    <x v="4"/>
    <n v="5"/>
    <x v="1"/>
  </r>
  <r>
    <n v="2182"/>
    <s v="Japan"/>
    <x v="9"/>
    <x v="0"/>
    <x v="4"/>
    <s v="Phishing"/>
    <n v="7"/>
    <x v="4"/>
    <s v="Retail"/>
    <x v="1"/>
    <n v="273"/>
    <n v="273000"/>
    <s v="Media"/>
    <s v="916272"/>
    <s v="Nation-state"/>
    <n v="916272"/>
    <n v="916272"/>
    <n v="0.29794646131279795"/>
    <s v="Leve"/>
    <s v="Nation-state"/>
    <s v="Zero-day"/>
    <x v="2"/>
    <n v="32"/>
    <x v="2"/>
  </r>
  <r>
    <n v="2183"/>
    <s v="France"/>
    <x v="4"/>
    <x v="1"/>
    <x v="7"/>
    <s v="Phishing"/>
    <n v="10"/>
    <x v="4"/>
    <s v="Banking"/>
    <x v="4"/>
    <n v="8327"/>
    <n v="8327000"/>
    <s v="Alta"/>
    <s v="288526"/>
    <s v="Hacker Group"/>
    <n v="288526"/>
    <n v="288526"/>
    <n v="28.860483977180564"/>
    <s v="Leve"/>
    <s v="Hacker Group"/>
    <s v="Unpatched Software"/>
    <x v="4"/>
    <n v="66"/>
    <x v="0"/>
  </r>
  <r>
    <n v="2184"/>
    <s v="Australia"/>
    <x v="6"/>
    <x v="3"/>
    <x v="6"/>
    <s v="Malware"/>
    <n v="3"/>
    <x v="5"/>
    <s v="Government"/>
    <x v="6"/>
    <n v="5417"/>
    <n v="5417000"/>
    <s v="Alta"/>
    <s v="892175"/>
    <s v="Insider"/>
    <n v="892175"/>
    <n v="892175"/>
    <n v="6.0716787625746074"/>
    <s v="Leve"/>
    <s v="Insider"/>
    <s v="Zero-day"/>
    <x v="0"/>
    <n v="18"/>
    <x v="1"/>
  </r>
  <r>
    <n v="2185"/>
    <s v="France"/>
    <x v="4"/>
    <x v="1"/>
    <x v="8"/>
    <s v="Ransomware"/>
    <n v="4"/>
    <x v="0"/>
    <s v="Retail"/>
    <x v="1"/>
    <n v="7683"/>
    <n v="7683000"/>
    <s v="Alta"/>
    <s v="189999"/>
    <s v="Hacker Group"/>
    <n v="189999"/>
    <n v="189999"/>
    <n v="40.437054931868062"/>
    <s v="Moderada"/>
    <s v="Hacker Group"/>
    <s v="Social Engineering"/>
    <x v="0"/>
    <n v="57"/>
    <x v="0"/>
  </r>
  <r>
    <n v="2186"/>
    <s v="UK"/>
    <x v="1"/>
    <x v="1"/>
    <x v="5"/>
    <s v="SQL Injection"/>
    <n v="2"/>
    <x v="3"/>
    <s v="Telecommunications"/>
    <x v="3"/>
    <n v="789"/>
    <n v="789000"/>
    <s v="Media"/>
    <s v="716114"/>
    <s v="Insider"/>
    <n v="716114"/>
    <n v="716114"/>
    <n v="1.1017798842083801"/>
    <s v="Leve"/>
    <s v="Insider"/>
    <s v="Weak Passwords"/>
    <x v="3"/>
    <n v="63"/>
    <x v="0"/>
  </r>
  <r>
    <n v="2187"/>
    <s v="France"/>
    <x v="4"/>
    <x v="1"/>
    <x v="4"/>
    <s v="Ransomware"/>
    <n v="7"/>
    <x v="0"/>
    <s v="Education"/>
    <x v="0"/>
    <n v="325"/>
    <n v="325000"/>
    <s v="Media"/>
    <s v="414904"/>
    <s v="Nation-state"/>
    <n v="414904"/>
    <n v="414904"/>
    <n v="0.78331373040510577"/>
    <s v="Leve"/>
    <s v="Nation-state"/>
    <s v="Unpatched Software"/>
    <x v="0"/>
    <n v="53"/>
    <x v="0"/>
  </r>
  <r>
    <n v="2188"/>
    <s v="Germany"/>
    <x v="2"/>
    <x v="1"/>
    <x v="0"/>
    <s v="SQL Injection"/>
    <n v="6"/>
    <x v="3"/>
    <s v="Banking"/>
    <x v="4"/>
    <n v="7765"/>
    <n v="7765000"/>
    <s v="Alta"/>
    <s v="989592"/>
    <s v="Insider"/>
    <n v="989592"/>
    <n v="989592"/>
    <n v="7.8466681218118177"/>
    <s v="Leve"/>
    <s v="Insider"/>
    <s v="Weak Passwords"/>
    <x v="2"/>
    <n v="49"/>
    <x v="2"/>
  </r>
  <r>
    <n v="2189"/>
    <s v="Australia"/>
    <x v="6"/>
    <x v="3"/>
    <x v="7"/>
    <s v="Phishing"/>
    <n v="10"/>
    <x v="4"/>
    <s v="Government"/>
    <x v="6"/>
    <n v="6068"/>
    <n v="6068000"/>
    <s v="Alta"/>
    <s v="389782"/>
    <s v="Insider"/>
    <n v="389782"/>
    <n v="389782"/>
    <n v="15.567676290849757"/>
    <s v="Leve"/>
    <s v="Insider"/>
    <s v="Social Engineering"/>
    <x v="3"/>
    <n v="45"/>
    <x v="2"/>
  </r>
  <r>
    <n v="2190"/>
    <s v="Germany"/>
    <x v="2"/>
    <x v="1"/>
    <x v="3"/>
    <s v="Malware"/>
    <n v="9"/>
    <x v="5"/>
    <s v="Healthcare"/>
    <x v="5"/>
    <n v="6785"/>
    <n v="6785000"/>
    <s v="Alta"/>
    <s v="552427"/>
    <s v="Hacker Group"/>
    <n v="552427"/>
    <n v="552427"/>
    <n v="12.282165788420913"/>
    <s v="Leve"/>
    <s v="Hacker Group"/>
    <s v="Zero-day"/>
    <x v="4"/>
    <n v="58"/>
    <x v="0"/>
  </r>
  <r>
    <n v="2191"/>
    <s v="Russia"/>
    <x v="7"/>
    <x v="0"/>
    <x v="6"/>
    <s v="Ransomware"/>
    <n v="3"/>
    <x v="0"/>
    <s v="Retail"/>
    <x v="1"/>
    <n v="4425"/>
    <n v="4425000"/>
    <s v="Alta"/>
    <s v="933418"/>
    <s v="Nation-state"/>
    <n v="933418"/>
    <n v="933418"/>
    <n v="4.7406413846743902"/>
    <s v="Leve"/>
    <s v="Nation-state"/>
    <s v="Zero-day"/>
    <x v="2"/>
    <n v="15"/>
    <x v="1"/>
  </r>
  <r>
    <n v="2192"/>
    <s v="India"/>
    <x v="5"/>
    <x v="0"/>
    <x v="3"/>
    <s v="Man-in-the-Middle"/>
    <n v="9"/>
    <x v="1"/>
    <s v="Telecommunications"/>
    <x v="3"/>
    <n v="4288"/>
    <n v="4288000"/>
    <s v="Alta"/>
    <s v="934333"/>
    <s v="Insider"/>
    <n v="934333"/>
    <n v="934333"/>
    <n v="4.5893701710203967"/>
    <s v="Leve"/>
    <s v="Insider"/>
    <s v="Unpatched Software"/>
    <x v="3"/>
    <n v="60"/>
    <x v="0"/>
  </r>
  <r>
    <n v="2193"/>
    <s v="Russia"/>
    <x v="7"/>
    <x v="0"/>
    <x v="4"/>
    <s v="Malware"/>
    <n v="7"/>
    <x v="5"/>
    <s v="Telecommunications"/>
    <x v="3"/>
    <n v="6581"/>
    <n v="6581000"/>
    <s v="Alta"/>
    <s v="213558"/>
    <s v=""/>
    <n v="213558"/>
    <n v="213558"/>
    <n v="30.815984416411467"/>
    <s v="Leve"/>
    <s v="Unknown"/>
    <s v="Unpatched Software"/>
    <x v="2"/>
    <n v="37"/>
    <x v="2"/>
  </r>
  <r>
    <n v="2194"/>
    <s v="Russia"/>
    <x v="7"/>
    <x v="0"/>
    <x v="2"/>
    <s v="DDoS"/>
    <n v="1"/>
    <x v="2"/>
    <s v="Telecommunications"/>
    <x v="3"/>
    <n v="4137"/>
    <n v="4137000"/>
    <s v="Alta"/>
    <s v="271388"/>
    <s v="Nation-state"/>
    <n v="271388"/>
    <n v="271388"/>
    <n v="15.243857502910961"/>
    <s v="Leve"/>
    <s v="Nation-state"/>
    <s v="Unpatched Software"/>
    <x v="4"/>
    <n v="36"/>
    <x v="2"/>
  </r>
  <r>
    <n v="2195"/>
    <s v="Brazil"/>
    <x v="8"/>
    <x v="2"/>
    <x v="2"/>
    <s v="DDoS"/>
    <n v="1"/>
    <x v="2"/>
    <s v="Government"/>
    <x v="6"/>
    <n v="8879"/>
    <n v="8879000"/>
    <s v="Alta"/>
    <s v="482307"/>
    <s v="Hacker Group"/>
    <n v="482307"/>
    <n v="482307"/>
    <n v="18.409436313385459"/>
    <s v="Leve"/>
    <s v="Hacker Group"/>
    <s v="Zero-day"/>
    <x v="3"/>
    <n v="62"/>
    <x v="0"/>
  </r>
  <r>
    <n v="2196"/>
    <s v="UK"/>
    <x v="1"/>
    <x v="1"/>
    <x v="9"/>
    <s v="Man-in-the-Middle"/>
    <n v="5"/>
    <x v="1"/>
    <s v="Telecommunications"/>
    <x v="3"/>
    <n v="5932"/>
    <n v="5932000"/>
    <s v="Alta"/>
    <s v="848419"/>
    <s v="Insider"/>
    <n v="848419"/>
    <n v="848419"/>
    <n v="6.9918283301057613"/>
    <s v="Leve"/>
    <s v="Insider"/>
    <s v="Unpatched Software"/>
    <x v="0"/>
    <n v="27"/>
    <x v="2"/>
  </r>
  <r>
    <n v="2197"/>
    <s v="Brazil"/>
    <x v="8"/>
    <x v="2"/>
    <x v="0"/>
    <s v="DDoS"/>
    <n v="6"/>
    <x v="2"/>
    <s v="Government"/>
    <x v="6"/>
    <n v="547"/>
    <n v="547000"/>
    <s v="Media"/>
    <s v="615305"/>
    <s v="Insider"/>
    <n v="615305"/>
    <n v="615305"/>
    <n v="0.88899001308294257"/>
    <s v="Leve"/>
    <s v="Insider"/>
    <s v="Zero-day"/>
    <x v="2"/>
    <n v="6"/>
    <x v="1"/>
  </r>
  <r>
    <n v="2198"/>
    <s v="UK"/>
    <x v="1"/>
    <x v="1"/>
    <x v="8"/>
    <s v="DDoS"/>
    <n v="4"/>
    <x v="2"/>
    <s v="Telecommunications"/>
    <x v="3"/>
    <n v="5775"/>
    <n v="5775000"/>
    <s v="Alta"/>
    <s v="829827"/>
    <s v="Nation-state"/>
    <n v="829827"/>
    <n v="829827"/>
    <n v="6.9592818744147875"/>
    <s v="Leve"/>
    <s v="Nation-state"/>
    <s v="Weak Passwords"/>
    <x v="2"/>
    <n v="48"/>
    <x v="2"/>
  </r>
  <r>
    <n v="2199"/>
    <s v="China"/>
    <x v="0"/>
    <x v="0"/>
    <x v="6"/>
    <s v="Man-in-the-Middle"/>
    <n v="3"/>
    <x v="1"/>
    <s v="Education"/>
    <x v="0"/>
    <n v="6055"/>
    <n v="6055000"/>
    <s v="Alta"/>
    <s v="699194"/>
    <s v="Nation-state"/>
    <n v="699194"/>
    <n v="699194"/>
    <n v="8.6599713384268178"/>
    <s v="Leve"/>
    <s v="Nation-state"/>
    <s v="Social Engineering"/>
    <x v="4"/>
    <n v="45"/>
    <x v="2"/>
  </r>
  <r>
    <n v="2200"/>
    <s v="France"/>
    <x v="4"/>
    <x v="1"/>
    <x v="6"/>
    <s v="Malware"/>
    <n v="3"/>
    <x v="5"/>
    <s v="IT"/>
    <x v="2"/>
    <n v="651"/>
    <n v="651000"/>
    <s v="Media"/>
    <s v="82276"/>
    <s v="Insider"/>
    <n v="82276"/>
    <n v="82276"/>
    <n v="7.9123924352180461"/>
    <s v="Leve"/>
    <s v="Insider"/>
    <s v="Zero-day"/>
    <x v="3"/>
    <n v="26"/>
    <x v="2"/>
  </r>
  <r>
    <n v="2201"/>
    <s v="Russia"/>
    <x v="7"/>
    <x v="0"/>
    <x v="2"/>
    <s v="Phishing"/>
    <n v="1"/>
    <x v="4"/>
    <s v="IT"/>
    <x v="2"/>
    <n v="4756"/>
    <n v="4756000"/>
    <s v="Alta"/>
    <s v="234055"/>
    <s v=""/>
    <n v="234055"/>
    <n v="234055"/>
    <n v="20.320010254000128"/>
    <s v="Leve"/>
    <s v="Unknown"/>
    <s v="Weak Passwords"/>
    <x v="0"/>
    <n v="64"/>
    <x v="0"/>
  </r>
  <r>
    <n v="2202"/>
    <s v="India"/>
    <x v="5"/>
    <x v="0"/>
    <x v="0"/>
    <s v="Phishing"/>
    <n v="6"/>
    <x v="4"/>
    <s v="IT"/>
    <x v="2"/>
    <n v="5247"/>
    <n v="5247000"/>
    <s v="Alta"/>
    <s v="880546"/>
    <s v="Nation-state"/>
    <n v="880546"/>
    <n v="880546"/>
    <n v="5.9588028336963657"/>
    <s v="Leve"/>
    <s v="Nation-state"/>
    <s v="Zero-day"/>
    <x v="0"/>
    <n v="39"/>
    <x v="2"/>
  </r>
  <r>
    <n v="2203"/>
    <s v="China"/>
    <x v="0"/>
    <x v="0"/>
    <x v="9"/>
    <s v="Phishing"/>
    <n v="5"/>
    <x v="4"/>
    <s v="Education"/>
    <x v="0"/>
    <n v="5476"/>
    <n v="5476000"/>
    <s v="Alta"/>
    <s v="183678"/>
    <s v="Insider"/>
    <n v="183678"/>
    <n v="183678"/>
    <n v="29.813042389398838"/>
    <s v="Leve"/>
    <s v="Insider"/>
    <s v="Zero-day"/>
    <x v="1"/>
    <n v="59"/>
    <x v="0"/>
  </r>
  <r>
    <n v="2204"/>
    <s v="China"/>
    <x v="0"/>
    <x v="0"/>
    <x v="5"/>
    <s v="DDoS"/>
    <n v="2"/>
    <x v="2"/>
    <s v="Education"/>
    <x v="0"/>
    <n v="4264"/>
    <n v="4264000"/>
    <s v="Alta"/>
    <s v="720850"/>
    <s v=""/>
    <n v="720850"/>
    <n v="720850"/>
    <n v="5.915238954012624"/>
    <s v="Leve"/>
    <s v="Unknown"/>
    <s v="Social Engineering"/>
    <x v="0"/>
    <n v="17"/>
    <x v="1"/>
  </r>
  <r>
    <n v="2205"/>
    <s v="Germany"/>
    <x v="2"/>
    <x v="1"/>
    <x v="5"/>
    <s v="Phishing"/>
    <n v="2"/>
    <x v="4"/>
    <s v="Banking"/>
    <x v="4"/>
    <n v="3953"/>
    <n v="3953000"/>
    <s v="Media"/>
    <s v="339645"/>
    <s v=""/>
    <n v="339645"/>
    <n v="339645"/>
    <n v="11.638622679562484"/>
    <s v="Leve"/>
    <s v="Unknown"/>
    <s v="Weak Passwords"/>
    <x v="1"/>
    <n v="2"/>
    <x v="1"/>
  </r>
  <r>
    <n v="2206"/>
    <s v="Japan"/>
    <x v="9"/>
    <x v="0"/>
    <x v="1"/>
    <s v="DDoS"/>
    <n v="8"/>
    <x v="2"/>
    <s v="Telecommunications"/>
    <x v="3"/>
    <n v="7327"/>
    <n v="7327000"/>
    <s v="Alta"/>
    <s v="368351"/>
    <s v="Nation-state"/>
    <n v="368351"/>
    <n v="368351"/>
    <n v="19.891353627382578"/>
    <s v="Leve"/>
    <s v="Nation-state"/>
    <s v="Zero-day"/>
    <x v="2"/>
    <n v="48"/>
    <x v="2"/>
  </r>
  <r>
    <n v="2207"/>
    <s v="Australia"/>
    <x v="6"/>
    <x v="3"/>
    <x v="2"/>
    <s v="DDoS"/>
    <n v="1"/>
    <x v="2"/>
    <s v="Banking"/>
    <x v="4"/>
    <n v="8879"/>
    <n v="8879000"/>
    <s v="Alta"/>
    <s v="810930"/>
    <s v="Insider"/>
    <n v="810930"/>
    <n v="810930"/>
    <n v="10.949157140567003"/>
    <s v="Leve"/>
    <s v="Insider"/>
    <s v="Weak Passwords"/>
    <x v="1"/>
    <n v="30"/>
    <x v="2"/>
  </r>
  <r>
    <n v="2208"/>
    <s v="France"/>
    <x v="4"/>
    <x v="1"/>
    <x v="0"/>
    <s v="DDoS"/>
    <n v="6"/>
    <x v="2"/>
    <s v="IT"/>
    <x v="2"/>
    <n v="1399"/>
    <n v="1399000"/>
    <s v="Media"/>
    <s v="966010"/>
    <s v=""/>
    <n v="966010"/>
    <n v="966010"/>
    <n v="1.4482251736524467"/>
    <s v="Leve"/>
    <s v="Unknown"/>
    <s v="Weak Passwords"/>
    <x v="4"/>
    <n v="20"/>
    <x v="1"/>
  </r>
  <r>
    <n v="2209"/>
    <s v="Japan"/>
    <x v="9"/>
    <x v="0"/>
    <x v="7"/>
    <s v="Man-in-the-Middle"/>
    <n v="10"/>
    <x v="1"/>
    <s v="Telecommunications"/>
    <x v="3"/>
    <n v="7988"/>
    <n v="7988000"/>
    <s v="Alta"/>
    <s v="104759"/>
    <s v="Hacker Group"/>
    <n v="104759"/>
    <n v="104759"/>
    <n v="76.251205147051806"/>
    <s v="Moderada"/>
    <s v="Hacker Group"/>
    <s v="Zero-day"/>
    <x v="1"/>
    <n v="12"/>
    <x v="1"/>
  </r>
  <r>
    <n v="2210"/>
    <s v="France"/>
    <x v="4"/>
    <x v="1"/>
    <x v="1"/>
    <s v="Phishing"/>
    <n v="8"/>
    <x v="4"/>
    <s v="Banking"/>
    <x v="4"/>
    <n v="7741"/>
    <n v="7741000"/>
    <s v="Alta"/>
    <s v="654122"/>
    <s v="Nation-state"/>
    <n v="654122"/>
    <n v="654122"/>
    <n v="11.834183837265831"/>
    <s v="Leve"/>
    <s v="Nation-state"/>
    <s v="Social Engineering"/>
    <x v="1"/>
    <n v="68"/>
    <x v="0"/>
  </r>
  <r>
    <n v="2211"/>
    <s v="India"/>
    <x v="5"/>
    <x v="0"/>
    <x v="9"/>
    <s v="SQL Injection"/>
    <n v="5"/>
    <x v="3"/>
    <s v="Telecommunications"/>
    <x v="3"/>
    <n v="8744"/>
    <n v="8744000"/>
    <s v="Alta"/>
    <s v="731625"/>
    <s v="Nation-state"/>
    <n v="731625"/>
    <n v="731625"/>
    <n v="11.951477874594225"/>
    <s v="Leve"/>
    <s v="Nation-state"/>
    <s v="Zero-day"/>
    <x v="2"/>
    <n v="33"/>
    <x v="2"/>
  </r>
  <r>
    <n v="2212"/>
    <s v="France"/>
    <x v="4"/>
    <x v="1"/>
    <x v="9"/>
    <s v="Ransomware"/>
    <n v="5"/>
    <x v="0"/>
    <s v="Education"/>
    <x v="0"/>
    <n v="4732"/>
    <n v="4732000"/>
    <s v="Alta"/>
    <s v="848222"/>
    <s v="Insider"/>
    <n v="848222"/>
    <n v="848222"/>
    <n v="5.578728210303435"/>
    <s v="Leve"/>
    <s v="Insider"/>
    <s v="Unpatched Software"/>
    <x v="0"/>
    <n v="16"/>
    <x v="1"/>
  </r>
  <r>
    <n v="2213"/>
    <s v="India"/>
    <x v="5"/>
    <x v="0"/>
    <x v="1"/>
    <s v="Man-in-the-Middle"/>
    <n v="8"/>
    <x v="1"/>
    <s v="Telecommunications"/>
    <x v="3"/>
    <n v="324"/>
    <n v="324000"/>
    <s v="Media"/>
    <s v="437554"/>
    <s v="Insider"/>
    <n v="437554"/>
    <n v="437554"/>
    <n v="0.74048003217888536"/>
    <s v="Leve"/>
    <s v="Insider"/>
    <s v="Weak Passwords"/>
    <x v="3"/>
    <n v="19"/>
    <x v="1"/>
  </r>
  <r>
    <n v="2214"/>
    <s v="India"/>
    <x v="5"/>
    <x v="0"/>
    <x v="5"/>
    <s v="Phishing"/>
    <n v="2"/>
    <x v="4"/>
    <s v="Retail"/>
    <x v="1"/>
    <n v="5307"/>
    <n v="5307000"/>
    <s v="Alta"/>
    <s v="589348"/>
    <s v="Hacker Group"/>
    <n v="589348"/>
    <n v="589348"/>
    <n v="9.004866394727733"/>
    <s v="Leve"/>
    <s v="Hacker Group"/>
    <s v="Social Engineering"/>
    <x v="2"/>
    <n v="4"/>
    <x v="1"/>
  </r>
  <r>
    <n v="2215"/>
    <s v="Brazil"/>
    <x v="8"/>
    <x v="2"/>
    <x v="2"/>
    <s v="Ransomware"/>
    <n v="1"/>
    <x v="0"/>
    <s v="Retail"/>
    <x v="1"/>
    <n v="6895"/>
    <n v="6895000"/>
    <s v="Alta"/>
    <s v="322146"/>
    <s v="Hacker Group"/>
    <n v="322146"/>
    <n v="322146"/>
    <n v="21.403338858778319"/>
    <s v="Leve"/>
    <s v="Hacker Group"/>
    <s v="Social Engineering"/>
    <x v="4"/>
    <n v="70"/>
    <x v="0"/>
  </r>
  <r>
    <n v="2216"/>
    <s v="India"/>
    <x v="5"/>
    <x v="0"/>
    <x v="9"/>
    <s v="SQL Injection"/>
    <n v="5"/>
    <x v="3"/>
    <s v="Government"/>
    <x v="6"/>
    <n v="4281"/>
    <n v="4281000"/>
    <s v="Alta"/>
    <s v="432917"/>
    <s v="Hacker Group"/>
    <n v="432917"/>
    <n v="432917"/>
    <n v="9.8887315582432667"/>
    <s v="Leve"/>
    <s v="Hacker Group"/>
    <s v="Unpatched Software"/>
    <x v="1"/>
    <n v="53"/>
    <x v="0"/>
  </r>
  <r>
    <n v="2217"/>
    <s v="UK"/>
    <x v="1"/>
    <x v="1"/>
    <x v="6"/>
    <s v="DDoS"/>
    <n v="3"/>
    <x v="2"/>
    <s v="IT"/>
    <x v="2"/>
    <n v="5391"/>
    <n v="5391000"/>
    <s v="Alta"/>
    <s v="64163"/>
    <s v=""/>
    <n v="64163"/>
    <n v="64163"/>
    <n v="84.020385580474723"/>
    <s v="Moderada"/>
    <s v="Unknown"/>
    <s v="Weak Passwords"/>
    <x v="1"/>
    <n v="7"/>
    <x v="1"/>
  </r>
  <r>
    <n v="2218"/>
    <s v="France"/>
    <x v="4"/>
    <x v="1"/>
    <x v="8"/>
    <s v="Phishing"/>
    <n v="4"/>
    <x v="4"/>
    <s v="Retail"/>
    <x v="1"/>
    <n v="4567"/>
    <n v="4567000"/>
    <s v="Alta"/>
    <s v="95873"/>
    <s v=""/>
    <n v="95873"/>
    <n v="95873"/>
    <n v="47.63593503906209"/>
    <s v="Moderada"/>
    <s v="Unknown"/>
    <s v="Unpatched Software"/>
    <x v="2"/>
    <n v="50"/>
    <x v="2"/>
  </r>
  <r>
    <n v="2219"/>
    <s v="Germany"/>
    <x v="2"/>
    <x v="1"/>
    <x v="9"/>
    <s v="SQL Injection"/>
    <n v="5"/>
    <x v="3"/>
    <s v="Healthcare"/>
    <x v="5"/>
    <n v="6261"/>
    <n v="6261000"/>
    <s v="Alta"/>
    <s v="205015"/>
    <s v="Nation-state"/>
    <n v="205015"/>
    <n v="205015"/>
    <n v="30.539228836914372"/>
    <s v="Leve"/>
    <s v="Nation-state"/>
    <s v="Unpatched Software"/>
    <x v="1"/>
    <n v="57"/>
    <x v="0"/>
  </r>
  <r>
    <n v="2220"/>
    <s v="Germany"/>
    <x v="2"/>
    <x v="1"/>
    <x v="9"/>
    <s v="SQL Injection"/>
    <n v="5"/>
    <x v="3"/>
    <s v="Telecommunications"/>
    <x v="3"/>
    <n v="2752"/>
    <n v="2752000"/>
    <s v="Media"/>
    <s v="488501"/>
    <s v="Nation-state"/>
    <n v="488501"/>
    <n v="488501"/>
    <n v="5.6335606273068022"/>
    <s v="Leve"/>
    <s v="Nation-state"/>
    <s v="Social Engineering"/>
    <x v="4"/>
    <n v="47"/>
    <x v="2"/>
  </r>
  <r>
    <n v="2221"/>
    <s v="USA"/>
    <x v="3"/>
    <x v="2"/>
    <x v="9"/>
    <s v="Ransomware"/>
    <n v="5"/>
    <x v="0"/>
    <s v="Retail"/>
    <x v="1"/>
    <n v="1633"/>
    <n v="1633000"/>
    <s v="Media"/>
    <s v="850758"/>
    <s v="Insider"/>
    <n v="850758"/>
    <n v="850758"/>
    <n v="1.9194647596613843"/>
    <s v="Leve"/>
    <s v="Insider"/>
    <s v="Unpatched Software"/>
    <x v="3"/>
    <n v="9"/>
    <x v="1"/>
  </r>
  <r>
    <n v="2222"/>
    <s v="Brazil"/>
    <x v="8"/>
    <x v="2"/>
    <x v="0"/>
    <s v="SQL Injection"/>
    <n v="6"/>
    <x v="3"/>
    <s v="Healthcare"/>
    <x v="5"/>
    <n v="6742"/>
    <n v="6742000"/>
    <s v="Alta"/>
    <s v="703282"/>
    <s v="Insider"/>
    <n v="703282"/>
    <n v="703282"/>
    <n v="9.5864816673823583"/>
    <s v="Leve"/>
    <s v="Insider"/>
    <s v="Weak Passwords"/>
    <x v="4"/>
    <n v="2"/>
    <x v="1"/>
  </r>
  <r>
    <n v="2223"/>
    <s v="Germany"/>
    <x v="2"/>
    <x v="1"/>
    <x v="7"/>
    <s v="SQL Injection"/>
    <n v="10"/>
    <x v="3"/>
    <s v="Government"/>
    <x v="6"/>
    <n v="8771"/>
    <n v="8771000"/>
    <s v="Alta"/>
    <s v="1579"/>
    <s v=""/>
    <n v="1579"/>
    <n v="1579"/>
    <n v="5554.7815072830908"/>
    <s v="Grave"/>
    <s v="Unknown"/>
    <s v="Unpatched Software"/>
    <x v="2"/>
    <n v="55"/>
    <x v="0"/>
  </r>
  <r>
    <n v="2224"/>
    <s v="Germany"/>
    <x v="2"/>
    <x v="1"/>
    <x v="5"/>
    <s v="DDoS"/>
    <n v="2"/>
    <x v="2"/>
    <s v="IT"/>
    <x v="2"/>
    <n v="9372"/>
    <n v="9372000"/>
    <s v="Alta"/>
    <s v="828721"/>
    <s v="Insider"/>
    <n v="828721"/>
    <n v="828721"/>
    <n v="11.308993014536858"/>
    <s v="Leve"/>
    <s v="Insider"/>
    <s v="Weak Passwords"/>
    <x v="4"/>
    <n v="21"/>
    <x v="2"/>
  </r>
  <r>
    <n v="2225"/>
    <s v="Germany"/>
    <x v="2"/>
    <x v="1"/>
    <x v="1"/>
    <s v="Malware"/>
    <n v="8"/>
    <x v="5"/>
    <s v="Government"/>
    <x v="6"/>
    <n v="6779"/>
    <n v="6779000"/>
    <s v="Alta"/>
    <s v="239402"/>
    <s v="Hacker Group"/>
    <n v="239402"/>
    <n v="239402"/>
    <n v="28.316388334266215"/>
    <s v="Leve"/>
    <s v="Hacker Group"/>
    <s v="Zero-day"/>
    <x v="0"/>
    <n v="17"/>
    <x v="1"/>
  </r>
  <r>
    <n v="2226"/>
    <s v="Russia"/>
    <x v="7"/>
    <x v="0"/>
    <x v="2"/>
    <s v="DDoS"/>
    <n v="1"/>
    <x v="2"/>
    <s v="Education"/>
    <x v="0"/>
    <n v="544"/>
    <n v="544000"/>
    <s v="Media"/>
    <s v="891298"/>
    <s v="Insider"/>
    <n v="891298"/>
    <n v="891298"/>
    <n v="0.61034581026772194"/>
    <s v="Leve"/>
    <s v="Insider"/>
    <s v="Social Engineering"/>
    <x v="1"/>
    <n v="60"/>
    <x v="0"/>
  </r>
  <r>
    <n v="2227"/>
    <s v="Australia"/>
    <x v="6"/>
    <x v="3"/>
    <x v="2"/>
    <s v="Man-in-the-Middle"/>
    <n v="1"/>
    <x v="1"/>
    <s v="Education"/>
    <x v="0"/>
    <n v="8652"/>
    <n v="8652000"/>
    <s v="Alta"/>
    <s v="915463"/>
    <s v="Insider"/>
    <n v="915463"/>
    <n v="915463"/>
    <n v="9.4509554181873003"/>
    <s v="Leve"/>
    <s v="Insider"/>
    <s v="Weak Passwords"/>
    <x v="2"/>
    <n v="2"/>
    <x v="1"/>
  </r>
  <r>
    <n v="2228"/>
    <s v="India"/>
    <x v="5"/>
    <x v="0"/>
    <x v="4"/>
    <s v="Malware"/>
    <n v="7"/>
    <x v="5"/>
    <s v="Education"/>
    <x v="0"/>
    <n v="9909"/>
    <n v="9909000"/>
    <s v="Alta"/>
    <s v="395264"/>
    <s v=""/>
    <n v="395264"/>
    <n v="395264"/>
    <n v="25.069320757772022"/>
    <s v="Leve"/>
    <s v="Unknown"/>
    <s v="Weak Passwords"/>
    <x v="2"/>
    <n v="5"/>
    <x v="1"/>
  </r>
  <r>
    <n v="2229"/>
    <s v="China"/>
    <x v="0"/>
    <x v="0"/>
    <x v="7"/>
    <s v="Man-in-the-Middle"/>
    <n v="10"/>
    <x v="1"/>
    <s v="Healthcare"/>
    <x v="5"/>
    <n v="6613"/>
    <n v="6613000"/>
    <s v="Alta"/>
    <s v="946668"/>
    <s v="Hacker Group"/>
    <n v="946668"/>
    <n v="946668"/>
    <n v="6.9855535414738856"/>
    <s v="Leve"/>
    <s v="Hacker Group"/>
    <s v="Unpatched Software"/>
    <x v="4"/>
    <n v="67"/>
    <x v="0"/>
  </r>
  <r>
    <n v="2230"/>
    <s v="USA"/>
    <x v="3"/>
    <x v="2"/>
    <x v="5"/>
    <s v="Malware"/>
    <n v="2"/>
    <x v="5"/>
    <s v="IT"/>
    <x v="2"/>
    <n v="5254"/>
    <n v="5254000"/>
    <s v="Alta"/>
    <s v="201017"/>
    <s v="Insider"/>
    <n v="201017"/>
    <n v="201017"/>
    <n v="26.137092882691515"/>
    <s v="Leve"/>
    <s v="Insider"/>
    <s v="Unpatched Software"/>
    <x v="4"/>
    <n v="17"/>
    <x v="1"/>
  </r>
  <r>
    <n v="2231"/>
    <s v="Germany"/>
    <x v="2"/>
    <x v="1"/>
    <x v="6"/>
    <s v="SQL Injection"/>
    <n v="3"/>
    <x v="3"/>
    <s v="IT"/>
    <x v="2"/>
    <n v="480"/>
    <n v="480000"/>
    <s v="Media"/>
    <s v="876383"/>
    <s v="Insider"/>
    <n v="876383"/>
    <n v="876383"/>
    <n v="0.54770574052668752"/>
    <s v="Leve"/>
    <s v="Insider"/>
    <s v="Zero-day"/>
    <x v="4"/>
    <n v="72"/>
    <x v="0"/>
  </r>
  <r>
    <n v="2232"/>
    <s v="Australia"/>
    <x v="6"/>
    <x v="3"/>
    <x v="6"/>
    <s v="Ransomware"/>
    <n v="3"/>
    <x v="0"/>
    <s v="Government"/>
    <x v="6"/>
    <n v="1084"/>
    <n v="1084000"/>
    <s v="Media"/>
    <s v="564944"/>
    <s v="Insider"/>
    <n v="564944"/>
    <n v="564944"/>
    <n v="1.9187742501911693"/>
    <s v="Leve"/>
    <s v="Insider"/>
    <s v="Social Engineering"/>
    <x v="2"/>
    <n v="58"/>
    <x v="0"/>
  </r>
  <r>
    <n v="2233"/>
    <s v="Russia"/>
    <x v="7"/>
    <x v="0"/>
    <x v="5"/>
    <s v="Malware"/>
    <n v="2"/>
    <x v="5"/>
    <s v="IT"/>
    <x v="2"/>
    <n v="635"/>
    <n v="635000"/>
    <s v="Media"/>
    <s v="259573"/>
    <s v="Nation-state"/>
    <n v="259573"/>
    <n v="259573"/>
    <n v="2.446325311184137"/>
    <s v="Leve"/>
    <s v="Nation-state"/>
    <s v="Zero-day"/>
    <x v="3"/>
    <n v="68"/>
    <x v="0"/>
  </r>
  <r>
    <n v="2234"/>
    <s v="Japan"/>
    <x v="9"/>
    <x v="0"/>
    <x v="9"/>
    <s v="DDoS"/>
    <n v="5"/>
    <x v="2"/>
    <s v="Education"/>
    <x v="0"/>
    <n v="9983"/>
    <n v="9983000"/>
    <s v="Alta"/>
    <s v="10859"/>
    <s v="Nation-state"/>
    <n v="10859"/>
    <n v="10859"/>
    <n v="919.32958835988586"/>
    <s v="Grave"/>
    <s v="Nation-state"/>
    <s v="Social Engineering"/>
    <x v="1"/>
    <n v="66"/>
    <x v="0"/>
  </r>
  <r>
    <n v="2235"/>
    <s v="Russia"/>
    <x v="7"/>
    <x v="0"/>
    <x v="9"/>
    <s v="DDoS"/>
    <n v="5"/>
    <x v="2"/>
    <s v="Government"/>
    <x v="6"/>
    <n v="4145"/>
    <n v="4145000"/>
    <s v="Alta"/>
    <s v="496378"/>
    <s v="Insider"/>
    <n v="496378"/>
    <n v="496378"/>
    <n v="8.3504909564888052"/>
    <s v="Leve"/>
    <s v="Insider"/>
    <s v="Unpatched Software"/>
    <x v="1"/>
    <n v="42"/>
    <x v="2"/>
  </r>
  <r>
    <n v="2236"/>
    <s v="UK"/>
    <x v="1"/>
    <x v="1"/>
    <x v="0"/>
    <s v="Man-in-the-Middle"/>
    <n v="6"/>
    <x v="1"/>
    <s v="Education"/>
    <x v="0"/>
    <n v="2992"/>
    <n v="2992000"/>
    <s v="Media"/>
    <s v="937987"/>
    <s v="Hacker Group"/>
    <n v="937987"/>
    <n v="937987"/>
    <n v="3.1898096668717155"/>
    <s v="Leve"/>
    <s v="Hacker Group"/>
    <s v="Weak Passwords"/>
    <x v="0"/>
    <n v="45"/>
    <x v="2"/>
  </r>
  <r>
    <n v="2237"/>
    <s v="India"/>
    <x v="5"/>
    <x v="0"/>
    <x v="5"/>
    <s v="Ransomware"/>
    <n v="2"/>
    <x v="0"/>
    <s v="Education"/>
    <x v="0"/>
    <n v="932"/>
    <n v="932000"/>
    <s v="Media"/>
    <s v="182887"/>
    <s v="Hacker Group"/>
    <n v="182887"/>
    <n v="182887"/>
    <n v="5.096042911743317"/>
    <s v="Leve"/>
    <s v="Hacker Group"/>
    <s v="Unpatched Software"/>
    <x v="3"/>
    <n v="51"/>
    <x v="0"/>
  </r>
  <r>
    <n v="2238"/>
    <s v="France"/>
    <x v="4"/>
    <x v="1"/>
    <x v="1"/>
    <s v="Man-in-the-Middle"/>
    <n v="8"/>
    <x v="1"/>
    <s v="Healthcare"/>
    <x v="5"/>
    <n v="3443"/>
    <n v="3443000"/>
    <s v="Media"/>
    <s v="927694"/>
    <s v="Insider"/>
    <n v="927694"/>
    <n v="927694"/>
    <n v="3.7113530970341513"/>
    <s v="Leve"/>
    <s v="Insider"/>
    <s v="Social Engineering"/>
    <x v="0"/>
    <n v="43"/>
    <x v="2"/>
  </r>
  <r>
    <n v="2239"/>
    <s v="Brazil"/>
    <x v="8"/>
    <x v="2"/>
    <x v="8"/>
    <s v="Man-in-the-Middle"/>
    <n v="4"/>
    <x v="1"/>
    <s v="Banking"/>
    <x v="4"/>
    <n v="8168"/>
    <n v="8168000"/>
    <s v="Alta"/>
    <s v="893986"/>
    <s v="Insider"/>
    <n v="893986"/>
    <n v="893986"/>
    <n v="9.136608403263585"/>
    <s v="Leve"/>
    <s v="Insider"/>
    <s v="Unpatched Software"/>
    <x v="3"/>
    <n v="47"/>
    <x v="2"/>
  </r>
  <r>
    <n v="2240"/>
    <s v="USA"/>
    <x v="3"/>
    <x v="2"/>
    <x v="4"/>
    <s v="Phishing"/>
    <n v="7"/>
    <x v="4"/>
    <s v="Retail"/>
    <x v="1"/>
    <n v="3685"/>
    <n v="3685000"/>
    <s v="Media"/>
    <s v="852789"/>
    <s v="Hacker Group"/>
    <n v="852789"/>
    <n v="852789"/>
    <n v="4.3211157742419282"/>
    <s v="Leve"/>
    <s v="Hacker Group"/>
    <s v="Social Engineering"/>
    <x v="0"/>
    <n v="4"/>
    <x v="1"/>
  </r>
  <r>
    <n v="2241"/>
    <s v="Brazil"/>
    <x v="8"/>
    <x v="2"/>
    <x v="2"/>
    <s v="Man-in-the-Middle"/>
    <n v="1"/>
    <x v="1"/>
    <s v="Healthcare"/>
    <x v="5"/>
    <n v="2692"/>
    <n v="2692000"/>
    <s v="Media"/>
    <s v="695427"/>
    <s v="Nation-state"/>
    <n v="695427"/>
    <n v="695427"/>
    <n v="3.8710029952820353"/>
    <s v="Leve"/>
    <s v="Nation-state"/>
    <s v="Zero-day"/>
    <x v="4"/>
    <n v="28"/>
    <x v="2"/>
  </r>
  <r>
    <n v="2242"/>
    <s v="India"/>
    <x v="5"/>
    <x v="0"/>
    <x v="0"/>
    <s v="DDoS"/>
    <n v="6"/>
    <x v="2"/>
    <s v="Banking"/>
    <x v="4"/>
    <n v="3531"/>
    <n v="3531000"/>
    <s v="Media"/>
    <s v="961173"/>
    <s v="Insider"/>
    <n v="961173"/>
    <n v="961173"/>
    <n v="3.6736362756756589"/>
    <s v="Leve"/>
    <s v="Insider"/>
    <s v="Social Engineering"/>
    <x v="0"/>
    <n v="37"/>
    <x v="2"/>
  </r>
  <r>
    <n v="2243"/>
    <s v="China"/>
    <x v="0"/>
    <x v="0"/>
    <x v="4"/>
    <s v="Man-in-the-Middle"/>
    <n v="7"/>
    <x v="1"/>
    <s v="Healthcare"/>
    <x v="5"/>
    <n v="1174"/>
    <n v="1174000"/>
    <s v="Media"/>
    <s v="430760"/>
    <s v="Nation-state"/>
    <n v="430760"/>
    <n v="430760"/>
    <n v="2.7254155446188131"/>
    <s v="Leve"/>
    <s v="Nation-state"/>
    <s v="Unpatched Software"/>
    <x v="3"/>
    <n v="63"/>
    <x v="0"/>
  </r>
  <r>
    <n v="2244"/>
    <s v="Germany"/>
    <x v="2"/>
    <x v="1"/>
    <x v="3"/>
    <s v="Ransomware"/>
    <n v="9"/>
    <x v="0"/>
    <s v="Telecommunications"/>
    <x v="3"/>
    <n v="9393"/>
    <n v="9393000"/>
    <s v="Alta"/>
    <s v="198764"/>
    <s v="Insider"/>
    <n v="198764"/>
    <n v="198764"/>
    <n v="47.257048560101424"/>
    <s v="Moderada"/>
    <s v="Insider"/>
    <s v="Zero-day"/>
    <x v="4"/>
    <n v="40"/>
    <x v="2"/>
  </r>
  <r>
    <n v="2245"/>
    <s v="Brazil"/>
    <x v="8"/>
    <x v="2"/>
    <x v="8"/>
    <s v="Malware"/>
    <n v="4"/>
    <x v="5"/>
    <s v="Banking"/>
    <x v="4"/>
    <n v="3468"/>
    <n v="3468000"/>
    <s v="Media"/>
    <s v="786462"/>
    <s v=""/>
    <n v="786462"/>
    <n v="786462"/>
    <n v="4.409621825339304"/>
    <s v="Leve"/>
    <s v="Unknown"/>
    <s v="Weak Passwords"/>
    <x v="3"/>
    <n v="17"/>
    <x v="1"/>
  </r>
  <r>
    <n v="2246"/>
    <s v="India"/>
    <x v="5"/>
    <x v="0"/>
    <x v="9"/>
    <s v="Malware"/>
    <n v="5"/>
    <x v="5"/>
    <s v="IT"/>
    <x v="2"/>
    <n v="8443"/>
    <n v="8443000"/>
    <s v="Alta"/>
    <s v="999542"/>
    <s v="Hacker Group"/>
    <n v="999542"/>
    <n v="999542"/>
    <n v="8.4468686658489585"/>
    <s v="Leve"/>
    <s v="Hacker Group"/>
    <s v="Social Engineering"/>
    <x v="4"/>
    <n v="15"/>
    <x v="1"/>
  </r>
  <r>
    <n v="2247"/>
    <s v="Australia"/>
    <x v="6"/>
    <x v="3"/>
    <x v="6"/>
    <s v="Malware"/>
    <n v="3"/>
    <x v="5"/>
    <s v="Government"/>
    <x v="6"/>
    <n v="246"/>
    <n v="246000"/>
    <s v="Media"/>
    <s v="221315"/>
    <s v="Nation-state"/>
    <n v="221315"/>
    <n v="221315"/>
    <n v="1.1115378532860403"/>
    <s v="Leve"/>
    <s v="Nation-state"/>
    <s v="Unpatched Software"/>
    <x v="0"/>
    <n v="53"/>
    <x v="0"/>
  </r>
  <r>
    <n v="2248"/>
    <s v="Brazil"/>
    <x v="8"/>
    <x v="2"/>
    <x v="4"/>
    <s v="SQL Injection"/>
    <n v="7"/>
    <x v="3"/>
    <s v="Education"/>
    <x v="0"/>
    <n v="527"/>
    <n v="527000"/>
    <s v="Media"/>
    <s v="861075"/>
    <s v="Hacker Group"/>
    <n v="861075"/>
    <n v="861075"/>
    <n v="0.6120256655924281"/>
    <s v="Leve"/>
    <s v="Hacker Group"/>
    <s v="Social Engineering"/>
    <x v="4"/>
    <n v="7"/>
    <x v="1"/>
  </r>
  <r>
    <n v="2249"/>
    <s v="Japan"/>
    <x v="9"/>
    <x v="0"/>
    <x v="6"/>
    <s v="Phishing"/>
    <n v="3"/>
    <x v="4"/>
    <s v="Telecommunications"/>
    <x v="3"/>
    <n v="3354"/>
    <n v="3354000"/>
    <s v="Media"/>
    <s v="55209"/>
    <s v="Nation-state"/>
    <n v="55209"/>
    <n v="55209"/>
    <n v="60.750964516654896"/>
    <s v="Moderada"/>
    <s v="Nation-state"/>
    <s v="Unpatched Software"/>
    <x v="0"/>
    <n v="11"/>
    <x v="1"/>
  </r>
  <r>
    <n v="2250"/>
    <s v="India"/>
    <x v="5"/>
    <x v="0"/>
    <x v="4"/>
    <s v="Phishing"/>
    <n v="7"/>
    <x v="4"/>
    <s v="Education"/>
    <x v="0"/>
    <n v="4354"/>
    <n v="4354000"/>
    <s v="Alta"/>
    <s v="76479"/>
    <s v="Insider"/>
    <n v="76479"/>
    <n v="76479"/>
    <n v="56.930660704245611"/>
    <s v="Moderada"/>
    <s v="Insider"/>
    <s v="Zero-day"/>
    <x v="3"/>
    <n v="4"/>
    <x v="1"/>
  </r>
  <r>
    <n v="2251"/>
    <s v="Japan"/>
    <x v="9"/>
    <x v="0"/>
    <x v="3"/>
    <s v="SQL Injection"/>
    <n v="9"/>
    <x v="3"/>
    <s v="Telecommunications"/>
    <x v="3"/>
    <n v="3717"/>
    <n v="3717000"/>
    <s v="Media"/>
    <s v="728731"/>
    <s v=""/>
    <n v="728731"/>
    <n v="728731"/>
    <n v="5.1006475640531281"/>
    <s v="Leve"/>
    <s v="Unknown"/>
    <s v="Weak Passwords"/>
    <x v="0"/>
    <n v="72"/>
    <x v="0"/>
  </r>
  <r>
    <n v="2252"/>
    <s v="Japan"/>
    <x v="9"/>
    <x v="0"/>
    <x v="1"/>
    <s v="SQL Injection"/>
    <n v="8"/>
    <x v="3"/>
    <s v="Education"/>
    <x v="0"/>
    <n v="3637"/>
    <n v="3637000"/>
    <s v="Media"/>
    <s v="161579"/>
    <s v="Nation-state"/>
    <n v="161579"/>
    <n v="161579"/>
    <n v="22.509113189213945"/>
    <s v="Leve"/>
    <s v="Nation-state"/>
    <s v="Zero-day"/>
    <x v="3"/>
    <n v="15"/>
    <x v="1"/>
  </r>
  <r>
    <n v="2253"/>
    <s v="Germany"/>
    <x v="2"/>
    <x v="1"/>
    <x v="0"/>
    <s v="SQL Injection"/>
    <n v="6"/>
    <x v="3"/>
    <s v="Government"/>
    <x v="6"/>
    <n v="5653"/>
    <n v="5653000"/>
    <s v="Alta"/>
    <s v="362642"/>
    <s v=""/>
    <n v="362642"/>
    <n v="362642"/>
    <n v="15.588376415307659"/>
    <s v="Leve"/>
    <s v="Unknown"/>
    <s v="Social Engineering"/>
    <x v="4"/>
    <n v="19"/>
    <x v="1"/>
  </r>
  <r>
    <n v="2254"/>
    <s v="Brazil"/>
    <x v="8"/>
    <x v="2"/>
    <x v="1"/>
    <s v="DDoS"/>
    <n v="8"/>
    <x v="2"/>
    <s v="Education"/>
    <x v="0"/>
    <n v="2976"/>
    <n v="2976000"/>
    <s v="Media"/>
    <s v="913276"/>
    <s v="Insider"/>
    <n v="913276"/>
    <n v="913276"/>
    <n v="3.2585987149558293"/>
    <s v="Leve"/>
    <s v="Insider"/>
    <s v="Social Engineering"/>
    <x v="4"/>
    <n v="57"/>
    <x v="0"/>
  </r>
  <r>
    <n v="2255"/>
    <s v="Brazil"/>
    <x v="8"/>
    <x v="2"/>
    <x v="0"/>
    <s v="Phishing"/>
    <n v="6"/>
    <x v="4"/>
    <s v="Government"/>
    <x v="6"/>
    <n v="706"/>
    <n v="706000"/>
    <s v="Media"/>
    <s v="817268"/>
    <s v="Nation-state"/>
    <n v="817268"/>
    <n v="817268"/>
    <n v="0.86385371750759854"/>
    <s v="Leve"/>
    <s v="Nation-state"/>
    <s v="Zero-day"/>
    <x v="0"/>
    <n v="1"/>
    <x v="1"/>
  </r>
  <r>
    <n v="2256"/>
    <s v="UK"/>
    <x v="1"/>
    <x v="1"/>
    <x v="8"/>
    <s v="SQL Injection"/>
    <n v="4"/>
    <x v="3"/>
    <s v="IT"/>
    <x v="2"/>
    <n v="8005"/>
    <n v="8005000"/>
    <s v="Alta"/>
    <s v="682480"/>
    <s v="Hacker Group"/>
    <n v="682480"/>
    <n v="682480"/>
    <n v="11.729281444144883"/>
    <s v="Leve"/>
    <s v="Hacker Group"/>
    <s v="Zero-day"/>
    <x v="1"/>
    <n v="14"/>
    <x v="1"/>
  </r>
  <r>
    <n v="2257"/>
    <s v="USA"/>
    <x v="3"/>
    <x v="2"/>
    <x v="2"/>
    <s v="DDoS"/>
    <n v="1"/>
    <x v="2"/>
    <s v="Telecommunications"/>
    <x v="3"/>
    <n v="1553"/>
    <n v="1553000"/>
    <s v="Media"/>
    <s v="298385"/>
    <s v="Hacker Group"/>
    <n v="298385"/>
    <n v="298385"/>
    <n v="5.2046852221123716"/>
    <s v="Leve"/>
    <s v="Hacker Group"/>
    <s v="Unpatched Software"/>
    <x v="1"/>
    <n v="11"/>
    <x v="1"/>
  </r>
  <r>
    <n v="2258"/>
    <s v="China"/>
    <x v="0"/>
    <x v="0"/>
    <x v="9"/>
    <s v="DDoS"/>
    <n v="5"/>
    <x v="2"/>
    <s v="Healthcare"/>
    <x v="5"/>
    <n v="632"/>
    <n v="632000"/>
    <s v="Media"/>
    <s v="682445"/>
    <s v="Nation-state"/>
    <n v="682445"/>
    <n v="682445"/>
    <n v="0.92608195532240689"/>
    <s v="Leve"/>
    <s v="Nation-state"/>
    <s v="Social Engineering"/>
    <x v="3"/>
    <n v="20"/>
    <x v="1"/>
  </r>
  <r>
    <n v="2259"/>
    <s v="India"/>
    <x v="5"/>
    <x v="0"/>
    <x v="8"/>
    <s v="SQL Injection"/>
    <n v="4"/>
    <x v="3"/>
    <s v="Government"/>
    <x v="6"/>
    <n v="1826"/>
    <n v="1826000"/>
    <s v="Media"/>
    <s v="78277"/>
    <s v="Hacker Group"/>
    <n v="78277"/>
    <n v="78277"/>
    <n v="23.327414182965622"/>
    <s v="Leve"/>
    <s v="Hacker Group"/>
    <s v="Weak Passwords"/>
    <x v="3"/>
    <n v="51"/>
    <x v="0"/>
  </r>
  <r>
    <n v="2260"/>
    <s v="India"/>
    <x v="5"/>
    <x v="0"/>
    <x v="5"/>
    <s v="Man-in-the-Middle"/>
    <n v="2"/>
    <x v="1"/>
    <s v="IT"/>
    <x v="2"/>
    <n v="9085"/>
    <n v="9085000"/>
    <s v="Alta"/>
    <s v="985267"/>
    <s v="Hacker Group"/>
    <n v="985267"/>
    <n v="985267"/>
    <n v="9.2208507947591869"/>
    <s v="Leve"/>
    <s v="Hacker Group"/>
    <s v="Unpatched Software"/>
    <x v="3"/>
    <n v="48"/>
    <x v="2"/>
  </r>
  <r>
    <n v="2261"/>
    <s v="Japan"/>
    <x v="9"/>
    <x v="0"/>
    <x v="3"/>
    <s v="Man-in-the-Middle"/>
    <n v="9"/>
    <x v="1"/>
    <s v="Healthcare"/>
    <x v="5"/>
    <n v="259"/>
    <n v="259000"/>
    <s v="Media"/>
    <s v="603982"/>
    <s v="Hacker Group"/>
    <n v="603982"/>
    <n v="603982"/>
    <n v="0.42882072644549007"/>
    <s v="Leve"/>
    <s v="Hacker Group"/>
    <s v="Social Engineering"/>
    <x v="3"/>
    <n v="18"/>
    <x v="1"/>
  </r>
  <r>
    <n v="2262"/>
    <s v="Japan"/>
    <x v="9"/>
    <x v="0"/>
    <x v="8"/>
    <s v="DDoS"/>
    <n v="4"/>
    <x v="2"/>
    <s v="Banking"/>
    <x v="4"/>
    <n v="7426"/>
    <n v="7426000"/>
    <s v="Alta"/>
    <s v="81354"/>
    <s v="Insider"/>
    <n v="81354"/>
    <n v="81354"/>
    <n v="91.280084568675179"/>
    <s v="Moderada"/>
    <s v="Insider"/>
    <s v="Weak Passwords"/>
    <x v="3"/>
    <n v="6"/>
    <x v="1"/>
  </r>
  <r>
    <n v="2263"/>
    <s v="France"/>
    <x v="4"/>
    <x v="1"/>
    <x v="8"/>
    <s v="Phishing"/>
    <n v="4"/>
    <x v="4"/>
    <s v="Education"/>
    <x v="0"/>
    <n v="7899"/>
    <n v="7899000"/>
    <s v="Alta"/>
    <s v="542754"/>
    <s v="Insider"/>
    <n v="542754"/>
    <n v="542754"/>
    <n v="14.553554649067534"/>
    <s v="Leve"/>
    <s v="Insider"/>
    <s v="Zero-day"/>
    <x v="0"/>
    <n v="42"/>
    <x v="2"/>
  </r>
  <r>
    <n v="2264"/>
    <s v="Australia"/>
    <x v="6"/>
    <x v="3"/>
    <x v="9"/>
    <s v="Phishing"/>
    <n v="5"/>
    <x v="4"/>
    <s v="Education"/>
    <x v="0"/>
    <n v="8579"/>
    <n v="8579000"/>
    <s v="Alta"/>
    <s v="905386"/>
    <s v="Hacker Group"/>
    <n v="905386"/>
    <n v="905386"/>
    <n v="9.4755165200257121"/>
    <s v="Leve"/>
    <s v="Hacker Group"/>
    <s v="Zero-day"/>
    <x v="3"/>
    <n v="17"/>
    <x v="1"/>
  </r>
  <r>
    <n v="2265"/>
    <s v="UK"/>
    <x v="1"/>
    <x v="1"/>
    <x v="8"/>
    <s v="Phishing"/>
    <n v="4"/>
    <x v="4"/>
    <s v="Banking"/>
    <x v="4"/>
    <n v="8838"/>
    <n v="8838000"/>
    <s v="Alta"/>
    <s v="281387"/>
    <s v="Hacker Group"/>
    <n v="281387"/>
    <n v="281387"/>
    <n v="31.408700473014033"/>
    <s v="Leve"/>
    <s v="Hacker Group"/>
    <s v="Social Engineering"/>
    <x v="3"/>
    <n v="55"/>
    <x v="0"/>
  </r>
  <r>
    <n v="2266"/>
    <s v="France"/>
    <x v="4"/>
    <x v="1"/>
    <x v="7"/>
    <s v="Malware"/>
    <n v="10"/>
    <x v="5"/>
    <s v="Banking"/>
    <x v="4"/>
    <n v="3015"/>
    <n v="3015000"/>
    <s v="Media"/>
    <s v="205850"/>
    <s v="Insider"/>
    <n v="205850"/>
    <n v="205850"/>
    <n v="14.646587320864707"/>
    <s v="Leve"/>
    <s v="Insider"/>
    <s v="Unpatched Software"/>
    <x v="3"/>
    <n v="72"/>
    <x v="0"/>
  </r>
  <r>
    <n v="2267"/>
    <s v="Germany"/>
    <x v="2"/>
    <x v="1"/>
    <x v="2"/>
    <s v="Malware"/>
    <n v="1"/>
    <x v="5"/>
    <s v="Telecommunications"/>
    <x v="3"/>
    <n v="7044"/>
    <n v="7044000"/>
    <s v="Alta"/>
    <s v="998028"/>
    <s v="Hacker Group"/>
    <n v="998028"/>
    <n v="998028"/>
    <n v="7.057918214719427"/>
    <s v="Leve"/>
    <s v="Hacker Group"/>
    <s v="Unpatched Software"/>
    <x v="4"/>
    <n v="59"/>
    <x v="0"/>
  </r>
  <r>
    <n v="2268"/>
    <s v="China"/>
    <x v="0"/>
    <x v="0"/>
    <x v="7"/>
    <s v="Malware"/>
    <n v="10"/>
    <x v="5"/>
    <s v="IT"/>
    <x v="2"/>
    <n v="2063"/>
    <n v="2063000"/>
    <s v="Media"/>
    <s v="780527"/>
    <s v="Hacker Group"/>
    <n v="780527"/>
    <n v="780527"/>
    <n v="2.6430860175240576"/>
    <s v="Leve"/>
    <s v="Hacker Group"/>
    <s v="Zero-day"/>
    <x v="2"/>
    <n v="68"/>
    <x v="0"/>
  </r>
  <r>
    <n v="2269"/>
    <s v="USA"/>
    <x v="3"/>
    <x v="2"/>
    <x v="9"/>
    <s v="Ransomware"/>
    <n v="5"/>
    <x v="0"/>
    <s v="Telecommunications"/>
    <x v="3"/>
    <n v="5637"/>
    <n v="5637000"/>
    <s v="Alta"/>
    <s v="667436"/>
    <s v="Insider"/>
    <n v="667436"/>
    <n v="667436"/>
    <n v="8.445753600345201"/>
    <s v="Leve"/>
    <s v="Insider"/>
    <s v="Social Engineering"/>
    <x v="1"/>
    <n v="11"/>
    <x v="1"/>
  </r>
  <r>
    <n v="2270"/>
    <s v="Japan"/>
    <x v="9"/>
    <x v="0"/>
    <x v="6"/>
    <s v="Ransomware"/>
    <n v="3"/>
    <x v="0"/>
    <s v="Retail"/>
    <x v="1"/>
    <n v="7126"/>
    <n v="7126000"/>
    <s v="Alta"/>
    <s v="440529"/>
    <s v="Insider"/>
    <n v="440529"/>
    <n v="440529"/>
    <n v="16.176006573914545"/>
    <s v="Leve"/>
    <s v="Insider"/>
    <s v="Weak Passwords"/>
    <x v="4"/>
    <n v="20"/>
    <x v="1"/>
  </r>
  <r>
    <n v="2271"/>
    <s v="China"/>
    <x v="0"/>
    <x v="0"/>
    <x v="5"/>
    <s v="Man-in-the-Middle"/>
    <n v="2"/>
    <x v="1"/>
    <s v="Banking"/>
    <x v="4"/>
    <n v="347"/>
    <n v="347000"/>
    <s v="Media"/>
    <s v="194670"/>
    <s v="Nation-state"/>
    <n v="194670"/>
    <n v="194670"/>
    <n v="1.7825037242512971"/>
    <s v="Leve"/>
    <s v="Nation-state"/>
    <s v="Social Engineering"/>
    <x v="3"/>
    <n v="29"/>
    <x v="2"/>
  </r>
  <r>
    <n v="2272"/>
    <s v="USA"/>
    <x v="3"/>
    <x v="2"/>
    <x v="5"/>
    <s v="DDoS"/>
    <n v="2"/>
    <x v="2"/>
    <s v="Banking"/>
    <x v="4"/>
    <n v="5359"/>
    <n v="5359000"/>
    <s v="Alta"/>
    <s v="750875"/>
    <s v="Nation-state"/>
    <n v="750875"/>
    <n v="750875"/>
    <n v="7.1370068253704009"/>
    <s v="Leve"/>
    <s v="Nation-state"/>
    <s v="Weak Passwords"/>
    <x v="4"/>
    <n v="30"/>
    <x v="2"/>
  </r>
  <r>
    <n v="2273"/>
    <s v="China"/>
    <x v="0"/>
    <x v="0"/>
    <x v="9"/>
    <s v="Phishing"/>
    <n v="5"/>
    <x v="4"/>
    <s v="Retail"/>
    <x v="1"/>
    <n v="7595"/>
    <n v="7595000"/>
    <s v="Alta"/>
    <s v="970373"/>
    <s v=""/>
    <n v="970373"/>
    <n v="970373"/>
    <n v="7.8268871866797616"/>
    <s v="Leve"/>
    <s v="Unknown"/>
    <s v="Social Engineering"/>
    <x v="1"/>
    <n v="58"/>
    <x v="0"/>
  </r>
  <r>
    <n v="2274"/>
    <s v="France"/>
    <x v="4"/>
    <x v="1"/>
    <x v="2"/>
    <s v="Phishing"/>
    <n v="1"/>
    <x v="4"/>
    <s v="Retail"/>
    <x v="1"/>
    <n v="4498"/>
    <n v="4498000"/>
    <s v="Alta"/>
    <s v="827399"/>
    <s v="Nation-state"/>
    <n v="827399"/>
    <n v="827399"/>
    <n v="5.4363130726529763"/>
    <s v="Leve"/>
    <s v="Nation-state"/>
    <s v="Weak Passwords"/>
    <x v="1"/>
    <n v="25"/>
    <x v="2"/>
  </r>
  <r>
    <n v="2275"/>
    <s v="UK"/>
    <x v="1"/>
    <x v="1"/>
    <x v="4"/>
    <s v="Man-in-the-Middle"/>
    <n v="7"/>
    <x v="1"/>
    <s v="Education"/>
    <x v="0"/>
    <n v="8101"/>
    <n v="8101000"/>
    <s v="Alta"/>
    <s v="416149"/>
    <s v="Insider"/>
    <n v="416149"/>
    <n v="416149"/>
    <n v="19.466585285558779"/>
    <s v="Leve"/>
    <s v="Insider"/>
    <s v="Unpatched Software"/>
    <x v="2"/>
    <n v="56"/>
    <x v="0"/>
  </r>
  <r>
    <n v="2276"/>
    <s v="Germany"/>
    <x v="2"/>
    <x v="1"/>
    <x v="7"/>
    <s v="Ransomware"/>
    <n v="10"/>
    <x v="0"/>
    <s v="IT"/>
    <x v="2"/>
    <n v="5111"/>
    <n v="5111000"/>
    <s v="Alta"/>
    <s v="506625"/>
    <s v="Insider"/>
    <n v="506625"/>
    <n v="506625"/>
    <n v="10.088329632371083"/>
    <s v="Leve"/>
    <s v="Insider"/>
    <s v="Weak Passwords"/>
    <x v="0"/>
    <n v="41"/>
    <x v="2"/>
  </r>
  <r>
    <n v="2277"/>
    <s v="USA"/>
    <x v="3"/>
    <x v="2"/>
    <x v="4"/>
    <s v="Phishing"/>
    <n v="7"/>
    <x v="4"/>
    <s v="Government"/>
    <x v="6"/>
    <n v="3883"/>
    <n v="3883000"/>
    <s v="Media"/>
    <s v="333027"/>
    <s v="Hacker Group"/>
    <n v="333027"/>
    <n v="333027"/>
    <n v="11.659715278340796"/>
    <s v="Leve"/>
    <s v="Hacker Group"/>
    <s v="Zero-day"/>
    <x v="0"/>
    <n v="19"/>
    <x v="1"/>
  </r>
  <r>
    <n v="2278"/>
    <s v="USA"/>
    <x v="3"/>
    <x v="2"/>
    <x v="8"/>
    <s v="SQL Injection"/>
    <n v="4"/>
    <x v="3"/>
    <s v="Telecommunications"/>
    <x v="3"/>
    <n v="8993"/>
    <n v="8993000"/>
    <s v="Alta"/>
    <s v="982269"/>
    <s v="Insider"/>
    <n v="982269"/>
    <n v="982269"/>
    <n v="9.1553332132033081"/>
    <s v="Leve"/>
    <s v="Insider"/>
    <s v="Unpatched Software"/>
    <x v="2"/>
    <n v="51"/>
    <x v="0"/>
  </r>
  <r>
    <n v="2279"/>
    <s v="Brazil"/>
    <x v="8"/>
    <x v="2"/>
    <x v="2"/>
    <s v="Malware"/>
    <n v="1"/>
    <x v="5"/>
    <s v="Government"/>
    <x v="6"/>
    <n v="7897"/>
    <n v="7897000"/>
    <s v="Alta"/>
    <s v="724903"/>
    <s v=""/>
    <n v="724903"/>
    <n v="724903"/>
    <n v="10.893871317955643"/>
    <s v="Leve"/>
    <s v="Unknown"/>
    <s v="Weak Passwords"/>
    <x v="4"/>
    <n v="53"/>
    <x v="0"/>
  </r>
  <r>
    <n v="2280"/>
    <s v="Russia"/>
    <x v="7"/>
    <x v="0"/>
    <x v="2"/>
    <s v="DDoS"/>
    <n v="1"/>
    <x v="2"/>
    <s v="Education"/>
    <x v="0"/>
    <n v="2682"/>
    <n v="2682000"/>
    <s v="Media"/>
    <s v="156823"/>
    <s v="Hacker Group"/>
    <n v="156823"/>
    <n v="156823"/>
    <n v="17.10208324034102"/>
    <s v="Leve"/>
    <s v="Hacker Group"/>
    <s v="Social Engineering"/>
    <x v="0"/>
    <n v="1"/>
    <x v="1"/>
  </r>
  <r>
    <n v="2281"/>
    <s v="China"/>
    <x v="0"/>
    <x v="0"/>
    <x v="1"/>
    <s v="DDoS"/>
    <n v="8"/>
    <x v="2"/>
    <s v="Education"/>
    <x v="0"/>
    <n v="5673"/>
    <n v="5673000"/>
    <s v="Alta"/>
    <s v="244753"/>
    <s v="Insider"/>
    <n v="244753"/>
    <n v="244753"/>
    <n v="23.178469722536597"/>
    <s v="Leve"/>
    <s v="Insider"/>
    <s v="Zero-day"/>
    <x v="0"/>
    <n v="45"/>
    <x v="2"/>
  </r>
  <r>
    <n v="2282"/>
    <s v="Russia"/>
    <x v="7"/>
    <x v="0"/>
    <x v="6"/>
    <s v="Malware"/>
    <n v="3"/>
    <x v="5"/>
    <s v="Retail"/>
    <x v="1"/>
    <n v="7115"/>
    <n v="7115000"/>
    <s v="Alta"/>
    <s v="258554"/>
    <s v=""/>
    <n v="258554"/>
    <n v="258554"/>
    <n v="27.518429418999514"/>
    <s v="Leve"/>
    <s v="Unknown"/>
    <s v="Social Engineering"/>
    <x v="1"/>
    <n v="72"/>
    <x v="0"/>
  </r>
  <r>
    <n v="2283"/>
    <s v="Australia"/>
    <x v="6"/>
    <x v="3"/>
    <x v="9"/>
    <s v="Ransomware"/>
    <n v="5"/>
    <x v="0"/>
    <s v="Telecommunications"/>
    <x v="3"/>
    <n v="979"/>
    <n v="979000"/>
    <s v="Media"/>
    <s v="139407"/>
    <s v="Insider"/>
    <n v="139407"/>
    <n v="139407"/>
    <n v="7.0226028822082105"/>
    <s v="Leve"/>
    <s v="Insider"/>
    <s v="Unpatched Software"/>
    <x v="2"/>
    <n v="41"/>
    <x v="2"/>
  </r>
  <r>
    <n v="2284"/>
    <s v="France"/>
    <x v="4"/>
    <x v="1"/>
    <x v="5"/>
    <s v="Phishing"/>
    <n v="2"/>
    <x v="4"/>
    <s v="Education"/>
    <x v="0"/>
    <n v="58"/>
    <n v="58000"/>
    <s v="Baja"/>
    <s v="206203"/>
    <s v="Hacker Group"/>
    <n v="206203"/>
    <n v="206203"/>
    <n v="0.28127621809575998"/>
    <s v="Leve"/>
    <s v="Hacker Group"/>
    <s v="Social Engineering"/>
    <x v="4"/>
    <n v="7"/>
    <x v="1"/>
  </r>
  <r>
    <n v="2285"/>
    <s v="UK"/>
    <x v="1"/>
    <x v="1"/>
    <x v="3"/>
    <s v="SQL Injection"/>
    <n v="9"/>
    <x v="3"/>
    <s v="Government"/>
    <x v="6"/>
    <n v="6955"/>
    <n v="6955000"/>
    <s v="Alta"/>
    <s v="55635"/>
    <s v=""/>
    <n v="55635"/>
    <n v="55635"/>
    <n v="125.01123393547228"/>
    <s v="Grave"/>
    <s v="Unknown"/>
    <s v="Weak Passwords"/>
    <x v="4"/>
    <n v="13"/>
    <x v="1"/>
  </r>
  <r>
    <n v="2286"/>
    <s v="Germany"/>
    <x v="2"/>
    <x v="1"/>
    <x v="8"/>
    <s v="Ransomware"/>
    <n v="4"/>
    <x v="0"/>
    <s v="Education"/>
    <x v="0"/>
    <n v="1142"/>
    <n v="1142000"/>
    <s v="Media"/>
    <s v="55683"/>
    <s v="Hacker Group"/>
    <n v="55683"/>
    <n v="55683"/>
    <n v="20.508952463049763"/>
    <s v="Leve"/>
    <s v="Hacker Group"/>
    <s v="Unpatched Software"/>
    <x v="1"/>
    <n v="19"/>
    <x v="1"/>
  </r>
  <r>
    <n v="2287"/>
    <s v="India"/>
    <x v="5"/>
    <x v="0"/>
    <x v="5"/>
    <s v="Phishing"/>
    <n v="2"/>
    <x v="4"/>
    <s v="Banking"/>
    <x v="4"/>
    <n v="8762"/>
    <n v="8762000"/>
    <s v="Alta"/>
    <s v="210006"/>
    <s v="Nation-state"/>
    <n v="210006"/>
    <n v="210006"/>
    <n v="41.722617449025265"/>
    <s v="Moderada"/>
    <s v="Nation-state"/>
    <s v="Social Engineering"/>
    <x v="0"/>
    <n v="27"/>
    <x v="2"/>
  </r>
  <r>
    <n v="2288"/>
    <s v="Russia"/>
    <x v="7"/>
    <x v="0"/>
    <x v="7"/>
    <s v="Man-in-the-Middle"/>
    <n v="10"/>
    <x v="1"/>
    <s v="Education"/>
    <x v="0"/>
    <n v="9858"/>
    <n v="9858000"/>
    <s v="Alta"/>
    <s v="816455"/>
    <s v=""/>
    <n v="816455"/>
    <n v="816455"/>
    <n v="12.074149830670398"/>
    <s v="Leve"/>
    <s v="Unknown"/>
    <s v="Unpatched Software"/>
    <x v="1"/>
    <n v="40"/>
    <x v="2"/>
  </r>
  <r>
    <n v="2289"/>
    <s v="UK"/>
    <x v="1"/>
    <x v="1"/>
    <x v="9"/>
    <s v="SQL Injection"/>
    <n v="5"/>
    <x v="3"/>
    <s v="IT"/>
    <x v="2"/>
    <n v="8748"/>
    <n v="8748000"/>
    <s v="Alta"/>
    <s v="53147"/>
    <s v="Nation-state"/>
    <n v="53147"/>
    <n v="53147"/>
    <n v="164.60007149980243"/>
    <s v="Grave"/>
    <s v="Nation-state"/>
    <s v="Social Engineering"/>
    <x v="2"/>
    <n v="9"/>
    <x v="1"/>
  </r>
  <r>
    <n v="2290"/>
    <s v="UK"/>
    <x v="1"/>
    <x v="1"/>
    <x v="4"/>
    <s v="SQL Injection"/>
    <n v="7"/>
    <x v="3"/>
    <s v="Telecommunications"/>
    <x v="3"/>
    <n v="8096"/>
    <n v="8096000"/>
    <s v="Alta"/>
    <s v="583514"/>
    <s v="Hacker Group"/>
    <n v="583514"/>
    <n v="583514"/>
    <n v="13.874559993419181"/>
    <s v="Leve"/>
    <s v="Hacker Group"/>
    <s v="Zero-day"/>
    <x v="0"/>
    <n v="54"/>
    <x v="0"/>
  </r>
  <r>
    <n v="2291"/>
    <s v="UK"/>
    <x v="1"/>
    <x v="1"/>
    <x v="6"/>
    <s v="Ransomware"/>
    <n v="3"/>
    <x v="0"/>
    <s v="Government"/>
    <x v="6"/>
    <n v="8543"/>
    <n v="8543000"/>
    <s v="Alta"/>
    <s v="688150"/>
    <s v=""/>
    <n v="688150"/>
    <n v="688150"/>
    <n v="12.414444525176197"/>
    <s v="Leve"/>
    <s v="Unknown"/>
    <s v="Weak Passwords"/>
    <x v="3"/>
    <n v="58"/>
    <x v="0"/>
  </r>
  <r>
    <n v="2292"/>
    <s v="Japan"/>
    <x v="9"/>
    <x v="0"/>
    <x v="5"/>
    <s v="Phishing"/>
    <n v="2"/>
    <x v="4"/>
    <s v="Government"/>
    <x v="6"/>
    <n v="354"/>
    <n v="354000"/>
    <s v="Media"/>
    <s v="809443"/>
    <s v="Insider"/>
    <n v="809443"/>
    <n v="809443"/>
    <n v="0.43733777424722925"/>
    <s v="Leve"/>
    <s v="Insider"/>
    <s v="Weak Passwords"/>
    <x v="0"/>
    <n v="59"/>
    <x v="0"/>
  </r>
  <r>
    <n v="2293"/>
    <s v="Japan"/>
    <x v="9"/>
    <x v="0"/>
    <x v="2"/>
    <s v="Malware"/>
    <n v="1"/>
    <x v="5"/>
    <s v="Government"/>
    <x v="6"/>
    <n v="3403"/>
    <n v="3403000"/>
    <s v="Media"/>
    <s v="78149"/>
    <s v="Nation-state"/>
    <n v="78149"/>
    <n v="78149"/>
    <n v="43.54502296894394"/>
    <s v="Moderada"/>
    <s v="Nation-state"/>
    <s v="Weak Passwords"/>
    <x v="4"/>
    <n v="30"/>
    <x v="2"/>
  </r>
  <r>
    <n v="2294"/>
    <s v="Australia"/>
    <x v="6"/>
    <x v="3"/>
    <x v="4"/>
    <s v="DDoS"/>
    <n v="7"/>
    <x v="2"/>
    <s v="Banking"/>
    <x v="4"/>
    <n v="6429"/>
    <n v="6429000"/>
    <s v="Alta"/>
    <s v="113775"/>
    <s v="Insider"/>
    <n v="113775"/>
    <n v="113775"/>
    <n v="56.506262359920896"/>
    <s v="Moderada"/>
    <s v="Insider"/>
    <s v="Weak Passwords"/>
    <x v="1"/>
    <n v="14"/>
    <x v="1"/>
  </r>
  <r>
    <n v="2295"/>
    <s v="India"/>
    <x v="5"/>
    <x v="0"/>
    <x v="8"/>
    <s v="Ransomware"/>
    <n v="4"/>
    <x v="0"/>
    <s v="Banking"/>
    <x v="4"/>
    <n v="5497"/>
    <n v="5497000"/>
    <s v="Alta"/>
    <s v="798498"/>
    <s v="Nation-state"/>
    <n v="798498"/>
    <n v="798498"/>
    <n v="6.8841750386350373"/>
    <s v="Leve"/>
    <s v="Nation-state"/>
    <s v="Zero-day"/>
    <x v="0"/>
    <n v="54"/>
    <x v="0"/>
  </r>
  <r>
    <n v="2296"/>
    <s v="Brazil"/>
    <x v="8"/>
    <x v="2"/>
    <x v="3"/>
    <s v="Phishing"/>
    <n v="9"/>
    <x v="4"/>
    <s v="Education"/>
    <x v="0"/>
    <n v="9745"/>
    <n v="9745000"/>
    <s v="Alta"/>
    <s v="267789"/>
    <s v="Insider"/>
    <n v="267789"/>
    <n v="267789"/>
    <n v="36.390591099709098"/>
    <s v="Leve"/>
    <s v="Insider"/>
    <s v="Weak Passwords"/>
    <x v="4"/>
    <n v="26"/>
    <x v="2"/>
  </r>
  <r>
    <n v="2297"/>
    <s v="UK"/>
    <x v="1"/>
    <x v="1"/>
    <x v="5"/>
    <s v="SQL Injection"/>
    <n v="2"/>
    <x v="3"/>
    <s v="Telecommunications"/>
    <x v="3"/>
    <n v="3019"/>
    <n v="3019000"/>
    <s v="Media"/>
    <s v="833840"/>
    <s v="Insider"/>
    <n v="833840"/>
    <n v="833840"/>
    <n v="3.6205986760049891"/>
    <s v="Leve"/>
    <s v="Insider"/>
    <s v="Unpatched Software"/>
    <x v="2"/>
    <n v="6"/>
    <x v="1"/>
  </r>
  <r>
    <n v="2298"/>
    <s v="USA"/>
    <x v="3"/>
    <x v="2"/>
    <x v="4"/>
    <s v="DDoS"/>
    <n v="7"/>
    <x v="2"/>
    <s v="Banking"/>
    <x v="4"/>
    <n v="661"/>
    <n v="661000"/>
    <s v="Media"/>
    <s v="646433"/>
    <s v="Insider"/>
    <n v="646433"/>
    <n v="646433"/>
    <n v="1.02253443125583"/>
    <s v="Leve"/>
    <s v="Insider"/>
    <s v="Social Engineering"/>
    <x v="3"/>
    <n v="37"/>
    <x v="2"/>
  </r>
  <r>
    <n v="2299"/>
    <s v="Brazil"/>
    <x v="8"/>
    <x v="2"/>
    <x v="1"/>
    <s v="Man-in-the-Middle"/>
    <n v="8"/>
    <x v="1"/>
    <s v="Government"/>
    <x v="6"/>
    <n v="6803"/>
    <n v="6803000"/>
    <s v="Alta"/>
    <s v="403770"/>
    <s v="Hacker Group"/>
    <n v="403770"/>
    <n v="403770"/>
    <n v="16.848700993139659"/>
    <s v="Leve"/>
    <s v="Hacker Group"/>
    <s v="Weak Passwords"/>
    <x v="4"/>
    <n v="22"/>
    <x v="2"/>
  </r>
  <r>
    <n v="2300"/>
    <s v="Germany"/>
    <x v="2"/>
    <x v="1"/>
    <x v="4"/>
    <s v="SQL Injection"/>
    <n v="7"/>
    <x v="3"/>
    <s v="Retail"/>
    <x v="1"/>
    <n v="7563"/>
    <n v="7563000"/>
    <s v="Alta"/>
    <s v="814701"/>
    <s v="Hacker Group"/>
    <n v="814701"/>
    <n v="814701"/>
    <n v="9.2831603250763166"/>
    <s v="Leve"/>
    <s v="Hacker Group"/>
    <s v="Social Engineering"/>
    <x v="2"/>
    <n v="63"/>
    <x v="0"/>
  </r>
  <r>
    <n v="2301"/>
    <s v="China"/>
    <x v="0"/>
    <x v="0"/>
    <x v="0"/>
    <s v="Ransomware"/>
    <n v="6"/>
    <x v="0"/>
    <s v="IT"/>
    <x v="2"/>
    <n v="7229"/>
    <n v="7229000"/>
    <s v="Alta"/>
    <s v="666683"/>
    <s v="Hacker Group"/>
    <n v="666683"/>
    <n v="666683"/>
    <n v="10.843234340758652"/>
    <s v="Leve"/>
    <s v="Hacker Group"/>
    <s v="Zero-day"/>
    <x v="4"/>
    <n v="34"/>
    <x v="2"/>
  </r>
  <r>
    <n v="2302"/>
    <s v="Germany"/>
    <x v="2"/>
    <x v="1"/>
    <x v="3"/>
    <s v="DDoS"/>
    <n v="9"/>
    <x v="2"/>
    <s v="Banking"/>
    <x v="4"/>
    <n v="4417"/>
    <n v="4417000"/>
    <s v="Alta"/>
    <s v="236438"/>
    <s v="Hacker Group"/>
    <n v="236438"/>
    <n v="236438"/>
    <n v="18.681430226951676"/>
    <s v="Leve"/>
    <s v="Hacker Group"/>
    <s v="Weak Passwords"/>
    <x v="2"/>
    <n v="24"/>
    <x v="2"/>
  </r>
  <r>
    <n v="2303"/>
    <s v="Russia"/>
    <x v="7"/>
    <x v="0"/>
    <x v="9"/>
    <s v="DDoS"/>
    <n v="5"/>
    <x v="2"/>
    <s v="Education"/>
    <x v="0"/>
    <n v="6094"/>
    <n v="6094000"/>
    <s v="Alta"/>
    <s v="798113"/>
    <s v="Insider"/>
    <n v="798113"/>
    <n v="798113"/>
    <n v="7.635510259825363"/>
    <s v="Leve"/>
    <s v="Insider"/>
    <s v="Social Engineering"/>
    <x v="2"/>
    <n v="23"/>
    <x v="2"/>
  </r>
  <r>
    <n v="2304"/>
    <s v="Germany"/>
    <x v="2"/>
    <x v="1"/>
    <x v="8"/>
    <s v="Malware"/>
    <n v="4"/>
    <x v="5"/>
    <s v="Healthcare"/>
    <x v="5"/>
    <n v="2334"/>
    <n v="2334000"/>
    <s v="Media"/>
    <s v="518982"/>
    <s v="Hacker Group"/>
    <n v="518982"/>
    <n v="518982"/>
    <n v="4.4972658011260505"/>
    <s v="Leve"/>
    <s v="Hacker Group"/>
    <s v="Weak Passwords"/>
    <x v="0"/>
    <n v="20"/>
    <x v="1"/>
  </r>
  <r>
    <n v="2305"/>
    <s v="Germany"/>
    <x v="2"/>
    <x v="1"/>
    <x v="7"/>
    <s v="DDoS"/>
    <n v="10"/>
    <x v="2"/>
    <s v="IT"/>
    <x v="2"/>
    <n v="7699"/>
    <n v="7699000"/>
    <s v="Alta"/>
    <s v="252225"/>
    <s v=""/>
    <n v="252225"/>
    <n v="252225"/>
    <n v="30.524333432451183"/>
    <s v="Leve"/>
    <s v="Unknown"/>
    <s v="Unpatched Software"/>
    <x v="2"/>
    <n v="67"/>
    <x v="0"/>
  </r>
  <r>
    <n v="2306"/>
    <s v="USA"/>
    <x v="3"/>
    <x v="2"/>
    <x v="1"/>
    <s v="SQL Injection"/>
    <n v="8"/>
    <x v="3"/>
    <s v="Government"/>
    <x v="6"/>
    <n v="6066"/>
    <n v="6066000"/>
    <s v="Alta"/>
    <s v="5346"/>
    <s v=""/>
    <n v="5346"/>
    <n v="5346"/>
    <n v="1134.6801346801346"/>
    <s v="Grave"/>
    <s v="Unknown"/>
    <s v="Zero-day"/>
    <x v="2"/>
    <n v="69"/>
    <x v="0"/>
  </r>
  <r>
    <n v="2307"/>
    <s v="China"/>
    <x v="0"/>
    <x v="0"/>
    <x v="1"/>
    <s v="DDoS"/>
    <n v="8"/>
    <x v="2"/>
    <s v="Retail"/>
    <x v="1"/>
    <n v="1936"/>
    <n v="1936000"/>
    <s v="Media"/>
    <s v="4814"/>
    <s v=""/>
    <n v="4814"/>
    <n v="4814"/>
    <n v="402.16036560033234"/>
    <s v="Grave"/>
    <s v="Unknown"/>
    <s v="Social Engineering"/>
    <x v="1"/>
    <n v="42"/>
    <x v="2"/>
  </r>
  <r>
    <n v="2308"/>
    <s v="Brazil"/>
    <x v="8"/>
    <x v="2"/>
    <x v="8"/>
    <s v="SQL Injection"/>
    <n v="4"/>
    <x v="3"/>
    <s v="Banking"/>
    <x v="4"/>
    <n v="5061"/>
    <n v="5061000"/>
    <s v="Alta"/>
    <s v="772512"/>
    <s v="Hacker Group"/>
    <n v="772512"/>
    <n v="772512"/>
    <n v="6.5513545420653658"/>
    <s v="Leve"/>
    <s v="Hacker Group"/>
    <s v="Weak Passwords"/>
    <x v="4"/>
    <n v="42"/>
    <x v="2"/>
  </r>
  <r>
    <n v="2309"/>
    <s v="Australia"/>
    <x v="6"/>
    <x v="3"/>
    <x v="5"/>
    <s v="Phishing"/>
    <n v="2"/>
    <x v="4"/>
    <s v="Education"/>
    <x v="0"/>
    <n v="8181"/>
    <n v="8181000"/>
    <s v="Alta"/>
    <s v="16360"/>
    <s v="Nation-state"/>
    <n v="16360"/>
    <n v="16360"/>
    <n v="500.06112469437653"/>
    <s v="Grave"/>
    <s v="Nation-state"/>
    <s v="Unpatched Software"/>
    <x v="1"/>
    <n v="37"/>
    <x v="2"/>
  </r>
  <r>
    <n v="2310"/>
    <s v="India"/>
    <x v="5"/>
    <x v="0"/>
    <x v="2"/>
    <s v="Phishing"/>
    <n v="1"/>
    <x v="4"/>
    <s v="Telecommunications"/>
    <x v="3"/>
    <n v="3868"/>
    <n v="3868000"/>
    <s v="Media"/>
    <s v="224143"/>
    <s v="Nation-state"/>
    <n v="224143"/>
    <n v="224143"/>
    <n v="17.256840499145635"/>
    <s v="Leve"/>
    <s v="Nation-state"/>
    <s v="Social Engineering"/>
    <x v="2"/>
    <n v="60"/>
    <x v="0"/>
  </r>
  <r>
    <n v="2311"/>
    <s v="Russia"/>
    <x v="7"/>
    <x v="0"/>
    <x v="5"/>
    <s v="SQL Injection"/>
    <n v="2"/>
    <x v="3"/>
    <s v="IT"/>
    <x v="2"/>
    <n v="5235"/>
    <n v="5235000"/>
    <s v="Alta"/>
    <s v="743325"/>
    <s v="Insider"/>
    <n v="743325"/>
    <n v="743325"/>
    <n v="7.0426798506709716"/>
    <s v="Leve"/>
    <s v="Insider"/>
    <s v="Weak Passwords"/>
    <x v="0"/>
    <n v="9"/>
    <x v="1"/>
  </r>
  <r>
    <n v="2312"/>
    <s v="France"/>
    <x v="4"/>
    <x v="1"/>
    <x v="0"/>
    <s v="Phishing"/>
    <n v="6"/>
    <x v="4"/>
    <s v="Education"/>
    <x v="0"/>
    <n v="8147"/>
    <n v="8147000"/>
    <s v="Alta"/>
    <s v="597542"/>
    <s v=""/>
    <n v="597542"/>
    <n v="597542"/>
    <n v="13.634188057073812"/>
    <s v="Leve"/>
    <s v="Unknown"/>
    <s v="Weak Passwords"/>
    <x v="0"/>
    <n v="11"/>
    <x v="1"/>
  </r>
  <r>
    <n v="2313"/>
    <s v="Russia"/>
    <x v="7"/>
    <x v="0"/>
    <x v="2"/>
    <s v="Malware"/>
    <n v="1"/>
    <x v="5"/>
    <s v="Education"/>
    <x v="0"/>
    <n v="5515"/>
    <n v="5515000"/>
    <s v="Alta"/>
    <s v="913591"/>
    <s v="Hacker Group"/>
    <n v="913591"/>
    <n v="913591"/>
    <n v="6.0366181365622031"/>
    <s v="Leve"/>
    <s v="Hacker Group"/>
    <s v="Zero-day"/>
    <x v="1"/>
    <n v="51"/>
    <x v="0"/>
  </r>
  <r>
    <n v="2314"/>
    <s v="Japan"/>
    <x v="9"/>
    <x v="0"/>
    <x v="5"/>
    <s v="SQL Injection"/>
    <n v="2"/>
    <x v="3"/>
    <s v="IT"/>
    <x v="2"/>
    <n v="824"/>
    <n v="824000"/>
    <s v="Media"/>
    <s v="183702"/>
    <s v="Nation-state"/>
    <n v="183702"/>
    <n v="183702"/>
    <n v="4.4855254705991223"/>
    <s v="Leve"/>
    <s v="Nation-state"/>
    <s v="Zero-day"/>
    <x v="0"/>
    <n v="57"/>
    <x v="0"/>
  </r>
  <r>
    <n v="2315"/>
    <s v="China"/>
    <x v="0"/>
    <x v="0"/>
    <x v="2"/>
    <s v="Ransomware"/>
    <n v="1"/>
    <x v="0"/>
    <s v="Healthcare"/>
    <x v="5"/>
    <n v="4226"/>
    <n v="4226000"/>
    <s v="Alta"/>
    <s v="685837"/>
    <s v="Insider"/>
    <n v="685837"/>
    <n v="685837"/>
    <n v="6.1618139587103062"/>
    <s v="Leve"/>
    <s v="Insider"/>
    <s v="Social Engineering"/>
    <x v="0"/>
    <n v="68"/>
    <x v="0"/>
  </r>
  <r>
    <n v="2316"/>
    <s v="India"/>
    <x v="5"/>
    <x v="0"/>
    <x v="7"/>
    <s v="Phishing"/>
    <n v="10"/>
    <x v="4"/>
    <s v="Healthcare"/>
    <x v="5"/>
    <n v="286"/>
    <n v="286000"/>
    <s v="Media"/>
    <s v="690500"/>
    <s v="Hacker Group"/>
    <n v="690500"/>
    <n v="690500"/>
    <n v="0.41419261404779145"/>
    <s v="Leve"/>
    <s v="Hacker Group"/>
    <s v="Weak Passwords"/>
    <x v="4"/>
    <n v="11"/>
    <x v="1"/>
  </r>
  <r>
    <n v="2317"/>
    <s v="India"/>
    <x v="5"/>
    <x v="0"/>
    <x v="3"/>
    <s v="SQL Injection"/>
    <n v="9"/>
    <x v="3"/>
    <s v="Banking"/>
    <x v="4"/>
    <n v="431"/>
    <n v="431000"/>
    <s v="Media"/>
    <s v="520308"/>
    <s v="Insider"/>
    <n v="520308"/>
    <n v="520308"/>
    <n v="0.8283555125041322"/>
    <s v="Leve"/>
    <s v="Insider"/>
    <s v="Zero-day"/>
    <x v="0"/>
    <n v="39"/>
    <x v="2"/>
  </r>
  <r>
    <n v="2318"/>
    <s v="India"/>
    <x v="5"/>
    <x v="0"/>
    <x v="9"/>
    <s v="Phishing"/>
    <n v="5"/>
    <x v="4"/>
    <s v="Education"/>
    <x v="0"/>
    <n v="1743"/>
    <n v="1743000"/>
    <s v="Media"/>
    <s v="84643"/>
    <s v="Nation-state"/>
    <n v="84643"/>
    <n v="84643"/>
    <n v="20.592370308235768"/>
    <s v="Leve"/>
    <s v="Nation-state"/>
    <s v="Unpatched Software"/>
    <x v="2"/>
    <n v="53"/>
    <x v="0"/>
  </r>
  <r>
    <n v="2319"/>
    <s v="France"/>
    <x v="4"/>
    <x v="1"/>
    <x v="5"/>
    <s v="Malware"/>
    <n v="2"/>
    <x v="5"/>
    <s v="Healthcare"/>
    <x v="5"/>
    <n v="8528"/>
    <n v="8528000"/>
    <s v="Alta"/>
    <s v="762282"/>
    <s v="Hacker Group"/>
    <n v="762282"/>
    <n v="762282"/>
    <n v="11.187460808467208"/>
    <s v="Leve"/>
    <s v="Hacker Group"/>
    <s v="Social Engineering"/>
    <x v="3"/>
    <n v="11"/>
    <x v="1"/>
  </r>
  <r>
    <n v="2320"/>
    <s v="France"/>
    <x v="4"/>
    <x v="1"/>
    <x v="6"/>
    <s v="Malware"/>
    <n v="3"/>
    <x v="5"/>
    <s v="Education"/>
    <x v="0"/>
    <n v="7046"/>
    <n v="7046000"/>
    <s v="Alta"/>
    <s v="427144"/>
    <s v=""/>
    <n v="427144"/>
    <n v="427144"/>
    <n v="16.495608038506919"/>
    <s v="Leve"/>
    <s v="Unknown"/>
    <s v="Social Engineering"/>
    <x v="3"/>
    <n v="42"/>
    <x v="2"/>
  </r>
  <r>
    <n v="2321"/>
    <s v="Russia"/>
    <x v="7"/>
    <x v="0"/>
    <x v="4"/>
    <s v="Man-in-the-Middle"/>
    <n v="7"/>
    <x v="1"/>
    <s v="Banking"/>
    <x v="4"/>
    <n v="8687"/>
    <n v="8687000"/>
    <s v="Alta"/>
    <s v="800683"/>
    <s v="Nation-state"/>
    <n v="800683"/>
    <n v="800683"/>
    <n v="10.84948725026009"/>
    <s v="Leve"/>
    <s v="Nation-state"/>
    <s v="Unpatched Software"/>
    <x v="3"/>
    <n v="57"/>
    <x v="0"/>
  </r>
  <r>
    <n v="2322"/>
    <s v="Japan"/>
    <x v="9"/>
    <x v="0"/>
    <x v="2"/>
    <s v="Man-in-the-Middle"/>
    <n v="1"/>
    <x v="1"/>
    <s v="Education"/>
    <x v="0"/>
    <n v="4639"/>
    <n v="4639000"/>
    <s v="Alta"/>
    <s v="662101"/>
    <s v="Insider"/>
    <n v="662101"/>
    <n v="662101"/>
    <n v="7.0064839050235541"/>
    <s v="Leve"/>
    <s v="Insider"/>
    <s v="Social Engineering"/>
    <x v="0"/>
    <n v="7"/>
    <x v="1"/>
  </r>
  <r>
    <n v="2323"/>
    <s v="Australia"/>
    <x v="6"/>
    <x v="3"/>
    <x v="3"/>
    <s v="Malware"/>
    <n v="9"/>
    <x v="5"/>
    <s v="IT"/>
    <x v="2"/>
    <n v="3072"/>
    <n v="3072000"/>
    <s v="Media"/>
    <s v="977343"/>
    <s v="Hacker Group"/>
    <n v="977343"/>
    <n v="977343"/>
    <n v="3.1432158413167128"/>
    <s v="Leve"/>
    <s v="Hacker Group"/>
    <s v="Weak Passwords"/>
    <x v="0"/>
    <n v="47"/>
    <x v="2"/>
  </r>
  <r>
    <n v="2324"/>
    <s v="India"/>
    <x v="5"/>
    <x v="0"/>
    <x v="8"/>
    <s v="Ransomware"/>
    <n v="4"/>
    <x v="0"/>
    <s v="Education"/>
    <x v="0"/>
    <n v="8673"/>
    <n v="8673000"/>
    <s v="Alta"/>
    <s v="534013"/>
    <s v=""/>
    <n v="534013"/>
    <n v="534013"/>
    <n v="16.241177649233258"/>
    <s v="Leve"/>
    <s v="Unknown"/>
    <s v="Unpatched Software"/>
    <x v="3"/>
    <n v="49"/>
    <x v="2"/>
  </r>
  <r>
    <n v="2325"/>
    <s v="China"/>
    <x v="0"/>
    <x v="0"/>
    <x v="2"/>
    <s v="SQL Injection"/>
    <n v="1"/>
    <x v="3"/>
    <s v="Education"/>
    <x v="0"/>
    <n v="1845"/>
    <n v="1845000"/>
    <s v="Media"/>
    <s v="947933"/>
    <s v="Insider"/>
    <n v="947933"/>
    <n v="947933"/>
    <n v="1.9463400894367007"/>
    <s v="Leve"/>
    <s v="Insider"/>
    <s v="Social Engineering"/>
    <x v="2"/>
    <n v="10"/>
    <x v="1"/>
  </r>
  <r>
    <n v="2326"/>
    <s v="Australia"/>
    <x v="6"/>
    <x v="3"/>
    <x v="1"/>
    <s v="Malware"/>
    <n v="8"/>
    <x v="5"/>
    <s v="Retail"/>
    <x v="1"/>
    <n v="925"/>
    <n v="925000"/>
    <s v="Media"/>
    <s v="692167"/>
    <s v=""/>
    <n v="692167"/>
    <n v="692167"/>
    <n v="1.3363826937718788"/>
    <s v="Leve"/>
    <s v="Unknown"/>
    <s v="Weak Passwords"/>
    <x v="4"/>
    <n v="70"/>
    <x v="0"/>
  </r>
  <r>
    <n v="2327"/>
    <s v="Japan"/>
    <x v="9"/>
    <x v="0"/>
    <x v="5"/>
    <s v="Malware"/>
    <n v="2"/>
    <x v="5"/>
    <s v="IT"/>
    <x v="2"/>
    <n v="2316"/>
    <n v="2316000"/>
    <s v="Media"/>
    <s v="320277"/>
    <s v=""/>
    <n v="320277"/>
    <n v="320277"/>
    <n v="7.2312404574789948"/>
    <s v="Leve"/>
    <s v="Unknown"/>
    <s v="Weak Passwords"/>
    <x v="4"/>
    <n v="69"/>
    <x v="0"/>
  </r>
  <r>
    <n v="2328"/>
    <s v="Japan"/>
    <x v="9"/>
    <x v="0"/>
    <x v="1"/>
    <s v="Ransomware"/>
    <n v="8"/>
    <x v="0"/>
    <s v="Retail"/>
    <x v="1"/>
    <n v="4975"/>
    <n v="4975000"/>
    <s v="Alta"/>
    <s v="163062"/>
    <s v=""/>
    <n v="163062"/>
    <n v="163062"/>
    <n v="30.509867412395284"/>
    <s v="Leve"/>
    <s v="Unknown"/>
    <s v="Unpatched Software"/>
    <x v="1"/>
    <n v="43"/>
    <x v="2"/>
  </r>
  <r>
    <n v="2329"/>
    <s v="Australia"/>
    <x v="6"/>
    <x v="3"/>
    <x v="1"/>
    <s v="Malware"/>
    <n v="8"/>
    <x v="5"/>
    <s v="Banking"/>
    <x v="4"/>
    <n v="2576"/>
    <n v="2576000"/>
    <s v="Media"/>
    <s v="801821"/>
    <s v=""/>
    <n v="801821"/>
    <n v="801821"/>
    <n v="3.212687120940958"/>
    <s v="Leve"/>
    <s v="Unknown"/>
    <s v="Weak Passwords"/>
    <x v="1"/>
    <n v="18"/>
    <x v="1"/>
  </r>
  <r>
    <n v="2330"/>
    <s v="China"/>
    <x v="0"/>
    <x v="0"/>
    <x v="3"/>
    <s v="Ransomware"/>
    <n v="9"/>
    <x v="0"/>
    <s v="Government"/>
    <x v="6"/>
    <n v="7225"/>
    <n v="7225000"/>
    <s v="Alta"/>
    <s v="860664"/>
    <s v=""/>
    <n v="860664"/>
    <n v="860664"/>
    <n v="8.3946813158212734"/>
    <s v="Leve"/>
    <s v="Unknown"/>
    <s v="Zero-day"/>
    <x v="3"/>
    <n v="10"/>
    <x v="1"/>
  </r>
  <r>
    <n v="2331"/>
    <s v="Japan"/>
    <x v="9"/>
    <x v="0"/>
    <x v="4"/>
    <s v="Man-in-the-Middle"/>
    <n v="7"/>
    <x v="1"/>
    <s v="Education"/>
    <x v="0"/>
    <n v="2085"/>
    <n v="2085000"/>
    <s v="Media"/>
    <s v="511823"/>
    <s v="Insider"/>
    <n v="511823"/>
    <n v="511823"/>
    <n v="4.0736739067998116"/>
    <s v="Leve"/>
    <s v="Insider"/>
    <s v="Zero-day"/>
    <x v="1"/>
    <n v="43"/>
    <x v="2"/>
  </r>
  <r>
    <n v="2332"/>
    <s v="Germany"/>
    <x v="2"/>
    <x v="1"/>
    <x v="2"/>
    <s v="Man-in-the-Middle"/>
    <n v="1"/>
    <x v="1"/>
    <s v="IT"/>
    <x v="2"/>
    <n v="9313"/>
    <n v="9313000"/>
    <s v="Alta"/>
    <s v="952299"/>
    <s v=""/>
    <n v="952299"/>
    <n v="952299"/>
    <n v="9.7794915252457475"/>
    <s v="Leve"/>
    <s v="Unknown"/>
    <s v="Weak Passwords"/>
    <x v="0"/>
    <n v="33"/>
    <x v="2"/>
  </r>
  <r>
    <n v="2333"/>
    <s v="India"/>
    <x v="5"/>
    <x v="0"/>
    <x v="4"/>
    <s v="Phishing"/>
    <n v="7"/>
    <x v="4"/>
    <s v="Education"/>
    <x v="0"/>
    <n v="527"/>
    <n v="527000"/>
    <s v="Media"/>
    <s v="982450"/>
    <s v=""/>
    <n v="982450"/>
    <n v="982450"/>
    <n v="0.53641406687363224"/>
    <s v="Leve"/>
    <s v="Unknown"/>
    <s v="Weak Passwords"/>
    <x v="3"/>
    <n v="32"/>
    <x v="2"/>
  </r>
  <r>
    <n v="2334"/>
    <s v="Australia"/>
    <x v="6"/>
    <x v="3"/>
    <x v="2"/>
    <s v="DDoS"/>
    <n v="1"/>
    <x v="2"/>
    <s v="Retail"/>
    <x v="1"/>
    <n v="2816"/>
    <n v="2816000"/>
    <s v="Media"/>
    <s v="411083"/>
    <s v=""/>
    <n v="411083"/>
    <n v="411083"/>
    <n v="6.8501981351697836"/>
    <s v="Leve"/>
    <s v="Unknown"/>
    <s v="Weak Passwords"/>
    <x v="3"/>
    <n v="30"/>
    <x v="2"/>
  </r>
  <r>
    <n v="2335"/>
    <s v="USA"/>
    <x v="3"/>
    <x v="2"/>
    <x v="0"/>
    <s v="Man-in-the-Middle"/>
    <n v="6"/>
    <x v="1"/>
    <s v="Government"/>
    <x v="6"/>
    <n v="1759"/>
    <n v="1759000"/>
    <s v="Media"/>
    <s v="43140"/>
    <s v="Insider"/>
    <n v="43140"/>
    <n v="43140"/>
    <n v="40.774223458507187"/>
    <s v="Moderada"/>
    <s v="Insider"/>
    <s v="Social Engineering"/>
    <x v="1"/>
    <n v="28"/>
    <x v="2"/>
  </r>
  <r>
    <n v="2336"/>
    <s v="UK"/>
    <x v="1"/>
    <x v="1"/>
    <x v="4"/>
    <s v="Malware"/>
    <n v="7"/>
    <x v="5"/>
    <s v="Education"/>
    <x v="0"/>
    <n v="5159"/>
    <n v="5159000"/>
    <s v="Alta"/>
    <s v="935465"/>
    <s v="Nation-state"/>
    <n v="935465"/>
    <n v="935465"/>
    <n v="5.5149043523809018"/>
    <s v="Leve"/>
    <s v="Nation-state"/>
    <s v="Weak Passwords"/>
    <x v="1"/>
    <n v="28"/>
    <x v="2"/>
  </r>
  <r>
    <n v="2337"/>
    <s v="Germany"/>
    <x v="2"/>
    <x v="1"/>
    <x v="4"/>
    <s v="DDoS"/>
    <n v="7"/>
    <x v="2"/>
    <s v="Banking"/>
    <x v="4"/>
    <n v="8134"/>
    <n v="8134000"/>
    <s v="Alta"/>
    <s v="52799"/>
    <s v="Insider"/>
    <n v="52799"/>
    <n v="52799"/>
    <n v="154.05594802931873"/>
    <s v="Grave"/>
    <s v="Insider"/>
    <s v="Zero-day"/>
    <x v="1"/>
    <n v="38"/>
    <x v="2"/>
  </r>
  <r>
    <n v="2338"/>
    <s v="China"/>
    <x v="0"/>
    <x v="0"/>
    <x v="9"/>
    <s v="SQL Injection"/>
    <n v="5"/>
    <x v="3"/>
    <s v="Telecommunications"/>
    <x v="3"/>
    <n v="7002"/>
    <n v="7002000"/>
    <s v="Alta"/>
    <s v="688312"/>
    <s v="Nation-state"/>
    <n v="688312"/>
    <n v="688312"/>
    <n v="10.172712374620811"/>
    <s v="Leve"/>
    <s v="Nation-state"/>
    <s v="Unpatched Software"/>
    <x v="0"/>
    <n v="48"/>
    <x v="2"/>
  </r>
  <r>
    <n v="2339"/>
    <s v="France"/>
    <x v="4"/>
    <x v="1"/>
    <x v="2"/>
    <s v="Phishing"/>
    <n v="1"/>
    <x v="4"/>
    <s v="Government"/>
    <x v="6"/>
    <n v="518"/>
    <n v="518000"/>
    <s v="Media"/>
    <s v="219162"/>
    <s v="Hacker Group"/>
    <n v="219162"/>
    <n v="219162"/>
    <n v="2.3635484253657113"/>
    <s v="Leve"/>
    <s v="Hacker Group"/>
    <s v="Unpatched Software"/>
    <x v="4"/>
    <n v="23"/>
    <x v="2"/>
  </r>
  <r>
    <n v="2340"/>
    <s v="UK"/>
    <x v="1"/>
    <x v="1"/>
    <x v="1"/>
    <s v="Man-in-the-Middle"/>
    <n v="8"/>
    <x v="1"/>
    <s v="Telecommunications"/>
    <x v="3"/>
    <n v="6001"/>
    <n v="6001000"/>
    <s v="Alta"/>
    <s v="740448"/>
    <s v="Hacker Group"/>
    <n v="740448"/>
    <n v="740448"/>
    <n v="8.1045529193137131"/>
    <s v="Leve"/>
    <s v="Hacker Group"/>
    <s v="Weak Passwords"/>
    <x v="4"/>
    <n v="26"/>
    <x v="2"/>
  </r>
  <r>
    <n v="2341"/>
    <s v="France"/>
    <x v="4"/>
    <x v="1"/>
    <x v="3"/>
    <s v="Ransomware"/>
    <n v="9"/>
    <x v="0"/>
    <s v="Banking"/>
    <x v="4"/>
    <n v="6273"/>
    <n v="6273000"/>
    <s v="Alta"/>
    <s v="596776"/>
    <s v="Nation-state"/>
    <n v="596776"/>
    <n v="596776"/>
    <n v="10.511481694974329"/>
    <s v="Leve"/>
    <s v="Nation-state"/>
    <s v="Zero-day"/>
    <x v="3"/>
    <n v="17"/>
    <x v="1"/>
  </r>
  <r>
    <n v="2342"/>
    <s v="Australia"/>
    <x v="6"/>
    <x v="3"/>
    <x v="6"/>
    <s v="SQL Injection"/>
    <n v="3"/>
    <x v="3"/>
    <s v="Telecommunications"/>
    <x v="3"/>
    <n v="562"/>
    <n v="562000"/>
    <s v="Media"/>
    <s v="571454"/>
    <s v="Insider"/>
    <n v="571454"/>
    <n v="571454"/>
    <n v="0.98345623619748923"/>
    <s v="Leve"/>
    <s v="Insider"/>
    <s v="Weak Passwords"/>
    <x v="0"/>
    <n v="42"/>
    <x v="2"/>
  </r>
  <r>
    <n v="2343"/>
    <s v="Russia"/>
    <x v="7"/>
    <x v="0"/>
    <x v="9"/>
    <s v="DDoS"/>
    <n v="5"/>
    <x v="2"/>
    <s v="Government"/>
    <x v="6"/>
    <n v="7259"/>
    <n v="7259000"/>
    <s v="Alta"/>
    <s v="787260"/>
    <s v="Insider"/>
    <n v="787260"/>
    <n v="787260"/>
    <n v="9.220587861697533"/>
    <s v="Leve"/>
    <s v="Insider"/>
    <s v="Weak Passwords"/>
    <x v="3"/>
    <n v="15"/>
    <x v="1"/>
  </r>
  <r>
    <n v="2344"/>
    <s v="UK"/>
    <x v="1"/>
    <x v="1"/>
    <x v="4"/>
    <s v="Malware"/>
    <n v="7"/>
    <x v="5"/>
    <s v="Healthcare"/>
    <x v="5"/>
    <n v="1979"/>
    <n v="1979000"/>
    <s v="Media"/>
    <s v="805745"/>
    <s v="Insider"/>
    <n v="805745"/>
    <n v="805745"/>
    <n v="2.4561120453741569"/>
    <s v="Leve"/>
    <s v="Insider"/>
    <s v="Weak Passwords"/>
    <x v="3"/>
    <n v="7"/>
    <x v="1"/>
  </r>
  <r>
    <n v="2345"/>
    <s v="Russia"/>
    <x v="7"/>
    <x v="0"/>
    <x v="9"/>
    <s v="SQL Injection"/>
    <n v="5"/>
    <x v="3"/>
    <s v="Telecommunications"/>
    <x v="3"/>
    <n v="3502"/>
    <n v="3502000"/>
    <s v="Media"/>
    <s v="377194"/>
    <s v=""/>
    <n v="377194"/>
    <n v="377194"/>
    <n v="9.284347046877734"/>
    <s v="Leve"/>
    <s v="Unknown"/>
    <s v="Weak Passwords"/>
    <x v="3"/>
    <n v="50"/>
    <x v="2"/>
  </r>
  <r>
    <n v="2346"/>
    <s v="China"/>
    <x v="0"/>
    <x v="0"/>
    <x v="5"/>
    <s v="Malware"/>
    <n v="2"/>
    <x v="5"/>
    <s v="Education"/>
    <x v="0"/>
    <n v="3707"/>
    <n v="3707000"/>
    <s v="Media"/>
    <s v="417554"/>
    <s v="Insider"/>
    <n v="417554"/>
    <n v="417554"/>
    <n v="8.8778936377091338"/>
    <s v="Leve"/>
    <s v="Insider"/>
    <s v="Unpatched Software"/>
    <x v="2"/>
    <n v="35"/>
    <x v="2"/>
  </r>
  <r>
    <n v="2348"/>
    <s v="China"/>
    <x v="0"/>
    <x v="0"/>
    <x v="0"/>
    <s v="SQL Injection"/>
    <n v="6"/>
    <x v="3"/>
    <s v="Government"/>
    <x v="6"/>
    <n v="6585"/>
    <n v="6585000"/>
    <s v="Alta"/>
    <s v="252025"/>
    <s v="Hacker Group"/>
    <n v="252025"/>
    <n v="252025"/>
    <n v="26.128360281718084"/>
    <s v="Leve"/>
    <s v="Hacker Group"/>
    <s v="Zero-day"/>
    <x v="4"/>
    <n v="60"/>
    <x v="0"/>
  </r>
  <r>
    <n v="2349"/>
    <s v="India"/>
    <x v="5"/>
    <x v="0"/>
    <x v="7"/>
    <s v="Ransomware"/>
    <n v="10"/>
    <x v="0"/>
    <s v="Education"/>
    <x v="0"/>
    <n v="9603"/>
    <n v="9603000"/>
    <s v="Alta"/>
    <s v="898251"/>
    <s v="Hacker Group"/>
    <n v="898251"/>
    <n v="898251"/>
    <n v="10.690775740856397"/>
    <s v="Leve"/>
    <s v="Hacker Group"/>
    <s v="Weak Passwords"/>
    <x v="2"/>
    <n v="70"/>
    <x v="0"/>
  </r>
  <r>
    <n v="2350"/>
    <s v="Brazil"/>
    <x v="8"/>
    <x v="2"/>
    <x v="7"/>
    <s v="Man-in-the-Middle"/>
    <n v="10"/>
    <x v="1"/>
    <s v="Banking"/>
    <x v="4"/>
    <n v="7427"/>
    <n v="7427000"/>
    <s v="Alta"/>
    <s v="551388"/>
    <s v=""/>
    <n v="551388"/>
    <n v="551388"/>
    <n v="13.469643880534216"/>
    <s v="Leve"/>
    <s v="Unknown"/>
    <s v="Unpatched Software"/>
    <x v="4"/>
    <n v="51"/>
    <x v="0"/>
  </r>
  <r>
    <n v="2351"/>
    <s v="India"/>
    <x v="5"/>
    <x v="0"/>
    <x v="1"/>
    <s v="DDoS"/>
    <n v="8"/>
    <x v="2"/>
    <s v="Banking"/>
    <x v="4"/>
    <n v="4598"/>
    <n v="4598000"/>
    <s v="Alta"/>
    <s v="538245"/>
    <s v="Hacker Group"/>
    <n v="538245"/>
    <n v="538245"/>
    <n v="8.5425781939451362"/>
    <s v="Leve"/>
    <s v="Hacker Group"/>
    <s v="Weak Passwords"/>
    <x v="1"/>
    <n v="18"/>
    <x v="1"/>
  </r>
  <r>
    <n v="2352"/>
    <s v="India"/>
    <x v="5"/>
    <x v="0"/>
    <x v="8"/>
    <s v="Malware"/>
    <n v="4"/>
    <x v="5"/>
    <s v="Telecommunications"/>
    <x v="3"/>
    <n v="5097"/>
    <n v="5097000"/>
    <s v="Alta"/>
    <s v="838461"/>
    <s v="Nation-state"/>
    <n v="838461"/>
    <n v="838461"/>
    <n v="6.0789947296296427"/>
    <s v="Leve"/>
    <s v="Nation-state"/>
    <s v="Zero-day"/>
    <x v="1"/>
    <n v="6"/>
    <x v="1"/>
  </r>
  <r>
    <n v="2354"/>
    <s v="India"/>
    <x v="5"/>
    <x v="0"/>
    <x v="8"/>
    <s v="DDoS"/>
    <n v="4"/>
    <x v="2"/>
    <s v="Education"/>
    <x v="0"/>
    <n v="9595"/>
    <n v="9595000"/>
    <s v="Alta"/>
    <s v="62194"/>
    <s v="Nation-state"/>
    <n v="62194"/>
    <n v="62194"/>
    <n v="154.27533202559732"/>
    <s v="Grave"/>
    <s v="Nation-state"/>
    <s v="Zero-day"/>
    <x v="1"/>
    <n v="12"/>
    <x v="1"/>
  </r>
  <r>
    <n v="2355"/>
    <s v="UK"/>
    <x v="1"/>
    <x v="1"/>
    <x v="5"/>
    <s v="Man-in-the-Middle"/>
    <n v="2"/>
    <x v="1"/>
    <s v="Banking"/>
    <x v="4"/>
    <n v="1501"/>
    <n v="1501000"/>
    <s v="Media"/>
    <s v="416522"/>
    <s v="Insider"/>
    <n v="416522"/>
    <n v="416522"/>
    <n v="3.6036511876923667"/>
    <s v="Leve"/>
    <s v="Insider"/>
    <s v="Social Engineering"/>
    <x v="0"/>
    <n v="63"/>
    <x v="0"/>
  </r>
  <r>
    <n v="2356"/>
    <s v="UK"/>
    <x v="1"/>
    <x v="1"/>
    <x v="8"/>
    <s v="DDoS"/>
    <n v="4"/>
    <x v="2"/>
    <s v="IT"/>
    <x v="2"/>
    <n v="7049"/>
    <n v="7049000"/>
    <s v="Alta"/>
    <s v="530341"/>
    <s v="Insider"/>
    <n v="530341"/>
    <n v="530341"/>
    <n v="13.291448332299407"/>
    <s v="Leve"/>
    <s v="Insider"/>
    <s v="Social Engineering"/>
    <x v="0"/>
    <n v="40"/>
    <x v="2"/>
  </r>
  <r>
    <n v="2357"/>
    <s v="Japan"/>
    <x v="9"/>
    <x v="0"/>
    <x v="6"/>
    <s v="Ransomware"/>
    <n v="3"/>
    <x v="0"/>
    <s v="IT"/>
    <x v="2"/>
    <n v="731"/>
    <n v="731000"/>
    <s v="Media"/>
    <s v="346939"/>
    <s v="Insider"/>
    <n v="346939"/>
    <n v="346939"/>
    <n v="2.106998636647941"/>
    <s v="Leve"/>
    <s v="Insider"/>
    <s v="Weak Passwords"/>
    <x v="0"/>
    <n v="21"/>
    <x v="2"/>
  </r>
  <r>
    <n v="2358"/>
    <s v="Russia"/>
    <x v="7"/>
    <x v="0"/>
    <x v="8"/>
    <s v="Phishing"/>
    <n v="4"/>
    <x v="4"/>
    <s v="Banking"/>
    <x v="4"/>
    <n v="7845"/>
    <n v="7845000"/>
    <s v="Alta"/>
    <s v="56333"/>
    <s v=""/>
    <n v="56333"/>
    <n v="56333"/>
    <n v="139.26117906023111"/>
    <s v="Grave"/>
    <s v="Unknown"/>
    <s v="Social Engineering"/>
    <x v="0"/>
    <n v="8"/>
    <x v="1"/>
  </r>
  <r>
    <n v="2359"/>
    <s v="Germany"/>
    <x v="2"/>
    <x v="1"/>
    <x v="4"/>
    <s v="Ransomware"/>
    <n v="7"/>
    <x v="0"/>
    <s v="IT"/>
    <x v="2"/>
    <n v="2751"/>
    <n v="2751000"/>
    <s v="Media"/>
    <s v="644913"/>
    <s v=""/>
    <n v="644913"/>
    <n v="644913"/>
    <n v="4.2656916514320535"/>
    <s v="Leve"/>
    <s v="Unknown"/>
    <s v="Weak Passwords"/>
    <x v="0"/>
    <n v="32"/>
    <x v="2"/>
  </r>
  <r>
    <n v="2360"/>
    <s v="Japan"/>
    <x v="9"/>
    <x v="0"/>
    <x v="1"/>
    <s v="SQL Injection"/>
    <n v="8"/>
    <x v="3"/>
    <s v="Banking"/>
    <x v="4"/>
    <n v="1801"/>
    <n v="1801000"/>
    <s v="Media"/>
    <s v="295917"/>
    <s v=""/>
    <n v="295917"/>
    <n v="295917"/>
    <n v="6.0861660533190047"/>
    <s v="Leve"/>
    <s v="Unknown"/>
    <s v="Weak Passwords"/>
    <x v="0"/>
    <n v="57"/>
    <x v="0"/>
  </r>
  <r>
    <n v="2361"/>
    <s v="India"/>
    <x v="5"/>
    <x v="0"/>
    <x v="9"/>
    <s v="Malware"/>
    <n v="5"/>
    <x v="5"/>
    <s v="Healthcare"/>
    <x v="5"/>
    <n v="2062"/>
    <n v="2062000"/>
    <s v="Media"/>
    <s v="54206"/>
    <s v="Insider"/>
    <n v="54206"/>
    <n v="54206"/>
    <n v="38.040069365014944"/>
    <s v="Leve"/>
    <s v="Insider"/>
    <s v="Unpatched Software"/>
    <x v="0"/>
    <n v="51"/>
    <x v="0"/>
  </r>
  <r>
    <n v="2362"/>
    <s v="India"/>
    <x v="5"/>
    <x v="0"/>
    <x v="4"/>
    <s v="DDoS"/>
    <n v="7"/>
    <x v="2"/>
    <s v="Telecommunications"/>
    <x v="3"/>
    <n v="475"/>
    <n v="475000"/>
    <s v="Media"/>
    <s v="423071"/>
    <s v=""/>
    <n v="423071"/>
    <n v="423071"/>
    <n v="1.1227429911291484"/>
    <s v="Leve"/>
    <s v="Unknown"/>
    <s v="Unpatched Software"/>
    <x v="2"/>
    <n v="69"/>
    <x v="0"/>
  </r>
  <r>
    <n v="2363"/>
    <s v="Australia"/>
    <x v="6"/>
    <x v="3"/>
    <x v="8"/>
    <s v="Man-in-the-Middle"/>
    <n v="4"/>
    <x v="1"/>
    <s v="Healthcare"/>
    <x v="5"/>
    <n v="1762"/>
    <n v="1762000"/>
    <s v="Media"/>
    <s v="687020"/>
    <s v=""/>
    <n v="687020"/>
    <n v="687020"/>
    <n v="2.5646997176210298"/>
    <s v="Leve"/>
    <s v="Unknown"/>
    <s v="Weak Passwords"/>
    <x v="2"/>
    <n v="48"/>
    <x v="2"/>
  </r>
  <r>
    <n v="2364"/>
    <s v="USA"/>
    <x v="3"/>
    <x v="2"/>
    <x v="9"/>
    <s v="Ransomware"/>
    <n v="5"/>
    <x v="0"/>
    <s v="Education"/>
    <x v="0"/>
    <n v="7709"/>
    <n v="7709000"/>
    <s v="Alta"/>
    <s v="550317"/>
    <s v="Insider"/>
    <n v="550317"/>
    <n v="550317"/>
    <n v="14.008289767533984"/>
    <s v="Leve"/>
    <s v="Insider"/>
    <s v="Weak Passwords"/>
    <x v="4"/>
    <n v="63"/>
    <x v="0"/>
  </r>
  <r>
    <n v="2365"/>
    <s v="Germany"/>
    <x v="2"/>
    <x v="1"/>
    <x v="8"/>
    <s v="Phishing"/>
    <n v="4"/>
    <x v="4"/>
    <s v="Banking"/>
    <x v="4"/>
    <n v="480"/>
    <n v="480000"/>
    <s v="Media"/>
    <s v="170032"/>
    <s v="Nation-state"/>
    <n v="170032"/>
    <n v="170032"/>
    <n v="2.8229980239013832"/>
    <s v="Leve"/>
    <s v="Nation-state"/>
    <s v="Social Engineering"/>
    <x v="4"/>
    <n v="24"/>
    <x v="2"/>
  </r>
  <r>
    <n v="2366"/>
    <s v="China"/>
    <x v="0"/>
    <x v="0"/>
    <x v="9"/>
    <s v="SQL Injection"/>
    <n v="5"/>
    <x v="3"/>
    <s v="Healthcare"/>
    <x v="5"/>
    <n v="1155"/>
    <n v="1155000"/>
    <s v="Media"/>
    <s v="388591"/>
    <s v=""/>
    <n v="388591"/>
    <n v="388591"/>
    <n v="2.9722767640012249"/>
    <s v="Leve"/>
    <s v="Unknown"/>
    <s v="Zero-day"/>
    <x v="2"/>
    <n v="68"/>
    <x v="0"/>
  </r>
  <r>
    <n v="2367"/>
    <s v="India"/>
    <x v="5"/>
    <x v="0"/>
    <x v="5"/>
    <s v="DDoS"/>
    <n v="2"/>
    <x v="2"/>
    <s v="Healthcare"/>
    <x v="5"/>
    <n v="227"/>
    <n v="227000"/>
    <s v="Media"/>
    <s v="438318"/>
    <s v="Hacker Group"/>
    <n v="438318"/>
    <n v="438318"/>
    <n v="0.51788883869701907"/>
    <s v="Leve"/>
    <s v="Hacker Group"/>
    <s v="Unpatched Software"/>
    <x v="1"/>
    <n v="39"/>
    <x v="2"/>
  </r>
  <r>
    <n v="2368"/>
    <s v="India"/>
    <x v="5"/>
    <x v="0"/>
    <x v="4"/>
    <s v="DDoS"/>
    <n v="7"/>
    <x v="2"/>
    <s v="Education"/>
    <x v="0"/>
    <n v="171"/>
    <n v="171000"/>
    <s v="Media"/>
    <s v="63389"/>
    <s v="Insider"/>
    <n v="63389"/>
    <n v="63389"/>
    <n v="2.6976289261543802"/>
    <s v="Leve"/>
    <s v="Insider"/>
    <s v="Unpatched Software"/>
    <x v="0"/>
    <n v="20"/>
    <x v="1"/>
  </r>
  <r>
    <n v="2369"/>
    <s v="USA"/>
    <x v="3"/>
    <x v="2"/>
    <x v="7"/>
    <s v="Man-in-the-Middle"/>
    <n v="10"/>
    <x v="1"/>
    <s v="Retail"/>
    <x v="1"/>
    <n v="9566"/>
    <n v="9566000"/>
    <s v="Alta"/>
    <s v="377602"/>
    <s v="Nation-state"/>
    <n v="377602"/>
    <n v="377602"/>
    <n v="25.333552258727444"/>
    <s v="Leve"/>
    <s v="Nation-state"/>
    <s v="Zero-day"/>
    <x v="3"/>
    <n v="15"/>
    <x v="1"/>
  </r>
  <r>
    <n v="2370"/>
    <s v="France"/>
    <x v="4"/>
    <x v="1"/>
    <x v="8"/>
    <s v="SQL Injection"/>
    <n v="4"/>
    <x v="3"/>
    <s v="Government"/>
    <x v="6"/>
    <n v="4275"/>
    <n v="4275000"/>
    <s v="Alta"/>
    <s v="467551"/>
    <s v=""/>
    <n v="467551"/>
    <n v="467551"/>
    <n v="9.1433875662761928"/>
    <s v="Leve"/>
    <s v="Unknown"/>
    <s v="Unpatched Software"/>
    <x v="4"/>
    <n v="61"/>
    <x v="0"/>
  </r>
  <r>
    <n v="2371"/>
    <s v="UK"/>
    <x v="1"/>
    <x v="1"/>
    <x v="6"/>
    <s v="Malware"/>
    <n v="3"/>
    <x v="5"/>
    <s v="Telecommunications"/>
    <x v="3"/>
    <n v="3876"/>
    <n v="3876000"/>
    <s v="Media"/>
    <s v="361529"/>
    <s v="Nation-state"/>
    <n v="361529"/>
    <n v="361529"/>
    <n v="10.721131638125849"/>
    <s v="Leve"/>
    <s v="Nation-state"/>
    <s v="Social Engineering"/>
    <x v="3"/>
    <n v="67"/>
    <x v="0"/>
  </r>
  <r>
    <n v="2372"/>
    <s v="Australia"/>
    <x v="6"/>
    <x v="3"/>
    <x v="0"/>
    <s v="Man-in-the-Middle"/>
    <n v="6"/>
    <x v="1"/>
    <s v="Retail"/>
    <x v="1"/>
    <n v="1521"/>
    <n v="1521000"/>
    <s v="Media"/>
    <s v="677755"/>
    <s v="Hacker Group"/>
    <n v="677755"/>
    <n v="677755"/>
    <n v="2.2441737796106263"/>
    <s v="Leve"/>
    <s v="Hacker Group"/>
    <s v="Social Engineering"/>
    <x v="3"/>
    <n v="52"/>
    <x v="0"/>
  </r>
  <r>
    <n v="2373"/>
    <s v="UK"/>
    <x v="1"/>
    <x v="1"/>
    <x v="6"/>
    <s v="Man-in-the-Middle"/>
    <n v="3"/>
    <x v="1"/>
    <s v="IT"/>
    <x v="2"/>
    <n v="6625"/>
    <n v="6625000"/>
    <s v="Alta"/>
    <s v="303838"/>
    <s v="Nation-state"/>
    <n v="303838"/>
    <n v="303838"/>
    <n v="21.804382598621633"/>
    <s v="Leve"/>
    <s v="Nation-state"/>
    <s v="Zero-day"/>
    <x v="1"/>
    <n v="56"/>
    <x v="0"/>
  </r>
  <r>
    <n v="2374"/>
    <s v="India"/>
    <x v="5"/>
    <x v="0"/>
    <x v="3"/>
    <s v="Ransomware"/>
    <n v="9"/>
    <x v="0"/>
    <s v="Banking"/>
    <x v="4"/>
    <n v="9374"/>
    <n v="9374000"/>
    <s v="Alta"/>
    <s v="339815"/>
    <s v="Insider"/>
    <n v="339815"/>
    <n v="339815"/>
    <n v="27.585598045995614"/>
    <s v="Leve"/>
    <s v="Insider"/>
    <s v="Weak Passwords"/>
    <x v="3"/>
    <n v="58"/>
    <x v="0"/>
  </r>
  <r>
    <n v="2375"/>
    <s v="Russia"/>
    <x v="7"/>
    <x v="0"/>
    <x v="9"/>
    <s v="Ransomware"/>
    <n v="5"/>
    <x v="0"/>
    <s v="Banking"/>
    <x v="4"/>
    <n v="1366"/>
    <n v="1366000"/>
    <s v="Media"/>
    <s v="820140"/>
    <s v="Insider"/>
    <n v="820140"/>
    <n v="820140"/>
    <n v="1.6655692930475285"/>
    <s v="Leve"/>
    <s v="Insider"/>
    <s v="Social Engineering"/>
    <x v="0"/>
    <n v="63"/>
    <x v="0"/>
  </r>
  <r>
    <n v="2376"/>
    <s v="Russia"/>
    <x v="7"/>
    <x v="0"/>
    <x v="7"/>
    <s v="Ransomware"/>
    <n v="10"/>
    <x v="0"/>
    <s v="IT"/>
    <x v="2"/>
    <n v="493"/>
    <n v="493000"/>
    <s v="Media"/>
    <s v="879875"/>
    <s v="Insider"/>
    <n v="879875"/>
    <n v="879875"/>
    <n v="0.56030686177013778"/>
    <s v="Leve"/>
    <s v="Insider"/>
    <s v="Zero-day"/>
    <x v="4"/>
    <n v="61"/>
    <x v="0"/>
  </r>
  <r>
    <n v="2377"/>
    <s v="Brazil"/>
    <x v="8"/>
    <x v="2"/>
    <x v="6"/>
    <s v="Man-in-the-Middle"/>
    <n v="3"/>
    <x v="1"/>
    <s v="Healthcare"/>
    <x v="5"/>
    <n v="4094"/>
    <n v="4094000"/>
    <s v="Alta"/>
    <s v="987320"/>
    <s v=""/>
    <n v="987320"/>
    <n v="987320"/>
    <n v="4.1465786168618077"/>
    <s v="Leve"/>
    <s v="Unknown"/>
    <s v="Zero-day"/>
    <x v="1"/>
    <n v="44"/>
    <x v="2"/>
  </r>
  <r>
    <n v="2378"/>
    <s v="Japan"/>
    <x v="9"/>
    <x v="0"/>
    <x v="5"/>
    <s v="SQL Injection"/>
    <n v="2"/>
    <x v="3"/>
    <s v="Government"/>
    <x v="6"/>
    <n v="1351"/>
    <n v="1351000"/>
    <s v="Media"/>
    <s v="772948"/>
    <s v=""/>
    <n v="772948"/>
    <n v="772948"/>
    <n v="1.747853671915834"/>
    <s v="Leve"/>
    <s v="Unknown"/>
    <s v="Zero-day"/>
    <x v="0"/>
    <n v="43"/>
    <x v="2"/>
  </r>
  <r>
    <n v="2379"/>
    <s v="Brazil"/>
    <x v="8"/>
    <x v="2"/>
    <x v="7"/>
    <s v="Phishing"/>
    <n v="10"/>
    <x v="4"/>
    <s v="Healthcare"/>
    <x v="5"/>
    <n v="8483"/>
    <n v="8483000"/>
    <s v="Alta"/>
    <s v="794914"/>
    <s v="Insider"/>
    <n v="794914"/>
    <n v="794914"/>
    <n v="10.67159466307047"/>
    <s v="Leve"/>
    <s v="Insider"/>
    <s v="Social Engineering"/>
    <x v="3"/>
    <n v="34"/>
    <x v="2"/>
  </r>
  <r>
    <n v="2380"/>
    <s v="Brazil"/>
    <x v="8"/>
    <x v="2"/>
    <x v="0"/>
    <s v="DDoS"/>
    <n v="6"/>
    <x v="2"/>
    <s v="Telecommunications"/>
    <x v="3"/>
    <n v="3698"/>
    <n v="3698000"/>
    <s v="Media"/>
    <s v="198563"/>
    <s v="Hacker Group"/>
    <n v="198563"/>
    <n v="198563"/>
    <n v="18.623812089865684"/>
    <s v="Leve"/>
    <s v="Hacker Group"/>
    <s v="Social Engineering"/>
    <x v="3"/>
    <n v="24"/>
    <x v="2"/>
  </r>
  <r>
    <n v="2381"/>
    <s v="Germany"/>
    <x v="2"/>
    <x v="1"/>
    <x v="6"/>
    <s v="DDoS"/>
    <n v="3"/>
    <x v="2"/>
    <s v="Retail"/>
    <x v="1"/>
    <n v="2145"/>
    <n v="2145000"/>
    <s v="Media"/>
    <s v="32346"/>
    <s v="Nation-state"/>
    <n v="32346"/>
    <n v="32346"/>
    <n v="66.314227416063815"/>
    <s v="Moderada"/>
    <s v="Nation-state"/>
    <s v="Unpatched Software"/>
    <x v="1"/>
    <n v="38"/>
    <x v="2"/>
  </r>
  <r>
    <n v="2382"/>
    <s v="China"/>
    <x v="0"/>
    <x v="0"/>
    <x v="7"/>
    <s v="Phishing"/>
    <n v="10"/>
    <x v="4"/>
    <s v="Banking"/>
    <x v="4"/>
    <n v="1839"/>
    <n v="1839000"/>
    <s v="Media"/>
    <s v="541829"/>
    <s v="Nation-state"/>
    <n v="541829"/>
    <n v="541829"/>
    <n v="3.3940597494781564"/>
    <s v="Leve"/>
    <s v="Nation-state"/>
    <s v="Zero-day"/>
    <x v="2"/>
    <n v="33"/>
    <x v="2"/>
  </r>
  <r>
    <n v="2383"/>
    <s v="Russia"/>
    <x v="7"/>
    <x v="0"/>
    <x v="2"/>
    <s v="Phishing"/>
    <n v="1"/>
    <x v="4"/>
    <s v="Telecommunications"/>
    <x v="3"/>
    <n v="2122"/>
    <n v="2122000"/>
    <s v="Media"/>
    <s v="446028"/>
    <s v="Hacker Group"/>
    <n v="446028"/>
    <n v="446028"/>
    <n v="4.7575488534352104"/>
    <s v="Leve"/>
    <s v="Hacker Group"/>
    <s v="Weak Passwords"/>
    <x v="0"/>
    <n v="37"/>
    <x v="2"/>
  </r>
  <r>
    <n v="2384"/>
    <s v="France"/>
    <x v="4"/>
    <x v="1"/>
    <x v="6"/>
    <s v="Malware"/>
    <n v="3"/>
    <x v="5"/>
    <s v="Education"/>
    <x v="0"/>
    <n v="1306"/>
    <n v="1306000"/>
    <s v="Media"/>
    <s v="759625"/>
    <s v="Insider"/>
    <n v="759625"/>
    <n v="759625"/>
    <n v="1.7192693763370084"/>
    <s v="Leve"/>
    <s v="Insider"/>
    <s v="Social Engineering"/>
    <x v="4"/>
    <n v="14"/>
    <x v="1"/>
  </r>
  <r>
    <n v="2385"/>
    <s v="Brazil"/>
    <x v="8"/>
    <x v="2"/>
    <x v="1"/>
    <s v="Phishing"/>
    <n v="8"/>
    <x v="4"/>
    <s v="Retail"/>
    <x v="1"/>
    <n v="318"/>
    <n v="318000"/>
    <s v="Media"/>
    <s v="520654"/>
    <s v="Nation-state"/>
    <n v="520654"/>
    <n v="520654"/>
    <n v="0.61077030042984404"/>
    <s v="Leve"/>
    <s v="Nation-state"/>
    <s v="Social Engineering"/>
    <x v="0"/>
    <n v="53"/>
    <x v="0"/>
  </r>
  <r>
    <n v="2386"/>
    <s v="USA"/>
    <x v="3"/>
    <x v="2"/>
    <x v="5"/>
    <s v="DDoS"/>
    <n v="2"/>
    <x v="2"/>
    <s v="IT"/>
    <x v="2"/>
    <n v="9964"/>
    <n v="9964000"/>
    <s v="Alta"/>
    <s v="248383"/>
    <s v="Insider"/>
    <n v="248383"/>
    <n v="248383"/>
    <n v="40.115466839518"/>
    <s v="Moderada"/>
    <s v="Insider"/>
    <s v="Social Engineering"/>
    <x v="3"/>
    <n v="55"/>
    <x v="0"/>
  </r>
  <r>
    <n v="2387"/>
    <s v="China"/>
    <x v="0"/>
    <x v="0"/>
    <x v="1"/>
    <s v="Man-in-the-Middle"/>
    <n v="8"/>
    <x v="1"/>
    <s v="Banking"/>
    <x v="4"/>
    <n v="6239"/>
    <n v="6239000"/>
    <s v="Alta"/>
    <s v="855974"/>
    <s v=""/>
    <n v="855974"/>
    <n v="855974"/>
    <n v="7.2887727898277284"/>
    <s v="Leve"/>
    <s v="Unknown"/>
    <s v="Social Engineering"/>
    <x v="0"/>
    <n v="44"/>
    <x v="2"/>
  </r>
  <r>
    <n v="2388"/>
    <s v="China"/>
    <x v="0"/>
    <x v="0"/>
    <x v="9"/>
    <s v="Malware"/>
    <n v="5"/>
    <x v="5"/>
    <s v="Government"/>
    <x v="6"/>
    <n v="8423"/>
    <n v="8423000"/>
    <s v="Alta"/>
    <s v="50842"/>
    <s v="Insider"/>
    <n v="50842"/>
    <n v="50842"/>
    <n v="165.6701152590378"/>
    <s v="Grave"/>
    <s v="Insider"/>
    <s v="Zero-day"/>
    <x v="1"/>
    <n v="59"/>
    <x v="0"/>
  </r>
  <r>
    <n v="2389"/>
    <s v="Germany"/>
    <x v="2"/>
    <x v="1"/>
    <x v="7"/>
    <s v="Man-in-the-Middle"/>
    <n v="10"/>
    <x v="1"/>
    <s v="Education"/>
    <x v="0"/>
    <n v="815"/>
    <n v="815000"/>
    <s v="Media"/>
    <s v="697275"/>
    <s v="Nation-state"/>
    <n v="697275"/>
    <n v="697275"/>
    <n v="1.1688358251765802"/>
    <s v="Leve"/>
    <s v="Nation-state"/>
    <s v="Weak Passwords"/>
    <x v="4"/>
    <n v="59"/>
    <x v="0"/>
  </r>
  <r>
    <n v="2390"/>
    <s v="Germany"/>
    <x v="2"/>
    <x v="1"/>
    <x v="6"/>
    <s v="Man-in-the-Middle"/>
    <n v="3"/>
    <x v="1"/>
    <s v="Telecommunications"/>
    <x v="3"/>
    <n v="54"/>
    <n v="54000"/>
    <s v="Baja"/>
    <s v="419912"/>
    <s v="Nation-state"/>
    <n v="419912"/>
    <n v="419912"/>
    <n v="0.12859837299243651"/>
    <s v="Leve"/>
    <s v="Nation-state"/>
    <s v="Zero-day"/>
    <x v="1"/>
    <n v="40"/>
    <x v="2"/>
  </r>
  <r>
    <n v="2391"/>
    <s v="Japan"/>
    <x v="9"/>
    <x v="0"/>
    <x v="5"/>
    <s v="Man-in-the-Middle"/>
    <n v="2"/>
    <x v="1"/>
    <s v="Banking"/>
    <x v="4"/>
    <n v="658"/>
    <n v="658000"/>
    <s v="Media"/>
    <s v="193620"/>
    <s v="Nation-state"/>
    <n v="193620"/>
    <n v="193620"/>
    <n v="3.3984092552422269"/>
    <s v="Leve"/>
    <s v="Nation-state"/>
    <s v="Zero-day"/>
    <x v="0"/>
    <n v="67"/>
    <x v="0"/>
  </r>
  <r>
    <n v="2392"/>
    <s v="China"/>
    <x v="0"/>
    <x v="0"/>
    <x v="2"/>
    <s v="SQL Injection"/>
    <n v="1"/>
    <x v="3"/>
    <s v="Banking"/>
    <x v="4"/>
    <n v="5832"/>
    <n v="5832000"/>
    <s v="Alta"/>
    <s v="777684"/>
    <s v=""/>
    <n v="777684"/>
    <n v="777684"/>
    <n v="7.4991899023253659"/>
    <s v="Leve"/>
    <s v="Unknown"/>
    <s v="Zero-day"/>
    <x v="0"/>
    <n v="31"/>
    <x v="2"/>
  </r>
  <r>
    <n v="2393"/>
    <s v="UK"/>
    <x v="1"/>
    <x v="1"/>
    <x v="4"/>
    <s v="Malware"/>
    <n v="7"/>
    <x v="5"/>
    <s v="Healthcare"/>
    <x v="5"/>
    <n v="2761"/>
    <n v="2761000"/>
    <s v="Media"/>
    <s v="375245"/>
    <s v="Hacker Group"/>
    <n v="375245"/>
    <n v="375245"/>
    <n v="7.3578595317725757"/>
    <s v="Leve"/>
    <s v="Hacker Group"/>
    <s v="Social Engineering"/>
    <x v="3"/>
    <n v="20"/>
    <x v="1"/>
  </r>
  <r>
    <n v="2394"/>
    <s v="China"/>
    <x v="0"/>
    <x v="0"/>
    <x v="5"/>
    <s v="Man-in-the-Middle"/>
    <n v="2"/>
    <x v="1"/>
    <s v="IT"/>
    <x v="2"/>
    <n v="2296"/>
    <n v="2296000"/>
    <s v="Media"/>
    <s v="656090"/>
    <s v="Insider"/>
    <n v="656090"/>
    <n v="656090"/>
    <n v="3.4995198829428888"/>
    <s v="Leve"/>
    <s v="Insider"/>
    <s v="Unpatched Software"/>
    <x v="4"/>
    <n v="27"/>
    <x v="2"/>
  </r>
  <r>
    <n v="2395"/>
    <s v="Australia"/>
    <x v="6"/>
    <x v="3"/>
    <x v="3"/>
    <s v="Man-in-the-Middle"/>
    <n v="9"/>
    <x v="1"/>
    <s v="IT"/>
    <x v="2"/>
    <n v="8027"/>
    <n v="8027000"/>
    <s v="Alta"/>
    <s v="653967"/>
    <s v=""/>
    <n v="653967"/>
    <n v="653967"/>
    <n v="12.274319652214867"/>
    <s v="Leve"/>
    <s v="Unknown"/>
    <s v="Unpatched Software"/>
    <x v="4"/>
    <n v="21"/>
    <x v="2"/>
  </r>
  <r>
    <n v="2396"/>
    <s v="India"/>
    <x v="5"/>
    <x v="0"/>
    <x v="6"/>
    <s v="SQL Injection"/>
    <n v="3"/>
    <x v="3"/>
    <s v="Education"/>
    <x v="0"/>
    <n v="83"/>
    <n v="83000"/>
    <s v="Baja"/>
    <s v="977791"/>
    <s v=""/>
    <n v="977791"/>
    <n v="977791"/>
    <n v="8.4885215756741475E-2"/>
    <s v="Leve"/>
    <s v="Unknown"/>
    <s v="Weak Passwords"/>
    <x v="2"/>
    <n v="15"/>
    <x v="1"/>
  </r>
  <r>
    <n v="2397"/>
    <s v="UK"/>
    <x v="1"/>
    <x v="1"/>
    <x v="5"/>
    <s v="DDoS"/>
    <n v="2"/>
    <x v="2"/>
    <s v="Telecommunications"/>
    <x v="3"/>
    <n v="8191"/>
    <n v="8191000"/>
    <s v="Alta"/>
    <s v="397687"/>
    <s v="Hacker Group"/>
    <n v="397687"/>
    <n v="397687"/>
    <n v="20.596599838566512"/>
    <s v="Leve"/>
    <s v="Hacker Group"/>
    <s v="Social Engineering"/>
    <x v="0"/>
    <n v="65"/>
    <x v="0"/>
  </r>
  <r>
    <n v="2398"/>
    <s v="France"/>
    <x v="4"/>
    <x v="1"/>
    <x v="1"/>
    <s v="Malware"/>
    <n v="8"/>
    <x v="5"/>
    <s v="Banking"/>
    <x v="4"/>
    <n v="4087"/>
    <n v="4087000"/>
    <s v="Alta"/>
    <s v="719537"/>
    <s v="Nation-state"/>
    <n v="719537"/>
    <n v="719537"/>
    <n v="5.6800414711126734"/>
    <s v="Leve"/>
    <s v="Nation-state"/>
    <s v="Zero-day"/>
    <x v="1"/>
    <n v="23"/>
    <x v="2"/>
  </r>
  <r>
    <n v="2399"/>
    <s v="Brazil"/>
    <x v="8"/>
    <x v="2"/>
    <x v="1"/>
    <s v="DDoS"/>
    <n v="8"/>
    <x v="2"/>
    <s v="Telecommunications"/>
    <x v="3"/>
    <n v="3479"/>
    <n v="3479000"/>
    <s v="Media"/>
    <s v="724790"/>
    <s v="Hacker Group"/>
    <n v="724790"/>
    <n v="724790"/>
    <n v="4.8000110376798801"/>
    <s v="Leve"/>
    <s v="Hacker Group"/>
    <s v="Unpatched Software"/>
    <x v="3"/>
    <n v="64"/>
    <x v="0"/>
  </r>
  <r>
    <n v="2400"/>
    <s v="France"/>
    <x v="4"/>
    <x v="1"/>
    <x v="3"/>
    <s v="Phishing"/>
    <n v="9"/>
    <x v="4"/>
    <s v="IT"/>
    <x v="2"/>
    <n v="3333"/>
    <n v="3333000"/>
    <s v="Media"/>
    <s v="51723"/>
    <s v="Hacker Group"/>
    <n v="51723"/>
    <n v="51723"/>
    <n v="64.439417667188678"/>
    <s v="Moderada"/>
    <s v="Hacker Group"/>
    <s v="Weak Passwords"/>
    <x v="4"/>
    <n v="23"/>
    <x v="2"/>
  </r>
  <r>
    <n v="2401"/>
    <s v="India"/>
    <x v="5"/>
    <x v="0"/>
    <x v="5"/>
    <s v="Ransomware"/>
    <n v="2"/>
    <x v="0"/>
    <s v="Healthcare"/>
    <x v="5"/>
    <n v="1826"/>
    <n v="1826000"/>
    <s v="Media"/>
    <s v="312340"/>
    <s v="Nation-state"/>
    <n v="312340"/>
    <n v="312340"/>
    <n v="5.8461932509444834"/>
    <s v="Leve"/>
    <s v="Nation-state"/>
    <s v="Zero-day"/>
    <x v="0"/>
    <n v="35"/>
    <x v="2"/>
  </r>
  <r>
    <n v="2402"/>
    <s v="India"/>
    <x v="5"/>
    <x v="0"/>
    <x v="3"/>
    <s v="Man-in-the-Middle"/>
    <n v="9"/>
    <x v="1"/>
    <s v="Banking"/>
    <x v="4"/>
    <n v="1528"/>
    <n v="1528000"/>
    <s v="Media"/>
    <s v="995025"/>
    <s v=""/>
    <n v="995025"/>
    <n v="995025"/>
    <n v="1.535639808045024"/>
    <s v="Leve"/>
    <s v="Unknown"/>
    <s v="Weak Passwords"/>
    <x v="1"/>
    <n v="52"/>
    <x v="0"/>
  </r>
  <r>
    <n v="2403"/>
    <s v="France"/>
    <x v="4"/>
    <x v="1"/>
    <x v="2"/>
    <s v="SQL Injection"/>
    <n v="1"/>
    <x v="3"/>
    <s v="Telecommunications"/>
    <x v="3"/>
    <n v="4877"/>
    <n v="4877000"/>
    <s v="Alta"/>
    <s v="336356"/>
    <s v="Hacker Group"/>
    <n v="336356"/>
    <n v="336356"/>
    <n v="14.499518367444018"/>
    <s v="Leve"/>
    <s v="Hacker Group"/>
    <s v="Unpatched Software"/>
    <x v="4"/>
    <n v="2"/>
    <x v="1"/>
  </r>
  <r>
    <n v="2404"/>
    <s v="France"/>
    <x v="4"/>
    <x v="1"/>
    <x v="1"/>
    <s v="Ransomware"/>
    <n v="8"/>
    <x v="0"/>
    <s v="Retail"/>
    <x v="1"/>
    <n v="4893"/>
    <n v="4893000"/>
    <s v="Alta"/>
    <s v="886212"/>
    <s v=""/>
    <n v="886212"/>
    <n v="886212"/>
    <n v="5.5212522511543511"/>
    <s v="Leve"/>
    <s v="Unknown"/>
    <s v="Weak Passwords"/>
    <x v="4"/>
    <n v="67"/>
    <x v="0"/>
  </r>
  <r>
    <n v="2405"/>
    <s v="Japan"/>
    <x v="9"/>
    <x v="0"/>
    <x v="3"/>
    <s v="Ransomware"/>
    <n v="9"/>
    <x v="0"/>
    <s v="Healthcare"/>
    <x v="5"/>
    <n v="3723"/>
    <n v="3723000"/>
    <s v="Media"/>
    <s v="209358"/>
    <s v="Nation-state"/>
    <n v="209358"/>
    <n v="209358"/>
    <n v="17.782936405582781"/>
    <s v="Leve"/>
    <s v="Nation-state"/>
    <s v="Social Engineering"/>
    <x v="3"/>
    <n v="25"/>
    <x v="2"/>
  </r>
  <r>
    <n v="2406"/>
    <s v="Russia"/>
    <x v="7"/>
    <x v="0"/>
    <x v="6"/>
    <s v="DDoS"/>
    <n v="3"/>
    <x v="2"/>
    <s v="Education"/>
    <x v="0"/>
    <n v="6924"/>
    <n v="6924000"/>
    <s v="Alta"/>
    <s v="495616"/>
    <s v="Nation-state"/>
    <n v="495616"/>
    <n v="495616"/>
    <n v="13.970493285123966"/>
    <s v="Leve"/>
    <s v="Nation-state"/>
    <s v="Unpatched Software"/>
    <x v="2"/>
    <n v="38"/>
    <x v="2"/>
  </r>
  <r>
    <n v="2407"/>
    <s v="China"/>
    <x v="0"/>
    <x v="0"/>
    <x v="8"/>
    <s v="SQL Injection"/>
    <n v="4"/>
    <x v="3"/>
    <s v="Government"/>
    <x v="6"/>
    <n v="5555"/>
    <n v="5555000"/>
    <s v="Alta"/>
    <s v="224311"/>
    <s v="Insider"/>
    <n v="224311"/>
    <n v="224311"/>
    <n v="24.764723976978392"/>
    <s v="Leve"/>
    <s v="Insider"/>
    <s v="Zero-day"/>
    <x v="3"/>
    <n v="57"/>
    <x v="0"/>
  </r>
  <r>
    <n v="2408"/>
    <s v="Japan"/>
    <x v="9"/>
    <x v="0"/>
    <x v="6"/>
    <s v="DDoS"/>
    <n v="3"/>
    <x v="2"/>
    <s v="IT"/>
    <x v="2"/>
    <n v="5195"/>
    <n v="5195000"/>
    <s v="Alta"/>
    <s v="65516"/>
    <s v="Insider"/>
    <n v="65516"/>
    <n v="65516"/>
    <n v="79.293607668355818"/>
    <s v="Moderada"/>
    <s v="Insider"/>
    <s v="Weak Passwords"/>
    <x v="3"/>
    <n v="37"/>
    <x v="2"/>
  </r>
  <r>
    <n v="2409"/>
    <s v="Germany"/>
    <x v="2"/>
    <x v="1"/>
    <x v="2"/>
    <s v="Ransomware"/>
    <n v="1"/>
    <x v="0"/>
    <s v="Government"/>
    <x v="6"/>
    <n v="4036"/>
    <n v="4036000"/>
    <s v="Alta"/>
    <s v="301972"/>
    <s v=""/>
    <n v="301972"/>
    <n v="301972"/>
    <n v="13.365477593949107"/>
    <s v="Leve"/>
    <s v="Unknown"/>
    <s v="Weak Passwords"/>
    <x v="0"/>
    <n v="33"/>
    <x v="2"/>
  </r>
  <r>
    <n v="2410"/>
    <s v="Germany"/>
    <x v="2"/>
    <x v="1"/>
    <x v="7"/>
    <s v="Phishing"/>
    <n v="10"/>
    <x v="4"/>
    <s v="Telecommunications"/>
    <x v="3"/>
    <n v="4704"/>
    <n v="4704000"/>
    <s v="Alta"/>
    <s v="124250"/>
    <s v="Insider"/>
    <n v="124250"/>
    <n v="124250"/>
    <n v="37.859154929577464"/>
    <s v="Leve"/>
    <s v="Insider"/>
    <s v="Zero-day"/>
    <x v="1"/>
    <n v="64"/>
    <x v="0"/>
  </r>
  <r>
    <n v="2411"/>
    <s v="USA"/>
    <x v="3"/>
    <x v="2"/>
    <x v="4"/>
    <s v="Man-in-the-Middle"/>
    <n v="7"/>
    <x v="1"/>
    <s v="Healthcare"/>
    <x v="5"/>
    <n v="2261"/>
    <n v="2261000"/>
    <s v="Media"/>
    <s v="733934"/>
    <s v="Nation-state"/>
    <n v="733934"/>
    <n v="733934"/>
    <n v="3.0806584788277966"/>
    <s v="Leve"/>
    <s v="Nation-state"/>
    <s v="Zero-day"/>
    <x v="3"/>
    <n v="31"/>
    <x v="2"/>
  </r>
  <r>
    <n v="2412"/>
    <s v="Brazil"/>
    <x v="8"/>
    <x v="2"/>
    <x v="6"/>
    <s v="Malware"/>
    <n v="3"/>
    <x v="5"/>
    <s v="IT"/>
    <x v="2"/>
    <n v="1926"/>
    <n v="1926000"/>
    <s v="Media"/>
    <s v="377446"/>
    <s v=""/>
    <n v="377446"/>
    <n v="377446"/>
    <n v="5.1027166800019073"/>
    <s v="Leve"/>
    <s v="Unknown"/>
    <s v="Zero-day"/>
    <x v="1"/>
    <n v="12"/>
    <x v="1"/>
  </r>
  <r>
    <n v="2413"/>
    <s v="China"/>
    <x v="0"/>
    <x v="0"/>
    <x v="8"/>
    <s v="SQL Injection"/>
    <n v="4"/>
    <x v="3"/>
    <s v="IT"/>
    <x v="2"/>
    <n v="9857"/>
    <n v="9857000"/>
    <s v="Alta"/>
    <s v="430792"/>
    <s v="Insider"/>
    <n v="430792"/>
    <n v="430792"/>
    <n v="22.8811119983658"/>
    <s v="Leve"/>
    <s v="Insider"/>
    <s v="Weak Passwords"/>
    <x v="2"/>
    <n v="9"/>
    <x v="1"/>
  </r>
  <r>
    <n v="2414"/>
    <s v="UK"/>
    <x v="1"/>
    <x v="1"/>
    <x v="7"/>
    <s v="Malware"/>
    <n v="10"/>
    <x v="5"/>
    <s v="IT"/>
    <x v="2"/>
    <n v="9679"/>
    <n v="9679000"/>
    <s v="Alta"/>
    <s v="825881"/>
    <s v=""/>
    <n v="825881"/>
    <n v="825881"/>
    <n v="11.719606093371805"/>
    <s v="Leve"/>
    <s v="Unknown"/>
    <s v="Zero-day"/>
    <x v="1"/>
    <n v="35"/>
    <x v="2"/>
  </r>
  <r>
    <n v="2415"/>
    <s v="USA"/>
    <x v="3"/>
    <x v="2"/>
    <x v="9"/>
    <s v="Malware"/>
    <n v="5"/>
    <x v="5"/>
    <s v="Telecommunications"/>
    <x v="3"/>
    <n v="2716"/>
    <n v="2716000"/>
    <s v="Media"/>
    <s v="858207"/>
    <s v="Nation-state"/>
    <n v="858207"/>
    <n v="858207"/>
    <n v="3.1647376448805473"/>
    <s v="Leve"/>
    <s v="Nation-state"/>
    <s v="Unpatched Software"/>
    <x v="1"/>
    <n v="42"/>
    <x v="2"/>
  </r>
  <r>
    <n v="2416"/>
    <s v="Germany"/>
    <x v="2"/>
    <x v="1"/>
    <x v="8"/>
    <s v="Ransomware"/>
    <n v="4"/>
    <x v="0"/>
    <s v="Healthcare"/>
    <x v="5"/>
    <n v="1664"/>
    <n v="1664000"/>
    <s v="Media"/>
    <s v="912847"/>
    <s v=""/>
    <n v="912847"/>
    <n v="912847"/>
    <n v="1.8228684544069269"/>
    <s v="Leve"/>
    <s v="Unknown"/>
    <s v="Weak Passwords"/>
    <x v="2"/>
    <n v="27"/>
    <x v="2"/>
  </r>
  <r>
    <n v="2417"/>
    <s v="UK"/>
    <x v="1"/>
    <x v="1"/>
    <x v="4"/>
    <s v="Malware"/>
    <n v="7"/>
    <x v="5"/>
    <s v="Banking"/>
    <x v="4"/>
    <n v="4134"/>
    <n v="4134000"/>
    <s v="Alta"/>
    <s v="82287"/>
    <s v=""/>
    <n v="82287"/>
    <n v="82287"/>
    <n v="50.238798352109079"/>
    <s v="Moderada"/>
    <s v="Unknown"/>
    <s v="Unpatched Software"/>
    <x v="4"/>
    <n v="61"/>
    <x v="0"/>
  </r>
  <r>
    <n v="2418"/>
    <s v="USA"/>
    <x v="3"/>
    <x v="2"/>
    <x v="9"/>
    <s v="Man-in-the-Middle"/>
    <n v="5"/>
    <x v="1"/>
    <s v="Education"/>
    <x v="0"/>
    <n v="4485"/>
    <n v="4485000"/>
    <s v="Alta"/>
    <s v="527938"/>
    <s v="Nation-state"/>
    <n v="527938"/>
    <n v="527938"/>
    <n v="8.4953157378328523"/>
    <s v="Leve"/>
    <s v="Nation-state"/>
    <s v="Zero-day"/>
    <x v="4"/>
    <n v="1"/>
    <x v="1"/>
  </r>
  <r>
    <n v="2419"/>
    <s v="UK"/>
    <x v="1"/>
    <x v="1"/>
    <x v="6"/>
    <s v="DDoS"/>
    <n v="3"/>
    <x v="2"/>
    <s v="Telecommunications"/>
    <x v="3"/>
    <n v="509"/>
    <n v="509000"/>
    <s v="Media"/>
    <s v="645154"/>
    <s v="Insider"/>
    <n v="645154"/>
    <n v="645154"/>
    <n v="0.78895891523574213"/>
    <s v="Leve"/>
    <s v="Insider"/>
    <s v="Weak Passwords"/>
    <x v="1"/>
    <n v="16"/>
    <x v="1"/>
  </r>
  <r>
    <n v="2420"/>
    <s v="India"/>
    <x v="5"/>
    <x v="0"/>
    <x v="4"/>
    <s v="Ransomware"/>
    <n v="7"/>
    <x v="0"/>
    <s v="Retail"/>
    <x v="1"/>
    <n v="2601"/>
    <n v="2601000"/>
    <s v="Media"/>
    <s v="732636"/>
    <s v="Hacker Group"/>
    <n v="732636"/>
    <n v="732636"/>
    <n v="3.5501940936563314"/>
    <s v="Leve"/>
    <s v="Hacker Group"/>
    <s v="Zero-day"/>
    <x v="0"/>
    <n v="3"/>
    <x v="1"/>
  </r>
  <r>
    <n v="2421"/>
    <s v="Russia"/>
    <x v="7"/>
    <x v="0"/>
    <x v="7"/>
    <s v="DDoS"/>
    <n v="10"/>
    <x v="2"/>
    <s v="Retail"/>
    <x v="1"/>
    <n v="6961"/>
    <n v="6961000"/>
    <s v="Alta"/>
    <s v="26321"/>
    <s v="Nation-state"/>
    <n v="26321"/>
    <n v="26321"/>
    <n v="264.46563580411078"/>
    <s v="Grave"/>
    <s v="Nation-state"/>
    <s v="Zero-day"/>
    <x v="4"/>
    <n v="11"/>
    <x v="1"/>
  </r>
  <r>
    <n v="2422"/>
    <s v="Germany"/>
    <x v="2"/>
    <x v="1"/>
    <x v="5"/>
    <s v="Ransomware"/>
    <n v="2"/>
    <x v="0"/>
    <s v="Banking"/>
    <x v="4"/>
    <n v="5288"/>
    <n v="5288000"/>
    <s v="Alta"/>
    <s v="982507"/>
    <s v=""/>
    <n v="982507"/>
    <n v="982507"/>
    <n v="5.3821499490588876"/>
    <s v="Leve"/>
    <s v="Unknown"/>
    <s v="Unpatched Software"/>
    <x v="4"/>
    <n v="39"/>
    <x v="2"/>
  </r>
  <r>
    <n v="2423"/>
    <s v="Russia"/>
    <x v="7"/>
    <x v="0"/>
    <x v="0"/>
    <s v="Malware"/>
    <n v="6"/>
    <x v="5"/>
    <s v="Retail"/>
    <x v="1"/>
    <n v="1157"/>
    <n v="1157000"/>
    <s v="Media"/>
    <s v="367712"/>
    <s v="Nation-state"/>
    <n v="367712"/>
    <n v="367712"/>
    <n v="3.1464842050300237"/>
    <s v="Leve"/>
    <s v="Nation-state"/>
    <s v="Weak Passwords"/>
    <x v="3"/>
    <n v="13"/>
    <x v="1"/>
  </r>
  <r>
    <n v="2424"/>
    <s v="Russia"/>
    <x v="7"/>
    <x v="0"/>
    <x v="7"/>
    <s v="DDoS"/>
    <n v="10"/>
    <x v="2"/>
    <s v="Telecommunications"/>
    <x v="3"/>
    <n v="8328"/>
    <n v="8328000"/>
    <s v="Alta"/>
    <s v="236346"/>
    <s v="Insider"/>
    <n v="236346"/>
    <n v="236346"/>
    <n v="35.236475337005913"/>
    <s v="Leve"/>
    <s v="Insider"/>
    <s v="Unpatched Software"/>
    <x v="1"/>
    <n v="55"/>
    <x v="0"/>
  </r>
  <r>
    <n v="2425"/>
    <s v="Australia"/>
    <x v="6"/>
    <x v="3"/>
    <x v="4"/>
    <s v="SQL Injection"/>
    <n v="7"/>
    <x v="3"/>
    <s v="Retail"/>
    <x v="1"/>
    <n v="5146"/>
    <n v="5146000"/>
    <s v="Alta"/>
    <s v="287089"/>
    <s v="Nation-state"/>
    <n v="287089"/>
    <n v="287089"/>
    <n v="17.924755041119653"/>
    <s v="Leve"/>
    <s v="Nation-state"/>
    <s v="Weak Passwords"/>
    <x v="4"/>
    <n v="8"/>
    <x v="1"/>
  </r>
  <r>
    <n v="2426"/>
    <s v="Brazil"/>
    <x v="8"/>
    <x v="2"/>
    <x v="2"/>
    <s v="Malware"/>
    <n v="1"/>
    <x v="5"/>
    <s v="Healthcare"/>
    <x v="5"/>
    <n v="5071"/>
    <n v="5071000"/>
    <s v="Alta"/>
    <s v="964191"/>
    <s v=""/>
    <n v="964191"/>
    <n v="964191"/>
    <n v="5.259331398032133"/>
    <s v="Leve"/>
    <s v="Unknown"/>
    <s v="Weak Passwords"/>
    <x v="0"/>
    <n v="36"/>
    <x v="2"/>
  </r>
  <r>
    <n v="2427"/>
    <s v="China"/>
    <x v="0"/>
    <x v="0"/>
    <x v="3"/>
    <s v="SQL Injection"/>
    <n v="9"/>
    <x v="3"/>
    <s v="Healthcare"/>
    <x v="5"/>
    <n v="5268"/>
    <n v="5268000"/>
    <s v="Alta"/>
    <s v="55913"/>
    <s v="Nation-state"/>
    <n v="55913"/>
    <n v="55913"/>
    <n v="94.217802657700361"/>
    <s v="Moderada"/>
    <s v="Nation-state"/>
    <s v="Social Engineering"/>
    <x v="2"/>
    <n v="70"/>
    <x v="0"/>
  </r>
  <r>
    <n v="2428"/>
    <s v="Japan"/>
    <x v="9"/>
    <x v="0"/>
    <x v="7"/>
    <s v="Phishing"/>
    <n v="10"/>
    <x v="4"/>
    <s v="Government"/>
    <x v="6"/>
    <n v="9829"/>
    <n v="9829000"/>
    <s v="Alta"/>
    <s v="850600"/>
    <s v="Insider"/>
    <n v="850600"/>
    <n v="850600"/>
    <n v="11.55537267810957"/>
    <s v="Leve"/>
    <s v="Insider"/>
    <s v="Zero-day"/>
    <x v="4"/>
    <n v="17"/>
    <x v="1"/>
  </r>
  <r>
    <n v="2429"/>
    <s v="France"/>
    <x v="4"/>
    <x v="1"/>
    <x v="2"/>
    <s v="Phishing"/>
    <n v="1"/>
    <x v="4"/>
    <s v="Retail"/>
    <x v="1"/>
    <n v="4557"/>
    <n v="4557000"/>
    <s v="Alta"/>
    <s v="201137"/>
    <s v="Hacker Group"/>
    <n v="201137"/>
    <n v="201137"/>
    <n v="22.656199505809472"/>
    <s v="Leve"/>
    <s v="Hacker Group"/>
    <s v="Zero-day"/>
    <x v="2"/>
    <n v="25"/>
    <x v="2"/>
  </r>
  <r>
    <n v="2430"/>
    <s v="Germany"/>
    <x v="2"/>
    <x v="1"/>
    <x v="1"/>
    <s v="Malware"/>
    <n v="8"/>
    <x v="5"/>
    <s v="Healthcare"/>
    <x v="5"/>
    <n v="168"/>
    <n v="168000"/>
    <s v="Media"/>
    <s v="859708"/>
    <s v="Nation-state"/>
    <n v="859708"/>
    <n v="859708"/>
    <n v="0.19541518748226142"/>
    <s v="Leve"/>
    <s v="Nation-state"/>
    <s v="Weak Passwords"/>
    <x v="4"/>
    <n v="10"/>
    <x v="1"/>
  </r>
  <r>
    <n v="2431"/>
    <s v="Russia"/>
    <x v="7"/>
    <x v="0"/>
    <x v="3"/>
    <s v="Phishing"/>
    <n v="9"/>
    <x v="4"/>
    <s v="Government"/>
    <x v="6"/>
    <n v="274"/>
    <n v="274000"/>
    <s v="Media"/>
    <s v="863777"/>
    <s v="Insider"/>
    <n v="863777"/>
    <n v="863777"/>
    <n v="0.31721150250585511"/>
    <s v="Leve"/>
    <s v="Insider"/>
    <s v="Zero-day"/>
    <x v="2"/>
    <n v="20"/>
    <x v="1"/>
  </r>
  <r>
    <n v="2432"/>
    <s v="Japan"/>
    <x v="9"/>
    <x v="0"/>
    <x v="2"/>
    <s v="SQL Injection"/>
    <n v="1"/>
    <x v="3"/>
    <s v="Banking"/>
    <x v="4"/>
    <n v="6737"/>
    <n v="6737000"/>
    <s v="Alta"/>
    <s v="521384"/>
    <s v=""/>
    <n v="521384"/>
    <n v="521384"/>
    <n v="12.921378484955426"/>
    <s v="Leve"/>
    <s v="Unknown"/>
    <s v="Social Engineering"/>
    <x v="2"/>
    <n v="32"/>
    <x v="2"/>
  </r>
  <r>
    <n v="2433"/>
    <s v="Russia"/>
    <x v="7"/>
    <x v="0"/>
    <x v="6"/>
    <s v="SQL Injection"/>
    <n v="3"/>
    <x v="3"/>
    <s v="Government"/>
    <x v="6"/>
    <n v="6909"/>
    <n v="6909000"/>
    <s v="Alta"/>
    <s v="474183"/>
    <s v="Insider"/>
    <n v="474183"/>
    <n v="474183"/>
    <n v="14.570324115373179"/>
    <s v="Leve"/>
    <s v="Insider"/>
    <s v="Weak Passwords"/>
    <x v="2"/>
    <n v="27"/>
    <x v="2"/>
  </r>
  <r>
    <n v="2434"/>
    <s v="Brazil"/>
    <x v="8"/>
    <x v="2"/>
    <x v="4"/>
    <s v="SQL Injection"/>
    <n v="7"/>
    <x v="3"/>
    <s v="Retail"/>
    <x v="1"/>
    <n v="3663"/>
    <n v="3663000"/>
    <s v="Media"/>
    <s v="829742"/>
    <s v="Insider"/>
    <n v="829742"/>
    <n v="829742"/>
    <n v="4.4146252690595391"/>
    <s v="Leve"/>
    <s v="Insider"/>
    <s v="Unpatched Software"/>
    <x v="3"/>
    <n v="57"/>
    <x v="0"/>
  </r>
  <r>
    <n v="2435"/>
    <s v="USA"/>
    <x v="3"/>
    <x v="2"/>
    <x v="8"/>
    <s v="DDoS"/>
    <n v="4"/>
    <x v="2"/>
    <s v="Telecommunications"/>
    <x v="3"/>
    <n v="9981"/>
    <n v="9981000"/>
    <s v="Alta"/>
    <s v="460842"/>
    <s v=""/>
    <n v="460842"/>
    <n v="460842"/>
    <n v="21.658182196935176"/>
    <s v="Leve"/>
    <s v="Unknown"/>
    <s v="Weak Passwords"/>
    <x v="1"/>
    <n v="59"/>
    <x v="0"/>
  </r>
  <r>
    <n v="2436"/>
    <s v="Australia"/>
    <x v="6"/>
    <x v="3"/>
    <x v="6"/>
    <s v="Malware"/>
    <n v="3"/>
    <x v="5"/>
    <s v="Retail"/>
    <x v="1"/>
    <n v="4733"/>
    <n v="4733000"/>
    <s v="Alta"/>
    <s v="839881"/>
    <s v=""/>
    <n v="839881"/>
    <n v="839881"/>
    <n v="5.6353221468279431"/>
    <s v="Leve"/>
    <s v="Unknown"/>
    <s v="Zero-day"/>
    <x v="3"/>
    <n v="51"/>
    <x v="0"/>
  </r>
  <r>
    <n v="2437"/>
    <s v="Brazil"/>
    <x v="8"/>
    <x v="2"/>
    <x v="1"/>
    <s v="DDoS"/>
    <n v="8"/>
    <x v="2"/>
    <s v="IT"/>
    <x v="2"/>
    <n v="7248"/>
    <n v="7248000"/>
    <s v="Alta"/>
    <s v="860625"/>
    <s v=""/>
    <n v="860625"/>
    <n v="860625"/>
    <n v="8.4217864923747285"/>
    <s v="Leve"/>
    <s v="Unknown"/>
    <s v="Zero-day"/>
    <x v="3"/>
    <n v="4"/>
    <x v="1"/>
  </r>
  <r>
    <n v="2438"/>
    <s v="UK"/>
    <x v="1"/>
    <x v="1"/>
    <x v="0"/>
    <s v="SQL Injection"/>
    <n v="6"/>
    <x v="3"/>
    <s v="Healthcare"/>
    <x v="5"/>
    <n v="6547"/>
    <n v="6547000"/>
    <s v="Alta"/>
    <s v="263110"/>
    <s v="Insider"/>
    <n v="263110"/>
    <n v="263110"/>
    <n v="24.883128729428755"/>
    <s v="Leve"/>
    <s v="Insider"/>
    <s v="Social Engineering"/>
    <x v="3"/>
    <n v="6"/>
    <x v="1"/>
  </r>
  <r>
    <n v="2439"/>
    <s v="Japan"/>
    <x v="9"/>
    <x v="0"/>
    <x v="9"/>
    <s v="Man-in-the-Middle"/>
    <n v="5"/>
    <x v="1"/>
    <s v="IT"/>
    <x v="2"/>
    <n v="1361"/>
    <n v="1361000"/>
    <s v="Media"/>
    <s v="506364"/>
    <s v="Nation-state"/>
    <n v="506364"/>
    <n v="506364"/>
    <n v="2.6877898112820025"/>
    <s v="Leve"/>
    <s v="Nation-state"/>
    <s v="Social Engineering"/>
    <x v="3"/>
    <n v="66"/>
    <x v="0"/>
  </r>
  <r>
    <n v="2440"/>
    <s v="USA"/>
    <x v="3"/>
    <x v="2"/>
    <x v="8"/>
    <s v="Phishing"/>
    <n v="4"/>
    <x v="4"/>
    <s v="Education"/>
    <x v="0"/>
    <n v="601"/>
    <n v="601000"/>
    <s v="Media"/>
    <s v="176772"/>
    <s v="Insider"/>
    <n v="176772"/>
    <n v="176772"/>
    <n v="3.3998597062883262"/>
    <s v="Leve"/>
    <s v="Insider"/>
    <s v="Unpatched Software"/>
    <x v="3"/>
    <n v="6"/>
    <x v="1"/>
  </r>
  <r>
    <n v="2441"/>
    <s v="Brazil"/>
    <x v="8"/>
    <x v="2"/>
    <x v="8"/>
    <s v="SQL Injection"/>
    <n v="4"/>
    <x v="3"/>
    <s v="Retail"/>
    <x v="1"/>
    <n v="132"/>
    <n v="132000"/>
    <s v="Media"/>
    <s v="564277"/>
    <s v="Nation-state"/>
    <n v="564277"/>
    <n v="564277"/>
    <n v="0.2339276631866973"/>
    <s v="Leve"/>
    <s v="Nation-state"/>
    <s v="Weak Passwords"/>
    <x v="3"/>
    <n v="1"/>
    <x v="1"/>
  </r>
  <r>
    <n v="2442"/>
    <s v="Australia"/>
    <x v="6"/>
    <x v="3"/>
    <x v="1"/>
    <s v="Man-in-the-Middle"/>
    <n v="8"/>
    <x v="1"/>
    <s v="Retail"/>
    <x v="1"/>
    <n v="4797"/>
    <n v="4797000"/>
    <s v="Alta"/>
    <s v="36780"/>
    <s v="Insider"/>
    <n v="36780"/>
    <n v="36780"/>
    <n v="130.4241435562806"/>
    <s v="Grave"/>
    <s v="Insider"/>
    <s v="Unpatched Software"/>
    <x v="1"/>
    <n v="64"/>
    <x v="0"/>
  </r>
  <r>
    <n v="2443"/>
    <s v="Germany"/>
    <x v="2"/>
    <x v="1"/>
    <x v="8"/>
    <s v="Ransomware"/>
    <n v="4"/>
    <x v="0"/>
    <s v="Retail"/>
    <x v="1"/>
    <n v="4682"/>
    <n v="4682000"/>
    <s v="Alta"/>
    <s v="589744"/>
    <s v="Nation-state"/>
    <n v="589744"/>
    <n v="589744"/>
    <n v="7.9390379554518571"/>
    <s v="Leve"/>
    <s v="Nation-state"/>
    <s v="Weak Passwords"/>
    <x v="0"/>
    <n v="32"/>
    <x v="2"/>
  </r>
  <r>
    <n v="2444"/>
    <s v="Russia"/>
    <x v="7"/>
    <x v="0"/>
    <x v="4"/>
    <s v="Malware"/>
    <n v="7"/>
    <x v="5"/>
    <s v="Government"/>
    <x v="6"/>
    <n v="5901"/>
    <n v="5901000"/>
    <s v="Alta"/>
    <s v="309230"/>
    <s v="Hacker Group"/>
    <n v="309230"/>
    <n v="309230"/>
    <n v="19.082883290754456"/>
    <s v="Leve"/>
    <s v="Hacker Group"/>
    <s v="Social Engineering"/>
    <x v="4"/>
    <n v="61"/>
    <x v="0"/>
  </r>
  <r>
    <n v="2445"/>
    <s v="China"/>
    <x v="0"/>
    <x v="0"/>
    <x v="2"/>
    <s v="Man-in-the-Middle"/>
    <n v="1"/>
    <x v="1"/>
    <s v="Telecommunications"/>
    <x v="3"/>
    <n v="5359"/>
    <n v="5359000"/>
    <s v="Alta"/>
    <s v="4913"/>
    <s v="Hacker Group"/>
    <n v="4913"/>
    <n v="4913"/>
    <n v="1090.7795644209241"/>
    <s v="Grave"/>
    <s v="Hacker Group"/>
    <s v="Weak Passwords"/>
    <x v="1"/>
    <n v="61"/>
    <x v="0"/>
  </r>
  <r>
    <n v="2446"/>
    <s v="Brazil"/>
    <x v="8"/>
    <x v="2"/>
    <x v="9"/>
    <s v="SQL Injection"/>
    <n v="5"/>
    <x v="3"/>
    <s v="Education"/>
    <x v="0"/>
    <n v="5041"/>
    <n v="5041000"/>
    <s v="Alta"/>
    <s v="350295"/>
    <s v="Insider"/>
    <n v="350295"/>
    <n v="350295"/>
    <n v="14.390727815127249"/>
    <s v="Leve"/>
    <s v="Insider"/>
    <s v="Unpatched Software"/>
    <x v="4"/>
    <n v="5"/>
    <x v="1"/>
  </r>
  <r>
    <n v="2447"/>
    <s v="USA"/>
    <x v="3"/>
    <x v="2"/>
    <x v="9"/>
    <s v="DDoS"/>
    <n v="5"/>
    <x v="2"/>
    <s v="Banking"/>
    <x v="4"/>
    <n v="602"/>
    <n v="602000"/>
    <s v="Media"/>
    <s v="998937"/>
    <s v="Nation-state"/>
    <n v="998937"/>
    <n v="998937"/>
    <n v="0.60264060696520405"/>
    <s v="Leve"/>
    <s v="Nation-state"/>
    <s v="Zero-day"/>
    <x v="2"/>
    <n v="19"/>
    <x v="1"/>
  </r>
  <r>
    <n v="2448"/>
    <s v="Brazil"/>
    <x v="8"/>
    <x v="2"/>
    <x v="4"/>
    <s v="Malware"/>
    <n v="7"/>
    <x v="5"/>
    <s v="Telecommunications"/>
    <x v="3"/>
    <n v="9622"/>
    <n v="9622000"/>
    <s v="Alta"/>
    <s v="445546"/>
    <s v="Nation-state"/>
    <n v="445546"/>
    <n v="445546"/>
    <n v="21.595974377505353"/>
    <s v="Leve"/>
    <s v="Nation-state"/>
    <s v="Weak Passwords"/>
    <x v="3"/>
    <n v="45"/>
    <x v="2"/>
  </r>
  <r>
    <n v="2449"/>
    <s v="Brazil"/>
    <x v="8"/>
    <x v="2"/>
    <x v="5"/>
    <s v="SQL Injection"/>
    <n v="2"/>
    <x v="3"/>
    <s v="Healthcare"/>
    <x v="5"/>
    <n v="733"/>
    <n v="733000"/>
    <s v="Media"/>
    <s v="486146"/>
    <s v="Insider"/>
    <n v="486146"/>
    <n v="486146"/>
    <n v="1.5077774989406474"/>
    <s v="Leve"/>
    <s v="Insider"/>
    <s v="Zero-day"/>
    <x v="3"/>
    <n v="12"/>
    <x v="1"/>
  </r>
  <r>
    <n v="2450"/>
    <s v="UK"/>
    <x v="1"/>
    <x v="1"/>
    <x v="3"/>
    <s v="Phishing"/>
    <n v="9"/>
    <x v="4"/>
    <s v="Education"/>
    <x v="0"/>
    <n v="2949"/>
    <n v="2949000"/>
    <s v="Media"/>
    <s v="466333"/>
    <s v="Hacker Group"/>
    <n v="466333"/>
    <n v="466333"/>
    <n v="6.3238072364597828"/>
    <s v="Leve"/>
    <s v="Hacker Group"/>
    <s v="Zero-day"/>
    <x v="3"/>
    <n v="51"/>
    <x v="0"/>
  </r>
  <r>
    <n v="2451"/>
    <s v="Japan"/>
    <x v="9"/>
    <x v="0"/>
    <x v="0"/>
    <s v="Phishing"/>
    <n v="6"/>
    <x v="4"/>
    <s v="Government"/>
    <x v="6"/>
    <n v="7335"/>
    <n v="7335000"/>
    <s v="Alta"/>
    <s v="706019"/>
    <s v="Nation-state"/>
    <n v="706019"/>
    <n v="706019"/>
    <n v="10.389238816519102"/>
    <s v="Leve"/>
    <s v="Nation-state"/>
    <s v="Zero-day"/>
    <x v="4"/>
    <n v="65"/>
    <x v="0"/>
  </r>
  <r>
    <n v="2452"/>
    <s v="UK"/>
    <x v="1"/>
    <x v="1"/>
    <x v="9"/>
    <s v="DDoS"/>
    <n v="5"/>
    <x v="2"/>
    <s v="Retail"/>
    <x v="1"/>
    <n v="7003"/>
    <n v="7003000"/>
    <s v="Alta"/>
    <s v="971464"/>
    <s v="Nation-state"/>
    <n v="971464"/>
    <n v="971464"/>
    <n v="7.2087076824256995"/>
    <s v="Leve"/>
    <s v="Nation-state"/>
    <s v="Weak Passwords"/>
    <x v="3"/>
    <n v="4"/>
    <x v="1"/>
  </r>
  <r>
    <n v="2453"/>
    <s v="India"/>
    <x v="5"/>
    <x v="0"/>
    <x v="7"/>
    <s v="Man-in-the-Middle"/>
    <n v="10"/>
    <x v="1"/>
    <s v="IT"/>
    <x v="2"/>
    <n v="7697"/>
    <n v="7697000"/>
    <s v="Alta"/>
    <s v="224983"/>
    <s v="Nation-state"/>
    <n v="224983"/>
    <n v="224983"/>
    <n v="34.211473755794884"/>
    <s v="Leve"/>
    <s v="Nation-state"/>
    <s v="Weak Passwords"/>
    <x v="1"/>
    <n v="42"/>
    <x v="2"/>
  </r>
  <r>
    <n v="2454"/>
    <s v="Brazil"/>
    <x v="8"/>
    <x v="2"/>
    <x v="0"/>
    <s v="Ransomware"/>
    <n v="6"/>
    <x v="0"/>
    <s v="Telecommunications"/>
    <x v="3"/>
    <n v="8741"/>
    <n v="8741000"/>
    <s v="Alta"/>
    <s v="919425"/>
    <s v="Nation-state"/>
    <n v="919425"/>
    <n v="919425"/>
    <n v="9.5070288495527091"/>
    <s v="Leve"/>
    <s v="Nation-state"/>
    <s v="Unpatched Software"/>
    <x v="4"/>
    <n v="45"/>
    <x v="2"/>
  </r>
  <r>
    <n v="2455"/>
    <s v="Russia"/>
    <x v="7"/>
    <x v="0"/>
    <x v="5"/>
    <s v="DDoS"/>
    <n v="2"/>
    <x v="2"/>
    <s v="Telecommunications"/>
    <x v="3"/>
    <n v="5725"/>
    <n v="5725000"/>
    <s v="Alta"/>
    <s v="115138"/>
    <s v=""/>
    <n v="115138"/>
    <n v="115138"/>
    <n v="49.722941166252667"/>
    <s v="Moderada"/>
    <s v="Unknown"/>
    <s v="Unpatched Software"/>
    <x v="4"/>
    <n v="42"/>
    <x v="2"/>
  </r>
  <r>
    <n v="2456"/>
    <s v="Japan"/>
    <x v="9"/>
    <x v="0"/>
    <x v="9"/>
    <s v="Phishing"/>
    <n v="5"/>
    <x v="4"/>
    <s v="IT"/>
    <x v="2"/>
    <n v="9957"/>
    <n v="9957000"/>
    <s v="Alta"/>
    <s v="786468"/>
    <s v="Nation-state"/>
    <n v="786468"/>
    <n v="786468"/>
    <n v="12.660400677459222"/>
    <s v="Leve"/>
    <s v="Nation-state"/>
    <s v="Social Engineering"/>
    <x v="1"/>
    <n v="42"/>
    <x v="2"/>
  </r>
  <r>
    <n v="2457"/>
    <s v="India"/>
    <x v="5"/>
    <x v="0"/>
    <x v="5"/>
    <s v="Phishing"/>
    <n v="2"/>
    <x v="4"/>
    <s v="Retail"/>
    <x v="1"/>
    <n v="511"/>
    <n v="511000"/>
    <s v="Media"/>
    <s v="620560"/>
    <s v="Hacker Group"/>
    <n v="620560"/>
    <n v="620560"/>
    <n v="0.82344978728890039"/>
    <s v="Leve"/>
    <s v="Hacker Group"/>
    <s v="Weak Passwords"/>
    <x v="2"/>
    <n v="59"/>
    <x v="0"/>
  </r>
  <r>
    <n v="2458"/>
    <s v="USA"/>
    <x v="3"/>
    <x v="2"/>
    <x v="1"/>
    <s v="Malware"/>
    <n v="8"/>
    <x v="5"/>
    <s v="Government"/>
    <x v="6"/>
    <n v="5674"/>
    <n v="5674000"/>
    <s v="Alta"/>
    <s v="976007"/>
    <s v="Insider"/>
    <n v="976007"/>
    <n v="976007"/>
    <n v="5.8134828951021866"/>
    <s v="Leve"/>
    <s v="Insider"/>
    <s v="Social Engineering"/>
    <x v="4"/>
    <n v="59"/>
    <x v="0"/>
  </r>
  <r>
    <n v="2459"/>
    <s v="France"/>
    <x v="4"/>
    <x v="1"/>
    <x v="3"/>
    <s v="DDoS"/>
    <n v="9"/>
    <x v="2"/>
    <s v="Education"/>
    <x v="0"/>
    <n v="4658"/>
    <n v="4658000"/>
    <s v="Alta"/>
    <s v="361163"/>
    <s v="Hacker Group"/>
    <n v="361163"/>
    <n v="361163"/>
    <n v="12.897223691241905"/>
    <s v="Leve"/>
    <s v="Hacker Group"/>
    <s v="Zero-day"/>
    <x v="3"/>
    <n v="38"/>
    <x v="2"/>
  </r>
  <r>
    <n v="2460"/>
    <s v="Brazil"/>
    <x v="8"/>
    <x v="2"/>
    <x v="1"/>
    <s v="Ransomware"/>
    <n v="8"/>
    <x v="0"/>
    <s v="Healthcare"/>
    <x v="5"/>
    <n v="5478"/>
    <n v="5478000"/>
    <s v="Alta"/>
    <s v="469735"/>
    <s v="Nation-state"/>
    <n v="469735"/>
    <n v="469735"/>
    <n v="11.661894472415298"/>
    <s v="Leve"/>
    <s v="Nation-state"/>
    <s v="Zero-day"/>
    <x v="4"/>
    <n v="57"/>
    <x v="0"/>
  </r>
  <r>
    <n v="2461"/>
    <s v="USA"/>
    <x v="3"/>
    <x v="2"/>
    <x v="7"/>
    <s v="Man-in-the-Middle"/>
    <n v="10"/>
    <x v="1"/>
    <s v="IT"/>
    <x v="2"/>
    <n v="4627"/>
    <n v="4627000"/>
    <s v="Alta"/>
    <s v="117231"/>
    <s v=""/>
    <n v="117231"/>
    <n v="117231"/>
    <n v="39.469082409942764"/>
    <s v="Leve"/>
    <s v="Unknown"/>
    <s v="Unpatched Software"/>
    <x v="1"/>
    <n v="28"/>
    <x v="2"/>
  </r>
  <r>
    <n v="2462"/>
    <s v="Germany"/>
    <x v="2"/>
    <x v="1"/>
    <x v="4"/>
    <s v="Ransomware"/>
    <n v="7"/>
    <x v="0"/>
    <s v="Healthcare"/>
    <x v="5"/>
    <n v="1438"/>
    <n v="1438000"/>
    <s v="Media"/>
    <s v="276925"/>
    <s v=""/>
    <n v="276925"/>
    <n v="276925"/>
    <n v="5.1927417170714092"/>
    <s v="Leve"/>
    <s v="Unknown"/>
    <s v="Unpatched Software"/>
    <x v="0"/>
    <n v="54"/>
    <x v="0"/>
  </r>
  <r>
    <n v="2463"/>
    <s v="Australia"/>
    <x v="6"/>
    <x v="3"/>
    <x v="0"/>
    <s v="Malware"/>
    <n v="6"/>
    <x v="5"/>
    <s v="Telecommunications"/>
    <x v="3"/>
    <n v="373"/>
    <n v="373000"/>
    <s v="Media"/>
    <s v="208089"/>
    <s v=""/>
    <n v="208089"/>
    <n v="208089"/>
    <n v="1.7925022466348532"/>
    <s v="Leve"/>
    <s v="Unknown"/>
    <s v="Zero-day"/>
    <x v="2"/>
    <n v="33"/>
    <x v="2"/>
  </r>
  <r>
    <n v="2464"/>
    <s v="Australia"/>
    <x v="6"/>
    <x v="3"/>
    <x v="3"/>
    <s v="Phishing"/>
    <n v="9"/>
    <x v="4"/>
    <s v="Telecommunications"/>
    <x v="3"/>
    <n v="6381"/>
    <n v="6381000"/>
    <s v="Alta"/>
    <s v="71720"/>
    <s v="Hacker Group"/>
    <n v="71720"/>
    <n v="71720"/>
    <n v="88.970998326826546"/>
    <s v="Moderada"/>
    <s v="Hacker Group"/>
    <s v="Zero-day"/>
    <x v="4"/>
    <n v="21"/>
    <x v="2"/>
  </r>
  <r>
    <n v="2465"/>
    <s v="Russia"/>
    <x v="7"/>
    <x v="0"/>
    <x v="2"/>
    <s v="Ransomware"/>
    <n v="1"/>
    <x v="0"/>
    <s v="Telecommunications"/>
    <x v="3"/>
    <n v="3562"/>
    <n v="3562000"/>
    <s v="Media"/>
    <s v="236676"/>
    <s v="Nation-state"/>
    <n v="236676"/>
    <n v="236676"/>
    <n v="15.050110699859724"/>
    <s v="Leve"/>
    <s v="Nation-state"/>
    <s v="Social Engineering"/>
    <x v="1"/>
    <n v="67"/>
    <x v="0"/>
  </r>
  <r>
    <n v="2466"/>
    <s v="India"/>
    <x v="5"/>
    <x v="0"/>
    <x v="2"/>
    <s v="Man-in-the-Middle"/>
    <n v="1"/>
    <x v="1"/>
    <s v="Telecommunications"/>
    <x v="3"/>
    <n v="9346"/>
    <n v="9346000"/>
    <s v="Alta"/>
    <s v="409281"/>
    <s v="Nation-state"/>
    <n v="409281"/>
    <n v="409281"/>
    <n v="22.835167036827997"/>
    <s v="Leve"/>
    <s v="Nation-state"/>
    <s v="Weak Passwords"/>
    <x v="2"/>
    <n v="18"/>
    <x v="1"/>
  </r>
  <r>
    <n v="2467"/>
    <s v="Japan"/>
    <x v="9"/>
    <x v="0"/>
    <x v="5"/>
    <s v="Phishing"/>
    <n v="2"/>
    <x v="4"/>
    <s v="Banking"/>
    <x v="4"/>
    <n v="8236"/>
    <n v="8236000"/>
    <s v="Alta"/>
    <s v="612815"/>
    <s v="Insider"/>
    <n v="612815"/>
    <n v="612815"/>
    <n v="13.439618808286351"/>
    <s v="Leve"/>
    <s v="Insider"/>
    <s v="Zero-day"/>
    <x v="2"/>
    <n v="12"/>
    <x v="1"/>
  </r>
  <r>
    <n v="2468"/>
    <s v="Russia"/>
    <x v="7"/>
    <x v="0"/>
    <x v="4"/>
    <s v="SQL Injection"/>
    <n v="7"/>
    <x v="3"/>
    <s v="Telecommunications"/>
    <x v="3"/>
    <n v="1132"/>
    <n v="1132000"/>
    <s v="Media"/>
    <s v="153618"/>
    <s v="Nation-state"/>
    <n v="153618"/>
    <n v="153618"/>
    <n v="7.3689281204025567"/>
    <s v="Leve"/>
    <s v="Nation-state"/>
    <s v="Weak Passwords"/>
    <x v="0"/>
    <n v="29"/>
    <x v="2"/>
  </r>
  <r>
    <n v="2469"/>
    <s v="India"/>
    <x v="5"/>
    <x v="0"/>
    <x v="5"/>
    <s v="Ransomware"/>
    <n v="2"/>
    <x v="0"/>
    <s v="Banking"/>
    <x v="4"/>
    <n v="5715"/>
    <n v="5715000"/>
    <s v="Alta"/>
    <s v="704230"/>
    <s v="Nation-state"/>
    <n v="704230"/>
    <n v="704230"/>
    <n v="8.1152464393735002"/>
    <s v="Leve"/>
    <s v="Nation-state"/>
    <s v="Zero-day"/>
    <x v="0"/>
    <n v="71"/>
    <x v="0"/>
  </r>
  <r>
    <n v="2470"/>
    <s v="China"/>
    <x v="0"/>
    <x v="0"/>
    <x v="0"/>
    <s v="Malware"/>
    <n v="6"/>
    <x v="5"/>
    <s v="Retail"/>
    <x v="1"/>
    <n v="7937"/>
    <n v="7937000"/>
    <s v="Alta"/>
    <s v="863510"/>
    <s v="Hacker Group"/>
    <n v="863510"/>
    <n v="863510"/>
    <n v="9.1915553960000462"/>
    <s v="Leve"/>
    <s v="Hacker Group"/>
    <s v="Weak Passwords"/>
    <x v="0"/>
    <n v="2"/>
    <x v="1"/>
  </r>
  <r>
    <n v="2471"/>
    <s v="India"/>
    <x v="5"/>
    <x v="0"/>
    <x v="2"/>
    <s v="DDoS"/>
    <n v="1"/>
    <x v="2"/>
    <s v="Healthcare"/>
    <x v="5"/>
    <n v="408"/>
    <n v="408000"/>
    <s v="Media"/>
    <s v="488599"/>
    <s v=""/>
    <n v="488599"/>
    <n v="488599"/>
    <n v="0.83504059566229161"/>
    <s v="Leve"/>
    <s v="Unknown"/>
    <s v="Social Engineering"/>
    <x v="4"/>
    <n v="11"/>
    <x v="1"/>
  </r>
  <r>
    <n v="2472"/>
    <s v="France"/>
    <x v="4"/>
    <x v="1"/>
    <x v="6"/>
    <s v="Ransomware"/>
    <n v="3"/>
    <x v="0"/>
    <s v="Healthcare"/>
    <x v="5"/>
    <n v="8073"/>
    <n v="8073000"/>
    <s v="Alta"/>
    <s v="964782"/>
    <s v=""/>
    <n v="964782"/>
    <n v="964782"/>
    <n v="8.367693427116178"/>
    <s v="Leve"/>
    <s v="Unknown"/>
    <s v="Weak Passwords"/>
    <x v="0"/>
    <n v="47"/>
    <x v="2"/>
  </r>
  <r>
    <n v="2473"/>
    <s v="Germany"/>
    <x v="2"/>
    <x v="1"/>
    <x v="4"/>
    <s v="Man-in-the-Middle"/>
    <n v="7"/>
    <x v="1"/>
    <s v="IT"/>
    <x v="2"/>
    <n v="4896"/>
    <n v="4896000"/>
    <s v="Alta"/>
    <s v="323027"/>
    <s v=""/>
    <n v="323027"/>
    <n v="323027"/>
    <n v="15.156627774148911"/>
    <s v="Leve"/>
    <s v="Unknown"/>
    <s v="Unpatched Software"/>
    <x v="4"/>
    <n v="49"/>
    <x v="2"/>
  </r>
  <r>
    <n v="2474"/>
    <s v="China"/>
    <x v="0"/>
    <x v="0"/>
    <x v="5"/>
    <s v="Man-in-the-Middle"/>
    <n v="2"/>
    <x v="1"/>
    <s v="Education"/>
    <x v="0"/>
    <n v="1055"/>
    <n v="1055000"/>
    <s v="Media"/>
    <s v="12970"/>
    <s v=""/>
    <n v="12970"/>
    <n v="12970"/>
    <n v="81.341557440246717"/>
    <s v="Moderada"/>
    <s v="Unknown"/>
    <s v="Social Engineering"/>
    <x v="2"/>
    <n v="32"/>
    <x v="2"/>
  </r>
  <r>
    <n v="2475"/>
    <s v="India"/>
    <x v="5"/>
    <x v="0"/>
    <x v="9"/>
    <s v="Man-in-the-Middle"/>
    <n v="5"/>
    <x v="1"/>
    <s v="Government"/>
    <x v="6"/>
    <n v="5019"/>
    <n v="5019000"/>
    <s v="Alta"/>
    <s v="659835"/>
    <s v=""/>
    <n v="659835"/>
    <n v="659835"/>
    <n v="7.6064470663120325"/>
    <s v="Leve"/>
    <s v="Unknown"/>
    <s v="Zero-day"/>
    <x v="4"/>
    <n v="46"/>
    <x v="2"/>
  </r>
  <r>
    <n v="2476"/>
    <s v="China"/>
    <x v="0"/>
    <x v="0"/>
    <x v="5"/>
    <s v="SQL Injection"/>
    <n v="2"/>
    <x v="3"/>
    <s v="Telecommunications"/>
    <x v="3"/>
    <n v="6692"/>
    <n v="6692000"/>
    <s v="Alta"/>
    <s v="336320"/>
    <s v="Hacker Group"/>
    <n v="336320"/>
    <n v="336320"/>
    <n v="19.897716460513795"/>
    <s v="Leve"/>
    <s v="Hacker Group"/>
    <s v="Social Engineering"/>
    <x v="0"/>
    <n v="51"/>
    <x v="0"/>
  </r>
  <r>
    <n v="2477"/>
    <s v="China"/>
    <x v="0"/>
    <x v="0"/>
    <x v="1"/>
    <s v="Man-in-the-Middle"/>
    <n v="8"/>
    <x v="1"/>
    <s v="Banking"/>
    <x v="4"/>
    <n v="4752"/>
    <n v="4752000"/>
    <s v="Alta"/>
    <s v="83617"/>
    <s v="Insider"/>
    <n v="83617"/>
    <n v="83617"/>
    <n v="56.83054881184448"/>
    <s v="Moderada"/>
    <s v="Insider"/>
    <s v="Unpatched Software"/>
    <x v="1"/>
    <n v="64"/>
    <x v="0"/>
  </r>
  <r>
    <n v="2478"/>
    <s v="Brazil"/>
    <x v="8"/>
    <x v="2"/>
    <x v="4"/>
    <s v="Malware"/>
    <n v="7"/>
    <x v="5"/>
    <s v="Banking"/>
    <x v="4"/>
    <n v="8713"/>
    <n v="8713000"/>
    <s v="Alta"/>
    <s v="99178"/>
    <s v="Nation-state"/>
    <n v="99178"/>
    <n v="99178"/>
    <n v="87.852144628849146"/>
    <s v="Moderada"/>
    <s v="Nation-state"/>
    <s v="Unpatched Software"/>
    <x v="2"/>
    <n v="27"/>
    <x v="2"/>
  </r>
  <r>
    <n v="2479"/>
    <s v="Brazil"/>
    <x v="8"/>
    <x v="2"/>
    <x v="2"/>
    <s v="Ransomware"/>
    <n v="1"/>
    <x v="0"/>
    <s v="Education"/>
    <x v="0"/>
    <n v="801"/>
    <n v="801000"/>
    <s v="Media"/>
    <s v="489369"/>
    <s v="Nation-state"/>
    <n v="489369"/>
    <n v="489369"/>
    <n v="1.6368016772619434"/>
    <s v="Leve"/>
    <s v="Nation-state"/>
    <s v="Unpatched Software"/>
    <x v="4"/>
    <n v="41"/>
    <x v="2"/>
  </r>
  <r>
    <n v="2480"/>
    <s v="Russia"/>
    <x v="7"/>
    <x v="0"/>
    <x v="1"/>
    <s v="Phishing"/>
    <n v="8"/>
    <x v="4"/>
    <s v="Telecommunications"/>
    <x v="3"/>
    <n v="222"/>
    <n v="222000"/>
    <s v="Media"/>
    <s v="620350"/>
    <s v="Hacker Group"/>
    <n v="620350"/>
    <n v="620350"/>
    <n v="0.35786249697751271"/>
    <s v="Leve"/>
    <s v="Hacker Group"/>
    <s v="Zero-day"/>
    <x v="3"/>
    <n v="45"/>
    <x v="2"/>
  </r>
  <r>
    <n v="2481"/>
    <s v="USA"/>
    <x v="3"/>
    <x v="2"/>
    <x v="9"/>
    <s v="DDoS"/>
    <n v="5"/>
    <x v="2"/>
    <s v="Healthcare"/>
    <x v="5"/>
    <n v="3814"/>
    <n v="3814000"/>
    <s v="Media"/>
    <s v="846602"/>
    <s v="Insider"/>
    <n v="846602"/>
    <n v="846602"/>
    <n v="4.505068497357672"/>
    <s v="Leve"/>
    <s v="Insider"/>
    <s v="Weak Passwords"/>
    <x v="3"/>
    <n v="31"/>
    <x v="2"/>
  </r>
  <r>
    <n v="2482"/>
    <s v="India"/>
    <x v="5"/>
    <x v="0"/>
    <x v="1"/>
    <s v="Malware"/>
    <n v="8"/>
    <x v="5"/>
    <s v="Government"/>
    <x v="6"/>
    <n v="6102"/>
    <n v="6102000"/>
    <s v="Alta"/>
    <s v="650042"/>
    <s v="Nation-state"/>
    <n v="650042"/>
    <n v="650042"/>
    <n v="9.387085757535667"/>
    <s v="Leve"/>
    <s v="Nation-state"/>
    <s v="Unpatched Software"/>
    <x v="2"/>
    <n v="48"/>
    <x v="2"/>
  </r>
  <r>
    <n v="2483"/>
    <s v="Japan"/>
    <x v="9"/>
    <x v="0"/>
    <x v="0"/>
    <s v="Man-in-the-Middle"/>
    <n v="6"/>
    <x v="1"/>
    <s v="Government"/>
    <x v="6"/>
    <n v="6101"/>
    <n v="6101000"/>
    <s v="Alta"/>
    <s v="549197"/>
    <s v="Hacker Group"/>
    <n v="549197"/>
    <n v="549197"/>
    <n v="11.10894633437546"/>
    <s v="Leve"/>
    <s v="Hacker Group"/>
    <s v="Social Engineering"/>
    <x v="2"/>
    <n v="59"/>
    <x v="0"/>
  </r>
  <r>
    <n v="2484"/>
    <s v="France"/>
    <x v="4"/>
    <x v="1"/>
    <x v="5"/>
    <s v="Phishing"/>
    <n v="2"/>
    <x v="4"/>
    <s v="IT"/>
    <x v="2"/>
    <n v="1549"/>
    <n v="1549000"/>
    <s v="Media"/>
    <s v="138639"/>
    <s v="Hacker Group"/>
    <n v="138639"/>
    <n v="138639"/>
    <n v="11.172902285792597"/>
    <s v="Leve"/>
    <s v="Hacker Group"/>
    <s v="Unpatched Software"/>
    <x v="0"/>
    <n v="14"/>
    <x v="1"/>
  </r>
  <r>
    <n v="2485"/>
    <s v="Australia"/>
    <x v="6"/>
    <x v="3"/>
    <x v="2"/>
    <s v="Man-in-the-Middle"/>
    <n v="1"/>
    <x v="1"/>
    <s v="Healthcare"/>
    <x v="5"/>
    <n v="934"/>
    <n v="934000"/>
    <s v="Media"/>
    <s v="833819"/>
    <s v="Insider"/>
    <n v="833819"/>
    <n v="833819"/>
    <n v="1.1201471782245307"/>
    <s v="Leve"/>
    <s v="Insider"/>
    <s v="Unpatched Software"/>
    <x v="2"/>
    <n v="14"/>
    <x v="1"/>
  </r>
  <r>
    <n v="2486"/>
    <s v="India"/>
    <x v="5"/>
    <x v="0"/>
    <x v="6"/>
    <s v="Malware"/>
    <n v="3"/>
    <x v="5"/>
    <s v="Retail"/>
    <x v="1"/>
    <n v="1388"/>
    <n v="1388000"/>
    <s v="Media"/>
    <s v="813217"/>
    <s v="Insider"/>
    <n v="813217"/>
    <n v="813217"/>
    <n v="1.7068015056251897"/>
    <s v="Leve"/>
    <s v="Insider"/>
    <s v="Zero-day"/>
    <x v="1"/>
    <n v="71"/>
    <x v="0"/>
  </r>
  <r>
    <n v="2487"/>
    <s v="UK"/>
    <x v="1"/>
    <x v="1"/>
    <x v="1"/>
    <s v="Malware"/>
    <n v="8"/>
    <x v="5"/>
    <s v="Banking"/>
    <x v="4"/>
    <n v="1125"/>
    <n v="1125000"/>
    <s v="Media"/>
    <s v="636273"/>
    <s v="Insider"/>
    <n v="636273"/>
    <n v="636273"/>
    <n v="1.7681089720921679"/>
    <s v="Leve"/>
    <s v="Insider"/>
    <s v="Zero-day"/>
    <x v="2"/>
    <n v="30"/>
    <x v="2"/>
  </r>
  <r>
    <n v="2488"/>
    <s v="Russia"/>
    <x v="7"/>
    <x v="0"/>
    <x v="1"/>
    <s v="Man-in-the-Middle"/>
    <n v="8"/>
    <x v="1"/>
    <s v="Banking"/>
    <x v="4"/>
    <n v="6653"/>
    <n v="6653000"/>
    <s v="Alta"/>
    <s v="45277"/>
    <s v="Insider"/>
    <n v="45277"/>
    <n v="45277"/>
    <n v="146.93994743467985"/>
    <s v="Grave"/>
    <s v="Insider"/>
    <s v="Social Engineering"/>
    <x v="3"/>
    <n v="43"/>
    <x v="2"/>
  </r>
  <r>
    <n v="2489"/>
    <s v="Australia"/>
    <x v="6"/>
    <x v="3"/>
    <x v="7"/>
    <s v="Phishing"/>
    <n v="10"/>
    <x v="4"/>
    <s v="Telecommunications"/>
    <x v="3"/>
    <n v="8941"/>
    <n v="8941000"/>
    <s v="Alta"/>
    <s v="488342"/>
    <s v="Hacker Group"/>
    <n v="488342"/>
    <n v="488342"/>
    <n v="18.308890081131665"/>
    <s v="Leve"/>
    <s v="Hacker Group"/>
    <s v="Unpatched Software"/>
    <x v="3"/>
    <n v="23"/>
    <x v="2"/>
  </r>
  <r>
    <n v="2490"/>
    <s v="France"/>
    <x v="4"/>
    <x v="1"/>
    <x v="0"/>
    <s v="Phishing"/>
    <n v="6"/>
    <x v="4"/>
    <s v="IT"/>
    <x v="2"/>
    <n v="5531"/>
    <n v="5531000"/>
    <s v="Alta"/>
    <s v="526220"/>
    <s v="Nation-state"/>
    <n v="526220"/>
    <n v="526220"/>
    <n v="10.510812967960169"/>
    <s v="Leve"/>
    <s v="Nation-state"/>
    <s v="Social Engineering"/>
    <x v="1"/>
    <n v="2"/>
    <x v="1"/>
  </r>
  <r>
    <n v="2491"/>
    <s v="USA"/>
    <x v="3"/>
    <x v="2"/>
    <x v="5"/>
    <s v="DDoS"/>
    <n v="2"/>
    <x v="2"/>
    <s v="Education"/>
    <x v="0"/>
    <n v="9038"/>
    <n v="9038000"/>
    <s v="Alta"/>
    <s v="311596"/>
    <s v="Insider"/>
    <n v="311596"/>
    <n v="311596"/>
    <n v="29.00550713102864"/>
    <s v="Leve"/>
    <s v="Insider"/>
    <s v="Weak Passwords"/>
    <x v="0"/>
    <n v="23"/>
    <x v="2"/>
  </r>
  <r>
    <n v="2492"/>
    <s v="Brazil"/>
    <x v="8"/>
    <x v="2"/>
    <x v="2"/>
    <s v="DDoS"/>
    <n v="1"/>
    <x v="2"/>
    <s v="Retail"/>
    <x v="1"/>
    <n v="2517"/>
    <n v="2517000"/>
    <s v="Media"/>
    <s v="658226"/>
    <s v="Insider"/>
    <n v="658226"/>
    <n v="658226"/>
    <n v="3.823914582529405"/>
    <s v="Leve"/>
    <s v="Insider"/>
    <s v="Weak Passwords"/>
    <x v="0"/>
    <n v="52"/>
    <x v="0"/>
  </r>
  <r>
    <n v="2493"/>
    <s v="India"/>
    <x v="5"/>
    <x v="0"/>
    <x v="0"/>
    <s v="Phishing"/>
    <n v="6"/>
    <x v="4"/>
    <s v="Education"/>
    <x v="0"/>
    <n v="629"/>
    <n v="629000"/>
    <s v="Media"/>
    <s v="344693"/>
    <s v="Hacker Group"/>
    <n v="344693"/>
    <n v="344693"/>
    <n v="1.8248122242111096"/>
    <s v="Leve"/>
    <s v="Hacker Group"/>
    <s v="Social Engineering"/>
    <x v="4"/>
    <n v="19"/>
    <x v="1"/>
  </r>
  <r>
    <n v="2494"/>
    <s v="France"/>
    <x v="4"/>
    <x v="1"/>
    <x v="3"/>
    <s v="Phishing"/>
    <n v="9"/>
    <x v="4"/>
    <s v="Education"/>
    <x v="0"/>
    <n v="3757"/>
    <n v="3757000"/>
    <s v="Media"/>
    <s v="380995"/>
    <s v=""/>
    <n v="380995"/>
    <n v="380995"/>
    <n v="9.8610217981863286"/>
    <s v="Leve"/>
    <s v="Unknown"/>
    <s v="Weak Passwords"/>
    <x v="0"/>
    <n v="60"/>
    <x v="0"/>
  </r>
  <r>
    <n v="2495"/>
    <s v="Brazil"/>
    <x v="8"/>
    <x v="2"/>
    <x v="4"/>
    <s v="Malware"/>
    <n v="7"/>
    <x v="5"/>
    <s v="Banking"/>
    <x v="4"/>
    <n v="31"/>
    <n v="31000"/>
    <s v="Baja"/>
    <s v="458185"/>
    <s v="Insider"/>
    <n v="458185"/>
    <n v="458185"/>
    <n v="6.7658260309700236E-2"/>
    <s v="Leve"/>
    <s v="Insider"/>
    <s v="Social Engineering"/>
    <x v="1"/>
    <n v="31"/>
    <x v="2"/>
  </r>
  <r>
    <n v="2496"/>
    <s v="Brazil"/>
    <x v="8"/>
    <x v="2"/>
    <x v="6"/>
    <s v="Man-in-the-Middle"/>
    <n v="3"/>
    <x v="1"/>
    <s v="Education"/>
    <x v="0"/>
    <n v="9169"/>
    <n v="9169000"/>
    <s v="Alta"/>
    <s v="581034"/>
    <s v="Insider"/>
    <n v="581034"/>
    <n v="581034"/>
    <n v="15.780487888832667"/>
    <s v="Leve"/>
    <s v="Insider"/>
    <s v="Social Engineering"/>
    <x v="0"/>
    <n v="67"/>
    <x v="0"/>
  </r>
  <r>
    <n v="2497"/>
    <s v="Russia"/>
    <x v="7"/>
    <x v="0"/>
    <x v="0"/>
    <s v="Ransomware"/>
    <n v="6"/>
    <x v="0"/>
    <s v="Retail"/>
    <x v="1"/>
    <n v="1997"/>
    <n v="1997000"/>
    <s v="Media"/>
    <s v="722544"/>
    <s v="Hacker Group"/>
    <n v="722544"/>
    <n v="722544"/>
    <n v="2.7638455235944108"/>
    <s v="Leve"/>
    <s v="Hacker Group"/>
    <s v="Social Engineering"/>
    <x v="4"/>
    <n v="14"/>
    <x v="1"/>
  </r>
  <r>
    <n v="2498"/>
    <s v="Brazil"/>
    <x v="8"/>
    <x v="2"/>
    <x v="2"/>
    <s v="Phishing"/>
    <n v="1"/>
    <x v="4"/>
    <s v="IT"/>
    <x v="2"/>
    <n v="2878"/>
    <n v="2878000"/>
    <s v="Media"/>
    <s v="793783"/>
    <s v="Insider"/>
    <n v="793783"/>
    <n v="793783"/>
    <n v="3.6256760348861086"/>
    <s v="Leve"/>
    <s v="Insider"/>
    <s v="Social Engineering"/>
    <x v="3"/>
    <n v="17"/>
    <x v="1"/>
  </r>
  <r>
    <n v="2499"/>
    <s v="China"/>
    <x v="0"/>
    <x v="0"/>
    <x v="5"/>
    <s v="SQL Injection"/>
    <n v="2"/>
    <x v="3"/>
    <s v="IT"/>
    <x v="2"/>
    <n v="5321"/>
    <n v="5321000"/>
    <s v="Alta"/>
    <s v="620822"/>
    <s v=""/>
    <n v="620822"/>
    <n v="620822"/>
    <n v="8.5708947170042293"/>
    <s v="Leve"/>
    <s v="Unknown"/>
    <s v="Zero-day"/>
    <x v="3"/>
    <n v="21"/>
    <x v="2"/>
  </r>
  <r>
    <n v="2500"/>
    <s v="Russia"/>
    <x v="7"/>
    <x v="0"/>
    <x v="6"/>
    <s v="Ransomware"/>
    <n v="3"/>
    <x v="0"/>
    <s v="Healthcare"/>
    <x v="5"/>
    <n v="166"/>
    <n v="166000"/>
    <s v="Media"/>
    <s v="715102"/>
    <s v="Insider"/>
    <n v="715102"/>
    <n v="715102"/>
    <n v="0.23213471644604547"/>
    <s v="Leve"/>
    <s v="Insider"/>
    <s v="Zero-day"/>
    <x v="2"/>
    <n v="2"/>
    <x v="1"/>
  </r>
  <r>
    <n v="2501"/>
    <s v="Russia"/>
    <x v="7"/>
    <x v="0"/>
    <x v="8"/>
    <s v="Man-in-the-Middle"/>
    <n v="4"/>
    <x v="1"/>
    <s v="Banking"/>
    <x v="4"/>
    <n v="4432"/>
    <n v="4432000"/>
    <s v="Alta"/>
    <s v="634390"/>
    <s v=""/>
    <n v="634390"/>
    <n v="634390"/>
    <n v="6.9862387490345057"/>
    <s v="Leve"/>
    <s v="Unknown"/>
    <s v="Zero-day"/>
    <x v="2"/>
    <n v="54"/>
    <x v="0"/>
  </r>
  <r>
    <n v="2502"/>
    <s v="Japan"/>
    <x v="9"/>
    <x v="0"/>
    <x v="8"/>
    <s v="Ransomware"/>
    <n v="4"/>
    <x v="0"/>
    <s v="Government"/>
    <x v="6"/>
    <n v="1034"/>
    <n v="1034000"/>
    <s v="Media"/>
    <s v="791473"/>
    <s v="Nation-state"/>
    <n v="791473"/>
    <n v="791473"/>
    <n v="1.3064248559331777"/>
    <s v="Leve"/>
    <s v="Nation-state"/>
    <s v="Weak Passwords"/>
    <x v="3"/>
    <n v="58"/>
    <x v="0"/>
  </r>
  <r>
    <n v="2503"/>
    <s v="China"/>
    <x v="0"/>
    <x v="0"/>
    <x v="6"/>
    <s v="Phishing"/>
    <n v="3"/>
    <x v="4"/>
    <s v="IT"/>
    <x v="2"/>
    <n v="4181"/>
    <n v="4181000"/>
    <s v="Alta"/>
    <s v="631816"/>
    <s v=""/>
    <n v="631816"/>
    <n v="631816"/>
    <n v="6.6174329235093765"/>
    <s v="Leve"/>
    <s v="Unknown"/>
    <s v="Weak Passwords"/>
    <x v="3"/>
    <n v="29"/>
    <x v="2"/>
  </r>
  <r>
    <n v="2504"/>
    <s v="Germany"/>
    <x v="2"/>
    <x v="1"/>
    <x v="3"/>
    <s v="Malware"/>
    <n v="9"/>
    <x v="5"/>
    <s v="Banking"/>
    <x v="4"/>
    <n v="8454"/>
    <n v="8454000"/>
    <s v="Alta"/>
    <s v="517353"/>
    <s v="Nation-state"/>
    <n v="517353"/>
    <n v="517353"/>
    <n v="16.340873639468601"/>
    <s v="Leve"/>
    <s v="Nation-state"/>
    <s v="Social Engineering"/>
    <x v="2"/>
    <n v="41"/>
    <x v="2"/>
  </r>
  <r>
    <n v="2505"/>
    <s v="Japan"/>
    <x v="9"/>
    <x v="0"/>
    <x v="7"/>
    <s v="Malware"/>
    <n v="10"/>
    <x v="5"/>
    <s v="Telecommunications"/>
    <x v="3"/>
    <n v="4038"/>
    <n v="4038000"/>
    <s v="Alta"/>
    <s v="118734"/>
    <s v="Insider"/>
    <n v="118734"/>
    <n v="118734"/>
    <n v="34.008792763656579"/>
    <s v="Leve"/>
    <s v="Insider"/>
    <s v="Unpatched Software"/>
    <x v="1"/>
    <n v="21"/>
    <x v="2"/>
  </r>
  <r>
    <n v="2506"/>
    <s v="India"/>
    <x v="5"/>
    <x v="0"/>
    <x v="9"/>
    <s v="Man-in-the-Middle"/>
    <n v="5"/>
    <x v="1"/>
    <s v="Education"/>
    <x v="0"/>
    <n v="3915"/>
    <n v="3915000"/>
    <s v="Media"/>
    <s v="963367"/>
    <s v="Insider"/>
    <n v="963367"/>
    <n v="963367"/>
    <n v="4.0638718162444842"/>
    <s v="Leve"/>
    <s v="Insider"/>
    <s v="Zero-day"/>
    <x v="4"/>
    <n v="50"/>
    <x v="2"/>
  </r>
  <r>
    <n v="2507"/>
    <s v="Australia"/>
    <x v="6"/>
    <x v="3"/>
    <x v="8"/>
    <s v="SQL Injection"/>
    <n v="4"/>
    <x v="3"/>
    <s v="Telecommunications"/>
    <x v="3"/>
    <n v="2251"/>
    <n v="2251000"/>
    <s v="Media"/>
    <s v="71557"/>
    <s v="Insider"/>
    <n v="71557"/>
    <n v="71557"/>
    <n v="31.457439523736323"/>
    <s v="Leve"/>
    <s v="Insider"/>
    <s v="Social Engineering"/>
    <x v="2"/>
    <n v="47"/>
    <x v="2"/>
  </r>
  <r>
    <n v="2508"/>
    <s v="Brazil"/>
    <x v="8"/>
    <x v="2"/>
    <x v="1"/>
    <s v="Ransomware"/>
    <n v="8"/>
    <x v="0"/>
    <s v="Government"/>
    <x v="6"/>
    <n v="5818"/>
    <n v="5818000"/>
    <s v="Alta"/>
    <s v="824704"/>
    <s v="Hacker Group"/>
    <n v="824704"/>
    <n v="824704"/>
    <n v="7.0546523358683846"/>
    <s v="Leve"/>
    <s v="Hacker Group"/>
    <s v="Zero-day"/>
    <x v="2"/>
    <n v="30"/>
    <x v="2"/>
  </r>
  <r>
    <n v="2509"/>
    <s v="Germany"/>
    <x v="2"/>
    <x v="1"/>
    <x v="5"/>
    <s v="Man-in-the-Middle"/>
    <n v="2"/>
    <x v="1"/>
    <s v="Banking"/>
    <x v="4"/>
    <n v="9248"/>
    <n v="9248000"/>
    <s v="Alta"/>
    <s v="1326"/>
    <s v="Nation-state"/>
    <n v="1326"/>
    <n v="1326"/>
    <n v="6974.3589743589746"/>
    <s v="Grave"/>
    <s v="Nation-state"/>
    <s v="Social Engineering"/>
    <x v="2"/>
    <n v="11"/>
    <x v="1"/>
  </r>
  <r>
    <n v="2510"/>
    <s v="UK"/>
    <x v="1"/>
    <x v="1"/>
    <x v="7"/>
    <s v="Phishing"/>
    <n v="10"/>
    <x v="4"/>
    <s v="Banking"/>
    <x v="4"/>
    <n v="5138"/>
    <n v="5138000"/>
    <s v="Alta"/>
    <s v="630931"/>
    <s v="Insider"/>
    <n v="630931"/>
    <n v="630931"/>
    <n v="8.1435212408329907"/>
    <s v="Leve"/>
    <s v="Insider"/>
    <s v="Zero-day"/>
    <x v="1"/>
    <n v="48"/>
    <x v="2"/>
  </r>
  <r>
    <n v="2511"/>
    <s v="Germany"/>
    <x v="2"/>
    <x v="1"/>
    <x v="3"/>
    <s v="Phishing"/>
    <n v="9"/>
    <x v="4"/>
    <s v="Government"/>
    <x v="6"/>
    <n v="9361"/>
    <n v="9361000"/>
    <s v="Alta"/>
    <s v="395731"/>
    <s v="Insider"/>
    <n v="395731"/>
    <n v="395731"/>
    <n v="23.654957534284652"/>
    <s v="Leve"/>
    <s v="Insider"/>
    <s v="Unpatched Software"/>
    <x v="1"/>
    <n v="64"/>
    <x v="0"/>
  </r>
  <r>
    <n v="2512"/>
    <s v="Australia"/>
    <x v="6"/>
    <x v="3"/>
    <x v="1"/>
    <s v="Ransomware"/>
    <n v="8"/>
    <x v="0"/>
    <s v="Government"/>
    <x v="6"/>
    <n v="2738"/>
    <n v="2738000"/>
    <s v="Media"/>
    <s v="918816"/>
    <s v=""/>
    <n v="918816"/>
    <n v="918816"/>
    <n v="2.979921986556612"/>
    <s v="Leve"/>
    <s v="Unknown"/>
    <s v="Weak Passwords"/>
    <x v="1"/>
    <n v="58"/>
    <x v="0"/>
  </r>
  <r>
    <n v="2513"/>
    <s v="Australia"/>
    <x v="6"/>
    <x v="3"/>
    <x v="8"/>
    <s v="Malware"/>
    <n v="4"/>
    <x v="5"/>
    <s v="Healthcare"/>
    <x v="5"/>
    <n v="7461"/>
    <n v="7461000"/>
    <s v="Alta"/>
    <s v="357205"/>
    <s v="Nation-state"/>
    <n v="357205"/>
    <n v="357205"/>
    <n v="20.887165633179826"/>
    <s v="Leve"/>
    <s v="Nation-state"/>
    <s v="Weak Passwords"/>
    <x v="2"/>
    <n v="21"/>
    <x v="2"/>
  </r>
  <r>
    <n v="2514"/>
    <s v="UK"/>
    <x v="1"/>
    <x v="1"/>
    <x v="0"/>
    <s v="SQL Injection"/>
    <n v="6"/>
    <x v="3"/>
    <s v="IT"/>
    <x v="2"/>
    <n v="7884"/>
    <n v="7884000"/>
    <s v="Alta"/>
    <s v="464960"/>
    <s v=""/>
    <n v="464960"/>
    <n v="464960"/>
    <n v="16.956297315898141"/>
    <s v="Leve"/>
    <s v="Unknown"/>
    <s v="Unpatched Software"/>
    <x v="4"/>
    <n v="24"/>
    <x v="2"/>
  </r>
  <r>
    <n v="2515"/>
    <s v="USA"/>
    <x v="3"/>
    <x v="2"/>
    <x v="0"/>
    <s v="Ransomware"/>
    <n v="6"/>
    <x v="0"/>
    <s v="Telecommunications"/>
    <x v="3"/>
    <n v="657"/>
    <n v="657000"/>
    <s v="Media"/>
    <s v="51619"/>
    <s v="Insider"/>
    <n v="51619"/>
    <n v="51619"/>
    <n v="12.727871520176679"/>
    <s v="Leve"/>
    <s v="Insider"/>
    <s v="Unpatched Software"/>
    <x v="0"/>
    <n v="3"/>
    <x v="1"/>
  </r>
  <r>
    <n v="2516"/>
    <s v="Brazil"/>
    <x v="8"/>
    <x v="2"/>
    <x v="1"/>
    <s v="Phishing"/>
    <n v="8"/>
    <x v="4"/>
    <s v="IT"/>
    <x v="2"/>
    <n v="8104"/>
    <n v="8104000"/>
    <s v="Alta"/>
    <s v="850794"/>
    <s v=""/>
    <n v="850794"/>
    <n v="850794"/>
    <n v="9.5252199709918024"/>
    <s v="Leve"/>
    <s v="Unknown"/>
    <s v="Social Engineering"/>
    <x v="2"/>
    <n v="69"/>
    <x v="0"/>
  </r>
  <r>
    <n v="2517"/>
    <s v="France"/>
    <x v="4"/>
    <x v="1"/>
    <x v="7"/>
    <s v="Man-in-the-Middle"/>
    <n v="10"/>
    <x v="1"/>
    <s v="Banking"/>
    <x v="4"/>
    <n v="272"/>
    <n v="272000"/>
    <s v="Media"/>
    <s v="559841"/>
    <s v="Nation-state"/>
    <n v="559841"/>
    <n v="559841"/>
    <n v="0.48585223304473951"/>
    <s v="Leve"/>
    <s v="Nation-state"/>
    <s v="Unpatched Software"/>
    <x v="0"/>
    <n v="22"/>
    <x v="2"/>
  </r>
  <r>
    <n v="2518"/>
    <s v="China"/>
    <x v="0"/>
    <x v="0"/>
    <x v="4"/>
    <s v="DDoS"/>
    <n v="7"/>
    <x v="2"/>
    <s v="Healthcare"/>
    <x v="5"/>
    <n v="8638"/>
    <n v="8638000"/>
    <s v="Alta"/>
    <s v="685136"/>
    <s v="Nation-state"/>
    <n v="685136"/>
    <n v="685136"/>
    <n v="12.607715840358702"/>
    <s v="Leve"/>
    <s v="Nation-state"/>
    <s v="Weak Passwords"/>
    <x v="2"/>
    <n v="62"/>
    <x v="0"/>
  </r>
  <r>
    <n v="2519"/>
    <s v="Brazil"/>
    <x v="8"/>
    <x v="2"/>
    <x v="3"/>
    <s v="Malware"/>
    <n v="9"/>
    <x v="5"/>
    <s v="Education"/>
    <x v="0"/>
    <n v="8393"/>
    <n v="8393000"/>
    <s v="Alta"/>
    <s v="102797"/>
    <s v=""/>
    <n v="102797"/>
    <n v="102797"/>
    <n v="81.646351547224143"/>
    <s v="Moderada"/>
    <s v="Unknown"/>
    <s v="Weak Passwords"/>
    <x v="3"/>
    <n v="17"/>
    <x v="1"/>
  </r>
  <r>
    <n v="2520"/>
    <s v="France"/>
    <x v="4"/>
    <x v="1"/>
    <x v="6"/>
    <s v="Ransomware"/>
    <n v="3"/>
    <x v="0"/>
    <s v="Healthcare"/>
    <x v="5"/>
    <n v="4036"/>
    <n v="4036000"/>
    <s v="Alta"/>
    <s v="439046"/>
    <s v="Insider"/>
    <n v="439046"/>
    <n v="439046"/>
    <n v="9.1926586280253098"/>
    <s v="Leve"/>
    <s v="Insider"/>
    <s v="Social Engineering"/>
    <x v="0"/>
    <n v="42"/>
    <x v="2"/>
  </r>
  <r>
    <n v="2521"/>
    <s v="USA"/>
    <x v="3"/>
    <x v="2"/>
    <x v="0"/>
    <s v="SQL Injection"/>
    <n v="6"/>
    <x v="3"/>
    <s v="Telecommunications"/>
    <x v="3"/>
    <n v="574"/>
    <n v="574000"/>
    <s v="Media"/>
    <s v="51312"/>
    <s v="Insider"/>
    <n v="51312"/>
    <n v="51312"/>
    <n v="11.186467103211724"/>
    <s v="Leve"/>
    <s v="Insider"/>
    <s v="Social Engineering"/>
    <x v="1"/>
    <n v="26"/>
    <x v="2"/>
  </r>
  <r>
    <n v="2522"/>
    <s v="Brazil"/>
    <x v="8"/>
    <x v="2"/>
    <x v="6"/>
    <s v="Ransomware"/>
    <n v="3"/>
    <x v="0"/>
    <s v="Retail"/>
    <x v="1"/>
    <n v="142"/>
    <n v="142000"/>
    <s v="Media"/>
    <s v="510870"/>
    <s v=""/>
    <n v="510870"/>
    <n v="510870"/>
    <n v="0.27795721024918274"/>
    <s v="Leve"/>
    <s v="Unknown"/>
    <s v="Unpatched Software"/>
    <x v="1"/>
    <n v="35"/>
    <x v="2"/>
  </r>
  <r>
    <n v="2523"/>
    <s v="Russia"/>
    <x v="7"/>
    <x v="0"/>
    <x v="8"/>
    <s v="SQL Injection"/>
    <n v="4"/>
    <x v="3"/>
    <s v="Government"/>
    <x v="6"/>
    <n v="665"/>
    <n v="665000"/>
    <s v="Media"/>
    <s v="348118"/>
    <s v="Hacker Group"/>
    <n v="348118"/>
    <n v="348118"/>
    <n v="1.9102718043881672"/>
    <s v="Leve"/>
    <s v="Hacker Group"/>
    <s v="Zero-day"/>
    <x v="0"/>
    <n v="42"/>
    <x v="2"/>
  </r>
  <r>
    <n v="2524"/>
    <s v="Australia"/>
    <x v="6"/>
    <x v="3"/>
    <x v="3"/>
    <s v="Ransomware"/>
    <n v="9"/>
    <x v="0"/>
    <s v="Healthcare"/>
    <x v="5"/>
    <n v="4718"/>
    <n v="4718000"/>
    <s v="Alta"/>
    <s v="509930"/>
    <s v=""/>
    <n v="509930"/>
    <n v="509930"/>
    <n v="9.2522503088659231"/>
    <s v="Leve"/>
    <s v="Unknown"/>
    <s v="Social Engineering"/>
    <x v="1"/>
    <n v="68"/>
    <x v="0"/>
  </r>
  <r>
    <n v="2525"/>
    <s v="UK"/>
    <x v="1"/>
    <x v="1"/>
    <x v="3"/>
    <s v="Ransomware"/>
    <n v="9"/>
    <x v="0"/>
    <s v="IT"/>
    <x v="2"/>
    <n v="5899"/>
    <n v="5899000"/>
    <s v="Alta"/>
    <s v="822380"/>
    <s v="Hacker Group"/>
    <n v="822380"/>
    <n v="822380"/>
    <n v="7.1730830029913175"/>
    <s v="Leve"/>
    <s v="Hacker Group"/>
    <s v="Zero-day"/>
    <x v="3"/>
    <n v="26"/>
    <x v="2"/>
  </r>
  <r>
    <n v="2526"/>
    <s v="Germany"/>
    <x v="2"/>
    <x v="1"/>
    <x v="6"/>
    <s v="SQL Injection"/>
    <n v="3"/>
    <x v="3"/>
    <s v="Banking"/>
    <x v="4"/>
    <n v="5291"/>
    <n v="5291000"/>
    <s v="Alta"/>
    <s v="619669"/>
    <s v=""/>
    <n v="619669"/>
    <n v="619669"/>
    <n v="8.5384293873019299"/>
    <s v="Leve"/>
    <s v="Unknown"/>
    <s v="Unpatched Software"/>
    <x v="2"/>
    <n v="19"/>
    <x v="1"/>
  </r>
  <r>
    <n v="2527"/>
    <s v="Australia"/>
    <x v="6"/>
    <x v="3"/>
    <x v="5"/>
    <s v="SQL Injection"/>
    <n v="2"/>
    <x v="3"/>
    <s v="Telecommunications"/>
    <x v="3"/>
    <n v="2095"/>
    <n v="2095000"/>
    <s v="Media"/>
    <s v="341111"/>
    <s v="Insider"/>
    <n v="341111"/>
    <n v="341111"/>
    <n v="6.1416958116272999"/>
    <s v="Leve"/>
    <s v="Insider"/>
    <s v="Weak Passwords"/>
    <x v="0"/>
    <n v="14"/>
    <x v="1"/>
  </r>
  <r>
    <n v="2528"/>
    <s v="France"/>
    <x v="4"/>
    <x v="1"/>
    <x v="4"/>
    <s v="Ransomware"/>
    <n v="7"/>
    <x v="0"/>
    <s v="Government"/>
    <x v="6"/>
    <n v="279"/>
    <n v="279000"/>
    <s v="Media"/>
    <s v="443730"/>
    <s v="Hacker Group"/>
    <n v="443730"/>
    <n v="443730"/>
    <n v="0.62876073287810152"/>
    <s v="Leve"/>
    <s v="Hacker Group"/>
    <s v="Weak Passwords"/>
    <x v="2"/>
    <n v="39"/>
    <x v="2"/>
  </r>
  <r>
    <n v="2529"/>
    <s v="Japan"/>
    <x v="9"/>
    <x v="0"/>
    <x v="1"/>
    <s v="DDoS"/>
    <n v="8"/>
    <x v="2"/>
    <s v="IT"/>
    <x v="2"/>
    <n v="2776"/>
    <n v="2776000"/>
    <s v="Media"/>
    <s v="824968"/>
    <s v="Insider"/>
    <n v="824968"/>
    <n v="824968"/>
    <n v="3.3649790052462643"/>
    <s v="Leve"/>
    <s v="Insider"/>
    <s v="Weak Passwords"/>
    <x v="4"/>
    <n v="15"/>
    <x v="1"/>
  </r>
  <r>
    <n v="2530"/>
    <s v="Japan"/>
    <x v="9"/>
    <x v="0"/>
    <x v="3"/>
    <s v="Man-in-the-Middle"/>
    <n v="9"/>
    <x v="1"/>
    <s v="Retail"/>
    <x v="1"/>
    <n v="5877"/>
    <n v="5877000"/>
    <s v="Alta"/>
    <s v="172346"/>
    <s v="Nation-state"/>
    <n v="172346"/>
    <n v="172346"/>
    <n v="34.100008123194037"/>
    <s v="Leve"/>
    <s v="Nation-state"/>
    <s v="Social Engineering"/>
    <x v="1"/>
    <n v="51"/>
    <x v="0"/>
  </r>
  <r>
    <n v="2531"/>
    <s v="Germany"/>
    <x v="2"/>
    <x v="1"/>
    <x v="6"/>
    <s v="DDoS"/>
    <n v="3"/>
    <x v="2"/>
    <s v="Telecommunications"/>
    <x v="3"/>
    <n v="5195"/>
    <n v="5195000"/>
    <s v="Alta"/>
    <s v="919855"/>
    <s v="Hacker Group"/>
    <n v="919855"/>
    <n v="919855"/>
    <n v="5.647629245913758"/>
    <s v="Leve"/>
    <s v="Hacker Group"/>
    <s v="Weak Passwords"/>
    <x v="2"/>
    <n v="56"/>
    <x v="0"/>
  </r>
  <r>
    <n v="2532"/>
    <s v="Germany"/>
    <x v="2"/>
    <x v="1"/>
    <x v="8"/>
    <s v="Man-in-the-Middle"/>
    <n v="4"/>
    <x v="1"/>
    <s v="IT"/>
    <x v="2"/>
    <n v="9057"/>
    <n v="9057000"/>
    <s v="Alta"/>
    <s v="254634"/>
    <s v="Hacker Group"/>
    <n v="254634"/>
    <n v="254634"/>
    <n v="35.568698602700344"/>
    <s v="Leve"/>
    <s v="Hacker Group"/>
    <s v="Social Engineering"/>
    <x v="1"/>
    <n v="5"/>
    <x v="1"/>
  </r>
  <r>
    <n v="2533"/>
    <s v="France"/>
    <x v="4"/>
    <x v="1"/>
    <x v="6"/>
    <s v="Phishing"/>
    <n v="3"/>
    <x v="4"/>
    <s v="Retail"/>
    <x v="1"/>
    <n v="3915"/>
    <n v="3915000"/>
    <s v="Media"/>
    <s v="724409"/>
    <s v=""/>
    <n v="724409"/>
    <n v="724409"/>
    <n v="5.4044055222947254"/>
    <s v="Leve"/>
    <s v="Unknown"/>
    <s v="Weak Passwords"/>
    <x v="2"/>
    <n v="56"/>
    <x v="0"/>
  </r>
  <r>
    <n v="2534"/>
    <s v="UK"/>
    <x v="1"/>
    <x v="1"/>
    <x v="4"/>
    <s v="Phishing"/>
    <n v="7"/>
    <x v="4"/>
    <s v="Healthcare"/>
    <x v="5"/>
    <n v="953"/>
    <n v="953000"/>
    <s v="Media"/>
    <s v="269142"/>
    <s v=""/>
    <n v="269142"/>
    <n v="269142"/>
    <n v="3.5408817650162367"/>
    <s v="Leve"/>
    <s v="Unknown"/>
    <s v="Unpatched Software"/>
    <x v="4"/>
    <n v="72"/>
    <x v="0"/>
  </r>
  <r>
    <n v="2535"/>
    <s v="India"/>
    <x v="5"/>
    <x v="0"/>
    <x v="2"/>
    <s v="Phishing"/>
    <n v="1"/>
    <x v="4"/>
    <s v="Retail"/>
    <x v="1"/>
    <n v="9248"/>
    <n v="9248000"/>
    <s v="Alta"/>
    <s v="32067"/>
    <s v="Insider"/>
    <n v="32067"/>
    <n v="32067"/>
    <n v="288.39617051797796"/>
    <s v="Grave"/>
    <s v="Insider"/>
    <s v="Unpatched Software"/>
    <x v="2"/>
    <n v="19"/>
    <x v="1"/>
  </r>
  <r>
    <n v="2536"/>
    <s v="Germany"/>
    <x v="2"/>
    <x v="1"/>
    <x v="9"/>
    <s v="Malware"/>
    <n v="5"/>
    <x v="5"/>
    <s v="Government"/>
    <x v="6"/>
    <n v="322"/>
    <n v="322000"/>
    <s v="Media"/>
    <s v="591314"/>
    <s v="Hacker Group"/>
    <n v="591314"/>
    <n v="591314"/>
    <n v="0.54454993455253897"/>
    <s v="Leve"/>
    <s v="Hacker Group"/>
    <s v="Weak Passwords"/>
    <x v="4"/>
    <n v="65"/>
    <x v="0"/>
  </r>
  <r>
    <n v="2537"/>
    <s v="Germany"/>
    <x v="2"/>
    <x v="1"/>
    <x v="0"/>
    <s v="SQL Injection"/>
    <n v="6"/>
    <x v="3"/>
    <s v="Healthcare"/>
    <x v="5"/>
    <n v="9172"/>
    <n v="9172000"/>
    <s v="Alta"/>
    <s v="149171"/>
    <s v="Hacker Group"/>
    <n v="149171"/>
    <n v="149171"/>
    <n v="61.486481956948737"/>
    <s v="Moderada"/>
    <s v="Hacker Group"/>
    <s v="Zero-day"/>
    <x v="0"/>
    <n v="64"/>
    <x v="0"/>
  </r>
  <r>
    <n v="2538"/>
    <s v="Brazil"/>
    <x v="8"/>
    <x v="2"/>
    <x v="3"/>
    <s v="DDoS"/>
    <n v="9"/>
    <x v="2"/>
    <s v="IT"/>
    <x v="2"/>
    <n v="1352"/>
    <n v="1352000"/>
    <s v="Media"/>
    <s v="535205"/>
    <s v="Hacker Group"/>
    <n v="535205"/>
    <n v="535205"/>
    <n v="2.5261348455264807"/>
    <s v="Leve"/>
    <s v="Hacker Group"/>
    <s v="Social Engineering"/>
    <x v="1"/>
    <n v="53"/>
    <x v="0"/>
  </r>
  <r>
    <n v="2539"/>
    <s v="Germany"/>
    <x v="2"/>
    <x v="1"/>
    <x v="6"/>
    <s v="Ransomware"/>
    <n v="3"/>
    <x v="0"/>
    <s v="Education"/>
    <x v="0"/>
    <n v="8793"/>
    <n v="8793000"/>
    <s v="Alta"/>
    <s v="471889"/>
    <s v="Nation-state"/>
    <n v="471889"/>
    <n v="471889"/>
    <n v="18.633619346922686"/>
    <s v="Leve"/>
    <s v="Nation-state"/>
    <s v="Zero-day"/>
    <x v="2"/>
    <n v="4"/>
    <x v="1"/>
  </r>
  <r>
    <n v="2540"/>
    <s v="France"/>
    <x v="4"/>
    <x v="1"/>
    <x v="0"/>
    <s v="Phishing"/>
    <n v="6"/>
    <x v="4"/>
    <s v="Healthcare"/>
    <x v="5"/>
    <n v="5218"/>
    <n v="5218000"/>
    <s v="Alta"/>
    <s v="869751"/>
    <s v="Insider"/>
    <n v="869751"/>
    <n v="869751"/>
    <n v="5.9994182242963792"/>
    <s v="Leve"/>
    <s v="Insider"/>
    <s v="Zero-day"/>
    <x v="3"/>
    <n v="12"/>
    <x v="1"/>
  </r>
  <r>
    <n v="2541"/>
    <s v="Russia"/>
    <x v="7"/>
    <x v="0"/>
    <x v="1"/>
    <s v="DDoS"/>
    <n v="8"/>
    <x v="2"/>
    <s v="Education"/>
    <x v="0"/>
    <n v="5042"/>
    <n v="5042000"/>
    <s v="Alta"/>
    <s v="690010"/>
    <s v="Nation-state"/>
    <n v="690010"/>
    <n v="690010"/>
    <n v="7.3071404762249825"/>
    <s v="Leve"/>
    <s v="Nation-state"/>
    <s v="Weak Passwords"/>
    <x v="3"/>
    <n v="18"/>
    <x v="1"/>
  </r>
  <r>
    <n v="2542"/>
    <s v="Brazil"/>
    <x v="8"/>
    <x v="2"/>
    <x v="1"/>
    <s v="Ransomware"/>
    <n v="8"/>
    <x v="0"/>
    <s v="Healthcare"/>
    <x v="5"/>
    <n v="329"/>
    <n v="329000"/>
    <s v="Media"/>
    <s v="433987"/>
    <s v=""/>
    <n v="433987"/>
    <n v="433987"/>
    <n v="0.75808722381085147"/>
    <s v="Leve"/>
    <s v="Unknown"/>
    <s v="Zero-day"/>
    <x v="1"/>
    <n v="21"/>
    <x v="2"/>
  </r>
  <r>
    <n v="2543"/>
    <s v="UK"/>
    <x v="1"/>
    <x v="1"/>
    <x v="1"/>
    <s v="Phishing"/>
    <n v="8"/>
    <x v="4"/>
    <s v="Banking"/>
    <x v="4"/>
    <n v="154"/>
    <n v="154000"/>
    <s v="Media"/>
    <s v="31262"/>
    <s v=""/>
    <n v="31262"/>
    <n v="31262"/>
    <n v="4.9261083743842367"/>
    <s v="Leve"/>
    <s v="Unknown"/>
    <s v="Social Engineering"/>
    <x v="3"/>
    <n v="56"/>
    <x v="0"/>
  </r>
  <r>
    <n v="2544"/>
    <s v="Australia"/>
    <x v="6"/>
    <x v="3"/>
    <x v="6"/>
    <s v="Malware"/>
    <n v="3"/>
    <x v="5"/>
    <s v="Retail"/>
    <x v="1"/>
    <n v="3226"/>
    <n v="3226000"/>
    <s v="Media"/>
    <s v="824433"/>
    <s v="Nation-state"/>
    <n v="824433"/>
    <n v="824433"/>
    <n v="3.9129923232087993"/>
    <s v="Leve"/>
    <s v="Nation-state"/>
    <s v="Unpatched Software"/>
    <x v="1"/>
    <n v="60"/>
    <x v="0"/>
  </r>
  <r>
    <n v="2545"/>
    <s v="Germany"/>
    <x v="2"/>
    <x v="1"/>
    <x v="5"/>
    <s v="Man-in-the-Middle"/>
    <n v="2"/>
    <x v="1"/>
    <s v="Retail"/>
    <x v="1"/>
    <n v="2328"/>
    <n v="2328000"/>
    <s v="Media"/>
    <s v="651963"/>
    <s v="Insider"/>
    <n v="651963"/>
    <n v="651963"/>
    <n v="3.5707547820965302"/>
    <s v="Leve"/>
    <s v="Insider"/>
    <s v="Unpatched Software"/>
    <x v="1"/>
    <n v="53"/>
    <x v="0"/>
  </r>
  <r>
    <n v="2546"/>
    <s v="France"/>
    <x v="4"/>
    <x v="1"/>
    <x v="1"/>
    <s v="SQL Injection"/>
    <n v="8"/>
    <x v="3"/>
    <s v="Education"/>
    <x v="0"/>
    <n v="8106"/>
    <n v="8106000"/>
    <s v="Alta"/>
    <s v="349070"/>
    <s v=""/>
    <n v="349070"/>
    <n v="349070"/>
    <n v="23.22170338327556"/>
    <s v="Leve"/>
    <s v="Unknown"/>
    <s v="Zero-day"/>
    <x v="0"/>
    <n v="41"/>
    <x v="2"/>
  </r>
  <r>
    <n v="2547"/>
    <s v="USA"/>
    <x v="3"/>
    <x v="2"/>
    <x v="2"/>
    <s v="Malware"/>
    <n v="1"/>
    <x v="5"/>
    <s v="Telecommunications"/>
    <x v="3"/>
    <n v="7142"/>
    <n v="7142000"/>
    <s v="Alta"/>
    <s v="967411"/>
    <s v="Hacker Group"/>
    <n v="967411"/>
    <n v="967411"/>
    <n v="7.3825912667935345"/>
    <s v="Leve"/>
    <s v="Hacker Group"/>
    <s v="Social Engineering"/>
    <x v="1"/>
    <n v="47"/>
    <x v="2"/>
  </r>
  <r>
    <n v="2548"/>
    <s v="Japan"/>
    <x v="9"/>
    <x v="0"/>
    <x v="8"/>
    <s v="SQL Injection"/>
    <n v="4"/>
    <x v="3"/>
    <s v="Retail"/>
    <x v="1"/>
    <n v="6481"/>
    <n v="6481000"/>
    <s v="Alta"/>
    <s v="263770"/>
    <s v=""/>
    <n v="263770"/>
    <n v="263770"/>
    <n v="24.57064867119081"/>
    <s v="Leve"/>
    <s v="Unknown"/>
    <s v="Social Engineering"/>
    <x v="2"/>
    <n v="62"/>
    <x v="0"/>
  </r>
  <r>
    <n v="2549"/>
    <s v="UK"/>
    <x v="1"/>
    <x v="1"/>
    <x v="3"/>
    <s v="Phishing"/>
    <n v="9"/>
    <x v="4"/>
    <s v="Retail"/>
    <x v="1"/>
    <n v="8589"/>
    <n v="8589000"/>
    <s v="Alta"/>
    <s v="714670"/>
    <s v="Hacker Group"/>
    <n v="714670"/>
    <n v="714670"/>
    <n v="12.018134243776847"/>
    <s v="Leve"/>
    <s v="Hacker Group"/>
    <s v="Weak Passwords"/>
    <x v="0"/>
    <n v="32"/>
    <x v="2"/>
  </r>
  <r>
    <n v="2550"/>
    <s v="USA"/>
    <x v="3"/>
    <x v="2"/>
    <x v="8"/>
    <s v="DDoS"/>
    <n v="4"/>
    <x v="2"/>
    <s v="Telecommunications"/>
    <x v="3"/>
    <n v="4784"/>
    <n v="4784000"/>
    <s v="Alta"/>
    <s v="498904"/>
    <s v="Hacker Group"/>
    <n v="498904"/>
    <n v="498904"/>
    <n v="9.5890191299328134"/>
    <s v="Leve"/>
    <s v="Hacker Group"/>
    <s v="Zero-day"/>
    <x v="2"/>
    <n v="65"/>
    <x v="0"/>
  </r>
  <r>
    <n v="2551"/>
    <s v="USA"/>
    <x v="3"/>
    <x v="2"/>
    <x v="2"/>
    <s v="Phishing"/>
    <n v="1"/>
    <x v="4"/>
    <s v="Education"/>
    <x v="0"/>
    <n v="4795"/>
    <n v="4795000"/>
    <s v="Alta"/>
    <s v="569539"/>
    <s v=""/>
    <n v="569539"/>
    <n v="569539"/>
    <n v="8.4190898252797446"/>
    <s v="Leve"/>
    <s v="Unknown"/>
    <s v="Weak Passwords"/>
    <x v="4"/>
    <n v="18"/>
    <x v="1"/>
  </r>
  <r>
    <n v="2552"/>
    <s v="China"/>
    <x v="0"/>
    <x v="0"/>
    <x v="3"/>
    <s v="Man-in-the-Middle"/>
    <n v="9"/>
    <x v="1"/>
    <s v="Retail"/>
    <x v="1"/>
    <n v="8252"/>
    <n v="8252000"/>
    <s v="Alta"/>
    <s v="217938"/>
    <s v="Nation-state"/>
    <n v="217938"/>
    <n v="217938"/>
    <n v="37.863979663941123"/>
    <s v="Leve"/>
    <s v="Nation-state"/>
    <s v="Weak Passwords"/>
    <x v="0"/>
    <n v="69"/>
    <x v="0"/>
  </r>
  <r>
    <n v="2553"/>
    <s v="China"/>
    <x v="0"/>
    <x v="0"/>
    <x v="6"/>
    <s v="Ransomware"/>
    <n v="3"/>
    <x v="0"/>
    <s v="Retail"/>
    <x v="1"/>
    <n v="3648"/>
    <n v="3648000"/>
    <s v="Media"/>
    <s v="172607"/>
    <s v=""/>
    <n v="172607"/>
    <n v="172607"/>
    <n v="21.134716436760964"/>
    <s v="Leve"/>
    <s v="Unknown"/>
    <s v="Zero-day"/>
    <x v="0"/>
    <n v="60"/>
    <x v="0"/>
  </r>
  <r>
    <n v="2554"/>
    <s v="India"/>
    <x v="5"/>
    <x v="0"/>
    <x v="5"/>
    <s v="Man-in-the-Middle"/>
    <n v="2"/>
    <x v="1"/>
    <s v="Retail"/>
    <x v="1"/>
    <n v="9566"/>
    <n v="9566000"/>
    <s v="Alta"/>
    <s v="424762"/>
    <s v="Insider"/>
    <n v="424762"/>
    <n v="424762"/>
    <n v="22.520846968419963"/>
    <s v="Leve"/>
    <s v="Insider"/>
    <s v="Unpatched Software"/>
    <x v="0"/>
    <n v="10"/>
    <x v="1"/>
  </r>
  <r>
    <n v="2555"/>
    <s v="Japan"/>
    <x v="9"/>
    <x v="0"/>
    <x v="0"/>
    <s v="Man-in-the-Middle"/>
    <n v="6"/>
    <x v="1"/>
    <s v="IT"/>
    <x v="2"/>
    <n v="4234"/>
    <n v="4234000"/>
    <s v="Alta"/>
    <s v="130309"/>
    <s v="Insider"/>
    <n v="130309"/>
    <n v="130309"/>
    <n v="32.491999785126126"/>
    <s v="Leve"/>
    <s v="Insider"/>
    <s v="Zero-day"/>
    <x v="1"/>
    <n v="56"/>
    <x v="0"/>
  </r>
  <r>
    <n v="2556"/>
    <s v="India"/>
    <x v="5"/>
    <x v="0"/>
    <x v="4"/>
    <s v="DDoS"/>
    <n v="7"/>
    <x v="2"/>
    <s v="Government"/>
    <x v="6"/>
    <n v="6511"/>
    <n v="6511000"/>
    <s v="Alta"/>
    <s v="95378"/>
    <s v="Insider"/>
    <n v="95378"/>
    <n v="95378"/>
    <n v="68.265218394178945"/>
    <s v="Moderada"/>
    <s v="Insider"/>
    <s v="Social Engineering"/>
    <x v="2"/>
    <n v="67"/>
    <x v="0"/>
  </r>
  <r>
    <n v="2557"/>
    <s v="India"/>
    <x v="5"/>
    <x v="0"/>
    <x v="1"/>
    <s v="Phishing"/>
    <n v="8"/>
    <x v="4"/>
    <s v="IT"/>
    <x v="2"/>
    <n v="5395"/>
    <n v="5395000"/>
    <s v="Alta"/>
    <s v="920801"/>
    <s v="Nation-state"/>
    <n v="920801"/>
    <n v="920801"/>
    <n v="5.8590292582219172"/>
    <s v="Leve"/>
    <s v="Nation-state"/>
    <s v="Zero-day"/>
    <x v="2"/>
    <n v="52"/>
    <x v="0"/>
  </r>
  <r>
    <n v="2558"/>
    <s v="Japan"/>
    <x v="9"/>
    <x v="0"/>
    <x v="9"/>
    <s v="Man-in-the-Middle"/>
    <n v="5"/>
    <x v="1"/>
    <s v="Retail"/>
    <x v="1"/>
    <n v="9136"/>
    <n v="9136000"/>
    <s v="Alta"/>
    <s v="551038"/>
    <s v="Insider"/>
    <n v="551038"/>
    <n v="551038"/>
    <n v="16.579618828465552"/>
    <s v="Leve"/>
    <s v="Insider"/>
    <s v="Social Engineering"/>
    <x v="3"/>
    <n v="21"/>
    <x v="2"/>
  </r>
  <r>
    <n v="2559"/>
    <s v="China"/>
    <x v="0"/>
    <x v="0"/>
    <x v="3"/>
    <s v="Malware"/>
    <n v="9"/>
    <x v="5"/>
    <s v="Telecommunications"/>
    <x v="3"/>
    <n v="858"/>
    <n v="858000"/>
    <s v="Media"/>
    <s v="962508"/>
    <s v=""/>
    <n v="962508"/>
    <n v="962508"/>
    <n v="0.8914211622137167"/>
    <s v="Leve"/>
    <s v="Unknown"/>
    <s v="Social Engineering"/>
    <x v="1"/>
    <n v="13"/>
    <x v="1"/>
  </r>
  <r>
    <n v="2560"/>
    <s v="France"/>
    <x v="4"/>
    <x v="1"/>
    <x v="9"/>
    <s v="Malware"/>
    <n v="5"/>
    <x v="5"/>
    <s v="Healthcare"/>
    <x v="5"/>
    <n v="9229"/>
    <n v="9229000"/>
    <s v="Alta"/>
    <s v="267554"/>
    <s v="Hacker Group"/>
    <n v="267554"/>
    <n v="267554"/>
    <n v="34.493971310464431"/>
    <s v="Leve"/>
    <s v="Hacker Group"/>
    <s v="Social Engineering"/>
    <x v="3"/>
    <n v="45"/>
    <x v="2"/>
  </r>
  <r>
    <n v="2561"/>
    <s v="Japan"/>
    <x v="9"/>
    <x v="0"/>
    <x v="9"/>
    <s v="Ransomware"/>
    <n v="5"/>
    <x v="0"/>
    <s v="IT"/>
    <x v="2"/>
    <n v="253"/>
    <n v="253000"/>
    <s v="Media"/>
    <s v="76258"/>
    <s v=""/>
    <n v="76258"/>
    <n v="76258"/>
    <n v="3.3176847019329121"/>
    <s v="Leve"/>
    <s v="Unknown"/>
    <s v="Social Engineering"/>
    <x v="0"/>
    <n v="43"/>
    <x v="2"/>
  </r>
  <r>
    <n v="2562"/>
    <s v="Russia"/>
    <x v="7"/>
    <x v="0"/>
    <x v="3"/>
    <s v="Malware"/>
    <n v="9"/>
    <x v="5"/>
    <s v="Banking"/>
    <x v="4"/>
    <n v="36"/>
    <n v="36000"/>
    <s v="Baja"/>
    <s v="661377"/>
    <s v="Hacker Group"/>
    <n v="661377"/>
    <n v="661377"/>
    <n v="5.4431889829854987E-2"/>
    <s v="Leve"/>
    <s v="Hacker Group"/>
    <s v="Weak Passwords"/>
    <x v="2"/>
    <n v="66"/>
    <x v="0"/>
  </r>
  <r>
    <n v="2563"/>
    <s v="Australia"/>
    <x v="6"/>
    <x v="3"/>
    <x v="6"/>
    <s v="SQL Injection"/>
    <n v="3"/>
    <x v="3"/>
    <s v="Retail"/>
    <x v="1"/>
    <n v="5662"/>
    <n v="5662000"/>
    <s v="Alta"/>
    <s v="310341"/>
    <s v=""/>
    <n v="310341"/>
    <n v="310341"/>
    <n v="18.24444723707148"/>
    <s v="Leve"/>
    <s v="Unknown"/>
    <s v="Weak Passwords"/>
    <x v="4"/>
    <n v="32"/>
    <x v="2"/>
  </r>
  <r>
    <n v="2564"/>
    <s v="Russia"/>
    <x v="7"/>
    <x v="0"/>
    <x v="1"/>
    <s v="Phishing"/>
    <n v="8"/>
    <x v="4"/>
    <s v="Education"/>
    <x v="0"/>
    <n v="6625"/>
    <n v="6625000"/>
    <s v="Alta"/>
    <s v="702883"/>
    <s v="Insider"/>
    <n v="702883"/>
    <n v="702883"/>
    <n v="9.4254662582535076"/>
    <s v="Leve"/>
    <s v="Insider"/>
    <s v="Unpatched Software"/>
    <x v="0"/>
    <n v="31"/>
    <x v="2"/>
  </r>
  <r>
    <n v="2565"/>
    <s v="USA"/>
    <x v="3"/>
    <x v="2"/>
    <x v="1"/>
    <s v="Malware"/>
    <n v="8"/>
    <x v="5"/>
    <s v="Education"/>
    <x v="0"/>
    <n v="7838"/>
    <n v="7838000"/>
    <s v="Alta"/>
    <s v="516103"/>
    <s v="Hacker Group"/>
    <n v="516103"/>
    <n v="516103"/>
    <n v="15.186890988814248"/>
    <s v="Leve"/>
    <s v="Hacker Group"/>
    <s v="Unpatched Software"/>
    <x v="3"/>
    <n v="62"/>
    <x v="0"/>
  </r>
  <r>
    <n v="2566"/>
    <s v="USA"/>
    <x v="3"/>
    <x v="2"/>
    <x v="7"/>
    <s v="Malware"/>
    <n v="10"/>
    <x v="5"/>
    <s v="Retail"/>
    <x v="1"/>
    <n v="847"/>
    <n v="847000"/>
    <s v="Media"/>
    <s v="542283"/>
    <s v="Hacker Group"/>
    <n v="542283"/>
    <n v="542283"/>
    <n v="1.5619150886160915"/>
    <s v="Leve"/>
    <s v="Hacker Group"/>
    <s v="Social Engineering"/>
    <x v="3"/>
    <n v="64"/>
    <x v="0"/>
  </r>
  <r>
    <n v="2567"/>
    <s v="Russia"/>
    <x v="7"/>
    <x v="0"/>
    <x v="3"/>
    <s v="SQL Injection"/>
    <n v="9"/>
    <x v="3"/>
    <s v="Government"/>
    <x v="6"/>
    <n v="4375"/>
    <n v="4375000"/>
    <s v="Alta"/>
    <s v="173441"/>
    <s v="Hacker Group"/>
    <n v="173441"/>
    <n v="173441"/>
    <n v="25.224716185907599"/>
    <s v="Leve"/>
    <s v="Hacker Group"/>
    <s v="Social Engineering"/>
    <x v="2"/>
    <n v="43"/>
    <x v="2"/>
  </r>
  <r>
    <n v="2568"/>
    <s v="France"/>
    <x v="4"/>
    <x v="1"/>
    <x v="1"/>
    <s v="DDoS"/>
    <n v="8"/>
    <x v="2"/>
    <s v="Retail"/>
    <x v="1"/>
    <n v="6736"/>
    <n v="6736000"/>
    <s v="Alta"/>
    <s v="856228"/>
    <s v="Hacker Group"/>
    <n v="856228"/>
    <n v="856228"/>
    <n v="7.8670634457177293"/>
    <s v="Leve"/>
    <s v="Hacker Group"/>
    <s v="Zero-day"/>
    <x v="4"/>
    <n v="47"/>
    <x v="2"/>
  </r>
  <r>
    <n v="2569"/>
    <s v="UK"/>
    <x v="1"/>
    <x v="1"/>
    <x v="0"/>
    <s v="Malware"/>
    <n v="6"/>
    <x v="5"/>
    <s v="IT"/>
    <x v="2"/>
    <n v="6854"/>
    <n v="6854000"/>
    <s v="Alta"/>
    <s v="791265"/>
    <s v="Hacker Group"/>
    <n v="791265"/>
    <n v="791265"/>
    <n v="8.6620790759100927"/>
    <s v="Leve"/>
    <s v="Hacker Group"/>
    <s v="Social Engineering"/>
    <x v="3"/>
    <n v="65"/>
    <x v="0"/>
  </r>
  <r>
    <n v="2570"/>
    <s v="USA"/>
    <x v="3"/>
    <x v="2"/>
    <x v="0"/>
    <s v="Malware"/>
    <n v="6"/>
    <x v="5"/>
    <s v="Retail"/>
    <x v="1"/>
    <n v="4542"/>
    <n v="4542000"/>
    <s v="Alta"/>
    <s v="969699"/>
    <s v="Hacker Group"/>
    <n v="969699"/>
    <n v="969699"/>
    <n v="4.6839276930263924"/>
    <s v="Leve"/>
    <s v="Hacker Group"/>
    <s v="Social Engineering"/>
    <x v="3"/>
    <n v="63"/>
    <x v="0"/>
  </r>
  <r>
    <n v="2571"/>
    <s v="Russia"/>
    <x v="7"/>
    <x v="0"/>
    <x v="5"/>
    <s v="Malware"/>
    <n v="2"/>
    <x v="5"/>
    <s v="Telecommunications"/>
    <x v="3"/>
    <n v="950"/>
    <n v="950000"/>
    <s v="Media"/>
    <s v="338867"/>
    <s v="Nation-state"/>
    <n v="338867"/>
    <n v="338867"/>
    <n v="2.8034597644503596"/>
    <s v="Leve"/>
    <s v="Nation-state"/>
    <s v="Unpatched Software"/>
    <x v="1"/>
    <n v="34"/>
    <x v="2"/>
  </r>
  <r>
    <n v="2572"/>
    <s v="Japan"/>
    <x v="9"/>
    <x v="0"/>
    <x v="4"/>
    <s v="Ransomware"/>
    <n v="7"/>
    <x v="0"/>
    <s v="Government"/>
    <x v="6"/>
    <n v="4498"/>
    <n v="4498000"/>
    <s v="Alta"/>
    <s v="951249"/>
    <s v="Hacker Group"/>
    <n v="951249"/>
    <n v="951249"/>
    <n v="4.728520082544108"/>
    <s v="Leve"/>
    <s v="Hacker Group"/>
    <s v="Weak Passwords"/>
    <x v="0"/>
    <n v="25"/>
    <x v="2"/>
  </r>
  <r>
    <n v="2573"/>
    <s v="USA"/>
    <x v="3"/>
    <x v="2"/>
    <x v="6"/>
    <s v="Ransomware"/>
    <n v="3"/>
    <x v="0"/>
    <s v="IT"/>
    <x v="2"/>
    <n v="504"/>
    <n v="504000"/>
    <s v="Media"/>
    <s v="34584"/>
    <s v="Insider"/>
    <n v="34584"/>
    <n v="34584"/>
    <n v="14.573213046495489"/>
    <s v="Leve"/>
    <s v="Insider"/>
    <s v="Zero-day"/>
    <x v="3"/>
    <n v="43"/>
    <x v="2"/>
  </r>
  <r>
    <n v="2574"/>
    <s v="Brazil"/>
    <x v="8"/>
    <x v="2"/>
    <x v="8"/>
    <s v="Malware"/>
    <n v="4"/>
    <x v="5"/>
    <s v="Education"/>
    <x v="0"/>
    <n v="7437"/>
    <n v="7437000"/>
    <s v="Alta"/>
    <s v="298836"/>
    <s v="Hacker Group"/>
    <n v="298836"/>
    <n v="298836"/>
    <n v="24.88655985222664"/>
    <s v="Leve"/>
    <s v="Hacker Group"/>
    <s v="Social Engineering"/>
    <x v="4"/>
    <n v="29"/>
    <x v="2"/>
  </r>
  <r>
    <n v="2575"/>
    <s v="Brazil"/>
    <x v="8"/>
    <x v="2"/>
    <x v="4"/>
    <s v="Malware"/>
    <n v="7"/>
    <x v="5"/>
    <s v="Retail"/>
    <x v="1"/>
    <n v="2782"/>
    <n v="2782000"/>
    <s v="Media"/>
    <s v="526161"/>
    <s v=""/>
    <n v="526161"/>
    <n v="526161"/>
    <n v="5.287355011108767"/>
    <s v="Leve"/>
    <s v="Unknown"/>
    <s v="Unpatched Software"/>
    <x v="1"/>
    <n v="12"/>
    <x v="1"/>
  </r>
  <r>
    <n v="2576"/>
    <s v="Brazil"/>
    <x v="8"/>
    <x v="2"/>
    <x v="9"/>
    <s v="Phishing"/>
    <n v="5"/>
    <x v="4"/>
    <s v="Government"/>
    <x v="6"/>
    <n v="7695"/>
    <n v="7695000"/>
    <s v="Alta"/>
    <s v="476308"/>
    <s v="Insider"/>
    <n v="476308"/>
    <n v="476308"/>
    <n v="16.155512819436161"/>
    <s v="Leve"/>
    <s v="Insider"/>
    <s v="Social Engineering"/>
    <x v="0"/>
    <n v="44"/>
    <x v="2"/>
  </r>
  <r>
    <n v="2577"/>
    <s v="China"/>
    <x v="0"/>
    <x v="0"/>
    <x v="1"/>
    <s v="SQL Injection"/>
    <n v="8"/>
    <x v="3"/>
    <s v="Banking"/>
    <x v="4"/>
    <n v="2939"/>
    <n v="2939000"/>
    <s v="Media"/>
    <s v="206897"/>
    <s v=""/>
    <n v="206897"/>
    <n v="206897"/>
    <n v="14.20513588887224"/>
    <s v="Leve"/>
    <s v="Unknown"/>
    <s v="Zero-day"/>
    <x v="4"/>
    <n v="18"/>
    <x v="1"/>
  </r>
  <r>
    <n v="2578"/>
    <s v="Japan"/>
    <x v="9"/>
    <x v="0"/>
    <x v="6"/>
    <s v="Malware"/>
    <n v="3"/>
    <x v="5"/>
    <s v="IT"/>
    <x v="2"/>
    <n v="192"/>
    <n v="192000"/>
    <s v="Media"/>
    <s v="2653"/>
    <s v="Nation-state"/>
    <n v="2653"/>
    <n v="2653"/>
    <n v="72.370900866943089"/>
    <s v="Moderada"/>
    <s v="Nation-state"/>
    <s v="Unpatched Software"/>
    <x v="1"/>
    <n v="56"/>
    <x v="0"/>
  </r>
  <r>
    <n v="2579"/>
    <s v="UK"/>
    <x v="1"/>
    <x v="1"/>
    <x v="2"/>
    <s v="Ransomware"/>
    <n v="1"/>
    <x v="0"/>
    <s v="Healthcare"/>
    <x v="5"/>
    <n v="9037"/>
    <n v="9037000"/>
    <s v="Alta"/>
    <s v="540353"/>
    <s v="Hacker Group"/>
    <n v="540353"/>
    <n v="540353"/>
    <n v="16.724252479397727"/>
    <s v="Leve"/>
    <s v="Hacker Group"/>
    <s v="Unpatched Software"/>
    <x v="2"/>
    <n v="68"/>
    <x v="0"/>
  </r>
  <r>
    <n v="2580"/>
    <s v="Germany"/>
    <x v="2"/>
    <x v="1"/>
    <x v="7"/>
    <s v="Phishing"/>
    <n v="10"/>
    <x v="4"/>
    <s v="Retail"/>
    <x v="1"/>
    <n v="8477"/>
    <n v="8477000"/>
    <s v="Alta"/>
    <s v="779922"/>
    <s v="Nation-state"/>
    <n v="779922"/>
    <n v="779922"/>
    <n v="10.86903562151087"/>
    <s v="Leve"/>
    <s v="Nation-state"/>
    <s v="Zero-day"/>
    <x v="2"/>
    <n v="50"/>
    <x v="2"/>
  </r>
  <r>
    <n v="2581"/>
    <s v="Germany"/>
    <x v="2"/>
    <x v="1"/>
    <x v="3"/>
    <s v="Ransomware"/>
    <n v="9"/>
    <x v="0"/>
    <s v="Education"/>
    <x v="0"/>
    <n v="244"/>
    <n v="244000"/>
    <s v="Media"/>
    <s v="908906"/>
    <s v="Hacker Group"/>
    <n v="908906"/>
    <n v="908906"/>
    <n v="0.26845460366638574"/>
    <s v="Leve"/>
    <s v="Hacker Group"/>
    <s v="Weak Passwords"/>
    <x v="1"/>
    <n v="46"/>
    <x v="2"/>
  </r>
  <r>
    <n v="2582"/>
    <s v="Russia"/>
    <x v="7"/>
    <x v="0"/>
    <x v="8"/>
    <s v="Man-in-the-Middle"/>
    <n v="4"/>
    <x v="1"/>
    <s v="Healthcare"/>
    <x v="5"/>
    <n v="2834"/>
    <n v="2834000"/>
    <s v="Media"/>
    <s v="446741"/>
    <s v="Nation-state"/>
    <n v="446741"/>
    <n v="446741"/>
    <n v="6.3437204107077703"/>
    <s v="Leve"/>
    <s v="Nation-state"/>
    <s v="Weak Passwords"/>
    <x v="3"/>
    <n v="20"/>
    <x v="1"/>
  </r>
  <r>
    <n v="2583"/>
    <s v="India"/>
    <x v="5"/>
    <x v="0"/>
    <x v="5"/>
    <s v="Phishing"/>
    <n v="2"/>
    <x v="4"/>
    <s v="Education"/>
    <x v="0"/>
    <n v="995"/>
    <n v="995000"/>
    <s v="Media"/>
    <s v="317488"/>
    <s v="Insider"/>
    <n v="317488"/>
    <n v="317488"/>
    <n v="3.1339767172302575"/>
    <s v="Leve"/>
    <s v="Insider"/>
    <s v="Social Engineering"/>
    <x v="0"/>
    <n v="46"/>
    <x v="2"/>
  </r>
  <r>
    <n v="2584"/>
    <s v="Brazil"/>
    <x v="8"/>
    <x v="2"/>
    <x v="2"/>
    <s v="Phishing"/>
    <n v="1"/>
    <x v="4"/>
    <s v="IT"/>
    <x v="2"/>
    <n v="7233"/>
    <n v="7233000"/>
    <s v="Alta"/>
    <s v="182613"/>
    <s v=""/>
    <n v="182613"/>
    <n v="182613"/>
    <n v="39.608352088843617"/>
    <s v="Leve"/>
    <s v="Unknown"/>
    <s v="Unpatched Software"/>
    <x v="1"/>
    <n v="26"/>
    <x v="2"/>
  </r>
  <r>
    <n v="2585"/>
    <s v="UK"/>
    <x v="1"/>
    <x v="1"/>
    <x v="4"/>
    <s v="Ransomware"/>
    <n v="7"/>
    <x v="0"/>
    <s v="IT"/>
    <x v="2"/>
    <n v="6142"/>
    <n v="6142000"/>
    <s v="Alta"/>
    <s v="211305"/>
    <s v="Hacker Group"/>
    <n v="211305"/>
    <n v="211305"/>
    <n v="29.066988476373016"/>
    <s v="Leve"/>
    <s v="Hacker Group"/>
    <s v="Zero-day"/>
    <x v="4"/>
    <n v="27"/>
    <x v="2"/>
  </r>
  <r>
    <n v="2586"/>
    <s v="UK"/>
    <x v="1"/>
    <x v="1"/>
    <x v="2"/>
    <s v="DDoS"/>
    <n v="1"/>
    <x v="2"/>
    <s v="Government"/>
    <x v="6"/>
    <n v="6883"/>
    <n v="6883000"/>
    <s v="Alta"/>
    <s v="60379"/>
    <s v="Hacker Group"/>
    <n v="60379"/>
    <n v="60379"/>
    <n v="113.99658821775783"/>
    <s v="Grave"/>
    <s v="Hacker Group"/>
    <s v="Unpatched Software"/>
    <x v="3"/>
    <n v="32"/>
    <x v="2"/>
  </r>
  <r>
    <n v="2587"/>
    <s v="Russia"/>
    <x v="7"/>
    <x v="0"/>
    <x v="9"/>
    <s v="Ransomware"/>
    <n v="5"/>
    <x v="0"/>
    <s v="Healthcare"/>
    <x v="5"/>
    <n v="1111"/>
    <n v="1111000"/>
    <s v="Media"/>
    <s v="785179"/>
    <s v=""/>
    <n v="785179"/>
    <n v="785179"/>
    <n v="1.4149639763671724"/>
    <s v="Leve"/>
    <s v="Unknown"/>
    <s v="Weak Passwords"/>
    <x v="0"/>
    <n v="2"/>
    <x v="1"/>
  </r>
  <r>
    <n v="2588"/>
    <s v="Russia"/>
    <x v="7"/>
    <x v="0"/>
    <x v="6"/>
    <s v="SQL Injection"/>
    <n v="3"/>
    <x v="3"/>
    <s v="Telecommunications"/>
    <x v="3"/>
    <n v="199"/>
    <n v="199000"/>
    <s v="Media"/>
    <s v="652682"/>
    <s v="Insider"/>
    <n v="652682"/>
    <n v="652682"/>
    <n v="0.30489579917938597"/>
    <s v="Leve"/>
    <s v="Insider"/>
    <s v="Social Engineering"/>
    <x v="4"/>
    <n v="46"/>
    <x v="2"/>
  </r>
  <r>
    <n v="2589"/>
    <s v="Brazil"/>
    <x v="8"/>
    <x v="2"/>
    <x v="6"/>
    <s v="SQL Injection"/>
    <n v="3"/>
    <x v="3"/>
    <s v="Banking"/>
    <x v="4"/>
    <n v="585"/>
    <n v="585000"/>
    <s v="Media"/>
    <s v="52649"/>
    <s v="Nation-state"/>
    <n v="52649"/>
    <n v="52649"/>
    <n v="11.111322152367567"/>
    <s v="Leve"/>
    <s v="Nation-state"/>
    <s v="Unpatched Software"/>
    <x v="4"/>
    <n v="57"/>
    <x v="0"/>
  </r>
  <r>
    <n v="2590"/>
    <s v="Germany"/>
    <x v="2"/>
    <x v="1"/>
    <x v="2"/>
    <s v="Man-in-the-Middle"/>
    <n v="1"/>
    <x v="1"/>
    <s v="Government"/>
    <x v="6"/>
    <n v="4575"/>
    <n v="4575000"/>
    <s v="Alta"/>
    <s v="865871"/>
    <s v="Insider"/>
    <n v="865871"/>
    <n v="865871"/>
    <n v="5.2836969941249912"/>
    <s v="Leve"/>
    <s v="Insider"/>
    <s v="Weak Passwords"/>
    <x v="2"/>
    <n v="58"/>
    <x v="0"/>
  </r>
  <r>
    <n v="2591"/>
    <s v="Russia"/>
    <x v="7"/>
    <x v="0"/>
    <x v="6"/>
    <s v="DDoS"/>
    <n v="3"/>
    <x v="2"/>
    <s v="Retail"/>
    <x v="1"/>
    <n v="9371"/>
    <n v="9371000"/>
    <s v="Alta"/>
    <s v="474552"/>
    <s v="Nation-state"/>
    <n v="474552"/>
    <n v="474552"/>
    <n v="19.747045634619599"/>
    <s v="Leve"/>
    <s v="Nation-state"/>
    <s v="Zero-day"/>
    <x v="4"/>
    <n v="20"/>
    <x v="1"/>
  </r>
  <r>
    <n v="2592"/>
    <s v="France"/>
    <x v="4"/>
    <x v="1"/>
    <x v="2"/>
    <s v="SQL Injection"/>
    <n v="1"/>
    <x v="3"/>
    <s v="Healthcare"/>
    <x v="5"/>
    <n v="57"/>
    <n v="57000"/>
    <s v="Baja"/>
    <s v="400840"/>
    <s v="Insider"/>
    <n v="400840"/>
    <n v="400840"/>
    <n v="0.14220137710807304"/>
    <s v="Leve"/>
    <s v="Insider"/>
    <s v="Social Engineering"/>
    <x v="0"/>
    <n v="57"/>
    <x v="0"/>
  </r>
  <r>
    <n v="2593"/>
    <s v="USA"/>
    <x v="3"/>
    <x v="2"/>
    <x v="9"/>
    <s v="Phishing"/>
    <n v="5"/>
    <x v="4"/>
    <s v="Education"/>
    <x v="0"/>
    <n v="6057"/>
    <n v="6057000"/>
    <s v="Alta"/>
    <s v="275819"/>
    <s v="Nation-state"/>
    <n v="275819"/>
    <n v="275819"/>
    <n v="21.960053513354772"/>
    <s v="Leve"/>
    <s v="Nation-state"/>
    <s v="Social Engineering"/>
    <x v="3"/>
    <n v="69"/>
    <x v="0"/>
  </r>
  <r>
    <n v="2594"/>
    <s v="Brazil"/>
    <x v="8"/>
    <x v="2"/>
    <x v="8"/>
    <s v="DDoS"/>
    <n v="4"/>
    <x v="2"/>
    <s v="Retail"/>
    <x v="1"/>
    <n v="8979"/>
    <n v="8979000"/>
    <s v="Alta"/>
    <s v="454088"/>
    <s v="Hacker Group"/>
    <n v="454088"/>
    <n v="454088"/>
    <n v="19.773700251933548"/>
    <s v="Leve"/>
    <s v="Hacker Group"/>
    <s v="Social Engineering"/>
    <x v="0"/>
    <n v="70"/>
    <x v="0"/>
  </r>
  <r>
    <n v="2595"/>
    <s v="France"/>
    <x v="4"/>
    <x v="1"/>
    <x v="4"/>
    <s v="Phishing"/>
    <n v="7"/>
    <x v="4"/>
    <s v="Government"/>
    <x v="6"/>
    <n v="3068"/>
    <n v="3068000"/>
    <s v="Media"/>
    <s v="338619"/>
    <s v="Hacker Group"/>
    <n v="338619"/>
    <n v="338619"/>
    <n v="9.0603303417705447"/>
    <s v="Leve"/>
    <s v="Hacker Group"/>
    <s v="Unpatched Software"/>
    <x v="2"/>
    <n v="68"/>
    <x v="0"/>
  </r>
  <r>
    <n v="2596"/>
    <s v="Brazil"/>
    <x v="8"/>
    <x v="2"/>
    <x v="4"/>
    <s v="Malware"/>
    <n v="7"/>
    <x v="5"/>
    <s v="Banking"/>
    <x v="4"/>
    <n v="3156"/>
    <n v="3156000"/>
    <s v="Media"/>
    <s v="940038"/>
    <s v="Hacker Group"/>
    <n v="940038"/>
    <n v="940038"/>
    <n v="3.3573110874241254"/>
    <s v="Leve"/>
    <s v="Hacker Group"/>
    <s v="Zero-day"/>
    <x v="2"/>
    <n v="24"/>
    <x v="2"/>
  </r>
  <r>
    <n v="2597"/>
    <s v="USA"/>
    <x v="3"/>
    <x v="2"/>
    <x v="1"/>
    <s v="DDoS"/>
    <n v="8"/>
    <x v="2"/>
    <s v="Government"/>
    <x v="6"/>
    <n v="9873"/>
    <n v="9873000"/>
    <s v="Alta"/>
    <s v="17805"/>
    <s v="Nation-state"/>
    <n v="17805"/>
    <n v="17805"/>
    <n v="554.50716090985679"/>
    <s v="Grave"/>
    <s v="Nation-state"/>
    <s v="Weak Passwords"/>
    <x v="2"/>
    <n v="31"/>
    <x v="2"/>
  </r>
  <r>
    <n v="2598"/>
    <s v="Japan"/>
    <x v="9"/>
    <x v="0"/>
    <x v="9"/>
    <s v="SQL Injection"/>
    <n v="5"/>
    <x v="3"/>
    <s v="Telecommunications"/>
    <x v="3"/>
    <n v="9213"/>
    <n v="9213000"/>
    <s v="Alta"/>
    <s v="244933"/>
    <s v="Nation-state"/>
    <n v="244933"/>
    <n v="244933"/>
    <n v="37.614368010843783"/>
    <s v="Leve"/>
    <s v="Nation-state"/>
    <s v="Social Engineering"/>
    <x v="1"/>
    <n v="37"/>
    <x v="2"/>
  </r>
  <r>
    <n v="2599"/>
    <s v="USA"/>
    <x v="3"/>
    <x v="2"/>
    <x v="3"/>
    <s v="Phishing"/>
    <n v="9"/>
    <x v="4"/>
    <s v="Retail"/>
    <x v="1"/>
    <n v="7114"/>
    <n v="7114000"/>
    <s v="Alta"/>
    <s v="198602"/>
    <s v=""/>
    <n v="198602"/>
    <n v="198602"/>
    <n v="35.820384487568099"/>
    <s v="Leve"/>
    <s v="Unknown"/>
    <s v="Zero-day"/>
    <x v="3"/>
    <n v="18"/>
    <x v="1"/>
  </r>
  <r>
    <n v="2600"/>
    <s v="India"/>
    <x v="5"/>
    <x v="0"/>
    <x v="5"/>
    <s v="DDoS"/>
    <n v="2"/>
    <x v="2"/>
    <s v="Retail"/>
    <x v="1"/>
    <n v="7385"/>
    <n v="7385000"/>
    <s v="Alta"/>
    <s v="504861"/>
    <s v=""/>
    <n v="504861"/>
    <n v="504861"/>
    <n v="14.627788638853071"/>
    <s v="Leve"/>
    <s v="Unknown"/>
    <s v="Weak Passwords"/>
    <x v="2"/>
    <n v="65"/>
    <x v="0"/>
  </r>
  <r>
    <n v="2601"/>
    <s v="UK"/>
    <x v="1"/>
    <x v="1"/>
    <x v="3"/>
    <s v="Malware"/>
    <n v="9"/>
    <x v="5"/>
    <s v="Telecommunications"/>
    <x v="3"/>
    <n v="9124"/>
    <n v="9124000"/>
    <s v="Alta"/>
    <s v="695618"/>
    <s v="Nation-state"/>
    <n v="695618"/>
    <n v="695618"/>
    <n v="13.116394342872093"/>
    <s v="Leve"/>
    <s v="Nation-state"/>
    <s v="Social Engineering"/>
    <x v="2"/>
    <n v="14"/>
    <x v="1"/>
  </r>
  <r>
    <n v="2602"/>
    <s v="China"/>
    <x v="0"/>
    <x v="0"/>
    <x v="6"/>
    <s v="Man-in-the-Middle"/>
    <n v="3"/>
    <x v="1"/>
    <s v="Healthcare"/>
    <x v="5"/>
    <n v="54"/>
    <n v="54000"/>
    <s v="Baja"/>
    <s v="270732"/>
    <s v=""/>
    <n v="270732"/>
    <n v="270732"/>
    <n v="0.19945924382784452"/>
    <s v="Leve"/>
    <s v="Unknown"/>
    <s v="Weak Passwords"/>
    <x v="3"/>
    <n v="31"/>
    <x v="2"/>
  </r>
  <r>
    <n v="2603"/>
    <s v="UK"/>
    <x v="1"/>
    <x v="1"/>
    <x v="7"/>
    <s v="Phishing"/>
    <n v="10"/>
    <x v="4"/>
    <s v="Retail"/>
    <x v="1"/>
    <n v="7758"/>
    <n v="7758000"/>
    <s v="Alta"/>
    <s v="270326"/>
    <s v="Nation-state"/>
    <n v="270326"/>
    <n v="270326"/>
    <n v="28.698682331703203"/>
    <s v="Leve"/>
    <s v="Nation-state"/>
    <s v="Social Engineering"/>
    <x v="3"/>
    <n v="24"/>
    <x v="2"/>
  </r>
  <r>
    <n v="2604"/>
    <s v="Russia"/>
    <x v="7"/>
    <x v="0"/>
    <x v="1"/>
    <s v="Man-in-the-Middle"/>
    <n v="8"/>
    <x v="1"/>
    <s v="Government"/>
    <x v="6"/>
    <n v="8095"/>
    <n v="8095000"/>
    <s v="Alta"/>
    <s v="827534"/>
    <s v="Hacker Group"/>
    <n v="827534"/>
    <n v="827534"/>
    <n v="9.7820754192576977"/>
    <s v="Leve"/>
    <s v="Hacker Group"/>
    <s v="Unpatched Software"/>
    <x v="3"/>
    <n v="29"/>
    <x v="2"/>
  </r>
  <r>
    <n v="2605"/>
    <s v="Germany"/>
    <x v="2"/>
    <x v="1"/>
    <x v="9"/>
    <s v="Man-in-the-Middle"/>
    <n v="5"/>
    <x v="1"/>
    <s v="Retail"/>
    <x v="1"/>
    <n v="4607"/>
    <n v="4607000"/>
    <s v="Alta"/>
    <s v="32499"/>
    <s v="Insider"/>
    <n v="32499"/>
    <n v="32499"/>
    <n v="141.75820794485983"/>
    <s v="Grave"/>
    <s v="Insider"/>
    <s v="Zero-day"/>
    <x v="3"/>
    <n v="14"/>
    <x v="1"/>
  </r>
  <r>
    <n v="2606"/>
    <s v="Russia"/>
    <x v="7"/>
    <x v="0"/>
    <x v="3"/>
    <s v="Malware"/>
    <n v="9"/>
    <x v="5"/>
    <s v="Telecommunications"/>
    <x v="3"/>
    <n v="522"/>
    <n v="522000"/>
    <s v="Media"/>
    <s v="279065"/>
    <s v="Hacker Group"/>
    <n v="279065"/>
    <n v="279065"/>
    <n v="1.8705319549208965"/>
    <s v="Leve"/>
    <s v="Hacker Group"/>
    <s v="Unpatched Software"/>
    <x v="0"/>
    <n v="62"/>
    <x v="0"/>
  </r>
  <r>
    <n v="2607"/>
    <s v="Germany"/>
    <x v="2"/>
    <x v="1"/>
    <x v="1"/>
    <s v="Ransomware"/>
    <n v="8"/>
    <x v="0"/>
    <s v="Telecommunications"/>
    <x v="3"/>
    <n v="4956"/>
    <n v="4956000"/>
    <s v="Alta"/>
    <s v="119598"/>
    <s v="Insider"/>
    <n v="119598"/>
    <n v="119598"/>
    <n v="41.438820047157982"/>
    <s v="Moderada"/>
    <s v="Insider"/>
    <s v="Unpatched Software"/>
    <x v="4"/>
    <n v="43"/>
    <x v="2"/>
  </r>
  <r>
    <n v="2608"/>
    <s v="Germany"/>
    <x v="2"/>
    <x v="1"/>
    <x v="3"/>
    <s v="SQL Injection"/>
    <n v="9"/>
    <x v="3"/>
    <s v="Education"/>
    <x v="0"/>
    <n v="6178"/>
    <n v="6178000"/>
    <s v="Alta"/>
    <s v="387500"/>
    <s v="Nation-state"/>
    <n v="387500"/>
    <n v="387500"/>
    <n v="15.943225806451613"/>
    <s v="Leve"/>
    <s v="Nation-state"/>
    <s v="Weak Passwords"/>
    <x v="1"/>
    <n v="30"/>
    <x v="2"/>
  </r>
  <r>
    <n v="2609"/>
    <s v="Brazil"/>
    <x v="8"/>
    <x v="2"/>
    <x v="4"/>
    <s v="Phishing"/>
    <n v="7"/>
    <x v="4"/>
    <s v="Education"/>
    <x v="0"/>
    <n v="6607"/>
    <n v="6607000"/>
    <s v="Alta"/>
    <s v="656031"/>
    <s v="Nation-state"/>
    <n v="656031"/>
    <n v="656031"/>
    <n v="10.071170417251624"/>
    <s v="Leve"/>
    <s v="Nation-state"/>
    <s v="Social Engineering"/>
    <x v="4"/>
    <n v="36"/>
    <x v="2"/>
  </r>
  <r>
    <n v="2610"/>
    <s v="China"/>
    <x v="0"/>
    <x v="0"/>
    <x v="6"/>
    <s v="Ransomware"/>
    <n v="3"/>
    <x v="0"/>
    <s v="Education"/>
    <x v="0"/>
    <n v="8572"/>
    <n v="8572000"/>
    <s v="Alta"/>
    <s v="637259"/>
    <s v=""/>
    <n v="637259"/>
    <n v="637259"/>
    <n v="13.451359651256396"/>
    <s v="Leve"/>
    <s v="Unknown"/>
    <s v="Zero-day"/>
    <x v="0"/>
    <n v="57"/>
    <x v="0"/>
  </r>
  <r>
    <n v="2611"/>
    <s v="Russia"/>
    <x v="7"/>
    <x v="0"/>
    <x v="5"/>
    <s v="SQL Injection"/>
    <n v="2"/>
    <x v="3"/>
    <s v="Education"/>
    <x v="0"/>
    <n v="98"/>
    <n v="98000"/>
    <s v="Baja"/>
    <s v="623106"/>
    <s v="Nation-state"/>
    <n v="623106"/>
    <n v="623106"/>
    <n v="0.157276611042102"/>
    <s v="Leve"/>
    <s v="Nation-state"/>
    <s v="Weak Passwords"/>
    <x v="3"/>
    <n v="43"/>
    <x v="2"/>
  </r>
  <r>
    <n v="2612"/>
    <s v="India"/>
    <x v="5"/>
    <x v="0"/>
    <x v="7"/>
    <s v="DDoS"/>
    <n v="10"/>
    <x v="2"/>
    <s v="Education"/>
    <x v="0"/>
    <n v="2174"/>
    <n v="2174000"/>
    <s v="Media"/>
    <s v="513867"/>
    <s v=""/>
    <n v="513867"/>
    <n v="513867"/>
    <n v="4.2306666900190129"/>
    <s v="Leve"/>
    <s v="Unknown"/>
    <s v="Zero-day"/>
    <x v="3"/>
    <n v="34"/>
    <x v="2"/>
  </r>
  <r>
    <n v="2613"/>
    <s v="Australia"/>
    <x v="6"/>
    <x v="3"/>
    <x v="5"/>
    <s v="Man-in-the-Middle"/>
    <n v="2"/>
    <x v="1"/>
    <s v="Healthcare"/>
    <x v="5"/>
    <n v="754"/>
    <n v="754000"/>
    <s v="Media"/>
    <s v="710871"/>
    <s v="Insider"/>
    <n v="710871"/>
    <n v="710871"/>
    <n v="1.0606706420714869"/>
    <s v="Leve"/>
    <s v="Insider"/>
    <s v="Zero-day"/>
    <x v="3"/>
    <n v="55"/>
    <x v="0"/>
  </r>
  <r>
    <n v="2614"/>
    <s v="India"/>
    <x v="5"/>
    <x v="0"/>
    <x v="9"/>
    <s v="Malware"/>
    <n v="5"/>
    <x v="5"/>
    <s v="Healthcare"/>
    <x v="5"/>
    <n v="708"/>
    <n v="708000"/>
    <s v="Media"/>
    <s v="875225"/>
    <s v=""/>
    <n v="875225"/>
    <n v="875225"/>
    <n v="0.80893484532548776"/>
    <s v="Leve"/>
    <s v="Unknown"/>
    <s v="Zero-day"/>
    <x v="2"/>
    <n v="31"/>
    <x v="2"/>
  </r>
  <r>
    <n v="2615"/>
    <s v="Germany"/>
    <x v="2"/>
    <x v="1"/>
    <x v="2"/>
    <s v="Malware"/>
    <n v="1"/>
    <x v="5"/>
    <s v="Retail"/>
    <x v="1"/>
    <n v="712"/>
    <n v="712000"/>
    <s v="Media"/>
    <s v="989625"/>
    <s v=""/>
    <n v="989625"/>
    <n v="989625"/>
    <n v="0.7194644436023746"/>
    <s v="Leve"/>
    <s v="Unknown"/>
    <s v="Social Engineering"/>
    <x v="3"/>
    <n v="53"/>
    <x v="0"/>
  </r>
  <r>
    <n v="2616"/>
    <s v="China"/>
    <x v="0"/>
    <x v="0"/>
    <x v="3"/>
    <s v="DDoS"/>
    <n v="9"/>
    <x v="2"/>
    <s v="Education"/>
    <x v="0"/>
    <n v="8908"/>
    <n v="8908000"/>
    <s v="Alta"/>
    <s v="210433"/>
    <s v="Insider"/>
    <n v="210433"/>
    <n v="210433"/>
    <n v="42.331763554195398"/>
    <s v="Moderada"/>
    <s v="Insider"/>
    <s v="Weak Passwords"/>
    <x v="1"/>
    <n v="63"/>
    <x v="0"/>
  </r>
  <r>
    <n v="2617"/>
    <s v="USA"/>
    <x v="3"/>
    <x v="2"/>
    <x v="4"/>
    <s v="Malware"/>
    <n v="7"/>
    <x v="5"/>
    <s v="IT"/>
    <x v="2"/>
    <n v="2631"/>
    <n v="2631000"/>
    <s v="Media"/>
    <s v="709153"/>
    <s v="Hacker Group"/>
    <n v="709153"/>
    <n v="709153"/>
    <n v="3.7100597473323811"/>
    <s v="Leve"/>
    <s v="Hacker Group"/>
    <s v="Weak Passwords"/>
    <x v="0"/>
    <n v="45"/>
    <x v="2"/>
  </r>
  <r>
    <n v="2618"/>
    <s v="France"/>
    <x v="4"/>
    <x v="1"/>
    <x v="9"/>
    <s v="Ransomware"/>
    <n v="5"/>
    <x v="0"/>
    <s v="IT"/>
    <x v="2"/>
    <n v="2111"/>
    <n v="2111000"/>
    <s v="Media"/>
    <s v="568832"/>
    <s v="Nation-state"/>
    <n v="568832"/>
    <n v="568832"/>
    <n v="3.7111132988298832"/>
    <s v="Leve"/>
    <s v="Nation-state"/>
    <s v="Social Engineering"/>
    <x v="3"/>
    <n v="12"/>
    <x v="1"/>
  </r>
  <r>
    <n v="2619"/>
    <s v="China"/>
    <x v="0"/>
    <x v="0"/>
    <x v="6"/>
    <s v="Phishing"/>
    <n v="3"/>
    <x v="4"/>
    <s v="Retail"/>
    <x v="1"/>
    <n v="5176"/>
    <n v="5176000"/>
    <s v="Alta"/>
    <s v="355545"/>
    <s v=""/>
    <n v="355545"/>
    <n v="355545"/>
    <n v="14.557932188611849"/>
    <s v="Leve"/>
    <s v="Unknown"/>
    <s v="Weak Passwords"/>
    <x v="4"/>
    <n v="68"/>
    <x v="0"/>
  </r>
  <r>
    <n v="2620"/>
    <s v="Germany"/>
    <x v="2"/>
    <x v="1"/>
    <x v="0"/>
    <s v="Phishing"/>
    <n v="6"/>
    <x v="4"/>
    <s v="Education"/>
    <x v="0"/>
    <n v="9091"/>
    <n v="9091000"/>
    <s v="Alta"/>
    <s v="112635"/>
    <s v="Insider"/>
    <n v="112635"/>
    <n v="112635"/>
    <n v="80.712034447551829"/>
    <s v="Moderada"/>
    <s v="Insider"/>
    <s v="Weak Passwords"/>
    <x v="3"/>
    <n v="55"/>
    <x v="0"/>
  </r>
  <r>
    <n v="2621"/>
    <s v="Brazil"/>
    <x v="8"/>
    <x v="2"/>
    <x v="7"/>
    <s v="SQL Injection"/>
    <n v="10"/>
    <x v="3"/>
    <s v="Banking"/>
    <x v="4"/>
    <n v="8939"/>
    <n v="8939000"/>
    <s v="Alta"/>
    <s v="988268"/>
    <s v=""/>
    <n v="988268"/>
    <n v="988268"/>
    <n v="9.0451173163554817"/>
    <s v="Leve"/>
    <s v="Unknown"/>
    <s v="Zero-day"/>
    <x v="0"/>
    <n v="44"/>
    <x v="2"/>
  </r>
  <r>
    <n v="2622"/>
    <s v="India"/>
    <x v="5"/>
    <x v="0"/>
    <x v="8"/>
    <s v="Malware"/>
    <n v="4"/>
    <x v="5"/>
    <s v="Education"/>
    <x v="0"/>
    <n v="6587"/>
    <n v="6587000"/>
    <s v="Alta"/>
    <s v="357399"/>
    <s v="Nation-state"/>
    <n v="357399"/>
    <n v="357399"/>
    <n v="18.430381730223083"/>
    <s v="Leve"/>
    <s v="Nation-state"/>
    <s v="Zero-day"/>
    <x v="4"/>
    <n v="2"/>
    <x v="1"/>
  </r>
  <r>
    <n v="2623"/>
    <s v="Japan"/>
    <x v="9"/>
    <x v="0"/>
    <x v="4"/>
    <s v="Man-in-the-Middle"/>
    <n v="7"/>
    <x v="1"/>
    <s v="Government"/>
    <x v="6"/>
    <n v="7816"/>
    <n v="7816000"/>
    <s v="Alta"/>
    <s v="512258"/>
    <s v="Hacker Group"/>
    <n v="512258"/>
    <n v="512258"/>
    <n v="15.257936430470583"/>
    <s v="Leve"/>
    <s v="Hacker Group"/>
    <s v="Weak Passwords"/>
    <x v="4"/>
    <n v="32"/>
    <x v="2"/>
  </r>
  <r>
    <n v="2624"/>
    <s v="Australia"/>
    <x v="6"/>
    <x v="3"/>
    <x v="2"/>
    <s v="Ransomware"/>
    <n v="1"/>
    <x v="0"/>
    <s v="Healthcare"/>
    <x v="5"/>
    <n v="2421"/>
    <n v="2421000"/>
    <s v="Media"/>
    <s v="180760"/>
    <s v="Nation-state"/>
    <n v="180760"/>
    <n v="180760"/>
    <n v="13.393449878291657"/>
    <s v="Leve"/>
    <s v="Nation-state"/>
    <s v="Weak Passwords"/>
    <x v="4"/>
    <n v="34"/>
    <x v="2"/>
  </r>
  <r>
    <n v="2625"/>
    <s v="USA"/>
    <x v="3"/>
    <x v="2"/>
    <x v="5"/>
    <s v="Man-in-the-Middle"/>
    <n v="2"/>
    <x v="1"/>
    <s v="Retail"/>
    <x v="1"/>
    <n v="8116"/>
    <n v="8116000"/>
    <s v="Alta"/>
    <s v="691638"/>
    <s v=""/>
    <n v="691638"/>
    <n v="691638"/>
    <n v="11.734462247591948"/>
    <s v="Leve"/>
    <s v="Unknown"/>
    <s v="Zero-day"/>
    <x v="2"/>
    <n v="17"/>
    <x v="1"/>
  </r>
  <r>
    <n v="2626"/>
    <s v="Russia"/>
    <x v="7"/>
    <x v="0"/>
    <x v="0"/>
    <s v="Ransomware"/>
    <n v="6"/>
    <x v="0"/>
    <s v="IT"/>
    <x v="2"/>
    <n v="8018"/>
    <n v="8018000"/>
    <s v="Alta"/>
    <s v="123757"/>
    <s v="Insider"/>
    <n v="123757"/>
    <n v="123757"/>
    <n v="64.788254401771212"/>
    <s v="Moderada"/>
    <s v="Insider"/>
    <s v="Social Engineering"/>
    <x v="4"/>
    <n v="54"/>
    <x v="0"/>
  </r>
  <r>
    <n v="2627"/>
    <s v="Germany"/>
    <x v="2"/>
    <x v="1"/>
    <x v="4"/>
    <s v="DDoS"/>
    <n v="7"/>
    <x v="2"/>
    <s v="Telecommunications"/>
    <x v="3"/>
    <n v="700"/>
    <n v="700000"/>
    <s v="Media"/>
    <s v="702285"/>
    <s v="Hacker Group"/>
    <n v="702285"/>
    <n v="702285"/>
    <n v="0.99674633517731404"/>
    <s v="Leve"/>
    <s v="Hacker Group"/>
    <s v="Zero-day"/>
    <x v="1"/>
    <n v="46"/>
    <x v="2"/>
  </r>
  <r>
    <n v="2628"/>
    <s v="Australia"/>
    <x v="6"/>
    <x v="3"/>
    <x v="6"/>
    <s v="DDoS"/>
    <n v="3"/>
    <x v="2"/>
    <s v="Education"/>
    <x v="0"/>
    <n v="973"/>
    <n v="973000"/>
    <s v="Media"/>
    <s v="907708"/>
    <s v=""/>
    <n v="907708"/>
    <n v="907708"/>
    <n v="1.0719306208604529"/>
    <s v="Leve"/>
    <s v="Unknown"/>
    <s v="Unpatched Software"/>
    <x v="1"/>
    <n v="44"/>
    <x v="2"/>
  </r>
  <r>
    <n v="2629"/>
    <s v="Australia"/>
    <x v="6"/>
    <x v="3"/>
    <x v="7"/>
    <s v="DDoS"/>
    <n v="10"/>
    <x v="2"/>
    <s v="Healthcare"/>
    <x v="5"/>
    <n v="449"/>
    <n v="449000"/>
    <s v="Media"/>
    <s v="713160"/>
    <s v="Hacker Group"/>
    <n v="713160"/>
    <n v="713160"/>
    <n v="0.62959223736608894"/>
    <s v="Leve"/>
    <s v="Hacker Group"/>
    <s v="Unpatched Software"/>
    <x v="4"/>
    <n v="26"/>
    <x v="2"/>
  </r>
  <r>
    <n v="2630"/>
    <s v="USA"/>
    <x v="3"/>
    <x v="2"/>
    <x v="6"/>
    <s v="Malware"/>
    <n v="3"/>
    <x v="5"/>
    <s v="Banking"/>
    <x v="4"/>
    <n v="4675"/>
    <n v="4675000"/>
    <s v="Alta"/>
    <s v="239200"/>
    <s v="Nation-state"/>
    <n v="239200"/>
    <n v="239200"/>
    <n v="19.544314381270905"/>
    <s v="Leve"/>
    <s v="Nation-state"/>
    <s v="Social Engineering"/>
    <x v="4"/>
    <n v="8"/>
    <x v="1"/>
  </r>
  <r>
    <n v="2631"/>
    <s v="China"/>
    <x v="0"/>
    <x v="0"/>
    <x v="3"/>
    <s v="DDoS"/>
    <n v="9"/>
    <x v="2"/>
    <s v="Healthcare"/>
    <x v="5"/>
    <n v="6315"/>
    <n v="6315000"/>
    <s v="Alta"/>
    <s v="500521"/>
    <s v="Nation-state"/>
    <n v="500521"/>
    <n v="500521"/>
    <n v="12.616853238925041"/>
    <s v="Leve"/>
    <s v="Nation-state"/>
    <s v="Weak Passwords"/>
    <x v="4"/>
    <n v="27"/>
    <x v="2"/>
  </r>
  <r>
    <n v="2632"/>
    <s v="India"/>
    <x v="5"/>
    <x v="0"/>
    <x v="7"/>
    <s v="Phishing"/>
    <n v="10"/>
    <x v="4"/>
    <s v="IT"/>
    <x v="2"/>
    <n v="2547"/>
    <n v="2547000"/>
    <s v="Media"/>
    <s v="741259"/>
    <s v="Hacker Group"/>
    <n v="741259"/>
    <n v="741259"/>
    <n v="3.4360459704367838"/>
    <s v="Leve"/>
    <s v="Hacker Group"/>
    <s v="Unpatched Software"/>
    <x v="2"/>
    <n v="18"/>
    <x v="1"/>
  </r>
  <r>
    <n v="2633"/>
    <s v="Japan"/>
    <x v="9"/>
    <x v="0"/>
    <x v="8"/>
    <s v="SQL Injection"/>
    <n v="4"/>
    <x v="3"/>
    <s v="Education"/>
    <x v="0"/>
    <n v="397"/>
    <n v="397000"/>
    <s v="Media"/>
    <s v="604843"/>
    <s v="Insider"/>
    <n v="604843"/>
    <n v="604843"/>
    <n v="0.65636867749151429"/>
    <s v="Leve"/>
    <s v="Insider"/>
    <s v="Unpatched Software"/>
    <x v="1"/>
    <n v="40"/>
    <x v="2"/>
  </r>
  <r>
    <n v="2634"/>
    <s v="UK"/>
    <x v="1"/>
    <x v="1"/>
    <x v="5"/>
    <s v="SQL Injection"/>
    <n v="2"/>
    <x v="3"/>
    <s v="Education"/>
    <x v="0"/>
    <n v="1917"/>
    <n v="1917000"/>
    <s v="Media"/>
    <s v="697610"/>
    <s v="Insider"/>
    <n v="697610"/>
    <n v="697610"/>
    <n v="2.747953727727527"/>
    <s v="Leve"/>
    <s v="Insider"/>
    <s v="Weak Passwords"/>
    <x v="4"/>
    <n v="18"/>
    <x v="1"/>
  </r>
  <r>
    <n v="2635"/>
    <s v="Germany"/>
    <x v="2"/>
    <x v="1"/>
    <x v="6"/>
    <s v="SQL Injection"/>
    <n v="3"/>
    <x v="3"/>
    <s v="IT"/>
    <x v="2"/>
    <n v="5835"/>
    <n v="5835000"/>
    <s v="Alta"/>
    <s v="730850"/>
    <s v="Hacker Group"/>
    <n v="730850"/>
    <n v="730850"/>
    <n v="7.9838544160908533"/>
    <s v="Leve"/>
    <s v="Hacker Group"/>
    <s v="Weak Passwords"/>
    <x v="1"/>
    <n v="27"/>
    <x v="2"/>
  </r>
  <r>
    <n v="2636"/>
    <s v="Australia"/>
    <x v="6"/>
    <x v="3"/>
    <x v="4"/>
    <s v="SQL Injection"/>
    <n v="7"/>
    <x v="3"/>
    <s v="IT"/>
    <x v="2"/>
    <n v="6508"/>
    <n v="6508000"/>
    <s v="Alta"/>
    <s v="417807"/>
    <s v="Insider"/>
    <n v="417807"/>
    <n v="417807"/>
    <n v="15.576570043106027"/>
    <s v="Leve"/>
    <s v="Insider"/>
    <s v="Social Engineering"/>
    <x v="3"/>
    <n v="46"/>
    <x v="2"/>
  </r>
  <r>
    <n v="2637"/>
    <s v="India"/>
    <x v="5"/>
    <x v="0"/>
    <x v="9"/>
    <s v="Malware"/>
    <n v="5"/>
    <x v="5"/>
    <s v="Healthcare"/>
    <x v="5"/>
    <n v="374"/>
    <n v="374000"/>
    <s v="Media"/>
    <s v="58205"/>
    <s v="Hacker Group"/>
    <n v="58205"/>
    <n v="58205"/>
    <n v="6.4255648140194142"/>
    <s v="Leve"/>
    <s v="Hacker Group"/>
    <s v="Unpatched Software"/>
    <x v="4"/>
    <n v="63"/>
    <x v="0"/>
  </r>
  <r>
    <n v="2638"/>
    <s v="India"/>
    <x v="5"/>
    <x v="0"/>
    <x v="3"/>
    <s v="SQL Injection"/>
    <n v="9"/>
    <x v="3"/>
    <s v="Healthcare"/>
    <x v="5"/>
    <n v="3311"/>
    <n v="3311000"/>
    <s v="Media"/>
    <s v="830670"/>
    <s v=""/>
    <n v="830670"/>
    <n v="830670"/>
    <n v="3.9859390612397223"/>
    <s v="Leve"/>
    <s v="Unknown"/>
    <s v="Social Engineering"/>
    <x v="2"/>
    <n v="11"/>
    <x v="1"/>
  </r>
  <r>
    <n v="2639"/>
    <s v="Brazil"/>
    <x v="8"/>
    <x v="2"/>
    <x v="2"/>
    <s v="Ransomware"/>
    <n v="1"/>
    <x v="0"/>
    <s v="Government"/>
    <x v="6"/>
    <n v="577"/>
    <n v="577000"/>
    <s v="Media"/>
    <s v="691990"/>
    <s v="Insider"/>
    <n v="691990"/>
    <n v="691990"/>
    <n v="0.8338270784259888"/>
    <s v="Leve"/>
    <s v="Insider"/>
    <s v="Weak Passwords"/>
    <x v="2"/>
    <n v="41"/>
    <x v="2"/>
  </r>
  <r>
    <n v="2640"/>
    <s v="USA"/>
    <x v="3"/>
    <x v="2"/>
    <x v="7"/>
    <s v="Ransomware"/>
    <n v="10"/>
    <x v="0"/>
    <s v="Retail"/>
    <x v="1"/>
    <n v="7468"/>
    <n v="7468000"/>
    <s v="Alta"/>
    <s v="498089"/>
    <s v="Insider"/>
    <n v="498089"/>
    <n v="498089"/>
    <n v="14.993304409452929"/>
    <s v="Leve"/>
    <s v="Insider"/>
    <s v="Weak Passwords"/>
    <x v="4"/>
    <n v="18"/>
    <x v="1"/>
  </r>
  <r>
    <n v="2641"/>
    <s v="China"/>
    <x v="0"/>
    <x v="0"/>
    <x v="7"/>
    <s v="Ransomware"/>
    <n v="10"/>
    <x v="0"/>
    <s v="IT"/>
    <x v="2"/>
    <n v="8682"/>
    <n v="8682000"/>
    <s v="Alta"/>
    <s v="748040"/>
    <s v="Insider"/>
    <n v="748040"/>
    <n v="748040"/>
    <n v="11.60633121223464"/>
    <s v="Leve"/>
    <s v="Insider"/>
    <s v="Weak Passwords"/>
    <x v="3"/>
    <n v="18"/>
    <x v="1"/>
  </r>
  <r>
    <n v="2642"/>
    <s v="Brazil"/>
    <x v="8"/>
    <x v="2"/>
    <x v="4"/>
    <s v="Ransomware"/>
    <n v="7"/>
    <x v="0"/>
    <s v="Healthcare"/>
    <x v="5"/>
    <n v="451"/>
    <n v="451000"/>
    <s v="Media"/>
    <s v="909979"/>
    <s v="Nation-state"/>
    <n v="909979"/>
    <n v="909979"/>
    <n v="0.495615832892847"/>
    <s v="Leve"/>
    <s v="Nation-state"/>
    <s v="Social Engineering"/>
    <x v="0"/>
    <n v="65"/>
    <x v="0"/>
  </r>
  <r>
    <n v="2643"/>
    <s v="Australia"/>
    <x v="6"/>
    <x v="3"/>
    <x v="0"/>
    <s v="Man-in-the-Middle"/>
    <n v="6"/>
    <x v="1"/>
    <s v="Banking"/>
    <x v="4"/>
    <n v="270"/>
    <n v="270000"/>
    <s v="Media"/>
    <s v="286038"/>
    <s v="Nation-state"/>
    <n v="286038"/>
    <n v="286038"/>
    <n v="0.94393052671323385"/>
    <s v="Leve"/>
    <s v="Nation-state"/>
    <s v="Social Engineering"/>
    <x v="4"/>
    <n v="43"/>
    <x v="2"/>
  </r>
  <r>
    <n v="2644"/>
    <s v="Russia"/>
    <x v="7"/>
    <x v="0"/>
    <x v="8"/>
    <s v="SQL Injection"/>
    <n v="4"/>
    <x v="3"/>
    <s v="Retail"/>
    <x v="1"/>
    <n v="8288"/>
    <n v="8288000"/>
    <s v="Alta"/>
    <s v="479586"/>
    <s v="Insider"/>
    <n v="479586"/>
    <n v="479586"/>
    <n v="17.281572022536103"/>
    <s v="Leve"/>
    <s v="Insider"/>
    <s v="Zero-day"/>
    <x v="1"/>
    <n v="8"/>
    <x v="1"/>
  </r>
  <r>
    <n v="2645"/>
    <s v="Australia"/>
    <x v="6"/>
    <x v="3"/>
    <x v="9"/>
    <s v="Phishing"/>
    <n v="5"/>
    <x v="4"/>
    <s v="Banking"/>
    <x v="4"/>
    <n v="4203"/>
    <n v="4203000"/>
    <s v="Alta"/>
    <s v="454763"/>
    <s v="Hacker Group"/>
    <n v="454763"/>
    <n v="454763"/>
    <n v="9.2421766942341392"/>
    <s v="Leve"/>
    <s v="Hacker Group"/>
    <s v="Social Engineering"/>
    <x v="3"/>
    <n v="14"/>
    <x v="1"/>
  </r>
  <r>
    <n v="2646"/>
    <s v="UK"/>
    <x v="1"/>
    <x v="1"/>
    <x v="0"/>
    <s v="Phishing"/>
    <n v="6"/>
    <x v="4"/>
    <s v="Telecommunications"/>
    <x v="3"/>
    <n v="3385"/>
    <n v="3385000"/>
    <s v="Media"/>
    <s v="60183"/>
    <s v="Nation-state"/>
    <n v="60183"/>
    <n v="60183"/>
    <n v="56.245119053553331"/>
    <s v="Moderada"/>
    <s v="Nation-state"/>
    <s v="Unpatched Software"/>
    <x v="1"/>
    <n v="17"/>
    <x v="1"/>
  </r>
  <r>
    <n v="2647"/>
    <s v="Russia"/>
    <x v="7"/>
    <x v="0"/>
    <x v="4"/>
    <s v="Phishing"/>
    <n v="7"/>
    <x v="4"/>
    <s v="Education"/>
    <x v="0"/>
    <n v="946"/>
    <n v="946000"/>
    <s v="Media"/>
    <s v="596801"/>
    <s v="Nation-state"/>
    <n v="596801"/>
    <n v="596801"/>
    <n v="1.585117987402836"/>
    <s v="Leve"/>
    <s v="Nation-state"/>
    <s v="Weak Passwords"/>
    <x v="2"/>
    <n v="70"/>
    <x v="0"/>
  </r>
  <r>
    <n v="2648"/>
    <s v="China"/>
    <x v="0"/>
    <x v="0"/>
    <x v="8"/>
    <s v="Ransomware"/>
    <n v="4"/>
    <x v="0"/>
    <s v="IT"/>
    <x v="2"/>
    <n v="719"/>
    <n v="719000"/>
    <s v="Media"/>
    <s v="698786"/>
    <s v="Hacker Group"/>
    <n v="698786"/>
    <n v="698786"/>
    <n v="1.0289273110795008"/>
    <s v="Leve"/>
    <s v="Hacker Group"/>
    <s v="Zero-day"/>
    <x v="2"/>
    <n v="21"/>
    <x v="2"/>
  </r>
  <r>
    <n v="2649"/>
    <s v="Japan"/>
    <x v="9"/>
    <x v="0"/>
    <x v="8"/>
    <s v="DDoS"/>
    <n v="4"/>
    <x v="2"/>
    <s v="Telecommunications"/>
    <x v="3"/>
    <n v="9423"/>
    <n v="9423000"/>
    <s v="Alta"/>
    <s v="441749"/>
    <s v="Nation-state"/>
    <n v="441749"/>
    <n v="441749"/>
    <n v="21.331117897267454"/>
    <s v="Leve"/>
    <s v="Nation-state"/>
    <s v="Unpatched Software"/>
    <x v="1"/>
    <n v="55"/>
    <x v="0"/>
  </r>
  <r>
    <n v="2650"/>
    <s v="China"/>
    <x v="0"/>
    <x v="0"/>
    <x v="4"/>
    <s v="SQL Injection"/>
    <n v="7"/>
    <x v="3"/>
    <s v="Healthcare"/>
    <x v="5"/>
    <n v="764"/>
    <n v="764000"/>
    <s v="Media"/>
    <s v="966102"/>
    <s v="Hacker Group"/>
    <n v="966102"/>
    <n v="966102"/>
    <n v="0.79080676781540671"/>
    <s v="Leve"/>
    <s v="Hacker Group"/>
    <s v="Social Engineering"/>
    <x v="3"/>
    <n v="1"/>
    <x v="1"/>
  </r>
  <r>
    <n v="2651"/>
    <s v="India"/>
    <x v="5"/>
    <x v="0"/>
    <x v="1"/>
    <s v="Malware"/>
    <n v="8"/>
    <x v="5"/>
    <s v="Healthcare"/>
    <x v="5"/>
    <n v="6629"/>
    <n v="6629000"/>
    <s v="Alta"/>
    <s v="430200"/>
    <s v=""/>
    <n v="430200"/>
    <n v="430200"/>
    <n v="15.409112040911204"/>
    <s v="Leve"/>
    <s v="Unknown"/>
    <s v="Zero-day"/>
    <x v="2"/>
    <n v="48"/>
    <x v="2"/>
  </r>
  <r>
    <n v="2652"/>
    <s v="UK"/>
    <x v="1"/>
    <x v="1"/>
    <x v="5"/>
    <s v="Ransomware"/>
    <n v="2"/>
    <x v="0"/>
    <s v="Banking"/>
    <x v="4"/>
    <n v="4989"/>
    <n v="4989000"/>
    <s v="Alta"/>
    <s v="638668"/>
    <s v="Nation-state"/>
    <n v="638668"/>
    <n v="638668"/>
    <n v="7.8115703307508753"/>
    <s v="Leve"/>
    <s v="Nation-state"/>
    <s v="Social Engineering"/>
    <x v="4"/>
    <n v="47"/>
    <x v="2"/>
  </r>
  <r>
    <n v="2653"/>
    <s v="UK"/>
    <x v="1"/>
    <x v="1"/>
    <x v="0"/>
    <s v="DDoS"/>
    <n v="6"/>
    <x v="2"/>
    <s v="Healthcare"/>
    <x v="5"/>
    <n v="8191"/>
    <n v="8191000"/>
    <s v="Alta"/>
    <s v="127817"/>
    <s v="Nation-state"/>
    <n v="127817"/>
    <n v="127817"/>
    <n v="64.083807318275348"/>
    <s v="Moderada"/>
    <s v="Nation-state"/>
    <s v="Weak Passwords"/>
    <x v="2"/>
    <n v="66"/>
    <x v="0"/>
  </r>
  <r>
    <n v="2654"/>
    <s v="Brazil"/>
    <x v="8"/>
    <x v="2"/>
    <x v="1"/>
    <s v="Man-in-the-Middle"/>
    <n v="8"/>
    <x v="1"/>
    <s v="Government"/>
    <x v="6"/>
    <n v="1454"/>
    <n v="1454000"/>
    <s v="Media"/>
    <s v="491794"/>
    <s v="Nation-state"/>
    <n v="491794"/>
    <n v="491794"/>
    <n v="2.9565224463901552"/>
    <s v="Leve"/>
    <s v="Nation-state"/>
    <s v="Zero-day"/>
    <x v="4"/>
    <n v="4"/>
    <x v="1"/>
  </r>
  <r>
    <n v="2655"/>
    <s v="Germany"/>
    <x v="2"/>
    <x v="1"/>
    <x v="2"/>
    <s v="Ransomware"/>
    <n v="1"/>
    <x v="0"/>
    <s v="IT"/>
    <x v="2"/>
    <n v="3344"/>
    <n v="3344000"/>
    <s v="Media"/>
    <s v="737958"/>
    <s v="Hacker Group"/>
    <n v="737958"/>
    <n v="737958"/>
    <n v="4.5314231975261468"/>
    <s v="Leve"/>
    <s v="Hacker Group"/>
    <s v="Social Engineering"/>
    <x v="4"/>
    <n v="54"/>
    <x v="0"/>
  </r>
  <r>
    <n v="2656"/>
    <s v="Australia"/>
    <x v="6"/>
    <x v="3"/>
    <x v="1"/>
    <s v="DDoS"/>
    <n v="8"/>
    <x v="2"/>
    <s v="Education"/>
    <x v="0"/>
    <n v="3174"/>
    <n v="3174000"/>
    <s v="Media"/>
    <s v="724207"/>
    <s v="Hacker Group"/>
    <n v="724207"/>
    <n v="724207"/>
    <n v="4.3827248286746743"/>
    <s v="Leve"/>
    <s v="Hacker Group"/>
    <s v="Weak Passwords"/>
    <x v="3"/>
    <n v="54"/>
    <x v="0"/>
  </r>
  <r>
    <n v="2657"/>
    <s v="Germany"/>
    <x v="2"/>
    <x v="1"/>
    <x v="4"/>
    <s v="SQL Injection"/>
    <n v="7"/>
    <x v="3"/>
    <s v="Healthcare"/>
    <x v="5"/>
    <n v="7811"/>
    <n v="7811000"/>
    <s v="Alta"/>
    <s v="451780"/>
    <s v="Hacker Group"/>
    <n v="451780"/>
    <n v="451780"/>
    <n v="17.289388640488735"/>
    <s v="Leve"/>
    <s v="Hacker Group"/>
    <s v="Unpatched Software"/>
    <x v="0"/>
    <n v="28"/>
    <x v="2"/>
  </r>
  <r>
    <n v="2658"/>
    <s v="India"/>
    <x v="5"/>
    <x v="0"/>
    <x v="3"/>
    <s v="Man-in-the-Middle"/>
    <n v="9"/>
    <x v="1"/>
    <s v="Healthcare"/>
    <x v="5"/>
    <n v="825"/>
    <n v="825000"/>
    <s v="Media"/>
    <s v="875227"/>
    <s v=""/>
    <n v="875227"/>
    <n v="875227"/>
    <n v="0.94261260221633936"/>
    <s v="Leve"/>
    <s v="Unknown"/>
    <s v="Zero-day"/>
    <x v="1"/>
    <n v="20"/>
    <x v="1"/>
  </r>
  <r>
    <n v="2659"/>
    <s v="Brazil"/>
    <x v="8"/>
    <x v="2"/>
    <x v="4"/>
    <s v="Malware"/>
    <n v="7"/>
    <x v="5"/>
    <s v="Banking"/>
    <x v="4"/>
    <n v="1752"/>
    <n v="1752000"/>
    <s v="Media"/>
    <s v="334945"/>
    <s v="Nation-state"/>
    <n v="334945"/>
    <n v="334945"/>
    <n v="5.2307095194733462"/>
    <s v="Leve"/>
    <s v="Nation-state"/>
    <s v="Weak Passwords"/>
    <x v="2"/>
    <n v="33"/>
    <x v="2"/>
  </r>
  <r>
    <n v="2660"/>
    <s v="Australia"/>
    <x v="6"/>
    <x v="3"/>
    <x v="5"/>
    <s v="DDoS"/>
    <n v="2"/>
    <x v="2"/>
    <s v="IT"/>
    <x v="2"/>
    <n v="8189"/>
    <n v="8189000"/>
    <s v="Alta"/>
    <s v="525978"/>
    <s v=""/>
    <n v="525978"/>
    <n v="525978"/>
    <n v="15.569092243401816"/>
    <s v="Leve"/>
    <s v="Unknown"/>
    <s v="Weak Passwords"/>
    <x v="2"/>
    <n v="12"/>
    <x v="1"/>
  </r>
  <r>
    <n v="2661"/>
    <s v="UK"/>
    <x v="1"/>
    <x v="1"/>
    <x v="3"/>
    <s v="Phishing"/>
    <n v="9"/>
    <x v="4"/>
    <s v="Retail"/>
    <x v="1"/>
    <n v="3729"/>
    <n v="3729000"/>
    <s v="Media"/>
    <s v="761252"/>
    <s v="Insider"/>
    <n v="761252"/>
    <n v="761252"/>
    <n v="4.898509297840925"/>
    <s v="Leve"/>
    <s v="Insider"/>
    <s v="Weak Passwords"/>
    <x v="0"/>
    <n v="57"/>
    <x v="0"/>
  </r>
  <r>
    <n v="2662"/>
    <s v="China"/>
    <x v="0"/>
    <x v="0"/>
    <x v="1"/>
    <s v="Phishing"/>
    <n v="8"/>
    <x v="4"/>
    <s v="Government"/>
    <x v="6"/>
    <n v="3887"/>
    <n v="3887000"/>
    <s v="Media"/>
    <s v="168075"/>
    <s v="Insider"/>
    <n v="168075"/>
    <n v="168075"/>
    <n v="23.126580395656703"/>
    <s v="Leve"/>
    <s v="Insider"/>
    <s v="Social Engineering"/>
    <x v="1"/>
    <n v="52"/>
    <x v="0"/>
  </r>
  <r>
    <n v="2663"/>
    <s v="Japan"/>
    <x v="9"/>
    <x v="0"/>
    <x v="7"/>
    <s v="Ransomware"/>
    <n v="10"/>
    <x v="0"/>
    <s v="Banking"/>
    <x v="4"/>
    <n v="657"/>
    <n v="657000"/>
    <s v="Media"/>
    <s v="443408"/>
    <s v="Hacker Group"/>
    <n v="443408"/>
    <n v="443408"/>
    <n v="1.4817053368455237"/>
    <s v="Leve"/>
    <s v="Hacker Group"/>
    <s v="Weak Passwords"/>
    <x v="4"/>
    <n v="71"/>
    <x v="0"/>
  </r>
  <r>
    <n v="2664"/>
    <s v="UK"/>
    <x v="1"/>
    <x v="1"/>
    <x v="4"/>
    <s v="DDoS"/>
    <n v="7"/>
    <x v="2"/>
    <s v="IT"/>
    <x v="2"/>
    <n v="1799"/>
    <n v="1799000"/>
    <s v="Media"/>
    <s v="60917"/>
    <s v=""/>
    <n v="60917"/>
    <n v="60917"/>
    <n v="29.531986145082655"/>
    <s v="Leve"/>
    <s v="Unknown"/>
    <s v="Zero-day"/>
    <x v="0"/>
    <n v="1"/>
    <x v="1"/>
  </r>
  <r>
    <n v="2665"/>
    <s v="USA"/>
    <x v="3"/>
    <x v="2"/>
    <x v="1"/>
    <s v="Man-in-the-Middle"/>
    <n v="8"/>
    <x v="1"/>
    <s v="Banking"/>
    <x v="4"/>
    <n v="5954"/>
    <n v="5954000"/>
    <s v="Alta"/>
    <s v="839892"/>
    <s v="Nation-state"/>
    <n v="839892"/>
    <n v="839892"/>
    <n v="7.0890066818114708"/>
    <s v="Leve"/>
    <s v="Nation-state"/>
    <s v="Weak Passwords"/>
    <x v="4"/>
    <n v="20"/>
    <x v="1"/>
  </r>
  <r>
    <n v="2666"/>
    <s v="Brazil"/>
    <x v="8"/>
    <x v="2"/>
    <x v="8"/>
    <s v="Ransomware"/>
    <n v="4"/>
    <x v="0"/>
    <s v="Government"/>
    <x v="6"/>
    <n v="7214"/>
    <n v="7214000"/>
    <s v="Alta"/>
    <s v="673933"/>
    <s v=""/>
    <n v="673933"/>
    <n v="673933"/>
    <n v="10.704328175055977"/>
    <s v="Leve"/>
    <s v="Unknown"/>
    <s v="Zero-day"/>
    <x v="1"/>
    <n v="22"/>
    <x v="2"/>
  </r>
  <r>
    <n v="2667"/>
    <s v="USA"/>
    <x v="3"/>
    <x v="2"/>
    <x v="8"/>
    <s v="Ransomware"/>
    <n v="4"/>
    <x v="0"/>
    <s v="Education"/>
    <x v="0"/>
    <n v="8464"/>
    <n v="8464000"/>
    <s v="Alta"/>
    <s v="534283"/>
    <s v="Insider"/>
    <n v="534283"/>
    <n v="534283"/>
    <n v="15.841791709637027"/>
    <s v="Leve"/>
    <s v="Insider"/>
    <s v="Social Engineering"/>
    <x v="0"/>
    <n v="49"/>
    <x v="2"/>
  </r>
  <r>
    <n v="2668"/>
    <s v="UK"/>
    <x v="1"/>
    <x v="1"/>
    <x v="6"/>
    <s v="DDoS"/>
    <n v="3"/>
    <x v="2"/>
    <s v="Education"/>
    <x v="0"/>
    <n v="322"/>
    <n v="322000"/>
    <s v="Media"/>
    <s v="49715"/>
    <s v="Insider"/>
    <n v="49715"/>
    <n v="49715"/>
    <n v="6.4769184350799556"/>
    <s v="Leve"/>
    <s v="Insider"/>
    <s v="Unpatched Software"/>
    <x v="4"/>
    <n v="72"/>
    <x v="0"/>
  </r>
  <r>
    <n v="2669"/>
    <s v="China"/>
    <x v="0"/>
    <x v="0"/>
    <x v="6"/>
    <s v="SQL Injection"/>
    <n v="3"/>
    <x v="3"/>
    <s v="Banking"/>
    <x v="4"/>
    <n v="116"/>
    <n v="116000"/>
    <s v="Media"/>
    <s v="297461"/>
    <s v="Hacker Group"/>
    <n v="297461"/>
    <n v="297461"/>
    <n v="0.38996708812247655"/>
    <s v="Leve"/>
    <s v="Hacker Group"/>
    <s v="Zero-day"/>
    <x v="3"/>
    <n v="15"/>
    <x v="1"/>
  </r>
  <r>
    <n v="2670"/>
    <s v="Russia"/>
    <x v="7"/>
    <x v="0"/>
    <x v="8"/>
    <s v="SQL Injection"/>
    <n v="4"/>
    <x v="3"/>
    <s v="Healthcare"/>
    <x v="5"/>
    <n v="4871"/>
    <n v="4871000"/>
    <s v="Alta"/>
    <s v="861410"/>
    <s v=""/>
    <n v="861410"/>
    <n v="861410"/>
    <n v="5.6546824392565673"/>
    <s v="Leve"/>
    <s v="Unknown"/>
    <s v="Social Engineering"/>
    <x v="0"/>
    <n v="7"/>
    <x v="1"/>
  </r>
  <r>
    <n v="2671"/>
    <s v="Germany"/>
    <x v="2"/>
    <x v="1"/>
    <x v="3"/>
    <s v="DDoS"/>
    <n v="9"/>
    <x v="2"/>
    <s v="Telecommunications"/>
    <x v="3"/>
    <n v="1428"/>
    <n v="1428000"/>
    <s v="Media"/>
    <s v="547178"/>
    <s v="Insider"/>
    <n v="547178"/>
    <n v="547178"/>
    <n v="2.6097540471290879"/>
    <s v="Leve"/>
    <s v="Insider"/>
    <s v="Social Engineering"/>
    <x v="3"/>
    <n v="45"/>
    <x v="2"/>
  </r>
  <r>
    <n v="2672"/>
    <s v="Japan"/>
    <x v="9"/>
    <x v="0"/>
    <x v="9"/>
    <s v="Ransomware"/>
    <n v="5"/>
    <x v="0"/>
    <s v="Banking"/>
    <x v="4"/>
    <n v="3738"/>
    <n v="3738000"/>
    <s v="Media"/>
    <s v="273660"/>
    <s v="Insider"/>
    <n v="273660"/>
    <n v="273660"/>
    <n v="13.659285244463934"/>
    <s v="Leve"/>
    <s v="Insider"/>
    <s v="Weak Passwords"/>
    <x v="3"/>
    <n v="6"/>
    <x v="1"/>
  </r>
  <r>
    <n v="2673"/>
    <s v="Brazil"/>
    <x v="8"/>
    <x v="2"/>
    <x v="5"/>
    <s v="Phishing"/>
    <n v="2"/>
    <x v="4"/>
    <s v="IT"/>
    <x v="2"/>
    <n v="2301"/>
    <n v="2301000"/>
    <s v="Media"/>
    <s v="195113"/>
    <s v=""/>
    <n v="195113"/>
    <n v="195113"/>
    <n v="11.793166011490777"/>
    <s v="Leve"/>
    <s v="Unknown"/>
    <s v="Unpatched Software"/>
    <x v="4"/>
    <n v="4"/>
    <x v="1"/>
  </r>
  <r>
    <n v="2674"/>
    <s v="China"/>
    <x v="0"/>
    <x v="0"/>
    <x v="4"/>
    <s v="Man-in-the-Middle"/>
    <n v="7"/>
    <x v="1"/>
    <s v="Banking"/>
    <x v="4"/>
    <n v="977"/>
    <n v="977000"/>
    <s v="Media"/>
    <s v="881294"/>
    <s v="Insider"/>
    <n v="881294"/>
    <n v="881294"/>
    <n v="1.1085971310368616"/>
    <s v="Leve"/>
    <s v="Insider"/>
    <s v="Unpatched Software"/>
    <x v="1"/>
    <n v="3"/>
    <x v="1"/>
  </r>
  <r>
    <n v="2675"/>
    <s v="USA"/>
    <x v="3"/>
    <x v="2"/>
    <x v="2"/>
    <s v="Phishing"/>
    <n v="1"/>
    <x v="4"/>
    <s v="Government"/>
    <x v="6"/>
    <n v="5864"/>
    <n v="5864000"/>
    <s v="Alta"/>
    <s v="146937"/>
    <s v="Hacker Group"/>
    <n v="146937"/>
    <n v="146937"/>
    <n v="39.90826000258614"/>
    <s v="Leve"/>
    <s v="Hacker Group"/>
    <s v="Social Engineering"/>
    <x v="3"/>
    <n v="10"/>
    <x v="1"/>
  </r>
  <r>
    <n v="2676"/>
    <s v="Russia"/>
    <x v="7"/>
    <x v="0"/>
    <x v="3"/>
    <s v="Phishing"/>
    <n v="9"/>
    <x v="4"/>
    <s v="Healthcare"/>
    <x v="5"/>
    <n v="1129"/>
    <n v="1129000"/>
    <s v="Media"/>
    <s v="72191"/>
    <s v=""/>
    <n v="72191"/>
    <n v="72191"/>
    <n v="15.639068581956199"/>
    <s v="Leve"/>
    <s v="Unknown"/>
    <s v="Weak Passwords"/>
    <x v="2"/>
    <n v="3"/>
    <x v="1"/>
  </r>
  <r>
    <n v="2677"/>
    <s v="Australia"/>
    <x v="6"/>
    <x v="3"/>
    <x v="6"/>
    <s v="Man-in-the-Middle"/>
    <n v="3"/>
    <x v="1"/>
    <s v="Government"/>
    <x v="6"/>
    <n v="9065"/>
    <n v="9065000"/>
    <s v="Alta"/>
    <s v="898589"/>
    <s v="Hacker Group"/>
    <n v="898589"/>
    <n v="898589"/>
    <n v="10.088038024057717"/>
    <s v="Leve"/>
    <s v="Hacker Group"/>
    <s v="Zero-day"/>
    <x v="1"/>
    <n v="58"/>
    <x v="0"/>
  </r>
  <r>
    <n v="2678"/>
    <s v="Japan"/>
    <x v="9"/>
    <x v="0"/>
    <x v="2"/>
    <s v="Malware"/>
    <n v="1"/>
    <x v="5"/>
    <s v="Telecommunications"/>
    <x v="3"/>
    <n v="3066"/>
    <n v="3066000"/>
    <s v="Media"/>
    <s v="430306"/>
    <s v="Nation-state"/>
    <n v="430306"/>
    <n v="430306"/>
    <n v="7.1251620939517464"/>
    <s v="Leve"/>
    <s v="Nation-state"/>
    <s v="Weak Passwords"/>
    <x v="0"/>
    <n v="67"/>
    <x v="0"/>
  </r>
  <r>
    <n v="2679"/>
    <s v="Australia"/>
    <x v="6"/>
    <x v="3"/>
    <x v="6"/>
    <s v="DDoS"/>
    <n v="3"/>
    <x v="2"/>
    <s v="IT"/>
    <x v="2"/>
    <n v="2702"/>
    <n v="2702000"/>
    <s v="Media"/>
    <s v="835814"/>
    <s v="Insider"/>
    <n v="835814"/>
    <n v="835814"/>
    <n v="3.2327766704075307"/>
    <s v="Leve"/>
    <s v="Insider"/>
    <s v="Weak Passwords"/>
    <x v="4"/>
    <n v="40"/>
    <x v="2"/>
  </r>
  <r>
    <n v="2680"/>
    <s v="Russia"/>
    <x v="7"/>
    <x v="0"/>
    <x v="7"/>
    <s v="SQL Injection"/>
    <n v="10"/>
    <x v="3"/>
    <s v="IT"/>
    <x v="2"/>
    <n v="5607"/>
    <n v="5607000"/>
    <s v="Alta"/>
    <s v="837322"/>
    <s v="Insider"/>
    <n v="837322"/>
    <n v="837322"/>
    <n v="6.6963485970749606"/>
    <s v="Leve"/>
    <s v="Insider"/>
    <s v="Zero-day"/>
    <x v="1"/>
    <n v="25"/>
    <x v="2"/>
  </r>
  <r>
    <n v="2681"/>
    <s v="Russia"/>
    <x v="7"/>
    <x v="0"/>
    <x v="0"/>
    <s v="SQL Injection"/>
    <n v="6"/>
    <x v="3"/>
    <s v="Telecommunications"/>
    <x v="3"/>
    <n v="1088"/>
    <n v="1088000"/>
    <s v="Media"/>
    <s v="299403"/>
    <s v=""/>
    <n v="299403"/>
    <n v="299403"/>
    <n v="3.6338981239332937"/>
    <s v="Leve"/>
    <s v="Unknown"/>
    <s v="Unpatched Software"/>
    <x v="2"/>
    <n v="23"/>
    <x v="2"/>
  </r>
  <r>
    <n v="2682"/>
    <s v="USA"/>
    <x v="3"/>
    <x v="2"/>
    <x v="2"/>
    <s v="Man-in-the-Middle"/>
    <n v="1"/>
    <x v="1"/>
    <s v="Government"/>
    <x v="6"/>
    <n v="9613"/>
    <n v="9613000"/>
    <s v="Alta"/>
    <s v="482492"/>
    <s v=""/>
    <n v="482492"/>
    <n v="482492"/>
    <n v="19.923646402427398"/>
    <s v="Leve"/>
    <s v="Unknown"/>
    <s v="Social Engineering"/>
    <x v="4"/>
    <n v="17"/>
    <x v="1"/>
  </r>
  <r>
    <n v="2683"/>
    <s v="China"/>
    <x v="0"/>
    <x v="0"/>
    <x v="6"/>
    <s v="DDoS"/>
    <n v="3"/>
    <x v="2"/>
    <s v="IT"/>
    <x v="2"/>
    <n v="8861"/>
    <n v="8861000"/>
    <s v="Alta"/>
    <s v="777010"/>
    <s v="Hacker Group"/>
    <n v="777010"/>
    <n v="777010"/>
    <n v="11.403971634856694"/>
    <s v="Leve"/>
    <s v="Hacker Group"/>
    <s v="Weak Passwords"/>
    <x v="0"/>
    <n v="34"/>
    <x v="2"/>
  </r>
  <r>
    <n v="2684"/>
    <s v="Germany"/>
    <x v="2"/>
    <x v="1"/>
    <x v="8"/>
    <s v="DDoS"/>
    <n v="4"/>
    <x v="2"/>
    <s v="IT"/>
    <x v="2"/>
    <n v="735"/>
    <n v="735000"/>
    <s v="Media"/>
    <s v="806210"/>
    <s v=""/>
    <n v="806210"/>
    <n v="806210"/>
    <n v="0.91167313727192667"/>
    <s v="Leve"/>
    <s v="Unknown"/>
    <s v="Weak Passwords"/>
    <x v="2"/>
    <n v="5"/>
    <x v="1"/>
  </r>
  <r>
    <n v="2685"/>
    <s v="China"/>
    <x v="0"/>
    <x v="0"/>
    <x v="2"/>
    <s v="Malware"/>
    <n v="1"/>
    <x v="5"/>
    <s v="Government"/>
    <x v="6"/>
    <n v="117"/>
    <n v="117000"/>
    <s v="Media"/>
    <s v="281616"/>
    <s v="Nation-state"/>
    <n v="281616"/>
    <n v="281616"/>
    <n v="0.41545934890063063"/>
    <s v="Leve"/>
    <s v="Nation-state"/>
    <s v="Unpatched Software"/>
    <x v="4"/>
    <n v="6"/>
    <x v="1"/>
  </r>
  <r>
    <n v="2686"/>
    <s v="India"/>
    <x v="5"/>
    <x v="0"/>
    <x v="5"/>
    <s v="Ransomware"/>
    <n v="2"/>
    <x v="0"/>
    <s v="Banking"/>
    <x v="4"/>
    <n v="4202"/>
    <n v="4202000"/>
    <s v="Alta"/>
    <s v="827952"/>
    <s v="Hacker Group"/>
    <n v="827952"/>
    <n v="827952"/>
    <n v="5.0751734400061839"/>
    <s v="Leve"/>
    <s v="Hacker Group"/>
    <s v="Unpatched Software"/>
    <x v="1"/>
    <n v="21"/>
    <x v="2"/>
  </r>
  <r>
    <n v="2687"/>
    <s v="USA"/>
    <x v="3"/>
    <x v="2"/>
    <x v="9"/>
    <s v="Malware"/>
    <n v="5"/>
    <x v="5"/>
    <s v="Retail"/>
    <x v="1"/>
    <n v="5915"/>
    <n v="5915000"/>
    <s v="Alta"/>
    <s v="179586"/>
    <s v="Hacker Group"/>
    <n v="179586"/>
    <n v="179586"/>
    <n v="32.936865902687295"/>
    <s v="Leve"/>
    <s v="Hacker Group"/>
    <s v="Social Engineering"/>
    <x v="0"/>
    <n v="27"/>
    <x v="2"/>
  </r>
  <r>
    <n v="2688"/>
    <s v="UK"/>
    <x v="1"/>
    <x v="1"/>
    <x v="6"/>
    <s v="Phishing"/>
    <n v="3"/>
    <x v="4"/>
    <s v="Retail"/>
    <x v="1"/>
    <n v="2663"/>
    <n v="2663000"/>
    <s v="Media"/>
    <s v="725905"/>
    <s v="Hacker Group"/>
    <n v="725905"/>
    <n v="725905"/>
    <n v="3.6685241181697328"/>
    <s v="Leve"/>
    <s v="Hacker Group"/>
    <s v="Zero-day"/>
    <x v="0"/>
    <n v="54"/>
    <x v="0"/>
  </r>
  <r>
    <n v="2689"/>
    <s v="USA"/>
    <x v="3"/>
    <x v="2"/>
    <x v="3"/>
    <s v="DDoS"/>
    <n v="9"/>
    <x v="2"/>
    <s v="Healthcare"/>
    <x v="5"/>
    <n v="3049"/>
    <n v="3049000"/>
    <s v="Media"/>
    <s v="723411"/>
    <s v="Hacker Group"/>
    <n v="723411"/>
    <n v="723411"/>
    <n v="4.2147548212565198"/>
    <s v="Leve"/>
    <s v="Hacker Group"/>
    <s v="Weak Passwords"/>
    <x v="1"/>
    <n v="40"/>
    <x v="2"/>
  </r>
  <r>
    <n v="2690"/>
    <s v="India"/>
    <x v="5"/>
    <x v="0"/>
    <x v="2"/>
    <s v="Malware"/>
    <n v="1"/>
    <x v="5"/>
    <s v="Banking"/>
    <x v="4"/>
    <n v="1401"/>
    <n v="1401000"/>
    <s v="Media"/>
    <s v="141437"/>
    <s v="Nation-state"/>
    <n v="141437"/>
    <n v="141437"/>
    <n v="9.9054702800540166"/>
    <s v="Leve"/>
    <s v="Nation-state"/>
    <s v="Weak Passwords"/>
    <x v="3"/>
    <n v="10"/>
    <x v="1"/>
  </r>
  <r>
    <n v="2691"/>
    <s v="USA"/>
    <x v="3"/>
    <x v="2"/>
    <x v="0"/>
    <s v="DDoS"/>
    <n v="6"/>
    <x v="2"/>
    <s v="Government"/>
    <x v="6"/>
    <n v="4988"/>
    <n v="4988000"/>
    <s v="Alta"/>
    <s v="441744"/>
    <s v=""/>
    <n v="441744"/>
    <n v="441744"/>
    <n v="11.291607809047774"/>
    <s v="Leve"/>
    <s v="Unknown"/>
    <s v="Weak Passwords"/>
    <x v="3"/>
    <n v="40"/>
    <x v="2"/>
  </r>
  <r>
    <n v="2692"/>
    <s v="Japan"/>
    <x v="9"/>
    <x v="0"/>
    <x v="3"/>
    <s v="Malware"/>
    <n v="9"/>
    <x v="5"/>
    <s v="Telecommunications"/>
    <x v="3"/>
    <n v="484"/>
    <n v="484000"/>
    <s v="Media"/>
    <s v="936738"/>
    <s v="Insider"/>
    <n v="936738"/>
    <n v="936738"/>
    <n v="0.51668662955917233"/>
    <s v="Leve"/>
    <s v="Insider"/>
    <s v="Weak Passwords"/>
    <x v="2"/>
    <n v="8"/>
    <x v="1"/>
  </r>
  <r>
    <n v="2693"/>
    <s v="USA"/>
    <x v="3"/>
    <x v="2"/>
    <x v="2"/>
    <s v="Malware"/>
    <n v="1"/>
    <x v="5"/>
    <s v="Education"/>
    <x v="0"/>
    <n v="7551"/>
    <n v="7551000"/>
    <s v="Alta"/>
    <s v="822636"/>
    <s v="Insider"/>
    <n v="822636"/>
    <n v="822636"/>
    <n v="9.1790293641416127"/>
    <s v="Leve"/>
    <s v="Insider"/>
    <s v="Social Engineering"/>
    <x v="2"/>
    <n v="63"/>
    <x v="0"/>
  </r>
  <r>
    <n v="2694"/>
    <s v="Australia"/>
    <x v="6"/>
    <x v="3"/>
    <x v="4"/>
    <s v="Malware"/>
    <n v="7"/>
    <x v="5"/>
    <s v="Banking"/>
    <x v="4"/>
    <n v="6832"/>
    <n v="6832000"/>
    <s v="Alta"/>
    <s v="843891"/>
    <s v=""/>
    <n v="843891"/>
    <n v="843891"/>
    <n v="8.0958322816572288"/>
    <s v="Leve"/>
    <s v="Unknown"/>
    <s v="Weak Passwords"/>
    <x v="2"/>
    <n v="31"/>
    <x v="2"/>
  </r>
  <r>
    <n v="2695"/>
    <s v="Russia"/>
    <x v="7"/>
    <x v="0"/>
    <x v="9"/>
    <s v="DDoS"/>
    <n v="5"/>
    <x v="2"/>
    <s v="Healthcare"/>
    <x v="5"/>
    <n v="637"/>
    <n v="637000"/>
    <s v="Media"/>
    <s v="82576"/>
    <s v="Nation-state"/>
    <n v="82576"/>
    <n v="82576"/>
    <n v="7.7141057934508819"/>
    <s v="Leve"/>
    <s v="Nation-state"/>
    <s v="Weak Passwords"/>
    <x v="0"/>
    <n v="40"/>
    <x v="2"/>
  </r>
  <r>
    <n v="2696"/>
    <s v="France"/>
    <x v="4"/>
    <x v="1"/>
    <x v="2"/>
    <s v="Ransomware"/>
    <n v="1"/>
    <x v="0"/>
    <s v="Banking"/>
    <x v="4"/>
    <n v="9753"/>
    <n v="9753000"/>
    <s v="Alta"/>
    <s v="759522"/>
    <s v=""/>
    <n v="759522"/>
    <n v="759522"/>
    <n v="12.840971031780514"/>
    <s v="Leve"/>
    <s v="Unknown"/>
    <s v="Weak Passwords"/>
    <x v="0"/>
    <n v="39"/>
    <x v="2"/>
  </r>
  <r>
    <n v="2697"/>
    <s v="UK"/>
    <x v="1"/>
    <x v="1"/>
    <x v="2"/>
    <s v="Ransomware"/>
    <n v="1"/>
    <x v="0"/>
    <s v="Banking"/>
    <x v="4"/>
    <n v="1222"/>
    <n v="1222000"/>
    <s v="Media"/>
    <s v="860343"/>
    <s v="Hacker Group"/>
    <n v="860343"/>
    <n v="860343"/>
    <n v="1.4203637386484227"/>
    <s v="Leve"/>
    <s v="Hacker Group"/>
    <s v="Weak Passwords"/>
    <x v="2"/>
    <n v="42"/>
    <x v="2"/>
  </r>
  <r>
    <n v="2698"/>
    <s v="Australia"/>
    <x v="6"/>
    <x v="3"/>
    <x v="5"/>
    <s v="Malware"/>
    <n v="2"/>
    <x v="5"/>
    <s v="Government"/>
    <x v="6"/>
    <n v="5572"/>
    <n v="5572000"/>
    <s v="Alta"/>
    <s v="14483"/>
    <s v="Nation-state"/>
    <n v="14483"/>
    <n v="14483"/>
    <n v="384.72692121797968"/>
    <s v="Grave"/>
    <s v="Nation-state"/>
    <s v="Weak Passwords"/>
    <x v="3"/>
    <n v="36"/>
    <x v="2"/>
  </r>
  <r>
    <n v="2699"/>
    <s v="Japan"/>
    <x v="9"/>
    <x v="0"/>
    <x v="5"/>
    <s v="Malware"/>
    <n v="2"/>
    <x v="5"/>
    <s v="Telecommunications"/>
    <x v="3"/>
    <n v="6777"/>
    <n v="6777000"/>
    <s v="Alta"/>
    <s v="871255"/>
    <s v="Hacker Group"/>
    <n v="871255"/>
    <n v="871255"/>
    <n v="7.7784345570470181"/>
    <s v="Leve"/>
    <s v="Hacker Group"/>
    <s v="Social Engineering"/>
    <x v="1"/>
    <n v="24"/>
    <x v="2"/>
  </r>
  <r>
    <n v="2700"/>
    <s v="India"/>
    <x v="5"/>
    <x v="0"/>
    <x v="0"/>
    <s v="Man-in-the-Middle"/>
    <n v="6"/>
    <x v="1"/>
    <s v="Government"/>
    <x v="6"/>
    <n v="9886"/>
    <n v="9886000"/>
    <s v="Alta"/>
    <s v="48647"/>
    <s v=""/>
    <n v="48647"/>
    <n v="48647"/>
    <n v="203.21910909203035"/>
    <s v="Grave"/>
    <s v="Unknown"/>
    <s v="Zero-day"/>
    <x v="4"/>
    <n v="48"/>
    <x v="2"/>
  </r>
  <r>
    <n v="2701"/>
    <s v="Australia"/>
    <x v="6"/>
    <x v="3"/>
    <x v="2"/>
    <s v="Phishing"/>
    <n v="1"/>
    <x v="4"/>
    <s v="Education"/>
    <x v="0"/>
    <n v="7475"/>
    <n v="7475000"/>
    <s v="Alta"/>
    <s v="109907"/>
    <s v="Insider"/>
    <n v="109907"/>
    <n v="109907"/>
    <n v="68.012046548445511"/>
    <s v="Moderada"/>
    <s v="Insider"/>
    <s v="Social Engineering"/>
    <x v="0"/>
    <n v="5"/>
    <x v="1"/>
  </r>
  <r>
    <n v="2702"/>
    <s v="Brazil"/>
    <x v="8"/>
    <x v="2"/>
    <x v="6"/>
    <s v="Man-in-the-Middle"/>
    <n v="3"/>
    <x v="1"/>
    <s v="Retail"/>
    <x v="1"/>
    <n v="8911"/>
    <n v="8911000"/>
    <s v="Alta"/>
    <s v="749386"/>
    <s v=""/>
    <n v="749386"/>
    <n v="749386"/>
    <n v="11.891068154462454"/>
    <s v="Leve"/>
    <s v="Unknown"/>
    <s v="Unpatched Software"/>
    <x v="3"/>
    <n v="16"/>
    <x v="1"/>
  </r>
  <r>
    <n v="2703"/>
    <s v="Russia"/>
    <x v="7"/>
    <x v="0"/>
    <x v="4"/>
    <s v="Malware"/>
    <n v="7"/>
    <x v="5"/>
    <s v="Telecommunications"/>
    <x v="3"/>
    <n v="8979"/>
    <n v="8979000"/>
    <s v="Alta"/>
    <s v="900723"/>
    <s v="Insider"/>
    <n v="900723"/>
    <n v="900723"/>
    <n v="9.9686585109961658"/>
    <s v="Leve"/>
    <s v="Insider"/>
    <s v="Zero-day"/>
    <x v="3"/>
    <n v="32"/>
    <x v="2"/>
  </r>
  <r>
    <n v="2704"/>
    <s v="France"/>
    <x v="4"/>
    <x v="1"/>
    <x v="2"/>
    <s v="Phishing"/>
    <n v="1"/>
    <x v="4"/>
    <s v="IT"/>
    <x v="2"/>
    <n v="4975"/>
    <n v="4975000"/>
    <s v="Alta"/>
    <s v="943151"/>
    <s v="Nation-state"/>
    <n v="943151"/>
    <n v="943151"/>
    <n v="5.2748711500067325"/>
    <s v="Leve"/>
    <s v="Nation-state"/>
    <s v="Zero-day"/>
    <x v="0"/>
    <n v="66"/>
    <x v="0"/>
  </r>
  <r>
    <n v="2705"/>
    <s v="USA"/>
    <x v="3"/>
    <x v="2"/>
    <x v="0"/>
    <s v="Malware"/>
    <n v="6"/>
    <x v="5"/>
    <s v="Education"/>
    <x v="0"/>
    <n v="105"/>
    <n v="105000"/>
    <s v="Media"/>
    <s v="93580"/>
    <s v="Nation-state"/>
    <n v="93580"/>
    <n v="93580"/>
    <n v="1.1220346227826459"/>
    <s v="Leve"/>
    <s v="Nation-state"/>
    <s v="Unpatched Software"/>
    <x v="0"/>
    <n v="21"/>
    <x v="2"/>
  </r>
  <r>
    <n v="2706"/>
    <s v="China"/>
    <x v="0"/>
    <x v="0"/>
    <x v="0"/>
    <s v="Malware"/>
    <n v="6"/>
    <x v="5"/>
    <s v="Retail"/>
    <x v="1"/>
    <n v="2666"/>
    <n v="2666000"/>
    <s v="Media"/>
    <s v="303469"/>
    <s v="Insider"/>
    <n v="303469"/>
    <n v="303469"/>
    <n v="8.7850818370245403"/>
    <s v="Leve"/>
    <s v="Insider"/>
    <s v="Social Engineering"/>
    <x v="0"/>
    <n v="60"/>
    <x v="0"/>
  </r>
  <r>
    <n v="2707"/>
    <s v="USA"/>
    <x v="3"/>
    <x v="2"/>
    <x v="2"/>
    <s v="Malware"/>
    <n v="1"/>
    <x v="5"/>
    <s v="Telecommunications"/>
    <x v="3"/>
    <n v="71"/>
    <n v="71000"/>
    <s v="Baja"/>
    <s v="28436"/>
    <s v=""/>
    <n v="28436"/>
    <n v="28436"/>
    <n v="2.4968349978899984"/>
    <s v="Leve"/>
    <s v="Unknown"/>
    <s v="Unpatched Software"/>
    <x v="4"/>
    <n v="66"/>
    <x v="0"/>
  </r>
  <r>
    <n v="2708"/>
    <s v="France"/>
    <x v="4"/>
    <x v="1"/>
    <x v="7"/>
    <s v="Phishing"/>
    <n v="10"/>
    <x v="4"/>
    <s v="Healthcare"/>
    <x v="5"/>
    <n v="4192"/>
    <n v="4192000"/>
    <s v="Alta"/>
    <s v="383484"/>
    <s v=""/>
    <n v="383484"/>
    <n v="383484"/>
    <n v="10.931355675856098"/>
    <s v="Leve"/>
    <s v="Unknown"/>
    <s v="Unpatched Software"/>
    <x v="0"/>
    <n v="52"/>
    <x v="0"/>
  </r>
  <r>
    <n v="2709"/>
    <s v="Germany"/>
    <x v="2"/>
    <x v="1"/>
    <x v="1"/>
    <s v="DDoS"/>
    <n v="8"/>
    <x v="2"/>
    <s v="Telecommunications"/>
    <x v="3"/>
    <n v="4005"/>
    <n v="4005000"/>
    <s v="Alta"/>
    <s v="27446"/>
    <s v="Insider"/>
    <n v="27446"/>
    <n v="27446"/>
    <n v="145.92290315528675"/>
    <s v="Grave"/>
    <s v="Insider"/>
    <s v="Social Engineering"/>
    <x v="1"/>
    <n v="13"/>
    <x v="1"/>
  </r>
  <r>
    <n v="2710"/>
    <s v="Japan"/>
    <x v="9"/>
    <x v="0"/>
    <x v="9"/>
    <s v="Phishing"/>
    <n v="5"/>
    <x v="4"/>
    <s v="Healthcare"/>
    <x v="5"/>
    <n v="7313"/>
    <n v="7313000"/>
    <s v="Alta"/>
    <s v="39276"/>
    <s v="Nation-state"/>
    <n v="39276"/>
    <n v="39276"/>
    <n v="186.19513188715754"/>
    <s v="Grave"/>
    <s v="Nation-state"/>
    <s v="Unpatched Software"/>
    <x v="3"/>
    <n v="29"/>
    <x v="2"/>
  </r>
  <r>
    <n v="2711"/>
    <s v="Brazil"/>
    <x v="8"/>
    <x v="2"/>
    <x v="2"/>
    <s v="SQL Injection"/>
    <n v="1"/>
    <x v="3"/>
    <s v="IT"/>
    <x v="2"/>
    <n v="3394"/>
    <n v="3394000"/>
    <s v="Media"/>
    <s v="88304"/>
    <s v="Nation-state"/>
    <n v="88304"/>
    <n v="88304"/>
    <n v="38.435404964667512"/>
    <s v="Leve"/>
    <s v="Nation-state"/>
    <s v="Zero-day"/>
    <x v="4"/>
    <n v="41"/>
    <x v="2"/>
  </r>
  <r>
    <n v="2712"/>
    <s v="Brazil"/>
    <x v="8"/>
    <x v="2"/>
    <x v="0"/>
    <s v="Malware"/>
    <n v="6"/>
    <x v="5"/>
    <s v="Government"/>
    <x v="6"/>
    <n v="495"/>
    <n v="495000"/>
    <s v="Media"/>
    <s v="281096"/>
    <s v="Nation-state"/>
    <n v="281096"/>
    <n v="281096"/>
    <n v="1.7609642257449412"/>
    <s v="Leve"/>
    <s v="Nation-state"/>
    <s v="Zero-day"/>
    <x v="1"/>
    <n v="2"/>
    <x v="1"/>
  </r>
  <r>
    <n v="2713"/>
    <s v="Australia"/>
    <x v="6"/>
    <x v="3"/>
    <x v="4"/>
    <s v="SQL Injection"/>
    <n v="7"/>
    <x v="3"/>
    <s v="Banking"/>
    <x v="4"/>
    <n v="5023"/>
    <n v="5023000"/>
    <s v="Alta"/>
    <s v="793612"/>
    <s v="Nation-state"/>
    <n v="793612"/>
    <n v="793612"/>
    <n v="6.3292893756646826"/>
    <s v="Leve"/>
    <s v="Nation-state"/>
    <s v="Zero-day"/>
    <x v="3"/>
    <n v="12"/>
    <x v="1"/>
  </r>
  <r>
    <n v="2714"/>
    <s v="UK"/>
    <x v="1"/>
    <x v="1"/>
    <x v="3"/>
    <s v="Malware"/>
    <n v="9"/>
    <x v="5"/>
    <s v="Banking"/>
    <x v="4"/>
    <n v="4992"/>
    <n v="4992000"/>
    <s v="Alta"/>
    <s v="848188"/>
    <s v="Nation-state"/>
    <n v="848188"/>
    <n v="848188"/>
    <n v="5.8854876513225838"/>
    <s v="Leve"/>
    <s v="Nation-state"/>
    <s v="Unpatched Software"/>
    <x v="0"/>
    <n v="12"/>
    <x v="1"/>
  </r>
  <r>
    <n v="2715"/>
    <s v="India"/>
    <x v="5"/>
    <x v="0"/>
    <x v="3"/>
    <s v="Man-in-the-Middle"/>
    <n v="9"/>
    <x v="1"/>
    <s v="IT"/>
    <x v="2"/>
    <n v="7024"/>
    <n v="7024000"/>
    <s v="Alta"/>
    <s v="374767"/>
    <s v=""/>
    <n v="374767"/>
    <n v="374767"/>
    <n v="18.742311889787523"/>
    <s v="Leve"/>
    <s v="Unknown"/>
    <s v="Unpatched Software"/>
    <x v="2"/>
    <n v="67"/>
    <x v="0"/>
  </r>
  <r>
    <n v="2716"/>
    <s v="France"/>
    <x v="4"/>
    <x v="1"/>
    <x v="0"/>
    <s v="DDoS"/>
    <n v="6"/>
    <x v="2"/>
    <s v="Telecommunications"/>
    <x v="3"/>
    <n v="8565"/>
    <n v="8565000"/>
    <s v="Alta"/>
    <s v="835349"/>
    <s v="Nation-state"/>
    <n v="835349"/>
    <n v="835349"/>
    <n v="10.25319956090209"/>
    <s v="Leve"/>
    <s v="Nation-state"/>
    <s v="Unpatched Software"/>
    <x v="0"/>
    <n v="8"/>
    <x v="1"/>
  </r>
  <r>
    <n v="2717"/>
    <s v="Japan"/>
    <x v="9"/>
    <x v="0"/>
    <x v="9"/>
    <s v="SQL Injection"/>
    <n v="5"/>
    <x v="3"/>
    <s v="Banking"/>
    <x v="4"/>
    <n v="6425"/>
    <n v="6425000"/>
    <s v="Alta"/>
    <s v="877560"/>
    <s v="Nation-state"/>
    <n v="877560"/>
    <n v="877560"/>
    <n v="7.3214367108801675"/>
    <s v="Leve"/>
    <s v="Nation-state"/>
    <s v="Weak Passwords"/>
    <x v="4"/>
    <n v="61"/>
    <x v="0"/>
  </r>
  <r>
    <n v="2718"/>
    <s v="Germany"/>
    <x v="2"/>
    <x v="1"/>
    <x v="3"/>
    <s v="Man-in-the-Middle"/>
    <n v="9"/>
    <x v="1"/>
    <s v="Government"/>
    <x v="6"/>
    <n v="5893"/>
    <n v="5893000"/>
    <s v="Alta"/>
    <s v="249279"/>
    <s v=""/>
    <n v="249279"/>
    <n v="249279"/>
    <n v="23.640178274142627"/>
    <s v="Leve"/>
    <s v="Unknown"/>
    <s v="Weak Passwords"/>
    <x v="0"/>
    <n v="58"/>
    <x v="0"/>
  </r>
  <r>
    <n v="2719"/>
    <s v="Japan"/>
    <x v="9"/>
    <x v="0"/>
    <x v="1"/>
    <s v="Ransomware"/>
    <n v="8"/>
    <x v="0"/>
    <s v="Government"/>
    <x v="6"/>
    <n v="924"/>
    <n v="924000"/>
    <s v="Media"/>
    <s v="126143"/>
    <s v=""/>
    <n v="126143"/>
    <n v="126143"/>
    <n v="7.3250200169648734"/>
    <s v="Leve"/>
    <s v="Unknown"/>
    <s v="Weak Passwords"/>
    <x v="2"/>
    <n v="35"/>
    <x v="2"/>
  </r>
  <r>
    <n v="2720"/>
    <s v="France"/>
    <x v="4"/>
    <x v="1"/>
    <x v="8"/>
    <s v="Malware"/>
    <n v="4"/>
    <x v="5"/>
    <s v="Government"/>
    <x v="6"/>
    <n v="5084"/>
    <n v="5084000"/>
    <s v="Alta"/>
    <s v="7910"/>
    <s v=""/>
    <n v="7910"/>
    <n v="7910"/>
    <n v="642.73072060682682"/>
    <s v="Grave"/>
    <s v="Unknown"/>
    <s v="Unpatched Software"/>
    <x v="3"/>
    <n v="19"/>
    <x v="1"/>
  </r>
  <r>
    <n v="2721"/>
    <s v="Brazil"/>
    <x v="8"/>
    <x v="2"/>
    <x v="9"/>
    <s v="SQL Injection"/>
    <n v="5"/>
    <x v="3"/>
    <s v="Education"/>
    <x v="0"/>
    <n v="8512"/>
    <n v="8512000"/>
    <s v="Alta"/>
    <s v="732802"/>
    <s v="Nation-state"/>
    <n v="732802"/>
    <n v="732802"/>
    <n v="11.615688821809984"/>
    <s v="Leve"/>
    <s v="Nation-state"/>
    <s v="Weak Passwords"/>
    <x v="2"/>
    <n v="62"/>
    <x v="0"/>
  </r>
  <r>
    <n v="2722"/>
    <s v="USA"/>
    <x v="3"/>
    <x v="2"/>
    <x v="0"/>
    <s v="DDoS"/>
    <n v="6"/>
    <x v="2"/>
    <s v="Telecommunications"/>
    <x v="3"/>
    <n v="1213"/>
    <n v="1213000"/>
    <s v="Media"/>
    <s v="426349"/>
    <s v="Hacker Group"/>
    <n v="426349"/>
    <n v="426349"/>
    <n v="2.8450870061850737"/>
    <s v="Leve"/>
    <s v="Hacker Group"/>
    <s v="Unpatched Software"/>
    <x v="4"/>
    <n v="44"/>
    <x v="2"/>
  </r>
  <r>
    <n v="2723"/>
    <s v="China"/>
    <x v="0"/>
    <x v="0"/>
    <x v="0"/>
    <s v="Man-in-the-Middle"/>
    <n v="6"/>
    <x v="1"/>
    <s v="Telecommunications"/>
    <x v="3"/>
    <n v="624"/>
    <n v="624000"/>
    <s v="Media"/>
    <s v="739538"/>
    <s v="Nation-state"/>
    <n v="739538"/>
    <n v="739538"/>
    <n v="0.84377002939673151"/>
    <s v="Leve"/>
    <s v="Nation-state"/>
    <s v="Zero-day"/>
    <x v="4"/>
    <n v="5"/>
    <x v="1"/>
  </r>
  <r>
    <n v="2724"/>
    <s v="UK"/>
    <x v="1"/>
    <x v="1"/>
    <x v="3"/>
    <s v="SQL Injection"/>
    <n v="9"/>
    <x v="3"/>
    <s v="Retail"/>
    <x v="1"/>
    <n v="1798"/>
    <n v="1798000"/>
    <s v="Media"/>
    <s v="251689"/>
    <s v="Nation-state"/>
    <n v="251689"/>
    <n v="251689"/>
    <n v="7.1437369134129822"/>
    <s v="Leve"/>
    <s v="Nation-state"/>
    <s v="Social Engineering"/>
    <x v="2"/>
    <n v="1"/>
    <x v="1"/>
  </r>
  <r>
    <n v="2725"/>
    <s v="Germany"/>
    <x v="2"/>
    <x v="1"/>
    <x v="7"/>
    <s v="Malware"/>
    <n v="10"/>
    <x v="5"/>
    <s v="Education"/>
    <x v="0"/>
    <n v="752"/>
    <n v="752000"/>
    <s v="Media"/>
    <s v="461291"/>
    <s v="Insider"/>
    <n v="461291"/>
    <n v="461291"/>
    <n v="1.6302073961989287"/>
    <s v="Leve"/>
    <s v="Insider"/>
    <s v="Social Engineering"/>
    <x v="1"/>
    <n v="5"/>
    <x v="1"/>
  </r>
  <r>
    <n v="2726"/>
    <s v="UK"/>
    <x v="1"/>
    <x v="1"/>
    <x v="8"/>
    <s v="Man-in-the-Middle"/>
    <n v="4"/>
    <x v="1"/>
    <s v="Banking"/>
    <x v="4"/>
    <n v="7188"/>
    <n v="7188000"/>
    <s v="Alta"/>
    <s v="757595"/>
    <s v="Insider"/>
    <n v="757595"/>
    <n v="757595"/>
    <n v="9.4879190068572257"/>
    <s v="Leve"/>
    <s v="Insider"/>
    <s v="Weak Passwords"/>
    <x v="0"/>
    <n v="40"/>
    <x v="2"/>
  </r>
  <r>
    <n v="2727"/>
    <s v="Japan"/>
    <x v="9"/>
    <x v="0"/>
    <x v="2"/>
    <s v="Man-in-the-Middle"/>
    <n v="1"/>
    <x v="1"/>
    <s v="Retail"/>
    <x v="1"/>
    <n v="1262"/>
    <n v="1262000"/>
    <s v="Media"/>
    <s v="970866"/>
    <s v="Hacker Group"/>
    <n v="970866"/>
    <n v="970866"/>
    <n v="1.2998704249608082"/>
    <s v="Leve"/>
    <s v="Hacker Group"/>
    <s v="Weak Passwords"/>
    <x v="3"/>
    <n v="13"/>
    <x v="1"/>
  </r>
  <r>
    <n v="2728"/>
    <s v="Brazil"/>
    <x v="8"/>
    <x v="2"/>
    <x v="8"/>
    <s v="Malware"/>
    <n v="4"/>
    <x v="5"/>
    <s v="Government"/>
    <x v="6"/>
    <n v="7956"/>
    <n v="7956000"/>
    <s v="Alta"/>
    <s v="334916"/>
    <s v="Nation-state"/>
    <n v="334916"/>
    <n v="334916"/>
    <n v="23.755210261677554"/>
    <s v="Leve"/>
    <s v="Nation-state"/>
    <s v="Weak Passwords"/>
    <x v="3"/>
    <n v="35"/>
    <x v="2"/>
  </r>
  <r>
    <n v="2729"/>
    <s v="UK"/>
    <x v="1"/>
    <x v="1"/>
    <x v="0"/>
    <s v="Man-in-the-Middle"/>
    <n v="6"/>
    <x v="1"/>
    <s v="IT"/>
    <x v="2"/>
    <n v="3537"/>
    <n v="3537000"/>
    <s v="Media"/>
    <s v="384185"/>
    <s v="Insider"/>
    <n v="384185"/>
    <n v="384185"/>
    <n v="9.2065020758228453"/>
    <s v="Leve"/>
    <s v="Insider"/>
    <s v="Weak Passwords"/>
    <x v="3"/>
    <n v="71"/>
    <x v="0"/>
  </r>
  <r>
    <n v="2730"/>
    <s v="Australia"/>
    <x v="6"/>
    <x v="3"/>
    <x v="3"/>
    <s v="Phishing"/>
    <n v="9"/>
    <x v="4"/>
    <s v="Education"/>
    <x v="0"/>
    <n v="9872"/>
    <n v="9872000"/>
    <s v="Alta"/>
    <s v="6670"/>
    <s v="Nation-state"/>
    <n v="6670"/>
    <n v="6670"/>
    <n v="1480.0599700149926"/>
    <s v="Grave"/>
    <s v="Nation-state"/>
    <s v="Social Engineering"/>
    <x v="0"/>
    <n v="24"/>
    <x v="2"/>
  </r>
  <r>
    <n v="2731"/>
    <s v="France"/>
    <x v="4"/>
    <x v="1"/>
    <x v="3"/>
    <s v="Man-in-the-Middle"/>
    <n v="9"/>
    <x v="1"/>
    <s v="IT"/>
    <x v="2"/>
    <n v="6208"/>
    <n v="6208000"/>
    <s v="Alta"/>
    <s v="801177"/>
    <s v="Nation-state"/>
    <n v="801177"/>
    <n v="801177"/>
    <n v="7.7485998724376763"/>
    <s v="Leve"/>
    <s v="Nation-state"/>
    <s v="Social Engineering"/>
    <x v="4"/>
    <n v="11"/>
    <x v="1"/>
  </r>
  <r>
    <n v="2732"/>
    <s v="Russia"/>
    <x v="7"/>
    <x v="0"/>
    <x v="3"/>
    <s v="Ransomware"/>
    <n v="9"/>
    <x v="0"/>
    <s v="Banking"/>
    <x v="4"/>
    <n v="2879"/>
    <n v="2879000"/>
    <s v="Media"/>
    <s v="183711"/>
    <s v="Insider"/>
    <n v="183711"/>
    <n v="183711"/>
    <n v="15.671353375682457"/>
    <s v="Leve"/>
    <s v="Insider"/>
    <s v="Zero-day"/>
    <x v="4"/>
    <n v="50"/>
    <x v="2"/>
  </r>
  <r>
    <n v="2733"/>
    <s v="France"/>
    <x v="4"/>
    <x v="1"/>
    <x v="7"/>
    <s v="Malware"/>
    <n v="10"/>
    <x v="5"/>
    <s v="Retail"/>
    <x v="1"/>
    <n v="8345"/>
    <n v="8345000"/>
    <s v="Alta"/>
    <s v="573985"/>
    <s v="Insider"/>
    <n v="573985"/>
    <n v="573985"/>
    <n v="14.538707457511956"/>
    <s v="Leve"/>
    <s v="Insider"/>
    <s v="Weak Passwords"/>
    <x v="1"/>
    <n v="45"/>
    <x v="2"/>
  </r>
  <r>
    <n v="2734"/>
    <s v="Japan"/>
    <x v="9"/>
    <x v="0"/>
    <x v="4"/>
    <s v="DDoS"/>
    <n v="7"/>
    <x v="2"/>
    <s v="Healthcare"/>
    <x v="5"/>
    <n v="8804"/>
    <n v="8804000"/>
    <s v="Alta"/>
    <s v="675172"/>
    <s v="Nation-state"/>
    <n v="675172"/>
    <n v="675172"/>
    <n v="13.039640269442453"/>
    <s v="Leve"/>
    <s v="Nation-state"/>
    <s v="Weak Passwords"/>
    <x v="2"/>
    <n v="43"/>
    <x v="2"/>
  </r>
  <r>
    <n v="2735"/>
    <s v="Germany"/>
    <x v="2"/>
    <x v="1"/>
    <x v="4"/>
    <s v="DDoS"/>
    <n v="7"/>
    <x v="2"/>
    <s v="Government"/>
    <x v="6"/>
    <n v="3576"/>
    <n v="3576000"/>
    <s v="Media"/>
    <s v="716770"/>
    <s v="Insider"/>
    <n v="716770"/>
    <n v="716770"/>
    <n v="4.9890480907404049"/>
    <s v="Leve"/>
    <s v="Insider"/>
    <s v="Unpatched Software"/>
    <x v="4"/>
    <n v="2"/>
    <x v="1"/>
  </r>
  <r>
    <n v="2736"/>
    <s v="Australia"/>
    <x v="6"/>
    <x v="3"/>
    <x v="3"/>
    <s v="DDoS"/>
    <n v="9"/>
    <x v="2"/>
    <s v="IT"/>
    <x v="2"/>
    <n v="4319"/>
    <n v="4319000"/>
    <s v="Alta"/>
    <s v="825866"/>
    <s v=""/>
    <n v="825866"/>
    <n v="825866"/>
    <n v="5.2296619548449748"/>
    <s v="Leve"/>
    <s v="Unknown"/>
    <s v="Weak Passwords"/>
    <x v="3"/>
    <n v="23"/>
    <x v="2"/>
  </r>
  <r>
    <n v="2737"/>
    <s v="USA"/>
    <x v="3"/>
    <x v="2"/>
    <x v="0"/>
    <s v="Ransomware"/>
    <n v="6"/>
    <x v="0"/>
    <s v="Healthcare"/>
    <x v="5"/>
    <n v="9243"/>
    <n v="9243000"/>
    <s v="Alta"/>
    <s v="206631"/>
    <s v=""/>
    <n v="206631"/>
    <n v="206631"/>
    <n v="44.731913410862845"/>
    <s v="Moderada"/>
    <s v="Unknown"/>
    <s v="Zero-day"/>
    <x v="1"/>
    <n v="64"/>
    <x v="0"/>
  </r>
  <r>
    <n v="2738"/>
    <s v="Germany"/>
    <x v="2"/>
    <x v="1"/>
    <x v="3"/>
    <s v="Phishing"/>
    <n v="9"/>
    <x v="4"/>
    <s v="Banking"/>
    <x v="4"/>
    <n v="4018"/>
    <n v="4018000"/>
    <s v="Alta"/>
    <s v="153211"/>
    <s v="Nation-state"/>
    <n v="153211"/>
    <n v="153211"/>
    <n v="26.225271031453357"/>
    <s v="Leve"/>
    <s v="Nation-state"/>
    <s v="Weak Passwords"/>
    <x v="4"/>
    <n v="43"/>
    <x v="2"/>
  </r>
  <r>
    <n v="2739"/>
    <s v="Japan"/>
    <x v="9"/>
    <x v="0"/>
    <x v="4"/>
    <s v="SQL Injection"/>
    <n v="7"/>
    <x v="3"/>
    <s v="IT"/>
    <x v="2"/>
    <n v="4891"/>
    <n v="4891000"/>
    <s v="Alta"/>
    <s v="322255"/>
    <s v="Nation-state"/>
    <n v="322255"/>
    <n v="322255"/>
    <n v="15.177421607112381"/>
    <s v="Leve"/>
    <s v="Nation-state"/>
    <s v="Zero-day"/>
    <x v="1"/>
    <n v="41"/>
    <x v="2"/>
  </r>
  <r>
    <n v="2740"/>
    <s v="China"/>
    <x v="0"/>
    <x v="0"/>
    <x v="8"/>
    <s v="Ransomware"/>
    <n v="4"/>
    <x v="0"/>
    <s v="Telecommunications"/>
    <x v="3"/>
    <n v="4484"/>
    <n v="4484000"/>
    <s v="Alta"/>
    <s v="16106"/>
    <s v="Nation-state"/>
    <n v="16106"/>
    <n v="16106"/>
    <n v="278.40556314416989"/>
    <s v="Grave"/>
    <s v="Nation-state"/>
    <s v="Weak Passwords"/>
    <x v="3"/>
    <n v="29"/>
    <x v="2"/>
  </r>
  <r>
    <n v="2741"/>
    <s v="USA"/>
    <x v="3"/>
    <x v="2"/>
    <x v="8"/>
    <s v="Man-in-the-Middle"/>
    <n v="4"/>
    <x v="1"/>
    <s v="Education"/>
    <x v="0"/>
    <n v="5143"/>
    <n v="5143000"/>
    <s v="Alta"/>
    <s v="640851"/>
    <s v=""/>
    <n v="640851"/>
    <n v="640851"/>
    <n v="8.0252664035789909"/>
    <s v="Leve"/>
    <s v="Unknown"/>
    <s v="Zero-day"/>
    <x v="0"/>
    <n v="11"/>
    <x v="1"/>
  </r>
  <r>
    <n v="2742"/>
    <s v="Japan"/>
    <x v="9"/>
    <x v="0"/>
    <x v="6"/>
    <s v="Phishing"/>
    <n v="3"/>
    <x v="4"/>
    <s v="Banking"/>
    <x v="4"/>
    <n v="1242"/>
    <n v="1242000"/>
    <s v="Media"/>
    <s v="570853"/>
    <s v=""/>
    <n v="570853"/>
    <n v="570853"/>
    <n v="2.1756914652283514"/>
    <s v="Leve"/>
    <s v="Unknown"/>
    <s v="Unpatched Software"/>
    <x v="4"/>
    <n v="4"/>
    <x v="1"/>
  </r>
  <r>
    <n v="2743"/>
    <s v="USA"/>
    <x v="3"/>
    <x v="2"/>
    <x v="5"/>
    <s v="SQL Injection"/>
    <n v="2"/>
    <x v="3"/>
    <s v="Banking"/>
    <x v="4"/>
    <n v="9891"/>
    <n v="9891000"/>
    <s v="Alta"/>
    <s v="995462"/>
    <s v=""/>
    <n v="995462"/>
    <n v="995462"/>
    <n v="9.9360899763125055"/>
    <s v="Leve"/>
    <s v="Unknown"/>
    <s v="Unpatched Software"/>
    <x v="3"/>
    <n v="33"/>
    <x v="2"/>
  </r>
  <r>
    <n v="2744"/>
    <s v="Russia"/>
    <x v="7"/>
    <x v="0"/>
    <x v="7"/>
    <s v="Ransomware"/>
    <n v="10"/>
    <x v="0"/>
    <s v="Telecommunications"/>
    <x v="3"/>
    <n v="6468"/>
    <n v="6468000"/>
    <s v="Alta"/>
    <s v="716832"/>
    <s v="Hacker Group"/>
    <n v="716832"/>
    <n v="716832"/>
    <n v="9.0230346859515205"/>
    <s v="Leve"/>
    <s v="Hacker Group"/>
    <s v="Social Engineering"/>
    <x v="0"/>
    <n v="67"/>
    <x v="0"/>
  </r>
  <r>
    <n v="2745"/>
    <s v="USA"/>
    <x v="3"/>
    <x v="2"/>
    <x v="7"/>
    <s v="Malware"/>
    <n v="10"/>
    <x v="5"/>
    <s v="Retail"/>
    <x v="1"/>
    <n v="4134"/>
    <n v="4134000"/>
    <s v="Alta"/>
    <s v="677462"/>
    <s v=""/>
    <n v="677462"/>
    <n v="677462"/>
    <n v="6.10218728135305"/>
    <s v="Leve"/>
    <s v="Unknown"/>
    <s v="Unpatched Software"/>
    <x v="1"/>
    <n v="45"/>
    <x v="2"/>
  </r>
  <r>
    <n v="2746"/>
    <s v="France"/>
    <x v="4"/>
    <x v="1"/>
    <x v="9"/>
    <s v="DDoS"/>
    <n v="5"/>
    <x v="2"/>
    <s v="IT"/>
    <x v="2"/>
    <n v="5209"/>
    <n v="5209000"/>
    <s v="Alta"/>
    <s v="362499"/>
    <s v="Insider"/>
    <n v="362499"/>
    <n v="362499"/>
    <n v="14.369694812951208"/>
    <s v="Leve"/>
    <s v="Insider"/>
    <s v="Unpatched Software"/>
    <x v="4"/>
    <n v="4"/>
    <x v="1"/>
  </r>
  <r>
    <n v="2747"/>
    <s v="India"/>
    <x v="5"/>
    <x v="0"/>
    <x v="5"/>
    <s v="DDoS"/>
    <n v="2"/>
    <x v="2"/>
    <s v="Retail"/>
    <x v="1"/>
    <n v="2601"/>
    <n v="2601000"/>
    <s v="Media"/>
    <s v="274512"/>
    <s v="Insider"/>
    <n v="274512"/>
    <n v="274512"/>
    <n v="9.4749956286064005"/>
    <s v="Leve"/>
    <s v="Insider"/>
    <s v="Weak Passwords"/>
    <x v="1"/>
    <n v="69"/>
    <x v="0"/>
  </r>
  <r>
    <n v="2748"/>
    <s v="Germany"/>
    <x v="2"/>
    <x v="1"/>
    <x v="1"/>
    <s v="Malware"/>
    <n v="8"/>
    <x v="5"/>
    <s v="Government"/>
    <x v="6"/>
    <n v="6397"/>
    <n v="6397000"/>
    <s v="Alta"/>
    <s v="590555"/>
    <s v="Nation-state"/>
    <n v="590555"/>
    <n v="590555"/>
    <n v="10.832183285214755"/>
    <s v="Leve"/>
    <s v="Nation-state"/>
    <s v="Social Engineering"/>
    <x v="1"/>
    <n v="27"/>
    <x v="2"/>
  </r>
  <r>
    <n v="2749"/>
    <s v="Australia"/>
    <x v="6"/>
    <x v="3"/>
    <x v="2"/>
    <s v="Phishing"/>
    <n v="1"/>
    <x v="4"/>
    <s v="Telecommunications"/>
    <x v="3"/>
    <n v="4228"/>
    <n v="4228000"/>
    <s v="Alta"/>
    <s v="297456"/>
    <s v="Nation-state"/>
    <n v="297456"/>
    <n v="297456"/>
    <n v="14.213866924856113"/>
    <s v="Leve"/>
    <s v="Nation-state"/>
    <s v="Zero-day"/>
    <x v="0"/>
    <n v="20"/>
    <x v="1"/>
  </r>
  <r>
    <n v="2750"/>
    <s v="Russia"/>
    <x v="7"/>
    <x v="0"/>
    <x v="7"/>
    <s v="Ransomware"/>
    <n v="10"/>
    <x v="0"/>
    <s v="Government"/>
    <x v="6"/>
    <n v="273"/>
    <n v="273000"/>
    <s v="Media"/>
    <s v="465465"/>
    <s v="Nation-state"/>
    <n v="465465"/>
    <n v="465465"/>
    <n v="0.5865102639296188"/>
    <s v="Leve"/>
    <s v="Nation-state"/>
    <s v="Unpatched Software"/>
    <x v="4"/>
    <n v="60"/>
    <x v="0"/>
  </r>
  <r>
    <n v="2751"/>
    <s v="India"/>
    <x v="5"/>
    <x v="0"/>
    <x v="5"/>
    <s v="Man-in-the-Middle"/>
    <n v="2"/>
    <x v="1"/>
    <s v="IT"/>
    <x v="2"/>
    <n v="589"/>
    <n v="589000"/>
    <s v="Media"/>
    <s v="24387"/>
    <s v="Hacker Group"/>
    <n v="24387"/>
    <n v="24387"/>
    <n v="24.152212244228483"/>
    <s v="Leve"/>
    <s v="Hacker Group"/>
    <s v="Unpatched Software"/>
    <x v="4"/>
    <n v="29"/>
    <x v="2"/>
  </r>
  <r>
    <n v="2752"/>
    <s v="France"/>
    <x v="4"/>
    <x v="1"/>
    <x v="9"/>
    <s v="Man-in-the-Middle"/>
    <n v="5"/>
    <x v="1"/>
    <s v="Education"/>
    <x v="0"/>
    <n v="3512"/>
    <n v="3512000"/>
    <s v="Media"/>
    <s v="871001"/>
    <s v="Nation-state"/>
    <n v="871001"/>
    <n v="871001"/>
    <n v="4.0321423281948015"/>
    <s v="Leve"/>
    <s v="Nation-state"/>
    <s v="Zero-day"/>
    <x v="2"/>
    <n v="39"/>
    <x v="2"/>
  </r>
  <r>
    <n v="2753"/>
    <s v="Brazil"/>
    <x v="8"/>
    <x v="2"/>
    <x v="0"/>
    <s v="Malware"/>
    <n v="6"/>
    <x v="5"/>
    <s v="IT"/>
    <x v="2"/>
    <n v="831"/>
    <n v="831000"/>
    <s v="Media"/>
    <s v="989421"/>
    <s v=""/>
    <n v="989421"/>
    <n v="989421"/>
    <n v="0.83988514494840927"/>
    <s v="Leve"/>
    <s v="Unknown"/>
    <s v="Zero-day"/>
    <x v="3"/>
    <n v="46"/>
    <x v="2"/>
  </r>
  <r>
    <n v="2754"/>
    <s v="France"/>
    <x v="4"/>
    <x v="1"/>
    <x v="7"/>
    <s v="Phishing"/>
    <n v="10"/>
    <x v="4"/>
    <s v="Retail"/>
    <x v="1"/>
    <n v="8486"/>
    <n v="8486000"/>
    <s v="Alta"/>
    <s v="190100"/>
    <s v="Nation-state"/>
    <n v="190100"/>
    <n v="190100"/>
    <n v="44.639663335086794"/>
    <s v="Moderada"/>
    <s v="Nation-state"/>
    <s v="Zero-day"/>
    <x v="1"/>
    <n v="69"/>
    <x v="0"/>
  </r>
  <r>
    <n v="2755"/>
    <s v="France"/>
    <x v="4"/>
    <x v="1"/>
    <x v="4"/>
    <s v="SQL Injection"/>
    <n v="7"/>
    <x v="3"/>
    <s v="IT"/>
    <x v="2"/>
    <n v="6356"/>
    <n v="6356000"/>
    <s v="Alta"/>
    <s v="3324"/>
    <s v=""/>
    <n v="3324"/>
    <n v="3324"/>
    <n v="1912.1540312876052"/>
    <s v="Grave"/>
    <s v="Unknown"/>
    <s v="Zero-day"/>
    <x v="4"/>
    <n v="65"/>
    <x v="0"/>
  </r>
  <r>
    <n v="2756"/>
    <s v="UK"/>
    <x v="1"/>
    <x v="1"/>
    <x v="2"/>
    <s v="Malware"/>
    <n v="1"/>
    <x v="5"/>
    <s v="Retail"/>
    <x v="1"/>
    <n v="3324"/>
    <n v="3324000"/>
    <s v="Media"/>
    <s v="851177"/>
    <s v="Insider"/>
    <n v="851177"/>
    <n v="851177"/>
    <n v="3.9051807085952746"/>
    <s v="Leve"/>
    <s v="Insider"/>
    <s v="Unpatched Software"/>
    <x v="4"/>
    <n v="53"/>
    <x v="0"/>
  </r>
  <r>
    <n v="2757"/>
    <s v="Russia"/>
    <x v="7"/>
    <x v="0"/>
    <x v="7"/>
    <s v="Malware"/>
    <n v="10"/>
    <x v="5"/>
    <s v="Healthcare"/>
    <x v="5"/>
    <n v="3511"/>
    <n v="3511000"/>
    <s v="Media"/>
    <s v="477346"/>
    <s v=""/>
    <n v="477346"/>
    <n v="477346"/>
    <n v="7.3552517461128826"/>
    <s v="Leve"/>
    <s v="Unknown"/>
    <s v="Social Engineering"/>
    <x v="3"/>
    <n v="8"/>
    <x v="1"/>
  </r>
  <r>
    <n v="2758"/>
    <s v="USA"/>
    <x v="3"/>
    <x v="2"/>
    <x v="8"/>
    <s v="Malware"/>
    <n v="4"/>
    <x v="5"/>
    <s v="Healthcare"/>
    <x v="5"/>
    <n v="4973"/>
    <n v="4973000"/>
    <s v="Alta"/>
    <s v="386686"/>
    <s v="Insider"/>
    <n v="386686"/>
    <n v="386686"/>
    <n v="12.860563868358307"/>
    <s v="Leve"/>
    <s v="Insider"/>
    <s v="Zero-day"/>
    <x v="1"/>
    <n v="7"/>
    <x v="1"/>
  </r>
  <r>
    <n v="2759"/>
    <s v="Russia"/>
    <x v="7"/>
    <x v="0"/>
    <x v="3"/>
    <s v="DDoS"/>
    <n v="9"/>
    <x v="2"/>
    <s v="Banking"/>
    <x v="4"/>
    <n v="8762"/>
    <n v="8762000"/>
    <s v="Alta"/>
    <s v="922456"/>
    <s v="Insider"/>
    <n v="922456"/>
    <n v="922456"/>
    <n v="9.4985560286886308"/>
    <s v="Leve"/>
    <s v="Insider"/>
    <s v="Zero-day"/>
    <x v="0"/>
    <n v="67"/>
    <x v="0"/>
  </r>
  <r>
    <n v="2760"/>
    <s v="China"/>
    <x v="0"/>
    <x v="0"/>
    <x v="8"/>
    <s v="DDoS"/>
    <n v="4"/>
    <x v="2"/>
    <s v="Telecommunications"/>
    <x v="3"/>
    <n v="8409"/>
    <n v="8409000"/>
    <s v="Alta"/>
    <s v="954379"/>
    <s v="Insider"/>
    <n v="954379"/>
    <n v="954379"/>
    <n v="8.8109650359029281"/>
    <s v="Leve"/>
    <s v="Insider"/>
    <s v="Social Engineering"/>
    <x v="0"/>
    <n v="59"/>
    <x v="0"/>
  </r>
  <r>
    <n v="2761"/>
    <s v="Germany"/>
    <x v="2"/>
    <x v="1"/>
    <x v="2"/>
    <s v="Phishing"/>
    <n v="1"/>
    <x v="4"/>
    <s v="Telecommunications"/>
    <x v="3"/>
    <n v="3634"/>
    <n v="3634000"/>
    <s v="Media"/>
    <s v="887186"/>
    <s v="Insider"/>
    <n v="887186"/>
    <n v="887186"/>
    <n v="4.0960970980155231"/>
    <s v="Leve"/>
    <s v="Insider"/>
    <s v="Weak Passwords"/>
    <x v="2"/>
    <n v="8"/>
    <x v="1"/>
  </r>
  <r>
    <n v="2762"/>
    <s v="India"/>
    <x v="5"/>
    <x v="0"/>
    <x v="4"/>
    <s v="Malware"/>
    <n v="7"/>
    <x v="5"/>
    <s v="Education"/>
    <x v="0"/>
    <n v="4128"/>
    <n v="4128000"/>
    <s v="Alta"/>
    <s v="197323"/>
    <s v="Hacker Group"/>
    <n v="197323"/>
    <n v="197323"/>
    <n v="20.920014392645562"/>
    <s v="Leve"/>
    <s v="Hacker Group"/>
    <s v="Social Engineering"/>
    <x v="2"/>
    <n v="47"/>
    <x v="2"/>
  </r>
  <r>
    <n v="2763"/>
    <s v="India"/>
    <x v="5"/>
    <x v="0"/>
    <x v="3"/>
    <s v="Malware"/>
    <n v="9"/>
    <x v="5"/>
    <s v="IT"/>
    <x v="2"/>
    <n v="3478"/>
    <n v="3478000"/>
    <s v="Media"/>
    <s v="294587"/>
    <s v=""/>
    <n v="294587"/>
    <n v="294587"/>
    <n v="11.806359411650888"/>
    <s v="Leve"/>
    <s v="Unknown"/>
    <s v="Social Engineering"/>
    <x v="1"/>
    <n v="43"/>
    <x v="2"/>
  </r>
  <r>
    <n v="2764"/>
    <s v="UK"/>
    <x v="1"/>
    <x v="1"/>
    <x v="6"/>
    <s v="Man-in-the-Middle"/>
    <n v="3"/>
    <x v="1"/>
    <s v="Telecommunications"/>
    <x v="3"/>
    <n v="8871"/>
    <n v="8871000"/>
    <s v="Alta"/>
    <s v="191263"/>
    <s v="Hacker Group"/>
    <n v="191263"/>
    <n v="191263"/>
    <n v="46.38116101912027"/>
    <s v="Moderada"/>
    <s v="Hacker Group"/>
    <s v="Unpatched Software"/>
    <x v="4"/>
    <n v="68"/>
    <x v="0"/>
  </r>
  <r>
    <n v="2765"/>
    <s v="France"/>
    <x v="4"/>
    <x v="1"/>
    <x v="1"/>
    <s v="Ransomware"/>
    <n v="8"/>
    <x v="0"/>
    <s v="Healthcare"/>
    <x v="5"/>
    <n v="8879"/>
    <n v="8879000"/>
    <s v="Alta"/>
    <s v="332214"/>
    <s v="Nation-state"/>
    <n v="332214"/>
    <n v="332214"/>
    <n v="26.726748421198383"/>
    <s v="Leve"/>
    <s v="Nation-state"/>
    <s v="Social Engineering"/>
    <x v="2"/>
    <n v="16"/>
    <x v="1"/>
  </r>
  <r>
    <n v="2766"/>
    <s v="China"/>
    <x v="0"/>
    <x v="0"/>
    <x v="2"/>
    <s v="Man-in-the-Middle"/>
    <n v="1"/>
    <x v="1"/>
    <s v="Government"/>
    <x v="6"/>
    <n v="5626"/>
    <n v="5626000"/>
    <s v="Alta"/>
    <s v="196531"/>
    <s v="Hacker Group"/>
    <n v="196531"/>
    <n v="196531"/>
    <n v="28.626527112771011"/>
    <s v="Leve"/>
    <s v="Hacker Group"/>
    <s v="Zero-day"/>
    <x v="3"/>
    <n v="45"/>
    <x v="2"/>
  </r>
  <r>
    <n v="2767"/>
    <s v="Brazil"/>
    <x v="8"/>
    <x v="2"/>
    <x v="8"/>
    <s v="SQL Injection"/>
    <n v="4"/>
    <x v="3"/>
    <s v="Banking"/>
    <x v="4"/>
    <n v="434"/>
    <n v="434000"/>
    <s v="Media"/>
    <s v="258021"/>
    <s v="Hacker Group"/>
    <n v="258021"/>
    <n v="258021"/>
    <n v="1.6820336329213514"/>
    <s v="Leve"/>
    <s v="Hacker Group"/>
    <s v="Unpatched Software"/>
    <x v="4"/>
    <n v="46"/>
    <x v="2"/>
  </r>
  <r>
    <n v="2768"/>
    <s v="Russia"/>
    <x v="7"/>
    <x v="0"/>
    <x v="8"/>
    <s v="Ransomware"/>
    <n v="4"/>
    <x v="0"/>
    <s v="Healthcare"/>
    <x v="5"/>
    <n v="8565"/>
    <n v="8565000"/>
    <s v="Alta"/>
    <s v="920121"/>
    <s v=""/>
    <n v="920121"/>
    <n v="920121"/>
    <n v="9.3085583309151723"/>
    <s v="Leve"/>
    <s v="Unknown"/>
    <s v="Social Engineering"/>
    <x v="2"/>
    <n v="21"/>
    <x v="2"/>
  </r>
  <r>
    <n v="2769"/>
    <s v="Australia"/>
    <x v="6"/>
    <x v="3"/>
    <x v="8"/>
    <s v="SQL Injection"/>
    <n v="4"/>
    <x v="3"/>
    <s v="IT"/>
    <x v="2"/>
    <n v="452"/>
    <n v="452000"/>
    <s v="Media"/>
    <s v="971908"/>
    <s v=""/>
    <n v="971908"/>
    <n v="971908"/>
    <n v="0.4650645945912576"/>
    <s v="Leve"/>
    <s v="Unknown"/>
    <s v="Zero-day"/>
    <x v="1"/>
    <n v="16"/>
    <x v="1"/>
  </r>
  <r>
    <n v="2770"/>
    <s v="France"/>
    <x v="4"/>
    <x v="1"/>
    <x v="1"/>
    <s v="Ransomware"/>
    <n v="8"/>
    <x v="0"/>
    <s v="IT"/>
    <x v="2"/>
    <n v="2719"/>
    <n v="2719000"/>
    <s v="Media"/>
    <s v="760590"/>
    <s v="Nation-state"/>
    <n v="760590"/>
    <n v="760590"/>
    <n v="3.5748563615088287"/>
    <s v="Leve"/>
    <s v="Nation-state"/>
    <s v="Weak Passwords"/>
    <x v="4"/>
    <n v="9"/>
    <x v="1"/>
  </r>
  <r>
    <n v="2771"/>
    <s v="UK"/>
    <x v="1"/>
    <x v="1"/>
    <x v="5"/>
    <s v="Man-in-the-Middle"/>
    <n v="2"/>
    <x v="1"/>
    <s v="Government"/>
    <x v="6"/>
    <n v="4516"/>
    <n v="4516000"/>
    <s v="Alta"/>
    <s v="569044"/>
    <s v="Hacker Group"/>
    <n v="569044"/>
    <n v="569044"/>
    <n v="7.9361174179852521"/>
    <s v="Leve"/>
    <s v="Hacker Group"/>
    <s v="Social Engineering"/>
    <x v="2"/>
    <n v="27"/>
    <x v="2"/>
  </r>
  <r>
    <n v="2772"/>
    <s v="France"/>
    <x v="4"/>
    <x v="1"/>
    <x v="8"/>
    <s v="SQL Injection"/>
    <n v="4"/>
    <x v="3"/>
    <s v="Government"/>
    <x v="6"/>
    <n v="23"/>
    <n v="23000"/>
    <s v="Baja"/>
    <s v="841324"/>
    <s v=""/>
    <n v="841324"/>
    <n v="841324"/>
    <n v="2.7337862702121893E-2"/>
    <s v="Leve"/>
    <s v="Unknown"/>
    <s v="Weak Passwords"/>
    <x v="4"/>
    <n v="8"/>
    <x v="1"/>
  </r>
  <r>
    <n v="2773"/>
    <s v="Japan"/>
    <x v="9"/>
    <x v="0"/>
    <x v="6"/>
    <s v="Malware"/>
    <n v="3"/>
    <x v="5"/>
    <s v="Government"/>
    <x v="6"/>
    <n v="7154"/>
    <n v="7154000"/>
    <s v="Alta"/>
    <s v="668679"/>
    <s v=""/>
    <n v="668679"/>
    <n v="668679"/>
    <n v="10.698705956071597"/>
    <s v="Leve"/>
    <s v="Unknown"/>
    <s v="Social Engineering"/>
    <x v="0"/>
    <n v="27"/>
    <x v="2"/>
  </r>
  <r>
    <n v="2774"/>
    <s v="India"/>
    <x v="5"/>
    <x v="0"/>
    <x v="6"/>
    <s v="SQL Injection"/>
    <n v="3"/>
    <x v="3"/>
    <s v="Banking"/>
    <x v="4"/>
    <n v="2786"/>
    <n v="2786000"/>
    <s v="Media"/>
    <s v="310150"/>
    <s v=""/>
    <n v="310150"/>
    <n v="310150"/>
    <n v="8.9827502821215539"/>
    <s v="Leve"/>
    <s v="Unknown"/>
    <s v="Unpatched Software"/>
    <x v="1"/>
    <n v="21"/>
    <x v="2"/>
  </r>
  <r>
    <n v="2775"/>
    <s v="Germany"/>
    <x v="2"/>
    <x v="1"/>
    <x v="3"/>
    <s v="Man-in-the-Middle"/>
    <n v="9"/>
    <x v="1"/>
    <s v="IT"/>
    <x v="2"/>
    <n v="1321"/>
    <n v="1321000"/>
    <s v="Media"/>
    <s v="549414"/>
    <s v=""/>
    <n v="549414"/>
    <n v="549414"/>
    <n v="2.4043799393535656"/>
    <s v="Leve"/>
    <s v="Unknown"/>
    <s v="Social Engineering"/>
    <x v="4"/>
    <n v="70"/>
    <x v="0"/>
  </r>
  <r>
    <n v="2776"/>
    <s v="Australia"/>
    <x v="6"/>
    <x v="3"/>
    <x v="7"/>
    <s v="DDoS"/>
    <n v="10"/>
    <x v="2"/>
    <s v="Government"/>
    <x v="6"/>
    <n v="1189"/>
    <n v="1189000"/>
    <s v="Media"/>
    <s v="731839"/>
    <s v=""/>
    <n v="731839"/>
    <n v="731839"/>
    <n v="1.6246742794521747"/>
    <s v="Leve"/>
    <s v="Unknown"/>
    <s v="Zero-day"/>
    <x v="1"/>
    <n v="14"/>
    <x v="1"/>
  </r>
  <r>
    <n v="2777"/>
    <s v="Brazil"/>
    <x v="8"/>
    <x v="2"/>
    <x v="5"/>
    <s v="SQL Injection"/>
    <n v="2"/>
    <x v="3"/>
    <s v="Healthcare"/>
    <x v="5"/>
    <n v="7658"/>
    <n v="7658000"/>
    <s v="Alta"/>
    <s v="626352"/>
    <s v="Hacker Group"/>
    <n v="626352"/>
    <n v="626352"/>
    <n v="12.226351955449971"/>
    <s v="Leve"/>
    <s v="Hacker Group"/>
    <s v="Social Engineering"/>
    <x v="4"/>
    <n v="33"/>
    <x v="2"/>
  </r>
  <r>
    <n v="2778"/>
    <s v="India"/>
    <x v="5"/>
    <x v="0"/>
    <x v="6"/>
    <s v="DDoS"/>
    <n v="3"/>
    <x v="2"/>
    <s v="Banking"/>
    <x v="4"/>
    <n v="9223"/>
    <n v="9223000"/>
    <s v="Alta"/>
    <s v="626017"/>
    <s v=""/>
    <n v="626017"/>
    <n v="626017"/>
    <n v="14.73282674432164"/>
    <s v="Leve"/>
    <s v="Unknown"/>
    <s v="Unpatched Software"/>
    <x v="2"/>
    <n v="1"/>
    <x v="1"/>
  </r>
  <r>
    <n v="2779"/>
    <s v="Australia"/>
    <x v="6"/>
    <x v="3"/>
    <x v="0"/>
    <s v="DDoS"/>
    <n v="6"/>
    <x v="2"/>
    <s v="Telecommunications"/>
    <x v="3"/>
    <n v="707"/>
    <n v="707000"/>
    <s v="Media"/>
    <s v="172782"/>
    <s v=""/>
    <n v="172782"/>
    <n v="172782"/>
    <n v="4.0918614207498463"/>
    <s v="Leve"/>
    <s v="Unknown"/>
    <s v="Social Engineering"/>
    <x v="0"/>
    <n v="2"/>
    <x v="1"/>
  </r>
  <r>
    <n v="2780"/>
    <s v="France"/>
    <x v="4"/>
    <x v="1"/>
    <x v="8"/>
    <s v="Ransomware"/>
    <n v="4"/>
    <x v="0"/>
    <s v="Government"/>
    <x v="6"/>
    <n v="239"/>
    <n v="239000"/>
    <s v="Media"/>
    <s v="665023"/>
    <s v="Insider"/>
    <n v="665023"/>
    <n v="665023"/>
    <n v="0.35938606634657749"/>
    <s v="Leve"/>
    <s v="Insider"/>
    <s v="Unpatched Software"/>
    <x v="3"/>
    <n v="49"/>
    <x v="2"/>
  </r>
  <r>
    <n v="2781"/>
    <s v="Germany"/>
    <x v="2"/>
    <x v="1"/>
    <x v="4"/>
    <s v="Man-in-the-Middle"/>
    <n v="7"/>
    <x v="1"/>
    <s v="Banking"/>
    <x v="4"/>
    <n v="8987"/>
    <n v="8987000"/>
    <s v="Alta"/>
    <s v="15909"/>
    <s v="Nation-state"/>
    <n v="15909"/>
    <n v="15909"/>
    <n v="564.90037085926201"/>
    <s v="Grave"/>
    <s v="Nation-state"/>
    <s v="Zero-day"/>
    <x v="2"/>
    <n v="19"/>
    <x v="1"/>
  </r>
  <r>
    <n v="2782"/>
    <s v="UK"/>
    <x v="1"/>
    <x v="1"/>
    <x v="5"/>
    <s v="Man-in-the-Middle"/>
    <n v="2"/>
    <x v="1"/>
    <s v="Banking"/>
    <x v="4"/>
    <n v="2428"/>
    <n v="2428000"/>
    <s v="Media"/>
    <s v="998547"/>
    <s v=""/>
    <n v="998547"/>
    <n v="998547"/>
    <n v="2.4315330174743903"/>
    <s v="Leve"/>
    <s v="Unknown"/>
    <s v="Weak Passwords"/>
    <x v="2"/>
    <n v="46"/>
    <x v="2"/>
  </r>
  <r>
    <n v="2783"/>
    <s v="Australia"/>
    <x v="6"/>
    <x v="3"/>
    <x v="0"/>
    <s v="DDoS"/>
    <n v="6"/>
    <x v="2"/>
    <s v="IT"/>
    <x v="2"/>
    <n v="583"/>
    <n v="583000"/>
    <s v="Media"/>
    <s v="76358"/>
    <s v="Nation-state"/>
    <n v="76358"/>
    <n v="76358"/>
    <n v="7.6350873516854811"/>
    <s v="Leve"/>
    <s v="Nation-state"/>
    <s v="Weak Passwords"/>
    <x v="4"/>
    <n v="58"/>
    <x v="0"/>
  </r>
  <r>
    <n v="2784"/>
    <s v="Germany"/>
    <x v="2"/>
    <x v="1"/>
    <x v="2"/>
    <s v="Man-in-the-Middle"/>
    <n v="1"/>
    <x v="1"/>
    <s v="IT"/>
    <x v="2"/>
    <n v="8419"/>
    <n v="8419000"/>
    <s v="Alta"/>
    <s v="89704"/>
    <s v="Hacker Group"/>
    <n v="89704"/>
    <n v="89704"/>
    <n v="93.85311691786319"/>
    <s v="Moderada"/>
    <s v="Hacker Group"/>
    <s v="Social Engineering"/>
    <x v="2"/>
    <n v="26"/>
    <x v="2"/>
  </r>
  <r>
    <n v="2785"/>
    <s v="Russia"/>
    <x v="7"/>
    <x v="0"/>
    <x v="2"/>
    <s v="Man-in-the-Middle"/>
    <n v="1"/>
    <x v="1"/>
    <s v="Education"/>
    <x v="0"/>
    <n v="7202"/>
    <n v="7202000"/>
    <s v="Alta"/>
    <s v="191361"/>
    <s v="Hacker Group"/>
    <n v="191361"/>
    <n v="191361"/>
    <n v="37.635672890505383"/>
    <s v="Leve"/>
    <s v="Hacker Group"/>
    <s v="Unpatched Software"/>
    <x v="1"/>
    <n v="11"/>
    <x v="1"/>
  </r>
  <r>
    <n v="2786"/>
    <s v="Germany"/>
    <x v="2"/>
    <x v="1"/>
    <x v="5"/>
    <s v="Man-in-the-Middle"/>
    <n v="2"/>
    <x v="1"/>
    <s v="Government"/>
    <x v="6"/>
    <n v="61"/>
    <n v="61000"/>
    <s v="Baja"/>
    <s v="200862"/>
    <s v="Insider"/>
    <n v="200862"/>
    <n v="200862"/>
    <n v="0.30369109139608286"/>
    <s v="Leve"/>
    <s v="Insider"/>
    <s v="Social Engineering"/>
    <x v="4"/>
    <n v="13"/>
    <x v="1"/>
  </r>
  <r>
    <n v="2787"/>
    <s v="USA"/>
    <x v="3"/>
    <x v="2"/>
    <x v="1"/>
    <s v="Malware"/>
    <n v="8"/>
    <x v="5"/>
    <s v="Government"/>
    <x v="6"/>
    <n v="8949"/>
    <n v="8949000"/>
    <s v="Alta"/>
    <s v="4966"/>
    <s v="Hacker Group"/>
    <n v="4966"/>
    <n v="4966"/>
    <n v="1802.053966975433"/>
    <s v="Grave"/>
    <s v="Hacker Group"/>
    <s v="Social Engineering"/>
    <x v="1"/>
    <n v="41"/>
    <x v="2"/>
  </r>
  <r>
    <n v="2788"/>
    <s v="Japan"/>
    <x v="9"/>
    <x v="0"/>
    <x v="4"/>
    <s v="Phishing"/>
    <n v="7"/>
    <x v="4"/>
    <s v="Education"/>
    <x v="0"/>
    <n v="3406"/>
    <n v="3406000"/>
    <s v="Media"/>
    <s v="344674"/>
    <s v=""/>
    <n v="344674"/>
    <n v="344674"/>
    <n v="9.8818013543232155"/>
    <s v="Leve"/>
    <s v="Unknown"/>
    <s v="Weak Passwords"/>
    <x v="2"/>
    <n v="19"/>
    <x v="1"/>
  </r>
  <r>
    <n v="2789"/>
    <s v="USA"/>
    <x v="3"/>
    <x v="2"/>
    <x v="9"/>
    <s v="Phishing"/>
    <n v="5"/>
    <x v="4"/>
    <s v="Government"/>
    <x v="6"/>
    <n v="3766"/>
    <n v="3766000"/>
    <s v="Media"/>
    <s v="449424"/>
    <s v=""/>
    <n v="449424"/>
    <n v="449424"/>
    <n v="8.379614795827548"/>
    <s v="Leve"/>
    <s v="Unknown"/>
    <s v="Unpatched Software"/>
    <x v="3"/>
    <n v="3"/>
    <x v="1"/>
  </r>
  <r>
    <n v="2790"/>
    <s v="Germany"/>
    <x v="2"/>
    <x v="1"/>
    <x v="9"/>
    <s v="Phishing"/>
    <n v="5"/>
    <x v="4"/>
    <s v="Healthcare"/>
    <x v="5"/>
    <n v="692"/>
    <n v="692000"/>
    <s v="Media"/>
    <s v="162807"/>
    <s v="Hacker Group"/>
    <n v="162807"/>
    <n v="162807"/>
    <n v="4.2504314925033935"/>
    <s v="Leve"/>
    <s v="Hacker Group"/>
    <s v="Unpatched Software"/>
    <x v="4"/>
    <n v="4"/>
    <x v="1"/>
  </r>
  <r>
    <n v="2791"/>
    <s v="India"/>
    <x v="5"/>
    <x v="0"/>
    <x v="2"/>
    <s v="DDoS"/>
    <n v="1"/>
    <x v="2"/>
    <s v="Banking"/>
    <x v="4"/>
    <n v="471"/>
    <n v="471000"/>
    <s v="Media"/>
    <s v="21292"/>
    <s v="Insider"/>
    <n v="21292"/>
    <n v="21292"/>
    <n v="22.120984407289122"/>
    <s v="Leve"/>
    <s v="Insider"/>
    <s v="Social Engineering"/>
    <x v="2"/>
    <n v="10"/>
    <x v="1"/>
  </r>
  <r>
    <n v="2792"/>
    <s v="Australia"/>
    <x v="6"/>
    <x v="3"/>
    <x v="5"/>
    <s v="Malware"/>
    <n v="2"/>
    <x v="5"/>
    <s v="Banking"/>
    <x v="4"/>
    <n v="257"/>
    <n v="257000"/>
    <s v="Media"/>
    <s v="993215"/>
    <s v="Nation-state"/>
    <n v="993215"/>
    <n v="993215"/>
    <n v="0.25875565713365184"/>
    <s v="Leve"/>
    <s v="Nation-state"/>
    <s v="Zero-day"/>
    <x v="1"/>
    <n v="56"/>
    <x v="0"/>
  </r>
  <r>
    <n v="2793"/>
    <s v="Australia"/>
    <x v="6"/>
    <x v="3"/>
    <x v="1"/>
    <s v="DDoS"/>
    <n v="8"/>
    <x v="2"/>
    <s v="Banking"/>
    <x v="4"/>
    <n v="1658"/>
    <n v="1658000"/>
    <s v="Media"/>
    <s v="744201"/>
    <s v="Hacker Group"/>
    <n v="744201"/>
    <n v="744201"/>
    <n v="2.2278927332803908"/>
    <s v="Leve"/>
    <s v="Hacker Group"/>
    <s v="Zero-day"/>
    <x v="0"/>
    <n v="7"/>
    <x v="1"/>
  </r>
  <r>
    <n v="2794"/>
    <s v="Japan"/>
    <x v="9"/>
    <x v="0"/>
    <x v="1"/>
    <s v="Phishing"/>
    <n v="8"/>
    <x v="4"/>
    <s v="Banking"/>
    <x v="4"/>
    <n v="6133"/>
    <n v="6133000"/>
    <s v="Alta"/>
    <s v="762300"/>
    <s v="Nation-state"/>
    <n v="762300"/>
    <n v="762300"/>
    <n v="8.0453889544798631"/>
    <s v="Leve"/>
    <s v="Nation-state"/>
    <s v="Social Engineering"/>
    <x v="0"/>
    <n v="20"/>
    <x v="1"/>
  </r>
  <r>
    <n v="2795"/>
    <s v="France"/>
    <x v="4"/>
    <x v="1"/>
    <x v="4"/>
    <s v="DDoS"/>
    <n v="7"/>
    <x v="2"/>
    <s v="Government"/>
    <x v="6"/>
    <n v="141"/>
    <n v="141000"/>
    <s v="Media"/>
    <s v="764003"/>
    <s v="Insider"/>
    <n v="764003"/>
    <n v="764003"/>
    <n v="0.18455424913252957"/>
    <s v="Leve"/>
    <s v="Insider"/>
    <s v="Zero-day"/>
    <x v="1"/>
    <n v="43"/>
    <x v="2"/>
  </r>
  <r>
    <n v="2796"/>
    <s v="China"/>
    <x v="0"/>
    <x v="0"/>
    <x v="0"/>
    <s v="DDoS"/>
    <n v="6"/>
    <x v="2"/>
    <s v="Banking"/>
    <x v="4"/>
    <n v="3388"/>
    <n v="3388000"/>
    <s v="Media"/>
    <s v="761910"/>
    <s v="Hacker Group"/>
    <n v="761910"/>
    <n v="761910"/>
    <n v="4.4467194288039273"/>
    <s v="Leve"/>
    <s v="Hacker Group"/>
    <s v="Zero-day"/>
    <x v="2"/>
    <n v="27"/>
    <x v="2"/>
  </r>
  <r>
    <n v="2797"/>
    <s v="France"/>
    <x v="4"/>
    <x v="1"/>
    <x v="5"/>
    <s v="Ransomware"/>
    <n v="2"/>
    <x v="0"/>
    <s v="IT"/>
    <x v="2"/>
    <n v="8745"/>
    <n v="8745000"/>
    <s v="Alta"/>
    <s v="296050"/>
    <s v="Insider"/>
    <n v="296050"/>
    <n v="296050"/>
    <n v="29.538929234926531"/>
    <s v="Leve"/>
    <s v="Insider"/>
    <s v="Weak Passwords"/>
    <x v="0"/>
    <n v="30"/>
    <x v="2"/>
  </r>
  <r>
    <n v="2798"/>
    <s v="France"/>
    <x v="4"/>
    <x v="1"/>
    <x v="9"/>
    <s v="Malware"/>
    <n v="5"/>
    <x v="5"/>
    <s v="Government"/>
    <x v="6"/>
    <n v="2743"/>
    <n v="2743000"/>
    <s v="Media"/>
    <s v="82853"/>
    <s v="Hacker Group"/>
    <n v="82853"/>
    <n v="82853"/>
    <n v="33.106827755180859"/>
    <s v="Leve"/>
    <s v="Hacker Group"/>
    <s v="Social Engineering"/>
    <x v="4"/>
    <n v="67"/>
    <x v="0"/>
  </r>
  <r>
    <n v="2799"/>
    <s v="Japan"/>
    <x v="9"/>
    <x v="0"/>
    <x v="6"/>
    <s v="SQL Injection"/>
    <n v="3"/>
    <x v="3"/>
    <s v="Banking"/>
    <x v="4"/>
    <n v="3403"/>
    <n v="3403000"/>
    <s v="Media"/>
    <s v="700439"/>
    <s v="Insider"/>
    <n v="700439"/>
    <n v="700439"/>
    <n v="4.8583816720656614"/>
    <s v="Leve"/>
    <s v="Insider"/>
    <s v="Zero-day"/>
    <x v="4"/>
    <n v="41"/>
    <x v="2"/>
  </r>
  <r>
    <n v="2800"/>
    <s v="Russia"/>
    <x v="7"/>
    <x v="0"/>
    <x v="6"/>
    <s v="SQL Injection"/>
    <n v="3"/>
    <x v="3"/>
    <s v="Retail"/>
    <x v="1"/>
    <n v="661"/>
    <n v="661000"/>
    <s v="Media"/>
    <s v="351048"/>
    <s v="Insider"/>
    <n v="351048"/>
    <n v="351048"/>
    <n v="1.8829333880267085"/>
    <s v="Leve"/>
    <s v="Insider"/>
    <s v="Unpatched Software"/>
    <x v="0"/>
    <n v="57"/>
    <x v="0"/>
  </r>
  <r>
    <n v="2801"/>
    <s v="China"/>
    <x v="0"/>
    <x v="0"/>
    <x v="9"/>
    <s v="Phishing"/>
    <n v="5"/>
    <x v="4"/>
    <s v="Retail"/>
    <x v="1"/>
    <n v="1799"/>
    <n v="1799000"/>
    <s v="Media"/>
    <s v="36963"/>
    <s v="Insider"/>
    <n v="36963"/>
    <n v="36963"/>
    <n v="48.670291913535159"/>
    <s v="Moderada"/>
    <s v="Insider"/>
    <s v="Zero-day"/>
    <x v="0"/>
    <n v="54"/>
    <x v="0"/>
  </r>
  <r>
    <n v="2802"/>
    <s v="France"/>
    <x v="4"/>
    <x v="1"/>
    <x v="8"/>
    <s v="Ransomware"/>
    <n v="4"/>
    <x v="0"/>
    <s v="IT"/>
    <x v="2"/>
    <n v="9977"/>
    <n v="9977000"/>
    <s v="Alta"/>
    <s v="533151"/>
    <s v="Nation-state"/>
    <n v="533151"/>
    <n v="533151"/>
    <n v="18.713272600070148"/>
    <s v="Leve"/>
    <s v="Nation-state"/>
    <s v="Zero-day"/>
    <x v="2"/>
    <n v="43"/>
    <x v="2"/>
  </r>
  <r>
    <n v="2803"/>
    <s v="Germany"/>
    <x v="2"/>
    <x v="1"/>
    <x v="4"/>
    <s v="Man-in-the-Middle"/>
    <n v="7"/>
    <x v="1"/>
    <s v="Healthcare"/>
    <x v="5"/>
    <n v="6193"/>
    <n v="6193000"/>
    <s v="Alta"/>
    <s v="62185"/>
    <s v="Nation-state"/>
    <n v="62185"/>
    <n v="62185"/>
    <n v="99.589933263648788"/>
    <s v="Moderada"/>
    <s v="Nation-state"/>
    <s v="Social Engineering"/>
    <x v="4"/>
    <n v="32"/>
    <x v="2"/>
  </r>
  <r>
    <n v="2804"/>
    <s v="USA"/>
    <x v="3"/>
    <x v="2"/>
    <x v="3"/>
    <s v="DDoS"/>
    <n v="9"/>
    <x v="2"/>
    <s v="Education"/>
    <x v="0"/>
    <n v="4883"/>
    <n v="4883000"/>
    <s v="Alta"/>
    <s v="231299"/>
    <s v=""/>
    <n v="231299"/>
    <n v="231299"/>
    <n v="21.111202383062615"/>
    <s v="Leve"/>
    <s v="Unknown"/>
    <s v="Unpatched Software"/>
    <x v="4"/>
    <n v="58"/>
    <x v="0"/>
  </r>
  <r>
    <n v="2805"/>
    <s v="UK"/>
    <x v="1"/>
    <x v="1"/>
    <x v="1"/>
    <s v="SQL Injection"/>
    <n v="8"/>
    <x v="3"/>
    <s v="Retail"/>
    <x v="1"/>
    <n v="4799"/>
    <n v="4799000"/>
    <s v="Alta"/>
    <s v="914365"/>
    <s v="Insider"/>
    <n v="914365"/>
    <n v="914365"/>
    <n v="5.2484511108802288"/>
    <s v="Leve"/>
    <s v="Insider"/>
    <s v="Weak Passwords"/>
    <x v="3"/>
    <n v="52"/>
    <x v="0"/>
  </r>
  <r>
    <n v="2806"/>
    <s v="Japan"/>
    <x v="9"/>
    <x v="0"/>
    <x v="2"/>
    <s v="Ransomware"/>
    <n v="1"/>
    <x v="0"/>
    <s v="Retail"/>
    <x v="1"/>
    <n v="4744"/>
    <n v="4744000"/>
    <s v="Alta"/>
    <s v="696953"/>
    <s v="Nation-state"/>
    <n v="696953"/>
    <n v="696953"/>
    <n v="6.8067717622278687"/>
    <s v="Leve"/>
    <s v="Nation-state"/>
    <s v="Zero-day"/>
    <x v="3"/>
    <n v="54"/>
    <x v="0"/>
  </r>
  <r>
    <n v="2807"/>
    <s v="Russia"/>
    <x v="7"/>
    <x v="0"/>
    <x v="7"/>
    <s v="Malware"/>
    <n v="10"/>
    <x v="5"/>
    <s v="Education"/>
    <x v="0"/>
    <n v="2447"/>
    <n v="2447000"/>
    <s v="Media"/>
    <s v="977607"/>
    <s v="Hacker Group"/>
    <n v="977607"/>
    <n v="977607"/>
    <n v="2.5030508169438228"/>
    <s v="Leve"/>
    <s v="Hacker Group"/>
    <s v="Zero-day"/>
    <x v="1"/>
    <n v="62"/>
    <x v="0"/>
  </r>
  <r>
    <n v="2808"/>
    <s v="Australia"/>
    <x v="6"/>
    <x v="3"/>
    <x v="9"/>
    <s v="Ransomware"/>
    <n v="5"/>
    <x v="0"/>
    <s v="Retail"/>
    <x v="1"/>
    <n v="7103"/>
    <n v="7103000"/>
    <s v="Alta"/>
    <s v="91228"/>
    <s v="Hacker Group"/>
    <n v="91228"/>
    <n v="91228"/>
    <n v="77.859867584513523"/>
    <s v="Moderada"/>
    <s v="Hacker Group"/>
    <s v="Social Engineering"/>
    <x v="2"/>
    <n v="22"/>
    <x v="2"/>
  </r>
  <r>
    <n v="2809"/>
    <s v="China"/>
    <x v="0"/>
    <x v="0"/>
    <x v="3"/>
    <s v="Phishing"/>
    <n v="9"/>
    <x v="4"/>
    <s v="Government"/>
    <x v="6"/>
    <n v="5995"/>
    <n v="5995000"/>
    <s v="Alta"/>
    <s v="417253"/>
    <s v="Insider"/>
    <n v="417253"/>
    <n v="417253"/>
    <n v="14.367781657651353"/>
    <s v="Leve"/>
    <s v="Insider"/>
    <s v="Weak Passwords"/>
    <x v="0"/>
    <n v="16"/>
    <x v="1"/>
  </r>
  <r>
    <n v="2810"/>
    <s v="France"/>
    <x v="4"/>
    <x v="1"/>
    <x v="8"/>
    <s v="Man-in-the-Middle"/>
    <n v="4"/>
    <x v="1"/>
    <s v="Government"/>
    <x v="6"/>
    <n v="4403"/>
    <n v="4403000"/>
    <s v="Alta"/>
    <s v="60431"/>
    <s v="Hacker Group"/>
    <n v="60431"/>
    <n v="60431"/>
    <n v="72.859955982856476"/>
    <s v="Moderada"/>
    <s v="Hacker Group"/>
    <s v="Weak Passwords"/>
    <x v="1"/>
    <n v="59"/>
    <x v="0"/>
  </r>
  <r>
    <n v="2811"/>
    <s v="Japan"/>
    <x v="9"/>
    <x v="0"/>
    <x v="3"/>
    <s v="Man-in-the-Middle"/>
    <n v="9"/>
    <x v="1"/>
    <s v="Healthcare"/>
    <x v="5"/>
    <n v="4469"/>
    <n v="4469000"/>
    <s v="Alta"/>
    <s v="567209"/>
    <s v="Hacker Group"/>
    <n v="567209"/>
    <n v="567209"/>
    <n v="7.8789299887695714"/>
    <s v="Leve"/>
    <s v="Hacker Group"/>
    <s v="Social Engineering"/>
    <x v="2"/>
    <n v="1"/>
    <x v="1"/>
  </r>
  <r>
    <n v="2812"/>
    <s v="France"/>
    <x v="4"/>
    <x v="1"/>
    <x v="7"/>
    <s v="SQL Injection"/>
    <n v="10"/>
    <x v="3"/>
    <s v="IT"/>
    <x v="2"/>
    <n v="7018"/>
    <n v="7018000"/>
    <s v="Alta"/>
    <s v="596168"/>
    <s v="Nation-state"/>
    <n v="596168"/>
    <n v="596168"/>
    <n v="11.771849545765622"/>
    <s v="Leve"/>
    <s v="Nation-state"/>
    <s v="Zero-day"/>
    <x v="4"/>
    <n v="15"/>
    <x v="1"/>
  </r>
  <r>
    <n v="2813"/>
    <s v="Japan"/>
    <x v="9"/>
    <x v="0"/>
    <x v="2"/>
    <s v="Malware"/>
    <n v="1"/>
    <x v="5"/>
    <s v="Telecommunications"/>
    <x v="3"/>
    <n v="4988"/>
    <n v="4988000"/>
    <s v="Alta"/>
    <s v="437357"/>
    <s v=""/>
    <n v="437357"/>
    <n v="437357"/>
    <n v="11.404870620568552"/>
    <s v="Leve"/>
    <s v="Unknown"/>
    <s v="Weak Passwords"/>
    <x v="1"/>
    <n v="56"/>
    <x v="0"/>
  </r>
  <r>
    <n v="2814"/>
    <s v="Australia"/>
    <x v="6"/>
    <x v="3"/>
    <x v="3"/>
    <s v="Ransomware"/>
    <n v="9"/>
    <x v="0"/>
    <s v="IT"/>
    <x v="2"/>
    <n v="4388"/>
    <n v="4388000"/>
    <s v="Alta"/>
    <s v="588421"/>
    <s v="Nation-state"/>
    <n v="588421"/>
    <n v="588421"/>
    <n v="7.4572457475175087"/>
    <s v="Leve"/>
    <s v="Nation-state"/>
    <s v="Unpatched Software"/>
    <x v="4"/>
    <n v="72"/>
    <x v="0"/>
  </r>
  <r>
    <n v="2815"/>
    <s v="UK"/>
    <x v="1"/>
    <x v="1"/>
    <x v="1"/>
    <s v="Phishing"/>
    <n v="8"/>
    <x v="4"/>
    <s v="IT"/>
    <x v="2"/>
    <n v="5717"/>
    <n v="5717000"/>
    <s v="Alta"/>
    <s v="477292"/>
    <s v="Nation-state"/>
    <n v="477292"/>
    <n v="477292"/>
    <n v="11.977992507731116"/>
    <s v="Leve"/>
    <s v="Nation-state"/>
    <s v="Social Engineering"/>
    <x v="1"/>
    <n v="18"/>
    <x v="1"/>
  </r>
  <r>
    <n v="2816"/>
    <s v="Germany"/>
    <x v="2"/>
    <x v="1"/>
    <x v="4"/>
    <s v="Phishing"/>
    <n v="7"/>
    <x v="4"/>
    <s v="Education"/>
    <x v="0"/>
    <n v="1676"/>
    <n v="1676000"/>
    <s v="Media"/>
    <s v="163839"/>
    <s v="Insider"/>
    <n v="163839"/>
    <n v="163839"/>
    <n v="10.229554623746482"/>
    <s v="Leve"/>
    <s v="Insider"/>
    <s v="Social Engineering"/>
    <x v="4"/>
    <n v="19"/>
    <x v="1"/>
  </r>
  <r>
    <n v="2817"/>
    <s v="UK"/>
    <x v="1"/>
    <x v="1"/>
    <x v="2"/>
    <s v="SQL Injection"/>
    <n v="1"/>
    <x v="3"/>
    <s v="IT"/>
    <x v="2"/>
    <n v="6506"/>
    <n v="6506000"/>
    <s v="Alta"/>
    <s v="922676"/>
    <s v=""/>
    <n v="922676"/>
    <n v="922676"/>
    <n v="7.0512292505711649"/>
    <s v="Leve"/>
    <s v="Unknown"/>
    <s v="Zero-day"/>
    <x v="0"/>
    <n v="6"/>
    <x v="1"/>
  </r>
  <r>
    <n v="2818"/>
    <s v="UK"/>
    <x v="1"/>
    <x v="1"/>
    <x v="5"/>
    <s v="Malware"/>
    <n v="2"/>
    <x v="5"/>
    <s v="Education"/>
    <x v="0"/>
    <n v="3466"/>
    <n v="3466000"/>
    <s v="Media"/>
    <s v="941720"/>
    <s v="Nation-state"/>
    <n v="941720"/>
    <n v="941720"/>
    <n v="3.6804995115320902"/>
    <s v="Leve"/>
    <s v="Nation-state"/>
    <s v="Zero-day"/>
    <x v="2"/>
    <n v="71"/>
    <x v="0"/>
  </r>
  <r>
    <n v="2819"/>
    <s v="Germany"/>
    <x v="2"/>
    <x v="1"/>
    <x v="0"/>
    <s v="Phishing"/>
    <n v="6"/>
    <x v="4"/>
    <s v="Government"/>
    <x v="6"/>
    <n v="4971"/>
    <n v="4971000"/>
    <s v="Alta"/>
    <s v="647613"/>
    <s v=""/>
    <n v="647613"/>
    <n v="647613"/>
    <n v="7.6758805027076358"/>
    <s v="Leve"/>
    <s v="Unknown"/>
    <s v="Social Engineering"/>
    <x v="2"/>
    <n v="53"/>
    <x v="0"/>
  </r>
  <r>
    <n v="2820"/>
    <s v="Australia"/>
    <x v="6"/>
    <x v="3"/>
    <x v="3"/>
    <s v="Ransomware"/>
    <n v="9"/>
    <x v="0"/>
    <s v="Telecommunications"/>
    <x v="3"/>
    <n v="2717"/>
    <n v="2717000"/>
    <s v="Media"/>
    <s v="429456"/>
    <s v="Hacker Group"/>
    <n v="429456"/>
    <n v="429456"/>
    <n v="6.3266085466264297"/>
    <s v="Leve"/>
    <s v="Hacker Group"/>
    <s v="Social Engineering"/>
    <x v="0"/>
    <n v="28"/>
    <x v="2"/>
  </r>
  <r>
    <n v="2821"/>
    <s v="India"/>
    <x v="5"/>
    <x v="0"/>
    <x v="9"/>
    <s v="Phishing"/>
    <n v="5"/>
    <x v="4"/>
    <s v="Government"/>
    <x v="6"/>
    <n v="8573"/>
    <n v="8573000"/>
    <s v="Alta"/>
    <s v="340643"/>
    <s v=""/>
    <n v="340643"/>
    <n v="340643"/>
    <n v="25.167110435265073"/>
    <s v="Leve"/>
    <s v="Unknown"/>
    <s v="Zero-day"/>
    <x v="3"/>
    <n v="72"/>
    <x v="0"/>
  </r>
  <r>
    <n v="2822"/>
    <s v="France"/>
    <x v="4"/>
    <x v="1"/>
    <x v="8"/>
    <s v="Malware"/>
    <n v="4"/>
    <x v="5"/>
    <s v="Education"/>
    <x v="0"/>
    <n v="5566"/>
    <n v="5566000"/>
    <s v="Alta"/>
    <s v="21833"/>
    <s v="Hacker Group"/>
    <n v="21833"/>
    <n v="21833"/>
    <n v="254.93518985022672"/>
    <s v="Grave"/>
    <s v="Hacker Group"/>
    <s v="Zero-day"/>
    <x v="4"/>
    <n v="2"/>
    <x v="1"/>
  </r>
  <r>
    <n v="2823"/>
    <s v="Japan"/>
    <x v="9"/>
    <x v="0"/>
    <x v="4"/>
    <s v="Phishing"/>
    <n v="7"/>
    <x v="4"/>
    <s v="Education"/>
    <x v="0"/>
    <n v="36"/>
    <n v="36000"/>
    <s v="Baja"/>
    <s v="598297"/>
    <s v="Insider"/>
    <n v="598297"/>
    <n v="598297"/>
    <n v="6.0170784744031813E-2"/>
    <s v="Leve"/>
    <s v="Insider"/>
    <s v="Social Engineering"/>
    <x v="0"/>
    <n v="49"/>
    <x v="2"/>
  </r>
  <r>
    <n v="2824"/>
    <s v="Australia"/>
    <x v="6"/>
    <x v="3"/>
    <x v="5"/>
    <s v="Phishing"/>
    <n v="2"/>
    <x v="4"/>
    <s v="Retail"/>
    <x v="1"/>
    <n v="7828"/>
    <n v="7828000"/>
    <s v="Alta"/>
    <s v="92925"/>
    <s v="Insider"/>
    <n v="92925"/>
    <n v="92925"/>
    <n v="84.239978477266618"/>
    <s v="Moderada"/>
    <s v="Insider"/>
    <s v="Zero-day"/>
    <x v="0"/>
    <n v="53"/>
    <x v="0"/>
  </r>
  <r>
    <n v="2825"/>
    <s v="Germany"/>
    <x v="2"/>
    <x v="1"/>
    <x v="9"/>
    <s v="SQL Injection"/>
    <n v="5"/>
    <x v="3"/>
    <s v="Retail"/>
    <x v="1"/>
    <n v="7009"/>
    <n v="7009000"/>
    <s v="Alta"/>
    <s v="98500"/>
    <s v="Hacker Group"/>
    <n v="98500"/>
    <n v="98500"/>
    <n v="71.157360406091371"/>
    <s v="Moderada"/>
    <s v="Hacker Group"/>
    <s v="Unpatched Software"/>
    <x v="2"/>
    <n v="30"/>
    <x v="2"/>
  </r>
  <r>
    <n v="2826"/>
    <s v="Japan"/>
    <x v="9"/>
    <x v="0"/>
    <x v="9"/>
    <s v="SQL Injection"/>
    <n v="5"/>
    <x v="3"/>
    <s v="IT"/>
    <x v="2"/>
    <n v="6456"/>
    <n v="6456000"/>
    <s v="Alta"/>
    <s v="820070"/>
    <s v="Hacker Group"/>
    <n v="820070"/>
    <n v="820070"/>
    <n v="7.8724986891362931"/>
    <s v="Leve"/>
    <s v="Hacker Group"/>
    <s v="Weak Passwords"/>
    <x v="4"/>
    <n v="70"/>
    <x v="0"/>
  </r>
  <r>
    <n v="2827"/>
    <s v="UK"/>
    <x v="1"/>
    <x v="1"/>
    <x v="2"/>
    <s v="Phishing"/>
    <n v="1"/>
    <x v="4"/>
    <s v="Banking"/>
    <x v="4"/>
    <n v="6665"/>
    <n v="6665000"/>
    <s v="Alta"/>
    <s v="170892"/>
    <s v=""/>
    <n v="170892"/>
    <n v="170892"/>
    <n v="39.001240549586875"/>
    <s v="Leve"/>
    <s v="Unknown"/>
    <s v="Zero-day"/>
    <x v="1"/>
    <n v="47"/>
    <x v="2"/>
  </r>
  <r>
    <n v="2828"/>
    <s v="Brazil"/>
    <x v="8"/>
    <x v="2"/>
    <x v="2"/>
    <s v="Ransomware"/>
    <n v="1"/>
    <x v="0"/>
    <s v="Healthcare"/>
    <x v="5"/>
    <n v="6013"/>
    <n v="6013000"/>
    <s v="Alta"/>
    <s v="887531"/>
    <s v="Hacker Group"/>
    <n v="887531"/>
    <n v="887531"/>
    <n v="6.7749746206048016"/>
    <s v="Leve"/>
    <s v="Hacker Group"/>
    <s v="Social Engineering"/>
    <x v="4"/>
    <n v="51"/>
    <x v="0"/>
  </r>
  <r>
    <n v="2829"/>
    <s v="Australia"/>
    <x v="6"/>
    <x v="3"/>
    <x v="2"/>
    <s v="DDoS"/>
    <n v="1"/>
    <x v="2"/>
    <s v="IT"/>
    <x v="2"/>
    <n v="5781"/>
    <n v="5781000"/>
    <s v="Alta"/>
    <s v="179507"/>
    <s v="Insider"/>
    <n v="179507"/>
    <n v="179507"/>
    <n v="32.204872233394795"/>
    <s v="Leve"/>
    <s v="Insider"/>
    <s v="Weak Passwords"/>
    <x v="0"/>
    <n v="8"/>
    <x v="1"/>
  </r>
  <r>
    <n v="2830"/>
    <s v="Russia"/>
    <x v="7"/>
    <x v="0"/>
    <x v="5"/>
    <s v="DDoS"/>
    <n v="2"/>
    <x v="2"/>
    <s v="Banking"/>
    <x v="4"/>
    <n v="7871"/>
    <n v="7871000"/>
    <s v="Alta"/>
    <s v="315219"/>
    <s v=""/>
    <n v="315219"/>
    <n v="315219"/>
    <n v="24.969941532712177"/>
    <s v="Leve"/>
    <s v="Unknown"/>
    <s v="Social Engineering"/>
    <x v="2"/>
    <n v="30"/>
    <x v="2"/>
  </r>
  <r>
    <n v="2831"/>
    <s v="USA"/>
    <x v="3"/>
    <x v="2"/>
    <x v="3"/>
    <s v="Phishing"/>
    <n v="9"/>
    <x v="4"/>
    <s v="Government"/>
    <x v="6"/>
    <n v="6335"/>
    <n v="6335000"/>
    <s v="Alta"/>
    <s v="223827"/>
    <s v="Insider"/>
    <n v="223827"/>
    <n v="223827"/>
    <n v="28.303109097651312"/>
    <s v="Leve"/>
    <s v="Insider"/>
    <s v="Zero-day"/>
    <x v="2"/>
    <n v="21"/>
    <x v="2"/>
  </r>
  <r>
    <n v="2832"/>
    <s v="France"/>
    <x v="4"/>
    <x v="1"/>
    <x v="3"/>
    <s v="DDoS"/>
    <n v="9"/>
    <x v="2"/>
    <s v="Healthcare"/>
    <x v="5"/>
    <n v="4701"/>
    <n v="4701000"/>
    <s v="Alta"/>
    <s v="254371"/>
    <s v=""/>
    <n v="254371"/>
    <n v="254371"/>
    <n v="18.480880289026658"/>
    <s v="Leve"/>
    <s v="Unknown"/>
    <s v="Zero-day"/>
    <x v="2"/>
    <n v="13"/>
    <x v="1"/>
  </r>
  <r>
    <n v="2833"/>
    <s v="Japan"/>
    <x v="9"/>
    <x v="0"/>
    <x v="5"/>
    <s v="DDoS"/>
    <n v="2"/>
    <x v="2"/>
    <s v="Government"/>
    <x v="6"/>
    <n v="6759"/>
    <n v="6759000"/>
    <s v="Alta"/>
    <s v="839088"/>
    <s v=""/>
    <n v="839088"/>
    <n v="839088"/>
    <n v="8.0551741891196151"/>
    <s v="Leve"/>
    <s v="Unknown"/>
    <s v="Unpatched Software"/>
    <x v="0"/>
    <n v="62"/>
    <x v="0"/>
  </r>
  <r>
    <n v="2834"/>
    <s v="China"/>
    <x v="0"/>
    <x v="0"/>
    <x v="1"/>
    <s v="DDoS"/>
    <n v="8"/>
    <x v="2"/>
    <s v="IT"/>
    <x v="2"/>
    <n v="1749"/>
    <n v="1749000"/>
    <s v="Media"/>
    <s v="394109"/>
    <s v=""/>
    <n v="394109"/>
    <n v="394109"/>
    <n v="4.4378585619714341"/>
    <s v="Leve"/>
    <s v="Unknown"/>
    <s v="Unpatched Software"/>
    <x v="1"/>
    <n v="37"/>
    <x v="2"/>
  </r>
  <r>
    <n v="2835"/>
    <s v="France"/>
    <x v="4"/>
    <x v="1"/>
    <x v="0"/>
    <s v="DDoS"/>
    <n v="6"/>
    <x v="2"/>
    <s v="IT"/>
    <x v="2"/>
    <n v="7584"/>
    <n v="7584000"/>
    <s v="Alta"/>
    <s v="877224"/>
    <s v=""/>
    <n v="877224"/>
    <n v="877224"/>
    <n v="8.6454542967360677"/>
    <s v="Leve"/>
    <s v="Unknown"/>
    <s v="Unpatched Software"/>
    <x v="4"/>
    <n v="57"/>
    <x v="0"/>
  </r>
  <r>
    <n v="2836"/>
    <s v="Japan"/>
    <x v="9"/>
    <x v="0"/>
    <x v="9"/>
    <s v="Phishing"/>
    <n v="5"/>
    <x v="4"/>
    <s v="Telecommunications"/>
    <x v="3"/>
    <n v="9152"/>
    <n v="9152000"/>
    <s v="Alta"/>
    <s v="846884"/>
    <s v="Nation-state"/>
    <n v="846884"/>
    <n v="846884"/>
    <n v="10.806674822053552"/>
    <s v="Leve"/>
    <s v="Nation-state"/>
    <s v="Social Engineering"/>
    <x v="1"/>
    <n v="42"/>
    <x v="2"/>
  </r>
  <r>
    <n v="2837"/>
    <s v="UK"/>
    <x v="1"/>
    <x v="1"/>
    <x v="9"/>
    <s v="Malware"/>
    <n v="5"/>
    <x v="5"/>
    <s v="IT"/>
    <x v="2"/>
    <n v="4405"/>
    <n v="4405000"/>
    <s v="Alta"/>
    <s v="100972"/>
    <s v="Nation-state"/>
    <n v="100972"/>
    <n v="100972"/>
    <n v="43.625955710493997"/>
    <s v="Moderada"/>
    <s v="Nation-state"/>
    <s v="Unpatched Software"/>
    <x v="2"/>
    <n v="54"/>
    <x v="0"/>
  </r>
  <r>
    <n v="2838"/>
    <s v="UK"/>
    <x v="1"/>
    <x v="1"/>
    <x v="1"/>
    <s v="DDoS"/>
    <n v="8"/>
    <x v="2"/>
    <s v="Education"/>
    <x v="0"/>
    <n v="4018"/>
    <n v="4018000"/>
    <s v="Alta"/>
    <s v="148447"/>
    <s v="Insider"/>
    <n v="148447"/>
    <n v="148447"/>
    <n v="27.066899297392336"/>
    <s v="Leve"/>
    <s v="Insider"/>
    <s v="Zero-day"/>
    <x v="1"/>
    <n v="39"/>
    <x v="2"/>
  </r>
  <r>
    <n v="2839"/>
    <s v="France"/>
    <x v="4"/>
    <x v="1"/>
    <x v="1"/>
    <s v="SQL Injection"/>
    <n v="8"/>
    <x v="3"/>
    <s v="IT"/>
    <x v="2"/>
    <n v="4456"/>
    <n v="4456000"/>
    <s v="Alta"/>
    <s v="698908"/>
    <s v="Nation-state"/>
    <n v="698908"/>
    <n v="698908"/>
    <n v="6.3756603158069449"/>
    <s v="Leve"/>
    <s v="Nation-state"/>
    <s v="Zero-day"/>
    <x v="2"/>
    <n v="32"/>
    <x v="2"/>
  </r>
  <r>
    <n v="2840"/>
    <s v="India"/>
    <x v="5"/>
    <x v="0"/>
    <x v="6"/>
    <s v="SQL Injection"/>
    <n v="3"/>
    <x v="3"/>
    <s v="Government"/>
    <x v="6"/>
    <n v="5389"/>
    <n v="5389000"/>
    <s v="Alta"/>
    <s v="633626"/>
    <s v="Nation-state"/>
    <n v="633626"/>
    <n v="633626"/>
    <n v="8.505017155230373"/>
    <s v="Leve"/>
    <s v="Nation-state"/>
    <s v="Social Engineering"/>
    <x v="2"/>
    <n v="54"/>
    <x v="0"/>
  </r>
  <r>
    <n v="2841"/>
    <s v="Germany"/>
    <x v="2"/>
    <x v="1"/>
    <x v="8"/>
    <s v="Malware"/>
    <n v="4"/>
    <x v="5"/>
    <s v="Government"/>
    <x v="6"/>
    <n v="8801"/>
    <n v="8801000"/>
    <s v="Alta"/>
    <s v="334748"/>
    <s v=""/>
    <n v="334748"/>
    <n v="334748"/>
    <n v="26.291419216843714"/>
    <s v="Leve"/>
    <s v="Unknown"/>
    <s v="Zero-day"/>
    <x v="4"/>
    <n v="5"/>
    <x v="1"/>
  </r>
  <r>
    <n v="2842"/>
    <s v="China"/>
    <x v="0"/>
    <x v="0"/>
    <x v="5"/>
    <s v="Phishing"/>
    <n v="2"/>
    <x v="4"/>
    <s v="Banking"/>
    <x v="4"/>
    <n v="5594"/>
    <n v="5594000"/>
    <s v="Alta"/>
    <s v="383589"/>
    <s v=""/>
    <n v="383589"/>
    <n v="383589"/>
    <n v="14.583317039852551"/>
    <s v="Leve"/>
    <s v="Unknown"/>
    <s v="Weak Passwords"/>
    <x v="3"/>
    <n v="7"/>
    <x v="1"/>
  </r>
  <r>
    <n v="2843"/>
    <s v="Germany"/>
    <x v="2"/>
    <x v="1"/>
    <x v="4"/>
    <s v="Ransomware"/>
    <n v="7"/>
    <x v="0"/>
    <s v="Education"/>
    <x v="0"/>
    <n v="9048"/>
    <n v="9048000"/>
    <s v="Alta"/>
    <s v="901880"/>
    <s v=""/>
    <n v="901880"/>
    <n v="901880"/>
    <n v="10.032376812879763"/>
    <s v="Leve"/>
    <s v="Unknown"/>
    <s v="Social Engineering"/>
    <x v="0"/>
    <n v="16"/>
    <x v="1"/>
  </r>
  <r>
    <n v="2844"/>
    <s v="Russia"/>
    <x v="7"/>
    <x v="0"/>
    <x v="4"/>
    <s v="SQL Injection"/>
    <n v="7"/>
    <x v="3"/>
    <s v="Education"/>
    <x v="0"/>
    <n v="4059"/>
    <n v="4059000"/>
    <s v="Alta"/>
    <s v="598151"/>
    <s v="Nation-state"/>
    <n v="598151"/>
    <n v="598151"/>
    <n v="6.7859119185623697"/>
    <s v="Leve"/>
    <s v="Nation-state"/>
    <s v="Unpatched Software"/>
    <x v="1"/>
    <n v="34"/>
    <x v="2"/>
  </r>
  <r>
    <n v="2845"/>
    <s v="France"/>
    <x v="4"/>
    <x v="1"/>
    <x v="3"/>
    <s v="DDoS"/>
    <n v="9"/>
    <x v="2"/>
    <s v="Banking"/>
    <x v="4"/>
    <n v="7729"/>
    <n v="7729000"/>
    <s v="Alta"/>
    <s v="120341"/>
    <s v="Nation-state"/>
    <n v="120341"/>
    <n v="120341"/>
    <n v="64.225824947441026"/>
    <s v="Moderada"/>
    <s v="Nation-state"/>
    <s v="Zero-day"/>
    <x v="0"/>
    <n v="45"/>
    <x v="2"/>
  </r>
  <r>
    <n v="2846"/>
    <s v="Australia"/>
    <x v="6"/>
    <x v="3"/>
    <x v="5"/>
    <s v="Phishing"/>
    <n v="2"/>
    <x v="4"/>
    <s v="Government"/>
    <x v="6"/>
    <n v="9102"/>
    <n v="9102000"/>
    <s v="Alta"/>
    <s v="305005"/>
    <s v="Hacker Group"/>
    <n v="305005"/>
    <n v="305005"/>
    <n v="29.842133735512533"/>
    <s v="Leve"/>
    <s v="Hacker Group"/>
    <s v="Zero-day"/>
    <x v="3"/>
    <n v="71"/>
    <x v="0"/>
  </r>
  <r>
    <n v="2847"/>
    <s v="Germany"/>
    <x v="2"/>
    <x v="1"/>
    <x v="2"/>
    <s v="Man-in-the-Middle"/>
    <n v="1"/>
    <x v="1"/>
    <s v="Retail"/>
    <x v="1"/>
    <n v="4641"/>
    <n v="4641000"/>
    <s v="Alta"/>
    <s v="494622"/>
    <s v="Hacker Group"/>
    <n v="494622"/>
    <n v="494622"/>
    <n v="9.3829227167412697"/>
    <s v="Leve"/>
    <s v="Hacker Group"/>
    <s v="Social Engineering"/>
    <x v="0"/>
    <n v="37"/>
    <x v="2"/>
  </r>
  <r>
    <n v="2848"/>
    <s v="Germany"/>
    <x v="2"/>
    <x v="1"/>
    <x v="8"/>
    <s v="SQL Injection"/>
    <n v="4"/>
    <x v="3"/>
    <s v="Banking"/>
    <x v="4"/>
    <n v="6907"/>
    <n v="6907000"/>
    <s v="Alta"/>
    <s v="264662"/>
    <s v="Insider"/>
    <n v="264662"/>
    <n v="264662"/>
    <n v="26.097437486303285"/>
    <s v="Leve"/>
    <s v="Insider"/>
    <s v="Social Engineering"/>
    <x v="1"/>
    <n v="46"/>
    <x v="2"/>
  </r>
  <r>
    <n v="2849"/>
    <s v="India"/>
    <x v="5"/>
    <x v="0"/>
    <x v="8"/>
    <s v="SQL Injection"/>
    <n v="4"/>
    <x v="3"/>
    <s v="Healthcare"/>
    <x v="5"/>
    <n v="23"/>
    <n v="23000"/>
    <s v="Baja"/>
    <s v="942089"/>
    <s v="Insider"/>
    <n v="942089"/>
    <n v="942089"/>
    <n v="2.4413829266661642E-2"/>
    <s v="Leve"/>
    <s v="Insider"/>
    <s v="Unpatched Software"/>
    <x v="0"/>
    <n v="39"/>
    <x v="2"/>
  </r>
  <r>
    <n v="2850"/>
    <s v="France"/>
    <x v="4"/>
    <x v="1"/>
    <x v="3"/>
    <s v="Man-in-the-Middle"/>
    <n v="9"/>
    <x v="1"/>
    <s v="Education"/>
    <x v="0"/>
    <n v="3345"/>
    <n v="3345000"/>
    <s v="Media"/>
    <s v="779870"/>
    <s v="Nation-state"/>
    <n v="779870"/>
    <n v="779870"/>
    <n v="4.2891764011950713"/>
    <s v="Leve"/>
    <s v="Nation-state"/>
    <s v="Zero-day"/>
    <x v="3"/>
    <n v="6"/>
    <x v="1"/>
  </r>
  <r>
    <n v="2851"/>
    <s v="UK"/>
    <x v="1"/>
    <x v="1"/>
    <x v="7"/>
    <s v="Phishing"/>
    <n v="10"/>
    <x v="4"/>
    <s v="IT"/>
    <x v="2"/>
    <n v="1527"/>
    <n v="1527000"/>
    <s v="Media"/>
    <s v="407233"/>
    <s v="Insider"/>
    <n v="407233"/>
    <n v="407233"/>
    <n v="3.7496961199116967"/>
    <s v="Leve"/>
    <s v="Insider"/>
    <s v="Unpatched Software"/>
    <x v="2"/>
    <n v="72"/>
    <x v="0"/>
  </r>
  <r>
    <n v="2852"/>
    <s v="Russia"/>
    <x v="7"/>
    <x v="0"/>
    <x v="0"/>
    <s v="Malware"/>
    <n v="6"/>
    <x v="5"/>
    <s v="Banking"/>
    <x v="4"/>
    <n v="9859"/>
    <n v="9859000"/>
    <s v="Alta"/>
    <s v="148622"/>
    <s v="Nation-state"/>
    <n v="148622"/>
    <n v="148622"/>
    <n v="66.336074067096391"/>
    <s v="Moderada"/>
    <s v="Nation-state"/>
    <s v="Weak Passwords"/>
    <x v="3"/>
    <n v="6"/>
    <x v="1"/>
  </r>
  <r>
    <n v="2853"/>
    <s v="Brazil"/>
    <x v="8"/>
    <x v="2"/>
    <x v="5"/>
    <s v="Ransomware"/>
    <n v="2"/>
    <x v="0"/>
    <s v="Healthcare"/>
    <x v="5"/>
    <n v="3045"/>
    <n v="3045000"/>
    <s v="Media"/>
    <s v="480773"/>
    <s v="Hacker Group"/>
    <n v="480773"/>
    <n v="480773"/>
    <n v="6.3335503449652952"/>
    <s v="Leve"/>
    <s v="Hacker Group"/>
    <s v="Weak Passwords"/>
    <x v="4"/>
    <n v="52"/>
    <x v="0"/>
  </r>
  <r>
    <n v="2854"/>
    <s v="UK"/>
    <x v="1"/>
    <x v="1"/>
    <x v="5"/>
    <s v="Malware"/>
    <n v="2"/>
    <x v="5"/>
    <s v="IT"/>
    <x v="2"/>
    <n v="2224"/>
    <n v="2224000"/>
    <s v="Media"/>
    <s v="946994"/>
    <s v=""/>
    <n v="946994"/>
    <n v="946994"/>
    <n v="2.3484837285135916"/>
    <s v="Leve"/>
    <s v="Unknown"/>
    <s v="Zero-day"/>
    <x v="0"/>
    <n v="13"/>
    <x v="1"/>
  </r>
  <r>
    <n v="2855"/>
    <s v="Japan"/>
    <x v="9"/>
    <x v="0"/>
    <x v="7"/>
    <s v="Malware"/>
    <n v="10"/>
    <x v="5"/>
    <s v="Retail"/>
    <x v="1"/>
    <n v="975"/>
    <n v="975000"/>
    <s v="Media"/>
    <s v="559143"/>
    <s v="Nation-state"/>
    <n v="559143"/>
    <n v="559143"/>
    <n v="1.7437399734951524"/>
    <s v="Leve"/>
    <s v="Nation-state"/>
    <s v="Social Engineering"/>
    <x v="0"/>
    <n v="69"/>
    <x v="0"/>
  </r>
  <r>
    <n v="2856"/>
    <s v="Brazil"/>
    <x v="8"/>
    <x v="2"/>
    <x v="1"/>
    <s v="Man-in-the-Middle"/>
    <n v="8"/>
    <x v="1"/>
    <s v="Education"/>
    <x v="0"/>
    <n v="6755"/>
    <n v="6755000"/>
    <s v="Alta"/>
    <s v="287646"/>
    <s v="Nation-state"/>
    <n v="287646"/>
    <n v="287646"/>
    <n v="23.483726524964712"/>
    <s v="Leve"/>
    <s v="Nation-state"/>
    <s v="Social Engineering"/>
    <x v="0"/>
    <n v="68"/>
    <x v="0"/>
  </r>
  <r>
    <n v="2857"/>
    <s v="China"/>
    <x v="0"/>
    <x v="0"/>
    <x v="0"/>
    <s v="SQL Injection"/>
    <n v="6"/>
    <x v="3"/>
    <s v="Retail"/>
    <x v="1"/>
    <n v="2697"/>
    <n v="2697000"/>
    <s v="Media"/>
    <s v="19575"/>
    <s v="Insider"/>
    <n v="19575"/>
    <n v="19575"/>
    <n v="137.77777777777777"/>
    <s v="Grave"/>
    <s v="Insider"/>
    <s v="Zero-day"/>
    <x v="1"/>
    <n v="1"/>
    <x v="1"/>
  </r>
  <r>
    <n v="2858"/>
    <s v="China"/>
    <x v="0"/>
    <x v="0"/>
    <x v="7"/>
    <s v="Malware"/>
    <n v="10"/>
    <x v="5"/>
    <s v="Retail"/>
    <x v="1"/>
    <n v="7345"/>
    <n v="7345000"/>
    <s v="Alta"/>
    <s v="701505"/>
    <s v="Hacker Group"/>
    <n v="701505"/>
    <n v="701505"/>
    <n v="10.470345899173919"/>
    <s v="Leve"/>
    <s v="Hacker Group"/>
    <s v="Social Engineering"/>
    <x v="2"/>
    <n v="36"/>
    <x v="2"/>
  </r>
  <r>
    <n v="2859"/>
    <s v="China"/>
    <x v="0"/>
    <x v="0"/>
    <x v="8"/>
    <s v="Ransomware"/>
    <n v="4"/>
    <x v="0"/>
    <s v="Retail"/>
    <x v="1"/>
    <n v="4001"/>
    <n v="4001000"/>
    <s v="Alta"/>
    <s v="998728"/>
    <s v=""/>
    <n v="998728"/>
    <n v="998728"/>
    <n v="4.0060957537988324"/>
    <s v="Leve"/>
    <s v="Unknown"/>
    <s v="Weak Passwords"/>
    <x v="1"/>
    <n v="68"/>
    <x v="0"/>
  </r>
  <r>
    <n v="2860"/>
    <s v="France"/>
    <x v="4"/>
    <x v="1"/>
    <x v="8"/>
    <s v="SQL Injection"/>
    <n v="4"/>
    <x v="3"/>
    <s v="Telecommunications"/>
    <x v="3"/>
    <n v="5267"/>
    <n v="5267000"/>
    <s v="Alta"/>
    <s v="434504"/>
    <s v=""/>
    <n v="434504"/>
    <n v="434504"/>
    <n v="12.121867692817558"/>
    <s v="Leve"/>
    <s v="Unknown"/>
    <s v="Social Engineering"/>
    <x v="1"/>
    <n v="46"/>
    <x v="2"/>
  </r>
  <r>
    <n v="2861"/>
    <s v="Australia"/>
    <x v="6"/>
    <x v="3"/>
    <x v="8"/>
    <s v="Ransomware"/>
    <n v="4"/>
    <x v="0"/>
    <s v="Retail"/>
    <x v="1"/>
    <n v="6146"/>
    <n v="6146000"/>
    <s v="Alta"/>
    <s v="860546"/>
    <s v=""/>
    <n v="860546"/>
    <n v="860546"/>
    <n v="7.1419773027821876"/>
    <s v="Leve"/>
    <s v="Unknown"/>
    <s v="Zero-day"/>
    <x v="1"/>
    <n v="22"/>
    <x v="2"/>
  </r>
  <r>
    <n v="2862"/>
    <s v="Brazil"/>
    <x v="8"/>
    <x v="2"/>
    <x v="9"/>
    <s v="SQL Injection"/>
    <n v="5"/>
    <x v="3"/>
    <s v="Education"/>
    <x v="0"/>
    <n v="6272"/>
    <n v="6272000"/>
    <s v="Alta"/>
    <s v="827349"/>
    <s v="Nation-state"/>
    <n v="827349"/>
    <n v="827349"/>
    <n v="7.5808395247954614"/>
    <s v="Leve"/>
    <s v="Nation-state"/>
    <s v="Unpatched Software"/>
    <x v="0"/>
    <n v="68"/>
    <x v="0"/>
  </r>
  <r>
    <n v="2863"/>
    <s v="Japan"/>
    <x v="9"/>
    <x v="0"/>
    <x v="4"/>
    <s v="DDoS"/>
    <n v="7"/>
    <x v="2"/>
    <s v="IT"/>
    <x v="2"/>
    <n v="265"/>
    <n v="265000"/>
    <s v="Media"/>
    <s v="145427"/>
    <s v="Nation-state"/>
    <n v="145427"/>
    <n v="145427"/>
    <n v="1.8222200829282045"/>
    <s v="Leve"/>
    <s v="Nation-state"/>
    <s v="Social Engineering"/>
    <x v="0"/>
    <n v="28"/>
    <x v="2"/>
  </r>
  <r>
    <n v="2864"/>
    <s v="Russia"/>
    <x v="7"/>
    <x v="0"/>
    <x v="6"/>
    <s v="Malware"/>
    <n v="3"/>
    <x v="5"/>
    <s v="Government"/>
    <x v="6"/>
    <n v="338"/>
    <n v="338000"/>
    <s v="Media"/>
    <s v="613718"/>
    <s v=""/>
    <n v="613718"/>
    <n v="613718"/>
    <n v="0.55074154579138956"/>
    <s v="Leve"/>
    <s v="Unknown"/>
    <s v="Unpatched Software"/>
    <x v="1"/>
    <n v="60"/>
    <x v="0"/>
  </r>
  <r>
    <n v="2865"/>
    <s v="Australia"/>
    <x v="6"/>
    <x v="3"/>
    <x v="4"/>
    <s v="Phishing"/>
    <n v="7"/>
    <x v="4"/>
    <s v="IT"/>
    <x v="2"/>
    <n v="6147"/>
    <n v="6147000"/>
    <s v="Alta"/>
    <s v="239301"/>
    <s v=""/>
    <n v="239301"/>
    <n v="239301"/>
    <n v="25.687314302907218"/>
    <s v="Leve"/>
    <s v="Unknown"/>
    <s v="Social Engineering"/>
    <x v="2"/>
    <n v="22"/>
    <x v="2"/>
  </r>
  <r>
    <n v="2866"/>
    <s v="China"/>
    <x v="0"/>
    <x v="0"/>
    <x v="1"/>
    <s v="Phishing"/>
    <n v="8"/>
    <x v="4"/>
    <s v="Education"/>
    <x v="0"/>
    <n v="1682"/>
    <n v="1682000"/>
    <s v="Media"/>
    <s v="848597"/>
    <s v="Hacker Group"/>
    <n v="848597"/>
    <n v="848597"/>
    <n v="1.9820951523514696"/>
    <s v="Leve"/>
    <s v="Hacker Group"/>
    <s v="Weak Passwords"/>
    <x v="1"/>
    <n v="11"/>
    <x v="1"/>
  </r>
  <r>
    <n v="2867"/>
    <s v="Japan"/>
    <x v="9"/>
    <x v="0"/>
    <x v="9"/>
    <s v="Man-in-the-Middle"/>
    <n v="5"/>
    <x v="1"/>
    <s v="Banking"/>
    <x v="4"/>
    <n v="7385"/>
    <n v="7385000"/>
    <s v="Alta"/>
    <s v="278424"/>
    <s v="Nation-state"/>
    <n v="278424"/>
    <n v="278424"/>
    <n v="26.524293882711259"/>
    <s v="Leve"/>
    <s v="Nation-state"/>
    <s v="Zero-day"/>
    <x v="4"/>
    <n v="9"/>
    <x v="1"/>
  </r>
  <r>
    <n v="2868"/>
    <s v="Russia"/>
    <x v="7"/>
    <x v="0"/>
    <x v="7"/>
    <s v="DDoS"/>
    <n v="10"/>
    <x v="2"/>
    <s v="Government"/>
    <x v="6"/>
    <n v="974"/>
    <n v="974000"/>
    <s v="Media"/>
    <s v="23096"/>
    <s v=""/>
    <n v="23096"/>
    <n v="23096"/>
    <n v="42.171804641496365"/>
    <s v="Moderada"/>
    <s v="Unknown"/>
    <s v="Weak Passwords"/>
    <x v="3"/>
    <n v="38"/>
    <x v="2"/>
  </r>
  <r>
    <n v="2869"/>
    <s v="Russia"/>
    <x v="7"/>
    <x v="0"/>
    <x v="6"/>
    <s v="Phishing"/>
    <n v="3"/>
    <x v="4"/>
    <s v="Education"/>
    <x v="0"/>
    <n v="3349"/>
    <n v="3349000"/>
    <s v="Media"/>
    <s v="68371"/>
    <s v="Nation-state"/>
    <n v="68371"/>
    <n v="68371"/>
    <n v="48.982755846777145"/>
    <s v="Moderada"/>
    <s v="Nation-state"/>
    <s v="Unpatched Software"/>
    <x v="3"/>
    <n v="57"/>
    <x v="0"/>
  </r>
  <r>
    <n v="2870"/>
    <s v="China"/>
    <x v="0"/>
    <x v="0"/>
    <x v="5"/>
    <s v="Ransomware"/>
    <n v="2"/>
    <x v="0"/>
    <s v="Healthcare"/>
    <x v="5"/>
    <n v="6221"/>
    <n v="6221000"/>
    <s v="Alta"/>
    <s v="534686"/>
    <s v="Insider"/>
    <n v="534686"/>
    <n v="534686"/>
    <n v="11.634866070927609"/>
    <s v="Leve"/>
    <s v="Insider"/>
    <s v="Unpatched Software"/>
    <x v="1"/>
    <n v="44"/>
    <x v="2"/>
  </r>
  <r>
    <n v="2871"/>
    <s v="China"/>
    <x v="0"/>
    <x v="0"/>
    <x v="0"/>
    <s v="Man-in-the-Middle"/>
    <n v="6"/>
    <x v="1"/>
    <s v="Education"/>
    <x v="0"/>
    <n v="7586"/>
    <n v="7586000"/>
    <s v="Alta"/>
    <s v="985505"/>
    <s v=""/>
    <n v="985505"/>
    <n v="985505"/>
    <n v="7.6975763694755477"/>
    <s v="Leve"/>
    <s v="Unknown"/>
    <s v="Social Engineering"/>
    <x v="4"/>
    <n v="26"/>
    <x v="2"/>
  </r>
  <r>
    <n v="2872"/>
    <s v="USA"/>
    <x v="3"/>
    <x v="2"/>
    <x v="7"/>
    <s v="DDoS"/>
    <n v="10"/>
    <x v="2"/>
    <s v="Banking"/>
    <x v="4"/>
    <n v="9839"/>
    <n v="9839000"/>
    <s v="Alta"/>
    <s v="306320"/>
    <s v="Insider"/>
    <n v="306320"/>
    <n v="306320"/>
    <n v="32.120005223295898"/>
    <s v="Leve"/>
    <s v="Insider"/>
    <s v="Unpatched Software"/>
    <x v="1"/>
    <n v="41"/>
    <x v="2"/>
  </r>
  <r>
    <n v="2873"/>
    <s v="Japan"/>
    <x v="9"/>
    <x v="0"/>
    <x v="5"/>
    <s v="DDoS"/>
    <n v="2"/>
    <x v="2"/>
    <s v="Government"/>
    <x v="6"/>
    <n v="1769"/>
    <n v="1769000"/>
    <s v="Media"/>
    <s v="799380"/>
    <s v=""/>
    <n v="799380"/>
    <n v="799380"/>
    <n v="2.2129650479121321"/>
    <s v="Leve"/>
    <s v="Unknown"/>
    <s v="Weak Passwords"/>
    <x v="1"/>
    <n v="57"/>
    <x v="0"/>
  </r>
  <r>
    <n v="2874"/>
    <s v="USA"/>
    <x v="3"/>
    <x v="2"/>
    <x v="5"/>
    <s v="DDoS"/>
    <n v="2"/>
    <x v="2"/>
    <s v="IT"/>
    <x v="2"/>
    <n v="5514"/>
    <n v="5514000"/>
    <s v="Alta"/>
    <s v="529551"/>
    <s v=""/>
    <n v="529551"/>
    <n v="529551"/>
    <n v="10.412594820895437"/>
    <s v="Leve"/>
    <s v="Unknown"/>
    <s v="Zero-day"/>
    <x v="0"/>
    <n v="61"/>
    <x v="0"/>
  </r>
  <r>
    <n v="2875"/>
    <s v="Australia"/>
    <x v="6"/>
    <x v="3"/>
    <x v="2"/>
    <s v="DDoS"/>
    <n v="1"/>
    <x v="2"/>
    <s v="IT"/>
    <x v="2"/>
    <n v="8249"/>
    <n v="8249000"/>
    <s v="Alta"/>
    <s v="102295"/>
    <s v=""/>
    <n v="102295"/>
    <n v="102295"/>
    <n v="80.639327435358524"/>
    <s v="Moderada"/>
    <s v="Unknown"/>
    <s v="Weak Passwords"/>
    <x v="0"/>
    <n v="46"/>
    <x v="2"/>
  </r>
  <r>
    <n v="2876"/>
    <s v="Australia"/>
    <x v="6"/>
    <x v="3"/>
    <x v="6"/>
    <s v="Phishing"/>
    <n v="3"/>
    <x v="4"/>
    <s v="Banking"/>
    <x v="4"/>
    <n v="6407"/>
    <n v="6407000"/>
    <s v="Alta"/>
    <s v="800131"/>
    <s v=""/>
    <n v="800131"/>
    <n v="800131"/>
    <n v="8.0074387818994648"/>
    <s v="Leve"/>
    <s v="Unknown"/>
    <s v="Zero-day"/>
    <x v="1"/>
    <n v="69"/>
    <x v="0"/>
  </r>
  <r>
    <n v="2877"/>
    <s v="UK"/>
    <x v="1"/>
    <x v="1"/>
    <x v="7"/>
    <s v="Ransomware"/>
    <n v="10"/>
    <x v="0"/>
    <s v="Banking"/>
    <x v="4"/>
    <n v="320"/>
    <n v="320000"/>
    <s v="Media"/>
    <s v="712739"/>
    <s v="Nation-state"/>
    <n v="712739"/>
    <n v="712739"/>
    <n v="0.44897220441143254"/>
    <s v="Leve"/>
    <s v="Nation-state"/>
    <s v="Weak Passwords"/>
    <x v="2"/>
    <n v="17"/>
    <x v="1"/>
  </r>
  <r>
    <n v="2878"/>
    <s v="Russia"/>
    <x v="7"/>
    <x v="0"/>
    <x v="4"/>
    <s v="Phishing"/>
    <n v="7"/>
    <x v="4"/>
    <s v="Telecommunications"/>
    <x v="3"/>
    <n v="3915"/>
    <n v="3915000"/>
    <s v="Media"/>
    <s v="814119"/>
    <s v="Hacker Group"/>
    <n v="814119"/>
    <n v="814119"/>
    <n v="4.8088792916023335"/>
    <s v="Leve"/>
    <s v="Hacker Group"/>
    <s v="Weak Passwords"/>
    <x v="3"/>
    <n v="64"/>
    <x v="0"/>
  </r>
  <r>
    <n v="2879"/>
    <s v="India"/>
    <x v="5"/>
    <x v="0"/>
    <x v="4"/>
    <s v="SQL Injection"/>
    <n v="7"/>
    <x v="3"/>
    <s v="Education"/>
    <x v="0"/>
    <n v="1244"/>
    <n v="1244000"/>
    <s v="Media"/>
    <s v="599905"/>
    <s v="Nation-state"/>
    <n v="599905"/>
    <n v="599905"/>
    <n v="2.0736616630966571"/>
    <s v="Leve"/>
    <s v="Nation-state"/>
    <s v="Social Engineering"/>
    <x v="0"/>
    <n v="13"/>
    <x v="1"/>
  </r>
  <r>
    <n v="2880"/>
    <s v="France"/>
    <x v="4"/>
    <x v="1"/>
    <x v="1"/>
    <s v="DDoS"/>
    <n v="8"/>
    <x v="2"/>
    <s v="Healthcare"/>
    <x v="5"/>
    <n v="507"/>
    <n v="507000"/>
    <s v="Media"/>
    <s v="65117"/>
    <s v=""/>
    <n v="65117"/>
    <n v="65117"/>
    <n v="7.7859852265921345"/>
    <s v="Leve"/>
    <s v="Unknown"/>
    <s v="Social Engineering"/>
    <x v="3"/>
    <n v="3"/>
    <x v="1"/>
  </r>
  <r>
    <n v="2881"/>
    <s v="USA"/>
    <x v="3"/>
    <x v="2"/>
    <x v="5"/>
    <s v="Phishing"/>
    <n v="2"/>
    <x v="4"/>
    <s v="Telecommunications"/>
    <x v="3"/>
    <n v="618"/>
    <n v="618000"/>
    <s v="Media"/>
    <s v="591348"/>
    <s v="Nation-state"/>
    <n v="591348"/>
    <n v="591348"/>
    <n v="1.0450699080744332"/>
    <s v="Leve"/>
    <s v="Nation-state"/>
    <s v="Weak Passwords"/>
    <x v="4"/>
    <n v="55"/>
    <x v="0"/>
  </r>
  <r>
    <n v="2882"/>
    <s v="Japan"/>
    <x v="9"/>
    <x v="0"/>
    <x v="5"/>
    <s v="Phishing"/>
    <n v="2"/>
    <x v="4"/>
    <s v="Retail"/>
    <x v="1"/>
    <n v="557"/>
    <n v="557000"/>
    <s v="Media"/>
    <s v="53447"/>
    <s v="Insider"/>
    <n v="53447"/>
    <n v="53447"/>
    <n v="10.421539094804199"/>
    <s v="Leve"/>
    <s v="Insider"/>
    <s v="Unpatched Software"/>
    <x v="1"/>
    <n v="43"/>
    <x v="2"/>
  </r>
  <r>
    <n v="2883"/>
    <s v="Germany"/>
    <x v="2"/>
    <x v="1"/>
    <x v="2"/>
    <s v="Malware"/>
    <n v="1"/>
    <x v="5"/>
    <s v="IT"/>
    <x v="2"/>
    <n v="4713"/>
    <n v="4713000"/>
    <s v="Alta"/>
    <s v="471379"/>
    <s v=""/>
    <n v="471379"/>
    <n v="471379"/>
    <n v="9.998324066197263"/>
    <s v="Leve"/>
    <s v="Unknown"/>
    <s v="Unpatched Software"/>
    <x v="1"/>
    <n v="67"/>
    <x v="0"/>
  </r>
  <r>
    <n v="2884"/>
    <s v="Russia"/>
    <x v="7"/>
    <x v="0"/>
    <x v="1"/>
    <s v="SQL Injection"/>
    <n v="8"/>
    <x v="3"/>
    <s v="Banking"/>
    <x v="4"/>
    <n v="7684"/>
    <n v="7684000"/>
    <s v="Alta"/>
    <s v="883919"/>
    <s v="Hacker Group"/>
    <n v="883919"/>
    <n v="883919"/>
    <n v="8.6931042324013852"/>
    <s v="Leve"/>
    <s v="Hacker Group"/>
    <s v="Social Engineering"/>
    <x v="0"/>
    <n v="8"/>
    <x v="1"/>
  </r>
  <r>
    <n v="2885"/>
    <s v="Germany"/>
    <x v="2"/>
    <x v="1"/>
    <x v="8"/>
    <s v="Malware"/>
    <n v="4"/>
    <x v="5"/>
    <s v="Telecommunications"/>
    <x v="3"/>
    <n v="7846"/>
    <n v="7846000"/>
    <s v="Alta"/>
    <s v="606940"/>
    <s v="Insider"/>
    <n v="606940"/>
    <n v="606940"/>
    <n v="12.927142715919201"/>
    <s v="Leve"/>
    <s v="Insider"/>
    <s v="Social Engineering"/>
    <x v="1"/>
    <n v="32"/>
    <x v="2"/>
  </r>
  <r>
    <n v="2886"/>
    <s v="India"/>
    <x v="5"/>
    <x v="0"/>
    <x v="4"/>
    <s v="Man-in-the-Middle"/>
    <n v="7"/>
    <x v="1"/>
    <s v="Healthcare"/>
    <x v="5"/>
    <n v="5688"/>
    <n v="5688000"/>
    <s v="Alta"/>
    <s v="416331"/>
    <s v="Hacker Group"/>
    <n v="416331"/>
    <n v="416331"/>
    <n v="13.66220627337383"/>
    <s v="Leve"/>
    <s v="Hacker Group"/>
    <s v="Unpatched Software"/>
    <x v="4"/>
    <n v="62"/>
    <x v="0"/>
  </r>
  <r>
    <n v="2887"/>
    <s v="Russia"/>
    <x v="7"/>
    <x v="0"/>
    <x v="0"/>
    <s v="Phishing"/>
    <n v="6"/>
    <x v="4"/>
    <s v="Banking"/>
    <x v="4"/>
    <n v="5838"/>
    <n v="5838000"/>
    <s v="Alta"/>
    <s v="826778"/>
    <s v="Insider"/>
    <n v="826778"/>
    <n v="826778"/>
    <n v="7.0611457972998801"/>
    <s v="Leve"/>
    <s v="Insider"/>
    <s v="Zero-day"/>
    <x v="1"/>
    <n v="59"/>
    <x v="0"/>
  </r>
  <r>
    <n v="2888"/>
    <s v="China"/>
    <x v="0"/>
    <x v="0"/>
    <x v="6"/>
    <s v="Ransomware"/>
    <n v="3"/>
    <x v="0"/>
    <s v="Healthcare"/>
    <x v="5"/>
    <n v="7136"/>
    <n v="7136000"/>
    <s v="Alta"/>
    <s v="712697"/>
    <s v="Insider"/>
    <n v="712697"/>
    <n v="712697"/>
    <n v="10.012670181016617"/>
    <s v="Leve"/>
    <s v="Insider"/>
    <s v="Unpatched Software"/>
    <x v="1"/>
    <n v="39"/>
    <x v="2"/>
  </r>
  <r>
    <n v="2889"/>
    <s v="UK"/>
    <x v="1"/>
    <x v="1"/>
    <x v="5"/>
    <s v="Man-in-the-Middle"/>
    <n v="2"/>
    <x v="1"/>
    <s v="Government"/>
    <x v="6"/>
    <n v="4819"/>
    <n v="4819000"/>
    <s v="Alta"/>
    <s v="450891"/>
    <s v="Nation-state"/>
    <n v="450891"/>
    <n v="450891"/>
    <n v="10.687727189054561"/>
    <s v="Leve"/>
    <s v="Nation-state"/>
    <s v="Social Engineering"/>
    <x v="4"/>
    <n v="32"/>
    <x v="2"/>
  </r>
  <r>
    <n v="2890"/>
    <s v="Russia"/>
    <x v="7"/>
    <x v="0"/>
    <x v="3"/>
    <s v="Phishing"/>
    <n v="9"/>
    <x v="4"/>
    <s v="Healthcare"/>
    <x v="5"/>
    <n v="1391"/>
    <n v="1391000"/>
    <s v="Media"/>
    <s v="600700"/>
    <s v="Hacker Group"/>
    <n v="600700"/>
    <n v="600700"/>
    <n v="2.3156317629432328"/>
    <s v="Leve"/>
    <s v="Hacker Group"/>
    <s v="Zero-day"/>
    <x v="3"/>
    <n v="28"/>
    <x v="2"/>
  </r>
  <r>
    <n v="2891"/>
    <s v="Brazil"/>
    <x v="8"/>
    <x v="2"/>
    <x v="0"/>
    <s v="DDoS"/>
    <n v="6"/>
    <x v="2"/>
    <s v="Education"/>
    <x v="0"/>
    <n v="4451"/>
    <n v="4451000"/>
    <s v="Alta"/>
    <s v="119319"/>
    <s v="Nation-state"/>
    <n v="119319"/>
    <n v="119319"/>
    <n v="37.303363253128168"/>
    <s v="Leve"/>
    <s v="Nation-state"/>
    <s v="Zero-day"/>
    <x v="3"/>
    <n v="9"/>
    <x v="1"/>
  </r>
  <r>
    <n v="2892"/>
    <s v="UK"/>
    <x v="1"/>
    <x v="1"/>
    <x v="1"/>
    <s v="Ransomware"/>
    <n v="8"/>
    <x v="0"/>
    <s v="Healthcare"/>
    <x v="5"/>
    <n v="5545"/>
    <n v="5545000"/>
    <s v="Alta"/>
    <s v="490818"/>
    <s v="Hacker Group"/>
    <n v="490818"/>
    <n v="490818"/>
    <n v="11.297466678076191"/>
    <s v="Leve"/>
    <s v="Hacker Group"/>
    <s v="Unpatched Software"/>
    <x v="0"/>
    <n v="65"/>
    <x v="0"/>
  </r>
  <r>
    <n v="2893"/>
    <s v="Germany"/>
    <x v="2"/>
    <x v="1"/>
    <x v="2"/>
    <s v="Ransomware"/>
    <n v="1"/>
    <x v="0"/>
    <s v="Telecommunications"/>
    <x v="3"/>
    <n v="1792"/>
    <n v="1792000"/>
    <s v="Media"/>
    <s v="155170"/>
    <s v="Insider"/>
    <n v="155170"/>
    <n v="155170"/>
    <n v="11.548624089708062"/>
    <s v="Leve"/>
    <s v="Insider"/>
    <s v="Zero-day"/>
    <x v="0"/>
    <n v="15"/>
    <x v="1"/>
  </r>
  <r>
    <n v="2894"/>
    <s v="France"/>
    <x v="4"/>
    <x v="1"/>
    <x v="1"/>
    <s v="Malware"/>
    <n v="8"/>
    <x v="5"/>
    <s v="Healthcare"/>
    <x v="5"/>
    <n v="4137"/>
    <n v="4137000"/>
    <s v="Alta"/>
    <s v="783899"/>
    <s v="Hacker Group"/>
    <n v="783899"/>
    <n v="783899"/>
    <n v="5.2774655918683404"/>
    <s v="Leve"/>
    <s v="Hacker Group"/>
    <s v="Social Engineering"/>
    <x v="1"/>
    <n v="29"/>
    <x v="2"/>
  </r>
  <r>
    <n v="2895"/>
    <s v="China"/>
    <x v="0"/>
    <x v="0"/>
    <x v="9"/>
    <s v="Malware"/>
    <n v="5"/>
    <x v="5"/>
    <s v="Healthcare"/>
    <x v="5"/>
    <n v="2478"/>
    <n v="2478000"/>
    <s v="Media"/>
    <s v="275619"/>
    <s v="Nation-state"/>
    <n v="275619"/>
    <n v="275619"/>
    <n v="8.9906719057829836"/>
    <s v="Leve"/>
    <s v="Nation-state"/>
    <s v="Weak Passwords"/>
    <x v="2"/>
    <n v="4"/>
    <x v="1"/>
  </r>
  <r>
    <n v="2896"/>
    <s v="India"/>
    <x v="5"/>
    <x v="0"/>
    <x v="2"/>
    <s v="SQL Injection"/>
    <n v="1"/>
    <x v="3"/>
    <s v="IT"/>
    <x v="2"/>
    <n v="885"/>
    <n v="885000"/>
    <s v="Media"/>
    <s v="746862"/>
    <s v="Nation-state"/>
    <n v="746862"/>
    <n v="746862"/>
    <n v="1.184957863701728"/>
    <s v="Leve"/>
    <s v="Nation-state"/>
    <s v="Unpatched Software"/>
    <x v="4"/>
    <n v="51"/>
    <x v="0"/>
  </r>
  <r>
    <n v="2897"/>
    <s v="India"/>
    <x v="5"/>
    <x v="0"/>
    <x v="2"/>
    <s v="SQL Injection"/>
    <n v="1"/>
    <x v="3"/>
    <s v="Government"/>
    <x v="6"/>
    <n v="2813"/>
    <n v="2813000"/>
    <s v="Media"/>
    <s v="244429"/>
    <s v="Hacker Group"/>
    <n v="244429"/>
    <n v="244429"/>
    <n v="11.508454397800588"/>
    <s v="Leve"/>
    <s v="Hacker Group"/>
    <s v="Zero-day"/>
    <x v="1"/>
    <n v="8"/>
    <x v="1"/>
  </r>
  <r>
    <n v="2898"/>
    <s v="Russia"/>
    <x v="7"/>
    <x v="0"/>
    <x v="3"/>
    <s v="SQL Injection"/>
    <n v="9"/>
    <x v="3"/>
    <s v="Government"/>
    <x v="6"/>
    <n v="5259"/>
    <n v="5259000"/>
    <s v="Alta"/>
    <s v="287446"/>
    <s v="Hacker Group"/>
    <n v="287446"/>
    <n v="287446"/>
    <n v="18.295610305935725"/>
    <s v="Leve"/>
    <s v="Hacker Group"/>
    <s v="Unpatched Software"/>
    <x v="4"/>
    <n v="56"/>
    <x v="0"/>
  </r>
  <r>
    <n v="2899"/>
    <s v="France"/>
    <x v="4"/>
    <x v="1"/>
    <x v="5"/>
    <s v="DDoS"/>
    <n v="2"/>
    <x v="2"/>
    <s v="Retail"/>
    <x v="1"/>
    <n v="7986"/>
    <n v="7986000"/>
    <s v="Alta"/>
    <s v="966469"/>
    <s v="Nation-state"/>
    <n v="966469"/>
    <n v="966469"/>
    <n v="8.2630689654815619"/>
    <s v="Leve"/>
    <s v="Nation-state"/>
    <s v="Social Engineering"/>
    <x v="2"/>
    <n v="43"/>
    <x v="2"/>
  </r>
  <r>
    <n v="2900"/>
    <s v="Australia"/>
    <x v="6"/>
    <x v="3"/>
    <x v="8"/>
    <s v="DDoS"/>
    <n v="4"/>
    <x v="2"/>
    <s v="IT"/>
    <x v="2"/>
    <n v="4783"/>
    <n v="4783000"/>
    <s v="Alta"/>
    <s v="126709"/>
    <s v=""/>
    <n v="126709"/>
    <n v="126709"/>
    <n v="37.747910566731647"/>
    <s v="Leve"/>
    <s v="Unknown"/>
    <s v="Weak Passwords"/>
    <x v="2"/>
    <n v="45"/>
    <x v="2"/>
  </r>
  <r>
    <n v="2901"/>
    <s v="Brazil"/>
    <x v="8"/>
    <x v="2"/>
    <x v="0"/>
    <s v="Malware"/>
    <n v="6"/>
    <x v="5"/>
    <s v="IT"/>
    <x v="2"/>
    <n v="5426"/>
    <n v="5426000"/>
    <s v="Alta"/>
    <s v="883977"/>
    <s v="Nation-state"/>
    <n v="883977"/>
    <n v="883977"/>
    <n v="6.1381687532594178"/>
    <s v="Leve"/>
    <s v="Nation-state"/>
    <s v="Unpatched Software"/>
    <x v="2"/>
    <n v="47"/>
    <x v="2"/>
  </r>
  <r>
    <n v="2902"/>
    <s v="Australia"/>
    <x v="6"/>
    <x v="3"/>
    <x v="5"/>
    <s v="SQL Injection"/>
    <n v="2"/>
    <x v="3"/>
    <s v="Retail"/>
    <x v="1"/>
    <n v="7857"/>
    <n v="7857000"/>
    <s v="Alta"/>
    <s v="805183"/>
    <s v=""/>
    <n v="805183"/>
    <n v="805183"/>
    <n v="9.7580301620873762"/>
    <s v="Leve"/>
    <s v="Unknown"/>
    <s v="Weak Passwords"/>
    <x v="0"/>
    <n v="37"/>
    <x v="2"/>
  </r>
  <r>
    <n v="2903"/>
    <s v="Australia"/>
    <x v="6"/>
    <x v="3"/>
    <x v="8"/>
    <s v="Malware"/>
    <n v="4"/>
    <x v="5"/>
    <s v="Telecommunications"/>
    <x v="3"/>
    <n v="7763"/>
    <n v="7763000"/>
    <s v="Alta"/>
    <s v="434446"/>
    <s v=""/>
    <n v="434446"/>
    <n v="434446"/>
    <n v="17.868733973842549"/>
    <s v="Leve"/>
    <s v="Unknown"/>
    <s v="Social Engineering"/>
    <x v="4"/>
    <n v="28"/>
    <x v="2"/>
  </r>
  <r>
    <n v="2904"/>
    <s v="France"/>
    <x v="4"/>
    <x v="1"/>
    <x v="0"/>
    <s v="Ransomware"/>
    <n v="6"/>
    <x v="0"/>
    <s v="Education"/>
    <x v="0"/>
    <n v="227"/>
    <n v="227000"/>
    <s v="Media"/>
    <s v="63872"/>
    <s v="Nation-state"/>
    <n v="63872"/>
    <n v="63872"/>
    <n v="3.5539829659318638"/>
    <s v="Leve"/>
    <s v="Nation-state"/>
    <s v="Unpatched Software"/>
    <x v="3"/>
    <n v="55"/>
    <x v="0"/>
  </r>
  <r>
    <n v="2905"/>
    <s v="France"/>
    <x v="4"/>
    <x v="1"/>
    <x v="6"/>
    <s v="Ransomware"/>
    <n v="3"/>
    <x v="0"/>
    <s v="Education"/>
    <x v="0"/>
    <n v="590"/>
    <n v="590000"/>
    <s v="Media"/>
    <s v="131307"/>
    <s v="Hacker Group"/>
    <n v="131307"/>
    <n v="131307"/>
    <n v="4.4932867250032364"/>
    <s v="Leve"/>
    <s v="Hacker Group"/>
    <s v="Weak Passwords"/>
    <x v="1"/>
    <n v="46"/>
    <x v="2"/>
  </r>
  <r>
    <n v="2906"/>
    <s v="Australia"/>
    <x v="6"/>
    <x v="3"/>
    <x v="4"/>
    <s v="DDoS"/>
    <n v="7"/>
    <x v="2"/>
    <s v="Telecommunications"/>
    <x v="3"/>
    <n v="2507"/>
    <n v="2507000"/>
    <s v="Media"/>
    <s v="732072"/>
    <s v="Hacker Group"/>
    <n v="732072"/>
    <n v="732072"/>
    <n v="3.4245265493011616"/>
    <s v="Leve"/>
    <s v="Hacker Group"/>
    <s v="Social Engineering"/>
    <x v="3"/>
    <n v="35"/>
    <x v="2"/>
  </r>
  <r>
    <n v="2907"/>
    <s v="India"/>
    <x v="5"/>
    <x v="0"/>
    <x v="3"/>
    <s v="Ransomware"/>
    <n v="9"/>
    <x v="0"/>
    <s v="IT"/>
    <x v="2"/>
    <n v="4365"/>
    <n v="4365000"/>
    <s v="Alta"/>
    <s v="340213"/>
    <s v="Nation-state"/>
    <n v="340213"/>
    <n v="340213"/>
    <n v="12.830197552709626"/>
    <s v="Leve"/>
    <s v="Nation-state"/>
    <s v="Zero-day"/>
    <x v="2"/>
    <n v="15"/>
    <x v="1"/>
  </r>
  <r>
    <n v="2908"/>
    <s v="China"/>
    <x v="0"/>
    <x v="0"/>
    <x v="8"/>
    <s v="Phishing"/>
    <n v="4"/>
    <x v="4"/>
    <s v="Retail"/>
    <x v="1"/>
    <n v="4197"/>
    <n v="4197000"/>
    <s v="Alta"/>
    <s v="617987"/>
    <s v="Insider"/>
    <n v="617987"/>
    <n v="617987"/>
    <n v="6.7914049971924975"/>
    <s v="Leve"/>
    <s v="Insider"/>
    <s v="Social Engineering"/>
    <x v="2"/>
    <n v="23"/>
    <x v="2"/>
  </r>
  <r>
    <n v="2909"/>
    <s v="India"/>
    <x v="5"/>
    <x v="0"/>
    <x v="2"/>
    <s v="Malware"/>
    <n v="1"/>
    <x v="5"/>
    <s v="Government"/>
    <x v="6"/>
    <n v="5613"/>
    <n v="5613000"/>
    <s v="Alta"/>
    <s v="629293"/>
    <s v="Insider"/>
    <n v="629293"/>
    <n v="629293"/>
    <n v="8.9195335082386098"/>
    <s v="Leve"/>
    <s v="Insider"/>
    <s v="Weak Passwords"/>
    <x v="0"/>
    <n v="69"/>
    <x v="0"/>
  </r>
  <r>
    <n v="2910"/>
    <s v="Russia"/>
    <x v="7"/>
    <x v="0"/>
    <x v="0"/>
    <s v="SQL Injection"/>
    <n v="6"/>
    <x v="3"/>
    <s v="Healthcare"/>
    <x v="5"/>
    <n v="9269"/>
    <n v="9269000"/>
    <s v="Alta"/>
    <s v="979308"/>
    <s v="Nation-state"/>
    <n v="979308"/>
    <n v="979308"/>
    <n v="9.464846605970747"/>
    <s v="Leve"/>
    <s v="Nation-state"/>
    <s v="Social Engineering"/>
    <x v="3"/>
    <n v="10"/>
    <x v="1"/>
  </r>
  <r>
    <n v="2911"/>
    <s v="France"/>
    <x v="4"/>
    <x v="1"/>
    <x v="2"/>
    <s v="Phishing"/>
    <n v="1"/>
    <x v="4"/>
    <s v="Healthcare"/>
    <x v="5"/>
    <n v="1438"/>
    <n v="1438000"/>
    <s v="Media"/>
    <s v="278126"/>
    <s v=""/>
    <n v="278126"/>
    <n v="278126"/>
    <n v="5.1703184887425122"/>
    <s v="Leve"/>
    <s v="Unknown"/>
    <s v="Social Engineering"/>
    <x v="2"/>
    <n v="30"/>
    <x v="2"/>
  </r>
  <r>
    <n v="2912"/>
    <s v="USA"/>
    <x v="3"/>
    <x v="2"/>
    <x v="3"/>
    <s v="Man-in-the-Middle"/>
    <n v="9"/>
    <x v="1"/>
    <s v="Banking"/>
    <x v="4"/>
    <n v="5726"/>
    <n v="5726000"/>
    <s v="Alta"/>
    <s v="852868"/>
    <s v=""/>
    <n v="852868"/>
    <n v="852868"/>
    <n v="6.7138173785392343"/>
    <s v="Leve"/>
    <s v="Unknown"/>
    <s v="Unpatched Software"/>
    <x v="3"/>
    <n v="8"/>
    <x v="1"/>
  </r>
  <r>
    <n v="2913"/>
    <s v="Brazil"/>
    <x v="8"/>
    <x v="2"/>
    <x v="0"/>
    <s v="Phishing"/>
    <n v="6"/>
    <x v="4"/>
    <s v="Retail"/>
    <x v="1"/>
    <n v="3561"/>
    <n v="3561000"/>
    <s v="Media"/>
    <s v="43771"/>
    <s v="Nation-state"/>
    <n v="43771"/>
    <n v="43771"/>
    <n v="81.35523520138905"/>
    <s v="Moderada"/>
    <s v="Nation-state"/>
    <s v="Zero-day"/>
    <x v="4"/>
    <n v="49"/>
    <x v="2"/>
  </r>
  <r>
    <n v="2914"/>
    <s v="China"/>
    <x v="0"/>
    <x v="0"/>
    <x v="7"/>
    <s v="SQL Injection"/>
    <n v="10"/>
    <x v="3"/>
    <s v="Education"/>
    <x v="0"/>
    <n v="4068"/>
    <n v="4068000"/>
    <s v="Alta"/>
    <s v="90689"/>
    <s v="Nation-state"/>
    <n v="90689"/>
    <n v="90689"/>
    <n v="44.856597823330283"/>
    <s v="Moderada"/>
    <s v="Nation-state"/>
    <s v="Weak Passwords"/>
    <x v="2"/>
    <n v="40"/>
    <x v="2"/>
  </r>
  <r>
    <n v="2915"/>
    <s v="France"/>
    <x v="4"/>
    <x v="1"/>
    <x v="2"/>
    <s v="SQL Injection"/>
    <n v="1"/>
    <x v="3"/>
    <s v="Healthcare"/>
    <x v="5"/>
    <n v="3191"/>
    <n v="3191000"/>
    <s v="Media"/>
    <s v="931787"/>
    <s v="Hacker Group"/>
    <n v="931787"/>
    <n v="931787"/>
    <n v="3.424602403768243"/>
    <s v="Leve"/>
    <s v="Hacker Group"/>
    <s v="Unpatched Software"/>
    <x v="3"/>
    <n v="15"/>
    <x v="1"/>
  </r>
  <r>
    <n v="2916"/>
    <s v="Germany"/>
    <x v="2"/>
    <x v="1"/>
    <x v="1"/>
    <s v="DDoS"/>
    <n v="8"/>
    <x v="2"/>
    <s v="Education"/>
    <x v="0"/>
    <n v="9861"/>
    <n v="9861000"/>
    <s v="Alta"/>
    <s v="992029"/>
    <s v="Nation-state"/>
    <n v="992029"/>
    <n v="992029"/>
    <n v="9.9402336020418751"/>
    <s v="Leve"/>
    <s v="Nation-state"/>
    <s v="Unpatched Software"/>
    <x v="0"/>
    <n v="26"/>
    <x v="2"/>
  </r>
  <r>
    <n v="2917"/>
    <s v="USA"/>
    <x v="3"/>
    <x v="2"/>
    <x v="8"/>
    <s v="Ransomware"/>
    <n v="4"/>
    <x v="0"/>
    <s v="Government"/>
    <x v="6"/>
    <n v="7224"/>
    <n v="7224000"/>
    <s v="Alta"/>
    <s v="283947"/>
    <s v="Hacker Group"/>
    <n v="283947"/>
    <n v="283947"/>
    <n v="25.4413675791609"/>
    <s v="Leve"/>
    <s v="Hacker Group"/>
    <s v="Unpatched Software"/>
    <x v="1"/>
    <n v="72"/>
    <x v="0"/>
  </r>
  <r>
    <n v="2918"/>
    <s v="India"/>
    <x v="5"/>
    <x v="0"/>
    <x v="4"/>
    <s v="Malware"/>
    <n v="7"/>
    <x v="5"/>
    <s v="Banking"/>
    <x v="4"/>
    <n v="2076"/>
    <n v="2076000"/>
    <s v="Media"/>
    <s v="68718"/>
    <s v="Insider"/>
    <n v="68718"/>
    <n v="68718"/>
    <n v="30.210425216100585"/>
    <s v="Leve"/>
    <s v="Insider"/>
    <s v="Social Engineering"/>
    <x v="4"/>
    <n v="47"/>
    <x v="2"/>
  </r>
  <r>
    <n v="2919"/>
    <s v="Australia"/>
    <x v="6"/>
    <x v="3"/>
    <x v="3"/>
    <s v="DDoS"/>
    <n v="9"/>
    <x v="2"/>
    <s v="Education"/>
    <x v="0"/>
    <n v="9339"/>
    <n v="9339000"/>
    <s v="Alta"/>
    <s v="630087"/>
    <s v="Nation-state"/>
    <n v="630087"/>
    <n v="630087"/>
    <n v="14.821762708959239"/>
    <s v="Leve"/>
    <s v="Nation-state"/>
    <s v="Social Engineering"/>
    <x v="0"/>
    <n v="72"/>
    <x v="0"/>
  </r>
  <r>
    <n v="2920"/>
    <s v="Germany"/>
    <x v="2"/>
    <x v="1"/>
    <x v="0"/>
    <s v="DDoS"/>
    <n v="6"/>
    <x v="2"/>
    <s v="Telecommunications"/>
    <x v="3"/>
    <n v="5217"/>
    <n v="5217000"/>
    <s v="Alta"/>
    <s v="481252"/>
    <s v="Hacker Group"/>
    <n v="481252"/>
    <n v="481252"/>
    <n v="10.840474429197178"/>
    <s v="Leve"/>
    <s v="Hacker Group"/>
    <s v="Weak Passwords"/>
    <x v="2"/>
    <n v="48"/>
    <x v="2"/>
  </r>
  <r>
    <n v="2921"/>
    <s v="France"/>
    <x v="4"/>
    <x v="1"/>
    <x v="8"/>
    <s v="Ransomware"/>
    <n v="4"/>
    <x v="0"/>
    <s v="IT"/>
    <x v="2"/>
    <n v="5886"/>
    <n v="5886000"/>
    <s v="Alta"/>
    <s v="935319"/>
    <s v="Nation-state"/>
    <n v="935319"/>
    <n v="935319"/>
    <n v="6.2930401285550701"/>
    <s v="Leve"/>
    <s v="Nation-state"/>
    <s v="Social Engineering"/>
    <x v="2"/>
    <n v="25"/>
    <x v="2"/>
  </r>
  <r>
    <n v="2922"/>
    <s v="Russia"/>
    <x v="7"/>
    <x v="0"/>
    <x v="4"/>
    <s v="Malware"/>
    <n v="7"/>
    <x v="5"/>
    <s v="Banking"/>
    <x v="4"/>
    <n v="2314"/>
    <n v="2314000"/>
    <s v="Media"/>
    <s v="159475"/>
    <s v="Insider"/>
    <n v="159475"/>
    <n v="159475"/>
    <n v="14.510111302712025"/>
    <s v="Leve"/>
    <s v="Insider"/>
    <s v="Zero-day"/>
    <x v="4"/>
    <n v="19"/>
    <x v="1"/>
  </r>
  <r>
    <n v="2923"/>
    <s v="Japan"/>
    <x v="9"/>
    <x v="0"/>
    <x v="1"/>
    <s v="DDoS"/>
    <n v="8"/>
    <x v="2"/>
    <s v="Healthcare"/>
    <x v="5"/>
    <n v="9038"/>
    <n v="9038000"/>
    <s v="Alta"/>
    <s v="316136"/>
    <s v="Hacker Group"/>
    <n v="316136"/>
    <n v="316136"/>
    <n v="28.588961712680618"/>
    <s v="Leve"/>
    <s v="Hacker Group"/>
    <s v="Zero-day"/>
    <x v="0"/>
    <n v="22"/>
    <x v="2"/>
  </r>
  <r>
    <n v="2924"/>
    <s v="Germany"/>
    <x v="2"/>
    <x v="1"/>
    <x v="0"/>
    <s v="DDoS"/>
    <n v="6"/>
    <x v="2"/>
    <s v="IT"/>
    <x v="2"/>
    <n v="7108"/>
    <n v="7108000"/>
    <s v="Alta"/>
    <s v="445129"/>
    <s v="Insider"/>
    <n v="445129"/>
    <n v="445129"/>
    <n v="15.968404664715173"/>
    <s v="Leve"/>
    <s v="Insider"/>
    <s v="Unpatched Software"/>
    <x v="2"/>
    <n v="19"/>
    <x v="1"/>
  </r>
  <r>
    <n v="2925"/>
    <s v="Brazil"/>
    <x v="8"/>
    <x v="2"/>
    <x v="9"/>
    <s v="DDoS"/>
    <n v="5"/>
    <x v="2"/>
    <s v="Healthcare"/>
    <x v="5"/>
    <n v="5342"/>
    <n v="5342000"/>
    <s v="Alta"/>
    <s v="545588"/>
    <s v="Insider"/>
    <n v="545588"/>
    <n v="545588"/>
    <n v="9.7912710690117812"/>
    <s v="Leve"/>
    <s v="Insider"/>
    <s v="Unpatched Software"/>
    <x v="2"/>
    <n v="54"/>
    <x v="0"/>
  </r>
  <r>
    <n v="2926"/>
    <s v="UK"/>
    <x v="1"/>
    <x v="1"/>
    <x v="5"/>
    <s v="SQL Injection"/>
    <n v="2"/>
    <x v="3"/>
    <s v="Healthcare"/>
    <x v="5"/>
    <n v="228"/>
    <n v="228000"/>
    <s v="Media"/>
    <s v="3315"/>
    <s v="Nation-state"/>
    <n v="3315"/>
    <n v="3315"/>
    <n v="68.778280542986423"/>
    <s v="Moderada"/>
    <s v="Nation-state"/>
    <s v="Unpatched Software"/>
    <x v="2"/>
    <n v="41"/>
    <x v="2"/>
  </r>
  <r>
    <n v="2927"/>
    <s v="Germany"/>
    <x v="2"/>
    <x v="1"/>
    <x v="5"/>
    <s v="Ransomware"/>
    <n v="2"/>
    <x v="0"/>
    <s v="Retail"/>
    <x v="1"/>
    <n v="8971"/>
    <n v="8971000"/>
    <s v="Alta"/>
    <s v="919427"/>
    <s v="Nation-state"/>
    <n v="919427"/>
    <n v="919427"/>
    <n v="9.7571639727786987"/>
    <s v="Leve"/>
    <s v="Nation-state"/>
    <s v="Weak Passwords"/>
    <x v="1"/>
    <n v="51"/>
    <x v="0"/>
  </r>
  <r>
    <n v="2928"/>
    <s v="Australia"/>
    <x v="6"/>
    <x v="3"/>
    <x v="7"/>
    <s v="Phishing"/>
    <n v="10"/>
    <x v="4"/>
    <s v="Banking"/>
    <x v="4"/>
    <n v="992"/>
    <n v="992000"/>
    <s v="Media"/>
    <s v="666877"/>
    <s v="Nation-state"/>
    <n v="666877"/>
    <n v="666877"/>
    <n v="1.4875306840691762"/>
    <s v="Leve"/>
    <s v="Nation-state"/>
    <s v="Weak Passwords"/>
    <x v="2"/>
    <n v="28"/>
    <x v="2"/>
  </r>
  <r>
    <n v="2929"/>
    <s v="Japan"/>
    <x v="9"/>
    <x v="0"/>
    <x v="1"/>
    <s v="Ransomware"/>
    <n v="8"/>
    <x v="0"/>
    <s v="Telecommunications"/>
    <x v="3"/>
    <n v="4972"/>
    <n v="4972000"/>
    <s v="Alta"/>
    <s v="578125"/>
    <s v="Insider"/>
    <n v="578125"/>
    <n v="578125"/>
    <n v="8.6002162162162161"/>
    <s v="Leve"/>
    <s v="Insider"/>
    <s v="Social Engineering"/>
    <x v="3"/>
    <n v="71"/>
    <x v="0"/>
  </r>
  <r>
    <n v="2930"/>
    <s v="Russia"/>
    <x v="7"/>
    <x v="0"/>
    <x v="7"/>
    <s v="Man-in-the-Middle"/>
    <n v="10"/>
    <x v="1"/>
    <s v="Government"/>
    <x v="6"/>
    <n v="1326"/>
    <n v="1326000"/>
    <s v="Media"/>
    <s v="616547"/>
    <s v="Hacker Group"/>
    <n v="616547"/>
    <n v="616547"/>
    <n v="2.15068761992192"/>
    <s v="Leve"/>
    <s v="Hacker Group"/>
    <s v="Zero-day"/>
    <x v="1"/>
    <n v="22"/>
    <x v="2"/>
  </r>
  <r>
    <n v="2931"/>
    <s v="Germany"/>
    <x v="2"/>
    <x v="1"/>
    <x v="3"/>
    <s v="DDoS"/>
    <n v="9"/>
    <x v="2"/>
    <s v="Government"/>
    <x v="6"/>
    <n v="2697"/>
    <n v="2697000"/>
    <s v="Media"/>
    <s v="976849"/>
    <s v="Hacker Group"/>
    <n v="976849"/>
    <n v="976849"/>
    <n v="2.7609180129170423"/>
    <s v="Leve"/>
    <s v="Hacker Group"/>
    <s v="Weak Passwords"/>
    <x v="0"/>
    <n v="12"/>
    <x v="1"/>
  </r>
  <r>
    <n v="2932"/>
    <s v="Russia"/>
    <x v="7"/>
    <x v="0"/>
    <x v="2"/>
    <s v="Ransomware"/>
    <n v="1"/>
    <x v="0"/>
    <s v="Government"/>
    <x v="6"/>
    <n v="6069"/>
    <n v="6069000"/>
    <s v="Alta"/>
    <s v="931196"/>
    <s v=""/>
    <n v="931196"/>
    <n v="931196"/>
    <n v="6.5174249030279343"/>
    <s v="Leve"/>
    <s v="Unknown"/>
    <s v="Social Engineering"/>
    <x v="1"/>
    <n v="27"/>
    <x v="2"/>
  </r>
  <r>
    <n v="2933"/>
    <s v="China"/>
    <x v="0"/>
    <x v="0"/>
    <x v="1"/>
    <s v="Phishing"/>
    <n v="8"/>
    <x v="4"/>
    <s v="Banking"/>
    <x v="4"/>
    <n v="3869"/>
    <n v="3869000"/>
    <s v="Media"/>
    <s v="240400"/>
    <s v=""/>
    <n v="240400"/>
    <n v="240400"/>
    <n v="16.094009983361065"/>
    <s v="Leve"/>
    <s v="Unknown"/>
    <s v="Weak Passwords"/>
    <x v="4"/>
    <n v="10"/>
    <x v="1"/>
  </r>
  <r>
    <n v="2934"/>
    <s v="USA"/>
    <x v="3"/>
    <x v="2"/>
    <x v="6"/>
    <s v="DDoS"/>
    <n v="3"/>
    <x v="2"/>
    <s v="IT"/>
    <x v="2"/>
    <n v="7459"/>
    <n v="7459000"/>
    <s v="Alta"/>
    <s v="281698"/>
    <s v="Insider"/>
    <n v="281698"/>
    <n v="281698"/>
    <n v="26.478711243956294"/>
    <s v="Leve"/>
    <s v="Insider"/>
    <s v="Social Engineering"/>
    <x v="4"/>
    <n v="18"/>
    <x v="1"/>
  </r>
  <r>
    <n v="2935"/>
    <s v="UK"/>
    <x v="1"/>
    <x v="1"/>
    <x v="7"/>
    <s v="DDoS"/>
    <n v="10"/>
    <x v="2"/>
    <s v="Retail"/>
    <x v="1"/>
    <n v="9419"/>
    <n v="9419000"/>
    <s v="Alta"/>
    <s v="145401"/>
    <s v="Insider"/>
    <n v="145401"/>
    <n v="145401"/>
    <n v="64.779471943109058"/>
    <s v="Moderada"/>
    <s v="Insider"/>
    <s v="Unpatched Software"/>
    <x v="2"/>
    <n v="14"/>
    <x v="1"/>
  </r>
  <r>
    <n v="2936"/>
    <s v="UK"/>
    <x v="1"/>
    <x v="1"/>
    <x v="4"/>
    <s v="SQL Injection"/>
    <n v="7"/>
    <x v="3"/>
    <s v="Retail"/>
    <x v="1"/>
    <n v="8518"/>
    <n v="8518000"/>
    <s v="Alta"/>
    <s v="918201"/>
    <s v="Insider"/>
    <n v="918201"/>
    <n v="918201"/>
    <n v="9.2768358997648654"/>
    <s v="Leve"/>
    <s v="Insider"/>
    <s v="Zero-day"/>
    <x v="4"/>
    <n v="35"/>
    <x v="2"/>
  </r>
  <r>
    <n v="2937"/>
    <s v="Russia"/>
    <x v="7"/>
    <x v="0"/>
    <x v="1"/>
    <s v="Malware"/>
    <n v="8"/>
    <x v="5"/>
    <s v="Healthcare"/>
    <x v="5"/>
    <n v="424"/>
    <n v="424000"/>
    <s v="Media"/>
    <s v="71213"/>
    <s v="Nation-state"/>
    <n v="71213"/>
    <n v="71213"/>
    <n v="5.9539690786794548"/>
    <s v="Leve"/>
    <s v="Nation-state"/>
    <s v="Social Engineering"/>
    <x v="3"/>
    <n v="58"/>
    <x v="0"/>
  </r>
  <r>
    <n v="2938"/>
    <s v="USA"/>
    <x v="3"/>
    <x v="2"/>
    <x v="6"/>
    <s v="Ransomware"/>
    <n v="3"/>
    <x v="0"/>
    <s v="Banking"/>
    <x v="4"/>
    <n v="3458"/>
    <n v="3458000"/>
    <s v="Media"/>
    <s v="322611"/>
    <s v=""/>
    <n v="322611"/>
    <n v="322611"/>
    <n v="10.71879136173286"/>
    <s v="Leve"/>
    <s v="Unknown"/>
    <s v="Unpatched Software"/>
    <x v="0"/>
    <n v="16"/>
    <x v="1"/>
  </r>
  <r>
    <n v="2939"/>
    <s v="Russia"/>
    <x v="7"/>
    <x v="0"/>
    <x v="5"/>
    <s v="SQL Injection"/>
    <n v="2"/>
    <x v="3"/>
    <s v="Telecommunications"/>
    <x v="3"/>
    <n v="4884"/>
    <n v="4884000"/>
    <s v="Alta"/>
    <s v="680011"/>
    <s v="Insider"/>
    <n v="680011"/>
    <n v="680011"/>
    <n v="7.1822367579347981"/>
    <s v="Leve"/>
    <s v="Insider"/>
    <s v="Unpatched Software"/>
    <x v="4"/>
    <n v="66"/>
    <x v="0"/>
  </r>
  <r>
    <n v="2940"/>
    <s v="UK"/>
    <x v="1"/>
    <x v="1"/>
    <x v="3"/>
    <s v="SQL Injection"/>
    <n v="9"/>
    <x v="3"/>
    <s v="Healthcare"/>
    <x v="5"/>
    <n v="6393"/>
    <n v="6393000"/>
    <s v="Alta"/>
    <s v="165204"/>
    <s v="Hacker Group"/>
    <n v="165204"/>
    <n v="165204"/>
    <n v="38.69761022735527"/>
    <s v="Leve"/>
    <s v="Hacker Group"/>
    <s v="Social Engineering"/>
    <x v="4"/>
    <n v="18"/>
    <x v="1"/>
  </r>
  <r>
    <n v="2941"/>
    <s v="Germany"/>
    <x v="2"/>
    <x v="1"/>
    <x v="8"/>
    <s v="SQL Injection"/>
    <n v="4"/>
    <x v="3"/>
    <s v="Education"/>
    <x v="0"/>
    <n v="555"/>
    <n v="555000"/>
    <s v="Media"/>
    <s v="693497"/>
    <s v="Nation-state"/>
    <n v="693497"/>
    <n v="693497"/>
    <n v="0.80029185418249826"/>
    <s v="Leve"/>
    <s v="Nation-state"/>
    <s v="Unpatched Software"/>
    <x v="2"/>
    <n v="56"/>
    <x v="0"/>
  </r>
  <r>
    <n v="2942"/>
    <s v="Australia"/>
    <x v="6"/>
    <x v="3"/>
    <x v="6"/>
    <s v="Malware"/>
    <n v="3"/>
    <x v="5"/>
    <s v="Telecommunications"/>
    <x v="3"/>
    <n v="326"/>
    <n v="326000"/>
    <s v="Media"/>
    <s v="363166"/>
    <s v=""/>
    <n v="363166"/>
    <n v="363166"/>
    <n v="0.8976611246647539"/>
    <s v="Leve"/>
    <s v="Unknown"/>
    <s v="Unpatched Software"/>
    <x v="2"/>
    <n v="38"/>
    <x v="2"/>
  </r>
  <r>
    <n v="2943"/>
    <s v="Russia"/>
    <x v="7"/>
    <x v="0"/>
    <x v="1"/>
    <s v="Ransomware"/>
    <n v="8"/>
    <x v="0"/>
    <s v="Retail"/>
    <x v="1"/>
    <n v="5279"/>
    <n v="5279000"/>
    <s v="Alta"/>
    <s v="942824"/>
    <s v="Nation-state"/>
    <n v="942824"/>
    <n v="942824"/>
    <n v="5.5991362120607873"/>
    <s v="Leve"/>
    <s v="Nation-state"/>
    <s v="Social Engineering"/>
    <x v="2"/>
    <n v="68"/>
    <x v="0"/>
  </r>
  <r>
    <n v="2944"/>
    <s v="Russia"/>
    <x v="7"/>
    <x v="0"/>
    <x v="9"/>
    <s v="Ransomware"/>
    <n v="5"/>
    <x v="0"/>
    <s v="IT"/>
    <x v="2"/>
    <n v="369"/>
    <n v="369000"/>
    <s v="Media"/>
    <s v="809153"/>
    <s v="Nation-state"/>
    <n v="809153"/>
    <n v="809153"/>
    <n v="0.45603241908514214"/>
    <s v="Leve"/>
    <s v="Nation-state"/>
    <s v="Social Engineering"/>
    <x v="1"/>
    <n v="48"/>
    <x v="2"/>
  </r>
  <r>
    <n v="2945"/>
    <s v="Brazil"/>
    <x v="8"/>
    <x v="2"/>
    <x v="3"/>
    <s v="Ransomware"/>
    <n v="9"/>
    <x v="0"/>
    <s v="Education"/>
    <x v="0"/>
    <n v="551"/>
    <n v="551000"/>
    <s v="Media"/>
    <s v="740421"/>
    <s v=""/>
    <n v="740421"/>
    <n v="740421"/>
    <n v="0.74417122150776382"/>
    <s v="Leve"/>
    <s v="Unknown"/>
    <s v="Social Engineering"/>
    <x v="4"/>
    <n v="59"/>
    <x v="0"/>
  </r>
  <r>
    <n v="2946"/>
    <s v="USA"/>
    <x v="3"/>
    <x v="2"/>
    <x v="2"/>
    <s v="Malware"/>
    <n v="1"/>
    <x v="5"/>
    <s v="Retail"/>
    <x v="1"/>
    <n v="522"/>
    <n v="522000"/>
    <s v="Media"/>
    <s v="579778"/>
    <s v="Nation-state"/>
    <n v="579778"/>
    <n v="579778"/>
    <n v="0.90034461466285376"/>
    <s v="Leve"/>
    <s v="Nation-state"/>
    <s v="Zero-day"/>
    <x v="3"/>
    <n v="57"/>
    <x v="0"/>
  </r>
  <r>
    <n v="2947"/>
    <s v="Russia"/>
    <x v="7"/>
    <x v="0"/>
    <x v="1"/>
    <s v="Malware"/>
    <n v="8"/>
    <x v="5"/>
    <s v="IT"/>
    <x v="2"/>
    <n v="6812"/>
    <n v="6812000"/>
    <s v="Alta"/>
    <s v="627616"/>
    <s v="Insider"/>
    <n v="627616"/>
    <n v="627616"/>
    <n v="10.853770458369448"/>
    <s v="Leve"/>
    <s v="Insider"/>
    <s v="Zero-day"/>
    <x v="3"/>
    <n v="29"/>
    <x v="2"/>
  </r>
  <r>
    <n v="2948"/>
    <s v="France"/>
    <x v="4"/>
    <x v="1"/>
    <x v="1"/>
    <s v="SQL Injection"/>
    <n v="8"/>
    <x v="3"/>
    <s v="Government"/>
    <x v="6"/>
    <n v="3609"/>
    <n v="3609000"/>
    <s v="Media"/>
    <s v="696801"/>
    <s v="Insider"/>
    <n v="696801"/>
    <n v="696801"/>
    <n v="5.1793840709183829"/>
    <s v="Leve"/>
    <s v="Insider"/>
    <s v="Zero-day"/>
    <x v="0"/>
    <n v="32"/>
    <x v="2"/>
  </r>
  <r>
    <n v="2949"/>
    <s v="Russia"/>
    <x v="7"/>
    <x v="0"/>
    <x v="0"/>
    <s v="DDoS"/>
    <n v="6"/>
    <x v="2"/>
    <s v="Healthcare"/>
    <x v="5"/>
    <n v="681"/>
    <n v="681000"/>
    <s v="Media"/>
    <s v="819663"/>
    <s v=""/>
    <n v="819663"/>
    <n v="819663"/>
    <n v="0.83082925543790553"/>
    <s v="Leve"/>
    <s v="Unknown"/>
    <s v="Zero-day"/>
    <x v="4"/>
    <n v="5"/>
    <x v="1"/>
  </r>
  <r>
    <n v="2950"/>
    <s v="Russia"/>
    <x v="7"/>
    <x v="0"/>
    <x v="9"/>
    <s v="SQL Injection"/>
    <n v="5"/>
    <x v="3"/>
    <s v="Government"/>
    <x v="6"/>
    <n v="1046"/>
    <n v="1046000"/>
    <s v="Media"/>
    <s v="778573"/>
    <s v=""/>
    <n v="778573"/>
    <n v="778573"/>
    <n v="1.3434835269139824"/>
    <s v="Leve"/>
    <s v="Unknown"/>
    <s v="Zero-day"/>
    <x v="4"/>
    <n v="62"/>
    <x v="0"/>
  </r>
  <r>
    <n v="2951"/>
    <s v="Brazil"/>
    <x v="8"/>
    <x v="2"/>
    <x v="9"/>
    <s v="Malware"/>
    <n v="5"/>
    <x v="5"/>
    <s v="Telecommunications"/>
    <x v="3"/>
    <n v="2321"/>
    <n v="2321000"/>
    <s v="Media"/>
    <s v="850214"/>
    <s v=""/>
    <n v="850214"/>
    <n v="850214"/>
    <n v="2.7299009425862195"/>
    <s v="Leve"/>
    <s v="Unknown"/>
    <s v="Social Engineering"/>
    <x v="2"/>
    <n v="45"/>
    <x v="2"/>
  </r>
  <r>
    <n v="2952"/>
    <s v="China"/>
    <x v="0"/>
    <x v="0"/>
    <x v="4"/>
    <s v="SQL Injection"/>
    <n v="7"/>
    <x v="3"/>
    <s v="Government"/>
    <x v="6"/>
    <n v="189"/>
    <n v="189000"/>
    <s v="Media"/>
    <s v="83376"/>
    <s v="Insider"/>
    <n v="83376"/>
    <n v="83376"/>
    <n v="2.266839378238342"/>
    <s v="Leve"/>
    <s v="Insider"/>
    <s v="Unpatched Software"/>
    <x v="3"/>
    <n v="62"/>
    <x v="0"/>
  </r>
  <r>
    <n v="2953"/>
    <s v="Russia"/>
    <x v="7"/>
    <x v="0"/>
    <x v="9"/>
    <s v="Ransomware"/>
    <n v="5"/>
    <x v="0"/>
    <s v="Telecommunications"/>
    <x v="3"/>
    <n v="4868"/>
    <n v="4868000"/>
    <s v="Alta"/>
    <s v="459635"/>
    <s v="Insider"/>
    <n v="459635"/>
    <n v="459635"/>
    <n v="10.591012433778976"/>
    <s v="Leve"/>
    <s v="Insider"/>
    <s v="Unpatched Software"/>
    <x v="2"/>
    <n v="49"/>
    <x v="2"/>
  </r>
  <r>
    <n v="2954"/>
    <s v="India"/>
    <x v="5"/>
    <x v="0"/>
    <x v="8"/>
    <s v="Ransomware"/>
    <n v="4"/>
    <x v="0"/>
    <s v="Government"/>
    <x v="6"/>
    <n v="954"/>
    <n v="954000"/>
    <s v="Media"/>
    <s v="386911"/>
    <s v="Insider"/>
    <n v="386911"/>
    <n v="386911"/>
    <n v="2.4656833225211998"/>
    <s v="Leve"/>
    <s v="Insider"/>
    <s v="Social Engineering"/>
    <x v="2"/>
    <n v="33"/>
    <x v="2"/>
  </r>
  <r>
    <n v="2955"/>
    <s v="China"/>
    <x v="0"/>
    <x v="0"/>
    <x v="8"/>
    <s v="Phishing"/>
    <n v="4"/>
    <x v="4"/>
    <s v="Telecommunications"/>
    <x v="3"/>
    <n v="7626"/>
    <n v="7626000"/>
    <s v="Alta"/>
    <s v="756305"/>
    <s v="Nation-state"/>
    <n v="756305"/>
    <n v="756305"/>
    <n v="10.083233616067591"/>
    <s v="Leve"/>
    <s v="Nation-state"/>
    <s v="Weak Passwords"/>
    <x v="0"/>
    <n v="45"/>
    <x v="2"/>
  </r>
  <r>
    <n v="2956"/>
    <s v="China"/>
    <x v="0"/>
    <x v="0"/>
    <x v="9"/>
    <s v="Phishing"/>
    <n v="5"/>
    <x v="4"/>
    <s v="IT"/>
    <x v="2"/>
    <n v="5506"/>
    <n v="5506000"/>
    <s v="Alta"/>
    <s v="743177"/>
    <s v="Hacker Group"/>
    <n v="743177"/>
    <n v="743177"/>
    <n v="7.4087330474436106"/>
    <s v="Leve"/>
    <s v="Hacker Group"/>
    <s v="Unpatched Software"/>
    <x v="2"/>
    <n v="21"/>
    <x v="2"/>
  </r>
  <r>
    <n v="2957"/>
    <s v="Japan"/>
    <x v="9"/>
    <x v="0"/>
    <x v="6"/>
    <s v="Malware"/>
    <n v="3"/>
    <x v="5"/>
    <s v="Education"/>
    <x v="0"/>
    <n v="173"/>
    <n v="173000"/>
    <s v="Media"/>
    <s v="893060"/>
    <s v=""/>
    <n v="893060"/>
    <n v="893060"/>
    <n v="0.1937159877275883"/>
    <s v="Leve"/>
    <s v="Unknown"/>
    <s v="Social Engineering"/>
    <x v="4"/>
    <n v="19"/>
    <x v="1"/>
  </r>
  <r>
    <n v="2958"/>
    <s v="Germany"/>
    <x v="2"/>
    <x v="1"/>
    <x v="5"/>
    <s v="Malware"/>
    <n v="2"/>
    <x v="5"/>
    <s v="Government"/>
    <x v="6"/>
    <n v="6939"/>
    <n v="6939000"/>
    <s v="Alta"/>
    <s v="358933"/>
    <s v="Nation-state"/>
    <n v="358933"/>
    <n v="358933"/>
    <n v="19.332298785567222"/>
    <s v="Leve"/>
    <s v="Nation-state"/>
    <s v="Zero-day"/>
    <x v="2"/>
    <n v="3"/>
    <x v="1"/>
  </r>
  <r>
    <n v="2959"/>
    <s v="India"/>
    <x v="5"/>
    <x v="0"/>
    <x v="0"/>
    <s v="Phishing"/>
    <n v="6"/>
    <x v="4"/>
    <s v="Government"/>
    <x v="6"/>
    <n v="893"/>
    <n v="893000"/>
    <s v="Media"/>
    <s v="725325"/>
    <s v="Insider"/>
    <n v="725325"/>
    <n v="725325"/>
    <n v="1.2311722331368697"/>
    <s v="Leve"/>
    <s v="Insider"/>
    <s v="Zero-day"/>
    <x v="3"/>
    <n v="16"/>
    <x v="1"/>
  </r>
  <r>
    <n v="2960"/>
    <s v="France"/>
    <x v="4"/>
    <x v="1"/>
    <x v="7"/>
    <s v="Ransomware"/>
    <n v="10"/>
    <x v="0"/>
    <s v="IT"/>
    <x v="2"/>
    <n v="7403"/>
    <n v="7403000"/>
    <s v="Alta"/>
    <s v="597723"/>
    <s v=""/>
    <n v="597723"/>
    <n v="597723"/>
    <n v="12.385335682247462"/>
    <s v="Leve"/>
    <s v="Unknown"/>
    <s v="Zero-day"/>
    <x v="4"/>
    <n v="48"/>
    <x v="2"/>
  </r>
  <r>
    <n v="2961"/>
    <s v="China"/>
    <x v="0"/>
    <x v="0"/>
    <x v="2"/>
    <s v="Phishing"/>
    <n v="1"/>
    <x v="4"/>
    <s v="Retail"/>
    <x v="1"/>
    <n v="1172"/>
    <n v="1172000"/>
    <s v="Media"/>
    <s v="311675"/>
    <s v=""/>
    <n v="311675"/>
    <n v="311675"/>
    <n v="3.7603272639768992"/>
    <s v="Leve"/>
    <s v="Unknown"/>
    <s v="Weak Passwords"/>
    <x v="3"/>
    <n v="18"/>
    <x v="1"/>
  </r>
  <r>
    <n v="2962"/>
    <s v="Japan"/>
    <x v="9"/>
    <x v="0"/>
    <x v="9"/>
    <s v="Ransomware"/>
    <n v="5"/>
    <x v="0"/>
    <s v="Government"/>
    <x v="6"/>
    <n v="2192"/>
    <n v="2192000"/>
    <s v="Media"/>
    <s v="74407"/>
    <s v=""/>
    <n v="74407"/>
    <n v="74407"/>
    <n v="29.459593855416831"/>
    <s v="Leve"/>
    <s v="Unknown"/>
    <s v="Unpatched Software"/>
    <x v="2"/>
    <n v="48"/>
    <x v="2"/>
  </r>
  <r>
    <n v="2963"/>
    <s v="Russia"/>
    <x v="7"/>
    <x v="0"/>
    <x v="3"/>
    <s v="Malware"/>
    <n v="9"/>
    <x v="5"/>
    <s v="Government"/>
    <x v="6"/>
    <n v="3707"/>
    <n v="3707000"/>
    <s v="Media"/>
    <s v="138915"/>
    <s v="Hacker Group"/>
    <n v="138915"/>
    <n v="138915"/>
    <n v="26.685383147968182"/>
    <s v="Leve"/>
    <s v="Hacker Group"/>
    <s v="Weak Passwords"/>
    <x v="0"/>
    <n v="44"/>
    <x v="2"/>
  </r>
  <r>
    <n v="2964"/>
    <s v="Russia"/>
    <x v="7"/>
    <x v="0"/>
    <x v="6"/>
    <s v="DDoS"/>
    <n v="3"/>
    <x v="2"/>
    <s v="Banking"/>
    <x v="4"/>
    <n v="8409"/>
    <n v="8409000"/>
    <s v="Alta"/>
    <s v="153829"/>
    <s v="Hacker Group"/>
    <n v="153829"/>
    <n v="153829"/>
    <n v="54.664595102353914"/>
    <s v="Moderada"/>
    <s v="Hacker Group"/>
    <s v="Weak Passwords"/>
    <x v="0"/>
    <n v="6"/>
    <x v="1"/>
  </r>
  <r>
    <n v="2965"/>
    <s v="Japan"/>
    <x v="9"/>
    <x v="0"/>
    <x v="7"/>
    <s v="Phishing"/>
    <n v="10"/>
    <x v="4"/>
    <s v="Education"/>
    <x v="0"/>
    <n v="5886"/>
    <n v="5886000"/>
    <s v="Alta"/>
    <s v="587851"/>
    <s v="Nation-state"/>
    <n v="587851"/>
    <n v="587851"/>
    <n v="10.012741323906909"/>
    <s v="Leve"/>
    <s v="Nation-state"/>
    <s v="Social Engineering"/>
    <x v="4"/>
    <n v="6"/>
    <x v="1"/>
  </r>
  <r>
    <n v="2966"/>
    <s v="Russia"/>
    <x v="7"/>
    <x v="0"/>
    <x v="7"/>
    <s v="Malware"/>
    <n v="10"/>
    <x v="5"/>
    <s v="Government"/>
    <x v="6"/>
    <n v="5459"/>
    <n v="5459000"/>
    <s v="Alta"/>
    <s v="728308"/>
    <s v=""/>
    <n v="728308"/>
    <n v="728308"/>
    <n v="7.4954552194950486"/>
    <s v="Leve"/>
    <s v="Unknown"/>
    <s v="Zero-day"/>
    <x v="3"/>
    <n v="10"/>
    <x v="1"/>
  </r>
  <r>
    <n v="2967"/>
    <s v="France"/>
    <x v="4"/>
    <x v="1"/>
    <x v="0"/>
    <s v="Malware"/>
    <n v="6"/>
    <x v="5"/>
    <s v="Retail"/>
    <x v="1"/>
    <n v="7184"/>
    <n v="7184000"/>
    <s v="Alta"/>
    <s v="471898"/>
    <s v="Hacker Group"/>
    <n v="471898"/>
    <n v="471898"/>
    <n v="15.223628835044861"/>
    <s v="Leve"/>
    <s v="Hacker Group"/>
    <s v="Social Engineering"/>
    <x v="0"/>
    <n v="55"/>
    <x v="0"/>
  </r>
  <r>
    <n v="2968"/>
    <s v="Russia"/>
    <x v="7"/>
    <x v="0"/>
    <x v="0"/>
    <s v="SQL Injection"/>
    <n v="6"/>
    <x v="3"/>
    <s v="Telecommunications"/>
    <x v="3"/>
    <n v="1415"/>
    <n v="1415000"/>
    <s v="Media"/>
    <s v="639630"/>
    <s v="Insider"/>
    <n v="639630"/>
    <n v="639630"/>
    <n v="2.2122164376280038"/>
    <s v="Leve"/>
    <s v="Insider"/>
    <s v="Unpatched Software"/>
    <x v="4"/>
    <n v="31"/>
    <x v="2"/>
  </r>
  <r>
    <n v="2969"/>
    <s v="UK"/>
    <x v="1"/>
    <x v="1"/>
    <x v="5"/>
    <s v="Malware"/>
    <n v="2"/>
    <x v="5"/>
    <s v="Retail"/>
    <x v="1"/>
    <n v="2879"/>
    <n v="2879000"/>
    <s v="Media"/>
    <s v="6691"/>
    <s v="Hacker Group"/>
    <n v="6691"/>
    <n v="6691"/>
    <n v="430.27947989837094"/>
    <s v="Grave"/>
    <s v="Hacker Group"/>
    <s v="Zero-day"/>
    <x v="0"/>
    <n v="57"/>
    <x v="0"/>
  </r>
  <r>
    <n v="2970"/>
    <s v="Russia"/>
    <x v="7"/>
    <x v="0"/>
    <x v="7"/>
    <s v="Ransomware"/>
    <n v="10"/>
    <x v="0"/>
    <s v="Retail"/>
    <x v="1"/>
    <n v="4696"/>
    <n v="4696000"/>
    <s v="Alta"/>
    <s v="672033"/>
    <s v="Hacker Group"/>
    <n v="672033"/>
    <n v="672033"/>
    <n v="6.9877520895551264"/>
    <s v="Leve"/>
    <s v="Hacker Group"/>
    <s v="Social Engineering"/>
    <x v="2"/>
    <n v="2"/>
    <x v="1"/>
  </r>
  <r>
    <n v="2971"/>
    <s v="USA"/>
    <x v="3"/>
    <x v="2"/>
    <x v="3"/>
    <s v="SQL Injection"/>
    <n v="9"/>
    <x v="3"/>
    <s v="Healthcare"/>
    <x v="5"/>
    <n v="9803"/>
    <n v="9803000"/>
    <s v="Alta"/>
    <s v="719415"/>
    <s v="Nation-state"/>
    <n v="719415"/>
    <n v="719415"/>
    <n v="13.626349186491803"/>
    <s v="Leve"/>
    <s v="Nation-state"/>
    <s v="Unpatched Software"/>
    <x v="3"/>
    <n v="56"/>
    <x v="0"/>
  </r>
  <r>
    <n v="2972"/>
    <s v="Germany"/>
    <x v="2"/>
    <x v="1"/>
    <x v="6"/>
    <s v="Malware"/>
    <n v="3"/>
    <x v="5"/>
    <s v="Telecommunications"/>
    <x v="3"/>
    <n v="9253"/>
    <n v="9253000"/>
    <s v="Alta"/>
    <s v="727509"/>
    <s v="Insider"/>
    <n v="727509"/>
    <n v="727509"/>
    <n v="12.718742998368405"/>
    <s v="Leve"/>
    <s v="Insider"/>
    <s v="Zero-day"/>
    <x v="1"/>
    <n v="67"/>
    <x v="0"/>
  </r>
  <r>
    <n v="2973"/>
    <s v="France"/>
    <x v="4"/>
    <x v="1"/>
    <x v="8"/>
    <s v="SQL Injection"/>
    <n v="4"/>
    <x v="3"/>
    <s v="Banking"/>
    <x v="4"/>
    <n v="7889"/>
    <n v="7889000"/>
    <s v="Alta"/>
    <s v="704427"/>
    <s v="Hacker Group"/>
    <n v="704427"/>
    <n v="704427"/>
    <n v="11.199173228737683"/>
    <s v="Leve"/>
    <s v="Hacker Group"/>
    <s v="Zero-day"/>
    <x v="0"/>
    <n v="30"/>
    <x v="2"/>
  </r>
  <r>
    <n v="2974"/>
    <s v="India"/>
    <x v="5"/>
    <x v="0"/>
    <x v="4"/>
    <s v="SQL Injection"/>
    <n v="7"/>
    <x v="3"/>
    <s v="Government"/>
    <x v="6"/>
    <n v="800"/>
    <n v="800000"/>
    <s v="Media"/>
    <s v="147384"/>
    <s v=""/>
    <n v="147384"/>
    <n v="147384"/>
    <n v="5.4279976116810511"/>
    <s v="Leve"/>
    <s v="Unknown"/>
    <s v="Zero-day"/>
    <x v="3"/>
    <n v="54"/>
    <x v="0"/>
  </r>
  <r>
    <n v="2975"/>
    <s v="Brazil"/>
    <x v="8"/>
    <x v="2"/>
    <x v="7"/>
    <s v="Ransomware"/>
    <n v="10"/>
    <x v="0"/>
    <s v="Banking"/>
    <x v="4"/>
    <n v="6314"/>
    <n v="6314000"/>
    <s v="Alta"/>
    <s v="545908"/>
    <s v="Insider"/>
    <n v="545908"/>
    <n v="545908"/>
    <n v="11.566051422584025"/>
    <s v="Leve"/>
    <s v="Insider"/>
    <s v="Social Engineering"/>
    <x v="1"/>
    <n v="2"/>
    <x v="1"/>
  </r>
  <r>
    <n v="2976"/>
    <s v="Russia"/>
    <x v="7"/>
    <x v="0"/>
    <x v="6"/>
    <s v="SQL Injection"/>
    <n v="3"/>
    <x v="3"/>
    <s v="IT"/>
    <x v="2"/>
    <n v="21"/>
    <n v="21000"/>
    <s v="Baja"/>
    <s v="354694"/>
    <s v="Insider"/>
    <n v="354694"/>
    <n v="354694"/>
    <n v="5.920596345018523E-2"/>
    <s v="Leve"/>
    <s v="Insider"/>
    <s v="Weak Passwords"/>
    <x v="4"/>
    <n v="18"/>
    <x v="1"/>
  </r>
  <r>
    <n v="2977"/>
    <s v="India"/>
    <x v="5"/>
    <x v="0"/>
    <x v="0"/>
    <s v="DDoS"/>
    <n v="6"/>
    <x v="2"/>
    <s v="Banking"/>
    <x v="4"/>
    <n v="1498"/>
    <n v="1498000"/>
    <s v="Media"/>
    <s v="849664"/>
    <s v=""/>
    <n v="849664"/>
    <n v="849664"/>
    <n v="1.763049864416993"/>
    <s v="Leve"/>
    <s v="Unknown"/>
    <s v="Social Engineering"/>
    <x v="2"/>
    <n v="40"/>
    <x v="2"/>
  </r>
  <r>
    <n v="2978"/>
    <s v="France"/>
    <x v="4"/>
    <x v="1"/>
    <x v="2"/>
    <s v="SQL Injection"/>
    <n v="1"/>
    <x v="3"/>
    <s v="Government"/>
    <x v="6"/>
    <n v="991"/>
    <n v="991000"/>
    <s v="Media"/>
    <s v="248359"/>
    <s v="Nation-state"/>
    <n v="248359"/>
    <n v="248359"/>
    <n v="3.9901916177791019"/>
    <s v="Leve"/>
    <s v="Nation-state"/>
    <s v="Weak Passwords"/>
    <x v="3"/>
    <n v="58"/>
    <x v="0"/>
  </r>
  <r>
    <n v="2979"/>
    <s v="India"/>
    <x v="5"/>
    <x v="0"/>
    <x v="5"/>
    <s v="Man-in-the-Middle"/>
    <n v="2"/>
    <x v="1"/>
    <s v="Retail"/>
    <x v="1"/>
    <n v="1296"/>
    <n v="1296000"/>
    <s v="Media"/>
    <s v="254903"/>
    <s v=""/>
    <n v="254903"/>
    <n v="254903"/>
    <n v="5.0842869640608388"/>
    <s v="Leve"/>
    <s v="Unknown"/>
    <s v="Social Engineering"/>
    <x v="3"/>
    <n v="4"/>
    <x v="1"/>
  </r>
  <r>
    <n v="2980"/>
    <s v="Brazil"/>
    <x v="8"/>
    <x v="2"/>
    <x v="3"/>
    <s v="Man-in-the-Middle"/>
    <n v="9"/>
    <x v="1"/>
    <s v="Education"/>
    <x v="0"/>
    <n v="1959"/>
    <n v="1959000"/>
    <s v="Media"/>
    <s v="647998"/>
    <s v="Insider"/>
    <n v="647998"/>
    <n v="647998"/>
    <n v="3.0231574788811075"/>
    <s v="Leve"/>
    <s v="Insider"/>
    <s v="Weak Passwords"/>
    <x v="1"/>
    <n v="38"/>
    <x v="2"/>
  </r>
  <r>
    <n v="2981"/>
    <s v="India"/>
    <x v="5"/>
    <x v="0"/>
    <x v="6"/>
    <s v="Phishing"/>
    <n v="3"/>
    <x v="4"/>
    <s v="IT"/>
    <x v="2"/>
    <n v="3776"/>
    <n v="3776000"/>
    <s v="Media"/>
    <s v="800909"/>
    <s v="Nation-state"/>
    <n v="800909"/>
    <n v="800909"/>
    <n v="4.7146429869061279"/>
    <s v="Leve"/>
    <s v="Nation-state"/>
    <s v="Zero-day"/>
    <x v="2"/>
    <n v="53"/>
    <x v="0"/>
  </r>
  <r>
    <n v="2982"/>
    <s v="Japan"/>
    <x v="9"/>
    <x v="0"/>
    <x v="7"/>
    <s v="Man-in-the-Middle"/>
    <n v="10"/>
    <x v="1"/>
    <s v="Telecommunications"/>
    <x v="3"/>
    <n v="958"/>
    <n v="958000"/>
    <s v="Media"/>
    <s v="23469"/>
    <s v="Insider"/>
    <n v="23469"/>
    <n v="23469"/>
    <n v="40.81980484894968"/>
    <s v="Moderada"/>
    <s v="Insider"/>
    <s v="Zero-day"/>
    <x v="3"/>
    <n v="64"/>
    <x v="0"/>
  </r>
  <r>
    <n v="2983"/>
    <s v="France"/>
    <x v="4"/>
    <x v="1"/>
    <x v="1"/>
    <s v="Phishing"/>
    <n v="8"/>
    <x v="4"/>
    <s v="Healthcare"/>
    <x v="5"/>
    <n v="487"/>
    <n v="487000"/>
    <s v="Media"/>
    <s v="388325"/>
    <s v="Nation-state"/>
    <n v="388325"/>
    <n v="388325"/>
    <n v="1.2541041653254361"/>
    <s v="Leve"/>
    <s v="Nation-state"/>
    <s v="Social Engineering"/>
    <x v="1"/>
    <n v="39"/>
    <x v="2"/>
  </r>
  <r>
    <n v="2984"/>
    <s v="Russia"/>
    <x v="7"/>
    <x v="0"/>
    <x v="4"/>
    <s v="DDoS"/>
    <n v="7"/>
    <x v="2"/>
    <s v="Retail"/>
    <x v="1"/>
    <n v="6439"/>
    <n v="6439000"/>
    <s v="Alta"/>
    <s v="359124"/>
    <s v="Insider"/>
    <n v="359124"/>
    <n v="359124"/>
    <n v="17.929740145465075"/>
    <s v="Leve"/>
    <s v="Insider"/>
    <s v="Unpatched Software"/>
    <x v="1"/>
    <n v="13"/>
    <x v="1"/>
  </r>
  <r>
    <n v="2985"/>
    <s v="India"/>
    <x v="5"/>
    <x v="0"/>
    <x v="5"/>
    <s v="Malware"/>
    <n v="2"/>
    <x v="5"/>
    <s v="Healthcare"/>
    <x v="5"/>
    <n v="7036"/>
    <n v="7036000"/>
    <s v="Alta"/>
    <s v="992014"/>
    <s v="Insider"/>
    <n v="992014"/>
    <n v="992014"/>
    <n v="7.0926418377160001"/>
    <s v="Leve"/>
    <s v="Insider"/>
    <s v="Social Engineering"/>
    <x v="4"/>
    <n v="62"/>
    <x v="0"/>
  </r>
  <r>
    <n v="2986"/>
    <s v="China"/>
    <x v="0"/>
    <x v="0"/>
    <x v="6"/>
    <s v="Malware"/>
    <n v="3"/>
    <x v="5"/>
    <s v="Education"/>
    <x v="0"/>
    <n v="3505"/>
    <n v="3505000"/>
    <s v="Media"/>
    <s v="596468"/>
    <s v="Insider"/>
    <n v="596468"/>
    <n v="596468"/>
    <n v="5.876258240173823"/>
    <s v="Leve"/>
    <s v="Insider"/>
    <s v="Unpatched Software"/>
    <x v="0"/>
    <n v="29"/>
    <x v="2"/>
  </r>
  <r>
    <n v="2987"/>
    <s v="Germany"/>
    <x v="2"/>
    <x v="1"/>
    <x v="7"/>
    <s v="Ransomware"/>
    <n v="10"/>
    <x v="0"/>
    <s v="Healthcare"/>
    <x v="5"/>
    <n v="5891"/>
    <n v="5891000"/>
    <s v="Alta"/>
    <s v="801948"/>
    <s v="Insider"/>
    <n v="801948"/>
    <n v="801948"/>
    <n v="7.3458628240235031"/>
    <s v="Leve"/>
    <s v="Insider"/>
    <s v="Zero-day"/>
    <x v="0"/>
    <n v="55"/>
    <x v="0"/>
  </r>
  <r>
    <n v="2988"/>
    <s v="China"/>
    <x v="0"/>
    <x v="0"/>
    <x v="7"/>
    <s v="SQL Injection"/>
    <n v="10"/>
    <x v="3"/>
    <s v="Healthcare"/>
    <x v="5"/>
    <n v="2407"/>
    <n v="2407000"/>
    <s v="Media"/>
    <s v="950991"/>
    <s v="Nation-state"/>
    <n v="950991"/>
    <n v="950991"/>
    <n v="2.5310439320666549"/>
    <s v="Leve"/>
    <s v="Nation-state"/>
    <s v="Social Engineering"/>
    <x v="4"/>
    <n v="49"/>
    <x v="2"/>
  </r>
  <r>
    <n v="2989"/>
    <s v="Germany"/>
    <x v="2"/>
    <x v="1"/>
    <x v="1"/>
    <s v="Man-in-the-Middle"/>
    <n v="8"/>
    <x v="1"/>
    <s v="Healthcare"/>
    <x v="5"/>
    <n v="9714"/>
    <n v="9714000"/>
    <s v="Alta"/>
    <s v="875912"/>
    <s v="Insider"/>
    <n v="875912"/>
    <n v="875912"/>
    <n v="11.090155175405748"/>
    <s v="Leve"/>
    <s v="Insider"/>
    <s v="Unpatched Software"/>
    <x v="3"/>
    <n v="33"/>
    <x v="2"/>
  </r>
  <r>
    <n v="2990"/>
    <s v="Australia"/>
    <x v="6"/>
    <x v="3"/>
    <x v="2"/>
    <s v="DDoS"/>
    <n v="1"/>
    <x v="2"/>
    <s v="Telecommunications"/>
    <x v="3"/>
    <n v="3649"/>
    <n v="3649000"/>
    <s v="Media"/>
    <s v="35041"/>
    <s v="Hacker Group"/>
    <n v="35041"/>
    <n v="35041"/>
    <n v="104.13515596016096"/>
    <s v="Grave"/>
    <s v="Hacker Group"/>
    <s v="Social Engineering"/>
    <x v="2"/>
    <n v="14"/>
    <x v="1"/>
  </r>
  <r>
    <n v="2991"/>
    <s v="Germany"/>
    <x v="2"/>
    <x v="1"/>
    <x v="8"/>
    <s v="Malware"/>
    <n v="4"/>
    <x v="5"/>
    <s v="Retail"/>
    <x v="1"/>
    <n v="4399"/>
    <n v="4399000"/>
    <s v="Alta"/>
    <s v="431678"/>
    <s v="Insider"/>
    <n v="431678"/>
    <n v="431678"/>
    <n v="10.190466041818206"/>
    <s v="Leve"/>
    <s v="Insider"/>
    <s v="Unpatched Software"/>
    <x v="4"/>
    <n v="60"/>
    <x v="0"/>
  </r>
  <r>
    <n v="2992"/>
    <s v="Russia"/>
    <x v="7"/>
    <x v="0"/>
    <x v="5"/>
    <s v="SQL Injection"/>
    <n v="2"/>
    <x v="3"/>
    <s v="Telecommunications"/>
    <x v="3"/>
    <n v="7971"/>
    <n v="7971000"/>
    <s v="Alta"/>
    <s v="358439"/>
    <s v="Insider"/>
    <n v="358439"/>
    <n v="358439"/>
    <n v="22.238093511029771"/>
    <s v="Leve"/>
    <s v="Insider"/>
    <s v="Unpatched Software"/>
    <x v="2"/>
    <n v="48"/>
    <x v="2"/>
  </r>
  <r>
    <n v="2993"/>
    <s v="Brazil"/>
    <x v="8"/>
    <x v="2"/>
    <x v="7"/>
    <s v="Malware"/>
    <n v="10"/>
    <x v="5"/>
    <s v="Healthcare"/>
    <x v="5"/>
    <n v="8808"/>
    <n v="8808000"/>
    <s v="Alta"/>
    <s v="905770"/>
    <s v="Nation-state"/>
    <n v="905770"/>
    <n v="905770"/>
    <n v="9.7243229517427157"/>
    <s v="Leve"/>
    <s v="Nation-state"/>
    <s v="Zero-day"/>
    <x v="0"/>
    <n v="9"/>
    <x v="1"/>
  </r>
  <r>
    <n v="2994"/>
    <s v="Australia"/>
    <x v="6"/>
    <x v="3"/>
    <x v="8"/>
    <s v="Ransomware"/>
    <n v="4"/>
    <x v="0"/>
    <s v="Healthcare"/>
    <x v="5"/>
    <n v="3789"/>
    <n v="3789000"/>
    <s v="Media"/>
    <s v="843256"/>
    <s v="Nation-state"/>
    <n v="843256"/>
    <n v="843256"/>
    <n v="4.493297409090478"/>
    <s v="Leve"/>
    <s v="Nation-state"/>
    <s v="Unpatched Software"/>
    <x v="2"/>
    <n v="43"/>
    <x v="2"/>
  </r>
  <r>
    <n v="2995"/>
    <s v="USA"/>
    <x v="3"/>
    <x v="2"/>
    <x v="6"/>
    <s v="SQL Injection"/>
    <n v="3"/>
    <x v="3"/>
    <s v="IT"/>
    <x v="2"/>
    <n v="3794"/>
    <n v="3794000"/>
    <s v="Media"/>
    <s v="691377"/>
    <s v="Hacker Group"/>
    <n v="691377"/>
    <n v="691377"/>
    <n v="5.487599384995451"/>
    <s v="Leve"/>
    <s v="Hacker Group"/>
    <s v="Social Engineering"/>
    <x v="2"/>
    <n v="44"/>
    <x v="2"/>
  </r>
  <r>
    <n v="2996"/>
    <s v="Brazil"/>
    <x v="8"/>
    <x v="2"/>
    <x v="8"/>
    <s v="Ransomware"/>
    <n v="4"/>
    <x v="0"/>
    <s v="Education"/>
    <x v="0"/>
    <n v="1811"/>
    <n v="1811000"/>
    <s v="Media"/>
    <s v="849791"/>
    <s v="Nation-state"/>
    <n v="849791"/>
    <n v="849791"/>
    <n v="2.1311122381856245"/>
    <s v="Leve"/>
    <s v="Nation-state"/>
    <s v="Unpatched Software"/>
    <x v="0"/>
    <n v="53"/>
    <x v="0"/>
  </r>
  <r>
    <n v="2997"/>
    <s v="France"/>
    <x v="4"/>
    <x v="1"/>
    <x v="7"/>
    <s v="Phishing"/>
    <n v="10"/>
    <x v="4"/>
    <s v="Telecommunications"/>
    <x v="3"/>
    <n v="6516"/>
    <n v="6516000"/>
    <s v="Alta"/>
    <s v="998011"/>
    <s v=""/>
    <n v="998011"/>
    <n v="998011"/>
    <n v="6.5289861534592308"/>
    <s v="Leve"/>
    <s v="Unknown"/>
    <s v="Zero-day"/>
    <x v="4"/>
    <n v="14"/>
    <x v="1"/>
  </r>
  <r>
    <n v="2998"/>
    <s v="Russia"/>
    <x v="7"/>
    <x v="0"/>
    <x v="0"/>
    <s v="Ransomware"/>
    <n v="6"/>
    <x v="0"/>
    <s v="Banking"/>
    <x v="4"/>
    <n v="2814"/>
    <n v="2814000"/>
    <s v="Media"/>
    <s v="594170"/>
    <s v="Nation-state"/>
    <n v="594170"/>
    <n v="594170"/>
    <n v="4.7360183112577205"/>
    <s v="Leve"/>
    <s v="Nation-state"/>
    <s v="Social Engineering"/>
    <x v="1"/>
    <n v="53"/>
    <x v="0"/>
  </r>
  <r>
    <n v="2999"/>
    <s v="UK"/>
    <x v="1"/>
    <x v="1"/>
    <x v="8"/>
    <s v="Malware"/>
    <n v="4"/>
    <x v="5"/>
    <s v="Banking"/>
    <x v="4"/>
    <n v="6014"/>
    <n v="6014000"/>
    <s v="Alta"/>
    <s v="191427"/>
    <s v="Nation-state"/>
    <n v="191427"/>
    <n v="191427"/>
    <n v="31.416675808532755"/>
    <s v="Leve"/>
    <s v="Nation-state"/>
    <s v="Zero-day"/>
    <x v="4"/>
    <n v="56"/>
    <x v="0"/>
  </r>
  <r>
    <n v="3000"/>
    <s v="Germany"/>
    <x v="2"/>
    <x v="1"/>
    <x v="1"/>
    <s v="SQL Injection"/>
    <n v="8"/>
    <x v="3"/>
    <s v="Education"/>
    <x v="0"/>
    <n v="5498"/>
    <n v="5498000"/>
    <s v="Alta"/>
    <s v="786577"/>
    <s v="Insider"/>
    <n v="786577"/>
    <n v="786577"/>
    <n v="6.9897797672700825"/>
    <s v="Leve"/>
    <s v="Insider"/>
    <s v="Unpatched Software"/>
    <x v="3"/>
    <n v="70"/>
    <x v="0"/>
  </r>
  <r>
    <m/>
    <s v="Germany"/>
    <x v="2"/>
    <x v="1"/>
    <x v="0"/>
    <s v="Ransomware"/>
    <n v="6"/>
    <x v="0"/>
    <s v="Government"/>
    <x v="6"/>
    <n v="586"/>
    <n v="586000"/>
    <s v="Media"/>
    <s v="76066"/>
    <s v="Insider"/>
    <n v="76066"/>
    <n v="76066"/>
    <n v="7.7038361422974786"/>
    <s v="Leve"/>
    <s v="Insider"/>
    <s v="Unpatched Software"/>
    <x v="1"/>
    <n v="8"/>
    <x v="1"/>
  </r>
  <r>
    <m/>
    <s v="UK"/>
    <x v="1"/>
    <x v="1"/>
    <x v="8"/>
    <s v="Ransomware"/>
    <n v="4"/>
    <x v="0"/>
    <s v="Government"/>
    <x v="6"/>
    <n v="5142"/>
    <n v="5142000"/>
    <s v="Alta"/>
    <s v="190694"/>
    <s v=""/>
    <n v="190694"/>
    <n v="190694"/>
    <n v="26.964665904538162"/>
    <s v="Leve"/>
    <s v="Unknown"/>
    <s v="Social Engineering"/>
    <x v="3"/>
    <n v="52"/>
    <x v="0"/>
  </r>
  <r>
    <m/>
    <s v="Brazil"/>
    <x v="8"/>
    <x v="2"/>
    <x v="5"/>
    <s v="SQL Injection"/>
    <n v="2"/>
    <x v="3"/>
    <s v="Telecommunications"/>
    <x v="3"/>
    <n v="3028"/>
    <n v="3028000"/>
    <s v="Media"/>
    <s v="892843"/>
    <s v="Hacker Group"/>
    <n v="892843"/>
    <n v="892843"/>
    <n v="3.3914137199933245"/>
    <s v="Leve"/>
    <s v="Hacker Group"/>
    <s v="Zero-day"/>
    <x v="0"/>
    <n v="26"/>
    <x v="2"/>
  </r>
  <r>
    <m/>
    <s v="Brazil"/>
    <x v="8"/>
    <x v="2"/>
    <x v="1"/>
    <s v="SQL Injection"/>
    <n v="8"/>
    <x v="3"/>
    <s v="IT"/>
    <x v="2"/>
    <n v="3297"/>
    <n v="3297000"/>
    <s v="Media"/>
    <s v="734737"/>
    <s v="Nation-state"/>
    <n v="734737"/>
    <n v="734737"/>
    <n v="4.4873199525816725"/>
    <s v="Leve"/>
    <s v="Nation-state"/>
    <s v="Weak Passwords"/>
    <x v="1"/>
    <n v="30"/>
    <x v="2"/>
  </r>
  <r>
    <m/>
    <s v="UK"/>
    <x v="1"/>
    <x v="1"/>
    <x v="6"/>
    <s v="SQL Injection"/>
    <n v="3"/>
    <x v="3"/>
    <s v="IT"/>
    <x v="2"/>
    <n v="3217"/>
    <n v="3217000"/>
    <s v="Media"/>
    <s v="379954"/>
    <s v="Insider"/>
    <n v="379954"/>
    <n v="379954"/>
    <n v="8.4668144038488862"/>
    <s v="Leve"/>
    <s v="Insider"/>
    <s v="Unpatched Software"/>
    <x v="3"/>
    <n v="9"/>
    <x v="1"/>
  </r>
  <r>
    <m/>
    <s v="Germany"/>
    <x v="2"/>
    <x v="1"/>
    <x v="8"/>
    <s v="SQL Injection"/>
    <n v="4"/>
    <x v="3"/>
    <s v="Retail"/>
    <x v="1"/>
    <n v="482"/>
    <n v="482000"/>
    <s v="Media"/>
    <s v="480984"/>
    <s v=""/>
    <n v="480984"/>
    <n v="480984"/>
    <n v="1.0021123363770936"/>
    <s v="Leve"/>
    <s v="Unknown"/>
    <s v="Zero-day"/>
    <x v="0"/>
    <n v="64"/>
    <x v="0"/>
  </r>
  <r>
    <m/>
    <s v="UK"/>
    <x v="1"/>
    <x v="1"/>
    <x v="9"/>
    <s v="Ransomware"/>
    <n v="5"/>
    <x v="0"/>
    <s v="Banking"/>
    <x v="4"/>
    <n v="5303"/>
    <n v="5303000"/>
    <s v="Alta"/>
    <s v="528708"/>
    <s v=""/>
    <n v="528708"/>
    <n v="528708"/>
    <n v="10.030111138851691"/>
    <s v="Leve"/>
    <s v="Unknown"/>
    <s v="Social Engineering"/>
    <x v="0"/>
    <n v="14"/>
    <x v="1"/>
  </r>
  <r>
    <m/>
    <s v="USA"/>
    <x v="3"/>
    <x v="2"/>
    <x v="9"/>
    <s v="DDoS"/>
    <n v="5"/>
    <x v="2"/>
    <s v="Government"/>
    <x v="6"/>
    <n v="4098"/>
    <n v="4098000"/>
    <s v="Alta"/>
    <s v="191369"/>
    <s v="Insider"/>
    <n v="191369"/>
    <n v="191369"/>
    <n v="21.414126634930422"/>
    <s v="Leve"/>
    <s v="Insider"/>
    <s v="Unpatched Software"/>
    <x v="3"/>
    <n v="65"/>
    <x v="0"/>
  </r>
  <r>
    <m/>
    <s v="Germany"/>
    <x v="2"/>
    <x v="1"/>
    <x v="5"/>
    <s v="DDoS"/>
    <n v="2"/>
    <x v="2"/>
    <s v="IT"/>
    <x v="2"/>
    <n v="4798"/>
    <n v="4798000"/>
    <s v="Alta"/>
    <s v="191269"/>
    <s v="Insider"/>
    <n v="191269"/>
    <n v="191269"/>
    <n v="25.085089585871209"/>
    <s v="Leve"/>
    <s v="Insider"/>
    <s v="Unpatched Software"/>
    <x v="4"/>
    <n v="69"/>
    <x v="0"/>
  </r>
  <r>
    <m/>
    <s v="USA"/>
    <x v="3"/>
    <x v="2"/>
    <x v="5"/>
    <s v="SQL Injection"/>
    <n v="2"/>
    <x v="3"/>
    <s v="IT"/>
    <x v="2"/>
    <n v="1937"/>
    <n v="1937000"/>
    <s v="Media"/>
    <s v="49480"/>
    <s v="Hacker Group"/>
    <n v="49480"/>
    <n v="49480"/>
    <n v="39.147130153597416"/>
    <s v="Leve"/>
    <s v="Hacker Group"/>
    <s v="Social Engineering"/>
    <x v="4"/>
    <n v="17"/>
    <x v="1"/>
  </r>
  <r>
    <m/>
    <s v="Brazil"/>
    <x v="8"/>
    <x v="2"/>
    <x v="1"/>
    <s v="Man-in-the-Middle"/>
    <n v="8"/>
    <x v="1"/>
    <s v="Retail"/>
    <x v="1"/>
    <n v="1799"/>
    <n v="1799000"/>
    <s v="Media"/>
    <s v="506551"/>
    <s v=""/>
    <n v="506551"/>
    <n v="506551"/>
    <n v="3.5514686576475025"/>
    <s v="Leve"/>
    <s v="Unknown"/>
    <s v="Unpatched Software"/>
    <x v="2"/>
    <n v="53"/>
    <x v="0"/>
  </r>
  <r>
    <n v="3001"/>
    <s v="Russia"/>
    <x v="7"/>
    <x v="0"/>
    <x v="7"/>
    <s v="Ransomware"/>
    <n v="10"/>
    <x v="0"/>
    <s v="IT"/>
    <x v="2"/>
    <n v="4179"/>
    <n v="4179000"/>
    <s v="Alta"/>
    <s v="7290"/>
    <s v="Insider"/>
    <n v="7290"/>
    <n v="7290"/>
    <n v="573.25102880658437"/>
    <s v="Grave"/>
    <s v="Insider"/>
    <s v="Weak Passwords"/>
    <x v="1"/>
    <n v="32"/>
    <x v="2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  <r>
    <m/>
    <m/>
    <x v="10"/>
    <x v="4"/>
    <x v="10"/>
    <m/>
    <m/>
    <x v="6"/>
    <m/>
    <x v="7"/>
    <m/>
    <m/>
    <m/>
    <m/>
    <m/>
    <m/>
    <m/>
    <m/>
    <m/>
    <m/>
    <m/>
    <x v="5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A6AC4-F937-4534-A4C8-6827F553ACA2}" name="TablaDinámica1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86:E93" firstHeaderRow="1" firstDataRow="2" firstDataCol="1"/>
  <pivotFields count="24">
    <pivotField dataField="1" showAll="0"/>
    <pivotField showAll="0"/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showAll="0">
      <items count="10">
        <item m="1" x="7"/>
        <item x="2"/>
        <item x="5"/>
        <item x="1"/>
        <item x="4"/>
        <item x="0"/>
        <item x="3"/>
        <item m="1" x="8"/>
        <item x="6"/>
        <item t="default"/>
      </items>
    </pivotField>
    <pivotField showAll="0"/>
    <pivotField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1"/>
        <item x="2"/>
        <item x="4"/>
        <item x="3"/>
        <item x="0"/>
        <item h="1" x="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3" count="1" selected="0">
              <x v="1"/>
            </reference>
          </references>
        </pivotArea>
      </autoSortScope>
    </pivotField>
    <pivotField showAll="0"/>
    <pivotField axis="axisCol" showAll="0">
      <items count="5">
        <item x="2"/>
        <item x="1"/>
        <item x="0"/>
        <item h="1" x="3"/>
        <item t="default"/>
      </items>
    </pivotField>
  </pivotFields>
  <rowFields count="1">
    <field x="21"/>
  </rowFields>
  <rowItems count="6">
    <i>
      <x v="3"/>
    </i>
    <i>
      <x v="2"/>
    </i>
    <i>
      <x v="4"/>
    </i>
    <i>
      <x v="1"/>
    </i>
    <i>
      <x/>
    </i>
    <i t="grand">
      <x/>
    </i>
  </rowItems>
  <colFields count="1">
    <field x="23"/>
  </colFields>
  <colItems count="4">
    <i>
      <x/>
    </i>
    <i>
      <x v="1"/>
    </i>
    <i>
      <x v="2"/>
    </i>
    <i t="grand">
      <x/>
    </i>
  </colItems>
  <dataFields count="1">
    <dataField name="Cuenta de ID" fld="0" subtotal="count" showDataAs="percentOfRow" baseField="21" baseItem="0" numFmtId="9"/>
  </dataFields>
  <formats count="2">
    <format dxfId="10">
      <pivotArea collapsedLevelsAreSubtotals="1" fieldPosition="0">
        <references count="1">
          <reference field="21" count="0"/>
        </references>
      </pivotArea>
    </format>
    <format dxfId="11">
      <pivotArea outline="0" collapsedLevelsAreSubtotals="1" fieldPosition="0"/>
    </format>
  </format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FAF6AC-89CC-4CC0-951A-206E63A18A38}" name="PeridaPorUsuarioUni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56:B65" firstHeaderRow="1" firstDataRow="1" firstDataCol="1"/>
  <pivotFields count="24">
    <pivotField showAll="0"/>
    <pivotField showAll="0"/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showAll="0">
      <items count="10">
        <item m="1" x="7"/>
        <item x="2"/>
        <item x="5"/>
        <item x="1"/>
        <item x="4"/>
        <item x="0"/>
        <item x="3"/>
        <item m="1" x="8"/>
        <item x="6"/>
        <item t="default"/>
      </items>
    </pivotField>
    <pivotField showAll="0"/>
    <pivotField axis="axisRow" showAll="0" sortType="descending">
      <items count="9">
        <item x="4"/>
        <item x="0"/>
        <item x="6"/>
        <item x="5"/>
        <item x="2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 v="6"/>
    </i>
    <i>
      <x v="1"/>
    </i>
    <i>
      <x v="5"/>
    </i>
    <i>
      <x/>
    </i>
    <i>
      <x v="2"/>
    </i>
    <i>
      <x v="4"/>
    </i>
    <i>
      <x v="3"/>
    </i>
    <i>
      <x v="7"/>
    </i>
    <i t="grand">
      <x/>
    </i>
  </rowItems>
  <colItems count="1">
    <i/>
  </colItems>
  <dataFields count="1">
    <dataField name="Promedio de Perdida $ por Usuario" fld="17" subtotal="average" baseField="9" baseItem="0" numFmtId="166"/>
  </dataFields>
  <formats count="2">
    <format dxfId="13">
      <pivotArea outline="0" collapsedLevelsAreSubtotals="1" fieldPosition="0"/>
    </format>
    <format dxfId="14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1E04C-7983-4F1D-8DD6-28EBDDB78E22}" name="PerdidaTopPais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 fieldListSortAscending="1">
  <location ref="A67:B73" firstHeaderRow="1" firstDataRow="1" firstDataCol="1"/>
  <pivotFields count="24">
    <pivotField showAll="0"/>
    <pivotField showAll="0"/>
    <pivotField axis="axisRow" showAll="0" measureFilter="1" sortType="descending">
      <items count="12">
        <item x="6"/>
        <item x="8"/>
        <item x="0"/>
        <item x="4"/>
        <item x="2"/>
        <item x="5"/>
        <item x="9"/>
        <item x="7"/>
        <item x="1"/>
        <item x="3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multipleItemSelectionAllowed="1" showAll="0" sortType="descending">
      <items count="6"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showAll="0">
      <items count="10">
        <item m="1" x="7"/>
        <item x="2"/>
        <item x="5"/>
        <item x="1"/>
        <item x="4"/>
        <item x="0"/>
        <item x="3"/>
        <item m="1" x="8"/>
        <item x="6"/>
        <item t="default"/>
      </items>
    </pivotField>
    <pivotField showAll="0"/>
    <pivotField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8"/>
    </i>
    <i>
      <x v="1"/>
    </i>
    <i>
      <x v="3"/>
    </i>
    <i>
      <x v="6"/>
    </i>
    <i>
      <x v="4"/>
    </i>
    <i t="grand">
      <x/>
    </i>
  </rowItems>
  <colItems count="1">
    <i/>
  </colItems>
  <dataFields count="1">
    <dataField name="Suma de Perdida economica UNK" fld="11" showDataAs="percentOfTotal" baseField="2" baseItem="8" numFmtId="10"/>
  </dataField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458003-FA62-4A2E-A055-D534FF34C8EC}" name="TiempoResolucion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76:B84" firstHeaderRow="1" firstDataRow="1" firstDataCol="1"/>
  <pivotFields count="24">
    <pivotField showAll="0"/>
    <pivotField showAll="0"/>
    <pivotField showAll="0"/>
    <pivotField multipleItemSelectionAllowed="1" showAll="0">
      <items count="6">
        <item x="2"/>
        <item x="0"/>
        <item x="1"/>
        <item x="3"/>
        <item x="4"/>
        <item t="default"/>
      </items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axis="axisRow" showAll="0" sortType="descending">
      <items count="10">
        <item m="1" x="7"/>
        <item x="2"/>
        <item x="5"/>
        <item x="1"/>
        <item x="4"/>
        <item x="0"/>
        <item x="3"/>
        <item x="6"/>
        <item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7"/>
  </rowFields>
  <rowItems count="8">
    <i>
      <x v="2"/>
    </i>
    <i>
      <x v="3"/>
    </i>
    <i>
      <x v="6"/>
    </i>
    <i>
      <x v="5"/>
    </i>
    <i>
      <x v="4"/>
    </i>
    <i>
      <x v="1"/>
    </i>
    <i>
      <x v="7"/>
    </i>
    <i t="grand">
      <x/>
    </i>
  </rowItems>
  <colItems count="1">
    <i/>
  </colItems>
  <dataFields count="1">
    <dataField name="Promedio de Incident Resolution Time (in Hours)" fld="22" subtotal="average" baseField="7" baseItem="1"/>
  </dataFields>
  <formats count="1">
    <format dxfId="12">
      <pivotArea collapsedLevelsAreSubtotals="1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2E256-5581-4423-9AD5-3D9D4231C2FF}" name="UsuarioPorAtaque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13:B21" firstHeaderRow="1" firstDataRow="1" firstDataCol="1"/>
  <pivotFields count="24">
    <pivotField showAll="0"/>
    <pivotField showAll="0"/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axis="axisRow" showAll="0" sortType="descending">
      <items count="10">
        <item m="1" x="7"/>
        <item x="2"/>
        <item x="5"/>
        <item x="1"/>
        <item x="4"/>
        <item x="0"/>
        <item x="3"/>
        <item x="6"/>
        <item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8">
    <i>
      <x v="1"/>
    </i>
    <i>
      <x v="6"/>
    </i>
    <i>
      <x v="4"/>
    </i>
    <i>
      <x v="5"/>
    </i>
    <i>
      <x v="2"/>
    </i>
    <i>
      <x v="3"/>
    </i>
    <i>
      <x v="7"/>
    </i>
    <i t="grand">
      <x/>
    </i>
  </rowItems>
  <colItems count="1">
    <i/>
  </colItems>
  <dataFields count="1">
    <dataField name="Suma de Nº de usuarios Afectados UNK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BC55F-EA84-4E14-94B5-78A60D19BF59}" name="RelaPerdidaYUsuarios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A46:C54" firstHeaderRow="0" firstDataRow="1" firstDataCol="1"/>
  <pivotFields count="24">
    <pivotField showAll="0"/>
    <pivotField showAll="0"/>
    <pivotField showAll="0"/>
    <pivotField showAll="0" sortType="descending">
      <items count="6"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axis="axisRow" showAll="0" sortType="descending">
      <items count="10">
        <item m="1" x="7"/>
        <item x="2"/>
        <item x="5"/>
        <item x="1"/>
        <item x="4"/>
        <item x="0"/>
        <item x="3"/>
        <item x="6"/>
        <item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8">
    <i>
      <x v="1"/>
    </i>
    <i>
      <x v="4"/>
    </i>
    <i>
      <x v="6"/>
    </i>
    <i>
      <x v="5"/>
    </i>
    <i>
      <x v="2"/>
    </i>
    <i>
      <x v="3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Perdida" fld="11" baseField="7" baseItem="1" numFmtId="166"/>
    <dataField name="Usuarios afectados" fld="15" baseField="7" baseItem="1"/>
  </dataFields>
  <chartFormats count="2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262D7-79B4-4092-88D7-6CE91F098D23}" name="PerdidaPorIndustria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A2:B10" firstHeaderRow="1" firstDataRow="1" firstDataCol="1"/>
  <pivotFields count="24">
    <pivotField showAll="0"/>
    <pivotField showAll="0"/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showAll="0">
      <items count="10">
        <item m="1" x="7"/>
        <item x="2"/>
        <item x="5"/>
        <item x="1"/>
        <item x="4"/>
        <item x="0"/>
        <item x="3"/>
        <item m="1" x="8"/>
        <item x="6"/>
        <item t="default"/>
      </items>
    </pivotField>
    <pivotField showAll="0"/>
    <pivotField axis="axisRow" showAll="0" sortType="descending">
      <items count="9">
        <item x="4"/>
        <item x="0"/>
        <item x="6"/>
        <item x="5"/>
        <item x="2"/>
        <item x="1"/>
        <item x="3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8">
    <i>
      <x v="4"/>
    </i>
    <i>
      <x/>
    </i>
    <i>
      <x v="5"/>
    </i>
    <i>
      <x v="3"/>
    </i>
    <i>
      <x v="2"/>
    </i>
    <i>
      <x v="6"/>
    </i>
    <i>
      <x v="1"/>
    </i>
    <i t="grand">
      <x/>
    </i>
  </rowItems>
  <colItems count="1">
    <i/>
  </colItems>
  <dataFields count="1">
    <dataField name="Suma de Perdida economica UNK" fld="11" showDataAs="percentOfTotal" baseField="9" baseItem="2" numFmtId="10"/>
  </dataFields>
  <chartFormats count="2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998843-4B4C-49A6-88FE-7F0BF848751B}" name="PeridaPorRegion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23:B29" firstHeaderRow="1" firstDataRow="1" firstDataCol="1"/>
  <pivotFields count="24">
    <pivotField showAll="0"/>
    <pivotField showAll="0"/>
    <pivotField showAll="0"/>
    <pivotField axis="axisRow" showAll="0" sortType="descending">
      <items count="6"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showAll="0">
      <items count="10">
        <item m="1" x="7"/>
        <item x="2"/>
        <item x="5"/>
        <item x="1"/>
        <item x="4"/>
        <item x="0"/>
        <item x="3"/>
        <item m="1" x="8"/>
        <item x="6"/>
        <item t="default"/>
      </items>
    </pivotField>
    <pivotField showAll="0"/>
    <pivotField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 v="1"/>
    </i>
    <i>
      <x v="2"/>
    </i>
    <i>
      <x/>
    </i>
    <i>
      <x v="3"/>
    </i>
    <i>
      <x v="4"/>
    </i>
    <i t="grand">
      <x/>
    </i>
  </rowItems>
  <colItems count="1">
    <i/>
  </colItems>
  <dataFields count="1">
    <dataField name="Suma de Perdida economica UNK" fld="11" showDataAs="percentOfTotal" baseField="3" baseItem="2" numFmtId="10"/>
  </dataFields>
  <chartFormats count="6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1A98C-4C97-440B-840C-EB3326FAE168}" name="IncPorAño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 fieldListSortAscending="1">
  <location ref="A31:B43" firstHeaderRow="1" firstDataRow="1" firstDataCol="1"/>
  <pivotFields count="24">
    <pivotField dataField="1" showAll="0"/>
    <pivotField showAll="0"/>
    <pivotField showAll="0"/>
    <pivotField showAll="0">
      <items count="6">
        <item x="2"/>
        <item x="0"/>
        <item x="1"/>
        <item x="3"/>
        <item x="4"/>
        <item t="default"/>
      </items>
    </pivotField>
    <pivotField axis="axisRow" showAll="0" sortType="ascending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showAll="0">
      <items count="10">
        <item m="1" x="7"/>
        <item x="2"/>
        <item x="5"/>
        <item x="1"/>
        <item x="4"/>
        <item x="0"/>
        <item x="3"/>
        <item m="1" x="8"/>
        <item x="6"/>
        <item t="default"/>
      </items>
    </pivotField>
    <pivotField showAll="0"/>
    <pivotField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Items count="1">
    <i/>
  </colItems>
  <dataFields count="1">
    <dataField name="Cuenta de ID" fld="0" subtotal="count" baseField="4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E6C23-5B61-4FDE-8EAD-B5D9166D3F1D}" name="IndustriaSegunPerdida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4:B23" firstHeaderRow="1" firstDataRow="1" firstDataCol="1"/>
  <pivotFields count="24">
    <pivotField showAll="0"/>
    <pivotField showAll="0"/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showAll="0">
      <items count="10">
        <item m="1" x="7"/>
        <item x="2"/>
        <item x="5"/>
        <item x="1"/>
        <item x="4"/>
        <item x="0"/>
        <item x="3"/>
        <item m="1" x="8"/>
        <item x="6"/>
        <item t="default"/>
      </items>
    </pivotField>
    <pivotField showAll="0"/>
    <pivotField axis="axisRow"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de Perdida economica UNK" fld="11" baseField="9" baseItem="2" numFmtId="166"/>
  </dataFields>
  <formats count="2">
    <format dxfId="17">
      <pivotArea outline="0" collapsedLevelsAreSubtotals="1" fieldPosition="0"/>
    </format>
    <format dxfId="1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7802B-0001-4F2C-BD14-1175C46EEDD5}" name="IncTotal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7:A8" firstHeaderRow="1" firstDataRow="1" firstDataCol="0"/>
  <pivotFields count="24">
    <pivotField showAll="0"/>
    <pivotField showAll="0"/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dataField="1" showAll="0">
      <items count="10">
        <item m="1" x="7"/>
        <item x="2"/>
        <item x="5"/>
        <item x="1"/>
        <item x="4"/>
        <item x="0"/>
        <item x="3"/>
        <item m="1" x="8"/>
        <item x="6"/>
        <item t="default"/>
      </items>
    </pivotField>
    <pivotField showAll="0"/>
    <pivotField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uenta de Tipo de Ataque UNK" fld="7" subtotal="count" baseField="0" baseItem="0" numFmtId="1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790AA-B79B-4FD2-967D-4C3F8F58E5D9}" name="ResolucionTotal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A5" firstHeaderRow="1" firstDataRow="1" firstDataCol="0"/>
  <pivotFields count="24">
    <pivotField showAll="0"/>
    <pivotField showAll="0"/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showAll="0">
      <items count="10">
        <item m="1" x="7"/>
        <item x="2"/>
        <item x="5"/>
        <item x="1"/>
        <item x="4"/>
        <item x="0"/>
        <item x="3"/>
        <item m="1" x="8"/>
        <item x="6"/>
        <item t="default"/>
      </items>
    </pivotField>
    <pivotField showAll="0"/>
    <pivotField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Promedio de Incident Resolution Time (in Hours)" fld="22" subtotal="average" baseField="0" baseItem="9" numFmtId="167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F514C3-BF39-4990-A74E-9E7CB87A12CA}" name="PerdidaTotal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:A2" firstHeaderRow="1" firstDataRow="1" firstDataCol="0"/>
  <pivotFields count="24">
    <pivotField showAll="0"/>
    <pivotField showAll="0"/>
    <pivotField showAll="0"/>
    <pivotField showAll="0" sortType="descending">
      <items count="6"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3">
        <item x="7"/>
        <item x="3"/>
        <item x="1"/>
        <item x="4"/>
        <item x="0"/>
        <item x="9"/>
        <item x="8"/>
        <item x="6"/>
        <item x="5"/>
        <item x="2"/>
        <item m="1" x="11"/>
        <item x="10"/>
        <item t="default"/>
      </items>
    </pivotField>
    <pivotField showAll="0"/>
    <pivotField showAll="0"/>
    <pivotField showAll="0">
      <items count="10">
        <item m="1" x="7"/>
        <item x="2"/>
        <item x="5"/>
        <item x="1"/>
        <item x="4"/>
        <item x="0"/>
        <item x="3"/>
        <item m="1" x="8"/>
        <item x="6"/>
        <item t="default"/>
      </items>
    </pivotField>
    <pivotField showAll="0"/>
    <pivotField showAll="0">
      <items count="9">
        <item x="4"/>
        <item x="0"/>
        <item x="6"/>
        <item x="5"/>
        <item x="2"/>
        <item x="1"/>
        <item x="3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a de Perdida economica UNK" fld="11" baseField="0" baseItem="9" numFmtId="168"/>
  </dataFields>
  <formats count="2">
    <format dxfId="16">
      <pivotArea outline="0" collapsedLevelsAreSubtotals="1" fieldPosition="0"/>
    </format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CF21A2-D5B4-4DB7-BB1D-617A24FBB9F8}" autoFormatId="16" applyNumberFormats="0" applyBorderFormats="0" applyFontFormats="0" applyPatternFormats="0" applyAlignmentFormats="0" applyWidthHeightFormats="0">
  <queryTableRefresh nextId="29" unboundColumnsLeft="1" unboundColumnsRight="1">
    <queryTableFields count="24">
      <queryTableField id="11" dataBound="0" tableColumnId="11"/>
      <queryTableField id="1" name="Country " tableColumnId="1"/>
      <queryTableField id="13" dataBound="0" tableColumnId="13"/>
      <queryTableField id="19" dataBound="0" tableColumnId="19"/>
      <queryTableField id="2" name="Year" tableColumnId="2"/>
      <queryTableField id="3" name="Attack Type " tableColumnId="3"/>
      <queryTableField id="18" dataBound="0" tableColumnId="18"/>
      <queryTableField id="14" dataBound="0" tableColumnId="14"/>
      <queryTableField id="4" name="Target Industry" tableColumnId="4"/>
      <queryTableField id="24" dataBound="0" tableColumnId="21"/>
      <queryTableField id="5" name="Financial Loss (in Million $) " tableColumnId="5"/>
      <queryTableField id="15" dataBound="0" tableColumnId="15"/>
      <queryTableField id="17" dataBound="0" tableColumnId="17"/>
      <queryTableField id="6" name="Number of Affected Users" tableColumnId="6"/>
      <queryTableField id="7" name="Attack Source " tableColumnId="7"/>
      <queryTableField id="28" dataBound="0" tableColumnId="24"/>
      <queryTableField id="27" dataBound="0" tableColumnId="20"/>
      <queryTableField id="16" dataBound="0" tableColumnId="16"/>
      <queryTableField id="22" dataBound="0" tableColumnId="22"/>
      <queryTableField id="12" dataBound="0" tableColumnId="12"/>
      <queryTableField id="8" name="Security Vulnerability Type" tableColumnId="8"/>
      <queryTableField id="9" name="Defense Mechanism Used " tableColumnId="9"/>
      <queryTableField id="10" name="Incident Resolution Time (in Hours)" tableColumnId="10"/>
      <queryTableField id="23" dataBound="0" tableColumnId="2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6E9A9880-D2DE-4671-AE3D-B1F20B556578}" sourceName="Region">
  <pivotTables>
    <pivotTable tabId="3" name="PerdidaPorIndustria"/>
    <pivotTable tabId="7" name="IncTotal"/>
    <pivotTable tabId="7" name="IndustriaSegunPerdida"/>
    <pivotTable tabId="7" name="PerdidaTotal"/>
    <pivotTable tabId="7" name="ResolucionTotal"/>
    <pivotTable tabId="3" name="IncPorAño"/>
    <pivotTable tabId="3" name="PeridaPorUsuarioUni"/>
    <pivotTable tabId="3" name="RelaPerdidaYUsuarios"/>
    <pivotTable tabId="3" name="TiempoResolucion"/>
    <pivotTable tabId="3" name="UsuarioPorAtaque"/>
    <pivotTable tabId="3" name="PerdidaTopPais"/>
    <pivotTable tabId="3" name="PeridaPorRegion"/>
    <pivotTable tabId="3" name="TablaDinámica1"/>
  </pivotTables>
  <data>
    <tabular pivotCacheId="340267578">
      <items count="5">
        <i x="2" s="1"/>
        <i x="0" s="1"/>
        <i x="1" s="1"/>
        <i x="3" s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Year" xr10:uid="{219F8D31-D621-42F2-8007-699179E873FF}" sourceName="Year">
  <pivotTables>
    <pivotTable tabId="3" name="PerdidaPorIndustria"/>
    <pivotTable tabId="7" name="IncTotal"/>
    <pivotTable tabId="7" name="IndustriaSegunPerdida"/>
    <pivotTable tabId="7" name="PerdidaTotal"/>
    <pivotTable tabId="7" name="ResolucionTotal"/>
    <pivotTable tabId="3" name="PeridaPorRegion"/>
    <pivotTable tabId="3" name="PerdidaTopPais"/>
    <pivotTable tabId="3" name="PeridaPorUsuarioUni"/>
    <pivotTable tabId="3" name="RelaPerdidaYUsuarios"/>
    <pivotTable tabId="3" name="TiempoResolucion"/>
    <pivotTable tabId="3" name="UsuarioPorAtaque"/>
    <pivotTable tabId="3" name="IncPorAño"/>
    <pivotTable tabId="3" name="TablaDinámica1"/>
  </pivotTables>
  <data>
    <tabular pivotCacheId="340267578">
      <items count="12">
        <i x="7" s="1"/>
        <i x="3" s="1"/>
        <i x="1" s="1"/>
        <i x="4" s="1"/>
        <i x="0" s="1"/>
        <i x="9" s="1"/>
        <i x="8" s="1"/>
        <i x="6" s="1"/>
        <i x="5" s="1"/>
        <i x="2" s="1"/>
        <i x="11" s="1" nd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Ataque_UNK" xr10:uid="{E5594C18-E8E9-46F4-8EF1-CA83EE2A716B}" sourceName="Tipo de Ataque UNK">
  <pivotTables>
    <pivotTable tabId="3" name="PerdidaPorIndustria"/>
    <pivotTable tabId="7" name="IncTotal"/>
    <pivotTable tabId="7" name="IndustriaSegunPerdida"/>
    <pivotTable tabId="7" name="PerdidaTotal"/>
    <pivotTable tabId="7" name="ResolucionTotal"/>
    <pivotTable tabId="3" name="IncPorAño"/>
    <pivotTable tabId="3" name="PerdidaTopPais"/>
    <pivotTable tabId="3" name="PeridaPorRegion"/>
    <pivotTable tabId="3" name="RelaPerdidaYUsuarios"/>
    <pivotTable tabId="3" name="PeridaPorUsuarioUni"/>
    <pivotTable tabId="3" name="TiempoResolucion"/>
    <pivotTable tabId="3" name="UsuarioPorAtaque"/>
    <pivotTable tabId="3" name="TablaDinámica1"/>
  </pivotTables>
  <data>
    <tabular pivotCacheId="340267578" sortOrder="descending">
      <items count="9">
        <i x="3" s="1"/>
        <i x="0" s="1"/>
        <i x="4" s="1"/>
        <i x="1" s="1"/>
        <i x="5" s="1"/>
        <i x="2" s="1"/>
        <i x="6" s="1" nd="1"/>
        <i x="8" s="1" nd="1"/>
        <i x="7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_afectada_UNK" xr10:uid="{90E99BFD-F4F9-42EA-AA3E-9ABCFEC5201A}" sourceName="Industria afectada UNK">
  <pivotTables>
    <pivotTable tabId="7" name="IncTotal"/>
    <pivotTable tabId="7" name="IndustriaSegunPerdida"/>
    <pivotTable tabId="7" name="PerdidaTotal"/>
    <pivotTable tabId="7" name="ResolucionTotal"/>
    <pivotTable tabId="3" name="IncPorAño"/>
    <pivotTable tabId="3" name="PerdidaTopPais"/>
    <pivotTable tabId="3" name="PeridaPorRegion"/>
    <pivotTable tabId="3" name="PeridaPorUsuarioUni"/>
    <pivotTable tabId="3" name="RelaPerdidaYUsuarios"/>
    <pivotTable tabId="3" name="TiempoResolucion"/>
    <pivotTable tabId="3" name="UsuarioPorAtaque"/>
    <pivotTable tabId="3" name="TablaDinámica1"/>
  </pivotTables>
  <data>
    <tabular pivotCacheId="340267578">
      <items count="8">
        <i x="4" s="1"/>
        <i x="0" s="1"/>
        <i x="6" s="1"/>
        <i x="5" s="1"/>
        <i x="2" s="1"/>
        <i x="1" s="1"/>
        <i x="3" s="1"/>
        <i x="7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9B2FD21D-C6F9-4274-B2AC-5C06541CC466}" cache="SegmentaciónDeDatos_Region" caption="Region" columnCount="2" style="SlicerStyleDark1" rowHeight="313200"/>
  <slicer name="Year" xr10:uid="{92278A8E-BF67-4373-BE71-20F084158AA4}" cache="SegmentaciónDeDatos_Year" caption="Años" style="SlicerStyleDark1" rowHeight="396000"/>
  <slicer name="Tipo de Ataque UNK" xr10:uid="{9CE14377-F556-4FDC-B0E7-BA684AA847F8}" cache="SegmentaciónDeDatos_Tipo_de_Ataque_UNK" caption="Tipo de Ataque UNK" style="SlicerStyleDark1" rowHeight="241300"/>
  <slicer name="Industria afectada UNK" xr10:uid="{E8BC32C5-F033-4663-A3BF-47C3FB8E906E}" cache="SegmentaciónDeDatos_Industria_afectada_UNK" caption="Industria afectada UNK" style="SlicerStyleDark1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520E-FB92-4AC8-BD95-B4025FC5DA33}" name="DatosLimpios" displayName="DatosLimpios" ref="A1:X2996" tableType="queryTable" totalsRowShown="0">
  <autoFilter ref="A1:X2996" xr:uid="{1481520E-FB92-4AC8-BD95-B4025FC5DA33}"/>
  <tableColumns count="24">
    <tableColumn id="11" xr3:uid="{BB7C74A1-04D4-4386-A96A-BB7E96A0B8BB}" uniqueName="11" name="ID" queryTableFieldId="11" dataDxfId="47"/>
    <tableColumn id="1" xr3:uid="{3BBB0737-E089-43A9-8E02-D830D34851C5}" uniqueName="1" name="Country " queryTableFieldId="1" dataDxfId="46"/>
    <tableColumn id="13" xr3:uid="{816C1F61-42CA-497D-B7EE-74FB913C560F}" uniqueName="13" name="Paises" queryTableFieldId="13" dataDxfId="45">
      <calculatedColumnFormula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calculatedColumnFormula>
    </tableColumn>
    <tableColumn id="19" xr3:uid="{2A749286-79C8-4B13-9C1D-ABE113D015F0}" uniqueName="19" name="Region" queryTableFieldId="19" dataDxfId="44">
      <calculatedColumnFormula>IFERROR(VLOOKUP(DatosLimpios[[#This Row],[Paises]], TablaRegiones[],2,FALSE), "Otra")</calculatedColumnFormula>
    </tableColumn>
    <tableColumn id="2" xr3:uid="{1793E96C-97EF-4D9C-855F-74C925F9AC5B}" uniqueName="2" name="Year" queryTableFieldId="2" dataDxfId="43"/>
    <tableColumn id="3" xr3:uid="{9100DD89-9B76-4C33-B92C-9F03A8929E71}" uniqueName="3" name="Attack Type" queryTableFieldId="3" dataDxfId="42"/>
    <tableColumn id="18" xr3:uid="{0E80A803-5458-40CF-ACFB-853C9CD21BFD}" uniqueName="18" name="Años desde ataque" queryTableFieldId="18" dataDxfId="41">
      <calculatedColumnFormula xml:space="preserve"> 2025 -DatosLimpios[[#This Row],[Year]]</calculatedColumnFormula>
    </tableColumn>
    <tableColumn id="14" xr3:uid="{44FE4078-05C2-47EA-A1D6-2FA9AFF06BC8}" uniqueName="14" name="Tipo de Ataque UNK" queryTableFieldId="14" dataDxfId="40">
      <calculatedColumnFormula>IF(TRIM(DatosLimpios[[#This Row],[Attack Type]])="","Unknown",PROPER(TRIM(LOWER(DatosLimpios[[#This Row],[Attack Type]]))))</calculatedColumnFormula>
    </tableColumn>
    <tableColumn id="4" xr3:uid="{48B54805-F2DD-49A9-8A9E-694676A7FCCB}" uniqueName="4" name="Target Industry" queryTableFieldId="4" dataDxfId="39"/>
    <tableColumn id="21" xr3:uid="{B9091085-53A9-4429-B103-AE0DD0D33121}" uniqueName="21" name="Industria afectada UNK" queryTableFieldId="24" dataDxfId="38">
      <calculatedColumnFormula>IF(DatosLimpios[[#This Row],[Target Industry]]="","Unknown",IF(TRIM(LOWER(DatosLimpios[[#This Row],[Target Industry]]))="Telecommmunications","Telecommunications",DatosLimpios[[#This Row],[Target Industry]]))</calculatedColumnFormula>
    </tableColumn>
    <tableColumn id="5" xr3:uid="{37D52529-5DD5-410D-9353-0BE9B3161CD1}" uniqueName="5" name="Financial Loss (in Million $) " queryTableFieldId="5" dataDxfId="37"/>
    <tableColumn id="15" xr3:uid="{F69BFB58-9BD2-4049-AE34-0E8158747398}" uniqueName="15" name="Perdida economica UNK" queryTableFieldId="15" dataDxfId="36">
      <calculatedColumnFormula>IF(DatosLimpios[[#This Row],[Financial Loss (in Million $) ]]="",0,ABS(DatosLimpios[[#This Row],[Financial Loss (in Million $) ]]))*1000</calculatedColumnFormula>
    </tableColumn>
    <tableColumn id="17" xr3:uid="{8ECDAEC0-C773-4D0A-A9F5-CC6F7DDD757A}" uniqueName="17" name="Rango De Perdidas" queryTableFieldId="17" dataDxfId="35">
      <calculatedColumnFormula>IF(DatosLimpios[[#This Row],[Perdida economica UNK]]&gt;4000000,"Alta", IF(DatosLimpios[[#This Row],[Perdida economica UNK]]&gt;100000,"Media", "Baja"))</calculatedColumnFormula>
    </tableColumn>
    <tableColumn id="6" xr3:uid="{265E1378-2FA0-4067-B755-56150DFA5CE2}" uniqueName="6" name="Number of Affected Users" queryTableFieldId="6" dataDxfId="34"/>
    <tableColumn id="7" xr3:uid="{AF7CFA3E-98A1-443D-B106-162723DDE7B6}" uniqueName="7" name="Attack Source " queryTableFieldId="7" dataDxfId="33"/>
    <tableColumn id="24" xr3:uid="{88D08583-7699-4ADA-981E-FEA8959091B6}" uniqueName="24" name="Nº de usuarios Afectados UNK" queryTableFieldId="28" dataDxfId="32">
      <calculatedColumnFormula>IF(DatosLimpios[[#This Row],[Number of Affected Users]]="six hundred",600,VALUE(DatosLimpios[[#This Row],[Number of Affected Users]]))</calculatedColumnFormula>
    </tableColumn>
    <tableColumn id="20" xr3:uid="{A70326A7-824A-4C15-BDBA-3B20A237192A}" uniqueName="20" name="Nº de Usuarios Afectados" queryTableFieldId="27" dataDxfId="31">
      <calculatedColumnFormula>IF(DatosLimpios[[#This Row],[Number of Affected Users]]="six hundred",600,VALUE(DatosLimpios[[#This Row],[Number of Affected Users]]))</calculatedColumnFormula>
    </tableColumn>
    <tableColumn id="16" xr3:uid="{241227CC-6782-4B37-94B3-BFC79CB9DDA8}" uniqueName="16" name="Perdida $ por Usuario" queryTableFieldId="16" dataDxfId="30">
      <calculatedColumnFormula>DatosLimpios[[#This Row],[Perdida economica UNK]] /DatosLimpios[[#This Row],[Nº de Usuarios Afectados]]</calculatedColumnFormula>
    </tableColumn>
    <tableColumn id="22" xr3:uid="{3A54CCDA-10E6-43B6-AC02-772DAFDD48E6}" uniqueName="22" name="Tipo de Crticidad" queryTableFieldId="22" dataDxfId="29">
      <calculatedColumnFormula>IF(DatosLimpios[[#This Row],[Perdida $ por Usuario]]&gt;100, "Grave",IF(DatosLimpios[[#This Row],[Perdida $ por Usuario]]&gt;40, "Moderada","Leve"))</calculatedColumnFormula>
    </tableColumn>
    <tableColumn id="12" xr3:uid="{A9603226-C06A-43FD-8273-AF49CD17B974}" uniqueName="12" name="Fuente del Ataque UNK" queryTableFieldId="12" dataDxfId="28">
      <calculatedColumnFormula>IF(O2="","Unknown",O2)</calculatedColumnFormula>
    </tableColumn>
    <tableColumn id="8" xr3:uid="{73E0FDA3-4D61-47E1-92FB-BC57DD7727D4}" uniqueName="8" name="Security Vulnerability Type" queryTableFieldId="8" dataDxfId="27"/>
    <tableColumn id="9" xr3:uid="{FCBE2094-39BA-49CF-867B-F319412A5D92}" uniqueName="9" name="Defense Mechanism Used " queryTableFieldId="9" dataDxfId="26"/>
    <tableColumn id="10" xr3:uid="{CD153930-5419-42A6-BB04-256FFB197CFC}" uniqueName="10" name="Incident Resolution Time (in Hours)" queryTableFieldId="10" dataDxfId="25"/>
    <tableColumn id="23" xr3:uid="{BBA426EF-5C41-4BEF-8F87-9BC37B099BF2}" uniqueName="23" name="Resolucion   " queryTableFieldId="23" dataDxfId="24">
      <calculatedColumnFormula>IF(DatosLimpios[[#This Row],[Incident Resolution Time (in Hours)]]&gt;50,"Tardia",IF(DatosLimpios[[#This Row],[Incident Resolution Time (in Hours)]]&gt;20,"Media","Rapida" ))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7F425-32A9-47E0-BE20-F1C4D34D642B}" name="TablaRegiones" displayName="TablaRegiones" ref="B11:C27" totalsRowShown="0" headerRowDxfId="23" dataDxfId="22">
  <autoFilter ref="B11:C27" xr:uid="{6567F425-32A9-47E0-BE20-F1C4D34D642B}"/>
  <tableColumns count="2">
    <tableColumn id="1" xr3:uid="{427C8558-10D6-4F4B-BCA2-BAB2F3674F00}" name="Country" dataDxfId="21"/>
    <tableColumn id="2" xr3:uid="{AE97CD2C-6195-4345-B5D5-7C070A8744F3}" name="Región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13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A867-9A25-45E8-8B18-788BEABC8C86}">
  <dimension ref="A1:X3001"/>
  <sheetViews>
    <sheetView topLeftCell="K1" zoomScaleNormal="100" workbookViewId="0">
      <selection activeCell="M36" sqref="M36"/>
    </sheetView>
  </sheetViews>
  <sheetFormatPr baseColWidth="10" defaultRowHeight="15" x14ac:dyDescent="0.25"/>
  <cols>
    <col min="1" max="1" width="5.140625" style="2" bestFit="1" customWidth="1"/>
    <col min="2" max="2" width="15.85546875" style="3" customWidth="1"/>
    <col min="3" max="3" width="9" style="3" bestFit="1" customWidth="1"/>
    <col min="4" max="4" width="9.42578125" style="3" bestFit="1" customWidth="1"/>
    <col min="5" max="5" width="7.28515625" style="2" bestFit="1" customWidth="1"/>
    <col min="6" max="6" width="22.5703125" style="3" customWidth="1"/>
    <col min="7" max="7" width="20.28515625" style="1" bestFit="1" customWidth="1"/>
    <col min="8" max="8" width="21.28515625" style="1" bestFit="1" customWidth="1"/>
    <col min="9" max="9" width="21.42578125" style="3" customWidth="1"/>
    <col min="10" max="10" width="23.85546875" style="1" bestFit="1" customWidth="1"/>
    <col min="11" max="11" width="27.85546875" style="11" customWidth="1"/>
    <col min="12" max="12" width="24.85546875" style="11" bestFit="1" customWidth="1"/>
    <col min="13" max="13" width="19.85546875" style="11" bestFit="1" customWidth="1"/>
    <col min="14" max="14" width="24.42578125" style="18" customWidth="1"/>
    <col min="15" max="15" width="20.42578125" style="3" customWidth="1"/>
    <col min="16" max="16" width="20.42578125" style="2" customWidth="1"/>
    <col min="17" max="17" width="31.7109375" style="2" customWidth="1"/>
    <col min="18" max="18" width="22.42578125" style="1" bestFit="1" customWidth="1"/>
    <col min="19" max="19" width="18.140625" style="1" bestFit="1" customWidth="1"/>
    <col min="20" max="20" width="24.42578125" style="3" bestFit="1" customWidth="1"/>
    <col min="21" max="21" width="27.42578125" style="3" bestFit="1" customWidth="1"/>
    <col min="22" max="22" width="27.140625" style="3" bestFit="1" customWidth="1"/>
    <col min="23" max="23" width="35.140625" style="2" bestFit="1" customWidth="1"/>
    <col min="24" max="24" width="14.28515625" style="2" bestFit="1" customWidth="1"/>
  </cols>
  <sheetData>
    <row r="1" spans="1:24" x14ac:dyDescent="0.25">
      <c r="A1" s="3" t="s">
        <v>3039</v>
      </c>
      <c r="B1" s="3" t="s">
        <v>0</v>
      </c>
      <c r="C1" s="3" t="s">
        <v>3045</v>
      </c>
      <c r="D1" s="3" t="s">
        <v>3052</v>
      </c>
      <c r="E1" s="2" t="s">
        <v>1</v>
      </c>
      <c r="F1" s="3" t="s">
        <v>3081</v>
      </c>
      <c r="G1" s="1" t="s">
        <v>3051</v>
      </c>
      <c r="H1" s="1" t="s">
        <v>3047</v>
      </c>
      <c r="I1" s="3" t="s">
        <v>3</v>
      </c>
      <c r="J1" s="1" t="s">
        <v>3071</v>
      </c>
      <c r="K1" s="11" t="s">
        <v>4</v>
      </c>
      <c r="L1" s="11" t="s">
        <v>3049</v>
      </c>
      <c r="M1" s="11" t="s">
        <v>3050</v>
      </c>
      <c r="N1" s="18" t="s">
        <v>5</v>
      </c>
      <c r="O1" s="3" t="s">
        <v>6</v>
      </c>
      <c r="P1" s="2" t="s">
        <v>3085</v>
      </c>
      <c r="Q1" s="2" t="s">
        <v>3073</v>
      </c>
      <c r="R1" s="1" t="s">
        <v>3048</v>
      </c>
      <c r="S1" s="1" t="s">
        <v>3067</v>
      </c>
      <c r="T1" s="3" t="s">
        <v>3046</v>
      </c>
      <c r="U1" s="3" t="s">
        <v>7</v>
      </c>
      <c r="V1" s="3" t="s">
        <v>8</v>
      </c>
      <c r="W1" s="2" t="s">
        <v>9</v>
      </c>
      <c r="X1" s="2" t="s">
        <v>3068</v>
      </c>
    </row>
    <row r="2" spans="1:24" x14ac:dyDescent="0.25">
      <c r="A2" s="2">
        <v>1</v>
      </c>
      <c r="B2" s="3" t="s">
        <v>10</v>
      </c>
      <c r="C2" s="10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" s="10" t="str">
        <f>IFERROR(VLOOKUP(DatosLimpios[[#This Row],[Paises]], TablaRegiones[],2,FALSE), "Otra")</f>
        <v>Asia</v>
      </c>
      <c r="E2" s="2">
        <v>2019</v>
      </c>
      <c r="F2" s="3" t="s">
        <v>11</v>
      </c>
      <c r="G2" s="2">
        <f xml:space="preserve"> 2025 -DatosLimpios[[#This Row],[Year]]</f>
        <v>6</v>
      </c>
      <c r="H2" s="1" t="str">
        <f>IF(TRIM(DatosLimpios[[#This Row],[Attack Type]])="","Unknown",PROPER(TRIM(LOWER(DatosLimpios[[#This Row],[Attack Type]]))))</f>
        <v>Ransomware</v>
      </c>
      <c r="I2" s="3" t="s">
        <v>12</v>
      </c>
      <c r="J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" s="11">
        <v>8053</v>
      </c>
      <c r="L2" s="11">
        <f>IF(DatosLimpios[[#This Row],[Financial Loss (in Million $) ]]="",0,ABS(DatosLimpios[[#This Row],[Financial Loss (in Million $) ]]))*1000</f>
        <v>8053000</v>
      </c>
      <c r="M2" s="11" t="str">
        <f>IF(DatosLimpios[[#This Row],[Perdida economica UNK]]&gt;4000000,"Alta", IF(DatosLimpios[[#This Row],[Perdida economica UNK]]&gt;100000,"Media", "Baja"))</f>
        <v>Alta</v>
      </c>
      <c r="N2" s="18" t="s">
        <v>13</v>
      </c>
      <c r="O2" s="3" t="s">
        <v>14</v>
      </c>
      <c r="P2" s="2">
        <f>IF(DatosLimpios[[#This Row],[Number of Affected Users]]="six hundred",600,VALUE(DatosLimpios[[#This Row],[Number of Affected Users]]))</f>
        <v>773169</v>
      </c>
      <c r="Q2" s="2">
        <f>IF(DatosLimpios[[#This Row],[Number of Affected Users]]="six hundred",600,VALUE(DatosLimpios[[#This Row],[Number of Affected Users]]))</f>
        <v>773169</v>
      </c>
      <c r="R2" s="11">
        <f>DatosLimpios[[#This Row],[Perdida economica UNK]] /DatosLimpios[[#This Row],[Nº de Usuarios Afectados]]</f>
        <v>10.415575378733498</v>
      </c>
      <c r="S2" s="11" t="str">
        <f>IF(DatosLimpios[[#This Row],[Perdida $ por Usuario]]&gt;100, "Grave",IF(DatosLimpios[[#This Row],[Perdida $ por Usuario]]&gt;40, "Moderada","Leve"))</f>
        <v>Leve</v>
      </c>
      <c r="T2" s="1" t="str">
        <f t="shared" ref="T2:T65" si="0">IF(O2="","Unknown",O2)</f>
        <v>Hacker Group</v>
      </c>
      <c r="U2" s="3" t="s">
        <v>15</v>
      </c>
      <c r="V2" s="3" t="s">
        <v>16</v>
      </c>
      <c r="W2" s="2">
        <v>63</v>
      </c>
      <c r="X2" s="2" t="str">
        <f>IF(DatosLimpios[[#This Row],[Incident Resolution Time (in Hours)]]&gt;50,"Tardia",IF(DatosLimpios[[#This Row],[Incident Resolution Time (in Hours)]]&gt;20,"Media","Rapida" ))</f>
        <v>Tardia</v>
      </c>
    </row>
    <row r="3" spans="1:24" x14ac:dyDescent="0.25">
      <c r="A3" s="2">
        <v>2</v>
      </c>
      <c r="B3" s="3" t="s">
        <v>10</v>
      </c>
      <c r="C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3" s="1" t="str">
        <f>IFERROR(VLOOKUP(DatosLimpios[[#This Row],[Paises]], TablaRegiones[],2,FALSE), "Otra")</f>
        <v>Asia</v>
      </c>
      <c r="E3" s="2">
        <v>2019</v>
      </c>
      <c r="F3" s="3" t="s">
        <v>17</v>
      </c>
      <c r="G3" s="2">
        <f xml:space="preserve"> 2025 -DatosLimpios[[#This Row],[Year]]</f>
        <v>6</v>
      </c>
      <c r="H3" s="1" t="str">
        <f>IF(TRIM(DatosLimpios[[#This Row],[Attack Type]])="","Unknown",PROPER(TRIM(LOWER(DatosLimpios[[#This Row],[Attack Type]]))))</f>
        <v>Ransomware</v>
      </c>
      <c r="I3" s="3" t="s">
        <v>18</v>
      </c>
      <c r="J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" s="11">
        <v>6219</v>
      </c>
      <c r="L3" s="11">
        <f>IF(DatosLimpios[[#This Row],[Financial Loss (in Million $) ]]="",0,ABS(DatosLimpios[[#This Row],[Financial Loss (in Million $) ]]))*1000</f>
        <v>6219000</v>
      </c>
      <c r="M3" s="11" t="str">
        <f>IF(DatosLimpios[[#This Row],[Perdida economica UNK]]&gt;4000000,"Alta", IF(DatosLimpios[[#This Row],[Perdida economica UNK]]&gt;100000,"Media", "Baja"))</f>
        <v>Alta</v>
      </c>
      <c r="N3" s="18" t="s">
        <v>19</v>
      </c>
      <c r="O3" s="3" t="s">
        <v>14</v>
      </c>
      <c r="P3" s="2">
        <f>IF(DatosLimpios[[#This Row],[Number of Affected Users]]="six hundred",600,VALUE(DatosLimpios[[#This Row],[Number of Affected Users]]))</f>
        <v>295961</v>
      </c>
      <c r="Q3" s="2">
        <f>IF(DatosLimpios[[#This Row],[Number of Affected Users]]="six hundred",600,VALUE(DatosLimpios[[#This Row],[Number of Affected Users]]))</f>
        <v>295961</v>
      </c>
      <c r="R3" s="11">
        <f>DatosLimpios[[#This Row],[Perdida economica UNK]] /DatosLimpios[[#This Row],[Nº de Usuarios Afectados]]</f>
        <v>21.012903727180269</v>
      </c>
      <c r="S3" s="11" t="str">
        <f>IF(DatosLimpios[[#This Row],[Perdida $ por Usuario]]&gt;100, "Grave",IF(DatosLimpios[[#This Row],[Perdida $ por Usuario]]&gt;40, "Moderada","Leve"))</f>
        <v>Leve</v>
      </c>
      <c r="T3" s="1" t="str">
        <f t="shared" si="0"/>
        <v>Hacker Group</v>
      </c>
      <c r="U3" s="3" t="s">
        <v>15</v>
      </c>
      <c r="V3" s="3" t="s">
        <v>20</v>
      </c>
      <c r="W3" s="2">
        <v>71</v>
      </c>
      <c r="X3" s="2" t="str">
        <f>IF(DatosLimpios[[#This Row],[Incident Resolution Time (in Hours)]]&gt;50,"Tardia",IF(DatosLimpios[[#This Row],[Incident Resolution Time (in Hours)]]&gt;20,"Media","Rapida" ))</f>
        <v>Tardia</v>
      </c>
    </row>
    <row r="4" spans="1:24" x14ac:dyDescent="0.25">
      <c r="A4" s="2">
        <v>3</v>
      </c>
      <c r="B4" s="3" t="s">
        <v>21</v>
      </c>
      <c r="C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" s="1" t="str">
        <f>IFERROR(VLOOKUP(DatosLimpios[[#This Row],[Paises]], TablaRegiones[],2,FALSE), "Otra")</f>
        <v>Europa</v>
      </c>
      <c r="E4" s="2">
        <v>2017</v>
      </c>
      <c r="F4" s="3" t="s">
        <v>22</v>
      </c>
      <c r="G4" s="2">
        <f xml:space="preserve"> 2025 -DatosLimpios[[#This Row],[Year]]</f>
        <v>8</v>
      </c>
      <c r="H4" s="1" t="str">
        <f>IF(TRIM(DatosLimpios[[#This Row],[Attack Type]])="","Unknown",PROPER(TRIM(LOWER(DatosLimpios[[#This Row],[Attack Type]]))))</f>
        <v>Man-In-The-Middle</v>
      </c>
      <c r="I4" s="3" t="s">
        <v>23</v>
      </c>
      <c r="J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" s="11">
        <v>3865</v>
      </c>
      <c r="L4" s="11">
        <f>IF(DatosLimpios[[#This Row],[Financial Loss (in Million $) ]]="",0,ABS(DatosLimpios[[#This Row],[Financial Loss (in Million $) ]]))*1000</f>
        <v>3865000</v>
      </c>
      <c r="M4" s="11" t="str">
        <f>IF(DatosLimpios[[#This Row],[Perdida economica UNK]]&gt;4000000,"Alta", IF(DatosLimpios[[#This Row],[Perdida economica UNK]]&gt;100000,"Media", "Baja"))</f>
        <v>Media</v>
      </c>
      <c r="N4" s="18" t="s">
        <v>24</v>
      </c>
      <c r="O4" s="3" t="s">
        <v>14</v>
      </c>
      <c r="P4" s="2">
        <f>IF(DatosLimpios[[#This Row],[Number of Affected Users]]="six hundred",600,VALUE(DatosLimpios[[#This Row],[Number of Affected Users]]))</f>
        <v>605895</v>
      </c>
      <c r="Q4" s="2">
        <f>IF(DatosLimpios[[#This Row],[Number of Affected Users]]="six hundred",600,VALUE(DatosLimpios[[#This Row],[Number of Affected Users]]))</f>
        <v>605895</v>
      </c>
      <c r="R4" s="11">
        <f>DatosLimpios[[#This Row],[Perdida economica UNK]] /DatosLimpios[[#This Row],[Nº de Usuarios Afectados]]</f>
        <v>6.3789930598536051</v>
      </c>
      <c r="S4" s="11" t="str">
        <f>IF(DatosLimpios[[#This Row],[Perdida $ por Usuario]]&gt;100, "Grave",IF(DatosLimpios[[#This Row],[Perdida $ por Usuario]]&gt;40, "Moderada","Leve"))</f>
        <v>Leve</v>
      </c>
      <c r="T4" s="1" t="str">
        <f t="shared" si="0"/>
        <v>Hacker Group</v>
      </c>
      <c r="U4" s="3" t="s">
        <v>25</v>
      </c>
      <c r="V4" s="3" t="s">
        <v>16</v>
      </c>
      <c r="W4" s="2">
        <v>20</v>
      </c>
      <c r="X4" s="2" t="str">
        <f>IF(DatosLimpios[[#This Row],[Incident Resolution Time (in Hours)]]&gt;50,"Tardia",IF(DatosLimpios[[#This Row],[Incident Resolution Time (in Hours)]]&gt;20,"Media","Rapida" ))</f>
        <v>Rapida</v>
      </c>
    </row>
    <row r="5" spans="1:24" x14ac:dyDescent="0.25">
      <c r="A5" s="2">
        <v>4</v>
      </c>
      <c r="B5" s="3" t="s">
        <v>26</v>
      </c>
      <c r="C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" s="1" t="str">
        <f>IFERROR(VLOOKUP(DatosLimpios[[#This Row],[Paises]], TablaRegiones[],2,FALSE), "Otra")</f>
        <v>Europa</v>
      </c>
      <c r="E5" s="2">
        <v>2024</v>
      </c>
      <c r="F5" s="3" t="s">
        <v>17</v>
      </c>
      <c r="G5" s="2">
        <f xml:space="preserve"> 2025 -DatosLimpios[[#This Row],[Year]]</f>
        <v>1</v>
      </c>
      <c r="H5" s="1" t="str">
        <f>IF(TRIM(DatosLimpios[[#This Row],[Attack Type]])="","Unknown",PROPER(TRIM(LOWER(DatosLimpios[[#This Row],[Attack Type]]))))</f>
        <v>Ransomware</v>
      </c>
      <c r="I5" s="3" t="s">
        <v>27</v>
      </c>
      <c r="J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" s="11">
        <v>4144</v>
      </c>
      <c r="L5" s="11">
        <f>IF(DatosLimpios[[#This Row],[Financial Loss (in Million $) ]]="",0,ABS(DatosLimpios[[#This Row],[Financial Loss (in Million $) ]]))*1000</f>
        <v>4144000</v>
      </c>
      <c r="M5" s="11" t="str">
        <f>IF(DatosLimpios[[#This Row],[Perdida economica UNK]]&gt;4000000,"Alta", IF(DatosLimpios[[#This Row],[Perdida economica UNK]]&gt;100000,"Media", "Baja"))</f>
        <v>Alta</v>
      </c>
      <c r="N5" s="18" t="s">
        <v>28</v>
      </c>
      <c r="O5" s="3" t="s">
        <v>29</v>
      </c>
      <c r="P5" s="2">
        <f>IF(DatosLimpios[[#This Row],[Number of Affected Users]]="six hundred",600,VALUE(DatosLimpios[[#This Row],[Number of Affected Users]]))</f>
        <v>659320</v>
      </c>
      <c r="Q5" s="2">
        <f>IF(DatosLimpios[[#This Row],[Number of Affected Users]]="six hundred",600,VALUE(DatosLimpios[[#This Row],[Number of Affected Users]]))</f>
        <v>659320</v>
      </c>
      <c r="R5" s="11">
        <f>DatosLimpios[[#This Row],[Perdida economica UNK]] /DatosLimpios[[#This Row],[Nº de Usuarios Afectados]]</f>
        <v>6.2852636049262873</v>
      </c>
      <c r="S5" s="11" t="str">
        <f>IF(DatosLimpios[[#This Row],[Perdida $ por Usuario]]&gt;100, "Grave",IF(DatosLimpios[[#This Row],[Perdida $ por Usuario]]&gt;40, "Moderada","Leve"))</f>
        <v>Leve</v>
      </c>
      <c r="T5" s="1" t="str">
        <f t="shared" si="0"/>
        <v>Nation-state</v>
      </c>
      <c r="U5" s="3" t="s">
        <v>30</v>
      </c>
      <c r="V5" s="3" t="s">
        <v>31</v>
      </c>
      <c r="W5" s="2">
        <v>7</v>
      </c>
      <c r="X5" s="2" t="str">
        <f>IF(DatosLimpios[[#This Row],[Incident Resolution Time (in Hours)]]&gt;50,"Tardia",IF(DatosLimpios[[#This Row],[Incident Resolution Time (in Hours)]]&gt;20,"Media","Rapida" ))</f>
        <v>Rapida</v>
      </c>
    </row>
    <row r="6" spans="1:24" s="20" customFormat="1" x14ac:dyDescent="0.25">
      <c r="A6" s="23">
        <v>7</v>
      </c>
      <c r="B6" s="24" t="s">
        <v>32</v>
      </c>
      <c r="C6" s="19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6" s="19" t="str">
        <f>IFERROR(VLOOKUP(DatosLimpios[[#This Row],[Paises]], TablaRegiones[],2,FALSE), "Otra")</f>
        <v>Europa</v>
      </c>
      <c r="E6" s="23">
        <v>2017</v>
      </c>
      <c r="F6" s="24" t="s">
        <v>22</v>
      </c>
      <c r="G6" s="23">
        <f xml:space="preserve"> 2025 -DatosLimpios[[#This Row],[Year]]</f>
        <v>8</v>
      </c>
      <c r="H6" s="19" t="str">
        <f>IF(TRIM(DatosLimpios[[#This Row],[Attack Type]])="","Unknown",PROPER(TRIM(LOWER(DatosLimpios[[#This Row],[Attack Type]]))))</f>
        <v>Man-In-The-Middle</v>
      </c>
      <c r="I6" s="24" t="s">
        <v>18</v>
      </c>
      <c r="J6" s="19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" s="25">
        <v>-4523</v>
      </c>
      <c r="L6" s="25">
        <f>IF(DatosLimpios[[#This Row],[Financial Loss (in Million $) ]]="",0,ABS(DatosLimpios[[#This Row],[Financial Loss (in Million $) ]]))*1000</f>
        <v>4523000</v>
      </c>
      <c r="M6" s="25" t="str">
        <f>IF(DatosLimpios[[#This Row],[Perdida economica UNK]]&gt;4000000,"Alta", IF(DatosLimpios[[#This Row],[Perdida economica UNK]]&gt;100000,"Media", "Baja"))</f>
        <v>Alta</v>
      </c>
      <c r="N6" s="26" t="s">
        <v>35</v>
      </c>
      <c r="O6" s="24" t="s">
        <v>36</v>
      </c>
      <c r="P6" s="23">
        <f>IF(DatosLimpios[[#This Row],[Number of Affected Users]]="six hundred",600,VALUE(DatosLimpios[[#This Row],[Number of Affected Users]]))</f>
        <v>285201</v>
      </c>
      <c r="Q6" s="23">
        <f>IF(DatosLimpios[[#This Row],[Number of Affected Users]]="six hundred",600,VALUE(DatosLimpios[[#This Row],[Number of Affected Users]]))</f>
        <v>285201</v>
      </c>
      <c r="R6" s="25">
        <f>DatosLimpios[[#This Row],[Perdida economica UNK]] /DatosLimpios[[#This Row],[Nº de Usuarios Afectados]]</f>
        <v>15.858990676750782</v>
      </c>
      <c r="S6" s="25" t="str">
        <f>IF(DatosLimpios[[#This Row],[Perdida $ por Usuario]]&gt;100, "Grave",IF(DatosLimpios[[#This Row],[Perdida $ por Usuario]]&gt;40, "Moderada","Leve"))</f>
        <v>Leve</v>
      </c>
      <c r="T6" s="19" t="str">
        <f t="shared" si="0"/>
        <v>Unknown</v>
      </c>
      <c r="U6" s="24" t="s">
        <v>34</v>
      </c>
      <c r="V6" s="24" t="s">
        <v>37</v>
      </c>
      <c r="W6" s="23">
        <v>25</v>
      </c>
      <c r="X6" s="23" t="str">
        <f>IF(DatosLimpios[[#This Row],[Incident Resolution Time (in Hours)]]&gt;50,"Tardia",IF(DatosLimpios[[#This Row],[Incident Resolution Time (in Hours)]]&gt;20,"Media","Rapida" ))</f>
        <v>Media</v>
      </c>
    </row>
    <row r="7" spans="1:24" x14ac:dyDescent="0.25">
      <c r="A7" s="2">
        <v>8</v>
      </c>
      <c r="B7" s="3" t="s">
        <v>38</v>
      </c>
      <c r="C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" s="1" t="str">
        <f>IFERROR(VLOOKUP(DatosLimpios[[#This Row],[Paises]], TablaRegiones[],2,FALSE), "Otra")</f>
        <v>América</v>
      </c>
      <c r="E7" s="2">
        <v>2016</v>
      </c>
      <c r="F7" s="3" t="s">
        <v>39</v>
      </c>
      <c r="G7" s="2">
        <f xml:space="preserve"> 2025 -DatosLimpios[[#This Row],[Year]]</f>
        <v>9</v>
      </c>
      <c r="H7" s="1" t="str">
        <f>IF(TRIM(DatosLimpios[[#This Row],[Attack Type]])="","Unknown",PROPER(TRIM(LOWER(DatosLimpios[[#This Row],[Attack Type]]))))</f>
        <v>Ddos</v>
      </c>
      <c r="I7" s="3" t="s">
        <v>27</v>
      </c>
      <c r="J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" s="11">
        <v>3326</v>
      </c>
      <c r="L7" s="11">
        <f>IF(DatosLimpios[[#This Row],[Financial Loss (in Million $) ]]="",0,ABS(DatosLimpios[[#This Row],[Financial Loss (in Million $) ]]))*1000</f>
        <v>3326000</v>
      </c>
      <c r="M7" s="11" t="str">
        <f>IF(DatosLimpios[[#This Row],[Perdida economica UNK]]&gt;4000000,"Alta", IF(DatosLimpios[[#This Row],[Perdida economica UNK]]&gt;100000,"Media", "Baja"))</f>
        <v>Media</v>
      </c>
      <c r="N7" s="18" t="s">
        <v>40</v>
      </c>
      <c r="O7" s="3" t="s">
        <v>33</v>
      </c>
      <c r="P7" s="2">
        <f>IF(DatosLimpios[[#This Row],[Number of Affected Users]]="six hundred",600,VALUE(DatosLimpios[[#This Row],[Number of Affected Users]]))</f>
        <v>431262</v>
      </c>
      <c r="Q7" s="2">
        <f>IF(DatosLimpios[[#This Row],[Number of Affected Users]]="six hundred",600,VALUE(DatosLimpios[[#This Row],[Number of Affected Users]]))</f>
        <v>431262</v>
      </c>
      <c r="R7" s="11">
        <f>DatosLimpios[[#This Row],[Perdida economica UNK]] /DatosLimpios[[#This Row],[Nº de Usuarios Afectados]]</f>
        <v>7.7122491664000075</v>
      </c>
      <c r="S7" s="11" t="str">
        <f>IF(DatosLimpios[[#This Row],[Perdida $ por Usuario]]&gt;100, "Grave",IF(DatosLimpios[[#This Row],[Perdida $ por Usuario]]&gt;40, "Moderada","Leve"))</f>
        <v>Leve</v>
      </c>
      <c r="T7" s="1" t="str">
        <f t="shared" si="0"/>
        <v>Insider</v>
      </c>
      <c r="U7" s="3" t="s">
        <v>15</v>
      </c>
      <c r="V7" s="3" t="s">
        <v>16</v>
      </c>
      <c r="W7" s="2">
        <v>34</v>
      </c>
      <c r="X7" s="2" t="str">
        <f>IF(DatosLimpios[[#This Row],[Incident Resolution Time (in Hours)]]&gt;50,"Tardia",IF(DatosLimpios[[#This Row],[Incident Resolution Time (in Hours)]]&gt;20,"Media","Rapida" ))</f>
        <v>Media</v>
      </c>
    </row>
    <row r="8" spans="1:24" x14ac:dyDescent="0.25">
      <c r="A8" s="2">
        <v>9</v>
      </c>
      <c r="B8" s="3" t="s">
        <v>41</v>
      </c>
      <c r="C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" s="1" t="str">
        <f>IFERROR(VLOOKUP(DatosLimpios[[#This Row],[Paises]], TablaRegiones[],2,FALSE), "Otra")</f>
        <v>Europa</v>
      </c>
      <c r="E8" s="2">
        <v>2018</v>
      </c>
      <c r="F8" s="3" t="s">
        <v>42</v>
      </c>
      <c r="G8" s="2">
        <f xml:space="preserve"> 2025 -DatosLimpios[[#This Row],[Year]]</f>
        <v>7</v>
      </c>
      <c r="H8" s="1" t="str">
        <f>IF(TRIM(DatosLimpios[[#This Row],[Attack Type]])="","Unknown",PROPER(TRIM(LOWER(DatosLimpios[[#This Row],[Attack Type]]))))</f>
        <v>Sql Injection</v>
      </c>
      <c r="I8" s="3" t="s">
        <v>43</v>
      </c>
      <c r="J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" s="11">
        <v>5923</v>
      </c>
      <c r="L8" s="11">
        <f>IF(DatosLimpios[[#This Row],[Financial Loss (in Million $) ]]="",0,ABS(DatosLimpios[[#This Row],[Financial Loss (in Million $) ]]))*1000</f>
        <v>5923000</v>
      </c>
      <c r="M8" s="11" t="str">
        <f>IF(DatosLimpios[[#This Row],[Perdida economica UNK]]&gt;4000000,"Alta", IF(DatosLimpios[[#This Row],[Perdida economica UNK]]&gt;100000,"Media", "Baja"))</f>
        <v>Alta</v>
      </c>
      <c r="N8" s="18" t="s">
        <v>44</v>
      </c>
      <c r="O8" s="3" t="s">
        <v>36</v>
      </c>
      <c r="P8" s="2">
        <f>IF(DatosLimpios[[#This Row],[Number of Affected Users]]="six hundred",600,VALUE(DatosLimpios[[#This Row],[Number of Affected Users]]))</f>
        <v>909991</v>
      </c>
      <c r="Q8" s="2">
        <f>IF(DatosLimpios[[#This Row],[Number of Affected Users]]="six hundred",600,VALUE(DatosLimpios[[#This Row],[Number of Affected Users]]))</f>
        <v>909991</v>
      </c>
      <c r="R8" s="11">
        <f>DatosLimpios[[#This Row],[Perdida economica UNK]] /DatosLimpios[[#This Row],[Nº de Usuarios Afectados]]</f>
        <v>6.5088555820881746</v>
      </c>
      <c r="S8" s="11" t="str">
        <f>IF(DatosLimpios[[#This Row],[Perdida $ por Usuario]]&gt;100, "Grave",IF(DatosLimpios[[#This Row],[Perdida $ por Usuario]]&gt;40, "Moderada","Leve"))</f>
        <v>Leve</v>
      </c>
      <c r="T8" s="1" t="str">
        <f t="shared" si="0"/>
        <v>Unknown</v>
      </c>
      <c r="U8" s="3" t="s">
        <v>34</v>
      </c>
      <c r="V8" s="3" t="s">
        <v>37</v>
      </c>
      <c r="W8" s="2">
        <v>66</v>
      </c>
      <c r="X8" s="2" t="str">
        <f>IF(DatosLimpios[[#This Row],[Incident Resolution Time (in Hours)]]&gt;50,"Tardia",IF(DatosLimpios[[#This Row],[Incident Resolution Time (in Hours)]]&gt;20,"Media","Rapida" ))</f>
        <v>Tardia</v>
      </c>
    </row>
    <row r="9" spans="1:24" x14ac:dyDescent="0.25">
      <c r="A9" s="2">
        <v>10</v>
      </c>
      <c r="B9" s="3" t="s">
        <v>45</v>
      </c>
      <c r="C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" s="1" t="str">
        <f>IFERROR(VLOOKUP(DatosLimpios[[#This Row],[Paises]], TablaRegiones[],2,FALSE), "Otra")</f>
        <v>Asia</v>
      </c>
      <c r="E9" s="2">
        <v>2016</v>
      </c>
      <c r="F9" s="3" t="s">
        <v>22</v>
      </c>
      <c r="G9" s="2">
        <f xml:space="preserve"> 2025 -DatosLimpios[[#This Row],[Year]]</f>
        <v>9</v>
      </c>
      <c r="H9" s="1" t="str">
        <f>IF(TRIM(DatosLimpios[[#This Row],[Attack Type]])="","Unknown",PROPER(TRIM(LOWER(DatosLimpios[[#This Row],[Attack Type]]))))</f>
        <v>Man-In-The-Middle</v>
      </c>
      <c r="I9" s="3" t="s">
        <v>46</v>
      </c>
      <c r="J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" s="11">
        <v>1688</v>
      </c>
      <c r="L9" s="11">
        <f>IF(DatosLimpios[[#This Row],[Financial Loss (in Million $) ]]="",0,ABS(DatosLimpios[[#This Row],[Financial Loss (in Million $) ]]))*1000</f>
        <v>1688000</v>
      </c>
      <c r="M9" s="11" t="str">
        <f>IF(DatosLimpios[[#This Row],[Perdida economica UNK]]&gt;4000000,"Alta", IF(DatosLimpios[[#This Row],[Perdida economica UNK]]&gt;100000,"Media", "Baja"))</f>
        <v>Media</v>
      </c>
      <c r="N9" s="18" t="s">
        <v>3072</v>
      </c>
      <c r="O9" s="3" t="s">
        <v>36</v>
      </c>
      <c r="P9" s="2">
        <f>IF(DatosLimpios[[#This Row],[Number of Affected Users]]="six hundred",600,VALUE(DatosLimpios[[#This Row],[Number of Affected Users]]))</f>
        <v>600</v>
      </c>
      <c r="Q9" s="2">
        <f>IF(DatosLimpios[[#This Row],[Number of Affected Users]]="six hundred",600,VALUE(DatosLimpios[[#This Row],[Number of Affected Users]]))</f>
        <v>600</v>
      </c>
      <c r="R9" s="11">
        <f>DatosLimpios[[#This Row],[Perdida economica UNK]] /DatosLimpios[[#This Row],[Nº de Usuarios Afectados]]</f>
        <v>2813.3333333333335</v>
      </c>
      <c r="S9" s="11" t="str">
        <f>IF(DatosLimpios[[#This Row],[Perdida $ por Usuario]]&gt;100, "Grave",IF(DatosLimpios[[#This Row],[Perdida $ por Usuario]]&gt;40, "Moderada","Leve"))</f>
        <v>Grave</v>
      </c>
      <c r="T9" s="1" t="str">
        <f t="shared" si="0"/>
        <v>Unknown</v>
      </c>
      <c r="U9" s="3" t="s">
        <v>34</v>
      </c>
      <c r="V9" s="3" t="s">
        <v>16</v>
      </c>
      <c r="W9" s="2">
        <v>47</v>
      </c>
      <c r="X9" s="2" t="str">
        <f>IF(DatosLimpios[[#This Row],[Incident Resolution Time (in Hours)]]&gt;50,"Tardia",IF(DatosLimpios[[#This Row],[Incident Resolution Time (in Hours)]]&gt;20,"Media","Rapida" ))</f>
        <v>Media</v>
      </c>
    </row>
    <row r="10" spans="1:24" x14ac:dyDescent="0.25">
      <c r="A10" s="2">
        <v>11</v>
      </c>
      <c r="B10" s="3" t="s">
        <v>26</v>
      </c>
      <c r="C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" s="1" t="str">
        <f>IFERROR(VLOOKUP(DatosLimpios[[#This Row],[Paises]], TablaRegiones[],2,FALSE), "Otra")</f>
        <v>Europa</v>
      </c>
      <c r="E10" s="2">
        <v>2023</v>
      </c>
      <c r="F10" s="3" t="s">
        <v>39</v>
      </c>
      <c r="G10" s="2">
        <f xml:space="preserve"> 2025 -DatosLimpios[[#This Row],[Year]]</f>
        <v>2</v>
      </c>
      <c r="H10" s="1" t="str">
        <f>IF(TRIM(DatosLimpios[[#This Row],[Attack Type]])="","Unknown",PROPER(TRIM(LOWER(DatosLimpios[[#This Row],[Attack Type]]))))</f>
        <v>Ddos</v>
      </c>
      <c r="I10" s="3" t="s">
        <v>47</v>
      </c>
      <c r="J1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" s="11">
        <v>6914</v>
      </c>
      <c r="L10" s="11">
        <f>IF(DatosLimpios[[#This Row],[Financial Loss (in Million $) ]]="",0,ABS(DatosLimpios[[#This Row],[Financial Loss (in Million $) ]]))*1000</f>
        <v>6914000</v>
      </c>
      <c r="M10" s="11" t="str">
        <f>IF(DatosLimpios[[#This Row],[Perdida economica UNK]]&gt;4000000,"Alta", IF(DatosLimpios[[#This Row],[Perdida economica UNK]]&gt;100000,"Media", "Baja"))</f>
        <v>Alta</v>
      </c>
      <c r="N10" s="18" t="s">
        <v>48</v>
      </c>
      <c r="O10" s="3" t="s">
        <v>14</v>
      </c>
      <c r="P10" s="2">
        <f>IF(DatosLimpios[[#This Row],[Number of Affected Users]]="six hundred",600,VALUE(DatosLimpios[[#This Row],[Number of Affected Users]]))</f>
        <v>685927</v>
      </c>
      <c r="Q10" s="2">
        <f>IF(DatosLimpios[[#This Row],[Number of Affected Users]]="six hundred",600,VALUE(DatosLimpios[[#This Row],[Number of Affected Users]]))</f>
        <v>685927</v>
      </c>
      <c r="R10" s="11">
        <f>DatosLimpios[[#This Row],[Perdida economica UNK]] /DatosLimpios[[#This Row],[Nº de Usuarios Afectados]]</f>
        <v>10.079789831862575</v>
      </c>
      <c r="S10" s="11" t="str">
        <f>IF(DatosLimpios[[#This Row],[Perdida $ por Usuario]]&gt;100, "Grave",IF(DatosLimpios[[#This Row],[Perdida $ por Usuario]]&gt;40, "Moderada","Leve"))</f>
        <v>Leve</v>
      </c>
      <c r="T10" s="1" t="str">
        <f t="shared" si="0"/>
        <v>Hacker Group</v>
      </c>
      <c r="U10" s="3" t="s">
        <v>15</v>
      </c>
      <c r="V10" s="3" t="s">
        <v>49</v>
      </c>
      <c r="W10" s="2">
        <v>58</v>
      </c>
      <c r="X10" s="2" t="str">
        <f>IF(DatosLimpios[[#This Row],[Incident Resolution Time (in Hours)]]&gt;50,"Tardia",IF(DatosLimpios[[#This Row],[Incident Resolution Time (in Hours)]]&gt;20,"Media","Rapida" ))</f>
        <v>Tardia</v>
      </c>
    </row>
    <row r="11" spans="1:24" x14ac:dyDescent="0.25">
      <c r="A11" s="2">
        <v>12</v>
      </c>
      <c r="B11" s="3" t="s">
        <v>10</v>
      </c>
      <c r="C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" s="1" t="str">
        <f>IFERROR(VLOOKUP(DatosLimpios[[#This Row],[Paises]], TablaRegiones[],2,FALSE), "Otra")</f>
        <v>Asia</v>
      </c>
      <c r="E11" s="2">
        <v>2019</v>
      </c>
      <c r="F11" s="3" t="s">
        <v>50</v>
      </c>
      <c r="G11" s="2">
        <f xml:space="preserve"> 2025 -DatosLimpios[[#This Row],[Year]]</f>
        <v>6</v>
      </c>
      <c r="H11" s="1" t="str">
        <f>IF(TRIM(DatosLimpios[[#This Row],[Attack Type]])="","Unknown",PROPER(TRIM(LOWER(DatosLimpios[[#This Row],[Attack Type]]))))</f>
        <v>Phishing</v>
      </c>
      <c r="I11" s="3" t="s">
        <v>27</v>
      </c>
      <c r="J1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" s="11">
        <v>8867</v>
      </c>
      <c r="L11" s="11">
        <f>IF(DatosLimpios[[#This Row],[Financial Loss (in Million $) ]]="",0,ABS(DatosLimpios[[#This Row],[Financial Loss (in Million $) ]]))*1000</f>
        <v>8867000</v>
      </c>
      <c r="M11" s="11" t="str">
        <f>IF(DatosLimpios[[#This Row],[Perdida economica UNK]]&gt;4000000,"Alta", IF(DatosLimpios[[#This Row],[Perdida economica UNK]]&gt;100000,"Media", "Baja"))</f>
        <v>Alta</v>
      </c>
      <c r="N11" s="18" t="s">
        <v>51</v>
      </c>
      <c r="O11" s="3" t="s">
        <v>36</v>
      </c>
      <c r="P11" s="2">
        <f>IF(DatosLimpios[[#This Row],[Number of Affected Users]]="six hundred",600,VALUE(DatosLimpios[[#This Row],[Number of Affected Users]]))</f>
        <v>493675</v>
      </c>
      <c r="Q11" s="2">
        <f>IF(DatosLimpios[[#This Row],[Number of Affected Users]]="six hundred",600,VALUE(DatosLimpios[[#This Row],[Number of Affected Users]]))</f>
        <v>493675</v>
      </c>
      <c r="R11" s="11">
        <f>DatosLimpios[[#This Row],[Perdida economica UNK]] /DatosLimpios[[#This Row],[Nº de Usuarios Afectados]]</f>
        <v>17.961209297614829</v>
      </c>
      <c r="S11" s="11" t="str">
        <f>IF(DatosLimpios[[#This Row],[Perdida $ por Usuario]]&gt;100, "Grave",IF(DatosLimpios[[#This Row],[Perdida $ por Usuario]]&gt;40, "Moderada","Leve"))</f>
        <v>Leve</v>
      </c>
      <c r="T11" s="1" t="str">
        <f t="shared" si="0"/>
        <v>Unknown</v>
      </c>
      <c r="U11" s="3" t="s">
        <v>52</v>
      </c>
      <c r="V11" s="3" t="s">
        <v>16</v>
      </c>
      <c r="W11" s="2">
        <v>29</v>
      </c>
      <c r="X11" s="2" t="str">
        <f>IF(DatosLimpios[[#This Row],[Incident Resolution Time (in Hours)]]&gt;50,"Tardia",IF(DatosLimpios[[#This Row],[Incident Resolution Time (in Hours)]]&gt;20,"Media","Rapida" ))</f>
        <v>Media</v>
      </c>
    </row>
    <row r="12" spans="1:24" x14ac:dyDescent="0.25">
      <c r="A12" s="2">
        <v>13</v>
      </c>
      <c r="B12" s="3" t="s">
        <v>10</v>
      </c>
      <c r="C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2" s="1" t="str">
        <f>IFERROR(VLOOKUP(DatosLimpios[[#This Row],[Paises]], TablaRegiones[],2,FALSE), "Otra")</f>
        <v>Asia</v>
      </c>
      <c r="E12" s="2">
        <v>2016</v>
      </c>
      <c r="F12" s="3" t="s">
        <v>42</v>
      </c>
      <c r="G12" s="2">
        <f xml:space="preserve"> 2025 -DatosLimpios[[#This Row],[Year]]</f>
        <v>9</v>
      </c>
      <c r="H12" s="1" t="str">
        <f>IF(TRIM(DatosLimpios[[#This Row],[Attack Type]])="","Unknown",PROPER(TRIM(LOWER(DatosLimpios[[#This Row],[Attack Type]]))))</f>
        <v>Sql Injection</v>
      </c>
      <c r="I12" s="3" t="s">
        <v>47</v>
      </c>
      <c r="J1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" s="11">
        <v>3881</v>
      </c>
      <c r="L12" s="11">
        <f>IF(DatosLimpios[[#This Row],[Financial Loss (in Million $) ]]="",0,ABS(DatosLimpios[[#This Row],[Financial Loss (in Million $) ]]))*1000</f>
        <v>3881000</v>
      </c>
      <c r="M12" s="11" t="str">
        <f>IF(DatosLimpios[[#This Row],[Perdida economica UNK]]&gt;4000000,"Alta", IF(DatosLimpios[[#This Row],[Perdida economica UNK]]&gt;100000,"Media", "Baja"))</f>
        <v>Media</v>
      </c>
      <c r="N12" s="18" t="s">
        <v>53</v>
      </c>
      <c r="O12" s="3" t="s">
        <v>14</v>
      </c>
      <c r="P12" s="2">
        <f>IF(DatosLimpios[[#This Row],[Number of Affected Users]]="six hundred",600,VALUE(DatosLimpios[[#This Row],[Number of Affected Users]]))</f>
        <v>920768</v>
      </c>
      <c r="Q12" s="2">
        <f>IF(DatosLimpios[[#This Row],[Number of Affected Users]]="six hundred",600,VALUE(DatosLimpios[[#This Row],[Number of Affected Users]]))</f>
        <v>920768</v>
      </c>
      <c r="R12" s="11">
        <f>DatosLimpios[[#This Row],[Perdida economica UNK]] /DatosLimpios[[#This Row],[Nº de Usuarios Afectados]]</f>
        <v>4.2149596858274831</v>
      </c>
      <c r="S12" s="11" t="str">
        <f>IF(DatosLimpios[[#This Row],[Perdida $ por Usuario]]&gt;100, "Grave",IF(DatosLimpios[[#This Row],[Perdida $ por Usuario]]&gt;40, "Moderada","Leve"))</f>
        <v>Leve</v>
      </c>
      <c r="T12" s="1" t="str">
        <f t="shared" si="0"/>
        <v>Hacker Group</v>
      </c>
      <c r="U12" s="3" t="s">
        <v>15</v>
      </c>
      <c r="V12" s="3" t="s">
        <v>31</v>
      </c>
      <c r="W12" s="2">
        <v>27</v>
      </c>
      <c r="X12" s="2" t="str">
        <f>IF(DatosLimpios[[#This Row],[Incident Resolution Time (in Hours)]]&gt;50,"Tardia",IF(DatosLimpios[[#This Row],[Incident Resolution Time (in Hours)]]&gt;20,"Media","Rapida" ))</f>
        <v>Media</v>
      </c>
    </row>
    <row r="13" spans="1:24" x14ac:dyDescent="0.25">
      <c r="A13" s="2">
        <v>14</v>
      </c>
      <c r="B13" s="3" t="s">
        <v>45</v>
      </c>
      <c r="C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" s="1" t="str">
        <f>IFERROR(VLOOKUP(DatosLimpios[[#This Row],[Paises]], TablaRegiones[],2,FALSE), "Otra")</f>
        <v>Asia</v>
      </c>
      <c r="E13" s="2">
        <v>2019</v>
      </c>
      <c r="F13" s="3" t="s">
        <v>17</v>
      </c>
      <c r="G13" s="2">
        <f xml:space="preserve"> 2025 -DatosLimpios[[#This Row],[Year]]</f>
        <v>6</v>
      </c>
      <c r="H13" s="1" t="str">
        <f>IF(TRIM(DatosLimpios[[#This Row],[Attack Type]])="","Unknown",PROPER(TRIM(LOWER(DatosLimpios[[#This Row],[Attack Type]]))))</f>
        <v>Ransomware</v>
      </c>
      <c r="I13" s="3" t="s">
        <v>12</v>
      </c>
      <c r="J1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" s="11">
        <v>3056</v>
      </c>
      <c r="L13" s="11">
        <f>IF(DatosLimpios[[#This Row],[Financial Loss (in Million $) ]]="",0,ABS(DatosLimpios[[#This Row],[Financial Loss (in Million $) ]]))*1000</f>
        <v>3056000</v>
      </c>
      <c r="M13" s="11" t="str">
        <f>IF(DatosLimpios[[#This Row],[Perdida economica UNK]]&gt;4000000,"Alta", IF(DatosLimpios[[#This Row],[Perdida economica UNK]]&gt;100000,"Media", "Baja"))</f>
        <v>Media</v>
      </c>
      <c r="N13" s="18" t="s">
        <v>54</v>
      </c>
      <c r="O13" s="3" t="s">
        <v>33</v>
      </c>
      <c r="P13" s="2">
        <f>IF(DatosLimpios[[#This Row],[Number of Affected Users]]="six hundred",600,VALUE(DatosLimpios[[#This Row],[Number of Affected Users]]))</f>
        <v>583204</v>
      </c>
      <c r="Q13" s="2">
        <f>IF(DatosLimpios[[#This Row],[Number of Affected Users]]="six hundred",600,VALUE(DatosLimpios[[#This Row],[Number of Affected Users]]))</f>
        <v>583204</v>
      </c>
      <c r="R13" s="11">
        <f>DatosLimpios[[#This Row],[Perdida economica UNK]] /DatosLimpios[[#This Row],[Nº de Usuarios Afectados]]</f>
        <v>5.2400189299113178</v>
      </c>
      <c r="S13" s="11" t="str">
        <f>IF(DatosLimpios[[#This Row],[Perdida $ por Usuario]]&gt;100, "Grave",IF(DatosLimpios[[#This Row],[Perdida $ por Usuario]]&gt;40, "Moderada","Leve"))</f>
        <v>Leve</v>
      </c>
      <c r="T13" s="1" t="str">
        <f t="shared" si="0"/>
        <v>Insider</v>
      </c>
      <c r="U13" s="3" t="s">
        <v>52</v>
      </c>
      <c r="V13" s="3" t="s">
        <v>49</v>
      </c>
      <c r="W13" s="2">
        <v>37</v>
      </c>
      <c r="X13" s="2" t="str">
        <f>IF(DatosLimpios[[#This Row],[Incident Resolution Time (in Hours)]]&gt;50,"Tardia",IF(DatosLimpios[[#This Row],[Incident Resolution Time (in Hours)]]&gt;20,"Media","Rapida" ))</f>
        <v>Media</v>
      </c>
    </row>
    <row r="14" spans="1:24" x14ac:dyDescent="0.25">
      <c r="A14" s="2">
        <v>15</v>
      </c>
      <c r="B14" s="3" t="s">
        <v>41</v>
      </c>
      <c r="C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" s="1" t="str">
        <f>IFERROR(VLOOKUP(DatosLimpios[[#This Row],[Paises]], TablaRegiones[],2,FALSE), "Otra")</f>
        <v>Europa</v>
      </c>
      <c r="E14" s="2">
        <v>2023</v>
      </c>
      <c r="F14" s="3" t="s">
        <v>39</v>
      </c>
      <c r="G14" s="2">
        <f xml:space="preserve"> 2025 -DatosLimpios[[#This Row],[Year]]</f>
        <v>2</v>
      </c>
      <c r="H14" s="19" t="str">
        <f>IF(TRIM(DatosLimpios[[#This Row],[Attack Type]])="","Unknown",PROPER(TRIM(LOWER(DatosLimpios[[#This Row],[Attack Type]]))))</f>
        <v>Ddos</v>
      </c>
      <c r="I14" s="3" t="s">
        <v>47</v>
      </c>
      <c r="J1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" s="11">
        <v>5837</v>
      </c>
      <c r="L14" s="11">
        <f>IF(DatosLimpios[[#This Row],[Financial Loss (in Million $) ]]="",0,ABS(DatosLimpios[[#This Row],[Financial Loss (in Million $) ]]))*1000</f>
        <v>5837000</v>
      </c>
      <c r="M14" s="11" t="str">
        <f>IF(DatosLimpios[[#This Row],[Perdida economica UNK]]&gt;4000000,"Alta", IF(DatosLimpios[[#This Row],[Perdida economica UNK]]&gt;100000,"Media", "Baja"))</f>
        <v>Alta</v>
      </c>
      <c r="N14" s="18" t="s">
        <v>55</v>
      </c>
      <c r="O14" s="3" t="s">
        <v>29</v>
      </c>
      <c r="P14" s="2">
        <f>IF(DatosLimpios[[#This Row],[Number of Affected Users]]="six hundred",600,VALUE(DatosLimpios[[#This Row],[Number of Affected Users]]))</f>
        <v>599797</v>
      </c>
      <c r="Q14" s="2">
        <f>IF(DatosLimpios[[#This Row],[Number of Affected Users]]="six hundred",600,VALUE(DatosLimpios[[#This Row],[Number of Affected Users]]))</f>
        <v>599797</v>
      </c>
      <c r="R14" s="11">
        <f>DatosLimpios[[#This Row],[Perdida economica UNK]] /DatosLimpios[[#This Row],[Nº de Usuarios Afectados]]</f>
        <v>9.7316258667515836</v>
      </c>
      <c r="S14" s="11" t="str">
        <f>IF(DatosLimpios[[#This Row],[Perdida $ por Usuario]]&gt;100, "Grave",IF(DatosLimpios[[#This Row],[Perdida $ por Usuario]]&gt;40, "Moderada","Leve"))</f>
        <v>Leve</v>
      </c>
      <c r="T14" s="1" t="str">
        <f t="shared" si="0"/>
        <v>Nation-state</v>
      </c>
      <c r="U14" s="3" t="s">
        <v>15</v>
      </c>
      <c r="V14" s="3" t="s">
        <v>31</v>
      </c>
      <c r="W14" s="2">
        <v>35</v>
      </c>
      <c r="X14" s="2" t="str">
        <f>IF(DatosLimpios[[#This Row],[Incident Resolution Time (in Hours)]]&gt;50,"Tardia",IF(DatosLimpios[[#This Row],[Incident Resolution Time (in Hours)]]&gt;20,"Media","Rapida" ))</f>
        <v>Media</v>
      </c>
    </row>
    <row r="15" spans="1:24" x14ac:dyDescent="0.25">
      <c r="A15" s="2">
        <v>16</v>
      </c>
      <c r="B15" s="3" t="s">
        <v>41</v>
      </c>
      <c r="C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" s="1" t="str">
        <f>IFERROR(VLOOKUP(DatosLimpios[[#This Row],[Paises]], TablaRegiones[],2,FALSE), "Otra")</f>
        <v>Europa</v>
      </c>
      <c r="E15" s="2">
        <v>2024</v>
      </c>
      <c r="F15" s="3" t="s">
        <v>39</v>
      </c>
      <c r="G15" s="2">
        <f xml:space="preserve"> 2025 -DatosLimpios[[#This Row],[Year]]</f>
        <v>1</v>
      </c>
      <c r="H15" s="1" t="str">
        <f>IF(TRIM(DatosLimpios[[#This Row],[Attack Type]])="","Unknown",PROPER(TRIM(LOWER(DatosLimpios[[#This Row],[Attack Type]]))))</f>
        <v>Ddos</v>
      </c>
      <c r="I15" s="3" t="s">
        <v>23</v>
      </c>
      <c r="J1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" s="11">
        <v>4801</v>
      </c>
      <c r="L15" s="11">
        <f>IF(DatosLimpios[[#This Row],[Financial Loss (in Million $) ]]="",0,ABS(DatosLimpios[[#This Row],[Financial Loss (in Million $) ]]))*1000</f>
        <v>4801000</v>
      </c>
      <c r="M15" s="11" t="str">
        <f>IF(DatosLimpios[[#This Row],[Perdida economica UNK]]&gt;4000000,"Alta", IF(DatosLimpios[[#This Row],[Perdida economica UNK]]&gt;100000,"Media", "Baja"))</f>
        <v>Alta</v>
      </c>
      <c r="N15" s="18" t="s">
        <v>56</v>
      </c>
      <c r="O15" s="3" t="s">
        <v>36</v>
      </c>
      <c r="P15" s="2">
        <f>IF(DatosLimpios[[#This Row],[Number of Affected Users]]="six hundred",600,VALUE(DatosLimpios[[#This Row],[Number of Affected Users]]))</f>
        <v>922258</v>
      </c>
      <c r="Q15" s="2">
        <f>IF(DatosLimpios[[#This Row],[Number of Affected Users]]="six hundred",600,VALUE(DatosLimpios[[#This Row],[Number of Affected Users]]))</f>
        <v>922258</v>
      </c>
      <c r="R15" s="11">
        <f>DatosLimpios[[#This Row],[Perdida economica UNK]] /DatosLimpios[[#This Row],[Nº de Usuarios Afectados]]</f>
        <v>5.2057016583212077</v>
      </c>
      <c r="S15" s="11" t="str">
        <f>IF(DatosLimpios[[#This Row],[Perdida $ por Usuario]]&gt;100, "Grave",IF(DatosLimpios[[#This Row],[Perdida $ por Usuario]]&gt;40, "Moderada","Leve"))</f>
        <v>Leve</v>
      </c>
      <c r="T15" s="1" t="str">
        <f t="shared" si="0"/>
        <v>Unknown</v>
      </c>
      <c r="U15" s="3" t="s">
        <v>34</v>
      </c>
      <c r="V15" s="3" t="s">
        <v>57</v>
      </c>
      <c r="W15" s="2">
        <v>64</v>
      </c>
      <c r="X15" s="2" t="str">
        <f>IF(DatosLimpios[[#This Row],[Incident Resolution Time (in Hours)]]&gt;50,"Tardia",IF(DatosLimpios[[#This Row],[Incident Resolution Time (in Hours)]]&gt;20,"Media","Rapida" ))</f>
        <v>Tardia</v>
      </c>
    </row>
    <row r="16" spans="1:24" x14ac:dyDescent="0.25">
      <c r="A16" s="2">
        <v>17</v>
      </c>
      <c r="B16" s="3" t="s">
        <v>58</v>
      </c>
      <c r="C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6" s="1" t="str">
        <f>IFERROR(VLOOKUP(DatosLimpios[[#This Row],[Paises]], TablaRegiones[],2,FALSE), "Otra")</f>
        <v>Oceanía</v>
      </c>
      <c r="E16" s="2">
        <v>2022</v>
      </c>
      <c r="F16" s="3" t="s">
        <v>50</v>
      </c>
      <c r="G16" s="2">
        <f xml:space="preserve"> 2025 -DatosLimpios[[#This Row],[Year]]</f>
        <v>3</v>
      </c>
      <c r="H16" s="1" t="str">
        <f>IF(TRIM(DatosLimpios[[#This Row],[Attack Type]])="","Unknown",PROPER(TRIM(LOWER(DatosLimpios[[#This Row],[Attack Type]]))))</f>
        <v>Phishing</v>
      </c>
      <c r="I16" s="3" t="s">
        <v>46</v>
      </c>
      <c r="J1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" s="11">
        <v>6431</v>
      </c>
      <c r="L16" s="11">
        <f>IF(DatosLimpios[[#This Row],[Financial Loss (in Million $) ]]="",0,ABS(DatosLimpios[[#This Row],[Financial Loss (in Million $) ]]))*1000</f>
        <v>6431000</v>
      </c>
      <c r="M16" s="11" t="str">
        <f>IF(DatosLimpios[[#This Row],[Perdida economica UNK]]&gt;4000000,"Alta", IF(DatosLimpios[[#This Row],[Perdida economica UNK]]&gt;100000,"Media", "Baja"))</f>
        <v>Alta</v>
      </c>
      <c r="N16" s="18" t="s">
        <v>59</v>
      </c>
      <c r="O16" s="3" t="s">
        <v>29</v>
      </c>
      <c r="P16" s="2">
        <f>IF(DatosLimpios[[#This Row],[Number of Affected Users]]="six hundred",600,VALUE(DatosLimpios[[#This Row],[Number of Affected Users]]))</f>
        <v>120789</v>
      </c>
      <c r="Q16" s="2">
        <f>IF(DatosLimpios[[#This Row],[Number of Affected Users]]="six hundred",600,VALUE(DatosLimpios[[#This Row],[Number of Affected Users]]))</f>
        <v>120789</v>
      </c>
      <c r="R16" s="11">
        <f>DatosLimpios[[#This Row],[Perdida economica UNK]] /DatosLimpios[[#This Row],[Nº de Usuarios Afectados]]</f>
        <v>53.24160312611248</v>
      </c>
      <c r="S16" s="11" t="str">
        <f>IF(DatosLimpios[[#This Row],[Perdida $ por Usuario]]&gt;100, "Grave",IF(DatosLimpios[[#This Row],[Perdida $ por Usuario]]&gt;40, "Moderada","Leve"))</f>
        <v>Moderada</v>
      </c>
      <c r="T16" s="1" t="str">
        <f t="shared" si="0"/>
        <v>Nation-state</v>
      </c>
      <c r="U16" s="3" t="s">
        <v>52</v>
      </c>
      <c r="V16" s="3" t="s">
        <v>57</v>
      </c>
      <c r="W16" s="2">
        <v>36</v>
      </c>
      <c r="X16" s="2" t="str">
        <f>IF(DatosLimpios[[#This Row],[Incident Resolution Time (in Hours)]]&gt;50,"Tardia",IF(DatosLimpios[[#This Row],[Incident Resolution Time (in Hours)]]&gt;20,"Media","Rapida" ))</f>
        <v>Media</v>
      </c>
    </row>
    <row r="17" spans="1:24" x14ac:dyDescent="0.25">
      <c r="A17" s="2">
        <v>18</v>
      </c>
      <c r="B17" s="3" t="s">
        <v>60</v>
      </c>
      <c r="C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7" s="1" t="str">
        <f>IFERROR(VLOOKUP(DatosLimpios[[#This Row],[Paises]], TablaRegiones[],2,FALSE), "Otra")</f>
        <v>Asia</v>
      </c>
      <c r="E17" s="2">
        <v>2017</v>
      </c>
      <c r="F17" s="3" t="s">
        <v>22</v>
      </c>
      <c r="G17" s="2">
        <f xml:space="preserve"> 2025 -DatosLimpios[[#This Row],[Year]]</f>
        <v>8</v>
      </c>
      <c r="H17" s="1" t="str">
        <f>IF(TRIM(DatosLimpios[[#This Row],[Attack Type]])="","Unknown",PROPER(TRIM(LOWER(DatosLimpios[[#This Row],[Attack Type]]))))</f>
        <v>Man-In-The-Middle</v>
      </c>
      <c r="I17" s="3" t="s">
        <v>47</v>
      </c>
      <c r="J1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" s="11">
        <v>1304</v>
      </c>
      <c r="L17" s="11">
        <f>IF(DatosLimpios[[#This Row],[Financial Loss (in Million $) ]]="",0,ABS(DatosLimpios[[#This Row],[Financial Loss (in Million $) ]]))*1000</f>
        <v>1304000</v>
      </c>
      <c r="M17" s="11" t="str">
        <f>IF(DatosLimpios[[#This Row],[Perdida economica UNK]]&gt;4000000,"Alta", IF(DatosLimpios[[#This Row],[Perdida economica UNK]]&gt;100000,"Media", "Baja"))</f>
        <v>Media</v>
      </c>
      <c r="N17" s="18" t="s">
        <v>61</v>
      </c>
      <c r="O17" s="3" t="s">
        <v>14</v>
      </c>
      <c r="P17" s="2">
        <f>IF(DatosLimpios[[#This Row],[Number of Affected Users]]="six hundred",600,VALUE(DatosLimpios[[#This Row],[Number of Affected Users]]))</f>
        <v>850158</v>
      </c>
      <c r="Q17" s="2">
        <f>IF(DatosLimpios[[#This Row],[Number of Affected Users]]="six hundred",600,VALUE(DatosLimpios[[#This Row],[Number of Affected Users]]))</f>
        <v>850158</v>
      </c>
      <c r="R17" s="11">
        <f>DatosLimpios[[#This Row],[Perdida economica UNK]] /DatosLimpios[[#This Row],[Nº de Usuarios Afectados]]</f>
        <v>1.5338325346582635</v>
      </c>
      <c r="S17" s="11" t="str">
        <f>IF(DatosLimpios[[#This Row],[Perdida $ por Usuario]]&gt;100, "Grave",IF(DatosLimpios[[#This Row],[Perdida $ por Usuario]]&gt;40, "Moderada","Leve"))</f>
        <v>Leve</v>
      </c>
      <c r="T17" s="1" t="str">
        <f t="shared" si="0"/>
        <v>Hacker Group</v>
      </c>
      <c r="U17" s="3" t="s">
        <v>15</v>
      </c>
      <c r="V17" s="3" t="s">
        <v>31</v>
      </c>
      <c r="W17" s="2">
        <v>67</v>
      </c>
      <c r="X17" s="2" t="str">
        <f>IF(DatosLimpios[[#This Row],[Incident Resolution Time (in Hours)]]&gt;50,"Tardia",IF(DatosLimpios[[#This Row],[Incident Resolution Time (in Hours)]]&gt;20,"Media","Rapida" ))</f>
        <v>Tardia</v>
      </c>
    </row>
    <row r="18" spans="1:24" x14ac:dyDescent="0.25">
      <c r="A18" s="2">
        <v>19</v>
      </c>
      <c r="B18" s="3" t="s">
        <v>45</v>
      </c>
      <c r="C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" s="1" t="str">
        <f>IFERROR(VLOOKUP(DatosLimpios[[#This Row],[Paises]], TablaRegiones[],2,FALSE), "Otra")</f>
        <v>Asia</v>
      </c>
      <c r="E18" s="2">
        <v>2015</v>
      </c>
      <c r="F18" s="3" t="s">
        <v>39</v>
      </c>
      <c r="G18" s="2">
        <f xml:space="preserve"> 2025 -DatosLimpios[[#This Row],[Year]]</f>
        <v>10</v>
      </c>
      <c r="H18" s="1" t="str">
        <f>IF(TRIM(DatosLimpios[[#This Row],[Attack Type]])="","Unknown",PROPER(TRIM(LOWER(DatosLimpios[[#This Row],[Attack Type]]))))</f>
        <v>Ddos</v>
      </c>
      <c r="I18" s="3" t="s">
        <v>23</v>
      </c>
      <c r="J1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" s="11">
        <v>9314</v>
      </c>
      <c r="L18" s="11">
        <f>IF(DatosLimpios[[#This Row],[Financial Loss (in Million $) ]]="",0,ABS(DatosLimpios[[#This Row],[Financial Loss (in Million $) ]]))*1000</f>
        <v>9314000</v>
      </c>
      <c r="M18" s="11" t="str">
        <f>IF(DatosLimpios[[#This Row],[Perdida economica UNK]]&gt;4000000,"Alta", IF(DatosLimpios[[#This Row],[Perdida economica UNK]]&gt;100000,"Media", "Baja"))</f>
        <v>Alta</v>
      </c>
      <c r="N18" s="18" t="s">
        <v>62</v>
      </c>
      <c r="O18" s="3" t="s">
        <v>33</v>
      </c>
      <c r="P18" s="2">
        <f>IF(DatosLimpios[[#This Row],[Number of Affected Users]]="six hundred",600,VALUE(DatosLimpios[[#This Row],[Number of Affected Users]]))</f>
        <v>805278</v>
      </c>
      <c r="Q18" s="2">
        <f>IF(DatosLimpios[[#This Row],[Number of Affected Users]]="six hundred",600,VALUE(DatosLimpios[[#This Row],[Number of Affected Users]]))</f>
        <v>805278</v>
      </c>
      <c r="R18" s="11">
        <f>DatosLimpios[[#This Row],[Perdida economica UNK]] /DatosLimpios[[#This Row],[Nº de Usuarios Afectados]]</f>
        <v>11.566192047963561</v>
      </c>
      <c r="S18" s="11" t="str">
        <f>IF(DatosLimpios[[#This Row],[Perdida $ por Usuario]]&gt;100, "Grave",IF(DatosLimpios[[#This Row],[Perdida $ por Usuario]]&gt;40, "Moderada","Leve"))</f>
        <v>Leve</v>
      </c>
      <c r="T18" s="1" t="str">
        <f t="shared" si="0"/>
        <v>Insider</v>
      </c>
      <c r="U18" s="3" t="s">
        <v>34</v>
      </c>
      <c r="V18" s="3" t="s">
        <v>57</v>
      </c>
      <c r="W18" s="2">
        <v>56</v>
      </c>
      <c r="X18" s="2" t="str">
        <f>IF(DatosLimpios[[#This Row],[Incident Resolution Time (in Hours)]]&gt;50,"Tardia",IF(DatosLimpios[[#This Row],[Incident Resolution Time (in Hours)]]&gt;20,"Media","Rapida" ))</f>
        <v>Tardia</v>
      </c>
    </row>
    <row r="19" spans="1:24" x14ac:dyDescent="0.25">
      <c r="A19" s="2">
        <v>20</v>
      </c>
      <c r="B19" s="3" t="s">
        <v>26</v>
      </c>
      <c r="C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" s="1" t="str">
        <f>IFERROR(VLOOKUP(DatosLimpios[[#This Row],[Paises]], TablaRegiones[],2,FALSE), "Otra")</f>
        <v>Europa</v>
      </c>
      <c r="E19" s="2">
        <v>2019</v>
      </c>
      <c r="F19" s="3" t="s">
        <v>63</v>
      </c>
      <c r="G19" s="2">
        <f xml:space="preserve"> 2025 -DatosLimpios[[#This Row],[Year]]</f>
        <v>6</v>
      </c>
      <c r="H19" s="1" t="str">
        <f>IF(TRIM(DatosLimpios[[#This Row],[Attack Type]])="","Unknown",PROPER(TRIM(LOWER(DatosLimpios[[#This Row],[Attack Type]]))))</f>
        <v>Malware</v>
      </c>
      <c r="I19" s="3" t="s">
        <v>27</v>
      </c>
      <c r="J1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" s="11">
        <v>1401</v>
      </c>
      <c r="L19" s="11">
        <f>IF(DatosLimpios[[#This Row],[Financial Loss (in Million $) ]]="",0,ABS(DatosLimpios[[#This Row],[Financial Loss (in Million $) ]]))*1000</f>
        <v>1401000</v>
      </c>
      <c r="M19" s="11" t="str">
        <f>IF(DatosLimpios[[#This Row],[Perdida economica UNK]]&gt;4000000,"Alta", IF(DatosLimpios[[#This Row],[Perdida economica UNK]]&gt;100000,"Media", "Baja"))</f>
        <v>Media</v>
      </c>
      <c r="N19" s="18" t="s">
        <v>64</v>
      </c>
      <c r="O19" s="3" t="s">
        <v>33</v>
      </c>
      <c r="P19" s="2">
        <f>IF(DatosLimpios[[#This Row],[Number of Affected Users]]="six hundred",600,VALUE(DatosLimpios[[#This Row],[Number of Affected Users]]))</f>
        <v>578443</v>
      </c>
      <c r="Q19" s="2">
        <f>IF(DatosLimpios[[#This Row],[Number of Affected Users]]="six hundred",600,VALUE(DatosLimpios[[#This Row],[Number of Affected Users]]))</f>
        <v>578443</v>
      </c>
      <c r="R19" s="11">
        <f>DatosLimpios[[#This Row],[Perdida economica UNK]] /DatosLimpios[[#This Row],[Nº de Usuarios Afectados]]</f>
        <v>2.4220191099209432</v>
      </c>
      <c r="S19" s="11" t="str">
        <f>IF(DatosLimpios[[#This Row],[Perdida $ por Usuario]]&gt;100, "Grave",IF(DatosLimpios[[#This Row],[Perdida $ por Usuario]]&gt;40, "Moderada","Leve"))</f>
        <v>Leve</v>
      </c>
      <c r="T19" s="1" t="str">
        <f t="shared" si="0"/>
        <v>Insider</v>
      </c>
      <c r="U19" s="3" t="s">
        <v>34</v>
      </c>
      <c r="V19" s="3" t="s">
        <v>49</v>
      </c>
      <c r="W19" s="2">
        <v>28</v>
      </c>
      <c r="X19" s="2" t="str">
        <f>IF(DatosLimpios[[#This Row],[Incident Resolution Time (in Hours)]]&gt;50,"Tardia",IF(DatosLimpios[[#This Row],[Incident Resolution Time (in Hours)]]&gt;20,"Media","Rapida" ))</f>
        <v>Media</v>
      </c>
    </row>
    <row r="20" spans="1:24" x14ac:dyDescent="0.25">
      <c r="A20" s="2">
        <v>21</v>
      </c>
      <c r="B20" s="3" t="s">
        <v>45</v>
      </c>
      <c r="C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" s="1" t="str">
        <f>IFERROR(VLOOKUP(DatosLimpios[[#This Row],[Paises]], TablaRegiones[],2,FALSE), "Otra")</f>
        <v>Asia</v>
      </c>
      <c r="E20" s="2">
        <v>2016</v>
      </c>
      <c r="F20" s="3" t="s">
        <v>39</v>
      </c>
      <c r="G20" s="2">
        <f xml:space="preserve"> 2025 -DatosLimpios[[#This Row],[Year]]</f>
        <v>9</v>
      </c>
      <c r="H20" s="1" t="str">
        <f>IF(TRIM(DatosLimpios[[#This Row],[Attack Type]])="","Unknown",PROPER(TRIM(LOWER(DatosLimpios[[#This Row],[Attack Type]]))))</f>
        <v>Ddos</v>
      </c>
      <c r="I20" s="3" t="s">
        <v>23</v>
      </c>
      <c r="J2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" s="11">
        <v>3645</v>
      </c>
      <c r="L20" s="11">
        <f>IF(DatosLimpios[[#This Row],[Financial Loss (in Million $) ]]="",0,ABS(DatosLimpios[[#This Row],[Financial Loss (in Million $) ]]))*1000</f>
        <v>3645000</v>
      </c>
      <c r="M20" s="11" t="str">
        <f>IF(DatosLimpios[[#This Row],[Perdida economica UNK]]&gt;4000000,"Alta", IF(DatosLimpios[[#This Row],[Perdida economica UNK]]&gt;100000,"Media", "Baja"))</f>
        <v>Media</v>
      </c>
      <c r="N20" s="18" t="s">
        <v>65</v>
      </c>
      <c r="O20" s="3" t="s">
        <v>29</v>
      </c>
      <c r="P20" s="2">
        <f>IF(DatosLimpios[[#This Row],[Number of Affected Users]]="six hundred",600,VALUE(DatosLimpios[[#This Row],[Number of Affected Users]]))</f>
        <v>261808</v>
      </c>
      <c r="Q20" s="2">
        <f>IF(DatosLimpios[[#This Row],[Number of Affected Users]]="six hundred",600,VALUE(DatosLimpios[[#This Row],[Number of Affected Users]]))</f>
        <v>261808</v>
      </c>
      <c r="R20" s="11">
        <f>DatosLimpios[[#This Row],[Perdida economica UNK]] /DatosLimpios[[#This Row],[Nº de Usuarios Afectados]]</f>
        <v>13.922416427305507</v>
      </c>
      <c r="S20" s="11" t="str">
        <f>IF(DatosLimpios[[#This Row],[Perdida $ por Usuario]]&gt;100, "Grave",IF(DatosLimpios[[#This Row],[Perdida $ por Usuario]]&gt;40, "Moderada","Leve"))</f>
        <v>Leve</v>
      </c>
      <c r="T20" s="1" t="str">
        <f t="shared" si="0"/>
        <v>Nation-state</v>
      </c>
      <c r="U20" s="3" t="s">
        <v>34</v>
      </c>
      <c r="V20" s="3" t="s">
        <v>31</v>
      </c>
      <c r="W20" s="2">
        <v>6</v>
      </c>
      <c r="X20" s="2" t="str">
        <f>IF(DatosLimpios[[#This Row],[Incident Resolution Time (in Hours)]]&gt;50,"Tardia",IF(DatosLimpios[[#This Row],[Incident Resolution Time (in Hours)]]&gt;20,"Media","Rapida" ))</f>
        <v>Rapida</v>
      </c>
    </row>
    <row r="21" spans="1:24" x14ac:dyDescent="0.25">
      <c r="A21" s="2">
        <v>22</v>
      </c>
      <c r="B21" s="3" t="s">
        <v>66</v>
      </c>
      <c r="C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" s="1" t="str">
        <f>IFERROR(VLOOKUP(DatosLimpios[[#This Row],[Paises]], TablaRegiones[],2,FALSE), "Otra")</f>
        <v>América</v>
      </c>
      <c r="E21" s="2">
        <v>2015</v>
      </c>
      <c r="F21" s="3" t="s">
        <v>17</v>
      </c>
      <c r="G21" s="2">
        <f xml:space="preserve"> 2025 -DatosLimpios[[#This Row],[Year]]</f>
        <v>10</v>
      </c>
      <c r="H21" s="1" t="str">
        <f>IF(TRIM(DatosLimpios[[#This Row],[Attack Type]])="","Unknown",PROPER(TRIM(LOWER(DatosLimpios[[#This Row],[Attack Type]]))))</f>
        <v>Ransomware</v>
      </c>
      <c r="I21" s="3" t="s">
        <v>18</v>
      </c>
      <c r="J2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" s="11">
        <v>4955</v>
      </c>
      <c r="L21" s="11">
        <f>IF(DatosLimpios[[#This Row],[Financial Loss (in Million $) ]]="",0,ABS(DatosLimpios[[#This Row],[Financial Loss (in Million $) ]]))*1000</f>
        <v>4955000</v>
      </c>
      <c r="M21" s="11" t="str">
        <f>IF(DatosLimpios[[#This Row],[Perdida economica UNK]]&gt;4000000,"Alta", IF(DatosLimpios[[#This Row],[Perdida economica UNK]]&gt;100000,"Media", "Baja"))</f>
        <v>Alta</v>
      </c>
      <c r="N21" s="18" t="s">
        <v>67</v>
      </c>
      <c r="O21" s="3" t="s">
        <v>14</v>
      </c>
      <c r="P21" s="2">
        <f>IF(DatosLimpios[[#This Row],[Number of Affected Users]]="six hundred",600,VALUE(DatosLimpios[[#This Row],[Number of Affected Users]]))</f>
        <v>920172</v>
      </c>
      <c r="Q21" s="2">
        <f>IF(DatosLimpios[[#This Row],[Number of Affected Users]]="six hundred",600,VALUE(DatosLimpios[[#This Row],[Number of Affected Users]]))</f>
        <v>920172</v>
      </c>
      <c r="R21" s="11">
        <f>DatosLimpios[[#This Row],[Perdida economica UNK]] /DatosLimpios[[#This Row],[Nº de Usuarios Afectados]]</f>
        <v>5.3848628299926533</v>
      </c>
      <c r="S21" s="11" t="str">
        <f>IF(DatosLimpios[[#This Row],[Perdida $ por Usuario]]&gt;100, "Grave",IF(DatosLimpios[[#This Row],[Perdida $ por Usuario]]&gt;40, "Moderada","Leve"))</f>
        <v>Leve</v>
      </c>
      <c r="T21" s="1" t="str">
        <f t="shared" si="0"/>
        <v>Hacker Group</v>
      </c>
      <c r="U21" s="3" t="s">
        <v>25</v>
      </c>
      <c r="V21" s="3" t="s">
        <v>37</v>
      </c>
      <c r="W21" s="2">
        <v>43</v>
      </c>
      <c r="X21" s="2" t="str">
        <f>IF(DatosLimpios[[#This Row],[Incident Resolution Time (in Hours)]]&gt;50,"Tardia",IF(DatosLimpios[[#This Row],[Incident Resolution Time (in Hours)]]&gt;20,"Media","Rapida" ))</f>
        <v>Media</v>
      </c>
    </row>
    <row r="22" spans="1:24" x14ac:dyDescent="0.25">
      <c r="A22" s="2">
        <v>23</v>
      </c>
      <c r="B22" s="3" t="s">
        <v>41</v>
      </c>
      <c r="C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2" s="1" t="str">
        <f>IFERROR(VLOOKUP(DatosLimpios[[#This Row],[Paises]], TablaRegiones[],2,FALSE), "Otra")</f>
        <v>Europa</v>
      </c>
      <c r="E22" s="2">
        <v>2023</v>
      </c>
      <c r="F22" s="3" t="s">
        <v>17</v>
      </c>
      <c r="G22" s="2">
        <f xml:space="preserve"> 2025 -DatosLimpios[[#This Row],[Year]]</f>
        <v>2</v>
      </c>
      <c r="H22" s="1" t="str">
        <f>IF(TRIM(DatosLimpios[[#This Row],[Attack Type]])="","Unknown",PROPER(TRIM(LOWER(DatosLimpios[[#This Row],[Attack Type]]))))</f>
        <v>Ransomware</v>
      </c>
      <c r="I22" s="3" t="s">
        <v>12</v>
      </c>
      <c r="J2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" s="11">
        <v>1772</v>
      </c>
      <c r="L22" s="11">
        <f>IF(DatosLimpios[[#This Row],[Financial Loss (in Million $) ]]="",0,ABS(DatosLimpios[[#This Row],[Financial Loss (in Million $) ]]))*1000</f>
        <v>1772000</v>
      </c>
      <c r="M22" s="11" t="str">
        <f>IF(DatosLimpios[[#This Row],[Perdida economica UNK]]&gt;4000000,"Alta", IF(DatosLimpios[[#This Row],[Perdida economica UNK]]&gt;100000,"Media", "Baja"))</f>
        <v>Media</v>
      </c>
      <c r="N22" s="18" t="s">
        <v>68</v>
      </c>
      <c r="O22" s="3" t="s">
        <v>33</v>
      </c>
      <c r="P22" s="2">
        <f>IF(DatosLimpios[[#This Row],[Number of Affected Users]]="six hundred",600,VALUE(DatosLimpios[[#This Row],[Number of Affected Users]]))</f>
        <v>261661</v>
      </c>
      <c r="Q22" s="2">
        <f>IF(DatosLimpios[[#This Row],[Number of Affected Users]]="six hundred",600,VALUE(DatosLimpios[[#This Row],[Number of Affected Users]]))</f>
        <v>261661</v>
      </c>
      <c r="R22" s="11">
        <f>DatosLimpios[[#This Row],[Perdida economica UNK]] /DatosLimpios[[#This Row],[Nº de Usuarios Afectados]]</f>
        <v>6.772121179694337</v>
      </c>
      <c r="S22" s="11" t="str">
        <f>IF(DatosLimpios[[#This Row],[Perdida $ por Usuario]]&gt;100, "Grave",IF(DatosLimpios[[#This Row],[Perdida $ por Usuario]]&gt;40, "Moderada","Leve"))</f>
        <v>Leve</v>
      </c>
      <c r="T22" s="1" t="str">
        <f t="shared" si="0"/>
        <v>Insider</v>
      </c>
      <c r="U22" s="3" t="s">
        <v>34</v>
      </c>
      <c r="V22" s="3" t="s">
        <v>16</v>
      </c>
      <c r="W22" s="2">
        <v>11</v>
      </c>
      <c r="X22" s="2" t="str">
        <f>IF(DatosLimpios[[#This Row],[Incident Resolution Time (in Hours)]]&gt;50,"Tardia",IF(DatosLimpios[[#This Row],[Incident Resolution Time (in Hours)]]&gt;20,"Media","Rapida" ))</f>
        <v>Rapida</v>
      </c>
    </row>
    <row r="23" spans="1:24" x14ac:dyDescent="0.25">
      <c r="A23" s="2">
        <v>24</v>
      </c>
      <c r="B23" s="3" t="s">
        <v>45</v>
      </c>
      <c r="C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" s="1" t="str">
        <f>IFERROR(VLOOKUP(DatosLimpios[[#This Row],[Paises]], TablaRegiones[],2,FALSE), "Otra")</f>
        <v>Asia</v>
      </c>
      <c r="E23" s="2">
        <v>2017</v>
      </c>
      <c r="F23" s="3" t="s">
        <v>39</v>
      </c>
      <c r="G23" s="2">
        <f xml:space="preserve"> 2025 -DatosLimpios[[#This Row],[Year]]</f>
        <v>8</v>
      </c>
      <c r="H23" s="1" t="str">
        <f>IF(TRIM(DatosLimpios[[#This Row],[Attack Type]])="","Unknown",PROPER(TRIM(LOWER(DatosLimpios[[#This Row],[Attack Type]]))))</f>
        <v>Ddos</v>
      </c>
      <c r="I23" s="3" t="s">
        <v>69</v>
      </c>
      <c r="J2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" s="11">
        <v>7671</v>
      </c>
      <c r="L23" s="11">
        <f>IF(DatosLimpios[[#This Row],[Financial Loss (in Million $) ]]="",0,ABS(DatosLimpios[[#This Row],[Financial Loss (in Million $) ]]))*1000</f>
        <v>7671000</v>
      </c>
      <c r="M23" s="11" t="str">
        <f>IF(DatosLimpios[[#This Row],[Perdida economica UNK]]&gt;4000000,"Alta", IF(DatosLimpios[[#This Row],[Perdida economica UNK]]&gt;100000,"Media", "Baja"))</f>
        <v>Alta</v>
      </c>
      <c r="N23" s="18" t="s">
        <v>70</v>
      </c>
      <c r="O23" s="3" t="s">
        <v>29</v>
      </c>
      <c r="P23" s="2">
        <f>IF(DatosLimpios[[#This Row],[Number of Affected Users]]="six hundred",600,VALUE(DatosLimpios[[#This Row],[Number of Affected Users]]))</f>
        <v>246205</v>
      </c>
      <c r="Q23" s="2">
        <f>IF(DatosLimpios[[#This Row],[Number of Affected Users]]="six hundred",600,VALUE(DatosLimpios[[#This Row],[Number of Affected Users]]))</f>
        <v>246205</v>
      </c>
      <c r="R23" s="11">
        <f>DatosLimpios[[#This Row],[Perdida economica UNK]] /DatosLimpios[[#This Row],[Nº de Usuarios Afectados]]</f>
        <v>31.156962693690218</v>
      </c>
      <c r="S23" s="11" t="str">
        <f>IF(DatosLimpios[[#This Row],[Perdida $ por Usuario]]&gt;100, "Grave",IF(DatosLimpios[[#This Row],[Perdida $ por Usuario]]&gt;40, "Moderada","Leve"))</f>
        <v>Leve</v>
      </c>
      <c r="T23" s="1" t="str">
        <f t="shared" si="0"/>
        <v>Nation-state</v>
      </c>
      <c r="U23" s="3" t="s">
        <v>15</v>
      </c>
      <c r="V23" s="3" t="s">
        <v>49</v>
      </c>
      <c r="W23" s="2">
        <v>30</v>
      </c>
      <c r="X23" s="2" t="str">
        <f>IF(DatosLimpios[[#This Row],[Incident Resolution Time (in Hours)]]&gt;50,"Tardia",IF(DatosLimpios[[#This Row],[Incident Resolution Time (in Hours)]]&gt;20,"Media","Rapida" ))</f>
        <v>Media</v>
      </c>
    </row>
    <row r="24" spans="1:24" x14ac:dyDescent="0.25">
      <c r="A24" s="2">
        <v>25</v>
      </c>
      <c r="B24" s="3" t="s">
        <v>71</v>
      </c>
      <c r="C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" s="1" t="str">
        <f>IFERROR(VLOOKUP(DatosLimpios[[#This Row],[Paises]], TablaRegiones[],2,FALSE), "Otra")</f>
        <v>Asia</v>
      </c>
      <c r="E24" s="2">
        <v>2022</v>
      </c>
      <c r="F24" s="3" t="s">
        <v>50</v>
      </c>
      <c r="G24" s="2">
        <f xml:space="preserve"> 2025 -DatosLimpios[[#This Row],[Year]]</f>
        <v>3</v>
      </c>
      <c r="H24" s="1" t="str">
        <f>IF(TRIM(DatosLimpios[[#This Row],[Attack Type]])="","Unknown",PROPER(TRIM(LOWER(DatosLimpios[[#This Row],[Attack Type]]))))</f>
        <v>Phishing</v>
      </c>
      <c r="I24" s="3" t="s">
        <v>27</v>
      </c>
      <c r="J2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" s="11">
        <v>2042</v>
      </c>
      <c r="L24" s="11">
        <f>IF(DatosLimpios[[#This Row],[Financial Loss (in Million $) ]]="",0,ABS(DatosLimpios[[#This Row],[Financial Loss (in Million $) ]]))*1000</f>
        <v>2042000</v>
      </c>
      <c r="M24" s="11" t="str">
        <f>IF(DatosLimpios[[#This Row],[Perdida economica UNK]]&gt;4000000,"Alta", IF(DatosLimpios[[#This Row],[Perdida economica UNK]]&gt;100000,"Media", "Baja"))</f>
        <v>Media</v>
      </c>
      <c r="N24" s="18" t="s">
        <v>72</v>
      </c>
      <c r="O24" s="3" t="s">
        <v>29</v>
      </c>
      <c r="P24" s="2">
        <f>IF(DatosLimpios[[#This Row],[Number of Affected Users]]="six hundred",600,VALUE(DatosLimpios[[#This Row],[Number of Affected Users]]))</f>
        <v>186148</v>
      </c>
      <c r="Q24" s="2">
        <f>IF(DatosLimpios[[#This Row],[Number of Affected Users]]="six hundred",600,VALUE(DatosLimpios[[#This Row],[Number of Affected Users]]))</f>
        <v>186148</v>
      </c>
      <c r="R24" s="11">
        <f>DatosLimpios[[#This Row],[Perdida economica UNK]] /DatosLimpios[[#This Row],[Nº de Usuarios Afectados]]</f>
        <v>10.969765992651009</v>
      </c>
      <c r="S24" s="11" t="str">
        <f>IF(DatosLimpios[[#This Row],[Perdida $ por Usuario]]&gt;100, "Grave",IF(DatosLimpios[[#This Row],[Perdida $ por Usuario]]&gt;40, "Moderada","Leve"))</f>
        <v>Leve</v>
      </c>
      <c r="T24" s="1" t="str">
        <f t="shared" si="0"/>
        <v>Nation-state</v>
      </c>
      <c r="U24" s="3" t="s">
        <v>25</v>
      </c>
      <c r="V24" s="3" t="s">
        <v>37</v>
      </c>
      <c r="W24" s="2">
        <v>32</v>
      </c>
      <c r="X24" s="2" t="str">
        <f>IF(DatosLimpios[[#This Row],[Incident Resolution Time (in Hours)]]&gt;50,"Tardia",IF(DatosLimpios[[#This Row],[Incident Resolution Time (in Hours)]]&gt;20,"Media","Rapida" ))</f>
        <v>Media</v>
      </c>
    </row>
    <row r="25" spans="1:24" x14ac:dyDescent="0.25">
      <c r="A25" s="2">
        <v>26</v>
      </c>
      <c r="B25" s="3" t="s">
        <v>66</v>
      </c>
      <c r="C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" s="1" t="str">
        <f>IFERROR(VLOOKUP(DatosLimpios[[#This Row],[Paises]], TablaRegiones[],2,FALSE), "Otra")</f>
        <v>América</v>
      </c>
      <c r="E25" s="2">
        <v>2023</v>
      </c>
      <c r="F25" s="3" t="s">
        <v>39</v>
      </c>
      <c r="G25" s="2">
        <f xml:space="preserve"> 2025 -DatosLimpios[[#This Row],[Year]]</f>
        <v>2</v>
      </c>
      <c r="H25" s="1" t="str">
        <f>IF(TRIM(DatosLimpios[[#This Row],[Attack Type]])="","Unknown",PROPER(TRIM(LOWER(DatosLimpios[[#This Row],[Attack Type]]))))</f>
        <v>Ddos</v>
      </c>
      <c r="I25" s="3" t="s">
        <v>27</v>
      </c>
      <c r="J2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" s="11">
        <v>5184</v>
      </c>
      <c r="L25" s="11">
        <f>IF(DatosLimpios[[#This Row],[Financial Loss (in Million $) ]]="",0,ABS(DatosLimpios[[#This Row],[Financial Loss (in Million $) ]]))*1000</f>
        <v>5184000</v>
      </c>
      <c r="M25" s="11" t="str">
        <f>IF(DatosLimpios[[#This Row],[Perdida economica UNK]]&gt;4000000,"Alta", IF(DatosLimpios[[#This Row],[Perdida economica UNK]]&gt;100000,"Media", "Baja"))</f>
        <v>Alta</v>
      </c>
      <c r="N25" s="18" t="s">
        <v>73</v>
      </c>
      <c r="O25" s="3" t="s">
        <v>14</v>
      </c>
      <c r="P25" s="2">
        <f>IF(DatosLimpios[[#This Row],[Number of Affected Users]]="six hundred",600,VALUE(DatosLimpios[[#This Row],[Number of Affected Users]]))</f>
        <v>699007</v>
      </c>
      <c r="Q25" s="2">
        <f>IF(DatosLimpios[[#This Row],[Number of Affected Users]]="six hundred",600,VALUE(DatosLimpios[[#This Row],[Number of Affected Users]]))</f>
        <v>699007</v>
      </c>
      <c r="R25" s="11">
        <f>DatosLimpios[[#This Row],[Perdida economica UNK]] /DatosLimpios[[#This Row],[Nº de Usuarios Afectados]]</f>
        <v>7.4162347444303132</v>
      </c>
      <c r="S25" s="11" t="str">
        <f>IF(DatosLimpios[[#This Row],[Perdida $ por Usuario]]&gt;100, "Grave",IF(DatosLimpios[[#This Row],[Perdida $ por Usuario]]&gt;40, "Moderada","Leve"))</f>
        <v>Leve</v>
      </c>
      <c r="T25" s="1" t="str">
        <f t="shared" si="0"/>
        <v>Hacker Group</v>
      </c>
      <c r="U25" s="3" t="s">
        <v>34</v>
      </c>
      <c r="V25" s="3" t="s">
        <v>16</v>
      </c>
      <c r="W25" s="2">
        <v>30</v>
      </c>
      <c r="X25" s="2" t="str">
        <f>IF(DatosLimpios[[#This Row],[Incident Resolution Time (in Hours)]]&gt;50,"Tardia",IF(DatosLimpios[[#This Row],[Incident Resolution Time (in Hours)]]&gt;20,"Media","Rapida" ))</f>
        <v>Media</v>
      </c>
    </row>
    <row r="26" spans="1:24" x14ac:dyDescent="0.25">
      <c r="A26" s="2">
        <v>27</v>
      </c>
      <c r="B26" s="3" t="s">
        <v>10</v>
      </c>
      <c r="C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" s="1" t="str">
        <f>IFERROR(VLOOKUP(DatosLimpios[[#This Row],[Paises]], TablaRegiones[],2,FALSE), "Otra")</f>
        <v>Asia</v>
      </c>
      <c r="E26" s="2">
        <v>2021</v>
      </c>
      <c r="F26" s="3" t="s">
        <v>50</v>
      </c>
      <c r="G26" s="2">
        <f xml:space="preserve"> 2025 -DatosLimpios[[#This Row],[Year]]</f>
        <v>4</v>
      </c>
      <c r="H26" s="1" t="str">
        <f>IF(TRIM(DatosLimpios[[#This Row],[Attack Type]])="","Unknown",PROPER(TRIM(LOWER(DatosLimpios[[#This Row],[Attack Type]]))))</f>
        <v>Phishing</v>
      </c>
      <c r="I26" s="3" t="s">
        <v>18</v>
      </c>
      <c r="J2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" s="11">
        <v>5106</v>
      </c>
      <c r="L26" s="11">
        <f>IF(DatosLimpios[[#This Row],[Financial Loss (in Million $) ]]="",0,ABS(DatosLimpios[[#This Row],[Financial Loss (in Million $) ]]))*1000</f>
        <v>5106000</v>
      </c>
      <c r="M26" s="11" t="str">
        <f>IF(DatosLimpios[[#This Row],[Perdida economica UNK]]&gt;4000000,"Alta", IF(DatosLimpios[[#This Row],[Perdida economica UNK]]&gt;100000,"Media", "Baja"))</f>
        <v>Alta</v>
      </c>
      <c r="N26" s="18" t="s">
        <v>74</v>
      </c>
      <c r="O26" s="3" t="s">
        <v>33</v>
      </c>
      <c r="P26" s="2">
        <f>IF(DatosLimpios[[#This Row],[Number of Affected Users]]="six hundred",600,VALUE(DatosLimpios[[#This Row],[Number of Affected Users]]))</f>
        <v>628562</v>
      </c>
      <c r="Q26" s="2">
        <f>IF(DatosLimpios[[#This Row],[Number of Affected Users]]="six hundred",600,VALUE(DatosLimpios[[#This Row],[Number of Affected Users]]))</f>
        <v>628562</v>
      </c>
      <c r="R26" s="11">
        <f>DatosLimpios[[#This Row],[Perdida economica UNK]] /DatosLimpios[[#This Row],[Nº de Usuarios Afectados]]</f>
        <v>8.1233036677368347</v>
      </c>
      <c r="S26" s="11" t="str">
        <f>IF(DatosLimpios[[#This Row],[Perdida $ por Usuario]]&gt;100, "Grave",IF(DatosLimpios[[#This Row],[Perdida $ por Usuario]]&gt;40, "Moderada","Leve"))</f>
        <v>Leve</v>
      </c>
      <c r="T26" s="1" t="str">
        <f t="shared" si="0"/>
        <v>Insider</v>
      </c>
      <c r="U26" s="3" t="s">
        <v>52</v>
      </c>
      <c r="V26" s="3" t="s">
        <v>31</v>
      </c>
      <c r="W26" s="2">
        <v>52</v>
      </c>
      <c r="X26" s="2" t="str">
        <f>IF(DatosLimpios[[#This Row],[Incident Resolution Time (in Hours)]]&gt;50,"Tardia",IF(DatosLimpios[[#This Row],[Incident Resolution Time (in Hours)]]&gt;20,"Media","Rapida" ))</f>
        <v>Tardia</v>
      </c>
    </row>
    <row r="27" spans="1:24" x14ac:dyDescent="0.25">
      <c r="A27" s="2">
        <v>28</v>
      </c>
      <c r="B27" s="3" t="s">
        <v>71</v>
      </c>
      <c r="C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" s="1" t="str">
        <f>IFERROR(VLOOKUP(DatosLimpios[[#This Row],[Paises]], TablaRegiones[],2,FALSE), "Otra")</f>
        <v>Asia</v>
      </c>
      <c r="E27" s="2">
        <v>2022</v>
      </c>
      <c r="F27" s="3" t="s">
        <v>63</v>
      </c>
      <c r="G27" s="2">
        <f xml:space="preserve"> 2025 -DatosLimpios[[#This Row],[Year]]</f>
        <v>3</v>
      </c>
      <c r="H27" s="1" t="str">
        <f>IF(TRIM(DatosLimpios[[#This Row],[Attack Type]])="","Unknown",PROPER(TRIM(LOWER(DatosLimpios[[#This Row],[Attack Type]]))))</f>
        <v>Malware</v>
      </c>
      <c r="I27" s="3" t="s">
        <v>12</v>
      </c>
      <c r="J2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" s="11">
        <v>5304</v>
      </c>
      <c r="L27" s="11">
        <f>IF(DatosLimpios[[#This Row],[Financial Loss (in Million $) ]]="",0,ABS(DatosLimpios[[#This Row],[Financial Loss (in Million $) ]]))*1000</f>
        <v>5304000</v>
      </c>
      <c r="M27" s="11" t="str">
        <f>IF(DatosLimpios[[#This Row],[Perdida economica UNK]]&gt;4000000,"Alta", IF(DatosLimpios[[#This Row],[Perdida economica UNK]]&gt;100000,"Media", "Baja"))</f>
        <v>Alta</v>
      </c>
      <c r="N27" s="18" t="s">
        <v>75</v>
      </c>
      <c r="O27" s="3" t="s">
        <v>29</v>
      </c>
      <c r="P27" s="2">
        <f>IF(DatosLimpios[[#This Row],[Number of Affected Users]]="six hundred",600,VALUE(DatosLimpios[[#This Row],[Number of Affected Users]]))</f>
        <v>570494</v>
      </c>
      <c r="Q27" s="2">
        <f>IF(DatosLimpios[[#This Row],[Number of Affected Users]]="six hundred",600,VALUE(DatosLimpios[[#This Row],[Number of Affected Users]]))</f>
        <v>570494</v>
      </c>
      <c r="R27" s="11">
        <f>DatosLimpios[[#This Row],[Perdida economica UNK]] /DatosLimpios[[#This Row],[Nº de Usuarios Afectados]]</f>
        <v>9.2972055797256417</v>
      </c>
      <c r="S27" s="11" t="str">
        <f>IF(DatosLimpios[[#This Row],[Perdida $ por Usuario]]&gt;100, "Grave",IF(DatosLimpios[[#This Row],[Perdida $ por Usuario]]&gt;40, "Moderada","Leve"))</f>
        <v>Leve</v>
      </c>
      <c r="T27" s="1" t="str">
        <f t="shared" si="0"/>
        <v>Nation-state</v>
      </c>
      <c r="U27" s="3" t="s">
        <v>15</v>
      </c>
      <c r="V27" s="3" t="s">
        <v>16</v>
      </c>
      <c r="W27" s="2">
        <v>53</v>
      </c>
      <c r="X27" s="2" t="str">
        <f>IF(DatosLimpios[[#This Row],[Incident Resolution Time (in Hours)]]&gt;50,"Tardia",IF(DatosLimpios[[#This Row],[Incident Resolution Time (in Hours)]]&gt;20,"Media","Rapida" ))</f>
        <v>Tardia</v>
      </c>
    </row>
    <row r="28" spans="1:24" x14ac:dyDescent="0.25">
      <c r="A28" s="2">
        <v>29</v>
      </c>
      <c r="B28" s="3" t="s">
        <v>71</v>
      </c>
      <c r="C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" s="1" t="str">
        <f>IFERROR(VLOOKUP(DatosLimpios[[#This Row],[Paises]], TablaRegiones[],2,FALSE), "Otra")</f>
        <v>Asia</v>
      </c>
      <c r="E28" s="2">
        <v>2022</v>
      </c>
      <c r="F28" s="3" t="s">
        <v>17</v>
      </c>
      <c r="G28" s="2">
        <f xml:space="preserve"> 2025 -DatosLimpios[[#This Row],[Year]]</f>
        <v>3</v>
      </c>
      <c r="H28" s="1" t="str">
        <f>IF(TRIM(DatosLimpios[[#This Row],[Attack Type]])="","Unknown",PROPER(TRIM(LOWER(DatosLimpios[[#This Row],[Attack Type]]))))</f>
        <v>Ransomware</v>
      </c>
      <c r="I28" s="3" t="s">
        <v>46</v>
      </c>
      <c r="J2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" s="11">
        <v>2617</v>
      </c>
      <c r="L28" s="11">
        <f>IF(DatosLimpios[[#This Row],[Financial Loss (in Million $) ]]="",0,ABS(DatosLimpios[[#This Row],[Financial Loss (in Million $) ]]))*1000</f>
        <v>2617000</v>
      </c>
      <c r="M28" s="11" t="str">
        <f>IF(DatosLimpios[[#This Row],[Perdida economica UNK]]&gt;4000000,"Alta", IF(DatosLimpios[[#This Row],[Perdida economica UNK]]&gt;100000,"Media", "Baja"))</f>
        <v>Media</v>
      </c>
      <c r="N28" s="18" t="s">
        <v>76</v>
      </c>
      <c r="O28" s="3" t="s">
        <v>33</v>
      </c>
      <c r="P28" s="2">
        <f>IF(DatosLimpios[[#This Row],[Number of Affected Users]]="six hundred",600,VALUE(DatosLimpios[[#This Row],[Number of Affected Users]]))</f>
        <v>937653</v>
      </c>
      <c r="Q28" s="2">
        <f>IF(DatosLimpios[[#This Row],[Number of Affected Users]]="six hundred",600,VALUE(DatosLimpios[[#This Row],[Number of Affected Users]]))</f>
        <v>937653</v>
      </c>
      <c r="R28" s="11">
        <f>DatosLimpios[[#This Row],[Perdida economica UNK]] /DatosLimpios[[#This Row],[Nº de Usuarios Afectados]]</f>
        <v>2.791011173643128</v>
      </c>
      <c r="S28" s="11" t="str">
        <f>IF(DatosLimpios[[#This Row],[Perdida $ por Usuario]]&gt;100, "Grave",IF(DatosLimpios[[#This Row],[Perdida $ por Usuario]]&gt;40, "Moderada","Leve"))</f>
        <v>Leve</v>
      </c>
      <c r="T28" s="1" t="str">
        <f t="shared" si="0"/>
        <v>Insider</v>
      </c>
      <c r="U28" s="3" t="s">
        <v>15</v>
      </c>
      <c r="V28" s="3" t="s">
        <v>57</v>
      </c>
      <c r="W28" s="2">
        <v>24</v>
      </c>
      <c r="X28" s="2" t="str">
        <f>IF(DatosLimpios[[#This Row],[Incident Resolution Time (in Hours)]]&gt;50,"Tardia",IF(DatosLimpios[[#This Row],[Incident Resolution Time (in Hours)]]&gt;20,"Media","Rapida" ))</f>
        <v>Media</v>
      </c>
    </row>
    <row r="29" spans="1:24" x14ac:dyDescent="0.25">
      <c r="A29" s="2">
        <v>30</v>
      </c>
      <c r="B29" s="3" t="s">
        <v>41</v>
      </c>
      <c r="C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9" s="1" t="str">
        <f>IFERROR(VLOOKUP(DatosLimpios[[#This Row],[Paises]], TablaRegiones[],2,FALSE), "Otra")</f>
        <v>Europa</v>
      </c>
      <c r="E29" s="2">
        <v>2020</v>
      </c>
      <c r="F29" s="3" t="s">
        <v>63</v>
      </c>
      <c r="G29" s="2">
        <f xml:space="preserve"> 2025 -DatosLimpios[[#This Row],[Year]]</f>
        <v>5</v>
      </c>
      <c r="H29" s="1" t="str">
        <f>IF(TRIM(DatosLimpios[[#This Row],[Attack Type]])="","Unknown",PROPER(TRIM(LOWER(DatosLimpios[[#This Row],[Attack Type]]))))</f>
        <v>Malware</v>
      </c>
      <c r="I29" s="3" t="s">
        <v>23</v>
      </c>
      <c r="J2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" s="11">
        <v>8732</v>
      </c>
      <c r="L29" s="11">
        <f>IF(DatosLimpios[[#This Row],[Financial Loss (in Million $) ]]="",0,ABS(DatosLimpios[[#This Row],[Financial Loss (in Million $) ]]))*1000</f>
        <v>8732000</v>
      </c>
      <c r="M29" s="11" t="str">
        <f>IF(DatosLimpios[[#This Row],[Perdida economica UNK]]&gt;4000000,"Alta", IF(DatosLimpios[[#This Row],[Perdida economica UNK]]&gt;100000,"Media", "Baja"))</f>
        <v>Alta</v>
      </c>
      <c r="N29" s="18" t="s">
        <v>77</v>
      </c>
      <c r="O29" s="3" t="s">
        <v>36</v>
      </c>
      <c r="P29" s="2">
        <f>IF(DatosLimpios[[#This Row],[Number of Affected Users]]="six hundred",600,VALUE(DatosLimpios[[#This Row],[Number of Affected Users]]))</f>
        <v>599757</v>
      </c>
      <c r="Q29" s="2">
        <f>IF(DatosLimpios[[#This Row],[Number of Affected Users]]="six hundred",600,VALUE(DatosLimpios[[#This Row],[Number of Affected Users]]))</f>
        <v>599757</v>
      </c>
      <c r="R29" s="11">
        <f>DatosLimpios[[#This Row],[Perdida economica UNK]] /DatosLimpios[[#This Row],[Nº de Usuarios Afectados]]</f>
        <v>14.559229821411005</v>
      </c>
      <c r="S29" s="11" t="str">
        <f>IF(DatosLimpios[[#This Row],[Perdida $ por Usuario]]&gt;100, "Grave",IF(DatosLimpios[[#This Row],[Perdida $ por Usuario]]&gt;40, "Moderada","Leve"))</f>
        <v>Leve</v>
      </c>
      <c r="T29" s="1" t="str">
        <f t="shared" si="0"/>
        <v>Unknown</v>
      </c>
      <c r="U29" s="3" t="s">
        <v>34</v>
      </c>
      <c r="V29" s="3" t="s">
        <v>37</v>
      </c>
      <c r="W29" s="2">
        <v>9</v>
      </c>
      <c r="X29" s="2" t="str">
        <f>IF(DatosLimpios[[#This Row],[Incident Resolution Time (in Hours)]]&gt;50,"Tardia",IF(DatosLimpios[[#This Row],[Incident Resolution Time (in Hours)]]&gt;20,"Media","Rapida" ))</f>
        <v>Rapida</v>
      </c>
    </row>
    <row r="30" spans="1:24" x14ac:dyDescent="0.25">
      <c r="A30" s="2">
        <v>31</v>
      </c>
      <c r="B30" s="3" t="s">
        <v>58</v>
      </c>
      <c r="C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30" s="1" t="str">
        <f>IFERROR(VLOOKUP(DatosLimpios[[#This Row],[Paises]], TablaRegiones[],2,FALSE), "Otra")</f>
        <v>Oceanía</v>
      </c>
      <c r="E30" s="2">
        <v>2015</v>
      </c>
      <c r="F30" s="3" t="s">
        <v>39</v>
      </c>
      <c r="G30" s="2">
        <f xml:space="preserve"> 2025 -DatosLimpios[[#This Row],[Year]]</f>
        <v>10</v>
      </c>
      <c r="H30" s="1" t="str">
        <f>IF(TRIM(DatosLimpios[[#This Row],[Attack Type]])="","Unknown",PROPER(TRIM(LOWER(DatosLimpios[[#This Row],[Attack Type]]))))</f>
        <v>Ddos</v>
      </c>
      <c r="I30" s="3" t="s">
        <v>69</v>
      </c>
      <c r="J3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0" s="11">
        <v>827</v>
      </c>
      <c r="L30" s="11">
        <f>IF(DatosLimpios[[#This Row],[Financial Loss (in Million $) ]]="",0,ABS(DatosLimpios[[#This Row],[Financial Loss (in Million $) ]]))*1000</f>
        <v>827000</v>
      </c>
      <c r="M30" s="11" t="str">
        <f>IF(DatosLimpios[[#This Row],[Perdida economica UNK]]&gt;4000000,"Alta", IF(DatosLimpios[[#This Row],[Perdida economica UNK]]&gt;100000,"Media", "Baja"))</f>
        <v>Media</v>
      </c>
      <c r="N30" s="18" t="s">
        <v>78</v>
      </c>
      <c r="O30" s="3" t="s">
        <v>14</v>
      </c>
      <c r="P30" s="2">
        <f>IF(DatosLimpios[[#This Row],[Number of Affected Users]]="six hundred",600,VALUE(DatosLimpios[[#This Row],[Number of Affected Users]]))</f>
        <v>904805</v>
      </c>
      <c r="Q30" s="2">
        <f>IF(DatosLimpios[[#This Row],[Number of Affected Users]]="six hundred",600,VALUE(DatosLimpios[[#This Row],[Number of Affected Users]]))</f>
        <v>904805</v>
      </c>
      <c r="R30" s="11">
        <f>DatosLimpios[[#This Row],[Perdida economica UNK]] /DatosLimpios[[#This Row],[Nº de Usuarios Afectados]]</f>
        <v>0.9140090958825382</v>
      </c>
      <c r="S30" s="11" t="str">
        <f>IF(DatosLimpios[[#This Row],[Perdida $ por Usuario]]&gt;100, "Grave",IF(DatosLimpios[[#This Row],[Perdida $ por Usuario]]&gt;40, "Moderada","Leve"))</f>
        <v>Leve</v>
      </c>
      <c r="T30" s="1" t="str">
        <f t="shared" si="0"/>
        <v>Hacker Group</v>
      </c>
      <c r="U30" s="3" t="s">
        <v>52</v>
      </c>
      <c r="V30" s="3" t="s">
        <v>57</v>
      </c>
      <c r="W30" s="2">
        <v>61</v>
      </c>
      <c r="X30" s="2" t="str">
        <f>IF(DatosLimpios[[#This Row],[Incident Resolution Time (in Hours)]]&gt;50,"Tardia",IF(DatosLimpios[[#This Row],[Incident Resolution Time (in Hours)]]&gt;20,"Media","Rapida" ))</f>
        <v>Tardia</v>
      </c>
    </row>
    <row r="31" spans="1:24" x14ac:dyDescent="0.25">
      <c r="A31" s="2">
        <v>32</v>
      </c>
      <c r="B31" s="3" t="s">
        <v>26</v>
      </c>
      <c r="C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1" s="1" t="str">
        <f>IFERROR(VLOOKUP(DatosLimpios[[#This Row],[Paises]], TablaRegiones[],2,FALSE), "Otra")</f>
        <v>Europa</v>
      </c>
      <c r="E31" s="2">
        <v>2022</v>
      </c>
      <c r="F31" s="3" t="s">
        <v>42</v>
      </c>
      <c r="G31" s="2">
        <f xml:space="preserve"> 2025 -DatosLimpios[[#This Row],[Year]]</f>
        <v>3</v>
      </c>
      <c r="H31" s="1" t="str">
        <f>IF(TRIM(DatosLimpios[[#This Row],[Attack Type]])="","Unknown",PROPER(TRIM(LOWER(DatosLimpios[[#This Row],[Attack Type]]))))</f>
        <v>Sql Injection</v>
      </c>
      <c r="I31" s="3" t="s">
        <v>12</v>
      </c>
      <c r="J3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1" s="11">
        <v>6624</v>
      </c>
      <c r="L31" s="11">
        <f>IF(DatosLimpios[[#This Row],[Financial Loss (in Million $) ]]="",0,ABS(DatosLimpios[[#This Row],[Financial Loss (in Million $) ]]))*1000</f>
        <v>6624000</v>
      </c>
      <c r="M31" s="11" t="str">
        <f>IF(DatosLimpios[[#This Row],[Perdida economica UNK]]&gt;4000000,"Alta", IF(DatosLimpios[[#This Row],[Perdida economica UNK]]&gt;100000,"Media", "Baja"))</f>
        <v>Alta</v>
      </c>
      <c r="N31" s="18" t="s">
        <v>79</v>
      </c>
      <c r="O31" s="3" t="s">
        <v>14</v>
      </c>
      <c r="P31" s="2">
        <f>IF(DatosLimpios[[#This Row],[Number of Affected Users]]="six hundred",600,VALUE(DatosLimpios[[#This Row],[Number of Affected Users]]))</f>
        <v>678876</v>
      </c>
      <c r="Q31" s="2">
        <f>IF(DatosLimpios[[#This Row],[Number of Affected Users]]="six hundred",600,VALUE(DatosLimpios[[#This Row],[Number of Affected Users]]))</f>
        <v>678876</v>
      </c>
      <c r="R31" s="11">
        <f>DatosLimpios[[#This Row],[Perdida economica UNK]] /DatosLimpios[[#This Row],[Nº de Usuarios Afectados]]</f>
        <v>9.7573047213334991</v>
      </c>
      <c r="S31" s="11" t="str">
        <f>IF(DatosLimpios[[#This Row],[Perdida $ por Usuario]]&gt;100, "Grave",IF(DatosLimpios[[#This Row],[Perdida $ por Usuario]]&gt;40, "Moderada","Leve"))</f>
        <v>Leve</v>
      </c>
      <c r="T31" s="1" t="str">
        <f t="shared" si="0"/>
        <v>Hacker Group</v>
      </c>
      <c r="U31" s="3" t="s">
        <v>34</v>
      </c>
      <c r="V31" s="3" t="s">
        <v>31</v>
      </c>
      <c r="W31" s="2">
        <v>11</v>
      </c>
      <c r="X31" s="2" t="str">
        <f>IF(DatosLimpios[[#This Row],[Incident Resolution Time (in Hours)]]&gt;50,"Tardia",IF(DatosLimpios[[#This Row],[Incident Resolution Time (in Hours)]]&gt;20,"Media","Rapida" ))</f>
        <v>Rapida</v>
      </c>
    </row>
    <row r="32" spans="1:24" x14ac:dyDescent="0.25">
      <c r="A32" s="2">
        <v>33</v>
      </c>
      <c r="B32" s="3" t="s">
        <v>41</v>
      </c>
      <c r="C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2" s="1" t="str">
        <f>IFERROR(VLOOKUP(DatosLimpios[[#This Row],[Paises]], TablaRegiones[],2,FALSE), "Otra")</f>
        <v>Europa</v>
      </c>
      <c r="E32" s="2">
        <v>2020</v>
      </c>
      <c r="F32" s="3" t="s">
        <v>63</v>
      </c>
      <c r="G32" s="2">
        <f xml:space="preserve"> 2025 -DatosLimpios[[#This Row],[Year]]</f>
        <v>5</v>
      </c>
      <c r="H32" s="1" t="str">
        <f>IF(TRIM(DatosLimpios[[#This Row],[Attack Type]])="","Unknown",PROPER(TRIM(LOWER(DatosLimpios[[#This Row],[Attack Type]]))))</f>
        <v>Malware</v>
      </c>
      <c r="I32" s="3" t="s">
        <v>27</v>
      </c>
      <c r="J3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2" s="11">
        <v>1838</v>
      </c>
      <c r="L32" s="11">
        <f>IF(DatosLimpios[[#This Row],[Financial Loss (in Million $) ]]="",0,ABS(DatosLimpios[[#This Row],[Financial Loss (in Million $) ]]))*1000</f>
        <v>1838000</v>
      </c>
      <c r="M32" s="11" t="str">
        <f>IF(DatosLimpios[[#This Row],[Perdida economica UNK]]&gt;4000000,"Alta", IF(DatosLimpios[[#This Row],[Perdida economica UNK]]&gt;100000,"Media", "Baja"))</f>
        <v>Media</v>
      </c>
      <c r="N32" s="18" t="s">
        <v>80</v>
      </c>
      <c r="O32" s="3" t="s">
        <v>14</v>
      </c>
      <c r="P32" s="2">
        <f>IF(DatosLimpios[[#This Row],[Number of Affected Users]]="six hundred",600,VALUE(DatosLimpios[[#This Row],[Number of Affected Users]]))</f>
        <v>246900</v>
      </c>
      <c r="Q32" s="2">
        <f>IF(DatosLimpios[[#This Row],[Number of Affected Users]]="six hundred",600,VALUE(DatosLimpios[[#This Row],[Number of Affected Users]]))</f>
        <v>246900</v>
      </c>
      <c r="R32" s="11">
        <f>DatosLimpios[[#This Row],[Perdida economica UNK]] /DatosLimpios[[#This Row],[Nº de Usuarios Afectados]]</f>
        <v>7.4443094370190357</v>
      </c>
      <c r="S32" s="11" t="str">
        <f>IF(DatosLimpios[[#This Row],[Perdida $ por Usuario]]&gt;100, "Grave",IF(DatosLimpios[[#This Row],[Perdida $ por Usuario]]&gt;40, "Moderada","Leve"))</f>
        <v>Leve</v>
      </c>
      <c r="T32" s="1" t="str">
        <f t="shared" si="0"/>
        <v>Hacker Group</v>
      </c>
      <c r="U32" s="3" t="s">
        <v>52</v>
      </c>
      <c r="V32" s="3" t="s">
        <v>31</v>
      </c>
      <c r="W32" s="2">
        <v>34</v>
      </c>
      <c r="X32" s="2" t="str">
        <f>IF(DatosLimpios[[#This Row],[Incident Resolution Time (in Hours)]]&gt;50,"Tardia",IF(DatosLimpios[[#This Row],[Incident Resolution Time (in Hours)]]&gt;20,"Media","Rapida" ))</f>
        <v>Media</v>
      </c>
    </row>
    <row r="33" spans="1:24" x14ac:dyDescent="0.25">
      <c r="A33" s="2">
        <v>34</v>
      </c>
      <c r="B33" s="3" t="s">
        <v>45</v>
      </c>
      <c r="C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3" s="1" t="str">
        <f>IFERROR(VLOOKUP(DatosLimpios[[#This Row],[Paises]], TablaRegiones[],2,FALSE), "Otra")</f>
        <v>Asia</v>
      </c>
      <c r="E33" s="2">
        <v>2015</v>
      </c>
      <c r="F33" s="3" t="s">
        <v>42</v>
      </c>
      <c r="G33" s="2">
        <f xml:space="preserve"> 2025 -DatosLimpios[[#This Row],[Year]]</f>
        <v>10</v>
      </c>
      <c r="H33" s="1" t="str">
        <f>IF(TRIM(DatosLimpios[[#This Row],[Attack Type]])="","Unknown",PROPER(TRIM(LOWER(DatosLimpios[[#This Row],[Attack Type]]))))</f>
        <v>Sql Injection</v>
      </c>
      <c r="I33" s="3" t="s">
        <v>23</v>
      </c>
      <c r="J3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3" s="11">
        <v>4299</v>
      </c>
      <c r="L33" s="11">
        <f>IF(DatosLimpios[[#This Row],[Financial Loss (in Million $) ]]="",0,ABS(DatosLimpios[[#This Row],[Financial Loss (in Million $) ]]))*1000</f>
        <v>4299000</v>
      </c>
      <c r="M33" s="11" t="str">
        <f>IF(DatosLimpios[[#This Row],[Perdida economica UNK]]&gt;4000000,"Alta", IF(DatosLimpios[[#This Row],[Perdida economica UNK]]&gt;100000,"Media", "Baja"))</f>
        <v>Alta</v>
      </c>
      <c r="N33" s="18" t="s">
        <v>81</v>
      </c>
      <c r="O33" s="3" t="s">
        <v>36</v>
      </c>
      <c r="P33" s="2">
        <f>IF(DatosLimpios[[#This Row],[Number of Affected Users]]="six hundred",600,VALUE(DatosLimpios[[#This Row],[Number of Affected Users]]))</f>
        <v>85255</v>
      </c>
      <c r="Q33" s="2">
        <f>IF(DatosLimpios[[#This Row],[Number of Affected Users]]="six hundred",600,VALUE(DatosLimpios[[#This Row],[Number of Affected Users]]))</f>
        <v>85255</v>
      </c>
      <c r="R33" s="11">
        <f>DatosLimpios[[#This Row],[Perdida economica UNK]] /DatosLimpios[[#This Row],[Nº de Usuarios Afectados]]</f>
        <v>50.425195003225618</v>
      </c>
      <c r="S33" s="11" t="str">
        <f>IF(DatosLimpios[[#This Row],[Perdida $ por Usuario]]&gt;100, "Grave",IF(DatosLimpios[[#This Row],[Perdida $ por Usuario]]&gt;40, "Moderada","Leve"))</f>
        <v>Moderada</v>
      </c>
      <c r="T33" s="1" t="str">
        <f t="shared" si="0"/>
        <v>Unknown</v>
      </c>
      <c r="U33" s="3" t="s">
        <v>15</v>
      </c>
      <c r="V33" s="3" t="s">
        <v>57</v>
      </c>
      <c r="W33" s="2">
        <v>61</v>
      </c>
      <c r="X33" s="2" t="str">
        <f>IF(DatosLimpios[[#This Row],[Incident Resolution Time (in Hours)]]&gt;50,"Tardia",IF(DatosLimpios[[#This Row],[Incident Resolution Time (in Hours)]]&gt;20,"Media","Rapida" ))</f>
        <v>Tardia</v>
      </c>
    </row>
    <row r="34" spans="1:24" x14ac:dyDescent="0.25">
      <c r="A34" s="2">
        <v>35</v>
      </c>
      <c r="B34" s="3" t="s">
        <v>71</v>
      </c>
      <c r="C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34" s="1" t="str">
        <f>IFERROR(VLOOKUP(DatosLimpios[[#This Row],[Paises]], TablaRegiones[],2,FALSE), "Otra")</f>
        <v>Asia</v>
      </c>
      <c r="E34" s="2">
        <v>2022</v>
      </c>
      <c r="F34" s="3" t="s">
        <v>50</v>
      </c>
      <c r="G34" s="2">
        <f xml:space="preserve"> 2025 -DatosLimpios[[#This Row],[Year]]</f>
        <v>3</v>
      </c>
      <c r="H34" s="1" t="str">
        <f>IF(TRIM(DatosLimpios[[#This Row],[Attack Type]])="","Unknown",PROPER(TRIM(LOWER(DatosLimpios[[#This Row],[Attack Type]]))))</f>
        <v>Phishing</v>
      </c>
      <c r="I34" s="3" t="s">
        <v>46</v>
      </c>
      <c r="J3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4" s="11">
        <v>9847</v>
      </c>
      <c r="L34" s="11">
        <f>IF(DatosLimpios[[#This Row],[Financial Loss (in Million $) ]]="",0,ABS(DatosLimpios[[#This Row],[Financial Loss (in Million $) ]]))*1000</f>
        <v>9847000</v>
      </c>
      <c r="M34" s="11" t="str">
        <f>IF(DatosLimpios[[#This Row],[Perdida economica UNK]]&gt;4000000,"Alta", IF(DatosLimpios[[#This Row],[Perdida economica UNK]]&gt;100000,"Media", "Baja"))</f>
        <v>Alta</v>
      </c>
      <c r="N34" s="18" t="s">
        <v>82</v>
      </c>
      <c r="O34" s="3" t="s">
        <v>29</v>
      </c>
      <c r="P34" s="2">
        <f>IF(DatosLimpios[[#This Row],[Number of Affected Users]]="six hundred",600,VALUE(DatosLimpios[[#This Row],[Number of Affected Users]]))</f>
        <v>972469</v>
      </c>
      <c r="Q34" s="2">
        <f>IF(DatosLimpios[[#This Row],[Number of Affected Users]]="six hundred",600,VALUE(DatosLimpios[[#This Row],[Number of Affected Users]]))</f>
        <v>972469</v>
      </c>
      <c r="R34" s="11">
        <f>DatosLimpios[[#This Row],[Perdida economica UNK]] /DatosLimpios[[#This Row],[Nº de Usuarios Afectados]]</f>
        <v>10.125772646737325</v>
      </c>
      <c r="S34" s="11" t="str">
        <f>IF(DatosLimpios[[#This Row],[Perdida $ por Usuario]]&gt;100, "Grave",IF(DatosLimpios[[#This Row],[Perdida $ por Usuario]]&gt;40, "Moderada","Leve"))</f>
        <v>Leve</v>
      </c>
      <c r="T34" s="1" t="str">
        <f t="shared" si="0"/>
        <v>Nation-state</v>
      </c>
      <c r="U34" s="3" t="s">
        <v>52</v>
      </c>
      <c r="V34" s="3" t="s">
        <v>37</v>
      </c>
      <c r="W34" s="2">
        <v>21</v>
      </c>
      <c r="X34" s="2" t="str">
        <f>IF(DatosLimpios[[#This Row],[Incident Resolution Time (in Hours)]]&gt;50,"Tardia",IF(DatosLimpios[[#This Row],[Incident Resolution Time (in Hours)]]&gt;20,"Media","Rapida" ))</f>
        <v>Media</v>
      </c>
    </row>
    <row r="35" spans="1:24" x14ac:dyDescent="0.25">
      <c r="A35" s="2">
        <v>36</v>
      </c>
      <c r="B35" s="3" t="s">
        <v>66</v>
      </c>
      <c r="C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5" s="1" t="str">
        <f>IFERROR(VLOOKUP(DatosLimpios[[#This Row],[Paises]], TablaRegiones[],2,FALSE), "Otra")</f>
        <v>América</v>
      </c>
      <c r="E35" s="2">
        <v>2023</v>
      </c>
      <c r="F35" s="3" t="s">
        <v>50</v>
      </c>
      <c r="G35" s="2">
        <f xml:space="preserve"> 2025 -DatosLimpios[[#This Row],[Year]]</f>
        <v>2</v>
      </c>
      <c r="H35" s="1" t="str">
        <f>IF(TRIM(DatosLimpios[[#This Row],[Attack Type]])="","Unknown",PROPER(TRIM(LOWER(DatosLimpios[[#This Row],[Attack Type]]))))</f>
        <v>Phishing</v>
      </c>
      <c r="I35" s="3" t="s">
        <v>47</v>
      </c>
      <c r="J3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5" s="11">
        <v>1451</v>
      </c>
      <c r="L35" s="11">
        <f>IF(DatosLimpios[[#This Row],[Financial Loss (in Million $) ]]="",0,ABS(DatosLimpios[[#This Row],[Financial Loss (in Million $) ]]))*1000</f>
        <v>1451000</v>
      </c>
      <c r="M35" s="11" t="str">
        <f>IF(DatosLimpios[[#This Row],[Perdida economica UNK]]&gt;4000000,"Alta", IF(DatosLimpios[[#This Row],[Perdida economica UNK]]&gt;100000,"Media", "Baja"))</f>
        <v>Media</v>
      </c>
      <c r="N35" s="18" t="s">
        <v>83</v>
      </c>
      <c r="O35" s="3" t="s">
        <v>29</v>
      </c>
      <c r="P35" s="2">
        <f>IF(DatosLimpios[[#This Row],[Number of Affected Users]]="six hundred",600,VALUE(DatosLimpios[[#This Row],[Number of Affected Users]]))</f>
        <v>113777</v>
      </c>
      <c r="Q35" s="2">
        <f>IF(DatosLimpios[[#This Row],[Number of Affected Users]]="six hundred",600,VALUE(DatosLimpios[[#This Row],[Number of Affected Users]]))</f>
        <v>113777</v>
      </c>
      <c r="R35" s="11">
        <f>DatosLimpios[[#This Row],[Perdida economica UNK]] /DatosLimpios[[#This Row],[Nº de Usuarios Afectados]]</f>
        <v>12.753016866326234</v>
      </c>
      <c r="S35" s="11" t="str">
        <f>IF(DatosLimpios[[#This Row],[Perdida $ por Usuario]]&gt;100, "Grave",IF(DatosLimpios[[#This Row],[Perdida $ por Usuario]]&gt;40, "Moderada","Leve"))</f>
        <v>Leve</v>
      </c>
      <c r="T35" s="1" t="str">
        <f t="shared" si="0"/>
        <v>Nation-state</v>
      </c>
      <c r="U35" s="3" t="s">
        <v>25</v>
      </c>
      <c r="V35" s="3" t="s">
        <v>16</v>
      </c>
      <c r="W35" s="2">
        <v>27</v>
      </c>
      <c r="X35" s="2" t="str">
        <f>IF(DatosLimpios[[#This Row],[Incident Resolution Time (in Hours)]]&gt;50,"Tardia",IF(DatosLimpios[[#This Row],[Incident Resolution Time (in Hours)]]&gt;20,"Media","Rapida" ))</f>
        <v>Media</v>
      </c>
    </row>
    <row r="36" spans="1:24" x14ac:dyDescent="0.25">
      <c r="A36" s="2">
        <v>37</v>
      </c>
      <c r="B36" s="3" t="s">
        <v>66</v>
      </c>
      <c r="C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6" s="1" t="str">
        <f>IFERROR(VLOOKUP(DatosLimpios[[#This Row],[Paises]], TablaRegiones[],2,FALSE), "Otra")</f>
        <v>América</v>
      </c>
      <c r="E36" s="2">
        <v>2020</v>
      </c>
      <c r="F36" s="3" t="s">
        <v>50</v>
      </c>
      <c r="G36" s="2">
        <f xml:space="preserve"> 2025 -DatosLimpios[[#This Row],[Year]]</f>
        <v>5</v>
      </c>
      <c r="H36" s="1" t="str">
        <f>IF(TRIM(DatosLimpios[[#This Row],[Attack Type]])="","Unknown",PROPER(TRIM(LOWER(DatosLimpios[[#This Row],[Attack Type]]))))</f>
        <v>Phishing</v>
      </c>
      <c r="I36" s="3" t="s">
        <v>46</v>
      </c>
      <c r="J3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6" s="11">
        <v>1775</v>
      </c>
      <c r="L36" s="11">
        <f>IF(DatosLimpios[[#This Row],[Financial Loss (in Million $) ]]="",0,ABS(DatosLimpios[[#This Row],[Financial Loss (in Million $) ]]))*1000</f>
        <v>1775000</v>
      </c>
      <c r="M36" s="25" t="str">
        <f>IF(DatosLimpios[[#This Row],[Perdida economica UNK]]&gt;4000000,"Alta", IF(DatosLimpios[[#This Row],[Perdida economica UNK]]&gt;100000,"Media", "Baja"))</f>
        <v>Media</v>
      </c>
      <c r="N36" s="18" t="s">
        <v>84</v>
      </c>
      <c r="O36" s="3" t="s">
        <v>14</v>
      </c>
      <c r="P36" s="2">
        <f>IF(DatosLimpios[[#This Row],[Number of Affected Users]]="six hundred",600,VALUE(DatosLimpios[[#This Row],[Number of Affected Users]]))</f>
        <v>739540</v>
      </c>
      <c r="Q36" s="2">
        <f>IF(DatosLimpios[[#This Row],[Number of Affected Users]]="six hundred",600,VALUE(DatosLimpios[[#This Row],[Number of Affected Users]]))</f>
        <v>739540</v>
      </c>
      <c r="R36" s="11">
        <f>DatosLimpios[[#This Row],[Perdida economica UNK]] /DatosLimpios[[#This Row],[Nº de Usuarios Afectados]]</f>
        <v>2.4001406279579198</v>
      </c>
      <c r="S36" s="11" t="str">
        <f>IF(DatosLimpios[[#This Row],[Perdida $ por Usuario]]&gt;100, "Grave",IF(DatosLimpios[[#This Row],[Perdida $ por Usuario]]&gt;40, "Moderada","Leve"))</f>
        <v>Leve</v>
      </c>
      <c r="T36" s="1" t="str">
        <f t="shared" si="0"/>
        <v>Hacker Group</v>
      </c>
      <c r="U36" s="3" t="s">
        <v>52</v>
      </c>
      <c r="V36" s="3" t="s">
        <v>57</v>
      </c>
      <c r="W36" s="2">
        <v>31</v>
      </c>
      <c r="X36" s="2" t="str">
        <f>IF(DatosLimpios[[#This Row],[Incident Resolution Time (in Hours)]]&gt;50,"Tardia",IF(DatosLimpios[[#This Row],[Incident Resolution Time (in Hours)]]&gt;20,"Media","Rapida" ))</f>
        <v>Media</v>
      </c>
    </row>
    <row r="37" spans="1:24" x14ac:dyDescent="0.25">
      <c r="A37" s="2">
        <v>38</v>
      </c>
      <c r="B37" s="3" t="s">
        <v>10</v>
      </c>
      <c r="C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37" s="1" t="str">
        <f>IFERROR(VLOOKUP(DatosLimpios[[#This Row],[Paises]], TablaRegiones[],2,FALSE), "Otra")</f>
        <v>Asia</v>
      </c>
      <c r="E37" s="2">
        <v>2020</v>
      </c>
      <c r="F37" s="3" t="s">
        <v>22</v>
      </c>
      <c r="G37" s="2">
        <f xml:space="preserve"> 2025 -DatosLimpios[[#This Row],[Year]]</f>
        <v>5</v>
      </c>
      <c r="H37" s="1" t="str">
        <f>IF(TRIM(DatosLimpios[[#This Row],[Attack Type]])="","Unknown",PROPER(TRIM(LOWER(DatosLimpios[[#This Row],[Attack Type]]))))</f>
        <v>Man-In-The-Middle</v>
      </c>
      <c r="I37" s="3" t="s">
        <v>12</v>
      </c>
      <c r="J3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7" s="11">
        <v>1981</v>
      </c>
      <c r="L37" s="11">
        <f>IF(DatosLimpios[[#This Row],[Financial Loss (in Million $) ]]="",0,ABS(DatosLimpios[[#This Row],[Financial Loss (in Million $) ]]))*1000</f>
        <v>1981000</v>
      </c>
      <c r="M37" s="11" t="str">
        <f>IF(DatosLimpios[[#This Row],[Perdida economica UNK]]&gt;4000000,"Alta", IF(DatosLimpios[[#This Row],[Perdida economica UNK]]&gt;100000,"Media", "Baja"))</f>
        <v>Media</v>
      </c>
      <c r="N37" s="18" t="s">
        <v>85</v>
      </c>
      <c r="O37" s="3" t="s">
        <v>29</v>
      </c>
      <c r="P37" s="2">
        <f>IF(DatosLimpios[[#This Row],[Number of Affected Users]]="six hundred",600,VALUE(DatosLimpios[[#This Row],[Number of Affected Users]]))</f>
        <v>722788</v>
      </c>
      <c r="Q37" s="2">
        <f>IF(DatosLimpios[[#This Row],[Number of Affected Users]]="six hundred",600,VALUE(DatosLimpios[[#This Row],[Number of Affected Users]]))</f>
        <v>722788</v>
      </c>
      <c r="R37" s="11">
        <f>DatosLimpios[[#This Row],[Perdida economica UNK]] /DatosLimpios[[#This Row],[Nº de Usuarios Afectados]]</f>
        <v>2.7407759951742419</v>
      </c>
      <c r="S37" s="11" t="str">
        <f>IF(DatosLimpios[[#This Row],[Perdida $ por Usuario]]&gt;100, "Grave",IF(DatosLimpios[[#This Row],[Perdida $ por Usuario]]&gt;40, "Moderada","Leve"))</f>
        <v>Leve</v>
      </c>
      <c r="T37" s="1" t="str">
        <f t="shared" si="0"/>
        <v>Nation-state</v>
      </c>
      <c r="U37" s="3" t="s">
        <v>52</v>
      </c>
      <c r="V37" s="3" t="s">
        <v>49</v>
      </c>
      <c r="W37" s="2">
        <v>70</v>
      </c>
      <c r="X37" s="2" t="str">
        <f>IF(DatosLimpios[[#This Row],[Incident Resolution Time (in Hours)]]&gt;50,"Tardia",IF(DatosLimpios[[#This Row],[Incident Resolution Time (in Hours)]]&gt;20,"Media","Rapida" ))</f>
        <v>Tardia</v>
      </c>
    </row>
    <row r="38" spans="1:24" x14ac:dyDescent="0.25">
      <c r="A38" s="2">
        <v>39</v>
      </c>
      <c r="B38" s="3" t="s">
        <v>71</v>
      </c>
      <c r="C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38" s="1" t="str">
        <f>IFERROR(VLOOKUP(DatosLimpios[[#This Row],[Paises]], TablaRegiones[],2,FALSE), "Otra")</f>
        <v>Asia</v>
      </c>
      <c r="E38" s="2">
        <v>2021</v>
      </c>
      <c r="F38" s="3" t="s">
        <v>42</v>
      </c>
      <c r="G38" s="2">
        <f xml:space="preserve"> 2025 -DatosLimpios[[#This Row],[Year]]</f>
        <v>4</v>
      </c>
      <c r="H38" s="1" t="str">
        <f>IF(TRIM(DatosLimpios[[#This Row],[Attack Type]])="","Unknown",PROPER(TRIM(LOWER(DatosLimpios[[#This Row],[Attack Type]]))))</f>
        <v>Sql Injection</v>
      </c>
      <c r="I38" s="3" t="s">
        <v>18</v>
      </c>
      <c r="J3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8" s="11">
        <v>8252</v>
      </c>
      <c r="L38" s="11">
        <f>IF(DatosLimpios[[#This Row],[Financial Loss (in Million $) ]]="",0,ABS(DatosLimpios[[#This Row],[Financial Loss (in Million $) ]]))*1000</f>
        <v>8252000</v>
      </c>
      <c r="M38" s="11" t="str">
        <f>IF(DatosLimpios[[#This Row],[Perdida economica UNK]]&gt;4000000,"Alta", IF(DatosLimpios[[#This Row],[Perdida economica UNK]]&gt;100000,"Media", "Baja"))</f>
        <v>Alta</v>
      </c>
      <c r="N38" s="18" t="s">
        <v>86</v>
      </c>
      <c r="O38" s="3" t="s">
        <v>33</v>
      </c>
      <c r="P38" s="2">
        <f>IF(DatosLimpios[[#This Row],[Number of Affected Users]]="six hundred",600,VALUE(DatosLimpios[[#This Row],[Number of Affected Users]]))</f>
        <v>214372</v>
      </c>
      <c r="Q38" s="2">
        <f>IF(DatosLimpios[[#This Row],[Number of Affected Users]]="six hundred",600,VALUE(DatosLimpios[[#This Row],[Number of Affected Users]]))</f>
        <v>214372</v>
      </c>
      <c r="R38" s="11">
        <f>DatosLimpios[[#This Row],[Perdida economica UNK]] /DatosLimpios[[#This Row],[Nº de Usuarios Afectados]]</f>
        <v>38.49383314985166</v>
      </c>
      <c r="S38" s="11" t="str">
        <f>IF(DatosLimpios[[#This Row],[Perdida $ por Usuario]]&gt;100, "Grave",IF(DatosLimpios[[#This Row],[Perdida $ por Usuario]]&gt;40, "Moderada","Leve"))</f>
        <v>Leve</v>
      </c>
      <c r="T38" s="1" t="str">
        <f t="shared" si="0"/>
        <v>Insider</v>
      </c>
      <c r="U38" s="3" t="s">
        <v>15</v>
      </c>
      <c r="V38" s="3" t="s">
        <v>57</v>
      </c>
      <c r="W38" s="2">
        <v>12</v>
      </c>
      <c r="X38" s="2" t="str">
        <f>IF(DatosLimpios[[#This Row],[Incident Resolution Time (in Hours)]]&gt;50,"Tardia",IF(DatosLimpios[[#This Row],[Incident Resolution Time (in Hours)]]&gt;20,"Media","Rapida" ))</f>
        <v>Rapida</v>
      </c>
    </row>
    <row r="39" spans="1:24" x14ac:dyDescent="0.25">
      <c r="A39" s="2">
        <v>40</v>
      </c>
      <c r="B39" s="3" t="s">
        <v>87</v>
      </c>
      <c r="C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39" s="1" t="str">
        <f>IFERROR(VLOOKUP(DatosLimpios[[#This Row],[Paises]], TablaRegiones[],2,FALSE), "Otra")</f>
        <v>América</v>
      </c>
      <c r="E39" s="2">
        <v>2022</v>
      </c>
      <c r="F39" s="3" t="s">
        <v>39</v>
      </c>
      <c r="G39" s="2">
        <f xml:space="preserve"> 2025 -DatosLimpios[[#This Row],[Year]]</f>
        <v>3</v>
      </c>
      <c r="H39" s="1" t="str">
        <f>IF(TRIM(DatosLimpios[[#This Row],[Attack Type]])="","Unknown",PROPER(TRIM(LOWER(DatosLimpios[[#This Row],[Attack Type]]))))</f>
        <v>Ddos</v>
      </c>
      <c r="I39" s="3" t="s">
        <v>18</v>
      </c>
      <c r="J3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9" s="11">
        <v>3253</v>
      </c>
      <c r="L39" s="11">
        <f>IF(DatosLimpios[[#This Row],[Financial Loss (in Million $) ]]="",0,ABS(DatosLimpios[[#This Row],[Financial Loss (in Million $) ]]))*1000</f>
        <v>3253000</v>
      </c>
      <c r="M39" s="11" t="str">
        <f>IF(DatosLimpios[[#This Row],[Perdida economica UNK]]&gt;4000000,"Alta", IF(DatosLimpios[[#This Row],[Perdida economica UNK]]&gt;100000,"Media", "Baja"))</f>
        <v>Media</v>
      </c>
      <c r="N39" s="18" t="s">
        <v>88</v>
      </c>
      <c r="O39" s="3" t="s">
        <v>33</v>
      </c>
      <c r="P39" s="2">
        <f>IF(DatosLimpios[[#This Row],[Number of Affected Users]]="six hundred",600,VALUE(DatosLimpios[[#This Row],[Number of Affected Users]]))</f>
        <v>235314</v>
      </c>
      <c r="Q39" s="2">
        <f>IF(DatosLimpios[[#This Row],[Number of Affected Users]]="six hundred",600,VALUE(DatosLimpios[[#This Row],[Number of Affected Users]]))</f>
        <v>235314</v>
      </c>
      <c r="R39" s="11">
        <f>DatosLimpios[[#This Row],[Perdida economica UNK]] /DatosLimpios[[#This Row],[Nº de Usuarios Afectados]]</f>
        <v>13.8240818650824</v>
      </c>
      <c r="S39" s="11" t="str">
        <f>IF(DatosLimpios[[#This Row],[Perdida $ por Usuario]]&gt;100, "Grave",IF(DatosLimpios[[#This Row],[Perdida $ por Usuario]]&gt;40, "Moderada","Leve"))</f>
        <v>Leve</v>
      </c>
      <c r="T39" s="1" t="str">
        <f t="shared" si="0"/>
        <v>Insider</v>
      </c>
      <c r="U39" s="3" t="s">
        <v>25</v>
      </c>
      <c r="V39" s="3" t="s">
        <v>31</v>
      </c>
      <c r="W39" s="2">
        <v>62</v>
      </c>
      <c r="X39" s="2" t="str">
        <f>IF(DatosLimpios[[#This Row],[Incident Resolution Time (in Hours)]]&gt;50,"Tardia",IF(DatosLimpios[[#This Row],[Incident Resolution Time (in Hours)]]&gt;20,"Media","Rapida" ))</f>
        <v>Tardia</v>
      </c>
    </row>
    <row r="40" spans="1:24" x14ac:dyDescent="0.25">
      <c r="A40" s="2">
        <v>41</v>
      </c>
      <c r="B40" s="3" t="s">
        <v>66</v>
      </c>
      <c r="C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0" s="1" t="str">
        <f>IFERROR(VLOOKUP(DatosLimpios[[#This Row],[Paises]], TablaRegiones[],2,FALSE), "Otra")</f>
        <v>América</v>
      </c>
      <c r="E40" s="2">
        <v>2016</v>
      </c>
      <c r="F40" s="3" t="s">
        <v>39</v>
      </c>
      <c r="G40" s="2">
        <f xml:space="preserve"> 2025 -DatosLimpios[[#This Row],[Year]]</f>
        <v>9</v>
      </c>
      <c r="H40" s="1" t="str">
        <f>IF(TRIM(DatosLimpios[[#This Row],[Attack Type]])="","Unknown",PROPER(TRIM(LOWER(DatosLimpios[[#This Row],[Attack Type]]))))</f>
        <v>Ddos</v>
      </c>
      <c r="I40" s="3" t="s">
        <v>12</v>
      </c>
      <c r="J4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0" s="11">
        <v>9698</v>
      </c>
      <c r="L40" s="11">
        <f>IF(DatosLimpios[[#This Row],[Financial Loss (in Million $) ]]="",0,ABS(DatosLimpios[[#This Row],[Financial Loss (in Million $) ]]))*1000</f>
        <v>9698000</v>
      </c>
      <c r="M40" s="11" t="str">
        <f>IF(DatosLimpios[[#This Row],[Perdida economica UNK]]&gt;4000000,"Alta", IF(DatosLimpios[[#This Row],[Perdida economica UNK]]&gt;100000,"Media", "Baja"))</f>
        <v>Alta</v>
      </c>
      <c r="N40" s="18" t="s">
        <v>89</v>
      </c>
      <c r="O40" s="3" t="s">
        <v>29</v>
      </c>
      <c r="P40" s="2">
        <f>IF(DatosLimpios[[#This Row],[Number of Affected Users]]="six hundred",600,VALUE(DatosLimpios[[#This Row],[Number of Affected Users]]))</f>
        <v>140812</v>
      </c>
      <c r="Q40" s="2">
        <f>IF(DatosLimpios[[#This Row],[Number of Affected Users]]="six hundred",600,VALUE(DatosLimpios[[#This Row],[Number of Affected Users]]))</f>
        <v>140812</v>
      </c>
      <c r="R40" s="11">
        <f>DatosLimpios[[#This Row],[Perdida economica UNK]] /DatosLimpios[[#This Row],[Nº de Usuarios Afectados]]</f>
        <v>68.871971138823397</v>
      </c>
      <c r="S40" s="11" t="str">
        <f>IF(DatosLimpios[[#This Row],[Perdida $ por Usuario]]&gt;100, "Grave",IF(DatosLimpios[[#This Row],[Perdida $ por Usuario]]&gt;40, "Moderada","Leve"))</f>
        <v>Moderada</v>
      </c>
      <c r="T40" s="1" t="str">
        <f t="shared" si="0"/>
        <v>Nation-state</v>
      </c>
      <c r="U40" s="3" t="s">
        <v>15</v>
      </c>
      <c r="V40" s="3" t="s">
        <v>16</v>
      </c>
      <c r="W40" s="2">
        <v>71</v>
      </c>
      <c r="X40" s="2" t="str">
        <f>IF(DatosLimpios[[#This Row],[Incident Resolution Time (in Hours)]]&gt;50,"Tardia",IF(DatosLimpios[[#This Row],[Incident Resolution Time (in Hours)]]&gt;20,"Media","Rapida" ))</f>
        <v>Tardia</v>
      </c>
    </row>
    <row r="41" spans="1:24" x14ac:dyDescent="0.25">
      <c r="A41" s="2">
        <v>42</v>
      </c>
      <c r="B41" s="3" t="s">
        <v>60</v>
      </c>
      <c r="C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41" s="1" t="str">
        <f>IFERROR(VLOOKUP(DatosLimpios[[#This Row],[Paises]], TablaRegiones[],2,FALSE), "Otra")</f>
        <v>Asia</v>
      </c>
      <c r="E41" s="2">
        <v>2015</v>
      </c>
      <c r="F41" s="3" t="s">
        <v>39</v>
      </c>
      <c r="G41" s="2">
        <f xml:space="preserve"> 2025 -DatosLimpios[[#This Row],[Year]]</f>
        <v>10</v>
      </c>
      <c r="H41" s="1" t="str">
        <f>IF(TRIM(DatosLimpios[[#This Row],[Attack Type]])="","Unknown",PROPER(TRIM(LOWER(DatosLimpios[[#This Row],[Attack Type]]))))</f>
        <v>Ddos</v>
      </c>
      <c r="I41" s="3" t="s">
        <v>27</v>
      </c>
      <c r="J4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1" s="11">
        <v>9639</v>
      </c>
      <c r="L41" s="11">
        <f>IF(DatosLimpios[[#This Row],[Financial Loss (in Million $) ]]="",0,ABS(DatosLimpios[[#This Row],[Financial Loss (in Million $) ]]))*1000</f>
        <v>9639000</v>
      </c>
      <c r="M41" s="11" t="str">
        <f>IF(DatosLimpios[[#This Row],[Perdida economica UNK]]&gt;4000000,"Alta", IF(DatosLimpios[[#This Row],[Perdida economica UNK]]&gt;100000,"Media", "Baja"))</f>
        <v>Alta</v>
      </c>
      <c r="N41" s="18" t="s">
        <v>90</v>
      </c>
      <c r="O41" s="3" t="s">
        <v>36</v>
      </c>
      <c r="P41" s="2">
        <f>IF(DatosLimpios[[#This Row],[Number of Affected Users]]="six hundred",600,VALUE(DatosLimpios[[#This Row],[Number of Affected Users]]))</f>
        <v>238356</v>
      </c>
      <c r="Q41" s="2">
        <f>IF(DatosLimpios[[#This Row],[Number of Affected Users]]="six hundred",600,VALUE(DatosLimpios[[#This Row],[Number of Affected Users]]))</f>
        <v>238356</v>
      </c>
      <c r="R41" s="11">
        <f>DatosLimpios[[#This Row],[Perdida economica UNK]] /DatosLimpios[[#This Row],[Nº de Usuarios Afectados]]</f>
        <v>40.439510647938377</v>
      </c>
      <c r="S41" s="11" t="str">
        <f>IF(DatosLimpios[[#This Row],[Perdida $ por Usuario]]&gt;100, "Grave",IF(DatosLimpios[[#This Row],[Perdida $ por Usuario]]&gt;40, "Moderada","Leve"))</f>
        <v>Moderada</v>
      </c>
      <c r="T41" s="1" t="str">
        <f t="shared" si="0"/>
        <v>Unknown</v>
      </c>
      <c r="U41" s="3" t="s">
        <v>52</v>
      </c>
      <c r="V41" s="3" t="s">
        <v>31</v>
      </c>
      <c r="W41" s="2">
        <v>3</v>
      </c>
      <c r="X41" s="2" t="str">
        <f>IF(DatosLimpios[[#This Row],[Incident Resolution Time (in Hours)]]&gt;50,"Tardia",IF(DatosLimpios[[#This Row],[Incident Resolution Time (in Hours)]]&gt;20,"Media","Rapida" ))</f>
        <v>Rapida</v>
      </c>
    </row>
    <row r="42" spans="1:24" x14ac:dyDescent="0.25">
      <c r="A42" s="2">
        <v>43</v>
      </c>
      <c r="B42" s="3" t="s">
        <v>45</v>
      </c>
      <c r="C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42" s="1" t="str">
        <f>IFERROR(VLOOKUP(DatosLimpios[[#This Row],[Paises]], TablaRegiones[],2,FALSE), "Otra")</f>
        <v>Asia</v>
      </c>
      <c r="E42" s="2">
        <v>2021</v>
      </c>
      <c r="F42" s="3" t="s">
        <v>42</v>
      </c>
      <c r="G42" s="2">
        <f xml:space="preserve"> 2025 -DatosLimpios[[#This Row],[Year]]</f>
        <v>4</v>
      </c>
      <c r="H42" s="1" t="str">
        <f>IF(TRIM(DatosLimpios[[#This Row],[Attack Type]])="","Unknown",PROPER(TRIM(LOWER(DatosLimpios[[#This Row],[Attack Type]]))))</f>
        <v>Sql Injection</v>
      </c>
      <c r="I42" s="3" t="s">
        <v>23</v>
      </c>
      <c r="J4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2" s="11">
        <v>9809</v>
      </c>
      <c r="L42" s="11">
        <f>IF(DatosLimpios[[#This Row],[Financial Loss (in Million $) ]]="",0,ABS(DatosLimpios[[#This Row],[Financial Loss (in Million $) ]]))*1000</f>
        <v>9809000</v>
      </c>
      <c r="M42" s="11" t="str">
        <f>IF(DatosLimpios[[#This Row],[Perdida economica UNK]]&gt;4000000,"Alta", IF(DatosLimpios[[#This Row],[Perdida economica UNK]]&gt;100000,"Media", "Baja"))</f>
        <v>Alta</v>
      </c>
      <c r="N42" s="18" t="s">
        <v>91</v>
      </c>
      <c r="O42" s="3" t="s">
        <v>29</v>
      </c>
      <c r="P42" s="2">
        <f>IF(DatosLimpios[[#This Row],[Number of Affected Users]]="six hundred",600,VALUE(DatosLimpios[[#This Row],[Number of Affected Users]]))</f>
        <v>826976</v>
      </c>
      <c r="Q42" s="2">
        <f>IF(DatosLimpios[[#This Row],[Number of Affected Users]]="six hundred",600,VALUE(DatosLimpios[[#This Row],[Number of Affected Users]]))</f>
        <v>826976</v>
      </c>
      <c r="R42" s="11">
        <f>DatosLimpios[[#This Row],[Perdida economica UNK]] /DatosLimpios[[#This Row],[Nº de Usuarios Afectados]]</f>
        <v>11.861287389234995</v>
      </c>
      <c r="S42" s="11" t="str">
        <f>IF(DatosLimpios[[#This Row],[Perdida $ por Usuario]]&gt;100, "Grave",IF(DatosLimpios[[#This Row],[Perdida $ por Usuario]]&gt;40, "Moderada","Leve"))</f>
        <v>Leve</v>
      </c>
      <c r="T42" s="1" t="str">
        <f t="shared" si="0"/>
        <v>Nation-state</v>
      </c>
      <c r="U42" s="3" t="s">
        <v>52</v>
      </c>
      <c r="V42" s="3" t="s">
        <v>16</v>
      </c>
      <c r="W42" s="2">
        <v>57</v>
      </c>
      <c r="X42" s="2" t="str">
        <f>IF(DatosLimpios[[#This Row],[Incident Resolution Time (in Hours)]]&gt;50,"Tardia",IF(DatosLimpios[[#This Row],[Incident Resolution Time (in Hours)]]&gt;20,"Media","Rapida" ))</f>
        <v>Tardia</v>
      </c>
    </row>
    <row r="43" spans="1:24" x14ac:dyDescent="0.25">
      <c r="A43" s="2">
        <v>44</v>
      </c>
      <c r="B43" s="3" t="s">
        <v>26</v>
      </c>
      <c r="C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3" s="1" t="str">
        <f>IFERROR(VLOOKUP(DatosLimpios[[#This Row],[Paises]], TablaRegiones[],2,FALSE), "Otra")</f>
        <v>Europa</v>
      </c>
      <c r="E43" s="2">
        <v>2019</v>
      </c>
      <c r="F43" s="3" t="s">
        <v>22</v>
      </c>
      <c r="G43" s="2">
        <f xml:space="preserve"> 2025 -DatosLimpios[[#This Row],[Year]]</f>
        <v>6</v>
      </c>
      <c r="H43" s="1" t="str">
        <f>IF(TRIM(DatosLimpios[[#This Row],[Attack Type]])="","Unknown",PROPER(TRIM(LOWER(DatosLimpios[[#This Row],[Attack Type]]))))</f>
        <v>Man-In-The-Middle</v>
      </c>
      <c r="I43" s="3" t="s">
        <v>18</v>
      </c>
      <c r="J4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3" s="11">
        <v>3977</v>
      </c>
      <c r="L43" s="11">
        <f>IF(DatosLimpios[[#This Row],[Financial Loss (in Million $) ]]="",0,ABS(DatosLimpios[[#This Row],[Financial Loss (in Million $) ]]))*1000</f>
        <v>3977000</v>
      </c>
      <c r="M43" s="11" t="str">
        <f>IF(DatosLimpios[[#This Row],[Perdida economica UNK]]&gt;4000000,"Alta", IF(DatosLimpios[[#This Row],[Perdida economica UNK]]&gt;100000,"Media", "Baja"))</f>
        <v>Media</v>
      </c>
      <c r="N43" s="18" t="s">
        <v>92</v>
      </c>
      <c r="O43" s="3" t="s">
        <v>29</v>
      </c>
      <c r="P43" s="2">
        <f>IF(DatosLimpios[[#This Row],[Number of Affected Users]]="six hundred",600,VALUE(DatosLimpios[[#This Row],[Number of Affected Users]]))</f>
        <v>757694</v>
      </c>
      <c r="Q43" s="2">
        <f>IF(DatosLimpios[[#This Row],[Number of Affected Users]]="six hundred",600,VALUE(DatosLimpios[[#This Row],[Number of Affected Users]]))</f>
        <v>757694</v>
      </c>
      <c r="R43" s="11">
        <f>DatosLimpios[[#This Row],[Perdida economica UNK]] /DatosLimpios[[#This Row],[Nº de Usuarios Afectados]]</f>
        <v>5.2488207640551465</v>
      </c>
      <c r="S43" s="11" t="str">
        <f>IF(DatosLimpios[[#This Row],[Perdida $ por Usuario]]&gt;100, "Grave",IF(DatosLimpios[[#This Row],[Perdida $ por Usuario]]&gt;40, "Moderada","Leve"))</f>
        <v>Leve</v>
      </c>
      <c r="T43" s="1" t="str">
        <f t="shared" si="0"/>
        <v>Nation-state</v>
      </c>
      <c r="U43" s="3" t="s">
        <v>15</v>
      </c>
      <c r="V43" s="3" t="s">
        <v>57</v>
      </c>
      <c r="W43" s="2">
        <v>69</v>
      </c>
      <c r="X43" s="2" t="str">
        <f>IF(DatosLimpios[[#This Row],[Incident Resolution Time (in Hours)]]&gt;50,"Tardia",IF(DatosLimpios[[#This Row],[Incident Resolution Time (in Hours)]]&gt;20,"Media","Rapida" ))</f>
        <v>Tardia</v>
      </c>
    </row>
    <row r="44" spans="1:24" x14ac:dyDescent="0.25">
      <c r="A44" s="2">
        <v>45</v>
      </c>
      <c r="B44" s="3" t="s">
        <v>87</v>
      </c>
      <c r="C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44" s="1" t="str">
        <f>IFERROR(VLOOKUP(DatosLimpios[[#This Row],[Paises]], TablaRegiones[],2,FALSE), "Otra")</f>
        <v>América</v>
      </c>
      <c r="E44" s="2">
        <v>2017</v>
      </c>
      <c r="F44" s="3" t="s">
        <v>39</v>
      </c>
      <c r="G44" s="2">
        <f xml:space="preserve"> 2025 -DatosLimpios[[#This Row],[Year]]</f>
        <v>8</v>
      </c>
      <c r="H44" s="1" t="str">
        <f>IF(TRIM(DatosLimpios[[#This Row],[Attack Type]])="","Unknown",PROPER(TRIM(LOWER(DatosLimpios[[#This Row],[Attack Type]]))))</f>
        <v>Ddos</v>
      </c>
      <c r="I44" s="3" t="s">
        <v>23</v>
      </c>
      <c r="J4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4" s="11">
        <v>7412</v>
      </c>
      <c r="L44" s="11">
        <f>IF(DatosLimpios[[#This Row],[Financial Loss (in Million $) ]]="",0,ABS(DatosLimpios[[#This Row],[Financial Loss (in Million $) ]]))*1000</f>
        <v>7412000</v>
      </c>
      <c r="M44" s="11" t="str">
        <f>IF(DatosLimpios[[#This Row],[Perdida economica UNK]]&gt;4000000,"Alta", IF(DatosLimpios[[#This Row],[Perdida economica UNK]]&gt;100000,"Media", "Baja"))</f>
        <v>Alta</v>
      </c>
      <c r="N44" s="18" t="s">
        <v>93</v>
      </c>
      <c r="O44" s="3" t="s">
        <v>14</v>
      </c>
      <c r="P44" s="2">
        <f>IF(DatosLimpios[[#This Row],[Number of Affected Users]]="six hundred",600,VALUE(DatosLimpios[[#This Row],[Number of Affected Users]]))</f>
        <v>403108</v>
      </c>
      <c r="Q44" s="2">
        <f>IF(DatosLimpios[[#This Row],[Number of Affected Users]]="six hundred",600,VALUE(DatosLimpios[[#This Row],[Number of Affected Users]]))</f>
        <v>403108</v>
      </c>
      <c r="R44" s="11">
        <f>DatosLimpios[[#This Row],[Perdida economica UNK]] /DatosLimpios[[#This Row],[Nº de Usuarios Afectados]]</f>
        <v>18.387131984480586</v>
      </c>
      <c r="S44" s="11" t="str">
        <f>IF(DatosLimpios[[#This Row],[Perdida $ por Usuario]]&gt;100, "Grave",IF(DatosLimpios[[#This Row],[Perdida $ por Usuario]]&gt;40, "Moderada","Leve"))</f>
        <v>Leve</v>
      </c>
      <c r="T44" s="1" t="str">
        <f t="shared" si="0"/>
        <v>Hacker Group</v>
      </c>
      <c r="U44" s="3" t="s">
        <v>52</v>
      </c>
      <c r="V44" s="3" t="s">
        <v>16</v>
      </c>
      <c r="W44" s="2">
        <v>64</v>
      </c>
      <c r="X44" s="2" t="str">
        <f>IF(DatosLimpios[[#This Row],[Incident Resolution Time (in Hours)]]&gt;50,"Tardia",IF(DatosLimpios[[#This Row],[Incident Resolution Time (in Hours)]]&gt;20,"Media","Rapida" ))</f>
        <v>Tardia</v>
      </c>
    </row>
    <row r="45" spans="1:24" x14ac:dyDescent="0.25">
      <c r="A45" s="2">
        <v>46</v>
      </c>
      <c r="B45" s="3" t="s">
        <v>58</v>
      </c>
      <c r="C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5" s="1" t="str">
        <f>IFERROR(VLOOKUP(DatosLimpios[[#This Row],[Paises]], TablaRegiones[],2,FALSE), "Otra")</f>
        <v>Oceanía</v>
      </c>
      <c r="E45" s="2">
        <v>2020</v>
      </c>
      <c r="F45" s="3" t="s">
        <v>39</v>
      </c>
      <c r="G45" s="2">
        <f xml:space="preserve"> 2025 -DatosLimpios[[#This Row],[Year]]</f>
        <v>5</v>
      </c>
      <c r="H45" s="1" t="str">
        <f>IF(TRIM(DatosLimpios[[#This Row],[Attack Type]])="","Unknown",PROPER(TRIM(LOWER(DatosLimpios[[#This Row],[Attack Type]]))))</f>
        <v>Ddos</v>
      </c>
      <c r="I45" s="3" t="s">
        <v>46</v>
      </c>
      <c r="J4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5" s="11">
        <v>9295</v>
      </c>
      <c r="L45" s="11">
        <f>IF(DatosLimpios[[#This Row],[Financial Loss (in Million $) ]]="",0,ABS(DatosLimpios[[#This Row],[Financial Loss (in Million $) ]]))*1000</f>
        <v>9295000</v>
      </c>
      <c r="M45" s="11" t="str">
        <f>IF(DatosLimpios[[#This Row],[Perdida economica UNK]]&gt;4000000,"Alta", IF(DatosLimpios[[#This Row],[Perdida economica UNK]]&gt;100000,"Media", "Baja"))</f>
        <v>Alta</v>
      </c>
      <c r="N45" s="18" t="s">
        <v>94</v>
      </c>
      <c r="O45" s="3" t="s">
        <v>33</v>
      </c>
      <c r="P45" s="2">
        <f>IF(DatosLimpios[[#This Row],[Number of Affected Users]]="six hundred",600,VALUE(DatosLimpios[[#This Row],[Number of Affected Users]]))</f>
        <v>942890</v>
      </c>
      <c r="Q45" s="2">
        <f>IF(DatosLimpios[[#This Row],[Number of Affected Users]]="six hundred",600,VALUE(DatosLimpios[[#This Row],[Number of Affected Users]]))</f>
        <v>942890</v>
      </c>
      <c r="R45" s="11">
        <f>DatosLimpios[[#This Row],[Perdida economica UNK]] /DatosLimpios[[#This Row],[Nº de Usuarios Afectados]]</f>
        <v>9.8579897973252439</v>
      </c>
      <c r="S45" s="11" t="str">
        <f>IF(DatosLimpios[[#This Row],[Perdida $ por Usuario]]&gt;100, "Grave",IF(DatosLimpios[[#This Row],[Perdida $ por Usuario]]&gt;40, "Moderada","Leve"))</f>
        <v>Leve</v>
      </c>
      <c r="T45" s="1" t="str">
        <f t="shared" si="0"/>
        <v>Insider</v>
      </c>
      <c r="U45" s="3" t="s">
        <v>25</v>
      </c>
      <c r="V45" s="3" t="s">
        <v>37</v>
      </c>
      <c r="W45" s="2">
        <v>19</v>
      </c>
      <c r="X45" s="2" t="str">
        <f>IF(DatosLimpios[[#This Row],[Incident Resolution Time (in Hours)]]&gt;50,"Tardia",IF(DatosLimpios[[#This Row],[Incident Resolution Time (in Hours)]]&gt;20,"Media","Rapida" ))</f>
        <v>Rapida</v>
      </c>
    </row>
    <row r="46" spans="1:24" x14ac:dyDescent="0.25">
      <c r="A46" s="2">
        <v>47</v>
      </c>
      <c r="B46" s="3" t="s">
        <v>41</v>
      </c>
      <c r="C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6" s="1" t="str">
        <f>IFERROR(VLOOKUP(DatosLimpios[[#This Row],[Paises]], TablaRegiones[],2,FALSE), "Otra")</f>
        <v>Europa</v>
      </c>
      <c r="E46" s="2">
        <v>2022</v>
      </c>
      <c r="F46" s="3" t="s">
        <v>63</v>
      </c>
      <c r="G46" s="2">
        <f xml:space="preserve"> 2025 -DatosLimpios[[#This Row],[Year]]</f>
        <v>3</v>
      </c>
      <c r="H46" s="1" t="str">
        <f>IF(TRIM(DatosLimpios[[#This Row],[Attack Type]])="","Unknown",PROPER(TRIM(LOWER(DatosLimpios[[#This Row],[Attack Type]]))))</f>
        <v>Malware</v>
      </c>
      <c r="I46" s="3" t="s">
        <v>47</v>
      </c>
      <c r="J4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6" s="11">
        <v>2033</v>
      </c>
      <c r="L46" s="11">
        <f>IF(DatosLimpios[[#This Row],[Financial Loss (in Million $) ]]="",0,ABS(DatosLimpios[[#This Row],[Financial Loss (in Million $) ]]))*1000</f>
        <v>2033000</v>
      </c>
      <c r="M46" s="11" t="str">
        <f>IF(DatosLimpios[[#This Row],[Perdida economica UNK]]&gt;4000000,"Alta", IF(DatosLimpios[[#This Row],[Perdida economica UNK]]&gt;100000,"Media", "Baja"))</f>
        <v>Media</v>
      </c>
      <c r="N46" s="18" t="s">
        <v>95</v>
      </c>
      <c r="O46" s="3" t="s">
        <v>36</v>
      </c>
      <c r="P46" s="2">
        <f>IF(DatosLimpios[[#This Row],[Number of Affected Users]]="six hundred",600,VALUE(DatosLimpios[[#This Row],[Number of Affected Users]]))</f>
        <v>794906</v>
      </c>
      <c r="Q46" s="2">
        <f>IF(DatosLimpios[[#This Row],[Number of Affected Users]]="six hundred",600,VALUE(DatosLimpios[[#This Row],[Number of Affected Users]]))</f>
        <v>794906</v>
      </c>
      <c r="R46" s="11">
        <f>DatosLimpios[[#This Row],[Perdida economica UNK]] /DatosLimpios[[#This Row],[Nº de Usuarios Afectados]]</f>
        <v>2.5575351047796846</v>
      </c>
      <c r="S46" s="11" t="str">
        <f>IF(DatosLimpios[[#This Row],[Perdida $ por Usuario]]&gt;100, "Grave",IF(DatosLimpios[[#This Row],[Perdida $ por Usuario]]&gt;40, "Moderada","Leve"))</f>
        <v>Leve</v>
      </c>
      <c r="T46" s="1" t="str">
        <f t="shared" si="0"/>
        <v>Unknown</v>
      </c>
      <c r="U46" s="3" t="s">
        <v>25</v>
      </c>
      <c r="V46" s="3" t="s">
        <v>31</v>
      </c>
      <c r="W46" s="2">
        <v>36</v>
      </c>
      <c r="X46" s="2" t="str">
        <f>IF(DatosLimpios[[#This Row],[Incident Resolution Time (in Hours)]]&gt;50,"Tardia",IF(DatosLimpios[[#This Row],[Incident Resolution Time (in Hours)]]&gt;20,"Media","Rapida" ))</f>
        <v>Media</v>
      </c>
    </row>
    <row r="47" spans="1:24" x14ac:dyDescent="0.25">
      <c r="A47" s="2">
        <v>48</v>
      </c>
      <c r="B47" s="3" t="s">
        <v>58</v>
      </c>
      <c r="C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7" s="1" t="str">
        <f>IFERROR(VLOOKUP(DatosLimpios[[#This Row],[Paises]], TablaRegiones[],2,FALSE), "Otra")</f>
        <v>Oceanía</v>
      </c>
      <c r="E47" s="2">
        <v>2016</v>
      </c>
      <c r="F47" s="3" t="s">
        <v>42</v>
      </c>
      <c r="G47" s="2">
        <f xml:space="preserve"> 2025 -DatosLimpios[[#This Row],[Year]]</f>
        <v>9</v>
      </c>
      <c r="H47" s="1" t="str">
        <f>IF(TRIM(DatosLimpios[[#This Row],[Attack Type]])="","Unknown",PROPER(TRIM(LOWER(DatosLimpios[[#This Row],[Attack Type]]))))</f>
        <v>Sql Injection</v>
      </c>
      <c r="I47" s="3" t="s">
        <v>69</v>
      </c>
      <c r="J4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7" s="11">
        <v>2733</v>
      </c>
      <c r="L47" s="11">
        <f>IF(DatosLimpios[[#This Row],[Financial Loss (in Million $) ]]="",0,ABS(DatosLimpios[[#This Row],[Financial Loss (in Million $) ]]))*1000</f>
        <v>2733000</v>
      </c>
      <c r="M47" s="11" t="str">
        <f>IF(DatosLimpios[[#This Row],[Perdida economica UNK]]&gt;4000000,"Alta", IF(DatosLimpios[[#This Row],[Perdida economica UNK]]&gt;100000,"Media", "Baja"))</f>
        <v>Media</v>
      </c>
      <c r="N47" s="18" t="s">
        <v>96</v>
      </c>
      <c r="O47" s="3" t="s">
        <v>14</v>
      </c>
      <c r="P47" s="2">
        <f>IF(DatosLimpios[[#This Row],[Number of Affected Users]]="six hundred",600,VALUE(DatosLimpios[[#This Row],[Number of Affected Users]]))</f>
        <v>481293</v>
      </c>
      <c r="Q47" s="2">
        <f>IF(DatosLimpios[[#This Row],[Number of Affected Users]]="six hundred",600,VALUE(DatosLimpios[[#This Row],[Number of Affected Users]]))</f>
        <v>481293</v>
      </c>
      <c r="R47" s="11">
        <f>DatosLimpios[[#This Row],[Perdida economica UNK]] /DatosLimpios[[#This Row],[Nº de Usuarios Afectados]]</f>
        <v>5.6784536654387248</v>
      </c>
      <c r="S47" s="11" t="str">
        <f>IF(DatosLimpios[[#This Row],[Perdida $ por Usuario]]&gt;100, "Grave",IF(DatosLimpios[[#This Row],[Perdida $ por Usuario]]&gt;40, "Moderada","Leve"))</f>
        <v>Leve</v>
      </c>
      <c r="T47" s="1" t="str">
        <f t="shared" si="0"/>
        <v>Hacker Group</v>
      </c>
      <c r="U47" s="3" t="s">
        <v>15</v>
      </c>
      <c r="V47" s="3" t="s">
        <v>37</v>
      </c>
      <c r="W47" s="2">
        <v>65</v>
      </c>
      <c r="X47" s="2" t="str">
        <f>IF(DatosLimpios[[#This Row],[Incident Resolution Time (in Hours)]]&gt;50,"Tardia",IF(DatosLimpios[[#This Row],[Incident Resolution Time (in Hours)]]&gt;20,"Media","Rapida" ))</f>
        <v>Tardia</v>
      </c>
    </row>
    <row r="48" spans="1:24" x14ac:dyDescent="0.25">
      <c r="A48" s="2">
        <v>49</v>
      </c>
      <c r="B48" s="3" t="s">
        <v>45</v>
      </c>
      <c r="C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48" s="1" t="str">
        <f>IFERROR(VLOOKUP(DatosLimpios[[#This Row],[Paises]], TablaRegiones[],2,FALSE), "Otra")</f>
        <v>Asia</v>
      </c>
      <c r="E48" s="2">
        <v>2016</v>
      </c>
      <c r="F48" s="3" t="s">
        <v>39</v>
      </c>
      <c r="G48" s="2">
        <f xml:space="preserve"> 2025 -DatosLimpios[[#This Row],[Year]]</f>
        <v>9</v>
      </c>
      <c r="H48" s="1" t="str">
        <f>IF(TRIM(DatosLimpios[[#This Row],[Attack Type]])="","Unknown",PROPER(TRIM(LOWER(DatosLimpios[[#This Row],[Attack Type]]))))</f>
        <v>Ddos</v>
      </c>
      <c r="I48" s="3" t="s">
        <v>12</v>
      </c>
      <c r="J4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8" s="11">
        <v>2101</v>
      </c>
      <c r="L48" s="11">
        <f>IF(DatosLimpios[[#This Row],[Financial Loss (in Million $) ]]="",0,ABS(DatosLimpios[[#This Row],[Financial Loss (in Million $) ]]))*1000</f>
        <v>2101000</v>
      </c>
      <c r="M48" s="11" t="str">
        <f>IF(DatosLimpios[[#This Row],[Perdida economica UNK]]&gt;4000000,"Alta", IF(DatosLimpios[[#This Row],[Perdida economica UNK]]&gt;100000,"Media", "Baja"))</f>
        <v>Media</v>
      </c>
      <c r="N48" s="18" t="s">
        <v>97</v>
      </c>
      <c r="O48" s="3" t="s">
        <v>14</v>
      </c>
      <c r="P48" s="2">
        <f>IF(DatosLimpios[[#This Row],[Number of Affected Users]]="six hundred",600,VALUE(DatosLimpios[[#This Row],[Number of Affected Users]]))</f>
        <v>602692</v>
      </c>
      <c r="Q48" s="2">
        <f>IF(DatosLimpios[[#This Row],[Number of Affected Users]]="six hundred",600,VALUE(DatosLimpios[[#This Row],[Number of Affected Users]]))</f>
        <v>602692</v>
      </c>
      <c r="R48" s="11">
        <f>DatosLimpios[[#This Row],[Perdida economica UNK]] /DatosLimpios[[#This Row],[Nº de Usuarios Afectados]]</f>
        <v>3.4860260298792749</v>
      </c>
      <c r="S48" s="11" t="str">
        <f>IF(DatosLimpios[[#This Row],[Perdida $ por Usuario]]&gt;100, "Grave",IF(DatosLimpios[[#This Row],[Perdida $ por Usuario]]&gt;40, "Moderada","Leve"))</f>
        <v>Leve</v>
      </c>
      <c r="T48" s="1" t="str">
        <f t="shared" si="0"/>
        <v>Hacker Group</v>
      </c>
      <c r="U48" s="3" t="s">
        <v>15</v>
      </c>
      <c r="V48" s="3" t="s">
        <v>16</v>
      </c>
      <c r="W48" s="2">
        <v>29</v>
      </c>
      <c r="X48" s="2" t="str">
        <f>IF(DatosLimpios[[#This Row],[Incident Resolution Time (in Hours)]]&gt;50,"Tardia",IF(DatosLimpios[[#This Row],[Incident Resolution Time (in Hours)]]&gt;20,"Media","Rapida" ))</f>
        <v>Media</v>
      </c>
    </row>
    <row r="49" spans="1:24" x14ac:dyDescent="0.25">
      <c r="A49" s="2">
        <v>50</v>
      </c>
      <c r="B49" s="3" t="s">
        <v>26</v>
      </c>
      <c r="C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9" s="1" t="str">
        <f>IFERROR(VLOOKUP(DatosLimpios[[#This Row],[Paises]], TablaRegiones[],2,FALSE), "Otra")</f>
        <v>Europa</v>
      </c>
      <c r="E49" s="2">
        <v>2018</v>
      </c>
      <c r="F49" s="3" t="s">
        <v>22</v>
      </c>
      <c r="G49" s="2">
        <f xml:space="preserve"> 2025 -DatosLimpios[[#This Row],[Year]]</f>
        <v>7</v>
      </c>
      <c r="H49" s="1" t="str">
        <f>IF(TRIM(DatosLimpios[[#This Row],[Attack Type]])="","Unknown",PROPER(TRIM(LOWER(DatosLimpios[[#This Row],[Attack Type]]))))</f>
        <v>Man-In-The-Middle</v>
      </c>
      <c r="I49" s="3" t="s">
        <v>18</v>
      </c>
      <c r="J4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9" s="11">
        <v>1366</v>
      </c>
      <c r="L49" s="11">
        <f>IF(DatosLimpios[[#This Row],[Financial Loss (in Million $) ]]="",0,ABS(DatosLimpios[[#This Row],[Financial Loss (in Million $) ]]))*1000</f>
        <v>1366000</v>
      </c>
      <c r="M49" s="11" t="str">
        <f>IF(DatosLimpios[[#This Row],[Perdida economica UNK]]&gt;4000000,"Alta", IF(DatosLimpios[[#This Row],[Perdida economica UNK]]&gt;100000,"Media", "Baja"))</f>
        <v>Media</v>
      </c>
      <c r="N49" s="18" t="s">
        <v>98</v>
      </c>
      <c r="O49" s="3" t="s">
        <v>14</v>
      </c>
      <c r="P49" s="2">
        <f>IF(DatosLimpios[[#This Row],[Number of Affected Users]]="six hundred",600,VALUE(DatosLimpios[[#This Row],[Number of Affected Users]]))</f>
        <v>455529</v>
      </c>
      <c r="Q49" s="2">
        <f>IF(DatosLimpios[[#This Row],[Number of Affected Users]]="six hundred",600,VALUE(DatosLimpios[[#This Row],[Number of Affected Users]]))</f>
        <v>455529</v>
      </c>
      <c r="R49" s="11">
        <f>DatosLimpios[[#This Row],[Perdida economica UNK]] /DatosLimpios[[#This Row],[Nº de Usuarios Afectados]]</f>
        <v>2.998711388298001</v>
      </c>
      <c r="S49" s="11" t="str">
        <f>IF(DatosLimpios[[#This Row],[Perdida $ por Usuario]]&gt;100, "Grave",IF(DatosLimpios[[#This Row],[Perdida $ por Usuario]]&gt;40, "Moderada","Leve"))</f>
        <v>Leve</v>
      </c>
      <c r="T49" s="1" t="str">
        <f t="shared" si="0"/>
        <v>Hacker Group</v>
      </c>
      <c r="U49" s="3" t="s">
        <v>52</v>
      </c>
      <c r="V49" s="3" t="s">
        <v>49</v>
      </c>
      <c r="W49" s="2">
        <v>40</v>
      </c>
      <c r="X49" s="2" t="str">
        <f>IF(DatosLimpios[[#This Row],[Incident Resolution Time (in Hours)]]&gt;50,"Tardia",IF(DatosLimpios[[#This Row],[Incident Resolution Time (in Hours)]]&gt;20,"Media","Rapida" ))</f>
        <v>Media</v>
      </c>
    </row>
    <row r="50" spans="1:24" x14ac:dyDescent="0.25">
      <c r="A50" s="2">
        <v>51</v>
      </c>
      <c r="B50" s="3" t="s">
        <v>71</v>
      </c>
      <c r="C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50" s="1" t="str">
        <f>IFERROR(VLOOKUP(DatosLimpios[[#This Row],[Paises]], TablaRegiones[],2,FALSE), "Otra")</f>
        <v>Asia</v>
      </c>
      <c r="E50" s="2">
        <v>2017</v>
      </c>
      <c r="F50" s="3" t="s">
        <v>50</v>
      </c>
      <c r="G50" s="2">
        <f xml:space="preserve"> 2025 -DatosLimpios[[#This Row],[Year]]</f>
        <v>8</v>
      </c>
      <c r="H50" s="1" t="str">
        <f>IF(TRIM(DatosLimpios[[#This Row],[Attack Type]])="","Unknown",PROPER(TRIM(LOWER(DatosLimpios[[#This Row],[Attack Type]]))))</f>
        <v>Phishing</v>
      </c>
      <c r="I50" s="3" t="s">
        <v>27</v>
      </c>
      <c r="J5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0" s="11">
        <v>7584</v>
      </c>
      <c r="L50" s="11">
        <f>IF(DatosLimpios[[#This Row],[Financial Loss (in Million $) ]]="",0,ABS(DatosLimpios[[#This Row],[Financial Loss (in Million $) ]]))*1000</f>
        <v>7584000</v>
      </c>
      <c r="M50" s="11" t="str">
        <f>IF(DatosLimpios[[#This Row],[Perdida economica UNK]]&gt;4000000,"Alta", IF(DatosLimpios[[#This Row],[Perdida economica UNK]]&gt;100000,"Media", "Baja"))</f>
        <v>Alta</v>
      </c>
      <c r="N50" s="18" t="s">
        <v>99</v>
      </c>
      <c r="O50" s="3" t="s">
        <v>14</v>
      </c>
      <c r="P50" s="2">
        <f>IF(DatosLimpios[[#This Row],[Number of Affected Users]]="six hundred",600,VALUE(DatosLimpios[[#This Row],[Number of Affected Users]]))</f>
        <v>383395</v>
      </c>
      <c r="Q50" s="2">
        <f>IF(DatosLimpios[[#This Row],[Number of Affected Users]]="six hundred",600,VALUE(DatosLimpios[[#This Row],[Number of Affected Users]]))</f>
        <v>383395</v>
      </c>
      <c r="R50" s="11">
        <f>DatosLimpios[[#This Row],[Perdida economica UNK]] /DatosLimpios[[#This Row],[Nº de Usuarios Afectados]]</f>
        <v>19.781165638571185</v>
      </c>
      <c r="S50" s="11" t="str">
        <f>IF(DatosLimpios[[#This Row],[Perdida $ por Usuario]]&gt;100, "Grave",IF(DatosLimpios[[#This Row],[Perdida $ por Usuario]]&gt;40, "Moderada","Leve"))</f>
        <v>Leve</v>
      </c>
      <c r="T50" s="1" t="str">
        <f t="shared" si="0"/>
        <v>Hacker Group</v>
      </c>
      <c r="U50" s="3" t="s">
        <v>52</v>
      </c>
      <c r="V50" s="3" t="s">
        <v>16</v>
      </c>
      <c r="W50" s="2">
        <v>31</v>
      </c>
      <c r="X50" s="2" t="str">
        <f>IF(DatosLimpios[[#This Row],[Incident Resolution Time (in Hours)]]&gt;50,"Tardia",IF(DatosLimpios[[#This Row],[Incident Resolution Time (in Hours)]]&gt;20,"Media","Rapida" ))</f>
        <v>Media</v>
      </c>
    </row>
    <row r="51" spans="1:24" x14ac:dyDescent="0.25">
      <c r="A51" s="2">
        <v>52</v>
      </c>
      <c r="B51" s="3" t="s">
        <v>87</v>
      </c>
      <c r="C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1" s="1" t="str">
        <f>IFERROR(VLOOKUP(DatosLimpios[[#This Row],[Paises]], TablaRegiones[],2,FALSE), "Otra")</f>
        <v>América</v>
      </c>
      <c r="E51" s="2">
        <v>2023</v>
      </c>
      <c r="F51" s="3" t="s">
        <v>39</v>
      </c>
      <c r="G51" s="2">
        <f xml:space="preserve"> 2025 -DatosLimpios[[#This Row],[Year]]</f>
        <v>2</v>
      </c>
      <c r="H51" s="1" t="str">
        <f>IF(TRIM(DatosLimpios[[#This Row],[Attack Type]])="","Unknown",PROPER(TRIM(LOWER(DatosLimpios[[#This Row],[Attack Type]]))))</f>
        <v>Ddos</v>
      </c>
      <c r="I51" s="3" t="s">
        <v>18</v>
      </c>
      <c r="J5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1" s="11">
        <v>5969</v>
      </c>
      <c r="L51" s="11">
        <f>IF(DatosLimpios[[#This Row],[Financial Loss (in Million $) ]]="",0,ABS(DatosLimpios[[#This Row],[Financial Loss (in Million $) ]]))*1000</f>
        <v>5969000</v>
      </c>
      <c r="M51" s="11" t="str">
        <f>IF(DatosLimpios[[#This Row],[Perdida economica UNK]]&gt;4000000,"Alta", IF(DatosLimpios[[#This Row],[Perdida economica UNK]]&gt;100000,"Media", "Baja"))</f>
        <v>Alta</v>
      </c>
      <c r="N51" s="18" t="s">
        <v>100</v>
      </c>
      <c r="O51" s="3" t="s">
        <v>14</v>
      </c>
      <c r="P51" s="2">
        <f>IF(DatosLimpios[[#This Row],[Number of Affected Users]]="six hundred",600,VALUE(DatosLimpios[[#This Row],[Number of Affected Users]]))</f>
        <v>113612</v>
      </c>
      <c r="Q51" s="2">
        <f>IF(DatosLimpios[[#This Row],[Number of Affected Users]]="six hundred",600,VALUE(DatosLimpios[[#This Row],[Number of Affected Users]]))</f>
        <v>113612</v>
      </c>
      <c r="R51" s="11">
        <f>DatosLimpios[[#This Row],[Perdida economica UNK]] /DatosLimpios[[#This Row],[Nº de Usuarios Afectados]]</f>
        <v>52.538464246734499</v>
      </c>
      <c r="S51" s="11" t="str">
        <f>IF(DatosLimpios[[#This Row],[Perdida $ por Usuario]]&gt;100, "Grave",IF(DatosLimpios[[#This Row],[Perdida $ por Usuario]]&gt;40, "Moderada","Leve"))</f>
        <v>Moderada</v>
      </c>
      <c r="T51" s="1" t="str">
        <f t="shared" si="0"/>
        <v>Hacker Group</v>
      </c>
      <c r="U51" s="3" t="s">
        <v>52</v>
      </c>
      <c r="V51" s="3" t="s">
        <v>16</v>
      </c>
      <c r="W51" s="2">
        <v>70</v>
      </c>
      <c r="X51" s="2" t="str">
        <f>IF(DatosLimpios[[#This Row],[Incident Resolution Time (in Hours)]]&gt;50,"Tardia",IF(DatosLimpios[[#This Row],[Incident Resolution Time (in Hours)]]&gt;20,"Media","Rapida" ))</f>
        <v>Tardia</v>
      </c>
    </row>
    <row r="52" spans="1:24" x14ac:dyDescent="0.25">
      <c r="A52" s="2">
        <v>53</v>
      </c>
      <c r="B52" s="3" t="s">
        <v>58</v>
      </c>
      <c r="C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2" s="1" t="str">
        <f>IFERROR(VLOOKUP(DatosLimpios[[#This Row],[Paises]], TablaRegiones[],2,FALSE), "Otra")</f>
        <v>Oceanía</v>
      </c>
      <c r="E52" s="2">
        <v>2019</v>
      </c>
      <c r="F52" s="3" t="s">
        <v>63</v>
      </c>
      <c r="G52" s="2">
        <f xml:space="preserve"> 2025 -DatosLimpios[[#This Row],[Year]]</f>
        <v>6</v>
      </c>
      <c r="H52" s="1" t="str">
        <f>IF(TRIM(DatosLimpios[[#This Row],[Attack Type]])="","Unknown",PROPER(TRIM(LOWER(DatosLimpios[[#This Row],[Attack Type]]))))</f>
        <v>Malware</v>
      </c>
      <c r="I52" s="3" t="s">
        <v>69</v>
      </c>
      <c r="J5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2" s="11">
        <v>2172</v>
      </c>
      <c r="L52" s="11">
        <f>IF(DatosLimpios[[#This Row],[Financial Loss (in Million $) ]]="",0,ABS(DatosLimpios[[#This Row],[Financial Loss (in Million $) ]]))*1000</f>
        <v>2172000</v>
      </c>
      <c r="M52" s="11" t="str">
        <f>IF(DatosLimpios[[#This Row],[Perdida economica UNK]]&gt;4000000,"Alta", IF(DatosLimpios[[#This Row],[Perdida economica UNK]]&gt;100000,"Media", "Baja"))</f>
        <v>Media</v>
      </c>
      <c r="N52" s="18" t="s">
        <v>101</v>
      </c>
      <c r="O52" s="3" t="s">
        <v>33</v>
      </c>
      <c r="P52" s="2">
        <f>IF(DatosLimpios[[#This Row],[Number of Affected Users]]="six hundred",600,VALUE(DatosLimpios[[#This Row],[Number of Affected Users]]))</f>
        <v>984411</v>
      </c>
      <c r="Q52" s="2">
        <f>IF(DatosLimpios[[#This Row],[Number of Affected Users]]="six hundred",600,VALUE(DatosLimpios[[#This Row],[Number of Affected Users]]))</f>
        <v>984411</v>
      </c>
      <c r="R52" s="11">
        <f>DatosLimpios[[#This Row],[Perdida economica UNK]] /DatosLimpios[[#This Row],[Nº de Usuarios Afectados]]</f>
        <v>2.2063954994407822</v>
      </c>
      <c r="S52" s="11" t="str">
        <f>IF(DatosLimpios[[#This Row],[Perdida $ por Usuario]]&gt;100, "Grave",IF(DatosLimpios[[#This Row],[Perdida $ por Usuario]]&gt;40, "Moderada","Leve"))</f>
        <v>Leve</v>
      </c>
      <c r="T52" s="1" t="str">
        <f t="shared" si="0"/>
        <v>Insider</v>
      </c>
      <c r="U52" s="3" t="s">
        <v>15</v>
      </c>
      <c r="V52" s="3" t="s">
        <v>37</v>
      </c>
      <c r="W52" s="2">
        <v>17</v>
      </c>
      <c r="X52" s="2" t="str">
        <f>IF(DatosLimpios[[#This Row],[Incident Resolution Time (in Hours)]]&gt;50,"Tardia",IF(DatosLimpios[[#This Row],[Incident Resolution Time (in Hours)]]&gt;20,"Media","Rapida" ))</f>
        <v>Rapida</v>
      </c>
    </row>
    <row r="53" spans="1:24" x14ac:dyDescent="0.25">
      <c r="A53" s="2">
        <v>54</v>
      </c>
      <c r="B53" s="3" t="s">
        <v>26</v>
      </c>
      <c r="C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3" s="1" t="str">
        <f>IFERROR(VLOOKUP(DatosLimpios[[#This Row],[Paises]], TablaRegiones[],2,FALSE), "Otra")</f>
        <v>Europa</v>
      </c>
      <c r="E53" s="2">
        <v>2015</v>
      </c>
      <c r="F53" s="3" t="s">
        <v>50</v>
      </c>
      <c r="G53" s="2">
        <f xml:space="preserve"> 2025 -DatosLimpios[[#This Row],[Year]]</f>
        <v>10</v>
      </c>
      <c r="H53" s="1" t="str">
        <f>IF(TRIM(DatosLimpios[[#This Row],[Attack Type]])="","Unknown",PROPER(TRIM(LOWER(DatosLimpios[[#This Row],[Attack Type]]))))</f>
        <v>Phishing</v>
      </c>
      <c r="I53" s="3" t="s">
        <v>23</v>
      </c>
      <c r="J5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3" s="11">
        <v>8558</v>
      </c>
      <c r="L53" s="11">
        <f>IF(DatosLimpios[[#This Row],[Financial Loss (in Million $) ]]="",0,ABS(DatosLimpios[[#This Row],[Financial Loss (in Million $) ]]))*1000</f>
        <v>8558000</v>
      </c>
      <c r="M53" s="11" t="str">
        <f>IF(DatosLimpios[[#This Row],[Perdida economica UNK]]&gt;4000000,"Alta", IF(DatosLimpios[[#This Row],[Perdida economica UNK]]&gt;100000,"Media", "Baja"))</f>
        <v>Alta</v>
      </c>
      <c r="N53" s="18" t="s">
        <v>102</v>
      </c>
      <c r="O53" s="3" t="s">
        <v>14</v>
      </c>
      <c r="P53" s="2">
        <f>IF(DatosLimpios[[#This Row],[Number of Affected Users]]="six hundred",600,VALUE(DatosLimpios[[#This Row],[Number of Affected Users]]))</f>
        <v>17229</v>
      </c>
      <c r="Q53" s="2">
        <f>IF(DatosLimpios[[#This Row],[Number of Affected Users]]="six hundred",600,VALUE(DatosLimpios[[#This Row],[Number of Affected Users]]))</f>
        <v>17229</v>
      </c>
      <c r="R53" s="11">
        <f>DatosLimpios[[#This Row],[Perdida economica UNK]] /DatosLimpios[[#This Row],[Nº de Usuarios Afectados]]</f>
        <v>496.720645423414</v>
      </c>
      <c r="S53" s="11" t="str">
        <f>IF(DatosLimpios[[#This Row],[Perdida $ por Usuario]]&gt;100, "Grave",IF(DatosLimpios[[#This Row],[Perdida $ por Usuario]]&gt;40, "Moderada","Leve"))</f>
        <v>Grave</v>
      </c>
      <c r="T53" s="1" t="str">
        <f t="shared" si="0"/>
        <v>Hacker Group</v>
      </c>
      <c r="U53" s="3" t="s">
        <v>25</v>
      </c>
      <c r="V53" s="3" t="s">
        <v>31</v>
      </c>
      <c r="W53" s="2">
        <v>30</v>
      </c>
      <c r="X53" s="2" t="str">
        <f>IF(DatosLimpios[[#This Row],[Incident Resolution Time (in Hours)]]&gt;50,"Tardia",IF(DatosLimpios[[#This Row],[Incident Resolution Time (in Hours)]]&gt;20,"Media","Rapida" ))</f>
        <v>Media</v>
      </c>
    </row>
    <row r="54" spans="1:24" x14ac:dyDescent="0.25">
      <c r="A54" s="2">
        <v>55</v>
      </c>
      <c r="B54" s="3" t="s">
        <v>41</v>
      </c>
      <c r="C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54" s="1" t="str">
        <f>IFERROR(VLOOKUP(DatosLimpios[[#This Row],[Paises]], TablaRegiones[],2,FALSE), "Otra")</f>
        <v>Europa</v>
      </c>
      <c r="E54" s="2">
        <v>2018</v>
      </c>
      <c r="F54" s="3" t="s">
        <v>50</v>
      </c>
      <c r="G54" s="2">
        <f xml:space="preserve"> 2025 -DatosLimpios[[#This Row],[Year]]</f>
        <v>7</v>
      </c>
      <c r="H54" s="1" t="str">
        <f>IF(TRIM(DatosLimpios[[#This Row],[Attack Type]])="","Unknown",PROPER(TRIM(LOWER(DatosLimpios[[#This Row],[Attack Type]]))))</f>
        <v>Phishing</v>
      </c>
      <c r="I54" s="3" t="s">
        <v>47</v>
      </c>
      <c r="J5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4" s="11">
        <v>7511</v>
      </c>
      <c r="L54" s="11">
        <f>IF(DatosLimpios[[#This Row],[Financial Loss (in Million $) ]]="",0,ABS(DatosLimpios[[#This Row],[Financial Loss (in Million $) ]]))*1000</f>
        <v>7511000</v>
      </c>
      <c r="M54" s="11" t="str">
        <f>IF(DatosLimpios[[#This Row],[Perdida economica UNK]]&gt;4000000,"Alta", IF(DatosLimpios[[#This Row],[Perdida economica UNK]]&gt;100000,"Media", "Baja"))</f>
        <v>Alta</v>
      </c>
      <c r="N54" s="18" t="s">
        <v>103</v>
      </c>
      <c r="O54" s="3" t="s">
        <v>33</v>
      </c>
      <c r="P54" s="2">
        <f>IF(DatosLimpios[[#This Row],[Number of Affected Users]]="six hundred",600,VALUE(DatosLimpios[[#This Row],[Number of Affected Users]]))</f>
        <v>581303</v>
      </c>
      <c r="Q54" s="2">
        <f>IF(DatosLimpios[[#This Row],[Number of Affected Users]]="six hundred",600,VALUE(DatosLimpios[[#This Row],[Number of Affected Users]]))</f>
        <v>581303</v>
      </c>
      <c r="R54" s="11">
        <f>DatosLimpios[[#This Row],[Perdida economica UNK]] /DatosLimpios[[#This Row],[Nº de Usuarios Afectados]]</f>
        <v>12.920972367250814</v>
      </c>
      <c r="S54" s="11" t="str">
        <f>IF(DatosLimpios[[#This Row],[Perdida $ por Usuario]]&gt;100, "Grave",IF(DatosLimpios[[#This Row],[Perdida $ por Usuario]]&gt;40, "Moderada","Leve"))</f>
        <v>Leve</v>
      </c>
      <c r="T54" s="1" t="str">
        <f t="shared" si="0"/>
        <v>Insider</v>
      </c>
      <c r="U54" s="3" t="s">
        <v>34</v>
      </c>
      <c r="V54" s="3" t="s">
        <v>57</v>
      </c>
      <c r="W54" s="2">
        <v>51</v>
      </c>
      <c r="X54" s="2" t="str">
        <f>IF(DatosLimpios[[#This Row],[Incident Resolution Time (in Hours)]]&gt;50,"Tardia",IF(DatosLimpios[[#This Row],[Incident Resolution Time (in Hours)]]&gt;20,"Media","Rapida" ))</f>
        <v>Tardia</v>
      </c>
    </row>
    <row r="55" spans="1:24" x14ac:dyDescent="0.25">
      <c r="A55" s="2">
        <v>56</v>
      </c>
      <c r="B55" s="3" t="s">
        <v>45</v>
      </c>
      <c r="C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5" s="1" t="str">
        <f>IFERROR(VLOOKUP(DatosLimpios[[#This Row],[Paises]], TablaRegiones[],2,FALSE), "Otra")</f>
        <v>Asia</v>
      </c>
      <c r="E55" s="2">
        <v>2019</v>
      </c>
      <c r="F55" s="3" t="s">
        <v>22</v>
      </c>
      <c r="G55" s="2">
        <f xml:space="preserve"> 2025 -DatosLimpios[[#This Row],[Year]]</f>
        <v>6</v>
      </c>
      <c r="H55" s="1" t="str">
        <f>IF(TRIM(DatosLimpios[[#This Row],[Attack Type]])="","Unknown",PROPER(TRIM(LOWER(DatosLimpios[[#This Row],[Attack Type]]))))</f>
        <v>Man-In-The-Middle</v>
      </c>
      <c r="I55" s="3" t="s">
        <v>12</v>
      </c>
      <c r="J5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5" s="11">
        <v>108</v>
      </c>
      <c r="L55" s="11">
        <f>IF(DatosLimpios[[#This Row],[Financial Loss (in Million $) ]]="",0,ABS(DatosLimpios[[#This Row],[Financial Loss (in Million $) ]]))*1000</f>
        <v>108000</v>
      </c>
      <c r="M55" s="11" t="str">
        <f>IF(DatosLimpios[[#This Row],[Perdida economica UNK]]&gt;4000000,"Alta", IF(DatosLimpios[[#This Row],[Perdida economica UNK]]&gt;100000,"Media", "Baja"))</f>
        <v>Media</v>
      </c>
      <c r="N55" s="18" t="s">
        <v>104</v>
      </c>
      <c r="O55" s="3" t="s">
        <v>29</v>
      </c>
      <c r="P55" s="2">
        <f>IF(DatosLimpios[[#This Row],[Number of Affected Users]]="six hundred",600,VALUE(DatosLimpios[[#This Row],[Number of Affected Users]]))</f>
        <v>799474</v>
      </c>
      <c r="Q55" s="2">
        <f>IF(DatosLimpios[[#This Row],[Number of Affected Users]]="six hundred",600,VALUE(DatosLimpios[[#This Row],[Number of Affected Users]]))</f>
        <v>799474</v>
      </c>
      <c r="R55" s="11">
        <f>DatosLimpios[[#This Row],[Perdida economica UNK]] /DatosLimpios[[#This Row],[Nº de Usuarios Afectados]]</f>
        <v>0.13508882089974159</v>
      </c>
      <c r="S55" s="11" t="str">
        <f>IF(DatosLimpios[[#This Row],[Perdida $ por Usuario]]&gt;100, "Grave",IF(DatosLimpios[[#This Row],[Perdida $ por Usuario]]&gt;40, "Moderada","Leve"))</f>
        <v>Leve</v>
      </c>
      <c r="T55" s="1" t="str">
        <f t="shared" si="0"/>
        <v>Nation-state</v>
      </c>
      <c r="U55" s="3" t="s">
        <v>52</v>
      </c>
      <c r="V55" s="3" t="s">
        <v>31</v>
      </c>
      <c r="W55" s="2">
        <v>23</v>
      </c>
      <c r="X55" s="2" t="str">
        <f>IF(DatosLimpios[[#This Row],[Incident Resolution Time (in Hours)]]&gt;50,"Tardia",IF(DatosLimpios[[#This Row],[Incident Resolution Time (in Hours)]]&gt;20,"Media","Rapida" ))</f>
        <v>Media</v>
      </c>
    </row>
    <row r="56" spans="1:24" x14ac:dyDescent="0.25">
      <c r="A56" s="2">
        <v>57</v>
      </c>
      <c r="B56" s="3" t="s">
        <v>45</v>
      </c>
      <c r="C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6" s="1" t="str">
        <f>IFERROR(VLOOKUP(DatosLimpios[[#This Row],[Paises]], TablaRegiones[],2,FALSE), "Otra")</f>
        <v>Asia</v>
      </c>
      <c r="E56" s="2">
        <v>2020</v>
      </c>
      <c r="F56" s="3" t="s">
        <v>39</v>
      </c>
      <c r="G56" s="2">
        <f xml:space="preserve"> 2025 -DatosLimpios[[#This Row],[Year]]</f>
        <v>5</v>
      </c>
      <c r="H56" s="1" t="str">
        <f>IF(TRIM(DatosLimpios[[#This Row],[Attack Type]])="","Unknown",PROPER(TRIM(LOWER(DatosLimpios[[#This Row],[Attack Type]]))))</f>
        <v>Ddos</v>
      </c>
      <c r="I56" s="3" t="s">
        <v>46</v>
      </c>
      <c r="J5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6" s="11">
        <v>8627</v>
      </c>
      <c r="L56" s="11">
        <f>IF(DatosLimpios[[#This Row],[Financial Loss (in Million $) ]]="",0,ABS(DatosLimpios[[#This Row],[Financial Loss (in Million $) ]]))*1000</f>
        <v>8627000</v>
      </c>
      <c r="M56" s="11" t="str">
        <f>IF(DatosLimpios[[#This Row],[Perdida economica UNK]]&gt;4000000,"Alta", IF(DatosLimpios[[#This Row],[Perdida economica UNK]]&gt;100000,"Media", "Baja"))</f>
        <v>Alta</v>
      </c>
      <c r="N56" s="18" t="s">
        <v>105</v>
      </c>
      <c r="O56" s="3" t="s">
        <v>29</v>
      </c>
      <c r="P56" s="2">
        <f>IF(DatosLimpios[[#This Row],[Number of Affected Users]]="six hundred",600,VALUE(DatosLimpios[[#This Row],[Number of Affected Users]]))</f>
        <v>898655</v>
      </c>
      <c r="Q56" s="2">
        <f>IF(DatosLimpios[[#This Row],[Number of Affected Users]]="six hundred",600,VALUE(DatosLimpios[[#This Row],[Number of Affected Users]]))</f>
        <v>898655</v>
      </c>
      <c r="R56" s="11">
        <f>DatosLimpios[[#This Row],[Perdida economica UNK]] /DatosLimpios[[#This Row],[Nº de Usuarios Afectados]]</f>
        <v>9.5999020758800651</v>
      </c>
      <c r="S56" s="11" t="str">
        <f>IF(DatosLimpios[[#This Row],[Perdida $ por Usuario]]&gt;100, "Grave",IF(DatosLimpios[[#This Row],[Perdida $ por Usuario]]&gt;40, "Moderada","Leve"))</f>
        <v>Leve</v>
      </c>
      <c r="T56" s="1" t="str">
        <f t="shared" si="0"/>
        <v>Nation-state</v>
      </c>
      <c r="U56" s="3" t="s">
        <v>15</v>
      </c>
      <c r="V56" s="3" t="s">
        <v>31</v>
      </c>
      <c r="W56" s="2">
        <v>10</v>
      </c>
      <c r="X56" s="2" t="str">
        <f>IF(DatosLimpios[[#This Row],[Incident Resolution Time (in Hours)]]&gt;50,"Tardia",IF(DatosLimpios[[#This Row],[Incident Resolution Time (in Hours)]]&gt;20,"Media","Rapida" ))</f>
        <v>Rapida</v>
      </c>
    </row>
    <row r="57" spans="1:24" x14ac:dyDescent="0.25">
      <c r="A57" s="2">
        <v>58</v>
      </c>
      <c r="B57" s="3" t="s">
        <v>26</v>
      </c>
      <c r="C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7" s="1" t="str">
        <f>IFERROR(VLOOKUP(DatosLimpios[[#This Row],[Paises]], TablaRegiones[],2,FALSE), "Otra")</f>
        <v>Europa</v>
      </c>
      <c r="E57" s="2">
        <v>2021</v>
      </c>
      <c r="F57" s="3" t="s">
        <v>63</v>
      </c>
      <c r="G57" s="2">
        <f xml:space="preserve"> 2025 -DatosLimpios[[#This Row],[Year]]</f>
        <v>4</v>
      </c>
      <c r="H57" s="1" t="str">
        <f>IF(TRIM(DatosLimpios[[#This Row],[Attack Type]])="","Unknown",PROPER(TRIM(LOWER(DatosLimpios[[#This Row],[Attack Type]]))))</f>
        <v>Malware</v>
      </c>
      <c r="I57" s="3" t="s">
        <v>47</v>
      </c>
      <c r="J5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7" s="11">
        <v>671</v>
      </c>
      <c r="L57" s="11">
        <f>IF(DatosLimpios[[#This Row],[Financial Loss (in Million $) ]]="",0,ABS(DatosLimpios[[#This Row],[Financial Loss (in Million $) ]]))*1000</f>
        <v>671000</v>
      </c>
      <c r="M57" s="11" t="str">
        <f>IF(DatosLimpios[[#This Row],[Perdida economica UNK]]&gt;4000000,"Alta", IF(DatosLimpios[[#This Row],[Perdida economica UNK]]&gt;100000,"Media", "Baja"))</f>
        <v>Media</v>
      </c>
      <c r="N57" s="18" t="s">
        <v>106</v>
      </c>
      <c r="O57" s="3" t="s">
        <v>36</v>
      </c>
      <c r="P57" s="2">
        <f>IF(DatosLimpios[[#This Row],[Number of Affected Users]]="six hundred",600,VALUE(DatosLimpios[[#This Row],[Number of Affected Users]]))</f>
        <v>698852</v>
      </c>
      <c r="Q57" s="2">
        <f>IF(DatosLimpios[[#This Row],[Number of Affected Users]]="six hundred",600,VALUE(DatosLimpios[[#This Row],[Number of Affected Users]]))</f>
        <v>698852</v>
      </c>
      <c r="R57" s="11">
        <f>DatosLimpios[[#This Row],[Perdida economica UNK]] /DatosLimpios[[#This Row],[Nº de Usuarios Afectados]]</f>
        <v>0.96014606812315051</v>
      </c>
      <c r="S57" s="11" t="str">
        <f>IF(DatosLimpios[[#This Row],[Perdida $ por Usuario]]&gt;100, "Grave",IF(DatosLimpios[[#This Row],[Perdida $ por Usuario]]&gt;40, "Moderada","Leve"))</f>
        <v>Leve</v>
      </c>
      <c r="T57" s="1" t="str">
        <f t="shared" si="0"/>
        <v>Unknown</v>
      </c>
      <c r="U57" s="3" t="s">
        <v>25</v>
      </c>
      <c r="V57" s="3" t="s">
        <v>37</v>
      </c>
      <c r="W57" s="2">
        <v>57</v>
      </c>
      <c r="X57" s="2" t="str">
        <f>IF(DatosLimpios[[#This Row],[Incident Resolution Time (in Hours)]]&gt;50,"Tardia",IF(DatosLimpios[[#This Row],[Incident Resolution Time (in Hours)]]&gt;20,"Media","Rapida" ))</f>
        <v>Tardia</v>
      </c>
    </row>
    <row r="58" spans="1:24" x14ac:dyDescent="0.25">
      <c r="A58" s="2">
        <v>59</v>
      </c>
      <c r="B58" s="3" t="s">
        <v>45</v>
      </c>
      <c r="C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8" s="1" t="str">
        <f>IFERROR(VLOOKUP(DatosLimpios[[#This Row],[Paises]], TablaRegiones[],2,FALSE), "Otra")</f>
        <v>Asia</v>
      </c>
      <c r="E58" s="2">
        <v>2018</v>
      </c>
      <c r="F58" s="3" t="s">
        <v>39</v>
      </c>
      <c r="G58" s="2">
        <f xml:space="preserve"> 2025 -DatosLimpios[[#This Row],[Year]]</f>
        <v>7</v>
      </c>
      <c r="H58" s="1" t="str">
        <f>IF(TRIM(DatosLimpios[[#This Row],[Attack Type]])="","Unknown",PROPER(TRIM(LOWER(DatosLimpios[[#This Row],[Attack Type]]))))</f>
        <v>Ddos</v>
      </c>
      <c r="I58" s="3" t="s">
        <v>47</v>
      </c>
      <c r="J5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8" s="11">
        <v>7643</v>
      </c>
      <c r="L58" s="11">
        <f>IF(DatosLimpios[[#This Row],[Financial Loss (in Million $) ]]="",0,ABS(DatosLimpios[[#This Row],[Financial Loss (in Million $) ]]))*1000</f>
        <v>7643000</v>
      </c>
      <c r="M58" s="11" t="str">
        <f>IF(DatosLimpios[[#This Row],[Perdida economica UNK]]&gt;4000000,"Alta", IF(DatosLimpios[[#This Row],[Perdida economica UNK]]&gt;100000,"Media", "Baja"))</f>
        <v>Alta</v>
      </c>
      <c r="N58" s="18" t="s">
        <v>107</v>
      </c>
      <c r="O58" s="3" t="s">
        <v>14</v>
      </c>
      <c r="P58" s="2">
        <f>IF(DatosLimpios[[#This Row],[Number of Affected Users]]="six hundred",600,VALUE(DatosLimpios[[#This Row],[Number of Affected Users]]))</f>
        <v>304162</v>
      </c>
      <c r="Q58" s="2">
        <f>IF(DatosLimpios[[#This Row],[Number of Affected Users]]="six hundred",600,VALUE(DatosLimpios[[#This Row],[Number of Affected Users]]))</f>
        <v>304162</v>
      </c>
      <c r="R58" s="11">
        <f>DatosLimpios[[#This Row],[Perdida economica UNK]] /DatosLimpios[[#This Row],[Nº de Usuarios Afectados]]</f>
        <v>25.12805675922699</v>
      </c>
      <c r="S58" s="11" t="str">
        <f>IF(DatosLimpios[[#This Row],[Perdida $ por Usuario]]&gt;100, "Grave",IF(DatosLimpios[[#This Row],[Perdida $ por Usuario]]&gt;40, "Moderada","Leve"))</f>
        <v>Leve</v>
      </c>
      <c r="T58" s="1" t="str">
        <f t="shared" si="0"/>
        <v>Hacker Group</v>
      </c>
      <c r="U58" s="3" t="s">
        <v>15</v>
      </c>
      <c r="V58" s="3" t="s">
        <v>49</v>
      </c>
      <c r="W58" s="2">
        <v>56</v>
      </c>
      <c r="X58" s="2" t="str">
        <f>IF(DatosLimpios[[#This Row],[Incident Resolution Time (in Hours)]]&gt;50,"Tardia",IF(DatosLimpios[[#This Row],[Incident Resolution Time (in Hours)]]&gt;20,"Media","Rapida" ))</f>
        <v>Tardia</v>
      </c>
    </row>
    <row r="59" spans="1:24" x14ac:dyDescent="0.25">
      <c r="A59" s="2">
        <v>60</v>
      </c>
      <c r="B59" s="3" t="s">
        <v>66</v>
      </c>
      <c r="C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59" s="1" t="str">
        <f>IFERROR(VLOOKUP(DatosLimpios[[#This Row],[Paises]], TablaRegiones[],2,FALSE), "Otra")</f>
        <v>América</v>
      </c>
      <c r="E59" s="2">
        <v>2015</v>
      </c>
      <c r="F59" s="3" t="s">
        <v>50</v>
      </c>
      <c r="G59" s="2">
        <f xml:space="preserve"> 2025 -DatosLimpios[[#This Row],[Year]]</f>
        <v>10</v>
      </c>
      <c r="H59" s="1" t="str">
        <f>IF(TRIM(DatosLimpios[[#This Row],[Attack Type]])="","Unknown",PROPER(TRIM(LOWER(DatosLimpios[[#This Row],[Attack Type]]))))</f>
        <v>Phishing</v>
      </c>
      <c r="I59" s="3" t="s">
        <v>46</v>
      </c>
      <c r="J5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9" s="11">
        <v>434</v>
      </c>
      <c r="L59" s="11">
        <f>IF(DatosLimpios[[#This Row],[Financial Loss (in Million $) ]]="",0,ABS(DatosLimpios[[#This Row],[Financial Loss (in Million $) ]]))*1000</f>
        <v>434000</v>
      </c>
      <c r="M59" s="11" t="str">
        <f>IF(DatosLimpios[[#This Row],[Perdida economica UNK]]&gt;4000000,"Alta", IF(DatosLimpios[[#This Row],[Perdida economica UNK]]&gt;100000,"Media", "Baja"))</f>
        <v>Media</v>
      </c>
      <c r="N59" s="18" t="s">
        <v>108</v>
      </c>
      <c r="O59" s="3" t="s">
        <v>14</v>
      </c>
      <c r="P59" s="2">
        <f>IF(DatosLimpios[[#This Row],[Number of Affected Users]]="six hundred",600,VALUE(DatosLimpios[[#This Row],[Number of Affected Users]]))</f>
        <v>191625</v>
      </c>
      <c r="Q59" s="2">
        <f>IF(DatosLimpios[[#This Row],[Number of Affected Users]]="six hundred",600,VALUE(DatosLimpios[[#This Row],[Number of Affected Users]]))</f>
        <v>191625</v>
      </c>
      <c r="R59" s="11">
        <f>DatosLimpios[[#This Row],[Perdida economica UNK]] /DatosLimpios[[#This Row],[Nº de Usuarios Afectados]]</f>
        <v>2.2648401826484017</v>
      </c>
      <c r="S59" s="11" t="str">
        <f>IF(DatosLimpios[[#This Row],[Perdida $ por Usuario]]&gt;100, "Grave",IF(DatosLimpios[[#This Row],[Perdida $ por Usuario]]&gt;40, "Moderada","Leve"))</f>
        <v>Leve</v>
      </c>
      <c r="T59" s="1" t="str">
        <f t="shared" si="0"/>
        <v>Hacker Group</v>
      </c>
      <c r="U59" s="3" t="s">
        <v>34</v>
      </c>
      <c r="V59" s="3" t="s">
        <v>16</v>
      </c>
      <c r="W59" s="2">
        <v>65</v>
      </c>
      <c r="X59" s="2" t="str">
        <f>IF(DatosLimpios[[#This Row],[Incident Resolution Time (in Hours)]]&gt;50,"Tardia",IF(DatosLimpios[[#This Row],[Incident Resolution Time (in Hours)]]&gt;20,"Media","Rapida" ))</f>
        <v>Tardia</v>
      </c>
    </row>
    <row r="60" spans="1:24" x14ac:dyDescent="0.25">
      <c r="A60" s="2">
        <v>61</v>
      </c>
      <c r="B60" s="3" t="s">
        <v>58</v>
      </c>
      <c r="C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0" s="1" t="str">
        <f>IFERROR(VLOOKUP(DatosLimpios[[#This Row],[Paises]], TablaRegiones[],2,FALSE), "Otra")</f>
        <v>Oceanía</v>
      </c>
      <c r="E60" s="2">
        <v>2024</v>
      </c>
      <c r="F60" s="3" t="s">
        <v>50</v>
      </c>
      <c r="G60" s="2">
        <f xml:space="preserve"> 2025 -DatosLimpios[[#This Row],[Year]]</f>
        <v>1</v>
      </c>
      <c r="H60" s="1" t="str">
        <f>IF(TRIM(DatosLimpios[[#This Row],[Attack Type]])="","Unknown",PROPER(TRIM(LOWER(DatosLimpios[[#This Row],[Attack Type]]))))</f>
        <v>Phishing</v>
      </c>
      <c r="I60" s="3" t="s">
        <v>12</v>
      </c>
      <c r="J6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0" s="11">
        <v>9332</v>
      </c>
      <c r="L60" s="11">
        <f>IF(DatosLimpios[[#This Row],[Financial Loss (in Million $) ]]="",0,ABS(DatosLimpios[[#This Row],[Financial Loss (in Million $) ]]))*1000</f>
        <v>9332000</v>
      </c>
      <c r="M60" s="11" t="str">
        <f>IF(DatosLimpios[[#This Row],[Perdida economica UNK]]&gt;4000000,"Alta", IF(DatosLimpios[[#This Row],[Perdida economica UNK]]&gt;100000,"Media", "Baja"))</f>
        <v>Alta</v>
      </c>
      <c r="N60" s="18" t="s">
        <v>109</v>
      </c>
      <c r="O60" s="3" t="s">
        <v>36</v>
      </c>
      <c r="P60" s="2">
        <f>IF(DatosLimpios[[#This Row],[Number of Affected Users]]="six hundred",600,VALUE(DatosLimpios[[#This Row],[Number of Affected Users]]))</f>
        <v>93185</v>
      </c>
      <c r="Q60" s="2">
        <f>IF(DatosLimpios[[#This Row],[Number of Affected Users]]="six hundred",600,VALUE(DatosLimpios[[#This Row],[Number of Affected Users]]))</f>
        <v>93185</v>
      </c>
      <c r="R60" s="11">
        <f>DatosLimpios[[#This Row],[Perdida economica UNK]] /DatosLimpios[[#This Row],[Nº de Usuarios Afectados]]</f>
        <v>100.14487310189408</v>
      </c>
      <c r="S60" s="11" t="str">
        <f>IF(DatosLimpios[[#This Row],[Perdida $ por Usuario]]&gt;100, "Grave",IF(DatosLimpios[[#This Row],[Perdida $ por Usuario]]&gt;40, "Moderada","Leve"))</f>
        <v>Grave</v>
      </c>
      <c r="T60" s="1" t="str">
        <f t="shared" si="0"/>
        <v>Unknown</v>
      </c>
      <c r="U60" s="3" t="s">
        <v>15</v>
      </c>
      <c r="V60" s="3" t="s">
        <v>16</v>
      </c>
      <c r="W60" s="2">
        <v>14</v>
      </c>
      <c r="X60" s="2" t="str">
        <f>IF(DatosLimpios[[#This Row],[Incident Resolution Time (in Hours)]]&gt;50,"Tardia",IF(DatosLimpios[[#This Row],[Incident Resolution Time (in Hours)]]&gt;20,"Media","Rapida" ))</f>
        <v>Rapida</v>
      </c>
    </row>
    <row r="61" spans="1:24" x14ac:dyDescent="0.25">
      <c r="A61" s="2">
        <v>62</v>
      </c>
      <c r="B61" s="3" t="s">
        <v>45</v>
      </c>
      <c r="C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1" s="1" t="str">
        <f>IFERROR(VLOOKUP(DatosLimpios[[#This Row],[Paises]], TablaRegiones[],2,FALSE), "Otra")</f>
        <v>Asia</v>
      </c>
      <c r="E61" s="2">
        <v>2019</v>
      </c>
      <c r="F61" s="3" t="s">
        <v>50</v>
      </c>
      <c r="G61" s="2">
        <f xml:space="preserve"> 2025 -DatosLimpios[[#This Row],[Year]]</f>
        <v>6</v>
      </c>
      <c r="H61" s="1" t="str">
        <f>IF(TRIM(DatosLimpios[[#This Row],[Attack Type]])="","Unknown",PROPER(TRIM(LOWER(DatosLimpios[[#This Row],[Attack Type]]))))</f>
        <v>Phishing</v>
      </c>
      <c r="I61" s="3" t="s">
        <v>47</v>
      </c>
      <c r="J6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1" s="11">
        <v>356</v>
      </c>
      <c r="L61" s="11">
        <f>IF(DatosLimpios[[#This Row],[Financial Loss (in Million $) ]]="",0,ABS(DatosLimpios[[#This Row],[Financial Loss (in Million $) ]]))*1000</f>
        <v>356000</v>
      </c>
      <c r="M61" s="11" t="str">
        <f>IF(DatosLimpios[[#This Row],[Perdida economica UNK]]&gt;4000000,"Alta", IF(DatosLimpios[[#This Row],[Perdida economica UNK]]&gt;100000,"Media", "Baja"))</f>
        <v>Media</v>
      </c>
      <c r="N61" s="18" t="s">
        <v>110</v>
      </c>
      <c r="O61" s="3" t="s">
        <v>29</v>
      </c>
      <c r="P61" s="2">
        <f>IF(DatosLimpios[[#This Row],[Number of Affected Users]]="six hundred",600,VALUE(DatosLimpios[[#This Row],[Number of Affected Users]]))</f>
        <v>40718</v>
      </c>
      <c r="Q61" s="2">
        <f>IF(DatosLimpios[[#This Row],[Number of Affected Users]]="six hundred",600,VALUE(DatosLimpios[[#This Row],[Number of Affected Users]]))</f>
        <v>40718</v>
      </c>
      <c r="R61" s="11">
        <f>DatosLimpios[[#This Row],[Perdida economica UNK]] /DatosLimpios[[#This Row],[Nº de Usuarios Afectados]]</f>
        <v>8.7430620364457976</v>
      </c>
      <c r="S61" s="11" t="str">
        <f>IF(DatosLimpios[[#This Row],[Perdida $ por Usuario]]&gt;100, "Grave",IF(DatosLimpios[[#This Row],[Perdida $ por Usuario]]&gt;40, "Moderada","Leve"))</f>
        <v>Leve</v>
      </c>
      <c r="T61" s="1" t="str">
        <f t="shared" si="0"/>
        <v>Nation-state</v>
      </c>
      <c r="U61" s="3" t="s">
        <v>52</v>
      </c>
      <c r="V61" s="3" t="s">
        <v>16</v>
      </c>
      <c r="W61" s="2">
        <v>24</v>
      </c>
      <c r="X61" s="2" t="str">
        <f>IF(DatosLimpios[[#This Row],[Incident Resolution Time (in Hours)]]&gt;50,"Tardia",IF(DatosLimpios[[#This Row],[Incident Resolution Time (in Hours)]]&gt;20,"Media","Rapida" ))</f>
        <v>Media</v>
      </c>
    </row>
    <row r="62" spans="1:24" x14ac:dyDescent="0.25">
      <c r="A62" s="2">
        <v>63</v>
      </c>
      <c r="B62" s="3" t="s">
        <v>10</v>
      </c>
      <c r="C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2" s="1" t="str">
        <f>IFERROR(VLOOKUP(DatosLimpios[[#This Row],[Paises]], TablaRegiones[],2,FALSE), "Otra")</f>
        <v>Asia</v>
      </c>
      <c r="E62" s="2">
        <v>2015</v>
      </c>
      <c r="F62" s="3" t="s">
        <v>50</v>
      </c>
      <c r="G62" s="2">
        <f xml:space="preserve"> 2025 -DatosLimpios[[#This Row],[Year]]</f>
        <v>10</v>
      </c>
      <c r="H62" s="1" t="str">
        <f>IF(TRIM(DatosLimpios[[#This Row],[Attack Type]])="","Unknown",PROPER(TRIM(LOWER(DatosLimpios[[#This Row],[Attack Type]]))))</f>
        <v>Phishing</v>
      </c>
      <c r="I62" s="3" t="s">
        <v>69</v>
      </c>
      <c r="J6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2" s="11">
        <v>4273</v>
      </c>
      <c r="L62" s="11">
        <f>IF(DatosLimpios[[#This Row],[Financial Loss (in Million $) ]]="",0,ABS(DatosLimpios[[#This Row],[Financial Loss (in Million $) ]]))*1000</f>
        <v>4273000</v>
      </c>
      <c r="M62" s="11" t="str">
        <f>IF(DatosLimpios[[#This Row],[Perdida economica UNK]]&gt;4000000,"Alta", IF(DatosLimpios[[#This Row],[Perdida economica UNK]]&gt;100000,"Media", "Baja"))</f>
        <v>Alta</v>
      </c>
      <c r="N62" s="18" t="s">
        <v>111</v>
      </c>
      <c r="O62" s="3" t="s">
        <v>29</v>
      </c>
      <c r="P62" s="2">
        <f>IF(DatosLimpios[[#This Row],[Number of Affected Users]]="six hundred",600,VALUE(DatosLimpios[[#This Row],[Number of Affected Users]]))</f>
        <v>310574</v>
      </c>
      <c r="Q62" s="2">
        <f>IF(DatosLimpios[[#This Row],[Number of Affected Users]]="six hundred",600,VALUE(DatosLimpios[[#This Row],[Number of Affected Users]]))</f>
        <v>310574</v>
      </c>
      <c r="R62" s="11">
        <f>DatosLimpios[[#This Row],[Perdida economica UNK]] /DatosLimpios[[#This Row],[Nº de Usuarios Afectados]]</f>
        <v>13.758395744653448</v>
      </c>
      <c r="S62" s="11" t="str">
        <f>IF(DatosLimpios[[#This Row],[Perdida $ por Usuario]]&gt;100, "Grave",IF(DatosLimpios[[#This Row],[Perdida $ por Usuario]]&gt;40, "Moderada","Leve"))</f>
        <v>Leve</v>
      </c>
      <c r="T62" s="1" t="str">
        <f t="shared" si="0"/>
        <v>Nation-state</v>
      </c>
      <c r="U62" s="3" t="s">
        <v>52</v>
      </c>
      <c r="V62" s="3" t="s">
        <v>49</v>
      </c>
      <c r="W62" s="2">
        <v>65</v>
      </c>
      <c r="X62" s="2" t="str">
        <f>IF(DatosLimpios[[#This Row],[Incident Resolution Time (in Hours)]]&gt;50,"Tardia",IF(DatosLimpios[[#This Row],[Incident Resolution Time (in Hours)]]&gt;20,"Media","Rapida" ))</f>
        <v>Tardia</v>
      </c>
    </row>
    <row r="63" spans="1:24" x14ac:dyDescent="0.25">
      <c r="A63" s="2">
        <v>64</v>
      </c>
      <c r="B63" s="3" t="s">
        <v>45</v>
      </c>
      <c r="C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3" s="1" t="str">
        <f>IFERROR(VLOOKUP(DatosLimpios[[#This Row],[Paises]], TablaRegiones[],2,FALSE), "Otra")</f>
        <v>Asia</v>
      </c>
      <c r="E63" s="2">
        <v>2024</v>
      </c>
      <c r="F63" s="3" t="s">
        <v>39</v>
      </c>
      <c r="G63" s="2">
        <f xml:space="preserve"> 2025 -DatosLimpios[[#This Row],[Year]]</f>
        <v>1</v>
      </c>
      <c r="H63" s="1" t="str">
        <f>IF(TRIM(DatosLimpios[[#This Row],[Attack Type]])="","Unknown",PROPER(TRIM(LOWER(DatosLimpios[[#This Row],[Attack Type]]))))</f>
        <v>Ddos</v>
      </c>
      <c r="I63" s="3" t="s">
        <v>12</v>
      </c>
      <c r="J6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3" s="11">
        <v>7337</v>
      </c>
      <c r="L63" s="11">
        <f>IF(DatosLimpios[[#This Row],[Financial Loss (in Million $) ]]="",0,ABS(DatosLimpios[[#This Row],[Financial Loss (in Million $) ]]))*1000</f>
        <v>7337000</v>
      </c>
      <c r="M63" s="11" t="str">
        <f>IF(DatosLimpios[[#This Row],[Perdida economica UNK]]&gt;4000000,"Alta", IF(DatosLimpios[[#This Row],[Perdida economica UNK]]&gt;100000,"Media", "Baja"))</f>
        <v>Alta</v>
      </c>
      <c r="N63" s="18" t="s">
        <v>112</v>
      </c>
      <c r="O63" s="3" t="s">
        <v>29</v>
      </c>
      <c r="P63" s="2">
        <f>IF(DatosLimpios[[#This Row],[Number of Affected Users]]="six hundred",600,VALUE(DatosLimpios[[#This Row],[Number of Affected Users]]))</f>
        <v>475719</v>
      </c>
      <c r="Q63" s="2">
        <f>IF(DatosLimpios[[#This Row],[Number of Affected Users]]="six hundred",600,VALUE(DatosLimpios[[#This Row],[Number of Affected Users]]))</f>
        <v>475719</v>
      </c>
      <c r="R63" s="11">
        <f>DatosLimpios[[#This Row],[Perdida economica UNK]] /DatosLimpios[[#This Row],[Nº de Usuarios Afectados]]</f>
        <v>15.422970282877076</v>
      </c>
      <c r="S63" s="11" t="str">
        <f>IF(DatosLimpios[[#This Row],[Perdida $ por Usuario]]&gt;100, "Grave",IF(DatosLimpios[[#This Row],[Perdida $ por Usuario]]&gt;40, "Moderada","Leve"))</f>
        <v>Leve</v>
      </c>
      <c r="T63" s="1" t="str">
        <f t="shared" si="0"/>
        <v>Nation-state</v>
      </c>
      <c r="U63" s="3" t="s">
        <v>34</v>
      </c>
      <c r="V63" s="3" t="s">
        <v>49</v>
      </c>
      <c r="W63" s="2">
        <v>52</v>
      </c>
      <c r="X63" s="2" t="str">
        <f>IF(DatosLimpios[[#This Row],[Incident Resolution Time (in Hours)]]&gt;50,"Tardia",IF(DatosLimpios[[#This Row],[Incident Resolution Time (in Hours)]]&gt;20,"Media","Rapida" ))</f>
        <v>Tardia</v>
      </c>
    </row>
    <row r="64" spans="1:24" x14ac:dyDescent="0.25">
      <c r="A64" s="2">
        <v>65</v>
      </c>
      <c r="B64" s="3" t="s">
        <v>26</v>
      </c>
      <c r="C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4" s="1" t="str">
        <f>IFERROR(VLOOKUP(DatosLimpios[[#This Row],[Paises]], TablaRegiones[],2,FALSE), "Otra")</f>
        <v>Europa</v>
      </c>
      <c r="E64" s="2">
        <v>2018</v>
      </c>
      <c r="F64" s="3" t="s">
        <v>63</v>
      </c>
      <c r="G64" s="2">
        <f xml:space="preserve"> 2025 -DatosLimpios[[#This Row],[Year]]</f>
        <v>7</v>
      </c>
      <c r="H64" s="1" t="str">
        <f>IF(TRIM(DatosLimpios[[#This Row],[Attack Type]])="","Unknown",PROPER(TRIM(LOWER(DatosLimpios[[#This Row],[Attack Type]]))))</f>
        <v>Malware</v>
      </c>
      <c r="I64" s="3" t="s">
        <v>18</v>
      </c>
      <c r="J6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4" s="11">
        <v>7318</v>
      </c>
      <c r="L64" s="11">
        <f>IF(DatosLimpios[[#This Row],[Financial Loss (in Million $) ]]="",0,ABS(DatosLimpios[[#This Row],[Financial Loss (in Million $) ]]))*1000</f>
        <v>7318000</v>
      </c>
      <c r="M64" s="11" t="str">
        <f>IF(DatosLimpios[[#This Row],[Perdida economica UNK]]&gt;4000000,"Alta", IF(DatosLimpios[[#This Row],[Perdida economica UNK]]&gt;100000,"Media", "Baja"))</f>
        <v>Alta</v>
      </c>
      <c r="N64" s="18" t="s">
        <v>113</v>
      </c>
      <c r="O64" s="3" t="s">
        <v>36</v>
      </c>
      <c r="P64" s="2">
        <f>IF(DatosLimpios[[#This Row],[Number of Affected Users]]="six hundred",600,VALUE(DatosLimpios[[#This Row],[Number of Affected Users]]))</f>
        <v>404060</v>
      </c>
      <c r="Q64" s="2">
        <f>IF(DatosLimpios[[#This Row],[Number of Affected Users]]="six hundred",600,VALUE(DatosLimpios[[#This Row],[Number of Affected Users]]))</f>
        <v>404060</v>
      </c>
      <c r="R64" s="11">
        <f>DatosLimpios[[#This Row],[Perdida economica UNK]] /DatosLimpios[[#This Row],[Nº de Usuarios Afectados]]</f>
        <v>18.111171608177003</v>
      </c>
      <c r="S64" s="11" t="str">
        <f>IF(DatosLimpios[[#This Row],[Perdida $ por Usuario]]&gt;100, "Grave",IF(DatosLimpios[[#This Row],[Perdida $ por Usuario]]&gt;40, "Moderada","Leve"))</f>
        <v>Leve</v>
      </c>
      <c r="T64" s="1" t="str">
        <f t="shared" si="0"/>
        <v>Unknown</v>
      </c>
      <c r="U64" s="3" t="s">
        <v>25</v>
      </c>
      <c r="V64" s="3" t="s">
        <v>37</v>
      </c>
      <c r="W64" s="2">
        <v>32</v>
      </c>
      <c r="X64" s="2" t="str">
        <f>IF(DatosLimpios[[#This Row],[Incident Resolution Time (in Hours)]]&gt;50,"Tardia",IF(DatosLimpios[[#This Row],[Incident Resolution Time (in Hours)]]&gt;20,"Media","Rapida" ))</f>
        <v>Media</v>
      </c>
    </row>
    <row r="65" spans="1:24" x14ac:dyDescent="0.25">
      <c r="A65" s="2">
        <v>66</v>
      </c>
      <c r="B65" s="3" t="s">
        <v>10</v>
      </c>
      <c r="C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5" s="1" t="str">
        <f>IFERROR(VLOOKUP(DatosLimpios[[#This Row],[Paises]], TablaRegiones[],2,FALSE), "Otra")</f>
        <v>Asia</v>
      </c>
      <c r="E65" s="2">
        <v>2024</v>
      </c>
      <c r="F65" s="3" t="s">
        <v>63</v>
      </c>
      <c r="G65" s="2">
        <f xml:space="preserve"> 2025 -DatosLimpios[[#This Row],[Year]]</f>
        <v>1</v>
      </c>
      <c r="H65" s="1" t="str">
        <f>IF(TRIM(DatosLimpios[[#This Row],[Attack Type]])="","Unknown",PROPER(TRIM(LOWER(DatosLimpios[[#This Row],[Attack Type]]))))</f>
        <v>Malware</v>
      </c>
      <c r="I65" s="3" t="s">
        <v>12</v>
      </c>
      <c r="J6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5" s="11">
        <v>7235</v>
      </c>
      <c r="L65" s="11">
        <f>IF(DatosLimpios[[#This Row],[Financial Loss (in Million $) ]]="",0,ABS(DatosLimpios[[#This Row],[Financial Loss (in Million $) ]]))*1000</f>
        <v>7235000</v>
      </c>
      <c r="M65" s="11" t="str">
        <f>IF(DatosLimpios[[#This Row],[Perdida economica UNK]]&gt;4000000,"Alta", IF(DatosLimpios[[#This Row],[Perdida economica UNK]]&gt;100000,"Media", "Baja"))</f>
        <v>Alta</v>
      </c>
      <c r="N65" s="18" t="s">
        <v>114</v>
      </c>
      <c r="O65" s="3" t="s">
        <v>14</v>
      </c>
      <c r="P65" s="2">
        <f>IF(DatosLimpios[[#This Row],[Number of Affected Users]]="six hundred",600,VALUE(DatosLimpios[[#This Row],[Number of Affected Users]]))</f>
        <v>132726</v>
      </c>
      <c r="Q65" s="2">
        <f>IF(DatosLimpios[[#This Row],[Number of Affected Users]]="six hundred",600,VALUE(DatosLimpios[[#This Row],[Number of Affected Users]]))</f>
        <v>132726</v>
      </c>
      <c r="R65" s="11">
        <f>DatosLimpios[[#This Row],[Perdida economica UNK]] /DatosLimpios[[#This Row],[Nº de Usuarios Afectados]]</f>
        <v>54.510796678872261</v>
      </c>
      <c r="S65" s="11" t="str">
        <f>IF(DatosLimpios[[#This Row],[Perdida $ por Usuario]]&gt;100, "Grave",IF(DatosLimpios[[#This Row],[Perdida $ por Usuario]]&gt;40, "Moderada","Leve"))</f>
        <v>Moderada</v>
      </c>
      <c r="T65" s="1" t="str">
        <f t="shared" si="0"/>
        <v>Hacker Group</v>
      </c>
      <c r="U65" s="3" t="s">
        <v>52</v>
      </c>
      <c r="V65" s="3" t="s">
        <v>49</v>
      </c>
      <c r="W65" s="2">
        <v>55</v>
      </c>
      <c r="X65" s="2" t="str">
        <f>IF(DatosLimpios[[#This Row],[Incident Resolution Time (in Hours)]]&gt;50,"Tardia",IF(DatosLimpios[[#This Row],[Incident Resolution Time (in Hours)]]&gt;20,"Media","Rapida" ))</f>
        <v>Tardia</v>
      </c>
    </row>
    <row r="66" spans="1:24" x14ac:dyDescent="0.25">
      <c r="A66" s="2">
        <v>67</v>
      </c>
      <c r="B66" s="3" t="s">
        <v>26</v>
      </c>
      <c r="C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6" s="1" t="str">
        <f>IFERROR(VLOOKUP(DatosLimpios[[#This Row],[Paises]], TablaRegiones[],2,FALSE), "Otra")</f>
        <v>Europa</v>
      </c>
      <c r="E66" s="2">
        <v>2016</v>
      </c>
      <c r="F66" s="3" t="s">
        <v>39</v>
      </c>
      <c r="G66" s="2">
        <f xml:space="preserve"> 2025 -DatosLimpios[[#This Row],[Year]]</f>
        <v>9</v>
      </c>
      <c r="H66" s="1" t="str">
        <f>IF(TRIM(DatosLimpios[[#This Row],[Attack Type]])="","Unknown",PROPER(TRIM(LOWER(DatosLimpios[[#This Row],[Attack Type]]))))</f>
        <v>Ddos</v>
      </c>
      <c r="I66" s="3" t="s">
        <v>46</v>
      </c>
      <c r="J6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6" s="11">
        <v>8768</v>
      </c>
      <c r="L66" s="11">
        <f>IF(DatosLimpios[[#This Row],[Financial Loss (in Million $) ]]="",0,ABS(DatosLimpios[[#This Row],[Financial Loss (in Million $) ]]))*1000</f>
        <v>8768000</v>
      </c>
      <c r="M66" s="11" t="str">
        <f>IF(DatosLimpios[[#This Row],[Perdida economica UNK]]&gt;4000000,"Alta", IF(DatosLimpios[[#This Row],[Perdida economica UNK]]&gt;100000,"Media", "Baja"))</f>
        <v>Alta</v>
      </c>
      <c r="N66" s="18" t="s">
        <v>115</v>
      </c>
      <c r="O66" s="3" t="s">
        <v>29</v>
      </c>
      <c r="P66" s="2">
        <f>IF(DatosLimpios[[#This Row],[Number of Affected Users]]="six hundred",600,VALUE(DatosLimpios[[#This Row],[Number of Affected Users]]))</f>
        <v>336376</v>
      </c>
      <c r="Q66" s="2">
        <f>IF(DatosLimpios[[#This Row],[Number of Affected Users]]="six hundred",600,VALUE(DatosLimpios[[#This Row],[Number of Affected Users]]))</f>
        <v>336376</v>
      </c>
      <c r="R66" s="11">
        <f>DatosLimpios[[#This Row],[Perdida economica UNK]] /DatosLimpios[[#This Row],[Nº de Usuarios Afectados]]</f>
        <v>26.066068922872024</v>
      </c>
      <c r="S66" s="11" t="str">
        <f>IF(DatosLimpios[[#This Row],[Perdida $ por Usuario]]&gt;100, "Grave",IF(DatosLimpios[[#This Row],[Perdida $ por Usuario]]&gt;40, "Moderada","Leve"))</f>
        <v>Leve</v>
      </c>
      <c r="T66" s="1" t="str">
        <f t="shared" ref="T66:T128" si="1">IF(O66="","Unknown",O66)</f>
        <v>Nation-state</v>
      </c>
      <c r="U66" s="3" t="s">
        <v>34</v>
      </c>
      <c r="V66" s="3" t="s">
        <v>49</v>
      </c>
      <c r="W66" s="2">
        <v>11</v>
      </c>
      <c r="X66" s="2" t="str">
        <f>IF(DatosLimpios[[#This Row],[Incident Resolution Time (in Hours)]]&gt;50,"Tardia",IF(DatosLimpios[[#This Row],[Incident Resolution Time (in Hours)]]&gt;20,"Media","Rapida" ))</f>
        <v>Rapida</v>
      </c>
    </row>
    <row r="67" spans="1:24" x14ac:dyDescent="0.25">
      <c r="A67" s="2">
        <v>68</v>
      </c>
      <c r="B67" s="3" t="s">
        <v>58</v>
      </c>
      <c r="C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7" s="1" t="str">
        <f>IFERROR(VLOOKUP(DatosLimpios[[#This Row],[Paises]], TablaRegiones[],2,FALSE), "Otra")</f>
        <v>Oceanía</v>
      </c>
      <c r="E67" s="2">
        <v>2022</v>
      </c>
      <c r="F67" s="3" t="s">
        <v>63</v>
      </c>
      <c r="G67" s="2">
        <f xml:space="preserve"> 2025 -DatosLimpios[[#This Row],[Year]]</f>
        <v>3</v>
      </c>
      <c r="H67" s="1" t="str">
        <f>IF(TRIM(DatosLimpios[[#This Row],[Attack Type]])="","Unknown",PROPER(TRIM(LOWER(DatosLimpios[[#This Row],[Attack Type]]))))</f>
        <v>Malware</v>
      </c>
      <c r="I67" s="3" t="s">
        <v>47</v>
      </c>
      <c r="J6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7" s="11">
        <v>6716</v>
      </c>
      <c r="L67" s="11">
        <f>IF(DatosLimpios[[#This Row],[Financial Loss (in Million $) ]]="",0,ABS(DatosLimpios[[#This Row],[Financial Loss (in Million $) ]]))*1000</f>
        <v>6716000</v>
      </c>
      <c r="M67" s="11" t="str">
        <f>IF(DatosLimpios[[#This Row],[Perdida economica UNK]]&gt;4000000,"Alta", IF(DatosLimpios[[#This Row],[Perdida economica UNK]]&gt;100000,"Media", "Baja"))</f>
        <v>Alta</v>
      </c>
      <c r="N67" s="18" t="s">
        <v>116</v>
      </c>
      <c r="O67" s="3" t="s">
        <v>36</v>
      </c>
      <c r="P67" s="2">
        <f>IF(DatosLimpios[[#This Row],[Number of Affected Users]]="six hundred",600,VALUE(DatosLimpios[[#This Row],[Number of Affected Users]]))</f>
        <v>566437</v>
      </c>
      <c r="Q67" s="2">
        <f>IF(DatosLimpios[[#This Row],[Number of Affected Users]]="six hundred",600,VALUE(DatosLimpios[[#This Row],[Number of Affected Users]]))</f>
        <v>566437</v>
      </c>
      <c r="R67" s="11">
        <f>DatosLimpios[[#This Row],[Perdida economica UNK]] /DatosLimpios[[#This Row],[Nº de Usuarios Afectados]]</f>
        <v>11.856570104000975</v>
      </c>
      <c r="S67" s="11" t="str">
        <f>IF(DatosLimpios[[#This Row],[Perdida $ por Usuario]]&gt;100, "Grave",IF(DatosLimpios[[#This Row],[Perdida $ por Usuario]]&gt;40, "Moderada","Leve"))</f>
        <v>Leve</v>
      </c>
      <c r="T67" s="1" t="str">
        <f t="shared" si="1"/>
        <v>Unknown</v>
      </c>
      <c r="U67" s="3" t="s">
        <v>25</v>
      </c>
      <c r="V67" s="3" t="s">
        <v>57</v>
      </c>
      <c r="W67" s="2">
        <v>63</v>
      </c>
      <c r="X67" s="2" t="str">
        <f>IF(DatosLimpios[[#This Row],[Incident Resolution Time (in Hours)]]&gt;50,"Tardia",IF(DatosLimpios[[#This Row],[Incident Resolution Time (in Hours)]]&gt;20,"Media","Rapida" ))</f>
        <v>Tardia</v>
      </c>
    </row>
    <row r="68" spans="1:24" x14ac:dyDescent="0.25">
      <c r="A68" s="2">
        <v>69</v>
      </c>
      <c r="B68" s="3" t="s">
        <v>60</v>
      </c>
      <c r="C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68" s="1" t="str">
        <f>IFERROR(VLOOKUP(DatosLimpios[[#This Row],[Paises]], TablaRegiones[],2,FALSE), "Otra")</f>
        <v>Asia</v>
      </c>
      <c r="E68" s="2">
        <v>2017</v>
      </c>
      <c r="F68" s="3" t="s">
        <v>22</v>
      </c>
      <c r="G68" s="2">
        <f xml:space="preserve"> 2025 -DatosLimpios[[#This Row],[Year]]</f>
        <v>8</v>
      </c>
      <c r="H68" s="1" t="str">
        <f>IF(TRIM(DatosLimpios[[#This Row],[Attack Type]])="","Unknown",PROPER(TRIM(LOWER(DatosLimpios[[#This Row],[Attack Type]]))))</f>
        <v>Man-In-The-Middle</v>
      </c>
      <c r="I68" s="3" t="s">
        <v>12</v>
      </c>
      <c r="J6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8" s="11">
        <v>8343</v>
      </c>
      <c r="L68" s="11">
        <f>IF(DatosLimpios[[#This Row],[Financial Loss (in Million $) ]]="",0,ABS(DatosLimpios[[#This Row],[Financial Loss (in Million $) ]]))*1000</f>
        <v>8343000</v>
      </c>
      <c r="M68" s="11" t="str">
        <f>IF(DatosLimpios[[#This Row],[Perdida economica UNK]]&gt;4000000,"Alta", IF(DatosLimpios[[#This Row],[Perdida economica UNK]]&gt;100000,"Media", "Baja"))</f>
        <v>Alta</v>
      </c>
      <c r="N68" s="18" t="s">
        <v>117</v>
      </c>
      <c r="O68" s="3" t="s">
        <v>29</v>
      </c>
      <c r="P68" s="2">
        <f>IF(DatosLimpios[[#This Row],[Number of Affected Users]]="six hundred",600,VALUE(DatosLimpios[[#This Row],[Number of Affected Users]]))</f>
        <v>313631</v>
      </c>
      <c r="Q68" s="2">
        <f>IF(DatosLimpios[[#This Row],[Number of Affected Users]]="six hundred",600,VALUE(DatosLimpios[[#This Row],[Number of Affected Users]]))</f>
        <v>313631</v>
      </c>
      <c r="R68" s="11">
        <f>DatosLimpios[[#This Row],[Perdida economica UNK]] /DatosLimpios[[#This Row],[Nº de Usuarios Afectados]]</f>
        <v>26.601324486418754</v>
      </c>
      <c r="S68" s="11" t="str">
        <f>IF(DatosLimpios[[#This Row],[Perdida $ por Usuario]]&gt;100, "Grave",IF(DatosLimpios[[#This Row],[Perdida $ por Usuario]]&gt;40, "Moderada","Leve"))</f>
        <v>Leve</v>
      </c>
      <c r="T68" s="1" t="str">
        <f t="shared" si="1"/>
        <v>Nation-state</v>
      </c>
      <c r="U68" s="3" t="s">
        <v>25</v>
      </c>
      <c r="V68" s="3" t="s">
        <v>37</v>
      </c>
      <c r="W68" s="2">
        <v>16</v>
      </c>
      <c r="X68" s="2" t="str">
        <f>IF(DatosLimpios[[#This Row],[Incident Resolution Time (in Hours)]]&gt;50,"Tardia",IF(DatosLimpios[[#This Row],[Incident Resolution Time (in Hours)]]&gt;20,"Media","Rapida" ))</f>
        <v>Rapida</v>
      </c>
    </row>
    <row r="69" spans="1:24" x14ac:dyDescent="0.25">
      <c r="A69" s="2">
        <v>70</v>
      </c>
      <c r="B69" s="3" t="s">
        <v>41</v>
      </c>
      <c r="C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9" s="1" t="str">
        <f>IFERROR(VLOOKUP(DatosLimpios[[#This Row],[Paises]], TablaRegiones[],2,FALSE), "Otra")</f>
        <v>Europa</v>
      </c>
      <c r="E69" s="2">
        <v>2016</v>
      </c>
      <c r="F69" s="3" t="s">
        <v>39</v>
      </c>
      <c r="G69" s="2">
        <f xml:space="preserve"> 2025 -DatosLimpios[[#This Row],[Year]]</f>
        <v>9</v>
      </c>
      <c r="H69" s="1" t="str">
        <f>IF(TRIM(DatosLimpios[[#This Row],[Attack Type]])="","Unknown",PROPER(TRIM(LOWER(DatosLimpios[[#This Row],[Attack Type]]))))</f>
        <v>Ddos</v>
      </c>
      <c r="I69" s="3" t="s">
        <v>46</v>
      </c>
      <c r="J6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9" s="11">
        <v>2866</v>
      </c>
      <c r="L69" s="11">
        <f>IF(DatosLimpios[[#This Row],[Financial Loss (in Million $) ]]="",0,ABS(DatosLimpios[[#This Row],[Financial Loss (in Million $) ]]))*1000</f>
        <v>2866000</v>
      </c>
      <c r="M69" s="11" t="str">
        <f>IF(DatosLimpios[[#This Row],[Perdida economica UNK]]&gt;4000000,"Alta", IF(DatosLimpios[[#This Row],[Perdida economica UNK]]&gt;100000,"Media", "Baja"))</f>
        <v>Media</v>
      </c>
      <c r="N69" s="18" t="s">
        <v>118</v>
      </c>
      <c r="O69" s="3" t="s">
        <v>36</v>
      </c>
      <c r="P69" s="2">
        <f>IF(DatosLimpios[[#This Row],[Number of Affected Users]]="six hundred",600,VALUE(DatosLimpios[[#This Row],[Number of Affected Users]]))</f>
        <v>996004</v>
      </c>
      <c r="Q69" s="2">
        <f>IF(DatosLimpios[[#This Row],[Number of Affected Users]]="six hundred",600,VALUE(DatosLimpios[[#This Row],[Number of Affected Users]]))</f>
        <v>996004</v>
      </c>
      <c r="R69" s="11">
        <f>DatosLimpios[[#This Row],[Perdida economica UNK]] /DatosLimpios[[#This Row],[Nº de Usuarios Afectados]]</f>
        <v>2.8774984839418316</v>
      </c>
      <c r="S69" s="11" t="str">
        <f>IF(DatosLimpios[[#This Row],[Perdida $ por Usuario]]&gt;100, "Grave",IF(DatosLimpios[[#This Row],[Perdida $ por Usuario]]&gt;40, "Moderada","Leve"))</f>
        <v>Leve</v>
      </c>
      <c r="T69" s="1" t="str">
        <f t="shared" si="1"/>
        <v>Unknown</v>
      </c>
      <c r="U69" s="3" t="s">
        <v>52</v>
      </c>
      <c r="V69" s="3" t="s">
        <v>16</v>
      </c>
      <c r="W69" s="2">
        <v>28</v>
      </c>
      <c r="X69" s="2" t="str">
        <f>IF(DatosLimpios[[#This Row],[Incident Resolution Time (in Hours)]]&gt;50,"Tardia",IF(DatosLimpios[[#This Row],[Incident Resolution Time (in Hours)]]&gt;20,"Media","Rapida" ))</f>
        <v>Media</v>
      </c>
    </row>
    <row r="70" spans="1:24" x14ac:dyDescent="0.25">
      <c r="A70" s="2">
        <v>71</v>
      </c>
      <c r="B70" s="3" t="s">
        <v>10</v>
      </c>
      <c r="C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70" s="1" t="str">
        <f>IFERROR(VLOOKUP(DatosLimpios[[#This Row],[Paises]], TablaRegiones[],2,FALSE), "Otra")</f>
        <v>Asia</v>
      </c>
      <c r="E70" s="2">
        <v>2021</v>
      </c>
      <c r="F70" s="3" t="s">
        <v>50</v>
      </c>
      <c r="G70" s="2">
        <f xml:space="preserve"> 2025 -DatosLimpios[[#This Row],[Year]]</f>
        <v>4</v>
      </c>
      <c r="H70" s="1" t="str">
        <f>IF(TRIM(DatosLimpios[[#This Row],[Attack Type]])="","Unknown",PROPER(TRIM(LOWER(DatosLimpios[[#This Row],[Attack Type]]))))</f>
        <v>Phishing</v>
      </c>
      <c r="I70" s="3" t="s">
        <v>47</v>
      </c>
      <c r="J7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0" s="11">
        <v>5504</v>
      </c>
      <c r="L70" s="11">
        <f>IF(DatosLimpios[[#This Row],[Financial Loss (in Million $) ]]="",0,ABS(DatosLimpios[[#This Row],[Financial Loss (in Million $) ]]))*1000</f>
        <v>5504000</v>
      </c>
      <c r="M70" s="11" t="str">
        <f>IF(DatosLimpios[[#This Row],[Perdida economica UNK]]&gt;4000000,"Alta", IF(DatosLimpios[[#This Row],[Perdida economica UNK]]&gt;100000,"Media", "Baja"))</f>
        <v>Alta</v>
      </c>
      <c r="N70" s="18" t="s">
        <v>119</v>
      </c>
      <c r="O70" s="3" t="s">
        <v>33</v>
      </c>
      <c r="P70" s="2">
        <f>IF(DatosLimpios[[#This Row],[Number of Affected Users]]="six hundred",600,VALUE(DatosLimpios[[#This Row],[Number of Affected Users]]))</f>
        <v>871600</v>
      </c>
      <c r="Q70" s="2">
        <f>IF(DatosLimpios[[#This Row],[Number of Affected Users]]="six hundred",600,VALUE(DatosLimpios[[#This Row],[Number of Affected Users]]))</f>
        <v>871600</v>
      </c>
      <c r="R70" s="11">
        <f>DatosLimpios[[#This Row],[Perdida economica UNK]] /DatosLimpios[[#This Row],[Nº de Usuarios Afectados]]</f>
        <v>6.314823313446535</v>
      </c>
      <c r="S70" s="11" t="str">
        <f>IF(DatosLimpios[[#This Row],[Perdida $ por Usuario]]&gt;100, "Grave",IF(DatosLimpios[[#This Row],[Perdida $ por Usuario]]&gt;40, "Moderada","Leve"))</f>
        <v>Leve</v>
      </c>
      <c r="T70" s="1" t="str">
        <f t="shared" si="1"/>
        <v>Insider</v>
      </c>
      <c r="U70" s="3" t="s">
        <v>15</v>
      </c>
      <c r="V70" s="3" t="s">
        <v>49</v>
      </c>
      <c r="W70" s="2">
        <v>29</v>
      </c>
      <c r="X70" s="2" t="str">
        <f>IF(DatosLimpios[[#This Row],[Incident Resolution Time (in Hours)]]&gt;50,"Tardia",IF(DatosLimpios[[#This Row],[Incident Resolution Time (in Hours)]]&gt;20,"Media","Rapida" ))</f>
        <v>Media</v>
      </c>
    </row>
    <row r="71" spans="1:24" x14ac:dyDescent="0.25">
      <c r="A71" s="2">
        <v>72</v>
      </c>
      <c r="B71" s="3" t="s">
        <v>66</v>
      </c>
      <c r="C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1" s="1" t="str">
        <f>IFERROR(VLOOKUP(DatosLimpios[[#This Row],[Paises]], TablaRegiones[],2,FALSE), "Otra")</f>
        <v>América</v>
      </c>
      <c r="E71" s="2">
        <v>2015</v>
      </c>
      <c r="F71" s="3" t="s">
        <v>39</v>
      </c>
      <c r="G71" s="2">
        <f xml:space="preserve"> 2025 -DatosLimpios[[#This Row],[Year]]</f>
        <v>10</v>
      </c>
      <c r="H71" s="1" t="str">
        <f>IF(TRIM(DatosLimpios[[#This Row],[Attack Type]])="","Unknown",PROPER(TRIM(LOWER(DatosLimpios[[#This Row],[Attack Type]]))))</f>
        <v>Ddos</v>
      </c>
      <c r="I71" s="3" t="s">
        <v>23</v>
      </c>
      <c r="J7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1" s="11">
        <v>4351</v>
      </c>
      <c r="L71" s="11">
        <f>IF(DatosLimpios[[#This Row],[Financial Loss (in Million $) ]]="",0,ABS(DatosLimpios[[#This Row],[Financial Loss (in Million $) ]]))*1000</f>
        <v>4351000</v>
      </c>
      <c r="M71" s="11" t="str">
        <f>IF(DatosLimpios[[#This Row],[Perdida economica UNK]]&gt;4000000,"Alta", IF(DatosLimpios[[#This Row],[Perdida economica UNK]]&gt;100000,"Media", "Baja"))</f>
        <v>Alta</v>
      </c>
      <c r="N71" s="18" t="s">
        <v>120</v>
      </c>
      <c r="O71" s="3" t="s">
        <v>36</v>
      </c>
      <c r="P71" s="2">
        <f>IF(DatosLimpios[[#This Row],[Number of Affected Users]]="six hundred",600,VALUE(DatosLimpios[[#This Row],[Number of Affected Users]]))</f>
        <v>940656</v>
      </c>
      <c r="Q71" s="2">
        <f>IF(DatosLimpios[[#This Row],[Number of Affected Users]]="six hundred",600,VALUE(DatosLimpios[[#This Row],[Number of Affected Users]]))</f>
        <v>940656</v>
      </c>
      <c r="R71" s="11">
        <f>DatosLimpios[[#This Row],[Perdida economica UNK]] /DatosLimpios[[#This Row],[Nº de Usuarios Afectados]]</f>
        <v>4.6254953989556222</v>
      </c>
      <c r="S71" s="11" t="str">
        <f>IF(DatosLimpios[[#This Row],[Perdida $ por Usuario]]&gt;100, "Grave",IF(DatosLimpios[[#This Row],[Perdida $ por Usuario]]&gt;40, "Moderada","Leve"))</f>
        <v>Leve</v>
      </c>
      <c r="T71" s="1" t="str">
        <f t="shared" si="1"/>
        <v>Unknown</v>
      </c>
      <c r="U71" s="3" t="s">
        <v>25</v>
      </c>
      <c r="V71" s="3" t="s">
        <v>31</v>
      </c>
      <c r="W71" s="2">
        <v>41</v>
      </c>
      <c r="X71" s="2" t="str">
        <f>IF(DatosLimpios[[#This Row],[Incident Resolution Time (in Hours)]]&gt;50,"Tardia",IF(DatosLimpios[[#This Row],[Incident Resolution Time (in Hours)]]&gt;20,"Media","Rapida" ))</f>
        <v>Media</v>
      </c>
    </row>
    <row r="72" spans="1:24" x14ac:dyDescent="0.25">
      <c r="A72" s="2">
        <v>74</v>
      </c>
      <c r="B72" s="3" t="s">
        <v>87</v>
      </c>
      <c r="C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2" s="1" t="str">
        <f>IFERROR(VLOOKUP(DatosLimpios[[#This Row],[Paises]], TablaRegiones[],2,FALSE), "Otra")</f>
        <v>América</v>
      </c>
      <c r="E72" s="2">
        <v>2015</v>
      </c>
      <c r="F72" s="3" t="s">
        <v>17</v>
      </c>
      <c r="G72" s="2">
        <f xml:space="preserve"> 2025 -DatosLimpios[[#This Row],[Year]]</f>
        <v>10</v>
      </c>
      <c r="H72" s="1" t="str">
        <f>IF(TRIM(DatosLimpios[[#This Row],[Attack Type]])="","Unknown",PROPER(TRIM(LOWER(DatosLimpios[[#This Row],[Attack Type]]))))</f>
        <v>Ransomware</v>
      </c>
      <c r="I72" s="3" t="s">
        <v>27</v>
      </c>
      <c r="J7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2" s="11">
        <v>2073</v>
      </c>
      <c r="L72" s="11">
        <f>IF(DatosLimpios[[#This Row],[Financial Loss (in Million $) ]]="",0,ABS(DatosLimpios[[#This Row],[Financial Loss (in Million $) ]]))*1000</f>
        <v>2073000</v>
      </c>
      <c r="M72" s="11" t="str">
        <f>IF(DatosLimpios[[#This Row],[Perdida economica UNK]]&gt;4000000,"Alta", IF(DatosLimpios[[#This Row],[Perdida economica UNK]]&gt;100000,"Media", "Baja"))</f>
        <v>Media</v>
      </c>
      <c r="N72" s="18" t="s">
        <v>121</v>
      </c>
      <c r="O72" s="3" t="s">
        <v>29</v>
      </c>
      <c r="P72" s="2">
        <f>IF(DatosLimpios[[#This Row],[Number of Affected Users]]="six hundred",600,VALUE(DatosLimpios[[#This Row],[Number of Affected Users]]))</f>
        <v>297209</v>
      </c>
      <c r="Q72" s="2">
        <f>IF(DatosLimpios[[#This Row],[Number of Affected Users]]="six hundred",600,VALUE(DatosLimpios[[#This Row],[Number of Affected Users]]))</f>
        <v>297209</v>
      </c>
      <c r="R72" s="11">
        <f>DatosLimpios[[#This Row],[Perdida economica UNK]] /DatosLimpios[[#This Row],[Nº de Usuarios Afectados]]</f>
        <v>6.9748897240662293</v>
      </c>
      <c r="S72" s="11" t="str">
        <f>IF(DatosLimpios[[#This Row],[Perdida $ por Usuario]]&gt;100, "Grave",IF(DatosLimpios[[#This Row],[Perdida $ por Usuario]]&gt;40, "Moderada","Leve"))</f>
        <v>Leve</v>
      </c>
      <c r="T72" s="1" t="str">
        <f t="shared" si="1"/>
        <v>Nation-state</v>
      </c>
      <c r="U72" s="3" t="s">
        <v>34</v>
      </c>
      <c r="V72" s="3" t="s">
        <v>49</v>
      </c>
      <c r="W72" s="2">
        <v>66</v>
      </c>
      <c r="X72" s="2" t="str">
        <f>IF(DatosLimpios[[#This Row],[Incident Resolution Time (in Hours)]]&gt;50,"Tardia",IF(DatosLimpios[[#This Row],[Incident Resolution Time (in Hours)]]&gt;20,"Media","Rapida" ))</f>
        <v>Tardia</v>
      </c>
    </row>
    <row r="73" spans="1:24" x14ac:dyDescent="0.25">
      <c r="A73" s="2">
        <v>76</v>
      </c>
      <c r="B73" s="3" t="s">
        <v>66</v>
      </c>
      <c r="C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3" s="1" t="str">
        <f>IFERROR(VLOOKUP(DatosLimpios[[#This Row],[Paises]], TablaRegiones[],2,FALSE), "Otra")</f>
        <v>América</v>
      </c>
      <c r="E73" s="2">
        <v>2022</v>
      </c>
      <c r="F73" s="3" t="s">
        <v>50</v>
      </c>
      <c r="G73" s="2">
        <f xml:space="preserve"> 2025 -DatosLimpios[[#This Row],[Year]]</f>
        <v>3</v>
      </c>
      <c r="H73" s="1" t="str">
        <f>IF(TRIM(DatosLimpios[[#This Row],[Attack Type]])="","Unknown",PROPER(TRIM(LOWER(DatosLimpios[[#This Row],[Attack Type]]))))</f>
        <v>Phishing</v>
      </c>
      <c r="I73" s="3" t="s">
        <v>27</v>
      </c>
      <c r="J7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3" s="11">
        <v>2902</v>
      </c>
      <c r="L73" s="11">
        <f>IF(DatosLimpios[[#This Row],[Financial Loss (in Million $) ]]="",0,ABS(DatosLimpios[[#This Row],[Financial Loss (in Million $) ]]))*1000</f>
        <v>2902000</v>
      </c>
      <c r="M73" s="11" t="str">
        <f>IF(DatosLimpios[[#This Row],[Perdida economica UNK]]&gt;4000000,"Alta", IF(DatosLimpios[[#This Row],[Perdida economica UNK]]&gt;100000,"Media", "Baja"))</f>
        <v>Media</v>
      </c>
      <c r="N73" s="18" t="s">
        <v>122</v>
      </c>
      <c r="O73" s="3" t="s">
        <v>29</v>
      </c>
      <c r="P73" s="2">
        <f>IF(DatosLimpios[[#This Row],[Number of Affected Users]]="six hundred",600,VALUE(DatosLimpios[[#This Row],[Number of Affected Users]]))</f>
        <v>456783</v>
      </c>
      <c r="Q73" s="2">
        <f>IF(DatosLimpios[[#This Row],[Number of Affected Users]]="six hundred",600,VALUE(DatosLimpios[[#This Row],[Number of Affected Users]]))</f>
        <v>456783</v>
      </c>
      <c r="R73" s="11">
        <f>DatosLimpios[[#This Row],[Perdida economica UNK]] /DatosLimpios[[#This Row],[Nº de Usuarios Afectados]]</f>
        <v>6.3531261014529878</v>
      </c>
      <c r="S73" s="11" t="str">
        <f>IF(DatosLimpios[[#This Row],[Perdida $ por Usuario]]&gt;100, "Grave",IF(DatosLimpios[[#This Row],[Perdida $ por Usuario]]&gt;40, "Moderada","Leve"))</f>
        <v>Leve</v>
      </c>
      <c r="T73" s="1" t="str">
        <f t="shared" si="1"/>
        <v>Nation-state</v>
      </c>
      <c r="U73" s="3" t="s">
        <v>52</v>
      </c>
      <c r="V73" s="3" t="s">
        <v>57</v>
      </c>
      <c r="W73" s="2">
        <v>10</v>
      </c>
      <c r="X73" s="2" t="str">
        <f>IF(DatosLimpios[[#This Row],[Incident Resolution Time (in Hours)]]&gt;50,"Tardia",IF(DatosLimpios[[#This Row],[Incident Resolution Time (in Hours)]]&gt;20,"Media","Rapida" ))</f>
        <v>Rapida</v>
      </c>
    </row>
    <row r="74" spans="1:24" x14ac:dyDescent="0.25">
      <c r="A74" s="2">
        <v>77</v>
      </c>
      <c r="B74" s="3" t="s">
        <v>32</v>
      </c>
      <c r="C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74" s="1" t="str">
        <f>IFERROR(VLOOKUP(DatosLimpios[[#This Row],[Paises]], TablaRegiones[],2,FALSE), "Otra")</f>
        <v>Europa</v>
      </c>
      <c r="E74" s="2">
        <v>2018</v>
      </c>
      <c r="F74" s="3" t="s">
        <v>17</v>
      </c>
      <c r="G74" s="2">
        <f xml:space="preserve"> 2025 -DatosLimpios[[#This Row],[Year]]</f>
        <v>7</v>
      </c>
      <c r="H74" s="1" t="str">
        <f>IF(TRIM(DatosLimpios[[#This Row],[Attack Type]])="","Unknown",PROPER(TRIM(LOWER(DatosLimpios[[#This Row],[Attack Type]]))))</f>
        <v>Ransomware</v>
      </c>
      <c r="I74" s="3" t="s">
        <v>46</v>
      </c>
      <c r="J7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4" s="11">
        <v>8756</v>
      </c>
      <c r="L74" s="11">
        <f>IF(DatosLimpios[[#This Row],[Financial Loss (in Million $) ]]="",0,ABS(DatosLimpios[[#This Row],[Financial Loss (in Million $) ]]))*1000</f>
        <v>8756000</v>
      </c>
      <c r="M74" s="11" t="str">
        <f>IF(DatosLimpios[[#This Row],[Perdida economica UNK]]&gt;4000000,"Alta", IF(DatosLimpios[[#This Row],[Perdida economica UNK]]&gt;100000,"Media", "Baja"))</f>
        <v>Alta</v>
      </c>
      <c r="N74" s="18" t="s">
        <v>123</v>
      </c>
      <c r="O74" s="3" t="s">
        <v>29</v>
      </c>
      <c r="P74" s="2">
        <f>IF(DatosLimpios[[#This Row],[Number of Affected Users]]="six hundred",600,VALUE(DatosLimpios[[#This Row],[Number of Affected Users]]))</f>
        <v>933028</v>
      </c>
      <c r="Q74" s="2">
        <f>IF(DatosLimpios[[#This Row],[Number of Affected Users]]="six hundred",600,VALUE(DatosLimpios[[#This Row],[Number of Affected Users]]))</f>
        <v>933028</v>
      </c>
      <c r="R74" s="11">
        <f>DatosLimpios[[#This Row],[Perdida economica UNK]] /DatosLimpios[[#This Row],[Nº de Usuarios Afectados]]</f>
        <v>9.3844986431275377</v>
      </c>
      <c r="S74" s="11" t="str">
        <f>IF(DatosLimpios[[#This Row],[Perdida $ por Usuario]]&gt;100, "Grave",IF(DatosLimpios[[#This Row],[Perdida $ por Usuario]]&gt;40, "Moderada","Leve"))</f>
        <v>Leve</v>
      </c>
      <c r="T74" s="1" t="str">
        <f t="shared" si="1"/>
        <v>Nation-state</v>
      </c>
      <c r="U74" s="3" t="s">
        <v>15</v>
      </c>
      <c r="V74" s="3" t="s">
        <v>16</v>
      </c>
      <c r="W74" s="2">
        <v>25</v>
      </c>
      <c r="X74" s="2" t="str">
        <f>IF(DatosLimpios[[#This Row],[Incident Resolution Time (in Hours)]]&gt;50,"Tardia",IF(DatosLimpios[[#This Row],[Incident Resolution Time (in Hours)]]&gt;20,"Media","Rapida" ))</f>
        <v>Media</v>
      </c>
    </row>
    <row r="75" spans="1:24" x14ac:dyDescent="0.25">
      <c r="A75" s="2">
        <v>78</v>
      </c>
      <c r="B75" s="3" t="s">
        <v>58</v>
      </c>
      <c r="C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5" s="1" t="str">
        <f>IFERROR(VLOOKUP(DatosLimpios[[#This Row],[Paises]], TablaRegiones[],2,FALSE), "Otra")</f>
        <v>Oceanía</v>
      </c>
      <c r="E75" s="2">
        <v>2023</v>
      </c>
      <c r="F75" s="3" t="s">
        <v>50</v>
      </c>
      <c r="G75" s="2">
        <f xml:space="preserve"> 2025 -DatosLimpios[[#This Row],[Year]]</f>
        <v>2</v>
      </c>
      <c r="H75" s="1" t="str">
        <f>IF(TRIM(DatosLimpios[[#This Row],[Attack Type]])="","Unknown",PROPER(TRIM(LOWER(DatosLimpios[[#This Row],[Attack Type]]))))</f>
        <v>Phishing</v>
      </c>
      <c r="I75" s="3" t="s">
        <v>27</v>
      </c>
      <c r="J7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5" s="11">
        <v>2465</v>
      </c>
      <c r="L75" s="11">
        <f>IF(DatosLimpios[[#This Row],[Financial Loss (in Million $) ]]="",0,ABS(DatosLimpios[[#This Row],[Financial Loss (in Million $) ]]))*1000</f>
        <v>2465000</v>
      </c>
      <c r="M75" s="11" t="str">
        <f>IF(DatosLimpios[[#This Row],[Perdida economica UNK]]&gt;4000000,"Alta", IF(DatosLimpios[[#This Row],[Perdida economica UNK]]&gt;100000,"Media", "Baja"))</f>
        <v>Media</v>
      </c>
      <c r="N75" s="18" t="s">
        <v>124</v>
      </c>
      <c r="O75" s="3" t="s">
        <v>29</v>
      </c>
      <c r="P75" s="2">
        <f>IF(DatosLimpios[[#This Row],[Number of Affected Users]]="six hundred",600,VALUE(DatosLimpios[[#This Row],[Number of Affected Users]]))</f>
        <v>221512</v>
      </c>
      <c r="Q75" s="2">
        <f>IF(DatosLimpios[[#This Row],[Number of Affected Users]]="six hundred",600,VALUE(DatosLimpios[[#This Row],[Number of Affected Users]]))</f>
        <v>221512</v>
      </c>
      <c r="R75" s="11">
        <f>DatosLimpios[[#This Row],[Perdida economica UNK]] /DatosLimpios[[#This Row],[Nº de Usuarios Afectados]]</f>
        <v>11.128065296688215</v>
      </c>
      <c r="S75" s="11" t="str">
        <f>IF(DatosLimpios[[#This Row],[Perdida $ por Usuario]]&gt;100, "Grave",IF(DatosLimpios[[#This Row],[Perdida $ por Usuario]]&gt;40, "Moderada","Leve"))</f>
        <v>Leve</v>
      </c>
      <c r="T75" s="1" t="str">
        <f t="shared" si="1"/>
        <v>Nation-state</v>
      </c>
      <c r="U75" s="3" t="s">
        <v>52</v>
      </c>
      <c r="V75" s="3" t="s">
        <v>31</v>
      </c>
      <c r="W75" s="2">
        <v>56</v>
      </c>
      <c r="X75" s="2" t="str">
        <f>IF(DatosLimpios[[#This Row],[Incident Resolution Time (in Hours)]]&gt;50,"Tardia",IF(DatosLimpios[[#This Row],[Incident Resolution Time (in Hours)]]&gt;20,"Media","Rapida" ))</f>
        <v>Tardia</v>
      </c>
    </row>
    <row r="76" spans="1:24" x14ac:dyDescent="0.25">
      <c r="A76" s="2">
        <v>79</v>
      </c>
      <c r="B76" s="3" t="s">
        <v>41</v>
      </c>
      <c r="C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6" s="1" t="str">
        <f>IFERROR(VLOOKUP(DatosLimpios[[#This Row],[Paises]], TablaRegiones[],2,FALSE), "Otra")</f>
        <v>Europa</v>
      </c>
      <c r="E76" s="2">
        <v>2017</v>
      </c>
      <c r="F76" s="3" t="s">
        <v>50</v>
      </c>
      <c r="G76" s="2">
        <f xml:space="preserve"> 2025 -DatosLimpios[[#This Row],[Year]]</f>
        <v>8</v>
      </c>
      <c r="H76" s="1" t="str">
        <f>IF(TRIM(DatosLimpios[[#This Row],[Attack Type]])="","Unknown",PROPER(TRIM(LOWER(DatosLimpios[[#This Row],[Attack Type]]))))</f>
        <v>Phishing</v>
      </c>
      <c r="I76" s="3" t="s">
        <v>46</v>
      </c>
      <c r="J7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6" s="11">
        <v>1788</v>
      </c>
      <c r="L76" s="11">
        <f>IF(DatosLimpios[[#This Row],[Financial Loss (in Million $) ]]="",0,ABS(DatosLimpios[[#This Row],[Financial Loss (in Million $) ]]))*1000</f>
        <v>1788000</v>
      </c>
      <c r="M76" s="11" t="str">
        <f>IF(DatosLimpios[[#This Row],[Perdida economica UNK]]&gt;4000000,"Alta", IF(DatosLimpios[[#This Row],[Perdida economica UNK]]&gt;100000,"Media", "Baja"))</f>
        <v>Media</v>
      </c>
      <c r="N76" s="18" t="s">
        <v>125</v>
      </c>
      <c r="O76" s="3" t="s">
        <v>14</v>
      </c>
      <c r="P76" s="2">
        <f>IF(DatosLimpios[[#This Row],[Number of Affected Users]]="six hundred",600,VALUE(DatosLimpios[[#This Row],[Number of Affected Users]]))</f>
        <v>16585</v>
      </c>
      <c r="Q76" s="2">
        <f>IF(DatosLimpios[[#This Row],[Number of Affected Users]]="six hundred",600,VALUE(DatosLimpios[[#This Row],[Number of Affected Users]]))</f>
        <v>16585</v>
      </c>
      <c r="R76" s="11">
        <f>DatosLimpios[[#This Row],[Perdida economica UNK]] /DatosLimpios[[#This Row],[Nº de Usuarios Afectados]]</f>
        <v>107.80826047633404</v>
      </c>
      <c r="S76" s="11" t="str">
        <f>IF(DatosLimpios[[#This Row],[Perdida $ por Usuario]]&gt;100, "Grave",IF(DatosLimpios[[#This Row],[Perdida $ por Usuario]]&gt;40, "Moderada","Leve"))</f>
        <v>Grave</v>
      </c>
      <c r="T76" s="1" t="str">
        <f t="shared" si="1"/>
        <v>Hacker Group</v>
      </c>
      <c r="U76" s="3" t="s">
        <v>15</v>
      </c>
      <c r="V76" s="3" t="s">
        <v>57</v>
      </c>
      <c r="W76" s="2">
        <v>12</v>
      </c>
      <c r="X76" s="2" t="str">
        <f>IF(DatosLimpios[[#This Row],[Incident Resolution Time (in Hours)]]&gt;50,"Tardia",IF(DatosLimpios[[#This Row],[Incident Resolution Time (in Hours)]]&gt;20,"Media","Rapida" ))</f>
        <v>Rapida</v>
      </c>
    </row>
    <row r="77" spans="1:24" x14ac:dyDescent="0.25">
      <c r="A77" s="2">
        <v>80</v>
      </c>
      <c r="B77" s="3" t="s">
        <v>87</v>
      </c>
      <c r="C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7" s="1" t="str">
        <f>IFERROR(VLOOKUP(DatosLimpios[[#This Row],[Paises]], TablaRegiones[],2,FALSE), "Otra")</f>
        <v>América</v>
      </c>
      <c r="E77" s="2">
        <v>2022</v>
      </c>
      <c r="F77" s="3" t="s">
        <v>17</v>
      </c>
      <c r="G77" s="2">
        <f xml:space="preserve"> 2025 -DatosLimpios[[#This Row],[Year]]</f>
        <v>3</v>
      </c>
      <c r="H77" s="1" t="str">
        <f>IF(TRIM(DatosLimpios[[#This Row],[Attack Type]])="","Unknown",PROPER(TRIM(LOWER(DatosLimpios[[#This Row],[Attack Type]]))))</f>
        <v>Ransomware</v>
      </c>
      <c r="I77" s="3" t="s">
        <v>12</v>
      </c>
      <c r="J7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7" s="11">
        <v>2101</v>
      </c>
      <c r="L77" s="11">
        <f>IF(DatosLimpios[[#This Row],[Financial Loss (in Million $) ]]="",0,ABS(DatosLimpios[[#This Row],[Financial Loss (in Million $) ]]))*1000</f>
        <v>2101000</v>
      </c>
      <c r="M77" s="11" t="str">
        <f>IF(DatosLimpios[[#This Row],[Perdida economica UNK]]&gt;4000000,"Alta", IF(DatosLimpios[[#This Row],[Perdida economica UNK]]&gt;100000,"Media", "Baja"))</f>
        <v>Media</v>
      </c>
      <c r="N77" s="18" t="s">
        <v>126</v>
      </c>
      <c r="O77" s="3" t="s">
        <v>29</v>
      </c>
      <c r="P77" s="2">
        <f>IF(DatosLimpios[[#This Row],[Number of Affected Users]]="six hundred",600,VALUE(DatosLimpios[[#This Row],[Number of Affected Users]]))</f>
        <v>787752</v>
      </c>
      <c r="Q77" s="2">
        <f>IF(DatosLimpios[[#This Row],[Number of Affected Users]]="six hundred",600,VALUE(DatosLimpios[[#This Row],[Number of Affected Users]]))</f>
        <v>787752</v>
      </c>
      <c r="R77" s="11">
        <f>DatosLimpios[[#This Row],[Perdida economica UNK]] /DatosLimpios[[#This Row],[Nº de Usuarios Afectados]]</f>
        <v>2.6670830413632718</v>
      </c>
      <c r="S77" s="11" t="str">
        <f>IF(DatosLimpios[[#This Row],[Perdida $ por Usuario]]&gt;100, "Grave",IF(DatosLimpios[[#This Row],[Perdida $ por Usuario]]&gt;40, "Moderada","Leve"))</f>
        <v>Leve</v>
      </c>
      <c r="T77" s="1" t="str">
        <f t="shared" si="1"/>
        <v>Nation-state</v>
      </c>
      <c r="U77" s="3" t="s">
        <v>25</v>
      </c>
      <c r="V77" s="3" t="s">
        <v>37</v>
      </c>
      <c r="W77" s="2">
        <v>9</v>
      </c>
      <c r="X77" s="2" t="str">
        <f>IF(DatosLimpios[[#This Row],[Incident Resolution Time (in Hours)]]&gt;50,"Tardia",IF(DatosLimpios[[#This Row],[Incident Resolution Time (in Hours)]]&gt;20,"Media","Rapida" ))</f>
        <v>Rapida</v>
      </c>
    </row>
    <row r="78" spans="1:24" x14ac:dyDescent="0.25">
      <c r="A78" s="2">
        <v>81</v>
      </c>
      <c r="B78" s="3" t="s">
        <v>60</v>
      </c>
      <c r="C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78" s="1" t="str">
        <f>IFERROR(VLOOKUP(DatosLimpios[[#This Row],[Paises]], TablaRegiones[],2,FALSE), "Otra")</f>
        <v>Asia</v>
      </c>
      <c r="E78" s="2">
        <v>2022</v>
      </c>
      <c r="F78" s="3" t="s">
        <v>42</v>
      </c>
      <c r="G78" s="2">
        <f xml:space="preserve"> 2025 -DatosLimpios[[#This Row],[Year]]</f>
        <v>3</v>
      </c>
      <c r="H78" s="1" t="str">
        <f>IF(TRIM(DatosLimpios[[#This Row],[Attack Type]])="","Unknown",PROPER(TRIM(LOWER(DatosLimpios[[#This Row],[Attack Type]]))))</f>
        <v>Sql Injection</v>
      </c>
      <c r="I78" s="3" t="s">
        <v>46</v>
      </c>
      <c r="J7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8" s="11">
        <v>6025</v>
      </c>
      <c r="L78" s="11">
        <f>IF(DatosLimpios[[#This Row],[Financial Loss (in Million $) ]]="",0,ABS(DatosLimpios[[#This Row],[Financial Loss (in Million $) ]]))*1000</f>
        <v>6025000</v>
      </c>
      <c r="M78" s="11" t="str">
        <f>IF(DatosLimpios[[#This Row],[Perdida economica UNK]]&gt;4000000,"Alta", IF(DatosLimpios[[#This Row],[Perdida economica UNK]]&gt;100000,"Media", "Baja"))</f>
        <v>Alta</v>
      </c>
      <c r="N78" s="18" t="s">
        <v>127</v>
      </c>
      <c r="O78" s="3" t="s">
        <v>36</v>
      </c>
      <c r="P78" s="2">
        <f>IF(DatosLimpios[[#This Row],[Number of Affected Users]]="six hundred",600,VALUE(DatosLimpios[[#This Row],[Number of Affected Users]]))</f>
        <v>662517</v>
      </c>
      <c r="Q78" s="2">
        <f>IF(DatosLimpios[[#This Row],[Number of Affected Users]]="six hundred",600,VALUE(DatosLimpios[[#This Row],[Number of Affected Users]]))</f>
        <v>662517</v>
      </c>
      <c r="R78" s="11">
        <f>DatosLimpios[[#This Row],[Perdida economica UNK]] /DatosLimpios[[#This Row],[Nº de Usuarios Afectados]]</f>
        <v>9.0941062644430257</v>
      </c>
      <c r="S78" s="11" t="str">
        <f>IF(DatosLimpios[[#This Row],[Perdida $ por Usuario]]&gt;100, "Grave",IF(DatosLimpios[[#This Row],[Perdida $ por Usuario]]&gt;40, "Moderada","Leve"))</f>
        <v>Leve</v>
      </c>
      <c r="T78" s="1" t="str">
        <f t="shared" si="1"/>
        <v>Unknown</v>
      </c>
      <c r="U78" s="3" t="s">
        <v>34</v>
      </c>
      <c r="V78" s="3" t="s">
        <v>49</v>
      </c>
      <c r="W78" s="2">
        <v>40</v>
      </c>
      <c r="X78" s="2" t="str">
        <f>IF(DatosLimpios[[#This Row],[Incident Resolution Time (in Hours)]]&gt;50,"Tardia",IF(DatosLimpios[[#This Row],[Incident Resolution Time (in Hours)]]&gt;20,"Media","Rapida" ))</f>
        <v>Media</v>
      </c>
    </row>
    <row r="79" spans="1:24" x14ac:dyDescent="0.25">
      <c r="A79" s="2">
        <v>82</v>
      </c>
      <c r="B79" s="3" t="s">
        <v>66</v>
      </c>
      <c r="C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9" s="1" t="str">
        <f>IFERROR(VLOOKUP(DatosLimpios[[#This Row],[Paises]], TablaRegiones[],2,FALSE), "Otra")</f>
        <v>América</v>
      </c>
      <c r="E79" s="2">
        <v>2018</v>
      </c>
      <c r="F79" s="3" t="s">
        <v>63</v>
      </c>
      <c r="G79" s="2">
        <f xml:space="preserve"> 2025 -DatosLimpios[[#This Row],[Year]]</f>
        <v>7</v>
      </c>
      <c r="H79" s="1" t="str">
        <f>IF(TRIM(DatosLimpios[[#This Row],[Attack Type]])="","Unknown",PROPER(TRIM(LOWER(DatosLimpios[[#This Row],[Attack Type]]))))</f>
        <v>Malware</v>
      </c>
      <c r="I79" s="3" t="s">
        <v>12</v>
      </c>
      <c r="J7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9" s="11">
        <v>663</v>
      </c>
      <c r="L79" s="11">
        <f>IF(DatosLimpios[[#This Row],[Financial Loss (in Million $) ]]="",0,ABS(DatosLimpios[[#This Row],[Financial Loss (in Million $) ]]))*1000</f>
        <v>663000</v>
      </c>
      <c r="M79" s="11" t="str">
        <f>IF(DatosLimpios[[#This Row],[Perdida economica UNK]]&gt;4000000,"Alta", IF(DatosLimpios[[#This Row],[Perdida economica UNK]]&gt;100000,"Media", "Baja"))</f>
        <v>Media</v>
      </c>
      <c r="N79" s="18" t="s">
        <v>128</v>
      </c>
      <c r="O79" s="3" t="s">
        <v>14</v>
      </c>
      <c r="P79" s="2">
        <f>IF(DatosLimpios[[#This Row],[Number of Affected Users]]="six hundred",600,VALUE(DatosLimpios[[#This Row],[Number of Affected Users]]))</f>
        <v>274509</v>
      </c>
      <c r="Q79" s="2">
        <f>IF(DatosLimpios[[#This Row],[Number of Affected Users]]="six hundred",600,VALUE(DatosLimpios[[#This Row],[Number of Affected Users]]))</f>
        <v>274509</v>
      </c>
      <c r="R79" s="11">
        <f>DatosLimpios[[#This Row],[Perdida economica UNK]] /DatosLimpios[[#This Row],[Nº de Usuarios Afectados]]</f>
        <v>2.4152213588625511</v>
      </c>
      <c r="S79" s="11" t="str">
        <f>IF(DatosLimpios[[#This Row],[Perdida $ por Usuario]]&gt;100, "Grave",IF(DatosLimpios[[#This Row],[Perdida $ por Usuario]]&gt;40, "Moderada","Leve"))</f>
        <v>Leve</v>
      </c>
      <c r="T79" s="1" t="str">
        <f t="shared" si="1"/>
        <v>Hacker Group</v>
      </c>
      <c r="U79" s="3" t="s">
        <v>52</v>
      </c>
      <c r="V79" s="3" t="s">
        <v>57</v>
      </c>
      <c r="W79" s="2">
        <v>20</v>
      </c>
      <c r="X79" s="2" t="str">
        <f>IF(DatosLimpios[[#This Row],[Incident Resolution Time (in Hours)]]&gt;50,"Tardia",IF(DatosLimpios[[#This Row],[Incident Resolution Time (in Hours)]]&gt;20,"Media","Rapida" ))</f>
        <v>Rapida</v>
      </c>
    </row>
    <row r="80" spans="1:24" x14ac:dyDescent="0.25">
      <c r="A80" s="2">
        <v>83</v>
      </c>
      <c r="B80" s="3" t="s">
        <v>41</v>
      </c>
      <c r="C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0" s="1" t="str">
        <f>IFERROR(VLOOKUP(DatosLimpios[[#This Row],[Paises]], TablaRegiones[],2,FALSE), "Otra")</f>
        <v>Europa</v>
      </c>
      <c r="E80" s="2">
        <v>2024</v>
      </c>
      <c r="F80" s="3" t="s">
        <v>50</v>
      </c>
      <c r="G80" s="2">
        <f xml:space="preserve"> 2025 -DatosLimpios[[#This Row],[Year]]</f>
        <v>1</v>
      </c>
      <c r="H80" s="1" t="str">
        <f>IF(TRIM(DatosLimpios[[#This Row],[Attack Type]])="","Unknown",PROPER(TRIM(LOWER(DatosLimpios[[#This Row],[Attack Type]]))))</f>
        <v>Phishing</v>
      </c>
      <c r="I80" s="3" t="s">
        <v>69</v>
      </c>
      <c r="J8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0" s="11">
        <v>58</v>
      </c>
      <c r="L80" s="11">
        <f>IF(DatosLimpios[[#This Row],[Financial Loss (in Million $) ]]="",0,ABS(DatosLimpios[[#This Row],[Financial Loss (in Million $) ]]))*1000</f>
        <v>58000</v>
      </c>
      <c r="M80" s="11" t="str">
        <f>IF(DatosLimpios[[#This Row],[Perdida economica UNK]]&gt;4000000,"Alta", IF(DatosLimpios[[#This Row],[Perdida economica UNK]]&gt;100000,"Media", "Baja"))</f>
        <v>Baja</v>
      </c>
      <c r="N80" s="18" t="s">
        <v>129</v>
      </c>
      <c r="O80" s="3" t="s">
        <v>14</v>
      </c>
      <c r="P80" s="2">
        <f>IF(DatosLimpios[[#This Row],[Number of Affected Users]]="six hundred",600,VALUE(DatosLimpios[[#This Row],[Number of Affected Users]]))</f>
        <v>508649</v>
      </c>
      <c r="Q80" s="2">
        <f>IF(DatosLimpios[[#This Row],[Number of Affected Users]]="six hundred",600,VALUE(DatosLimpios[[#This Row],[Number of Affected Users]]))</f>
        <v>508649</v>
      </c>
      <c r="R80" s="11">
        <f>DatosLimpios[[#This Row],[Perdida economica UNK]] /DatosLimpios[[#This Row],[Nº de Usuarios Afectados]]</f>
        <v>0.11402755141561273</v>
      </c>
      <c r="S80" s="11" t="str">
        <f>IF(DatosLimpios[[#This Row],[Perdida $ por Usuario]]&gt;100, "Grave",IF(DatosLimpios[[#This Row],[Perdida $ por Usuario]]&gt;40, "Moderada","Leve"))</f>
        <v>Leve</v>
      </c>
      <c r="T80" s="1" t="str">
        <f t="shared" si="1"/>
        <v>Hacker Group</v>
      </c>
      <c r="U80" s="3" t="s">
        <v>15</v>
      </c>
      <c r="V80" s="3" t="s">
        <v>49</v>
      </c>
      <c r="W80" s="2">
        <v>66</v>
      </c>
      <c r="X80" s="2" t="str">
        <f>IF(DatosLimpios[[#This Row],[Incident Resolution Time (in Hours)]]&gt;50,"Tardia",IF(DatosLimpios[[#This Row],[Incident Resolution Time (in Hours)]]&gt;20,"Media","Rapida" ))</f>
        <v>Tardia</v>
      </c>
    </row>
    <row r="81" spans="1:24" x14ac:dyDescent="0.25">
      <c r="A81" s="2">
        <v>84</v>
      </c>
      <c r="B81" s="3" t="s">
        <v>66</v>
      </c>
      <c r="C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81" s="1" t="str">
        <f>IFERROR(VLOOKUP(DatosLimpios[[#This Row],[Paises]], TablaRegiones[],2,FALSE), "Otra")</f>
        <v>América</v>
      </c>
      <c r="E81" s="2">
        <v>2021</v>
      </c>
      <c r="F81" s="3" t="s">
        <v>39</v>
      </c>
      <c r="G81" s="2">
        <f xml:space="preserve"> 2025 -DatosLimpios[[#This Row],[Year]]</f>
        <v>4</v>
      </c>
      <c r="H81" s="1" t="str">
        <f>IF(TRIM(DatosLimpios[[#This Row],[Attack Type]])="","Unknown",PROPER(TRIM(LOWER(DatosLimpios[[#This Row],[Attack Type]]))))</f>
        <v>Ddos</v>
      </c>
      <c r="I81" s="3" t="s">
        <v>23</v>
      </c>
      <c r="J8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1" s="11">
        <v>7026</v>
      </c>
      <c r="L81" s="11">
        <f>IF(DatosLimpios[[#This Row],[Financial Loss (in Million $) ]]="",0,ABS(DatosLimpios[[#This Row],[Financial Loss (in Million $) ]]))*1000</f>
        <v>7026000</v>
      </c>
      <c r="M81" s="11" t="str">
        <f>IF(DatosLimpios[[#This Row],[Perdida economica UNK]]&gt;4000000,"Alta", IF(DatosLimpios[[#This Row],[Perdida economica UNK]]&gt;100000,"Media", "Baja"))</f>
        <v>Alta</v>
      </c>
      <c r="N81" s="18" t="s">
        <v>130</v>
      </c>
      <c r="O81" s="3" t="s">
        <v>36</v>
      </c>
      <c r="P81" s="2">
        <f>IF(DatosLimpios[[#This Row],[Number of Affected Users]]="six hundred",600,VALUE(DatosLimpios[[#This Row],[Number of Affected Users]]))</f>
        <v>740257</v>
      </c>
      <c r="Q81" s="2">
        <f>IF(DatosLimpios[[#This Row],[Number of Affected Users]]="six hundred",600,VALUE(DatosLimpios[[#This Row],[Number of Affected Users]]))</f>
        <v>740257</v>
      </c>
      <c r="R81" s="11">
        <f>DatosLimpios[[#This Row],[Perdida economica UNK]] /DatosLimpios[[#This Row],[Nº de Usuarios Afectados]]</f>
        <v>9.4912982923498195</v>
      </c>
      <c r="S81" s="11" t="str">
        <f>IF(DatosLimpios[[#This Row],[Perdida $ por Usuario]]&gt;100, "Grave",IF(DatosLimpios[[#This Row],[Perdida $ por Usuario]]&gt;40, "Moderada","Leve"))</f>
        <v>Leve</v>
      </c>
      <c r="T81" s="1" t="str">
        <f t="shared" si="1"/>
        <v>Unknown</v>
      </c>
      <c r="U81" s="3" t="s">
        <v>25</v>
      </c>
      <c r="V81" s="3" t="s">
        <v>57</v>
      </c>
      <c r="W81" s="2">
        <v>70</v>
      </c>
      <c r="X81" s="2" t="str">
        <f>IF(DatosLimpios[[#This Row],[Incident Resolution Time (in Hours)]]&gt;50,"Tardia",IF(DatosLimpios[[#This Row],[Incident Resolution Time (in Hours)]]&gt;20,"Media","Rapida" ))</f>
        <v>Tardia</v>
      </c>
    </row>
    <row r="82" spans="1:24" x14ac:dyDescent="0.25">
      <c r="A82" s="2">
        <v>85</v>
      </c>
      <c r="B82" s="3" t="s">
        <v>58</v>
      </c>
      <c r="C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2" s="1" t="str">
        <f>IFERROR(VLOOKUP(DatosLimpios[[#This Row],[Paises]], TablaRegiones[],2,FALSE), "Otra")</f>
        <v>Oceanía</v>
      </c>
      <c r="E82" s="2">
        <v>2024</v>
      </c>
      <c r="F82" s="3" t="s">
        <v>63</v>
      </c>
      <c r="G82" s="2">
        <f xml:space="preserve"> 2025 -DatosLimpios[[#This Row],[Year]]</f>
        <v>1</v>
      </c>
      <c r="H82" s="1" t="str">
        <f>IF(TRIM(DatosLimpios[[#This Row],[Attack Type]])="","Unknown",PROPER(TRIM(LOWER(DatosLimpios[[#This Row],[Attack Type]]))))</f>
        <v>Malware</v>
      </c>
      <c r="I82" s="3" t="s">
        <v>47</v>
      </c>
      <c r="J8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2" s="11">
        <v>6208</v>
      </c>
      <c r="L82" s="11">
        <f>IF(DatosLimpios[[#This Row],[Financial Loss (in Million $) ]]="",0,ABS(DatosLimpios[[#This Row],[Financial Loss (in Million $) ]]))*1000</f>
        <v>6208000</v>
      </c>
      <c r="M82" s="11" t="str">
        <f>IF(DatosLimpios[[#This Row],[Perdida economica UNK]]&gt;4000000,"Alta", IF(DatosLimpios[[#This Row],[Perdida economica UNK]]&gt;100000,"Media", "Baja"))</f>
        <v>Alta</v>
      </c>
      <c r="N82" s="18" t="s">
        <v>131</v>
      </c>
      <c r="O82" s="3" t="s">
        <v>14</v>
      </c>
      <c r="P82" s="2">
        <f>IF(DatosLimpios[[#This Row],[Number of Affected Users]]="six hundred",600,VALUE(DatosLimpios[[#This Row],[Number of Affected Users]]))</f>
        <v>969504</v>
      </c>
      <c r="Q82" s="2">
        <f>IF(DatosLimpios[[#This Row],[Number of Affected Users]]="six hundred",600,VALUE(DatosLimpios[[#This Row],[Number of Affected Users]]))</f>
        <v>969504</v>
      </c>
      <c r="R82" s="11">
        <f>DatosLimpios[[#This Row],[Perdida economica UNK]] /DatosLimpios[[#This Row],[Nº de Usuarios Afectados]]</f>
        <v>6.4032742515760637</v>
      </c>
      <c r="S82" s="11" t="str">
        <f>IF(DatosLimpios[[#This Row],[Perdida $ por Usuario]]&gt;100, "Grave",IF(DatosLimpios[[#This Row],[Perdida $ por Usuario]]&gt;40, "Moderada","Leve"))</f>
        <v>Leve</v>
      </c>
      <c r="T82" s="1" t="str">
        <f t="shared" si="1"/>
        <v>Hacker Group</v>
      </c>
      <c r="U82" s="3" t="s">
        <v>34</v>
      </c>
      <c r="V82" s="3" t="s">
        <v>31</v>
      </c>
      <c r="W82" s="2">
        <v>5</v>
      </c>
      <c r="X82" s="2" t="str">
        <f>IF(DatosLimpios[[#This Row],[Incident Resolution Time (in Hours)]]&gt;50,"Tardia",IF(DatosLimpios[[#This Row],[Incident Resolution Time (in Hours)]]&gt;20,"Media","Rapida" ))</f>
        <v>Rapida</v>
      </c>
    </row>
    <row r="83" spans="1:24" x14ac:dyDescent="0.25">
      <c r="A83" s="2">
        <v>86</v>
      </c>
      <c r="B83" s="3" t="s">
        <v>32</v>
      </c>
      <c r="C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83" s="1" t="str">
        <f>IFERROR(VLOOKUP(DatosLimpios[[#This Row],[Paises]], TablaRegiones[],2,FALSE), "Otra")</f>
        <v>Europa</v>
      </c>
      <c r="E83" s="2">
        <v>2016</v>
      </c>
      <c r="F83" s="3" t="s">
        <v>22</v>
      </c>
      <c r="G83" s="2">
        <f xml:space="preserve"> 2025 -DatosLimpios[[#This Row],[Year]]</f>
        <v>9</v>
      </c>
      <c r="H83" s="1" t="str">
        <f>IF(TRIM(DatosLimpios[[#This Row],[Attack Type]])="","Unknown",PROPER(TRIM(LOWER(DatosLimpios[[#This Row],[Attack Type]]))))</f>
        <v>Man-In-The-Middle</v>
      </c>
      <c r="I83" s="3" t="s">
        <v>47</v>
      </c>
      <c r="J8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3" s="11">
        <v>902</v>
      </c>
      <c r="L83" s="11">
        <f>IF(DatosLimpios[[#This Row],[Financial Loss (in Million $) ]]="",0,ABS(DatosLimpios[[#This Row],[Financial Loss (in Million $) ]]))*1000</f>
        <v>902000</v>
      </c>
      <c r="M83" s="11" t="str">
        <f>IF(DatosLimpios[[#This Row],[Perdida economica UNK]]&gt;4000000,"Alta", IF(DatosLimpios[[#This Row],[Perdida economica UNK]]&gt;100000,"Media", "Baja"))</f>
        <v>Media</v>
      </c>
      <c r="N83" s="18" t="s">
        <v>132</v>
      </c>
      <c r="O83" s="3" t="s">
        <v>29</v>
      </c>
      <c r="P83" s="2">
        <f>IF(DatosLimpios[[#This Row],[Number of Affected Users]]="six hundred",600,VALUE(DatosLimpios[[#This Row],[Number of Affected Users]]))</f>
        <v>779494</v>
      </c>
      <c r="Q83" s="2">
        <f>IF(DatosLimpios[[#This Row],[Number of Affected Users]]="six hundred",600,VALUE(DatosLimpios[[#This Row],[Number of Affected Users]]))</f>
        <v>779494</v>
      </c>
      <c r="R83" s="11">
        <f>DatosLimpios[[#This Row],[Perdida economica UNK]] /DatosLimpios[[#This Row],[Nº de Usuarios Afectados]]</f>
        <v>1.1571609274734636</v>
      </c>
      <c r="S83" s="11" t="str">
        <f>IF(DatosLimpios[[#This Row],[Perdida $ por Usuario]]&gt;100, "Grave",IF(DatosLimpios[[#This Row],[Perdida $ por Usuario]]&gt;40, "Moderada","Leve"))</f>
        <v>Leve</v>
      </c>
      <c r="T83" s="1" t="str">
        <f t="shared" si="1"/>
        <v>Nation-state</v>
      </c>
      <c r="U83" s="3" t="s">
        <v>34</v>
      </c>
      <c r="V83" s="3" t="s">
        <v>31</v>
      </c>
      <c r="W83" s="2">
        <v>54</v>
      </c>
      <c r="X83" s="2" t="str">
        <f>IF(DatosLimpios[[#This Row],[Incident Resolution Time (in Hours)]]&gt;50,"Tardia",IF(DatosLimpios[[#This Row],[Incident Resolution Time (in Hours)]]&gt;20,"Media","Rapida" ))</f>
        <v>Tardia</v>
      </c>
    </row>
    <row r="84" spans="1:24" x14ac:dyDescent="0.25">
      <c r="A84" s="2">
        <v>87</v>
      </c>
      <c r="B84" s="3" t="s">
        <v>71</v>
      </c>
      <c r="C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4" s="1" t="str">
        <f>IFERROR(VLOOKUP(DatosLimpios[[#This Row],[Paises]], TablaRegiones[],2,FALSE), "Otra")</f>
        <v>Asia</v>
      </c>
      <c r="E84" s="2">
        <v>2019</v>
      </c>
      <c r="F84" s="3" t="s">
        <v>63</v>
      </c>
      <c r="G84" s="2">
        <f xml:space="preserve"> 2025 -DatosLimpios[[#This Row],[Year]]</f>
        <v>6</v>
      </c>
      <c r="H84" s="1" t="str">
        <f>IF(TRIM(DatosLimpios[[#This Row],[Attack Type]])="","Unknown",PROPER(TRIM(LOWER(DatosLimpios[[#This Row],[Attack Type]]))))</f>
        <v>Malware</v>
      </c>
      <c r="I84" s="3" t="s">
        <v>46</v>
      </c>
      <c r="J8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4" s="11">
        <v>4417</v>
      </c>
      <c r="L84" s="11">
        <f>IF(DatosLimpios[[#This Row],[Financial Loss (in Million $) ]]="",0,ABS(DatosLimpios[[#This Row],[Financial Loss (in Million $) ]]))*1000</f>
        <v>4417000</v>
      </c>
      <c r="M84" s="11" t="str">
        <f>IF(DatosLimpios[[#This Row],[Perdida economica UNK]]&gt;4000000,"Alta", IF(DatosLimpios[[#This Row],[Perdida economica UNK]]&gt;100000,"Media", "Baja"))</f>
        <v>Alta</v>
      </c>
      <c r="N84" s="18" t="s">
        <v>133</v>
      </c>
      <c r="O84" s="3" t="s">
        <v>33</v>
      </c>
      <c r="P84" s="2">
        <f>IF(DatosLimpios[[#This Row],[Number of Affected Users]]="six hundred",600,VALUE(DatosLimpios[[#This Row],[Number of Affected Users]]))</f>
        <v>605166</v>
      </c>
      <c r="Q84" s="2">
        <f>IF(DatosLimpios[[#This Row],[Number of Affected Users]]="six hundred",600,VALUE(DatosLimpios[[#This Row],[Number of Affected Users]]))</f>
        <v>605166</v>
      </c>
      <c r="R84" s="11">
        <f>DatosLimpios[[#This Row],[Perdida economica UNK]] /DatosLimpios[[#This Row],[Nº de Usuarios Afectados]]</f>
        <v>7.2988237938020308</v>
      </c>
      <c r="S84" s="11" t="str">
        <f>IF(DatosLimpios[[#This Row],[Perdida $ por Usuario]]&gt;100, "Grave",IF(DatosLimpios[[#This Row],[Perdida $ por Usuario]]&gt;40, "Moderada","Leve"))</f>
        <v>Leve</v>
      </c>
      <c r="T84" s="1" t="str">
        <f t="shared" si="1"/>
        <v>Insider</v>
      </c>
      <c r="U84" s="3" t="s">
        <v>25</v>
      </c>
      <c r="V84" s="3" t="s">
        <v>57</v>
      </c>
      <c r="W84" s="2">
        <v>27</v>
      </c>
      <c r="X84" s="2" t="str">
        <f>IF(DatosLimpios[[#This Row],[Incident Resolution Time (in Hours)]]&gt;50,"Tardia",IF(DatosLimpios[[#This Row],[Incident Resolution Time (in Hours)]]&gt;20,"Media","Rapida" ))</f>
        <v>Media</v>
      </c>
    </row>
    <row r="85" spans="1:24" x14ac:dyDescent="0.25">
      <c r="A85" s="2">
        <v>88</v>
      </c>
      <c r="B85" s="3" t="s">
        <v>41</v>
      </c>
      <c r="C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5" s="1" t="str">
        <f>IFERROR(VLOOKUP(DatosLimpios[[#This Row],[Paises]], TablaRegiones[],2,FALSE), "Otra")</f>
        <v>Europa</v>
      </c>
      <c r="E85" s="2">
        <v>2023</v>
      </c>
      <c r="F85" s="3" t="s">
        <v>63</v>
      </c>
      <c r="G85" s="2">
        <f xml:space="preserve"> 2025 -DatosLimpios[[#This Row],[Year]]</f>
        <v>2</v>
      </c>
      <c r="H85" s="1" t="str">
        <f>IF(TRIM(DatosLimpios[[#This Row],[Attack Type]])="","Unknown",PROPER(TRIM(LOWER(DatosLimpios[[#This Row],[Attack Type]]))))</f>
        <v>Malware</v>
      </c>
      <c r="I85" s="3" t="s">
        <v>69</v>
      </c>
      <c r="J8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5" s="11">
        <v>5518</v>
      </c>
      <c r="L85" s="11">
        <f>IF(DatosLimpios[[#This Row],[Financial Loss (in Million $) ]]="",0,ABS(DatosLimpios[[#This Row],[Financial Loss (in Million $) ]]))*1000</f>
        <v>5518000</v>
      </c>
      <c r="M85" s="11" t="str">
        <f>IF(DatosLimpios[[#This Row],[Perdida economica UNK]]&gt;4000000,"Alta", IF(DatosLimpios[[#This Row],[Perdida economica UNK]]&gt;100000,"Media", "Baja"))</f>
        <v>Alta</v>
      </c>
      <c r="N85" s="18" t="s">
        <v>134</v>
      </c>
      <c r="O85" s="3" t="s">
        <v>33</v>
      </c>
      <c r="P85" s="2">
        <f>IF(DatosLimpios[[#This Row],[Number of Affected Users]]="six hundred",600,VALUE(DatosLimpios[[#This Row],[Number of Affected Users]]))</f>
        <v>274946</v>
      </c>
      <c r="Q85" s="2">
        <f>IF(DatosLimpios[[#This Row],[Number of Affected Users]]="six hundred",600,VALUE(DatosLimpios[[#This Row],[Number of Affected Users]]))</f>
        <v>274946</v>
      </c>
      <c r="R85" s="11">
        <f>DatosLimpios[[#This Row],[Perdida economica UNK]] /DatosLimpios[[#This Row],[Nº de Usuarios Afectados]]</f>
        <v>20.069395444923732</v>
      </c>
      <c r="S85" s="11" t="str">
        <f>IF(DatosLimpios[[#This Row],[Perdida $ por Usuario]]&gt;100, "Grave",IF(DatosLimpios[[#This Row],[Perdida $ por Usuario]]&gt;40, "Moderada","Leve"))</f>
        <v>Leve</v>
      </c>
      <c r="T85" s="1" t="str">
        <f t="shared" si="1"/>
        <v>Insider</v>
      </c>
      <c r="U85" s="3" t="s">
        <v>52</v>
      </c>
      <c r="V85" s="3" t="s">
        <v>57</v>
      </c>
      <c r="W85" s="2">
        <v>66</v>
      </c>
      <c r="X85" s="2" t="str">
        <f>IF(DatosLimpios[[#This Row],[Incident Resolution Time (in Hours)]]&gt;50,"Tardia",IF(DatosLimpios[[#This Row],[Incident Resolution Time (in Hours)]]&gt;20,"Media","Rapida" ))</f>
        <v>Tardia</v>
      </c>
    </row>
    <row r="86" spans="1:24" x14ac:dyDescent="0.25">
      <c r="A86" s="2">
        <v>89</v>
      </c>
      <c r="B86" s="3" t="s">
        <v>71</v>
      </c>
      <c r="C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6" s="1" t="str">
        <f>IFERROR(VLOOKUP(DatosLimpios[[#This Row],[Paises]], TablaRegiones[],2,FALSE), "Otra")</f>
        <v>Asia</v>
      </c>
      <c r="E86" s="2">
        <v>2019</v>
      </c>
      <c r="F86" s="3" t="s">
        <v>22</v>
      </c>
      <c r="G86" s="2">
        <f xml:space="preserve"> 2025 -DatosLimpios[[#This Row],[Year]]</f>
        <v>6</v>
      </c>
      <c r="H86" s="1" t="str">
        <f>IF(TRIM(DatosLimpios[[#This Row],[Attack Type]])="","Unknown",PROPER(TRIM(LOWER(DatosLimpios[[#This Row],[Attack Type]]))))</f>
        <v>Man-In-The-Middle</v>
      </c>
      <c r="I86" s="3" t="s">
        <v>46</v>
      </c>
      <c r="J8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6" s="11">
        <v>4132</v>
      </c>
      <c r="L86" s="11">
        <f>IF(DatosLimpios[[#This Row],[Financial Loss (in Million $) ]]="",0,ABS(DatosLimpios[[#This Row],[Financial Loss (in Million $) ]]))*1000</f>
        <v>4132000</v>
      </c>
      <c r="M86" s="11" t="str">
        <f>IF(DatosLimpios[[#This Row],[Perdida economica UNK]]&gt;4000000,"Alta", IF(DatosLimpios[[#This Row],[Perdida economica UNK]]&gt;100000,"Media", "Baja"))</f>
        <v>Alta</v>
      </c>
      <c r="N86" s="18" t="s">
        <v>135</v>
      </c>
      <c r="O86" s="3" t="s">
        <v>29</v>
      </c>
      <c r="P86" s="2">
        <f>IF(DatosLimpios[[#This Row],[Number of Affected Users]]="six hundred",600,VALUE(DatosLimpios[[#This Row],[Number of Affected Users]]))</f>
        <v>645097</v>
      </c>
      <c r="Q86" s="2">
        <f>IF(DatosLimpios[[#This Row],[Number of Affected Users]]="six hundred",600,VALUE(DatosLimpios[[#This Row],[Number of Affected Users]]))</f>
        <v>645097</v>
      </c>
      <c r="R86" s="11">
        <f>DatosLimpios[[#This Row],[Perdida economica UNK]] /DatosLimpios[[#This Row],[Nº de Usuarios Afectados]]</f>
        <v>6.4052382819948006</v>
      </c>
      <c r="S86" s="11" t="str">
        <f>IF(DatosLimpios[[#This Row],[Perdida $ por Usuario]]&gt;100, "Grave",IF(DatosLimpios[[#This Row],[Perdida $ por Usuario]]&gt;40, "Moderada","Leve"))</f>
        <v>Leve</v>
      </c>
      <c r="T86" s="1" t="str">
        <f t="shared" si="1"/>
        <v>Nation-state</v>
      </c>
      <c r="U86" s="3" t="s">
        <v>52</v>
      </c>
      <c r="V86" s="3" t="s">
        <v>49</v>
      </c>
      <c r="W86" s="2">
        <v>36</v>
      </c>
      <c r="X86" s="2" t="str">
        <f>IF(DatosLimpios[[#This Row],[Incident Resolution Time (in Hours)]]&gt;50,"Tardia",IF(DatosLimpios[[#This Row],[Incident Resolution Time (in Hours)]]&gt;20,"Media","Rapida" ))</f>
        <v>Media</v>
      </c>
    </row>
    <row r="87" spans="1:24" x14ac:dyDescent="0.25">
      <c r="A87" s="2">
        <v>90</v>
      </c>
      <c r="B87" s="3" t="s">
        <v>26</v>
      </c>
      <c r="C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87" s="1" t="str">
        <f>IFERROR(VLOOKUP(DatosLimpios[[#This Row],[Paises]], TablaRegiones[],2,FALSE), "Otra")</f>
        <v>Europa</v>
      </c>
      <c r="E87" s="2">
        <v>2015</v>
      </c>
      <c r="F87" s="3" t="s">
        <v>39</v>
      </c>
      <c r="G87" s="2">
        <f xml:space="preserve"> 2025 -DatosLimpios[[#This Row],[Year]]</f>
        <v>10</v>
      </c>
      <c r="H87" s="1" t="str">
        <f>IF(TRIM(DatosLimpios[[#This Row],[Attack Type]])="","Unknown",PROPER(TRIM(LOWER(DatosLimpios[[#This Row],[Attack Type]]))))</f>
        <v>Ddos</v>
      </c>
      <c r="I87" s="3" t="s">
        <v>27</v>
      </c>
      <c r="J8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7" s="11">
        <v>3292</v>
      </c>
      <c r="L87" s="11">
        <f>IF(DatosLimpios[[#This Row],[Financial Loss (in Million $) ]]="",0,ABS(DatosLimpios[[#This Row],[Financial Loss (in Million $) ]]))*1000</f>
        <v>3292000</v>
      </c>
      <c r="M87" s="11" t="str">
        <f>IF(DatosLimpios[[#This Row],[Perdida economica UNK]]&gt;4000000,"Alta", IF(DatosLimpios[[#This Row],[Perdida economica UNK]]&gt;100000,"Media", "Baja"))</f>
        <v>Media</v>
      </c>
      <c r="N87" s="18" t="s">
        <v>136</v>
      </c>
      <c r="O87" s="3" t="s">
        <v>29</v>
      </c>
      <c r="P87" s="2">
        <f>IF(DatosLimpios[[#This Row],[Number of Affected Users]]="six hundred",600,VALUE(DatosLimpios[[#This Row],[Number of Affected Users]]))</f>
        <v>157678</v>
      </c>
      <c r="Q87" s="2">
        <f>IF(DatosLimpios[[#This Row],[Number of Affected Users]]="six hundred",600,VALUE(DatosLimpios[[#This Row],[Number of Affected Users]]))</f>
        <v>157678</v>
      </c>
      <c r="R87" s="11">
        <f>DatosLimpios[[#This Row],[Perdida economica UNK]] /DatosLimpios[[#This Row],[Nº de Usuarios Afectados]]</f>
        <v>20.877991856822131</v>
      </c>
      <c r="S87" s="11" t="str">
        <f>IF(DatosLimpios[[#This Row],[Perdida $ por Usuario]]&gt;100, "Grave",IF(DatosLimpios[[#This Row],[Perdida $ por Usuario]]&gt;40, "Moderada","Leve"))</f>
        <v>Leve</v>
      </c>
      <c r="T87" s="1" t="str">
        <f t="shared" si="1"/>
        <v>Nation-state</v>
      </c>
      <c r="U87" s="3" t="s">
        <v>15</v>
      </c>
      <c r="V87" s="3" t="s">
        <v>37</v>
      </c>
      <c r="W87" s="2">
        <v>68</v>
      </c>
      <c r="X87" s="2" t="str">
        <f>IF(DatosLimpios[[#This Row],[Incident Resolution Time (in Hours)]]&gt;50,"Tardia",IF(DatosLimpios[[#This Row],[Incident Resolution Time (in Hours)]]&gt;20,"Media","Rapida" ))</f>
        <v>Tardia</v>
      </c>
    </row>
    <row r="88" spans="1:24" x14ac:dyDescent="0.25">
      <c r="A88" s="2">
        <v>91</v>
      </c>
      <c r="B88" s="3" t="s">
        <v>66</v>
      </c>
      <c r="C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88" s="1" t="str">
        <f>IFERROR(VLOOKUP(DatosLimpios[[#This Row],[Paises]], TablaRegiones[],2,FALSE), "Otra")</f>
        <v>América</v>
      </c>
      <c r="E88" s="2">
        <v>2022</v>
      </c>
      <c r="F88" s="3" t="s">
        <v>39</v>
      </c>
      <c r="G88" s="2">
        <f xml:space="preserve"> 2025 -DatosLimpios[[#This Row],[Year]]</f>
        <v>3</v>
      </c>
      <c r="H88" s="1" t="str">
        <f>IF(TRIM(DatosLimpios[[#This Row],[Attack Type]])="","Unknown",PROPER(TRIM(LOWER(DatosLimpios[[#This Row],[Attack Type]]))))</f>
        <v>Ddos</v>
      </c>
      <c r="I88" s="3" t="s">
        <v>18</v>
      </c>
      <c r="J8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8" s="11">
        <v>1516</v>
      </c>
      <c r="L88" s="11">
        <f>IF(DatosLimpios[[#This Row],[Financial Loss (in Million $) ]]="",0,ABS(DatosLimpios[[#This Row],[Financial Loss (in Million $) ]]))*1000</f>
        <v>1516000</v>
      </c>
      <c r="M88" s="11" t="str">
        <f>IF(DatosLimpios[[#This Row],[Perdida economica UNK]]&gt;4000000,"Alta", IF(DatosLimpios[[#This Row],[Perdida economica UNK]]&gt;100000,"Media", "Baja"))</f>
        <v>Media</v>
      </c>
      <c r="N88" s="18" t="s">
        <v>137</v>
      </c>
      <c r="O88" s="3" t="s">
        <v>29</v>
      </c>
      <c r="P88" s="2">
        <f>IF(DatosLimpios[[#This Row],[Number of Affected Users]]="six hundred",600,VALUE(DatosLimpios[[#This Row],[Number of Affected Users]]))</f>
        <v>157034</v>
      </c>
      <c r="Q88" s="2">
        <f>IF(DatosLimpios[[#This Row],[Number of Affected Users]]="six hundred",600,VALUE(DatosLimpios[[#This Row],[Number of Affected Users]]))</f>
        <v>157034</v>
      </c>
      <c r="R88" s="11">
        <f>DatosLimpios[[#This Row],[Perdida economica UNK]] /DatosLimpios[[#This Row],[Nº de Usuarios Afectados]]</f>
        <v>9.653960288854643</v>
      </c>
      <c r="S88" s="11" t="str">
        <f>IF(DatosLimpios[[#This Row],[Perdida $ por Usuario]]&gt;100, "Grave",IF(DatosLimpios[[#This Row],[Perdida $ por Usuario]]&gt;40, "Moderada","Leve"))</f>
        <v>Leve</v>
      </c>
      <c r="T88" s="1" t="str">
        <f t="shared" si="1"/>
        <v>Nation-state</v>
      </c>
      <c r="U88" s="3" t="s">
        <v>34</v>
      </c>
      <c r="V88" s="3" t="s">
        <v>31</v>
      </c>
      <c r="W88" s="2">
        <v>69</v>
      </c>
      <c r="X88" s="2" t="str">
        <f>IF(DatosLimpios[[#This Row],[Incident Resolution Time (in Hours)]]&gt;50,"Tardia",IF(DatosLimpios[[#This Row],[Incident Resolution Time (in Hours)]]&gt;20,"Media","Rapida" ))</f>
        <v>Tardia</v>
      </c>
    </row>
    <row r="89" spans="1:24" x14ac:dyDescent="0.25">
      <c r="A89" s="2">
        <v>92</v>
      </c>
      <c r="B89" s="3" t="s">
        <v>45</v>
      </c>
      <c r="C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9" s="1" t="str">
        <f>IFERROR(VLOOKUP(DatosLimpios[[#This Row],[Paises]], TablaRegiones[],2,FALSE), "Otra")</f>
        <v>Asia</v>
      </c>
      <c r="E89" s="2">
        <v>2020</v>
      </c>
      <c r="F89" s="3" t="s">
        <v>42</v>
      </c>
      <c r="G89" s="2">
        <f xml:space="preserve"> 2025 -DatosLimpios[[#This Row],[Year]]</f>
        <v>5</v>
      </c>
      <c r="H89" s="1" t="str">
        <f>IF(TRIM(DatosLimpios[[#This Row],[Attack Type]])="","Unknown",PROPER(TRIM(LOWER(DatosLimpios[[#This Row],[Attack Type]]))))</f>
        <v>Sql Injection</v>
      </c>
      <c r="I89" s="3" t="s">
        <v>12</v>
      </c>
      <c r="J8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9" s="11">
        <v>625</v>
      </c>
      <c r="L89" s="11">
        <f>IF(DatosLimpios[[#This Row],[Financial Loss (in Million $) ]]="",0,ABS(DatosLimpios[[#This Row],[Financial Loss (in Million $) ]]))*1000</f>
        <v>625000</v>
      </c>
      <c r="M89" s="11" t="str">
        <f>IF(DatosLimpios[[#This Row],[Perdida economica UNK]]&gt;4000000,"Alta", IF(DatosLimpios[[#This Row],[Perdida economica UNK]]&gt;100000,"Media", "Baja"))</f>
        <v>Media</v>
      </c>
      <c r="N89" s="18" t="s">
        <v>138</v>
      </c>
      <c r="O89" s="3" t="s">
        <v>29</v>
      </c>
      <c r="P89" s="2">
        <f>IF(DatosLimpios[[#This Row],[Number of Affected Users]]="six hundred",600,VALUE(DatosLimpios[[#This Row],[Number of Affected Users]]))</f>
        <v>550656</v>
      </c>
      <c r="Q89" s="2">
        <f>IF(DatosLimpios[[#This Row],[Number of Affected Users]]="six hundred",600,VALUE(DatosLimpios[[#This Row],[Number of Affected Users]]))</f>
        <v>550656</v>
      </c>
      <c r="R89" s="11">
        <f>DatosLimpios[[#This Row],[Perdida economica UNK]] /DatosLimpios[[#This Row],[Nº de Usuarios Afectados]]</f>
        <v>1.1350098791259879</v>
      </c>
      <c r="S89" s="11" t="str">
        <f>IF(DatosLimpios[[#This Row],[Perdida $ por Usuario]]&gt;100, "Grave",IF(DatosLimpios[[#This Row],[Perdida $ por Usuario]]&gt;40, "Moderada","Leve"))</f>
        <v>Leve</v>
      </c>
      <c r="T89" s="1" t="str">
        <f t="shared" si="1"/>
        <v>Nation-state</v>
      </c>
      <c r="U89" s="3" t="s">
        <v>25</v>
      </c>
      <c r="V89" s="3" t="s">
        <v>57</v>
      </c>
      <c r="W89" s="2">
        <v>4</v>
      </c>
      <c r="X89" s="2" t="str">
        <f>IF(DatosLimpios[[#This Row],[Incident Resolution Time (in Hours)]]&gt;50,"Tardia",IF(DatosLimpios[[#This Row],[Incident Resolution Time (in Hours)]]&gt;20,"Media","Rapida" ))</f>
        <v>Rapida</v>
      </c>
    </row>
    <row r="90" spans="1:24" x14ac:dyDescent="0.25">
      <c r="A90" s="2">
        <v>93</v>
      </c>
      <c r="B90" s="3" t="s">
        <v>58</v>
      </c>
      <c r="C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90" s="1" t="str">
        <f>IFERROR(VLOOKUP(DatosLimpios[[#This Row],[Paises]], TablaRegiones[],2,FALSE), "Otra")</f>
        <v>Oceanía</v>
      </c>
      <c r="E90" s="2">
        <v>2017</v>
      </c>
      <c r="F90" s="3" t="s">
        <v>42</v>
      </c>
      <c r="G90" s="2">
        <f xml:space="preserve"> 2025 -DatosLimpios[[#This Row],[Year]]</f>
        <v>8</v>
      </c>
      <c r="H90" s="1" t="str">
        <f>IF(TRIM(DatosLimpios[[#This Row],[Attack Type]])="","Unknown",PROPER(TRIM(LOWER(DatosLimpios[[#This Row],[Attack Type]]))))</f>
        <v>Sql Injection</v>
      </c>
      <c r="I90" s="3" t="s">
        <v>47</v>
      </c>
      <c r="J9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0" s="11">
        <v>6891</v>
      </c>
      <c r="L90" s="11">
        <f>IF(DatosLimpios[[#This Row],[Financial Loss (in Million $) ]]="",0,ABS(DatosLimpios[[#This Row],[Financial Loss (in Million $) ]]))*1000</f>
        <v>6891000</v>
      </c>
      <c r="M90" s="11" t="str">
        <f>IF(DatosLimpios[[#This Row],[Perdida economica UNK]]&gt;4000000,"Alta", IF(DatosLimpios[[#This Row],[Perdida economica UNK]]&gt;100000,"Media", "Baja"))</f>
        <v>Alta</v>
      </c>
      <c r="N90" s="18" t="s">
        <v>139</v>
      </c>
      <c r="O90" s="3" t="s">
        <v>14</v>
      </c>
      <c r="P90" s="2">
        <f>IF(DatosLimpios[[#This Row],[Number of Affected Users]]="six hundred",600,VALUE(DatosLimpios[[#This Row],[Number of Affected Users]]))</f>
        <v>634048</v>
      </c>
      <c r="Q90" s="2">
        <f>IF(DatosLimpios[[#This Row],[Number of Affected Users]]="six hundred",600,VALUE(DatosLimpios[[#This Row],[Number of Affected Users]]))</f>
        <v>634048</v>
      </c>
      <c r="R90" s="11">
        <f>DatosLimpios[[#This Row],[Perdida economica UNK]] /DatosLimpios[[#This Row],[Nº de Usuarios Afectados]]</f>
        <v>10.868262339759767</v>
      </c>
      <c r="S90" s="11" t="str">
        <f>IF(DatosLimpios[[#This Row],[Perdida $ por Usuario]]&gt;100, "Grave",IF(DatosLimpios[[#This Row],[Perdida $ por Usuario]]&gt;40, "Moderada","Leve"))</f>
        <v>Leve</v>
      </c>
      <c r="T90" s="1" t="str">
        <f t="shared" si="1"/>
        <v>Hacker Group</v>
      </c>
      <c r="U90" s="3" t="s">
        <v>15</v>
      </c>
      <c r="V90" s="3" t="s">
        <v>49</v>
      </c>
      <c r="W90" s="2">
        <v>66</v>
      </c>
      <c r="X90" s="2" t="str">
        <f>IF(DatosLimpios[[#This Row],[Incident Resolution Time (in Hours)]]&gt;50,"Tardia",IF(DatosLimpios[[#This Row],[Incident Resolution Time (in Hours)]]&gt;20,"Media","Rapida" ))</f>
        <v>Tardia</v>
      </c>
    </row>
    <row r="91" spans="1:24" x14ac:dyDescent="0.25">
      <c r="A91" s="2">
        <v>94</v>
      </c>
      <c r="B91" s="3" t="s">
        <v>26</v>
      </c>
      <c r="C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1" s="1" t="str">
        <f>IFERROR(VLOOKUP(DatosLimpios[[#This Row],[Paises]], TablaRegiones[],2,FALSE), "Otra")</f>
        <v>Europa</v>
      </c>
      <c r="E91" s="2">
        <v>2023</v>
      </c>
      <c r="F91" s="3" t="s">
        <v>39</v>
      </c>
      <c r="G91" s="2">
        <f xml:space="preserve"> 2025 -DatosLimpios[[#This Row],[Year]]</f>
        <v>2</v>
      </c>
      <c r="H91" s="1" t="str">
        <f>IF(TRIM(DatosLimpios[[#This Row],[Attack Type]])="","Unknown",PROPER(TRIM(LOWER(DatosLimpios[[#This Row],[Attack Type]]))))</f>
        <v>Ddos</v>
      </c>
      <c r="I91" s="3" t="s">
        <v>46</v>
      </c>
      <c r="J9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1" s="11">
        <v>8126</v>
      </c>
      <c r="L91" s="11">
        <f>IF(DatosLimpios[[#This Row],[Financial Loss (in Million $) ]]="",0,ABS(DatosLimpios[[#This Row],[Financial Loss (in Million $) ]]))*1000</f>
        <v>8126000</v>
      </c>
      <c r="M91" s="11" t="str">
        <f>IF(DatosLimpios[[#This Row],[Perdida economica UNK]]&gt;4000000,"Alta", IF(DatosLimpios[[#This Row],[Perdida economica UNK]]&gt;100000,"Media", "Baja"))</f>
        <v>Alta</v>
      </c>
      <c r="N91" s="18" t="s">
        <v>140</v>
      </c>
      <c r="O91" s="3" t="s">
        <v>29</v>
      </c>
      <c r="P91" s="2">
        <f>IF(DatosLimpios[[#This Row],[Number of Affected Users]]="six hundred",600,VALUE(DatosLimpios[[#This Row],[Number of Affected Users]]))</f>
        <v>547495</v>
      </c>
      <c r="Q91" s="2">
        <f>IF(DatosLimpios[[#This Row],[Number of Affected Users]]="six hundred",600,VALUE(DatosLimpios[[#This Row],[Number of Affected Users]]))</f>
        <v>547495</v>
      </c>
      <c r="R91" s="11">
        <f>DatosLimpios[[#This Row],[Perdida economica UNK]] /DatosLimpios[[#This Row],[Nº de Usuarios Afectados]]</f>
        <v>14.84214467712034</v>
      </c>
      <c r="S91" s="11" t="str">
        <f>IF(DatosLimpios[[#This Row],[Perdida $ por Usuario]]&gt;100, "Grave",IF(DatosLimpios[[#This Row],[Perdida $ por Usuario]]&gt;40, "Moderada","Leve"))</f>
        <v>Leve</v>
      </c>
      <c r="T91" s="1" t="str">
        <f t="shared" si="1"/>
        <v>Nation-state</v>
      </c>
      <c r="U91" s="3" t="s">
        <v>25</v>
      </c>
      <c r="V91" s="3" t="s">
        <v>31</v>
      </c>
      <c r="W91" s="2">
        <v>3</v>
      </c>
      <c r="X91" s="2" t="str">
        <f>IF(DatosLimpios[[#This Row],[Incident Resolution Time (in Hours)]]&gt;50,"Tardia",IF(DatosLimpios[[#This Row],[Incident Resolution Time (in Hours)]]&gt;20,"Media","Rapida" ))</f>
        <v>Rapida</v>
      </c>
    </row>
    <row r="92" spans="1:24" x14ac:dyDescent="0.25">
      <c r="A92" s="2">
        <v>95</v>
      </c>
      <c r="B92" s="3" t="s">
        <v>26</v>
      </c>
      <c r="C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2" s="1" t="str">
        <f>IFERROR(VLOOKUP(DatosLimpios[[#This Row],[Paises]], TablaRegiones[],2,FALSE), "Otra")</f>
        <v>Europa</v>
      </c>
      <c r="E92" s="2">
        <v>2024</v>
      </c>
      <c r="F92" s="3" t="s">
        <v>39</v>
      </c>
      <c r="G92" s="2">
        <f xml:space="preserve"> 2025 -DatosLimpios[[#This Row],[Year]]</f>
        <v>1</v>
      </c>
      <c r="H92" s="1" t="str">
        <f>IF(TRIM(DatosLimpios[[#This Row],[Attack Type]])="","Unknown",PROPER(TRIM(LOWER(DatosLimpios[[#This Row],[Attack Type]]))))</f>
        <v>Ddos</v>
      </c>
      <c r="I92" s="3" t="s">
        <v>47</v>
      </c>
      <c r="J9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2" s="11">
        <v>5831</v>
      </c>
      <c r="L92" s="11">
        <f>IF(DatosLimpios[[#This Row],[Financial Loss (in Million $) ]]="",0,ABS(DatosLimpios[[#This Row],[Financial Loss (in Million $) ]]))*1000</f>
        <v>5831000</v>
      </c>
      <c r="M92" s="11" t="str">
        <f>IF(DatosLimpios[[#This Row],[Perdida economica UNK]]&gt;4000000,"Alta", IF(DatosLimpios[[#This Row],[Perdida economica UNK]]&gt;100000,"Media", "Baja"))</f>
        <v>Alta</v>
      </c>
      <c r="N92" s="18" t="s">
        <v>141</v>
      </c>
      <c r="O92" s="3" t="s">
        <v>14</v>
      </c>
      <c r="P92" s="2">
        <f>IF(DatosLimpios[[#This Row],[Number of Affected Users]]="six hundred",600,VALUE(DatosLimpios[[#This Row],[Number of Affected Users]]))</f>
        <v>487694</v>
      </c>
      <c r="Q92" s="2">
        <f>IF(DatosLimpios[[#This Row],[Number of Affected Users]]="six hundred",600,VALUE(DatosLimpios[[#This Row],[Number of Affected Users]]))</f>
        <v>487694</v>
      </c>
      <c r="R92" s="11">
        <f>DatosLimpios[[#This Row],[Perdida economica UNK]] /DatosLimpios[[#This Row],[Nº de Usuarios Afectados]]</f>
        <v>11.956267659639035</v>
      </c>
      <c r="S92" s="11" t="str">
        <f>IF(DatosLimpios[[#This Row],[Perdida $ por Usuario]]&gt;100, "Grave",IF(DatosLimpios[[#This Row],[Perdida $ por Usuario]]&gt;40, "Moderada","Leve"))</f>
        <v>Leve</v>
      </c>
      <c r="T92" s="1" t="str">
        <f t="shared" si="1"/>
        <v>Hacker Group</v>
      </c>
      <c r="U92" s="3" t="s">
        <v>25</v>
      </c>
      <c r="V92" s="3" t="s">
        <v>37</v>
      </c>
      <c r="W92" s="2">
        <v>41</v>
      </c>
      <c r="X92" s="2" t="str">
        <f>IF(DatosLimpios[[#This Row],[Incident Resolution Time (in Hours)]]&gt;50,"Tardia",IF(DatosLimpios[[#This Row],[Incident Resolution Time (in Hours)]]&gt;20,"Media","Rapida" ))</f>
        <v>Media</v>
      </c>
    </row>
    <row r="93" spans="1:24" x14ac:dyDescent="0.25">
      <c r="A93" s="2">
        <v>96</v>
      </c>
      <c r="B93" s="3" t="s">
        <v>41</v>
      </c>
      <c r="C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93" s="1" t="str">
        <f>IFERROR(VLOOKUP(DatosLimpios[[#This Row],[Paises]], TablaRegiones[],2,FALSE), "Otra")</f>
        <v>Europa</v>
      </c>
      <c r="E93" s="2">
        <v>2023</v>
      </c>
      <c r="F93" s="3" t="s">
        <v>22</v>
      </c>
      <c r="G93" s="2">
        <f xml:space="preserve"> 2025 -DatosLimpios[[#This Row],[Year]]</f>
        <v>2</v>
      </c>
      <c r="H93" s="1" t="str">
        <f>IF(TRIM(DatosLimpios[[#This Row],[Attack Type]])="","Unknown",PROPER(TRIM(LOWER(DatosLimpios[[#This Row],[Attack Type]]))))</f>
        <v>Man-In-The-Middle</v>
      </c>
      <c r="I93" s="3" t="s">
        <v>18</v>
      </c>
      <c r="J9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3" s="11">
        <v>8865</v>
      </c>
      <c r="L93" s="11">
        <f>IF(DatosLimpios[[#This Row],[Financial Loss (in Million $) ]]="",0,ABS(DatosLimpios[[#This Row],[Financial Loss (in Million $) ]]))*1000</f>
        <v>8865000</v>
      </c>
      <c r="M93" s="11" t="str">
        <f>IF(DatosLimpios[[#This Row],[Perdida economica UNK]]&gt;4000000,"Alta", IF(DatosLimpios[[#This Row],[Perdida economica UNK]]&gt;100000,"Media", "Baja"))</f>
        <v>Alta</v>
      </c>
      <c r="N93" s="18" t="s">
        <v>142</v>
      </c>
      <c r="O93" s="3" t="s">
        <v>14</v>
      </c>
      <c r="P93" s="2">
        <f>IF(DatosLimpios[[#This Row],[Number of Affected Users]]="six hundred",600,VALUE(DatosLimpios[[#This Row],[Number of Affected Users]]))</f>
        <v>427067</v>
      </c>
      <c r="Q93" s="2">
        <f>IF(DatosLimpios[[#This Row],[Number of Affected Users]]="six hundred",600,VALUE(DatosLimpios[[#This Row],[Number of Affected Users]]))</f>
        <v>427067</v>
      </c>
      <c r="R93" s="11">
        <f>DatosLimpios[[#This Row],[Perdida economica UNK]] /DatosLimpios[[#This Row],[Nº de Usuarios Afectados]]</f>
        <v>20.757867032573344</v>
      </c>
      <c r="S93" s="11" t="str">
        <f>IF(DatosLimpios[[#This Row],[Perdida $ por Usuario]]&gt;100, "Grave",IF(DatosLimpios[[#This Row],[Perdida $ por Usuario]]&gt;40, "Moderada","Leve"))</f>
        <v>Leve</v>
      </c>
      <c r="T93" s="1" t="str">
        <f t="shared" si="1"/>
        <v>Hacker Group</v>
      </c>
      <c r="U93" s="3" t="s">
        <v>15</v>
      </c>
      <c r="V93" s="3" t="s">
        <v>37</v>
      </c>
      <c r="W93" s="2">
        <v>42</v>
      </c>
      <c r="X93" s="2" t="str">
        <f>IF(DatosLimpios[[#This Row],[Incident Resolution Time (in Hours)]]&gt;50,"Tardia",IF(DatosLimpios[[#This Row],[Incident Resolution Time (in Hours)]]&gt;20,"Media","Rapida" ))</f>
        <v>Media</v>
      </c>
    </row>
    <row r="94" spans="1:24" x14ac:dyDescent="0.25">
      <c r="A94" s="2">
        <v>97</v>
      </c>
      <c r="B94" s="3" t="s">
        <v>58</v>
      </c>
      <c r="C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94" s="1" t="str">
        <f>IFERROR(VLOOKUP(DatosLimpios[[#This Row],[Paises]], TablaRegiones[],2,FALSE), "Otra")</f>
        <v>Oceanía</v>
      </c>
      <c r="E94" s="2">
        <v>2023</v>
      </c>
      <c r="F94" s="3" t="s">
        <v>63</v>
      </c>
      <c r="G94" s="2">
        <f xml:space="preserve"> 2025 -DatosLimpios[[#This Row],[Year]]</f>
        <v>2</v>
      </c>
      <c r="H94" s="1" t="str">
        <f>IF(TRIM(DatosLimpios[[#This Row],[Attack Type]])="","Unknown",PROPER(TRIM(LOWER(DatosLimpios[[#This Row],[Attack Type]]))))</f>
        <v>Malware</v>
      </c>
      <c r="I94" s="3" t="s">
        <v>27</v>
      </c>
      <c r="J9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4" s="11">
        <v>151</v>
      </c>
      <c r="L94" s="11">
        <f>IF(DatosLimpios[[#This Row],[Financial Loss (in Million $) ]]="",0,ABS(DatosLimpios[[#This Row],[Financial Loss (in Million $) ]]))*1000</f>
        <v>151000</v>
      </c>
      <c r="M94" s="11" t="str">
        <f>IF(DatosLimpios[[#This Row],[Perdida economica UNK]]&gt;4000000,"Alta", IF(DatosLimpios[[#This Row],[Perdida economica UNK]]&gt;100000,"Media", "Baja"))</f>
        <v>Media</v>
      </c>
      <c r="N94" s="18" t="s">
        <v>143</v>
      </c>
      <c r="O94" s="3" t="s">
        <v>14</v>
      </c>
      <c r="P94" s="2">
        <f>IF(DatosLimpios[[#This Row],[Number of Affected Users]]="six hundred",600,VALUE(DatosLimpios[[#This Row],[Number of Affected Users]]))</f>
        <v>954902</v>
      </c>
      <c r="Q94" s="2">
        <f>IF(DatosLimpios[[#This Row],[Number of Affected Users]]="six hundred",600,VALUE(DatosLimpios[[#This Row],[Number of Affected Users]]))</f>
        <v>954902</v>
      </c>
      <c r="R94" s="11">
        <f>DatosLimpios[[#This Row],[Perdida economica UNK]] /DatosLimpios[[#This Row],[Nº de Usuarios Afectados]]</f>
        <v>0.15813141034367925</v>
      </c>
      <c r="S94" s="11" t="str">
        <f>IF(DatosLimpios[[#This Row],[Perdida $ por Usuario]]&gt;100, "Grave",IF(DatosLimpios[[#This Row],[Perdida $ por Usuario]]&gt;40, "Moderada","Leve"))</f>
        <v>Leve</v>
      </c>
      <c r="T94" s="1" t="str">
        <f t="shared" si="1"/>
        <v>Hacker Group</v>
      </c>
      <c r="U94" s="3" t="s">
        <v>15</v>
      </c>
      <c r="V94" s="3" t="s">
        <v>31</v>
      </c>
      <c r="W94" s="2">
        <v>55</v>
      </c>
      <c r="X94" s="2" t="str">
        <f>IF(DatosLimpios[[#This Row],[Incident Resolution Time (in Hours)]]&gt;50,"Tardia",IF(DatosLimpios[[#This Row],[Incident Resolution Time (in Hours)]]&gt;20,"Media","Rapida" ))</f>
        <v>Tardia</v>
      </c>
    </row>
    <row r="95" spans="1:24" x14ac:dyDescent="0.25">
      <c r="A95" s="2">
        <v>98</v>
      </c>
      <c r="B95" s="3" t="s">
        <v>26</v>
      </c>
      <c r="C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5" s="1" t="str">
        <f>IFERROR(VLOOKUP(DatosLimpios[[#This Row],[Paises]], TablaRegiones[],2,FALSE), "Otra")</f>
        <v>Europa</v>
      </c>
      <c r="E95" s="2">
        <v>2020</v>
      </c>
      <c r="F95" s="3" t="s">
        <v>17</v>
      </c>
      <c r="G95" s="2">
        <f xml:space="preserve"> 2025 -DatosLimpios[[#This Row],[Year]]</f>
        <v>5</v>
      </c>
      <c r="H95" s="1" t="str">
        <f>IF(TRIM(DatosLimpios[[#This Row],[Attack Type]])="","Unknown",PROPER(TRIM(LOWER(DatosLimpios[[#This Row],[Attack Type]]))))</f>
        <v>Ransomware</v>
      </c>
      <c r="I95" s="3" t="s">
        <v>46</v>
      </c>
      <c r="J9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5" s="11">
        <v>4923</v>
      </c>
      <c r="L95" s="11">
        <f>IF(DatosLimpios[[#This Row],[Financial Loss (in Million $) ]]="",0,ABS(DatosLimpios[[#This Row],[Financial Loss (in Million $) ]]))*1000</f>
        <v>4923000</v>
      </c>
      <c r="M95" s="11" t="str">
        <f>IF(DatosLimpios[[#This Row],[Perdida economica UNK]]&gt;4000000,"Alta", IF(DatosLimpios[[#This Row],[Perdida economica UNK]]&gt;100000,"Media", "Baja"))</f>
        <v>Alta</v>
      </c>
      <c r="N95" s="18" t="s">
        <v>144</v>
      </c>
      <c r="O95" s="3" t="s">
        <v>29</v>
      </c>
      <c r="P95" s="2">
        <f>IF(DatosLimpios[[#This Row],[Number of Affected Users]]="six hundred",600,VALUE(DatosLimpios[[#This Row],[Number of Affected Users]]))</f>
        <v>128594</v>
      </c>
      <c r="Q95" s="2">
        <f>IF(DatosLimpios[[#This Row],[Number of Affected Users]]="six hundred",600,VALUE(DatosLimpios[[#This Row],[Number of Affected Users]]))</f>
        <v>128594</v>
      </c>
      <c r="R95" s="11">
        <f>DatosLimpios[[#This Row],[Perdida economica UNK]] /DatosLimpios[[#This Row],[Nº de Usuarios Afectados]]</f>
        <v>38.283279157658988</v>
      </c>
      <c r="S95" s="11" t="str">
        <f>IF(DatosLimpios[[#This Row],[Perdida $ por Usuario]]&gt;100, "Grave",IF(DatosLimpios[[#This Row],[Perdida $ por Usuario]]&gt;40, "Moderada","Leve"))</f>
        <v>Leve</v>
      </c>
      <c r="T95" s="1" t="str">
        <f t="shared" si="1"/>
        <v>Nation-state</v>
      </c>
      <c r="U95" s="3" t="s">
        <v>25</v>
      </c>
      <c r="V95" s="3" t="s">
        <v>49</v>
      </c>
      <c r="W95" s="2">
        <v>53</v>
      </c>
      <c r="X95" s="2" t="str">
        <f>IF(DatosLimpios[[#This Row],[Incident Resolution Time (in Hours)]]&gt;50,"Tardia",IF(DatosLimpios[[#This Row],[Incident Resolution Time (in Hours)]]&gt;20,"Media","Rapida" ))</f>
        <v>Tardia</v>
      </c>
    </row>
    <row r="96" spans="1:24" x14ac:dyDescent="0.25">
      <c r="A96" s="2">
        <v>99</v>
      </c>
      <c r="B96" s="3" t="s">
        <v>32</v>
      </c>
      <c r="C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96" s="1" t="str">
        <f>IFERROR(VLOOKUP(DatosLimpios[[#This Row],[Paises]], TablaRegiones[],2,FALSE), "Otra")</f>
        <v>Europa</v>
      </c>
      <c r="E96" s="2">
        <v>2024</v>
      </c>
      <c r="F96" s="3" t="s">
        <v>50</v>
      </c>
      <c r="G96" s="2">
        <f xml:space="preserve"> 2025 -DatosLimpios[[#This Row],[Year]]</f>
        <v>1</v>
      </c>
      <c r="H96" s="1" t="str">
        <f>IF(TRIM(DatosLimpios[[#This Row],[Attack Type]])="","Unknown",PROPER(TRIM(LOWER(DatosLimpios[[#This Row],[Attack Type]]))))</f>
        <v>Phishing</v>
      </c>
      <c r="I96" s="3" t="s">
        <v>47</v>
      </c>
      <c r="J9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6" s="11">
        <v>8453</v>
      </c>
      <c r="L96" s="11">
        <f>IF(DatosLimpios[[#This Row],[Financial Loss (in Million $) ]]="",0,ABS(DatosLimpios[[#This Row],[Financial Loss (in Million $) ]]))*1000</f>
        <v>8453000</v>
      </c>
      <c r="M96" s="11" t="str">
        <f>IF(DatosLimpios[[#This Row],[Perdida economica UNK]]&gt;4000000,"Alta", IF(DatosLimpios[[#This Row],[Perdida economica UNK]]&gt;100000,"Media", "Baja"))</f>
        <v>Alta</v>
      </c>
      <c r="N96" s="18" t="s">
        <v>145</v>
      </c>
      <c r="O96" s="3" t="s">
        <v>29</v>
      </c>
      <c r="P96" s="2">
        <f>IF(DatosLimpios[[#This Row],[Number of Affected Users]]="six hundred",600,VALUE(DatosLimpios[[#This Row],[Number of Affected Users]]))</f>
        <v>189430</v>
      </c>
      <c r="Q96" s="2">
        <f>IF(DatosLimpios[[#This Row],[Number of Affected Users]]="six hundred",600,VALUE(DatosLimpios[[#This Row],[Number of Affected Users]]))</f>
        <v>189430</v>
      </c>
      <c r="R96" s="11">
        <f>DatosLimpios[[#This Row],[Perdida economica UNK]] /DatosLimpios[[#This Row],[Nº de Usuarios Afectados]]</f>
        <v>44.623343715356597</v>
      </c>
      <c r="S96" s="11" t="str">
        <f>IF(DatosLimpios[[#This Row],[Perdida $ por Usuario]]&gt;100, "Grave",IF(DatosLimpios[[#This Row],[Perdida $ por Usuario]]&gt;40, "Moderada","Leve"))</f>
        <v>Moderada</v>
      </c>
      <c r="T96" s="1" t="str">
        <f t="shared" si="1"/>
        <v>Nation-state</v>
      </c>
      <c r="U96" s="3" t="s">
        <v>34</v>
      </c>
      <c r="V96" s="3" t="s">
        <v>49</v>
      </c>
      <c r="W96" s="2">
        <v>1</v>
      </c>
      <c r="X96" s="2" t="str">
        <f>IF(DatosLimpios[[#This Row],[Incident Resolution Time (in Hours)]]&gt;50,"Tardia",IF(DatosLimpios[[#This Row],[Incident Resolution Time (in Hours)]]&gt;20,"Media","Rapida" ))</f>
        <v>Rapida</v>
      </c>
    </row>
    <row r="97" spans="1:24" x14ac:dyDescent="0.25">
      <c r="A97" s="2">
        <v>100</v>
      </c>
      <c r="B97" s="3" t="s">
        <v>41</v>
      </c>
      <c r="C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97" s="1" t="str">
        <f>IFERROR(VLOOKUP(DatosLimpios[[#This Row],[Paises]], TablaRegiones[],2,FALSE), "Otra")</f>
        <v>Europa</v>
      </c>
      <c r="E97" s="2">
        <v>2021</v>
      </c>
      <c r="F97" s="3" t="s">
        <v>39</v>
      </c>
      <c r="G97" s="2">
        <f xml:space="preserve"> 2025 -DatosLimpios[[#This Row],[Year]]</f>
        <v>4</v>
      </c>
      <c r="H97" s="1" t="str">
        <f>IF(TRIM(DatosLimpios[[#This Row],[Attack Type]])="","Unknown",PROPER(TRIM(LOWER(DatosLimpios[[#This Row],[Attack Type]]))))</f>
        <v>Ddos</v>
      </c>
      <c r="I97" s="3" t="s">
        <v>47</v>
      </c>
      <c r="J9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7" s="11">
        <v>9063</v>
      </c>
      <c r="L97" s="11">
        <f>IF(DatosLimpios[[#This Row],[Financial Loss (in Million $) ]]="",0,ABS(DatosLimpios[[#This Row],[Financial Loss (in Million $) ]]))*1000</f>
        <v>9063000</v>
      </c>
      <c r="M97" s="11" t="str">
        <f>IF(DatosLimpios[[#This Row],[Perdida economica UNK]]&gt;4000000,"Alta", IF(DatosLimpios[[#This Row],[Perdida economica UNK]]&gt;100000,"Media", "Baja"))</f>
        <v>Alta</v>
      </c>
      <c r="N97" s="18" t="s">
        <v>146</v>
      </c>
      <c r="O97" s="3" t="s">
        <v>29</v>
      </c>
      <c r="P97" s="2">
        <f>IF(DatosLimpios[[#This Row],[Number of Affected Users]]="six hundred",600,VALUE(DatosLimpios[[#This Row],[Number of Affected Users]]))</f>
        <v>603327</v>
      </c>
      <c r="Q97" s="2">
        <f>IF(DatosLimpios[[#This Row],[Number of Affected Users]]="six hundred",600,VALUE(DatosLimpios[[#This Row],[Number of Affected Users]]))</f>
        <v>603327</v>
      </c>
      <c r="R97" s="11">
        <f>DatosLimpios[[#This Row],[Perdida economica UNK]] /DatosLimpios[[#This Row],[Nº de Usuarios Afectados]]</f>
        <v>15.021704647728347</v>
      </c>
      <c r="S97" s="11" t="str">
        <f>IF(DatosLimpios[[#This Row],[Perdida $ por Usuario]]&gt;100, "Grave",IF(DatosLimpios[[#This Row],[Perdida $ por Usuario]]&gt;40, "Moderada","Leve"))</f>
        <v>Leve</v>
      </c>
      <c r="T97" s="1" t="str">
        <f t="shared" si="1"/>
        <v>Nation-state</v>
      </c>
      <c r="U97" s="3" t="s">
        <v>15</v>
      </c>
      <c r="V97" s="3" t="s">
        <v>31</v>
      </c>
      <c r="W97" s="2">
        <v>15</v>
      </c>
      <c r="X97" s="2" t="str">
        <f>IF(DatosLimpios[[#This Row],[Incident Resolution Time (in Hours)]]&gt;50,"Tardia",IF(DatosLimpios[[#This Row],[Incident Resolution Time (in Hours)]]&gt;20,"Media","Rapida" ))</f>
        <v>Rapida</v>
      </c>
    </row>
    <row r="98" spans="1:24" x14ac:dyDescent="0.25">
      <c r="A98" s="2">
        <v>101</v>
      </c>
      <c r="B98" s="3" t="s">
        <v>26</v>
      </c>
      <c r="C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8" s="1" t="str">
        <f>IFERROR(VLOOKUP(DatosLimpios[[#This Row],[Paises]], TablaRegiones[],2,FALSE), "Otra")</f>
        <v>Europa</v>
      </c>
      <c r="E98" s="2">
        <v>2021</v>
      </c>
      <c r="F98" s="3" t="s">
        <v>39</v>
      </c>
      <c r="G98" s="2">
        <f xml:space="preserve"> 2025 -DatosLimpios[[#This Row],[Year]]</f>
        <v>4</v>
      </c>
      <c r="H98" s="1" t="str">
        <f>IF(TRIM(DatosLimpios[[#This Row],[Attack Type]])="","Unknown",PROPER(TRIM(LOWER(DatosLimpios[[#This Row],[Attack Type]]))))</f>
        <v>Ddos</v>
      </c>
      <c r="I98" s="3" t="s">
        <v>12</v>
      </c>
      <c r="J9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8" s="11">
        <v>8026</v>
      </c>
      <c r="L98" s="11">
        <f>IF(DatosLimpios[[#This Row],[Financial Loss (in Million $) ]]="",0,ABS(DatosLimpios[[#This Row],[Financial Loss (in Million $) ]]))*1000</f>
        <v>8026000</v>
      </c>
      <c r="M98" s="11" t="str">
        <f>IF(DatosLimpios[[#This Row],[Perdida economica UNK]]&gt;4000000,"Alta", IF(DatosLimpios[[#This Row],[Perdida economica UNK]]&gt;100000,"Media", "Baja"))</f>
        <v>Alta</v>
      </c>
      <c r="N98" s="18" t="s">
        <v>147</v>
      </c>
      <c r="O98" s="3" t="s">
        <v>29</v>
      </c>
      <c r="P98" s="2">
        <f>IF(DatosLimpios[[#This Row],[Number of Affected Users]]="six hundred",600,VALUE(DatosLimpios[[#This Row],[Number of Affected Users]]))</f>
        <v>276593</v>
      </c>
      <c r="Q98" s="2">
        <f>IF(DatosLimpios[[#This Row],[Number of Affected Users]]="six hundred",600,VALUE(DatosLimpios[[#This Row],[Number of Affected Users]]))</f>
        <v>276593</v>
      </c>
      <c r="R98" s="11">
        <f>DatosLimpios[[#This Row],[Perdida economica UNK]] /DatosLimpios[[#This Row],[Nº de Usuarios Afectados]]</f>
        <v>29.017364864620578</v>
      </c>
      <c r="S98" s="11" t="str">
        <f>IF(DatosLimpios[[#This Row],[Perdida $ por Usuario]]&gt;100, "Grave",IF(DatosLimpios[[#This Row],[Perdida $ por Usuario]]&gt;40, "Moderada","Leve"))</f>
        <v>Leve</v>
      </c>
      <c r="T98" s="1" t="str">
        <f t="shared" si="1"/>
        <v>Nation-state</v>
      </c>
      <c r="U98" s="3" t="s">
        <v>34</v>
      </c>
      <c r="V98" s="3" t="s">
        <v>57</v>
      </c>
      <c r="W98" s="2">
        <v>36</v>
      </c>
      <c r="X98" s="2" t="str">
        <f>IF(DatosLimpios[[#This Row],[Incident Resolution Time (in Hours)]]&gt;50,"Tardia",IF(DatosLimpios[[#This Row],[Incident Resolution Time (in Hours)]]&gt;20,"Media","Rapida" ))</f>
        <v>Media</v>
      </c>
    </row>
    <row r="99" spans="1:24" x14ac:dyDescent="0.25">
      <c r="A99" s="2">
        <v>102</v>
      </c>
      <c r="B99" s="3" t="s">
        <v>71</v>
      </c>
      <c r="C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9" s="1" t="str">
        <f>IFERROR(VLOOKUP(DatosLimpios[[#This Row],[Paises]], TablaRegiones[],2,FALSE), "Otra")</f>
        <v>Asia</v>
      </c>
      <c r="E99" s="2">
        <v>2023</v>
      </c>
      <c r="F99" s="3" t="s">
        <v>63</v>
      </c>
      <c r="G99" s="2">
        <f xml:space="preserve"> 2025 -DatosLimpios[[#This Row],[Year]]</f>
        <v>2</v>
      </c>
      <c r="H99" s="1" t="str">
        <f>IF(TRIM(DatosLimpios[[#This Row],[Attack Type]])="","Unknown",PROPER(TRIM(LOWER(DatosLimpios[[#This Row],[Attack Type]]))))</f>
        <v>Malware</v>
      </c>
      <c r="I99" s="3" t="s">
        <v>12</v>
      </c>
      <c r="J9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9" s="11">
        <v>2287</v>
      </c>
      <c r="L99" s="11">
        <f>IF(DatosLimpios[[#This Row],[Financial Loss (in Million $) ]]="",0,ABS(DatosLimpios[[#This Row],[Financial Loss (in Million $) ]]))*1000</f>
        <v>2287000</v>
      </c>
      <c r="M99" s="11" t="str">
        <f>IF(DatosLimpios[[#This Row],[Perdida economica UNK]]&gt;4000000,"Alta", IF(DatosLimpios[[#This Row],[Perdida economica UNK]]&gt;100000,"Media", "Baja"))</f>
        <v>Media</v>
      </c>
      <c r="N99" s="18" t="s">
        <v>148</v>
      </c>
      <c r="O99" s="3" t="s">
        <v>33</v>
      </c>
      <c r="P99" s="2">
        <f>IF(DatosLimpios[[#This Row],[Number of Affected Users]]="six hundred",600,VALUE(DatosLimpios[[#This Row],[Number of Affected Users]]))</f>
        <v>975282</v>
      </c>
      <c r="Q99" s="2">
        <f>IF(DatosLimpios[[#This Row],[Number of Affected Users]]="six hundred",600,VALUE(DatosLimpios[[#This Row],[Number of Affected Users]]))</f>
        <v>975282</v>
      </c>
      <c r="R99" s="11">
        <f>DatosLimpios[[#This Row],[Perdida economica UNK]] /DatosLimpios[[#This Row],[Nº de Usuarios Afectados]]</f>
        <v>2.3449627902493844</v>
      </c>
      <c r="S99" s="11" t="str">
        <f>IF(DatosLimpios[[#This Row],[Perdida $ por Usuario]]&gt;100, "Grave",IF(DatosLimpios[[#This Row],[Perdida $ por Usuario]]&gt;40, "Moderada","Leve"))</f>
        <v>Leve</v>
      </c>
      <c r="T99" s="1" t="str">
        <f t="shared" si="1"/>
        <v>Insider</v>
      </c>
      <c r="U99" s="3" t="s">
        <v>15</v>
      </c>
      <c r="V99" s="3" t="s">
        <v>49</v>
      </c>
      <c r="W99" s="2">
        <v>49</v>
      </c>
      <c r="X99" s="2" t="str">
        <f>IF(DatosLimpios[[#This Row],[Incident Resolution Time (in Hours)]]&gt;50,"Tardia",IF(DatosLimpios[[#This Row],[Incident Resolution Time (in Hours)]]&gt;20,"Media","Rapida" ))</f>
        <v>Media</v>
      </c>
    </row>
    <row r="100" spans="1:24" x14ac:dyDescent="0.25">
      <c r="A100" s="2">
        <v>103</v>
      </c>
      <c r="B100" s="3" t="s">
        <v>45</v>
      </c>
      <c r="C1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00" s="1" t="str">
        <f>IFERROR(VLOOKUP(DatosLimpios[[#This Row],[Paises]], TablaRegiones[],2,FALSE), "Otra")</f>
        <v>Asia</v>
      </c>
      <c r="E100" s="2">
        <v>2018</v>
      </c>
      <c r="F100" s="3" t="s">
        <v>17</v>
      </c>
      <c r="G100" s="2">
        <f xml:space="preserve"> 2025 -DatosLimpios[[#This Row],[Year]]</f>
        <v>7</v>
      </c>
      <c r="H100" s="1" t="str">
        <f>IF(TRIM(DatosLimpios[[#This Row],[Attack Type]])="","Unknown",PROPER(TRIM(LOWER(DatosLimpios[[#This Row],[Attack Type]]))))</f>
        <v>Ransomware</v>
      </c>
      <c r="I100" s="3" t="s">
        <v>18</v>
      </c>
      <c r="J10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0" s="11">
        <v>2379</v>
      </c>
      <c r="L100" s="11">
        <f>IF(DatosLimpios[[#This Row],[Financial Loss (in Million $) ]]="",0,ABS(DatosLimpios[[#This Row],[Financial Loss (in Million $) ]]))*1000</f>
        <v>2379000</v>
      </c>
      <c r="M100" s="11" t="str">
        <f>IF(DatosLimpios[[#This Row],[Perdida economica UNK]]&gt;4000000,"Alta", IF(DatosLimpios[[#This Row],[Perdida economica UNK]]&gt;100000,"Media", "Baja"))</f>
        <v>Media</v>
      </c>
      <c r="N100" s="18" t="s">
        <v>149</v>
      </c>
      <c r="O100" s="3" t="s">
        <v>14</v>
      </c>
      <c r="P100" s="2">
        <f>IF(DatosLimpios[[#This Row],[Number of Affected Users]]="six hundred",600,VALUE(DatosLimpios[[#This Row],[Number of Affected Users]]))</f>
        <v>486810</v>
      </c>
      <c r="Q100" s="2">
        <f>IF(DatosLimpios[[#This Row],[Number of Affected Users]]="six hundred",600,VALUE(DatosLimpios[[#This Row],[Number of Affected Users]]))</f>
        <v>486810</v>
      </c>
      <c r="R100" s="11">
        <f>DatosLimpios[[#This Row],[Perdida economica UNK]] /DatosLimpios[[#This Row],[Nº de Usuarios Afectados]]</f>
        <v>4.8869168669501448</v>
      </c>
      <c r="S100" s="11" t="str">
        <f>IF(DatosLimpios[[#This Row],[Perdida $ por Usuario]]&gt;100, "Grave",IF(DatosLimpios[[#This Row],[Perdida $ por Usuario]]&gt;40, "Moderada","Leve"))</f>
        <v>Leve</v>
      </c>
      <c r="T100" s="1" t="str">
        <f t="shared" si="1"/>
        <v>Hacker Group</v>
      </c>
      <c r="U100" s="3" t="s">
        <v>15</v>
      </c>
      <c r="V100" s="3" t="s">
        <v>37</v>
      </c>
      <c r="W100" s="2">
        <v>11</v>
      </c>
      <c r="X100" s="2" t="str">
        <f>IF(DatosLimpios[[#This Row],[Incident Resolution Time (in Hours)]]&gt;50,"Tardia",IF(DatosLimpios[[#This Row],[Incident Resolution Time (in Hours)]]&gt;20,"Media","Rapida" ))</f>
        <v>Rapida</v>
      </c>
    </row>
    <row r="101" spans="1:24" x14ac:dyDescent="0.25">
      <c r="A101" s="2">
        <v>104</v>
      </c>
      <c r="B101" s="3" t="s">
        <v>71</v>
      </c>
      <c r="C1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01" s="1" t="str">
        <f>IFERROR(VLOOKUP(DatosLimpios[[#This Row],[Paises]], TablaRegiones[],2,FALSE), "Otra")</f>
        <v>Asia</v>
      </c>
      <c r="E101" s="2">
        <v>2021</v>
      </c>
      <c r="F101" s="3" t="s">
        <v>17</v>
      </c>
      <c r="G101" s="2">
        <f xml:space="preserve"> 2025 -DatosLimpios[[#This Row],[Year]]</f>
        <v>4</v>
      </c>
      <c r="H101" s="1" t="str">
        <f>IF(TRIM(DatosLimpios[[#This Row],[Attack Type]])="","Unknown",PROPER(TRIM(LOWER(DatosLimpios[[#This Row],[Attack Type]]))))</f>
        <v>Ransomware</v>
      </c>
      <c r="I101" s="3" t="s">
        <v>23</v>
      </c>
      <c r="J10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1" s="11">
        <v>3543</v>
      </c>
      <c r="L101" s="11">
        <f>IF(DatosLimpios[[#This Row],[Financial Loss (in Million $) ]]="",0,ABS(DatosLimpios[[#This Row],[Financial Loss (in Million $) ]]))*1000</f>
        <v>3543000</v>
      </c>
      <c r="M101" s="11" t="str">
        <f>IF(DatosLimpios[[#This Row],[Perdida economica UNK]]&gt;4000000,"Alta", IF(DatosLimpios[[#This Row],[Perdida economica UNK]]&gt;100000,"Media", "Baja"))</f>
        <v>Media</v>
      </c>
      <c r="N101" s="18" t="s">
        <v>150</v>
      </c>
      <c r="O101" s="3" t="s">
        <v>14</v>
      </c>
      <c r="P101" s="2">
        <f>IF(DatosLimpios[[#This Row],[Number of Affected Users]]="six hundred",600,VALUE(DatosLimpios[[#This Row],[Number of Affected Users]]))</f>
        <v>969517</v>
      </c>
      <c r="Q101" s="2">
        <f>IF(DatosLimpios[[#This Row],[Number of Affected Users]]="six hundred",600,VALUE(DatosLimpios[[#This Row],[Number of Affected Users]]))</f>
        <v>969517</v>
      </c>
      <c r="R101" s="11">
        <f>DatosLimpios[[#This Row],[Perdida economica UNK]] /DatosLimpios[[#This Row],[Nº de Usuarios Afectados]]</f>
        <v>3.6543969832401082</v>
      </c>
      <c r="S101" s="11" t="str">
        <f>IF(DatosLimpios[[#This Row],[Perdida $ por Usuario]]&gt;100, "Grave",IF(DatosLimpios[[#This Row],[Perdida $ por Usuario]]&gt;40, "Moderada","Leve"))</f>
        <v>Leve</v>
      </c>
      <c r="T101" s="1" t="str">
        <f t="shared" si="1"/>
        <v>Hacker Group</v>
      </c>
      <c r="U101" s="3" t="s">
        <v>25</v>
      </c>
      <c r="V101" s="3" t="s">
        <v>49</v>
      </c>
      <c r="W101" s="2">
        <v>25</v>
      </c>
      <c r="X101" s="2" t="str">
        <f>IF(DatosLimpios[[#This Row],[Incident Resolution Time (in Hours)]]&gt;50,"Tardia",IF(DatosLimpios[[#This Row],[Incident Resolution Time (in Hours)]]&gt;20,"Media","Rapida" ))</f>
        <v>Media</v>
      </c>
    </row>
    <row r="102" spans="1:24" x14ac:dyDescent="0.25">
      <c r="A102" s="2">
        <v>105</v>
      </c>
      <c r="B102" s="3" t="s">
        <v>58</v>
      </c>
      <c r="C1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2" s="1" t="str">
        <f>IFERROR(VLOOKUP(DatosLimpios[[#This Row],[Paises]], TablaRegiones[],2,FALSE), "Otra")</f>
        <v>Oceanía</v>
      </c>
      <c r="E102" s="2">
        <v>2022</v>
      </c>
      <c r="F102" s="3" t="s">
        <v>63</v>
      </c>
      <c r="G102" s="2">
        <f xml:space="preserve"> 2025 -DatosLimpios[[#This Row],[Year]]</f>
        <v>3</v>
      </c>
      <c r="H102" s="1" t="str">
        <f>IF(TRIM(DatosLimpios[[#This Row],[Attack Type]])="","Unknown",PROPER(TRIM(LOWER(DatosLimpios[[#This Row],[Attack Type]]))))</f>
        <v>Malware</v>
      </c>
      <c r="I102" s="3" t="s">
        <v>46</v>
      </c>
      <c r="J10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2" s="11">
        <v>7477</v>
      </c>
      <c r="L102" s="11">
        <f>IF(DatosLimpios[[#This Row],[Financial Loss (in Million $) ]]="",0,ABS(DatosLimpios[[#This Row],[Financial Loss (in Million $) ]]))*1000</f>
        <v>7477000</v>
      </c>
      <c r="M102" s="11" t="str">
        <f>IF(DatosLimpios[[#This Row],[Perdida economica UNK]]&gt;4000000,"Alta", IF(DatosLimpios[[#This Row],[Perdida economica UNK]]&gt;100000,"Media", "Baja"))</f>
        <v>Alta</v>
      </c>
      <c r="N102" s="18" t="s">
        <v>151</v>
      </c>
      <c r="O102" s="3" t="s">
        <v>33</v>
      </c>
      <c r="P102" s="2">
        <f>IF(DatosLimpios[[#This Row],[Number of Affected Users]]="six hundred",600,VALUE(DatosLimpios[[#This Row],[Number of Affected Users]]))</f>
        <v>151599</v>
      </c>
      <c r="Q102" s="2">
        <f>IF(DatosLimpios[[#This Row],[Number of Affected Users]]="six hundred",600,VALUE(DatosLimpios[[#This Row],[Number of Affected Users]]))</f>
        <v>151599</v>
      </c>
      <c r="R102" s="11">
        <f>DatosLimpios[[#This Row],[Perdida economica UNK]] /DatosLimpios[[#This Row],[Nº de Usuarios Afectados]]</f>
        <v>49.320905810724348</v>
      </c>
      <c r="S102" s="11" t="str">
        <f>IF(DatosLimpios[[#This Row],[Perdida $ por Usuario]]&gt;100, "Grave",IF(DatosLimpios[[#This Row],[Perdida $ por Usuario]]&gt;40, "Moderada","Leve"))</f>
        <v>Moderada</v>
      </c>
      <c r="T102" s="1" t="str">
        <f t="shared" si="1"/>
        <v>Insider</v>
      </c>
      <c r="U102" s="3" t="s">
        <v>52</v>
      </c>
      <c r="V102" s="3" t="s">
        <v>57</v>
      </c>
      <c r="W102" s="2">
        <v>18</v>
      </c>
      <c r="X102" s="2" t="str">
        <f>IF(DatosLimpios[[#This Row],[Incident Resolution Time (in Hours)]]&gt;50,"Tardia",IF(DatosLimpios[[#This Row],[Incident Resolution Time (in Hours)]]&gt;20,"Media","Rapida" ))</f>
        <v>Rapida</v>
      </c>
    </row>
    <row r="103" spans="1:24" x14ac:dyDescent="0.25">
      <c r="A103" s="2">
        <v>106</v>
      </c>
      <c r="B103" s="3" t="s">
        <v>71</v>
      </c>
      <c r="C1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03" s="1" t="str">
        <f>IFERROR(VLOOKUP(DatosLimpios[[#This Row],[Paises]], TablaRegiones[],2,FALSE), "Otra")</f>
        <v>Asia</v>
      </c>
      <c r="E103" s="2">
        <v>2022</v>
      </c>
      <c r="F103" s="3" t="s">
        <v>42</v>
      </c>
      <c r="G103" s="2">
        <f xml:space="preserve"> 2025 -DatosLimpios[[#This Row],[Year]]</f>
        <v>3</v>
      </c>
      <c r="H103" s="1" t="str">
        <f>IF(TRIM(DatosLimpios[[#This Row],[Attack Type]])="","Unknown",PROPER(TRIM(LOWER(DatosLimpios[[#This Row],[Attack Type]]))))</f>
        <v>Sql Injection</v>
      </c>
      <c r="I103" s="3" t="s">
        <v>23</v>
      </c>
      <c r="J10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3" s="11">
        <v>6666</v>
      </c>
      <c r="L103" s="11">
        <f>IF(DatosLimpios[[#This Row],[Financial Loss (in Million $) ]]="",0,ABS(DatosLimpios[[#This Row],[Financial Loss (in Million $) ]]))*1000</f>
        <v>6666000</v>
      </c>
      <c r="M103" s="11" t="str">
        <f>IF(DatosLimpios[[#This Row],[Perdida economica UNK]]&gt;4000000,"Alta", IF(DatosLimpios[[#This Row],[Perdida economica UNK]]&gt;100000,"Media", "Baja"))</f>
        <v>Alta</v>
      </c>
      <c r="N103" s="18" t="s">
        <v>152</v>
      </c>
      <c r="O103" s="3" t="s">
        <v>36</v>
      </c>
      <c r="P103" s="2">
        <f>IF(DatosLimpios[[#This Row],[Number of Affected Users]]="six hundred",600,VALUE(DatosLimpios[[#This Row],[Number of Affected Users]]))</f>
        <v>749545</v>
      </c>
      <c r="Q103" s="2">
        <f>IF(DatosLimpios[[#This Row],[Number of Affected Users]]="six hundred",600,VALUE(DatosLimpios[[#This Row],[Number of Affected Users]]))</f>
        <v>749545</v>
      </c>
      <c r="R103" s="11">
        <f>DatosLimpios[[#This Row],[Perdida economica UNK]] /DatosLimpios[[#This Row],[Nº de Usuarios Afectados]]</f>
        <v>8.8933953264980747</v>
      </c>
      <c r="S103" s="11" t="str">
        <f>IF(DatosLimpios[[#This Row],[Perdida $ por Usuario]]&gt;100, "Grave",IF(DatosLimpios[[#This Row],[Perdida $ por Usuario]]&gt;40, "Moderada","Leve"))</f>
        <v>Leve</v>
      </c>
      <c r="T103" s="1" t="str">
        <f t="shared" si="1"/>
        <v>Unknown</v>
      </c>
      <c r="U103" s="3" t="s">
        <v>34</v>
      </c>
      <c r="V103" s="3" t="s">
        <v>31</v>
      </c>
      <c r="W103" s="2">
        <v>30</v>
      </c>
      <c r="X103" s="2" t="str">
        <f>IF(DatosLimpios[[#This Row],[Incident Resolution Time (in Hours)]]&gt;50,"Tardia",IF(DatosLimpios[[#This Row],[Incident Resolution Time (in Hours)]]&gt;20,"Media","Rapida" ))</f>
        <v>Media</v>
      </c>
    </row>
    <row r="104" spans="1:24" x14ac:dyDescent="0.25">
      <c r="A104" s="2">
        <v>107</v>
      </c>
      <c r="B104" s="3" t="s">
        <v>66</v>
      </c>
      <c r="C1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4" s="1" t="str">
        <f>IFERROR(VLOOKUP(DatosLimpios[[#This Row],[Paises]], TablaRegiones[],2,FALSE), "Otra")</f>
        <v>América</v>
      </c>
      <c r="E104" s="2">
        <v>2015</v>
      </c>
      <c r="F104" s="3" t="s">
        <v>63</v>
      </c>
      <c r="G104" s="2">
        <f xml:space="preserve"> 2025 -DatosLimpios[[#This Row],[Year]]</f>
        <v>10</v>
      </c>
      <c r="H104" s="1" t="str">
        <f>IF(TRIM(DatosLimpios[[#This Row],[Attack Type]])="","Unknown",PROPER(TRIM(LOWER(DatosLimpios[[#This Row],[Attack Type]]))))</f>
        <v>Malware</v>
      </c>
      <c r="I104" s="3" t="s">
        <v>18</v>
      </c>
      <c r="J10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4" s="11">
        <v>7813</v>
      </c>
      <c r="L104" s="11">
        <f>IF(DatosLimpios[[#This Row],[Financial Loss (in Million $) ]]="",0,ABS(DatosLimpios[[#This Row],[Financial Loss (in Million $) ]]))*1000</f>
        <v>7813000</v>
      </c>
      <c r="M104" s="11" t="str">
        <f>IF(DatosLimpios[[#This Row],[Perdida economica UNK]]&gt;4000000,"Alta", IF(DatosLimpios[[#This Row],[Perdida economica UNK]]&gt;100000,"Media", "Baja"))</f>
        <v>Alta</v>
      </c>
      <c r="N104" s="18" t="s">
        <v>153</v>
      </c>
      <c r="O104" s="3" t="s">
        <v>14</v>
      </c>
      <c r="P104" s="2">
        <f>IF(DatosLimpios[[#This Row],[Number of Affected Users]]="six hundred",600,VALUE(DatosLimpios[[#This Row],[Number of Affected Users]]))</f>
        <v>71743</v>
      </c>
      <c r="Q104" s="2">
        <f>IF(DatosLimpios[[#This Row],[Number of Affected Users]]="six hundred",600,VALUE(DatosLimpios[[#This Row],[Number of Affected Users]]))</f>
        <v>71743</v>
      </c>
      <c r="R104" s="11">
        <f>DatosLimpios[[#This Row],[Perdida economica UNK]] /DatosLimpios[[#This Row],[Nº de Usuarios Afectados]]</f>
        <v>108.90261070766486</v>
      </c>
      <c r="S104" s="11" t="str">
        <f>IF(DatosLimpios[[#This Row],[Perdida $ por Usuario]]&gt;100, "Grave",IF(DatosLimpios[[#This Row],[Perdida $ por Usuario]]&gt;40, "Moderada","Leve"))</f>
        <v>Grave</v>
      </c>
      <c r="T104" s="1" t="str">
        <f t="shared" si="1"/>
        <v>Hacker Group</v>
      </c>
      <c r="U104" s="3" t="s">
        <v>15</v>
      </c>
      <c r="V104" s="3" t="s">
        <v>16</v>
      </c>
      <c r="W104" s="2">
        <v>35</v>
      </c>
      <c r="X104" s="2" t="str">
        <f>IF(DatosLimpios[[#This Row],[Incident Resolution Time (in Hours)]]&gt;50,"Tardia",IF(DatosLimpios[[#This Row],[Incident Resolution Time (in Hours)]]&gt;20,"Media","Rapida" ))</f>
        <v>Media</v>
      </c>
    </row>
    <row r="105" spans="1:24" x14ac:dyDescent="0.25">
      <c r="A105" s="2">
        <v>108</v>
      </c>
      <c r="B105" s="3" t="s">
        <v>32</v>
      </c>
      <c r="C1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5" s="1" t="str">
        <f>IFERROR(VLOOKUP(DatosLimpios[[#This Row],[Paises]], TablaRegiones[],2,FALSE), "Otra")</f>
        <v>Europa</v>
      </c>
      <c r="E105" s="2">
        <v>2018</v>
      </c>
      <c r="F105" s="3" t="s">
        <v>50</v>
      </c>
      <c r="G105" s="2">
        <f xml:space="preserve"> 2025 -DatosLimpios[[#This Row],[Year]]</f>
        <v>7</v>
      </c>
      <c r="H105" s="1" t="str">
        <f>IF(TRIM(DatosLimpios[[#This Row],[Attack Type]])="","Unknown",PROPER(TRIM(LOWER(DatosLimpios[[#This Row],[Attack Type]]))))</f>
        <v>Phishing</v>
      </c>
      <c r="I105" s="3" t="s">
        <v>46</v>
      </c>
      <c r="J10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5" s="11">
        <v>1139</v>
      </c>
      <c r="L105" s="11">
        <f>IF(DatosLimpios[[#This Row],[Financial Loss (in Million $) ]]="",0,ABS(DatosLimpios[[#This Row],[Financial Loss (in Million $) ]]))*1000</f>
        <v>1139000</v>
      </c>
      <c r="M105" s="11" t="str">
        <f>IF(DatosLimpios[[#This Row],[Perdida economica UNK]]&gt;4000000,"Alta", IF(DatosLimpios[[#This Row],[Perdida economica UNK]]&gt;100000,"Media", "Baja"))</f>
        <v>Media</v>
      </c>
      <c r="N105" s="18" t="s">
        <v>154</v>
      </c>
      <c r="O105" s="3" t="s">
        <v>14</v>
      </c>
      <c r="P105" s="2">
        <f>IF(DatosLimpios[[#This Row],[Number of Affected Users]]="six hundred",600,VALUE(DatosLimpios[[#This Row],[Number of Affected Users]]))</f>
        <v>969684</v>
      </c>
      <c r="Q105" s="2">
        <f>IF(DatosLimpios[[#This Row],[Number of Affected Users]]="six hundred",600,VALUE(DatosLimpios[[#This Row],[Number of Affected Users]]))</f>
        <v>969684</v>
      </c>
      <c r="R105" s="11">
        <f>DatosLimpios[[#This Row],[Perdida economica UNK]] /DatosLimpios[[#This Row],[Nº de Usuarios Afectados]]</f>
        <v>1.1746094604015329</v>
      </c>
      <c r="S105" s="11" t="str">
        <f>IF(DatosLimpios[[#This Row],[Perdida $ por Usuario]]&gt;100, "Grave",IF(DatosLimpios[[#This Row],[Perdida $ por Usuario]]&gt;40, "Moderada","Leve"))</f>
        <v>Leve</v>
      </c>
      <c r="T105" s="1" t="str">
        <f t="shared" si="1"/>
        <v>Hacker Group</v>
      </c>
      <c r="U105" s="3" t="s">
        <v>25</v>
      </c>
      <c r="V105" s="3" t="s">
        <v>37</v>
      </c>
      <c r="W105" s="2">
        <v>41</v>
      </c>
      <c r="X105" s="2" t="str">
        <f>IF(DatosLimpios[[#This Row],[Incident Resolution Time (in Hours)]]&gt;50,"Tardia",IF(DatosLimpios[[#This Row],[Incident Resolution Time (in Hours)]]&gt;20,"Media","Rapida" ))</f>
        <v>Media</v>
      </c>
    </row>
    <row r="106" spans="1:24" x14ac:dyDescent="0.25">
      <c r="A106" s="2">
        <v>109</v>
      </c>
      <c r="B106" s="3" t="s">
        <v>32</v>
      </c>
      <c r="C1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6" s="1" t="str">
        <f>IFERROR(VLOOKUP(DatosLimpios[[#This Row],[Paises]], TablaRegiones[],2,FALSE), "Otra")</f>
        <v>Europa</v>
      </c>
      <c r="E106" s="2">
        <v>2020</v>
      </c>
      <c r="F106" s="3" t="s">
        <v>42</v>
      </c>
      <c r="G106" s="2">
        <f xml:space="preserve"> 2025 -DatosLimpios[[#This Row],[Year]]</f>
        <v>5</v>
      </c>
      <c r="H106" s="1" t="str">
        <f>IF(TRIM(DatosLimpios[[#This Row],[Attack Type]])="","Unknown",PROPER(TRIM(LOWER(DatosLimpios[[#This Row],[Attack Type]]))))</f>
        <v>Sql Injection</v>
      </c>
      <c r="I106" s="3" t="s">
        <v>12</v>
      </c>
      <c r="J10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6" s="11">
        <v>8784</v>
      </c>
      <c r="L106" s="11">
        <f>IF(DatosLimpios[[#This Row],[Financial Loss (in Million $) ]]="",0,ABS(DatosLimpios[[#This Row],[Financial Loss (in Million $) ]]))*1000</f>
        <v>8784000</v>
      </c>
      <c r="M106" s="11" t="str">
        <f>IF(DatosLimpios[[#This Row],[Perdida economica UNK]]&gt;4000000,"Alta", IF(DatosLimpios[[#This Row],[Perdida economica UNK]]&gt;100000,"Media", "Baja"))</f>
        <v>Alta</v>
      </c>
      <c r="N106" s="18" t="s">
        <v>155</v>
      </c>
      <c r="O106" s="3" t="s">
        <v>36</v>
      </c>
      <c r="P106" s="2">
        <f>IF(DatosLimpios[[#This Row],[Number of Affected Users]]="six hundred",600,VALUE(DatosLimpios[[#This Row],[Number of Affected Users]]))</f>
        <v>842506</v>
      </c>
      <c r="Q106" s="2">
        <f>IF(DatosLimpios[[#This Row],[Number of Affected Users]]="six hundred",600,VALUE(DatosLimpios[[#This Row],[Number of Affected Users]]))</f>
        <v>842506</v>
      </c>
      <c r="R106" s="11">
        <f>DatosLimpios[[#This Row],[Perdida economica UNK]] /DatosLimpios[[#This Row],[Nº de Usuarios Afectados]]</f>
        <v>10.426038508924565</v>
      </c>
      <c r="S106" s="11" t="str">
        <f>IF(DatosLimpios[[#This Row],[Perdida $ por Usuario]]&gt;100, "Grave",IF(DatosLimpios[[#This Row],[Perdida $ por Usuario]]&gt;40, "Moderada","Leve"))</f>
        <v>Leve</v>
      </c>
      <c r="T106" s="1" t="str">
        <f t="shared" si="1"/>
        <v>Unknown</v>
      </c>
      <c r="U106" s="3" t="s">
        <v>25</v>
      </c>
      <c r="V106" s="3" t="s">
        <v>37</v>
      </c>
      <c r="W106" s="2">
        <v>19</v>
      </c>
      <c r="X106" s="2" t="str">
        <f>IF(DatosLimpios[[#This Row],[Incident Resolution Time (in Hours)]]&gt;50,"Tardia",IF(DatosLimpios[[#This Row],[Incident Resolution Time (in Hours)]]&gt;20,"Media","Rapida" ))</f>
        <v>Rapida</v>
      </c>
    </row>
    <row r="107" spans="1:24" x14ac:dyDescent="0.25">
      <c r="A107" s="2">
        <v>110</v>
      </c>
      <c r="B107" s="3" t="s">
        <v>66</v>
      </c>
      <c r="C1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7" s="1" t="str">
        <f>IFERROR(VLOOKUP(DatosLimpios[[#This Row],[Paises]], TablaRegiones[],2,FALSE), "Otra")</f>
        <v>América</v>
      </c>
      <c r="E107" s="2">
        <v>2023</v>
      </c>
      <c r="F107" s="3" t="s">
        <v>22</v>
      </c>
      <c r="G107" s="2">
        <f xml:space="preserve"> 2025 -DatosLimpios[[#This Row],[Year]]</f>
        <v>2</v>
      </c>
      <c r="H107" s="1" t="str">
        <f>IF(TRIM(DatosLimpios[[#This Row],[Attack Type]])="","Unknown",PROPER(TRIM(LOWER(DatosLimpios[[#This Row],[Attack Type]]))))</f>
        <v>Man-In-The-Middle</v>
      </c>
      <c r="I107" s="3" t="s">
        <v>23</v>
      </c>
      <c r="J10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7" s="11">
        <v>1018</v>
      </c>
      <c r="L107" s="11">
        <f>IF(DatosLimpios[[#This Row],[Financial Loss (in Million $) ]]="",0,ABS(DatosLimpios[[#This Row],[Financial Loss (in Million $) ]]))*1000</f>
        <v>1018000</v>
      </c>
      <c r="M107" s="11" t="str">
        <f>IF(DatosLimpios[[#This Row],[Perdida economica UNK]]&gt;4000000,"Alta", IF(DatosLimpios[[#This Row],[Perdida economica UNK]]&gt;100000,"Media", "Baja"))</f>
        <v>Media</v>
      </c>
      <c r="N107" s="18" t="s">
        <v>156</v>
      </c>
      <c r="O107" s="3" t="s">
        <v>29</v>
      </c>
      <c r="P107" s="2">
        <f>IF(DatosLimpios[[#This Row],[Number of Affected Users]]="six hundred",600,VALUE(DatosLimpios[[#This Row],[Number of Affected Users]]))</f>
        <v>933883</v>
      </c>
      <c r="Q107" s="2">
        <f>IF(DatosLimpios[[#This Row],[Number of Affected Users]]="six hundred",600,VALUE(DatosLimpios[[#This Row],[Number of Affected Users]]))</f>
        <v>933883</v>
      </c>
      <c r="R107" s="11">
        <f>DatosLimpios[[#This Row],[Perdida economica UNK]] /DatosLimpios[[#This Row],[Nº de Usuarios Afectados]]</f>
        <v>1.0900723109854231</v>
      </c>
      <c r="S107" s="11" t="str">
        <f>IF(DatosLimpios[[#This Row],[Perdida $ por Usuario]]&gt;100, "Grave",IF(DatosLimpios[[#This Row],[Perdida $ por Usuario]]&gt;40, "Moderada","Leve"))</f>
        <v>Leve</v>
      </c>
      <c r="T107" s="1" t="str">
        <f t="shared" si="1"/>
        <v>Nation-state</v>
      </c>
      <c r="U107" s="3" t="s">
        <v>34</v>
      </c>
      <c r="V107" s="3" t="s">
        <v>57</v>
      </c>
      <c r="W107" s="2">
        <v>41</v>
      </c>
      <c r="X107" s="2" t="str">
        <f>IF(DatosLimpios[[#This Row],[Incident Resolution Time (in Hours)]]&gt;50,"Tardia",IF(DatosLimpios[[#This Row],[Incident Resolution Time (in Hours)]]&gt;20,"Media","Rapida" ))</f>
        <v>Media</v>
      </c>
    </row>
    <row r="108" spans="1:24" x14ac:dyDescent="0.25">
      <c r="A108" s="2">
        <v>111</v>
      </c>
      <c r="B108" s="3" t="s">
        <v>26</v>
      </c>
      <c r="C1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8" s="1" t="str">
        <f>IFERROR(VLOOKUP(DatosLimpios[[#This Row],[Paises]], TablaRegiones[],2,FALSE), "Otra")</f>
        <v>Europa</v>
      </c>
      <c r="E108" s="2">
        <v>2019</v>
      </c>
      <c r="F108" s="3" t="s">
        <v>63</v>
      </c>
      <c r="G108" s="2">
        <f xml:space="preserve"> 2025 -DatosLimpios[[#This Row],[Year]]</f>
        <v>6</v>
      </c>
      <c r="H108" s="1" t="str">
        <f>IF(TRIM(DatosLimpios[[#This Row],[Attack Type]])="","Unknown",PROPER(TRIM(LOWER(DatosLimpios[[#This Row],[Attack Type]]))))</f>
        <v>Malware</v>
      </c>
      <c r="I108" s="3" t="s">
        <v>12</v>
      </c>
      <c r="J10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8" s="11">
        <v>442</v>
      </c>
      <c r="L108" s="11">
        <f>IF(DatosLimpios[[#This Row],[Financial Loss (in Million $) ]]="",0,ABS(DatosLimpios[[#This Row],[Financial Loss (in Million $) ]]))*1000</f>
        <v>442000</v>
      </c>
      <c r="M108" s="11" t="str">
        <f>IF(DatosLimpios[[#This Row],[Perdida economica UNK]]&gt;4000000,"Alta", IF(DatosLimpios[[#This Row],[Perdida economica UNK]]&gt;100000,"Media", "Baja"))</f>
        <v>Media</v>
      </c>
      <c r="N108" s="18" t="s">
        <v>157</v>
      </c>
      <c r="O108" s="3" t="s">
        <v>29</v>
      </c>
      <c r="P108" s="2">
        <f>IF(DatosLimpios[[#This Row],[Number of Affected Users]]="six hundred",600,VALUE(DatosLimpios[[#This Row],[Number of Affected Users]]))</f>
        <v>393748</v>
      </c>
      <c r="Q108" s="2">
        <f>IF(DatosLimpios[[#This Row],[Number of Affected Users]]="six hundred",600,VALUE(DatosLimpios[[#This Row],[Number of Affected Users]]))</f>
        <v>393748</v>
      </c>
      <c r="R108" s="11">
        <f>DatosLimpios[[#This Row],[Perdida economica UNK]] /DatosLimpios[[#This Row],[Nº de Usuarios Afectados]]</f>
        <v>1.1225453843575079</v>
      </c>
      <c r="S108" s="11" t="str">
        <f>IF(DatosLimpios[[#This Row],[Perdida $ por Usuario]]&gt;100, "Grave",IF(DatosLimpios[[#This Row],[Perdida $ por Usuario]]&gt;40, "Moderada","Leve"))</f>
        <v>Leve</v>
      </c>
      <c r="T108" s="1" t="str">
        <f t="shared" si="1"/>
        <v>Nation-state</v>
      </c>
      <c r="U108" s="3" t="s">
        <v>15</v>
      </c>
      <c r="V108" s="3" t="s">
        <v>31</v>
      </c>
      <c r="W108" s="2">
        <v>10</v>
      </c>
      <c r="X108" s="2" t="str">
        <f>IF(DatosLimpios[[#This Row],[Incident Resolution Time (in Hours)]]&gt;50,"Tardia",IF(DatosLimpios[[#This Row],[Incident Resolution Time (in Hours)]]&gt;20,"Media","Rapida" ))</f>
        <v>Rapida</v>
      </c>
    </row>
    <row r="109" spans="1:24" x14ac:dyDescent="0.25">
      <c r="A109" s="2">
        <v>112</v>
      </c>
      <c r="B109" s="3" t="s">
        <v>66</v>
      </c>
      <c r="C1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9" s="1" t="str">
        <f>IFERROR(VLOOKUP(DatosLimpios[[#This Row],[Paises]], TablaRegiones[],2,FALSE), "Otra")</f>
        <v>América</v>
      </c>
      <c r="E109" s="2">
        <v>2020</v>
      </c>
      <c r="F109" s="3" t="s">
        <v>39</v>
      </c>
      <c r="G109" s="2">
        <f xml:space="preserve"> 2025 -DatosLimpios[[#This Row],[Year]]</f>
        <v>5</v>
      </c>
      <c r="H109" s="1" t="str">
        <f>IF(TRIM(DatosLimpios[[#This Row],[Attack Type]])="","Unknown",PROPER(TRIM(LOWER(DatosLimpios[[#This Row],[Attack Type]]))))</f>
        <v>Ddos</v>
      </c>
      <c r="I109" s="3" t="s">
        <v>46</v>
      </c>
      <c r="J10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9" s="11">
        <v>7698</v>
      </c>
      <c r="L109" s="11">
        <f>IF(DatosLimpios[[#This Row],[Financial Loss (in Million $) ]]="",0,ABS(DatosLimpios[[#This Row],[Financial Loss (in Million $) ]]))*1000</f>
        <v>7698000</v>
      </c>
      <c r="M109" s="11" t="str">
        <f>IF(DatosLimpios[[#This Row],[Perdida economica UNK]]&gt;4000000,"Alta", IF(DatosLimpios[[#This Row],[Perdida economica UNK]]&gt;100000,"Media", "Baja"))</f>
        <v>Alta</v>
      </c>
      <c r="N109" s="18" t="s">
        <v>158</v>
      </c>
      <c r="O109" s="3" t="s">
        <v>36</v>
      </c>
      <c r="P109" s="2">
        <f>IF(DatosLimpios[[#This Row],[Number of Affected Users]]="six hundred",600,VALUE(DatosLimpios[[#This Row],[Number of Affected Users]]))</f>
        <v>708549</v>
      </c>
      <c r="Q109" s="2">
        <f>IF(DatosLimpios[[#This Row],[Number of Affected Users]]="six hundred",600,VALUE(DatosLimpios[[#This Row],[Number of Affected Users]]))</f>
        <v>708549</v>
      </c>
      <c r="R109" s="11">
        <f>DatosLimpios[[#This Row],[Perdida economica UNK]] /DatosLimpios[[#This Row],[Nº de Usuarios Afectados]]</f>
        <v>10.864456798330108</v>
      </c>
      <c r="S109" s="11" t="str">
        <f>IF(DatosLimpios[[#This Row],[Perdida $ por Usuario]]&gt;100, "Grave",IF(DatosLimpios[[#This Row],[Perdida $ por Usuario]]&gt;40, "Moderada","Leve"))</f>
        <v>Leve</v>
      </c>
      <c r="T109" s="1" t="str">
        <f t="shared" si="1"/>
        <v>Unknown</v>
      </c>
      <c r="U109" s="3" t="s">
        <v>25</v>
      </c>
      <c r="V109" s="3" t="s">
        <v>57</v>
      </c>
      <c r="W109" s="2">
        <v>37</v>
      </c>
      <c r="X109" s="2" t="str">
        <f>IF(DatosLimpios[[#This Row],[Incident Resolution Time (in Hours)]]&gt;50,"Tardia",IF(DatosLimpios[[#This Row],[Incident Resolution Time (in Hours)]]&gt;20,"Media","Rapida" ))</f>
        <v>Media</v>
      </c>
    </row>
    <row r="110" spans="1:24" x14ac:dyDescent="0.25">
      <c r="A110" s="2">
        <v>113</v>
      </c>
      <c r="B110" s="3" t="s">
        <v>71</v>
      </c>
      <c r="C1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0" s="1" t="str">
        <f>IFERROR(VLOOKUP(DatosLimpios[[#This Row],[Paises]], TablaRegiones[],2,FALSE), "Otra")</f>
        <v>Asia</v>
      </c>
      <c r="E110" s="2">
        <v>2020</v>
      </c>
      <c r="F110" s="3" t="s">
        <v>39</v>
      </c>
      <c r="G110" s="2">
        <f xml:space="preserve"> 2025 -DatosLimpios[[#This Row],[Year]]</f>
        <v>5</v>
      </c>
      <c r="H110" s="1" t="str">
        <f>IF(TRIM(DatosLimpios[[#This Row],[Attack Type]])="","Unknown",PROPER(TRIM(LOWER(DatosLimpios[[#This Row],[Attack Type]]))))</f>
        <v>Ddos</v>
      </c>
      <c r="I110" s="3" t="s">
        <v>47</v>
      </c>
      <c r="J11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0" s="11">
        <v>7324</v>
      </c>
      <c r="L110" s="11">
        <f>IF(DatosLimpios[[#This Row],[Financial Loss (in Million $) ]]="",0,ABS(DatosLimpios[[#This Row],[Financial Loss (in Million $) ]]))*1000</f>
        <v>7324000</v>
      </c>
      <c r="M110" s="11" t="str">
        <f>IF(DatosLimpios[[#This Row],[Perdida economica UNK]]&gt;4000000,"Alta", IF(DatosLimpios[[#This Row],[Perdida economica UNK]]&gt;100000,"Media", "Baja"))</f>
        <v>Alta</v>
      </c>
      <c r="N110" s="18" t="s">
        <v>159</v>
      </c>
      <c r="O110" s="3" t="s">
        <v>36</v>
      </c>
      <c r="P110" s="2">
        <f>IF(DatosLimpios[[#This Row],[Number of Affected Users]]="six hundred",600,VALUE(DatosLimpios[[#This Row],[Number of Affected Users]]))</f>
        <v>136762</v>
      </c>
      <c r="Q110" s="2">
        <f>IF(DatosLimpios[[#This Row],[Number of Affected Users]]="six hundred",600,VALUE(DatosLimpios[[#This Row],[Number of Affected Users]]))</f>
        <v>136762</v>
      </c>
      <c r="R110" s="11">
        <f>DatosLimpios[[#This Row],[Perdida economica UNK]] /DatosLimpios[[#This Row],[Nº de Usuarios Afectados]]</f>
        <v>53.552887497989211</v>
      </c>
      <c r="S110" s="11" t="str">
        <f>IF(DatosLimpios[[#This Row],[Perdida $ por Usuario]]&gt;100, "Grave",IF(DatosLimpios[[#This Row],[Perdida $ por Usuario]]&gt;40, "Moderada","Leve"))</f>
        <v>Moderada</v>
      </c>
      <c r="T110" s="1" t="str">
        <f t="shared" si="1"/>
        <v>Unknown</v>
      </c>
      <c r="U110" s="3" t="s">
        <v>52</v>
      </c>
      <c r="V110" s="3" t="s">
        <v>16</v>
      </c>
      <c r="W110" s="2">
        <v>41</v>
      </c>
      <c r="X110" s="2" t="str">
        <f>IF(DatosLimpios[[#This Row],[Incident Resolution Time (in Hours)]]&gt;50,"Tardia",IF(DatosLimpios[[#This Row],[Incident Resolution Time (in Hours)]]&gt;20,"Media","Rapida" ))</f>
        <v>Media</v>
      </c>
    </row>
    <row r="111" spans="1:24" x14ac:dyDescent="0.25">
      <c r="A111" s="2">
        <v>114</v>
      </c>
      <c r="B111" s="3" t="s">
        <v>60</v>
      </c>
      <c r="C1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1" s="1" t="str">
        <f>IFERROR(VLOOKUP(DatosLimpios[[#This Row],[Paises]], TablaRegiones[],2,FALSE), "Otra")</f>
        <v>Asia</v>
      </c>
      <c r="E111" s="2">
        <v>2018</v>
      </c>
      <c r="F111" s="3" t="s">
        <v>63</v>
      </c>
      <c r="G111" s="2">
        <f xml:space="preserve"> 2025 -DatosLimpios[[#This Row],[Year]]</f>
        <v>7</v>
      </c>
      <c r="H111" s="1" t="str">
        <f>IF(TRIM(DatosLimpios[[#This Row],[Attack Type]])="","Unknown",PROPER(TRIM(LOWER(DatosLimpios[[#This Row],[Attack Type]]))))</f>
        <v>Malware</v>
      </c>
      <c r="I111" s="3" t="s">
        <v>27</v>
      </c>
      <c r="J11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1" s="11">
        <v>811</v>
      </c>
      <c r="L111" s="11">
        <f>IF(DatosLimpios[[#This Row],[Financial Loss (in Million $) ]]="",0,ABS(DatosLimpios[[#This Row],[Financial Loss (in Million $) ]]))*1000</f>
        <v>811000</v>
      </c>
      <c r="M111" s="11" t="str">
        <f>IF(DatosLimpios[[#This Row],[Perdida economica UNK]]&gt;4000000,"Alta", IF(DatosLimpios[[#This Row],[Perdida economica UNK]]&gt;100000,"Media", "Baja"))</f>
        <v>Media</v>
      </c>
      <c r="N111" s="18" t="s">
        <v>160</v>
      </c>
      <c r="O111" s="3" t="s">
        <v>36</v>
      </c>
      <c r="P111" s="2">
        <f>IF(DatosLimpios[[#This Row],[Number of Affected Users]]="six hundred",600,VALUE(DatosLimpios[[#This Row],[Number of Affected Users]]))</f>
        <v>737958</v>
      </c>
      <c r="Q111" s="2">
        <f>IF(DatosLimpios[[#This Row],[Number of Affected Users]]="six hundred",600,VALUE(DatosLimpios[[#This Row],[Number of Affected Users]]))</f>
        <v>737958</v>
      </c>
      <c r="R111" s="11">
        <f>DatosLimpios[[#This Row],[Perdida economica UNK]] /DatosLimpios[[#This Row],[Nº de Usuarios Afectados]]</f>
        <v>1.0989785326536199</v>
      </c>
      <c r="S111" s="11" t="str">
        <f>IF(DatosLimpios[[#This Row],[Perdida $ por Usuario]]&gt;100, "Grave",IF(DatosLimpios[[#This Row],[Perdida $ por Usuario]]&gt;40, "Moderada","Leve"))</f>
        <v>Leve</v>
      </c>
      <c r="T111" s="1" t="str">
        <f t="shared" si="1"/>
        <v>Unknown</v>
      </c>
      <c r="U111" s="3" t="s">
        <v>34</v>
      </c>
      <c r="V111" s="3" t="s">
        <v>16</v>
      </c>
      <c r="W111" s="2">
        <v>35</v>
      </c>
      <c r="X111" s="2" t="str">
        <f>IF(DatosLimpios[[#This Row],[Incident Resolution Time (in Hours)]]&gt;50,"Tardia",IF(DatosLimpios[[#This Row],[Incident Resolution Time (in Hours)]]&gt;20,"Media","Rapida" ))</f>
        <v>Media</v>
      </c>
    </row>
    <row r="112" spans="1:24" x14ac:dyDescent="0.25">
      <c r="A112" s="2">
        <v>115</v>
      </c>
      <c r="B112" s="3" t="s">
        <v>71</v>
      </c>
      <c r="C1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2" s="1" t="str">
        <f>IFERROR(VLOOKUP(DatosLimpios[[#This Row],[Paises]], TablaRegiones[],2,FALSE), "Otra")</f>
        <v>Asia</v>
      </c>
      <c r="E112" s="2">
        <v>2020</v>
      </c>
      <c r="F112" s="3" t="s">
        <v>22</v>
      </c>
      <c r="G112" s="2">
        <f xml:space="preserve"> 2025 -DatosLimpios[[#This Row],[Year]]</f>
        <v>5</v>
      </c>
      <c r="H112" s="1" t="str">
        <f>IF(TRIM(DatosLimpios[[#This Row],[Attack Type]])="","Unknown",PROPER(TRIM(LOWER(DatosLimpios[[#This Row],[Attack Type]]))))</f>
        <v>Man-In-The-Middle</v>
      </c>
      <c r="I112" s="3" t="s">
        <v>46</v>
      </c>
      <c r="J11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2" s="11">
        <v>2355</v>
      </c>
      <c r="L112" s="11">
        <f>IF(DatosLimpios[[#This Row],[Financial Loss (in Million $) ]]="",0,ABS(DatosLimpios[[#This Row],[Financial Loss (in Million $) ]]))*1000</f>
        <v>2355000</v>
      </c>
      <c r="M112" s="11" t="str">
        <f>IF(DatosLimpios[[#This Row],[Perdida economica UNK]]&gt;4000000,"Alta", IF(DatosLimpios[[#This Row],[Perdida economica UNK]]&gt;100000,"Media", "Baja"))</f>
        <v>Media</v>
      </c>
      <c r="N112" s="18" t="s">
        <v>161</v>
      </c>
      <c r="O112" s="3" t="s">
        <v>33</v>
      </c>
      <c r="P112" s="2">
        <f>IF(DatosLimpios[[#This Row],[Number of Affected Users]]="six hundred",600,VALUE(DatosLimpios[[#This Row],[Number of Affected Users]]))</f>
        <v>108886</v>
      </c>
      <c r="Q112" s="2">
        <f>IF(DatosLimpios[[#This Row],[Number of Affected Users]]="six hundred",600,VALUE(DatosLimpios[[#This Row],[Number of Affected Users]]))</f>
        <v>108886</v>
      </c>
      <c r="R112" s="11">
        <f>DatosLimpios[[#This Row],[Perdida economica UNK]] /DatosLimpios[[#This Row],[Nº de Usuarios Afectados]]</f>
        <v>21.628124827801553</v>
      </c>
      <c r="S112" s="11" t="str">
        <f>IF(DatosLimpios[[#This Row],[Perdida $ por Usuario]]&gt;100, "Grave",IF(DatosLimpios[[#This Row],[Perdida $ por Usuario]]&gt;40, "Moderada","Leve"))</f>
        <v>Leve</v>
      </c>
      <c r="T112" s="1" t="str">
        <f t="shared" si="1"/>
        <v>Insider</v>
      </c>
      <c r="U112" s="3" t="s">
        <v>15</v>
      </c>
      <c r="V112" s="3" t="s">
        <v>37</v>
      </c>
      <c r="W112" s="2">
        <v>51</v>
      </c>
      <c r="X112" s="2" t="str">
        <f>IF(DatosLimpios[[#This Row],[Incident Resolution Time (in Hours)]]&gt;50,"Tardia",IF(DatosLimpios[[#This Row],[Incident Resolution Time (in Hours)]]&gt;20,"Media","Rapida" ))</f>
        <v>Tardia</v>
      </c>
    </row>
    <row r="113" spans="1:24" x14ac:dyDescent="0.25">
      <c r="A113" s="2">
        <v>116</v>
      </c>
      <c r="B113" s="3" t="s">
        <v>58</v>
      </c>
      <c r="C1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3" s="1" t="str">
        <f>IFERROR(VLOOKUP(DatosLimpios[[#This Row],[Paises]], TablaRegiones[],2,FALSE), "Otra")</f>
        <v>Oceanía</v>
      </c>
      <c r="E113" s="2">
        <v>2016</v>
      </c>
      <c r="F113" s="3" t="s">
        <v>50</v>
      </c>
      <c r="G113" s="2">
        <f xml:space="preserve"> 2025 -DatosLimpios[[#This Row],[Year]]</f>
        <v>9</v>
      </c>
      <c r="H113" s="1" t="str">
        <f>IF(TRIM(DatosLimpios[[#This Row],[Attack Type]])="","Unknown",PROPER(TRIM(LOWER(DatosLimpios[[#This Row],[Attack Type]]))))</f>
        <v>Phishing</v>
      </c>
      <c r="I113" s="3" t="s">
        <v>46</v>
      </c>
      <c r="J11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3" s="11">
        <v>9279</v>
      </c>
      <c r="L113" s="11">
        <f>IF(DatosLimpios[[#This Row],[Financial Loss (in Million $) ]]="",0,ABS(DatosLimpios[[#This Row],[Financial Loss (in Million $) ]]))*1000</f>
        <v>9279000</v>
      </c>
      <c r="M113" s="11" t="str">
        <f>IF(DatosLimpios[[#This Row],[Perdida economica UNK]]&gt;4000000,"Alta", IF(DatosLimpios[[#This Row],[Perdida economica UNK]]&gt;100000,"Media", "Baja"))</f>
        <v>Alta</v>
      </c>
      <c r="N113" s="18" t="s">
        <v>162</v>
      </c>
      <c r="O113" s="3" t="s">
        <v>29</v>
      </c>
      <c r="P113" s="2">
        <f>IF(DatosLimpios[[#This Row],[Number of Affected Users]]="six hundred",600,VALUE(DatosLimpios[[#This Row],[Number of Affected Users]]))</f>
        <v>285311</v>
      </c>
      <c r="Q113" s="2">
        <f>IF(DatosLimpios[[#This Row],[Number of Affected Users]]="six hundred",600,VALUE(DatosLimpios[[#This Row],[Number of Affected Users]]))</f>
        <v>285311</v>
      </c>
      <c r="R113" s="11">
        <f>DatosLimpios[[#This Row],[Perdida economica UNK]] /DatosLimpios[[#This Row],[Nº de Usuarios Afectados]]</f>
        <v>32.522405375187077</v>
      </c>
      <c r="S113" s="11" t="str">
        <f>IF(DatosLimpios[[#This Row],[Perdida $ por Usuario]]&gt;100, "Grave",IF(DatosLimpios[[#This Row],[Perdida $ por Usuario]]&gt;40, "Moderada","Leve"))</f>
        <v>Leve</v>
      </c>
      <c r="T113" s="1" t="str">
        <f t="shared" si="1"/>
        <v>Nation-state</v>
      </c>
      <c r="U113" s="3" t="s">
        <v>15</v>
      </c>
      <c r="V113" s="3" t="s">
        <v>16</v>
      </c>
      <c r="W113" s="2">
        <v>55</v>
      </c>
      <c r="X113" s="2" t="str">
        <f>IF(DatosLimpios[[#This Row],[Incident Resolution Time (in Hours)]]&gt;50,"Tardia",IF(DatosLimpios[[#This Row],[Incident Resolution Time (in Hours)]]&gt;20,"Media","Rapida" ))</f>
        <v>Tardia</v>
      </c>
    </row>
    <row r="114" spans="1:24" x14ac:dyDescent="0.25">
      <c r="A114" s="2">
        <v>117</v>
      </c>
      <c r="B114" s="3" t="s">
        <v>87</v>
      </c>
      <c r="C1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14" s="1" t="str">
        <f>IFERROR(VLOOKUP(DatosLimpios[[#This Row],[Paises]], TablaRegiones[],2,FALSE), "Otra")</f>
        <v>América</v>
      </c>
      <c r="E114" s="2">
        <v>2021</v>
      </c>
      <c r="F114" s="3" t="s">
        <v>63</v>
      </c>
      <c r="G114" s="2">
        <f xml:space="preserve"> 2025 -DatosLimpios[[#This Row],[Year]]</f>
        <v>4</v>
      </c>
      <c r="H114" s="1" t="str">
        <f>IF(TRIM(DatosLimpios[[#This Row],[Attack Type]])="","Unknown",PROPER(TRIM(LOWER(DatosLimpios[[#This Row],[Attack Type]]))))</f>
        <v>Malware</v>
      </c>
      <c r="I114" s="3" t="s">
        <v>18</v>
      </c>
      <c r="J11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4" s="11">
        <v>7111</v>
      </c>
      <c r="L114" s="11">
        <f>IF(DatosLimpios[[#This Row],[Financial Loss (in Million $) ]]="",0,ABS(DatosLimpios[[#This Row],[Financial Loss (in Million $) ]]))*1000</f>
        <v>7111000</v>
      </c>
      <c r="M114" s="11" t="str">
        <f>IF(DatosLimpios[[#This Row],[Perdida economica UNK]]&gt;4000000,"Alta", IF(DatosLimpios[[#This Row],[Perdida economica UNK]]&gt;100000,"Media", "Baja"))</f>
        <v>Alta</v>
      </c>
      <c r="N114" s="18" t="s">
        <v>163</v>
      </c>
      <c r="O114" s="3" t="s">
        <v>14</v>
      </c>
      <c r="P114" s="2">
        <f>IF(DatosLimpios[[#This Row],[Number of Affected Users]]="six hundred",600,VALUE(DatosLimpios[[#This Row],[Number of Affected Users]]))</f>
        <v>961868</v>
      </c>
      <c r="Q114" s="2">
        <f>IF(DatosLimpios[[#This Row],[Number of Affected Users]]="six hundred",600,VALUE(DatosLimpios[[#This Row],[Number of Affected Users]]))</f>
        <v>961868</v>
      </c>
      <c r="R114" s="11">
        <f>DatosLimpios[[#This Row],[Perdida economica UNK]] /DatosLimpios[[#This Row],[Nº de Usuarios Afectados]]</f>
        <v>7.3929063031517837</v>
      </c>
      <c r="S114" s="11" t="str">
        <f>IF(DatosLimpios[[#This Row],[Perdida $ por Usuario]]&gt;100, "Grave",IF(DatosLimpios[[#This Row],[Perdida $ por Usuario]]&gt;40, "Moderada","Leve"))</f>
        <v>Leve</v>
      </c>
      <c r="T114" s="1" t="str">
        <f t="shared" si="1"/>
        <v>Hacker Group</v>
      </c>
      <c r="U114" s="3" t="s">
        <v>15</v>
      </c>
      <c r="V114" s="3" t="s">
        <v>37</v>
      </c>
      <c r="W114" s="2">
        <v>57</v>
      </c>
      <c r="X114" s="2" t="str">
        <f>IF(DatosLimpios[[#This Row],[Incident Resolution Time (in Hours)]]&gt;50,"Tardia",IF(DatosLimpios[[#This Row],[Incident Resolution Time (in Hours)]]&gt;20,"Media","Rapida" ))</f>
        <v>Tardia</v>
      </c>
    </row>
    <row r="115" spans="1:24" x14ac:dyDescent="0.25">
      <c r="A115" s="2">
        <v>118</v>
      </c>
      <c r="B115" s="3" t="s">
        <v>58</v>
      </c>
      <c r="C1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5" s="1" t="str">
        <f>IFERROR(VLOOKUP(DatosLimpios[[#This Row],[Paises]], TablaRegiones[],2,FALSE), "Otra")</f>
        <v>Oceanía</v>
      </c>
      <c r="E115" s="2">
        <v>2023</v>
      </c>
      <c r="F115" s="3" t="s">
        <v>22</v>
      </c>
      <c r="G115" s="2">
        <f xml:space="preserve"> 2025 -DatosLimpios[[#This Row],[Year]]</f>
        <v>2</v>
      </c>
      <c r="H115" s="1" t="str">
        <f>IF(TRIM(DatosLimpios[[#This Row],[Attack Type]])="","Unknown",PROPER(TRIM(LOWER(DatosLimpios[[#This Row],[Attack Type]]))))</f>
        <v>Man-In-The-Middle</v>
      </c>
      <c r="I115" s="3" t="s">
        <v>46</v>
      </c>
      <c r="J11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5" s="11">
        <v>5734</v>
      </c>
      <c r="L115" s="11">
        <f>IF(DatosLimpios[[#This Row],[Financial Loss (in Million $) ]]="",0,ABS(DatosLimpios[[#This Row],[Financial Loss (in Million $) ]]))*1000</f>
        <v>5734000</v>
      </c>
      <c r="M115" s="11" t="str">
        <f>IF(DatosLimpios[[#This Row],[Perdida economica UNK]]&gt;4000000,"Alta", IF(DatosLimpios[[#This Row],[Perdida economica UNK]]&gt;100000,"Media", "Baja"))</f>
        <v>Alta</v>
      </c>
      <c r="N115" s="18" t="s">
        <v>164</v>
      </c>
      <c r="O115" s="3" t="s">
        <v>36</v>
      </c>
      <c r="P115" s="2">
        <f>IF(DatosLimpios[[#This Row],[Number of Affected Users]]="six hundred",600,VALUE(DatosLimpios[[#This Row],[Number of Affected Users]]))</f>
        <v>471743</v>
      </c>
      <c r="Q115" s="2">
        <f>IF(DatosLimpios[[#This Row],[Number of Affected Users]]="six hundred",600,VALUE(DatosLimpios[[#This Row],[Number of Affected Users]]))</f>
        <v>471743</v>
      </c>
      <c r="R115" s="11">
        <f>DatosLimpios[[#This Row],[Perdida economica UNK]] /DatosLimpios[[#This Row],[Nº de Usuarios Afectados]]</f>
        <v>12.154923337495203</v>
      </c>
      <c r="S115" s="11" t="str">
        <f>IF(DatosLimpios[[#This Row],[Perdida $ por Usuario]]&gt;100, "Grave",IF(DatosLimpios[[#This Row],[Perdida $ por Usuario]]&gt;40, "Moderada","Leve"))</f>
        <v>Leve</v>
      </c>
      <c r="T115" s="1" t="str">
        <f t="shared" si="1"/>
        <v>Unknown</v>
      </c>
      <c r="U115" s="3" t="s">
        <v>52</v>
      </c>
      <c r="V115" s="3" t="s">
        <v>49</v>
      </c>
      <c r="W115" s="2">
        <v>29</v>
      </c>
      <c r="X115" s="2" t="str">
        <f>IF(DatosLimpios[[#This Row],[Incident Resolution Time (in Hours)]]&gt;50,"Tardia",IF(DatosLimpios[[#This Row],[Incident Resolution Time (in Hours)]]&gt;20,"Media","Rapida" ))</f>
        <v>Media</v>
      </c>
    </row>
    <row r="116" spans="1:24" x14ac:dyDescent="0.25">
      <c r="A116" s="2">
        <v>119</v>
      </c>
      <c r="B116" s="3" t="s">
        <v>26</v>
      </c>
      <c r="C1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16" s="1" t="str">
        <f>IFERROR(VLOOKUP(DatosLimpios[[#This Row],[Paises]], TablaRegiones[],2,FALSE), "Otra")</f>
        <v>Europa</v>
      </c>
      <c r="E116" s="2">
        <v>2024</v>
      </c>
      <c r="F116" s="3" t="s">
        <v>50</v>
      </c>
      <c r="G116" s="2">
        <f xml:space="preserve"> 2025 -DatosLimpios[[#This Row],[Year]]</f>
        <v>1</v>
      </c>
      <c r="H116" s="1" t="str">
        <f>IF(TRIM(DatosLimpios[[#This Row],[Attack Type]])="","Unknown",PROPER(TRIM(LOWER(DatosLimpios[[#This Row],[Attack Type]]))))</f>
        <v>Phishing</v>
      </c>
      <c r="I116" s="3" t="s">
        <v>69</v>
      </c>
      <c r="J11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16" s="11">
        <v>8126</v>
      </c>
      <c r="L116" s="11">
        <f>IF(DatosLimpios[[#This Row],[Financial Loss (in Million $) ]]="",0,ABS(DatosLimpios[[#This Row],[Financial Loss (in Million $) ]]))*1000</f>
        <v>8126000</v>
      </c>
      <c r="M116" s="11" t="str">
        <f>IF(DatosLimpios[[#This Row],[Perdida economica UNK]]&gt;4000000,"Alta", IF(DatosLimpios[[#This Row],[Perdida economica UNK]]&gt;100000,"Media", "Baja"))</f>
        <v>Alta</v>
      </c>
      <c r="N116" s="18" t="s">
        <v>165</v>
      </c>
      <c r="O116" s="3" t="s">
        <v>36</v>
      </c>
      <c r="P116" s="2">
        <f>IF(DatosLimpios[[#This Row],[Number of Affected Users]]="six hundred",600,VALUE(DatosLimpios[[#This Row],[Number of Affected Users]]))</f>
        <v>993903</v>
      </c>
      <c r="Q116" s="2">
        <f>IF(DatosLimpios[[#This Row],[Number of Affected Users]]="six hundred",600,VALUE(DatosLimpios[[#This Row],[Number of Affected Users]]))</f>
        <v>993903</v>
      </c>
      <c r="R116" s="11">
        <f>DatosLimpios[[#This Row],[Perdida economica UNK]] /DatosLimpios[[#This Row],[Nº de Usuarios Afectados]]</f>
        <v>8.1758481461470591</v>
      </c>
      <c r="S116" s="11" t="str">
        <f>IF(DatosLimpios[[#This Row],[Perdida $ por Usuario]]&gt;100, "Grave",IF(DatosLimpios[[#This Row],[Perdida $ por Usuario]]&gt;40, "Moderada","Leve"))</f>
        <v>Leve</v>
      </c>
      <c r="T116" s="1" t="str">
        <f t="shared" si="1"/>
        <v>Unknown</v>
      </c>
      <c r="U116" s="3" t="s">
        <v>25</v>
      </c>
      <c r="V116" s="3" t="s">
        <v>49</v>
      </c>
      <c r="W116" s="2">
        <v>25</v>
      </c>
      <c r="X116" s="2" t="str">
        <f>IF(DatosLimpios[[#This Row],[Incident Resolution Time (in Hours)]]&gt;50,"Tardia",IF(DatosLimpios[[#This Row],[Incident Resolution Time (in Hours)]]&gt;20,"Media","Rapida" ))</f>
        <v>Media</v>
      </c>
    </row>
    <row r="117" spans="1:24" x14ac:dyDescent="0.25">
      <c r="A117" s="2">
        <v>120</v>
      </c>
      <c r="B117" s="3" t="s">
        <v>10</v>
      </c>
      <c r="C1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7" s="1" t="str">
        <f>IFERROR(VLOOKUP(DatosLimpios[[#This Row],[Paises]], TablaRegiones[],2,FALSE), "Otra")</f>
        <v>Asia</v>
      </c>
      <c r="E117" s="2">
        <v>2024</v>
      </c>
      <c r="F117" s="3" t="s">
        <v>17</v>
      </c>
      <c r="G117" s="2">
        <f xml:space="preserve"> 2025 -DatosLimpios[[#This Row],[Year]]</f>
        <v>1</v>
      </c>
      <c r="H117" s="1" t="str">
        <f>IF(TRIM(DatosLimpios[[#This Row],[Attack Type]])="","Unknown",PROPER(TRIM(LOWER(DatosLimpios[[#This Row],[Attack Type]]))))</f>
        <v>Ransomware</v>
      </c>
      <c r="I117" s="3" t="s">
        <v>27</v>
      </c>
      <c r="J11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7" s="11">
        <v>732</v>
      </c>
      <c r="L117" s="11">
        <f>IF(DatosLimpios[[#This Row],[Financial Loss (in Million $) ]]="",0,ABS(DatosLimpios[[#This Row],[Financial Loss (in Million $) ]]))*1000</f>
        <v>732000</v>
      </c>
      <c r="M117" s="11" t="str">
        <f>IF(DatosLimpios[[#This Row],[Perdida economica UNK]]&gt;4000000,"Alta", IF(DatosLimpios[[#This Row],[Perdida economica UNK]]&gt;100000,"Media", "Baja"))</f>
        <v>Media</v>
      </c>
      <c r="N117" s="18" t="s">
        <v>166</v>
      </c>
      <c r="O117" s="3" t="s">
        <v>29</v>
      </c>
      <c r="P117" s="2">
        <f>IF(DatosLimpios[[#This Row],[Number of Affected Users]]="six hundred",600,VALUE(DatosLimpios[[#This Row],[Number of Affected Users]]))</f>
        <v>179156</v>
      </c>
      <c r="Q117" s="2">
        <f>IF(DatosLimpios[[#This Row],[Number of Affected Users]]="six hundred",600,VALUE(DatosLimpios[[#This Row],[Number of Affected Users]]))</f>
        <v>179156</v>
      </c>
      <c r="R117" s="11">
        <f>DatosLimpios[[#This Row],[Perdida economica UNK]] /DatosLimpios[[#This Row],[Nº de Usuarios Afectados]]</f>
        <v>4.0858246444439486</v>
      </c>
      <c r="S117" s="11" t="str">
        <f>IF(DatosLimpios[[#This Row],[Perdida $ por Usuario]]&gt;100, "Grave",IF(DatosLimpios[[#This Row],[Perdida $ por Usuario]]&gt;40, "Moderada","Leve"))</f>
        <v>Leve</v>
      </c>
      <c r="T117" s="1" t="str">
        <f t="shared" si="1"/>
        <v>Nation-state</v>
      </c>
      <c r="U117" s="3" t="s">
        <v>34</v>
      </c>
      <c r="V117" s="3" t="s">
        <v>31</v>
      </c>
      <c r="W117" s="2">
        <v>34</v>
      </c>
      <c r="X117" s="2" t="str">
        <f>IF(DatosLimpios[[#This Row],[Incident Resolution Time (in Hours)]]&gt;50,"Tardia",IF(DatosLimpios[[#This Row],[Incident Resolution Time (in Hours)]]&gt;20,"Media","Rapida" ))</f>
        <v>Media</v>
      </c>
    </row>
    <row r="118" spans="1:24" x14ac:dyDescent="0.25">
      <c r="A118" s="2">
        <v>121</v>
      </c>
      <c r="B118" s="3" t="s">
        <v>32</v>
      </c>
      <c r="C1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8" s="1" t="str">
        <f>IFERROR(VLOOKUP(DatosLimpios[[#This Row],[Paises]], TablaRegiones[],2,FALSE), "Otra")</f>
        <v>Europa</v>
      </c>
      <c r="E118" s="2">
        <v>2022</v>
      </c>
      <c r="F118" s="3" t="s">
        <v>22</v>
      </c>
      <c r="G118" s="2">
        <f xml:space="preserve"> 2025 -DatosLimpios[[#This Row],[Year]]</f>
        <v>3</v>
      </c>
      <c r="H118" s="1" t="str">
        <f>IF(TRIM(DatosLimpios[[#This Row],[Attack Type]])="","Unknown",PROPER(TRIM(LOWER(DatosLimpios[[#This Row],[Attack Type]]))))</f>
        <v>Man-In-The-Middle</v>
      </c>
      <c r="I118" s="3" t="s">
        <v>47</v>
      </c>
      <c r="J11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8" s="11">
        <v>5627</v>
      </c>
      <c r="L118" s="11">
        <f>IF(DatosLimpios[[#This Row],[Financial Loss (in Million $) ]]="",0,ABS(DatosLimpios[[#This Row],[Financial Loss (in Million $) ]]))*1000</f>
        <v>5627000</v>
      </c>
      <c r="M118" s="11" t="str">
        <f>IF(DatosLimpios[[#This Row],[Perdida economica UNK]]&gt;4000000,"Alta", IF(DatosLimpios[[#This Row],[Perdida economica UNK]]&gt;100000,"Media", "Baja"))</f>
        <v>Alta</v>
      </c>
      <c r="N118" s="18" t="s">
        <v>167</v>
      </c>
      <c r="O118" s="3" t="s">
        <v>29</v>
      </c>
      <c r="P118" s="2">
        <f>IF(DatosLimpios[[#This Row],[Number of Affected Users]]="six hundred",600,VALUE(DatosLimpios[[#This Row],[Number of Affected Users]]))</f>
        <v>699129</v>
      </c>
      <c r="Q118" s="2">
        <f>IF(DatosLimpios[[#This Row],[Number of Affected Users]]="six hundred",600,VALUE(DatosLimpios[[#This Row],[Number of Affected Users]]))</f>
        <v>699129</v>
      </c>
      <c r="R118" s="11">
        <f>DatosLimpios[[#This Row],[Perdida economica UNK]] /DatosLimpios[[#This Row],[Nº de Usuarios Afectados]]</f>
        <v>8.0485861693621636</v>
      </c>
      <c r="S118" s="11" t="str">
        <f>IF(DatosLimpios[[#This Row],[Perdida $ por Usuario]]&gt;100, "Grave",IF(DatosLimpios[[#This Row],[Perdida $ por Usuario]]&gt;40, "Moderada","Leve"))</f>
        <v>Leve</v>
      </c>
      <c r="T118" s="1" t="str">
        <f t="shared" si="1"/>
        <v>Nation-state</v>
      </c>
      <c r="U118" s="3" t="s">
        <v>15</v>
      </c>
      <c r="V118" s="3" t="s">
        <v>57</v>
      </c>
      <c r="W118" s="2">
        <v>25</v>
      </c>
      <c r="X118" s="2" t="str">
        <f>IF(DatosLimpios[[#This Row],[Incident Resolution Time (in Hours)]]&gt;50,"Tardia",IF(DatosLimpios[[#This Row],[Incident Resolution Time (in Hours)]]&gt;20,"Media","Rapida" ))</f>
        <v>Media</v>
      </c>
    </row>
    <row r="119" spans="1:24" x14ac:dyDescent="0.25">
      <c r="A119" s="2">
        <v>122</v>
      </c>
      <c r="B119" s="3" t="s">
        <v>60</v>
      </c>
      <c r="C1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9" s="1" t="str">
        <f>IFERROR(VLOOKUP(DatosLimpios[[#This Row],[Paises]], TablaRegiones[],2,FALSE), "Otra")</f>
        <v>Asia</v>
      </c>
      <c r="E119" s="2">
        <v>2021</v>
      </c>
      <c r="F119" s="3" t="s">
        <v>63</v>
      </c>
      <c r="G119" s="2">
        <f xml:space="preserve"> 2025 -DatosLimpios[[#This Row],[Year]]</f>
        <v>4</v>
      </c>
      <c r="H119" s="1" t="str">
        <f>IF(TRIM(DatosLimpios[[#This Row],[Attack Type]])="","Unknown",PROPER(TRIM(LOWER(DatosLimpios[[#This Row],[Attack Type]]))))</f>
        <v>Malware</v>
      </c>
      <c r="I119" s="3" t="s">
        <v>23</v>
      </c>
      <c r="J11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9" s="11">
        <v>8376</v>
      </c>
      <c r="L119" s="11">
        <f>IF(DatosLimpios[[#This Row],[Financial Loss (in Million $) ]]="",0,ABS(DatosLimpios[[#This Row],[Financial Loss (in Million $) ]]))*1000</f>
        <v>8376000</v>
      </c>
      <c r="M119" s="11" t="str">
        <f>IF(DatosLimpios[[#This Row],[Perdida economica UNK]]&gt;4000000,"Alta", IF(DatosLimpios[[#This Row],[Perdida economica UNK]]&gt;100000,"Media", "Baja"))</f>
        <v>Alta</v>
      </c>
      <c r="N119" s="18" t="s">
        <v>168</v>
      </c>
      <c r="O119" s="3" t="s">
        <v>33</v>
      </c>
      <c r="P119" s="2">
        <f>IF(DatosLimpios[[#This Row],[Number of Affected Users]]="six hundred",600,VALUE(DatosLimpios[[#This Row],[Number of Affected Users]]))</f>
        <v>920983</v>
      </c>
      <c r="Q119" s="2">
        <f>IF(DatosLimpios[[#This Row],[Number of Affected Users]]="six hundred",600,VALUE(DatosLimpios[[#This Row],[Number of Affected Users]]))</f>
        <v>920983</v>
      </c>
      <c r="R119" s="11">
        <f>DatosLimpios[[#This Row],[Perdida economica UNK]] /DatosLimpios[[#This Row],[Nº de Usuarios Afectados]]</f>
        <v>9.094630411201944</v>
      </c>
      <c r="S119" s="11" t="str">
        <f>IF(DatosLimpios[[#This Row],[Perdida $ por Usuario]]&gt;100, "Grave",IF(DatosLimpios[[#This Row],[Perdida $ por Usuario]]&gt;40, "Moderada","Leve"))</f>
        <v>Leve</v>
      </c>
      <c r="T119" s="1" t="str">
        <f t="shared" si="1"/>
        <v>Insider</v>
      </c>
      <c r="U119" s="3" t="s">
        <v>34</v>
      </c>
      <c r="V119" s="3" t="s">
        <v>57</v>
      </c>
      <c r="W119" s="2">
        <v>24</v>
      </c>
      <c r="X119" s="2" t="str">
        <f>IF(DatosLimpios[[#This Row],[Incident Resolution Time (in Hours)]]&gt;50,"Tardia",IF(DatosLimpios[[#This Row],[Incident Resolution Time (in Hours)]]&gt;20,"Media","Rapida" ))</f>
        <v>Media</v>
      </c>
    </row>
    <row r="120" spans="1:24" x14ac:dyDescent="0.25">
      <c r="A120" s="2">
        <v>123</v>
      </c>
      <c r="B120" s="3" t="s">
        <v>26</v>
      </c>
      <c r="C1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0" s="1" t="str">
        <f>IFERROR(VLOOKUP(DatosLimpios[[#This Row],[Paises]], TablaRegiones[],2,FALSE), "Otra")</f>
        <v>Europa</v>
      </c>
      <c r="E120" s="2">
        <v>2023</v>
      </c>
      <c r="F120" s="3" t="s">
        <v>42</v>
      </c>
      <c r="G120" s="2">
        <f xml:space="preserve"> 2025 -DatosLimpios[[#This Row],[Year]]</f>
        <v>2</v>
      </c>
      <c r="H120" s="1" t="str">
        <f>IF(TRIM(DatosLimpios[[#This Row],[Attack Type]])="","Unknown",PROPER(TRIM(LOWER(DatosLimpios[[#This Row],[Attack Type]]))))</f>
        <v>Sql Injection</v>
      </c>
      <c r="I120" s="3" t="s">
        <v>46</v>
      </c>
      <c r="J12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0" s="11">
        <v>8564</v>
      </c>
      <c r="L120" s="11">
        <f>IF(DatosLimpios[[#This Row],[Financial Loss (in Million $) ]]="",0,ABS(DatosLimpios[[#This Row],[Financial Loss (in Million $) ]]))*1000</f>
        <v>8564000</v>
      </c>
      <c r="M120" s="11" t="str">
        <f>IF(DatosLimpios[[#This Row],[Perdida economica UNK]]&gt;4000000,"Alta", IF(DatosLimpios[[#This Row],[Perdida economica UNK]]&gt;100000,"Media", "Baja"))</f>
        <v>Alta</v>
      </c>
      <c r="N120" s="18" t="s">
        <v>169</v>
      </c>
      <c r="O120" s="3" t="s">
        <v>29</v>
      </c>
      <c r="P120" s="2">
        <f>IF(DatosLimpios[[#This Row],[Number of Affected Users]]="six hundred",600,VALUE(DatosLimpios[[#This Row],[Number of Affected Users]]))</f>
        <v>875790</v>
      </c>
      <c r="Q120" s="2">
        <f>IF(DatosLimpios[[#This Row],[Number of Affected Users]]="six hundred",600,VALUE(DatosLimpios[[#This Row],[Number of Affected Users]]))</f>
        <v>875790</v>
      </c>
      <c r="R120" s="11">
        <f>DatosLimpios[[#This Row],[Perdida economica UNK]] /DatosLimpios[[#This Row],[Nº de Usuarios Afectados]]</f>
        <v>9.7785998926683337</v>
      </c>
      <c r="S120" s="11" t="str">
        <f>IF(DatosLimpios[[#This Row],[Perdida $ por Usuario]]&gt;100, "Grave",IF(DatosLimpios[[#This Row],[Perdida $ por Usuario]]&gt;40, "Moderada","Leve"))</f>
        <v>Leve</v>
      </c>
      <c r="T120" s="1" t="str">
        <f t="shared" si="1"/>
        <v>Nation-state</v>
      </c>
      <c r="U120" s="3" t="s">
        <v>15</v>
      </c>
      <c r="V120" s="3" t="s">
        <v>49</v>
      </c>
      <c r="W120" s="2">
        <v>36</v>
      </c>
      <c r="X120" s="2" t="str">
        <f>IF(DatosLimpios[[#This Row],[Incident Resolution Time (in Hours)]]&gt;50,"Tardia",IF(DatosLimpios[[#This Row],[Incident Resolution Time (in Hours)]]&gt;20,"Media","Rapida" ))</f>
        <v>Media</v>
      </c>
    </row>
    <row r="121" spans="1:24" x14ac:dyDescent="0.25">
      <c r="A121" s="2">
        <v>124</v>
      </c>
      <c r="B121" s="3" t="s">
        <v>60</v>
      </c>
      <c r="C1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1" s="1" t="str">
        <f>IFERROR(VLOOKUP(DatosLimpios[[#This Row],[Paises]], TablaRegiones[],2,FALSE), "Otra")</f>
        <v>Asia</v>
      </c>
      <c r="E121" s="2">
        <v>2016</v>
      </c>
      <c r="F121" s="3" t="s">
        <v>63</v>
      </c>
      <c r="G121" s="2">
        <f xml:space="preserve"> 2025 -DatosLimpios[[#This Row],[Year]]</f>
        <v>9</v>
      </c>
      <c r="H121" s="1" t="str">
        <f>IF(TRIM(DatosLimpios[[#This Row],[Attack Type]])="","Unknown",PROPER(TRIM(LOWER(DatosLimpios[[#This Row],[Attack Type]]))))</f>
        <v>Malware</v>
      </c>
      <c r="I121" s="3" t="s">
        <v>18</v>
      </c>
      <c r="J12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1" s="11">
        <v>6139</v>
      </c>
      <c r="L121" s="11">
        <f>IF(DatosLimpios[[#This Row],[Financial Loss (in Million $) ]]="",0,ABS(DatosLimpios[[#This Row],[Financial Loss (in Million $) ]]))*1000</f>
        <v>6139000</v>
      </c>
      <c r="M121" s="11" t="str">
        <f>IF(DatosLimpios[[#This Row],[Perdida economica UNK]]&gt;4000000,"Alta", IF(DatosLimpios[[#This Row],[Perdida economica UNK]]&gt;100000,"Media", "Baja"))</f>
        <v>Alta</v>
      </c>
      <c r="N121" s="18" t="s">
        <v>170</v>
      </c>
      <c r="O121" s="3" t="s">
        <v>14</v>
      </c>
      <c r="P121" s="2">
        <f>IF(DatosLimpios[[#This Row],[Number of Affected Users]]="six hundred",600,VALUE(DatosLimpios[[#This Row],[Number of Affected Users]]))</f>
        <v>415274</v>
      </c>
      <c r="Q121" s="2">
        <f>IF(DatosLimpios[[#This Row],[Number of Affected Users]]="six hundred",600,VALUE(DatosLimpios[[#This Row],[Number of Affected Users]]))</f>
        <v>415274</v>
      </c>
      <c r="R121" s="11">
        <f>DatosLimpios[[#This Row],[Perdida economica UNK]] /DatosLimpios[[#This Row],[Nº de Usuarios Afectados]]</f>
        <v>14.783010735080934</v>
      </c>
      <c r="S121" s="11" t="str">
        <f>IF(DatosLimpios[[#This Row],[Perdida $ por Usuario]]&gt;100, "Grave",IF(DatosLimpios[[#This Row],[Perdida $ por Usuario]]&gt;40, "Moderada","Leve"))</f>
        <v>Leve</v>
      </c>
      <c r="T121" s="1" t="str">
        <f t="shared" si="1"/>
        <v>Hacker Group</v>
      </c>
      <c r="U121" s="3" t="s">
        <v>25</v>
      </c>
      <c r="V121" s="3" t="s">
        <v>57</v>
      </c>
      <c r="W121" s="2">
        <v>40</v>
      </c>
      <c r="X121" s="2" t="str">
        <f>IF(DatosLimpios[[#This Row],[Incident Resolution Time (in Hours)]]&gt;50,"Tardia",IF(DatosLimpios[[#This Row],[Incident Resolution Time (in Hours)]]&gt;20,"Media","Rapida" ))</f>
        <v>Media</v>
      </c>
    </row>
    <row r="122" spans="1:24" x14ac:dyDescent="0.25">
      <c r="A122" s="2">
        <v>125</v>
      </c>
      <c r="B122" s="3" t="s">
        <v>60</v>
      </c>
      <c r="C1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2" s="1" t="str">
        <f>IFERROR(VLOOKUP(DatosLimpios[[#This Row],[Paises]], TablaRegiones[],2,FALSE), "Otra")</f>
        <v>Asia</v>
      </c>
      <c r="E122" s="2">
        <v>2023</v>
      </c>
      <c r="F122" s="3" t="s">
        <v>17</v>
      </c>
      <c r="G122" s="2">
        <f xml:space="preserve"> 2025 -DatosLimpios[[#This Row],[Year]]</f>
        <v>2</v>
      </c>
      <c r="H122" s="1" t="str">
        <f>IF(TRIM(DatosLimpios[[#This Row],[Attack Type]])="","Unknown",PROPER(TRIM(LOWER(DatosLimpios[[#This Row],[Attack Type]]))))</f>
        <v>Ransomware</v>
      </c>
      <c r="I122" s="3" t="s">
        <v>46</v>
      </c>
      <c r="J12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2" s="11">
        <v>4214</v>
      </c>
      <c r="L122" s="11">
        <f>IF(DatosLimpios[[#This Row],[Financial Loss (in Million $) ]]="",0,ABS(DatosLimpios[[#This Row],[Financial Loss (in Million $) ]]))*1000</f>
        <v>4214000</v>
      </c>
      <c r="M122" s="11" t="str">
        <f>IF(DatosLimpios[[#This Row],[Perdida economica UNK]]&gt;4000000,"Alta", IF(DatosLimpios[[#This Row],[Perdida economica UNK]]&gt;100000,"Media", "Baja"))</f>
        <v>Alta</v>
      </c>
      <c r="N122" s="18" t="s">
        <v>171</v>
      </c>
      <c r="O122" s="3" t="s">
        <v>14</v>
      </c>
      <c r="P122" s="2">
        <f>IF(DatosLimpios[[#This Row],[Number of Affected Users]]="six hundred",600,VALUE(DatosLimpios[[#This Row],[Number of Affected Users]]))</f>
        <v>222293</v>
      </c>
      <c r="Q122" s="2">
        <f>IF(DatosLimpios[[#This Row],[Number of Affected Users]]="six hundred",600,VALUE(DatosLimpios[[#This Row],[Number of Affected Users]]))</f>
        <v>222293</v>
      </c>
      <c r="R122" s="11">
        <f>DatosLimpios[[#This Row],[Perdida economica UNK]] /DatosLimpios[[#This Row],[Nº de Usuarios Afectados]]</f>
        <v>18.9569622075369</v>
      </c>
      <c r="S122" s="11" t="str">
        <f>IF(DatosLimpios[[#This Row],[Perdida $ por Usuario]]&gt;100, "Grave",IF(DatosLimpios[[#This Row],[Perdida $ por Usuario]]&gt;40, "Moderada","Leve"))</f>
        <v>Leve</v>
      </c>
      <c r="T122" s="1" t="str">
        <f t="shared" si="1"/>
        <v>Hacker Group</v>
      </c>
      <c r="U122" s="3" t="s">
        <v>34</v>
      </c>
      <c r="V122" s="3" t="s">
        <v>16</v>
      </c>
      <c r="W122" s="2">
        <v>38</v>
      </c>
      <c r="X122" s="2" t="str">
        <f>IF(DatosLimpios[[#This Row],[Incident Resolution Time (in Hours)]]&gt;50,"Tardia",IF(DatosLimpios[[#This Row],[Incident Resolution Time (in Hours)]]&gt;20,"Media","Rapida" ))</f>
        <v>Media</v>
      </c>
    </row>
    <row r="123" spans="1:24" x14ac:dyDescent="0.25">
      <c r="A123" s="2">
        <v>126</v>
      </c>
      <c r="B123" s="3" t="s">
        <v>41</v>
      </c>
      <c r="C1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3" s="1" t="str">
        <f>IFERROR(VLOOKUP(DatosLimpios[[#This Row],[Paises]], TablaRegiones[],2,FALSE), "Otra")</f>
        <v>Europa</v>
      </c>
      <c r="E123" s="2">
        <v>2021</v>
      </c>
      <c r="F123" s="3" t="s">
        <v>22</v>
      </c>
      <c r="G123" s="2">
        <f xml:space="preserve"> 2025 -DatosLimpios[[#This Row],[Year]]</f>
        <v>4</v>
      </c>
      <c r="H123" s="1" t="str">
        <f>IF(TRIM(DatosLimpios[[#This Row],[Attack Type]])="","Unknown",PROPER(TRIM(LOWER(DatosLimpios[[#This Row],[Attack Type]]))))</f>
        <v>Man-In-The-Middle</v>
      </c>
      <c r="I123" s="3" t="s">
        <v>18</v>
      </c>
      <c r="J12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3" s="11">
        <v>944</v>
      </c>
      <c r="L123" s="11">
        <f>IF(DatosLimpios[[#This Row],[Financial Loss (in Million $) ]]="",0,ABS(DatosLimpios[[#This Row],[Financial Loss (in Million $) ]]))*1000</f>
        <v>944000</v>
      </c>
      <c r="M123" s="11" t="str">
        <f>IF(DatosLimpios[[#This Row],[Perdida economica UNK]]&gt;4000000,"Alta", IF(DatosLimpios[[#This Row],[Perdida economica UNK]]&gt;100000,"Media", "Baja"))</f>
        <v>Media</v>
      </c>
      <c r="N123" s="18" t="s">
        <v>172</v>
      </c>
      <c r="O123" s="3" t="s">
        <v>36</v>
      </c>
      <c r="P123" s="2">
        <f>IF(DatosLimpios[[#This Row],[Number of Affected Users]]="six hundred",600,VALUE(DatosLimpios[[#This Row],[Number of Affected Users]]))</f>
        <v>357092</v>
      </c>
      <c r="Q123" s="2">
        <f>IF(DatosLimpios[[#This Row],[Number of Affected Users]]="six hundred",600,VALUE(DatosLimpios[[#This Row],[Number of Affected Users]]))</f>
        <v>357092</v>
      </c>
      <c r="R123" s="11">
        <f>DatosLimpios[[#This Row],[Perdida economica UNK]] /DatosLimpios[[#This Row],[Nº de Usuarios Afectados]]</f>
        <v>2.6435764452858086</v>
      </c>
      <c r="S123" s="11" t="str">
        <f>IF(DatosLimpios[[#This Row],[Perdida $ por Usuario]]&gt;100, "Grave",IF(DatosLimpios[[#This Row],[Perdida $ por Usuario]]&gt;40, "Moderada","Leve"))</f>
        <v>Leve</v>
      </c>
      <c r="T123" s="1" t="str">
        <f t="shared" si="1"/>
        <v>Unknown</v>
      </c>
      <c r="U123" s="3" t="s">
        <v>15</v>
      </c>
      <c r="V123" s="3" t="s">
        <v>16</v>
      </c>
      <c r="W123" s="2">
        <v>71</v>
      </c>
      <c r="X123" s="2" t="str">
        <f>IF(DatosLimpios[[#This Row],[Incident Resolution Time (in Hours)]]&gt;50,"Tardia",IF(DatosLimpios[[#This Row],[Incident Resolution Time (in Hours)]]&gt;20,"Media","Rapida" ))</f>
        <v>Tardia</v>
      </c>
    </row>
    <row r="124" spans="1:24" x14ac:dyDescent="0.25">
      <c r="A124" s="2">
        <v>127</v>
      </c>
      <c r="B124" s="3" t="s">
        <v>58</v>
      </c>
      <c r="C1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4" s="1" t="str">
        <f>IFERROR(VLOOKUP(DatosLimpios[[#This Row],[Paises]], TablaRegiones[],2,FALSE), "Otra")</f>
        <v>Oceanía</v>
      </c>
      <c r="E124" s="2">
        <v>2021</v>
      </c>
      <c r="F124" s="3" t="s">
        <v>63</v>
      </c>
      <c r="G124" s="2">
        <f xml:space="preserve"> 2025 -DatosLimpios[[#This Row],[Year]]</f>
        <v>4</v>
      </c>
      <c r="H124" s="1" t="str">
        <f>IF(TRIM(DatosLimpios[[#This Row],[Attack Type]])="","Unknown",PROPER(TRIM(LOWER(DatosLimpios[[#This Row],[Attack Type]]))))</f>
        <v>Malware</v>
      </c>
      <c r="I124" s="3" t="s">
        <v>27</v>
      </c>
      <c r="J12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4" s="11">
        <v>8468</v>
      </c>
      <c r="L124" s="11">
        <f>IF(DatosLimpios[[#This Row],[Financial Loss (in Million $) ]]="",0,ABS(DatosLimpios[[#This Row],[Financial Loss (in Million $) ]]))*1000</f>
        <v>8468000</v>
      </c>
      <c r="M124" s="11" t="str">
        <f>IF(DatosLimpios[[#This Row],[Perdida economica UNK]]&gt;4000000,"Alta", IF(DatosLimpios[[#This Row],[Perdida economica UNK]]&gt;100000,"Media", "Baja"))</f>
        <v>Alta</v>
      </c>
      <c r="N124" s="18" t="s">
        <v>173</v>
      </c>
      <c r="O124" s="3" t="s">
        <v>14</v>
      </c>
      <c r="P124" s="2">
        <f>IF(DatosLimpios[[#This Row],[Number of Affected Users]]="six hundred",600,VALUE(DatosLimpios[[#This Row],[Number of Affected Users]]))</f>
        <v>708291</v>
      </c>
      <c r="Q124" s="2">
        <f>IF(DatosLimpios[[#This Row],[Number of Affected Users]]="six hundred",600,VALUE(DatosLimpios[[#This Row],[Number of Affected Users]]))</f>
        <v>708291</v>
      </c>
      <c r="R124" s="11">
        <f>DatosLimpios[[#This Row],[Perdida economica UNK]] /DatosLimpios[[#This Row],[Nº de Usuarios Afectados]]</f>
        <v>11.955538048626906</v>
      </c>
      <c r="S124" s="11" t="str">
        <f>IF(DatosLimpios[[#This Row],[Perdida $ por Usuario]]&gt;100, "Grave",IF(DatosLimpios[[#This Row],[Perdida $ por Usuario]]&gt;40, "Moderada","Leve"))</f>
        <v>Leve</v>
      </c>
      <c r="T124" s="1" t="str">
        <f t="shared" si="1"/>
        <v>Hacker Group</v>
      </c>
      <c r="U124" s="3" t="s">
        <v>52</v>
      </c>
      <c r="V124" s="3" t="s">
        <v>31</v>
      </c>
      <c r="W124" s="2">
        <v>54</v>
      </c>
      <c r="X124" s="2" t="str">
        <f>IF(DatosLimpios[[#This Row],[Incident Resolution Time (in Hours)]]&gt;50,"Tardia",IF(DatosLimpios[[#This Row],[Incident Resolution Time (in Hours)]]&gt;20,"Media","Rapida" ))</f>
        <v>Tardia</v>
      </c>
    </row>
    <row r="125" spans="1:24" x14ac:dyDescent="0.25">
      <c r="A125" s="2">
        <v>128</v>
      </c>
      <c r="B125" s="3" t="s">
        <v>60</v>
      </c>
      <c r="C1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5" s="1" t="str">
        <f>IFERROR(VLOOKUP(DatosLimpios[[#This Row],[Paises]], TablaRegiones[],2,FALSE), "Otra")</f>
        <v>Asia</v>
      </c>
      <c r="E125" s="2">
        <v>2024</v>
      </c>
      <c r="F125" s="3" t="s">
        <v>63</v>
      </c>
      <c r="G125" s="2">
        <f xml:space="preserve"> 2025 -DatosLimpios[[#This Row],[Year]]</f>
        <v>1</v>
      </c>
      <c r="H125" s="1" t="str">
        <f>IF(TRIM(DatosLimpios[[#This Row],[Attack Type]])="","Unknown",PROPER(TRIM(LOWER(DatosLimpios[[#This Row],[Attack Type]]))))</f>
        <v>Malware</v>
      </c>
      <c r="I125" s="3" t="s">
        <v>46</v>
      </c>
      <c r="J12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5" s="11">
        <v>9333</v>
      </c>
      <c r="L125" s="11">
        <f>IF(DatosLimpios[[#This Row],[Financial Loss (in Million $) ]]="",0,ABS(DatosLimpios[[#This Row],[Financial Loss (in Million $) ]]))*1000</f>
        <v>9333000</v>
      </c>
      <c r="M125" s="11" t="str">
        <f>IF(DatosLimpios[[#This Row],[Perdida economica UNK]]&gt;4000000,"Alta", IF(DatosLimpios[[#This Row],[Perdida economica UNK]]&gt;100000,"Media", "Baja"))</f>
        <v>Alta</v>
      </c>
      <c r="N125" s="18" t="s">
        <v>174</v>
      </c>
      <c r="O125" s="3" t="s">
        <v>29</v>
      </c>
      <c r="P125" s="2">
        <f>IF(DatosLimpios[[#This Row],[Number of Affected Users]]="six hundred",600,VALUE(DatosLimpios[[#This Row],[Number of Affected Users]]))</f>
        <v>517610</v>
      </c>
      <c r="Q125" s="2">
        <f>IF(DatosLimpios[[#This Row],[Number of Affected Users]]="six hundred",600,VALUE(DatosLimpios[[#This Row],[Number of Affected Users]]))</f>
        <v>517610</v>
      </c>
      <c r="R125" s="11">
        <f>DatosLimpios[[#This Row],[Perdida economica UNK]] /DatosLimpios[[#This Row],[Nº de Usuarios Afectados]]</f>
        <v>18.030949943007283</v>
      </c>
      <c r="S125" s="11" t="str">
        <f>IF(DatosLimpios[[#This Row],[Perdida $ por Usuario]]&gt;100, "Grave",IF(DatosLimpios[[#This Row],[Perdida $ por Usuario]]&gt;40, "Moderada","Leve"))</f>
        <v>Leve</v>
      </c>
      <c r="T125" s="1" t="str">
        <f t="shared" si="1"/>
        <v>Nation-state</v>
      </c>
      <c r="U125" s="3" t="s">
        <v>34</v>
      </c>
      <c r="V125" s="3" t="s">
        <v>49</v>
      </c>
      <c r="W125" s="2">
        <v>35</v>
      </c>
      <c r="X125" s="2" t="str">
        <f>IF(DatosLimpios[[#This Row],[Incident Resolution Time (in Hours)]]&gt;50,"Tardia",IF(DatosLimpios[[#This Row],[Incident Resolution Time (in Hours)]]&gt;20,"Media","Rapida" ))</f>
        <v>Media</v>
      </c>
    </row>
    <row r="126" spans="1:24" x14ac:dyDescent="0.25">
      <c r="A126" s="2">
        <v>129</v>
      </c>
      <c r="B126" s="3" t="s">
        <v>32</v>
      </c>
      <c r="C1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6" s="1" t="str">
        <f>IFERROR(VLOOKUP(DatosLimpios[[#This Row],[Paises]], TablaRegiones[],2,FALSE), "Otra")</f>
        <v>Europa</v>
      </c>
      <c r="E126" s="2">
        <v>2023</v>
      </c>
      <c r="F126" s="3" t="s">
        <v>63</v>
      </c>
      <c r="G126" s="2">
        <f xml:space="preserve"> 2025 -DatosLimpios[[#This Row],[Year]]</f>
        <v>2</v>
      </c>
      <c r="H126" s="1" t="str">
        <f>IF(TRIM(DatosLimpios[[#This Row],[Attack Type]])="","Unknown",PROPER(TRIM(LOWER(DatosLimpios[[#This Row],[Attack Type]]))))</f>
        <v>Malware</v>
      </c>
      <c r="I126" s="3" t="s">
        <v>69</v>
      </c>
      <c r="J12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6" s="11">
        <v>7046</v>
      </c>
      <c r="L126" s="11">
        <f>IF(DatosLimpios[[#This Row],[Financial Loss (in Million $) ]]="",0,ABS(DatosLimpios[[#This Row],[Financial Loss (in Million $) ]]))*1000</f>
        <v>7046000</v>
      </c>
      <c r="M126" s="11" t="str">
        <f>IF(DatosLimpios[[#This Row],[Perdida economica UNK]]&gt;4000000,"Alta", IF(DatosLimpios[[#This Row],[Perdida economica UNK]]&gt;100000,"Media", "Baja"))</f>
        <v>Alta</v>
      </c>
      <c r="N126" s="18" t="s">
        <v>175</v>
      </c>
      <c r="O126" s="3" t="s">
        <v>14</v>
      </c>
      <c r="P126" s="2">
        <f>IF(DatosLimpios[[#This Row],[Number of Affected Users]]="six hundred",600,VALUE(DatosLimpios[[#This Row],[Number of Affected Users]]))</f>
        <v>368803</v>
      </c>
      <c r="Q126" s="2">
        <f>IF(DatosLimpios[[#This Row],[Number of Affected Users]]="six hundred",600,VALUE(DatosLimpios[[#This Row],[Number of Affected Users]]))</f>
        <v>368803</v>
      </c>
      <c r="R126" s="11">
        <f>DatosLimpios[[#This Row],[Perdida economica UNK]] /DatosLimpios[[#This Row],[Nº de Usuarios Afectados]]</f>
        <v>19.105050663904578</v>
      </c>
      <c r="S126" s="11" t="str">
        <f>IF(DatosLimpios[[#This Row],[Perdida $ por Usuario]]&gt;100, "Grave",IF(DatosLimpios[[#This Row],[Perdida $ por Usuario]]&gt;40, "Moderada","Leve"))</f>
        <v>Leve</v>
      </c>
      <c r="T126" s="1" t="str">
        <f t="shared" si="1"/>
        <v>Hacker Group</v>
      </c>
      <c r="U126" s="3" t="s">
        <v>15</v>
      </c>
      <c r="V126" s="3" t="s">
        <v>16</v>
      </c>
      <c r="W126" s="2">
        <v>23</v>
      </c>
      <c r="X126" s="2" t="str">
        <f>IF(DatosLimpios[[#This Row],[Incident Resolution Time (in Hours)]]&gt;50,"Tardia",IF(DatosLimpios[[#This Row],[Incident Resolution Time (in Hours)]]&gt;20,"Media","Rapida" ))</f>
        <v>Media</v>
      </c>
    </row>
    <row r="127" spans="1:24" x14ac:dyDescent="0.25">
      <c r="A127" s="2">
        <v>130</v>
      </c>
      <c r="B127" s="3" t="s">
        <v>10</v>
      </c>
      <c r="C1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27" s="1" t="str">
        <f>IFERROR(VLOOKUP(DatosLimpios[[#This Row],[Paises]], TablaRegiones[],2,FALSE), "Otra")</f>
        <v>Asia</v>
      </c>
      <c r="E127" s="2">
        <v>2023</v>
      </c>
      <c r="F127" s="3" t="s">
        <v>22</v>
      </c>
      <c r="G127" s="2">
        <f xml:space="preserve"> 2025 -DatosLimpios[[#This Row],[Year]]</f>
        <v>2</v>
      </c>
      <c r="H127" s="1" t="str">
        <f>IF(TRIM(DatosLimpios[[#This Row],[Attack Type]])="","Unknown",PROPER(TRIM(LOWER(DatosLimpios[[#This Row],[Attack Type]]))))</f>
        <v>Man-In-The-Middle</v>
      </c>
      <c r="I127" s="3" t="s">
        <v>47</v>
      </c>
      <c r="J12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7" s="11">
        <v>4871</v>
      </c>
      <c r="L127" s="11">
        <f>IF(DatosLimpios[[#This Row],[Financial Loss (in Million $) ]]="",0,ABS(DatosLimpios[[#This Row],[Financial Loss (in Million $) ]]))*1000</f>
        <v>4871000</v>
      </c>
      <c r="M127" s="11" t="str">
        <f>IF(DatosLimpios[[#This Row],[Perdida economica UNK]]&gt;4000000,"Alta", IF(DatosLimpios[[#This Row],[Perdida economica UNK]]&gt;100000,"Media", "Baja"))</f>
        <v>Alta</v>
      </c>
      <c r="N127" s="18" t="s">
        <v>176</v>
      </c>
      <c r="O127" s="3" t="s">
        <v>29</v>
      </c>
      <c r="P127" s="2">
        <f>IF(DatosLimpios[[#This Row],[Number of Affected Users]]="six hundred",600,VALUE(DatosLimpios[[#This Row],[Number of Affected Users]]))</f>
        <v>421191</v>
      </c>
      <c r="Q127" s="2">
        <f>IF(DatosLimpios[[#This Row],[Number of Affected Users]]="six hundred",600,VALUE(DatosLimpios[[#This Row],[Number of Affected Users]]))</f>
        <v>421191</v>
      </c>
      <c r="R127" s="11">
        <f>DatosLimpios[[#This Row],[Perdida economica UNK]] /DatosLimpios[[#This Row],[Nº de Usuarios Afectados]]</f>
        <v>11.56482450954555</v>
      </c>
      <c r="S127" s="11" t="str">
        <f>IF(DatosLimpios[[#This Row],[Perdida $ por Usuario]]&gt;100, "Grave",IF(DatosLimpios[[#This Row],[Perdida $ por Usuario]]&gt;40, "Moderada","Leve"))</f>
        <v>Leve</v>
      </c>
      <c r="T127" s="1" t="str">
        <f t="shared" si="1"/>
        <v>Nation-state</v>
      </c>
      <c r="U127" s="3" t="s">
        <v>15</v>
      </c>
      <c r="V127" s="3" t="s">
        <v>49</v>
      </c>
      <c r="W127" s="2">
        <v>62</v>
      </c>
      <c r="X127" s="2" t="str">
        <f>IF(DatosLimpios[[#This Row],[Incident Resolution Time (in Hours)]]&gt;50,"Tardia",IF(DatosLimpios[[#This Row],[Incident Resolution Time (in Hours)]]&gt;20,"Media","Rapida" ))</f>
        <v>Tardia</v>
      </c>
    </row>
    <row r="128" spans="1:24" x14ac:dyDescent="0.25">
      <c r="A128" s="2">
        <v>131</v>
      </c>
      <c r="B128" s="3" t="s">
        <v>45</v>
      </c>
      <c r="C1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8" s="1" t="str">
        <f>IFERROR(VLOOKUP(DatosLimpios[[#This Row],[Paises]], TablaRegiones[],2,FALSE), "Otra")</f>
        <v>Asia</v>
      </c>
      <c r="E128" s="2">
        <v>2018</v>
      </c>
      <c r="F128" s="3" t="s">
        <v>50</v>
      </c>
      <c r="G128" s="2">
        <f xml:space="preserve"> 2025 -DatosLimpios[[#This Row],[Year]]</f>
        <v>7</v>
      </c>
      <c r="H128" s="1" t="str">
        <f>IF(TRIM(DatosLimpios[[#This Row],[Attack Type]])="","Unknown",PROPER(TRIM(LOWER(DatosLimpios[[#This Row],[Attack Type]]))))</f>
        <v>Phishing</v>
      </c>
      <c r="I128" s="3" t="s">
        <v>23</v>
      </c>
      <c r="J12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8" s="11">
        <v>6903</v>
      </c>
      <c r="L128" s="11">
        <f>IF(DatosLimpios[[#This Row],[Financial Loss (in Million $) ]]="",0,ABS(DatosLimpios[[#This Row],[Financial Loss (in Million $) ]]))*1000</f>
        <v>6903000</v>
      </c>
      <c r="M128" s="11" t="str">
        <f>IF(DatosLimpios[[#This Row],[Perdida economica UNK]]&gt;4000000,"Alta", IF(DatosLimpios[[#This Row],[Perdida economica UNK]]&gt;100000,"Media", "Baja"))</f>
        <v>Alta</v>
      </c>
      <c r="N128" s="18" t="s">
        <v>177</v>
      </c>
      <c r="O128" s="3" t="s">
        <v>14</v>
      </c>
      <c r="P128" s="2">
        <f>IF(DatosLimpios[[#This Row],[Number of Affected Users]]="six hundred",600,VALUE(DatosLimpios[[#This Row],[Number of Affected Users]]))</f>
        <v>282139</v>
      </c>
      <c r="Q128" s="2">
        <f>IF(DatosLimpios[[#This Row],[Number of Affected Users]]="six hundred",600,VALUE(DatosLimpios[[#This Row],[Number of Affected Users]]))</f>
        <v>282139</v>
      </c>
      <c r="R128" s="11">
        <f>DatosLimpios[[#This Row],[Perdida economica UNK]] /DatosLimpios[[#This Row],[Nº de Usuarios Afectados]]</f>
        <v>24.466663594894715</v>
      </c>
      <c r="S128" s="11" t="str">
        <f>IF(DatosLimpios[[#This Row],[Perdida $ por Usuario]]&gt;100, "Grave",IF(DatosLimpios[[#This Row],[Perdida $ por Usuario]]&gt;40, "Moderada","Leve"))</f>
        <v>Leve</v>
      </c>
      <c r="T128" s="1" t="str">
        <f t="shared" si="1"/>
        <v>Hacker Group</v>
      </c>
      <c r="U128" s="3" t="s">
        <v>15</v>
      </c>
      <c r="V128" s="3" t="s">
        <v>57</v>
      </c>
      <c r="W128" s="2">
        <v>37</v>
      </c>
      <c r="X128" s="2" t="str">
        <f>IF(DatosLimpios[[#This Row],[Incident Resolution Time (in Hours)]]&gt;50,"Tardia",IF(DatosLimpios[[#This Row],[Incident Resolution Time (in Hours)]]&gt;20,"Media","Rapida" ))</f>
        <v>Media</v>
      </c>
    </row>
    <row r="129" spans="1:24" x14ac:dyDescent="0.25">
      <c r="A129" s="2">
        <v>132</v>
      </c>
      <c r="B129" s="3" t="s">
        <v>10</v>
      </c>
      <c r="C1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29" s="1" t="str">
        <f>IFERROR(VLOOKUP(DatosLimpios[[#This Row],[Paises]], TablaRegiones[],2,FALSE), "Otra")</f>
        <v>Asia</v>
      </c>
      <c r="E129" s="2">
        <v>2018</v>
      </c>
      <c r="F129" s="3" t="s">
        <v>63</v>
      </c>
      <c r="G129" s="2">
        <f xml:space="preserve"> 2025 -DatosLimpios[[#This Row],[Year]]</f>
        <v>7</v>
      </c>
      <c r="H129" s="1" t="str">
        <f>IF(TRIM(DatosLimpios[[#This Row],[Attack Type]])="","Unknown",PROPER(TRIM(LOWER(DatosLimpios[[#This Row],[Attack Type]]))))</f>
        <v>Malware</v>
      </c>
      <c r="I129" s="3" t="s">
        <v>23</v>
      </c>
      <c r="J12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9" s="11">
        <v>4919</v>
      </c>
      <c r="L129" s="11">
        <f>IF(DatosLimpios[[#This Row],[Financial Loss (in Million $) ]]="",0,ABS(DatosLimpios[[#This Row],[Financial Loss (in Million $) ]]))*1000</f>
        <v>4919000</v>
      </c>
      <c r="M129" s="11" t="str">
        <f>IF(DatosLimpios[[#This Row],[Perdida economica UNK]]&gt;4000000,"Alta", IF(DatosLimpios[[#This Row],[Perdida economica UNK]]&gt;100000,"Media", "Baja"))</f>
        <v>Alta</v>
      </c>
      <c r="N129" s="18" t="s">
        <v>178</v>
      </c>
      <c r="O129" s="3" t="s">
        <v>33</v>
      </c>
      <c r="P129" s="2">
        <f>IF(DatosLimpios[[#This Row],[Number of Affected Users]]="six hundred",600,VALUE(DatosLimpios[[#This Row],[Number of Affected Users]]))</f>
        <v>117543</v>
      </c>
      <c r="Q129" s="2">
        <f>IF(DatosLimpios[[#This Row],[Number of Affected Users]]="six hundred",600,VALUE(DatosLimpios[[#This Row],[Number of Affected Users]]))</f>
        <v>117543</v>
      </c>
      <c r="R129" s="11">
        <f>DatosLimpios[[#This Row],[Perdida economica UNK]] /DatosLimpios[[#This Row],[Nº de Usuarios Afectados]]</f>
        <v>41.848515011527695</v>
      </c>
      <c r="S129" s="11" t="str">
        <f>IF(DatosLimpios[[#This Row],[Perdida $ por Usuario]]&gt;100, "Grave",IF(DatosLimpios[[#This Row],[Perdida $ por Usuario]]&gt;40, "Moderada","Leve"))</f>
        <v>Moderada</v>
      </c>
      <c r="T129" s="1" t="str">
        <f t="shared" ref="T129:T192" si="2">IF(O129="","Unknown",O129)</f>
        <v>Insider</v>
      </c>
      <c r="U129" s="3" t="s">
        <v>34</v>
      </c>
      <c r="V129" s="3" t="s">
        <v>57</v>
      </c>
      <c r="W129" s="2">
        <v>22</v>
      </c>
      <c r="X129" s="2" t="str">
        <f>IF(DatosLimpios[[#This Row],[Incident Resolution Time (in Hours)]]&gt;50,"Tardia",IF(DatosLimpios[[#This Row],[Incident Resolution Time (in Hours)]]&gt;20,"Media","Rapida" ))</f>
        <v>Media</v>
      </c>
    </row>
    <row r="130" spans="1:24" x14ac:dyDescent="0.25">
      <c r="A130" s="2">
        <v>133</v>
      </c>
      <c r="B130" s="3" t="s">
        <v>41</v>
      </c>
      <c r="C1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30" s="1" t="str">
        <f>IFERROR(VLOOKUP(DatosLimpios[[#This Row],[Paises]], TablaRegiones[],2,FALSE), "Otra")</f>
        <v>Europa</v>
      </c>
      <c r="E130" s="2">
        <v>2016</v>
      </c>
      <c r="F130" s="3" t="s">
        <v>50</v>
      </c>
      <c r="G130" s="2">
        <f xml:space="preserve"> 2025 -DatosLimpios[[#This Row],[Year]]</f>
        <v>9</v>
      </c>
      <c r="H130" s="1" t="str">
        <f>IF(TRIM(DatosLimpios[[#This Row],[Attack Type]])="","Unknown",PROPER(TRIM(LOWER(DatosLimpios[[#This Row],[Attack Type]]))))</f>
        <v>Phishing</v>
      </c>
      <c r="I130" s="3" t="s">
        <v>69</v>
      </c>
      <c r="J13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0" s="11">
        <v>272</v>
      </c>
      <c r="L130" s="11">
        <f>IF(DatosLimpios[[#This Row],[Financial Loss (in Million $) ]]="",0,ABS(DatosLimpios[[#This Row],[Financial Loss (in Million $) ]]))*1000</f>
        <v>272000</v>
      </c>
      <c r="M130" s="11" t="str">
        <f>IF(DatosLimpios[[#This Row],[Perdida economica UNK]]&gt;4000000,"Alta", IF(DatosLimpios[[#This Row],[Perdida economica UNK]]&gt;100000,"Media", "Baja"))</f>
        <v>Media</v>
      </c>
      <c r="N130" s="18" t="s">
        <v>179</v>
      </c>
      <c r="O130" s="3" t="s">
        <v>36</v>
      </c>
      <c r="P130" s="2">
        <f>IF(DatosLimpios[[#This Row],[Number of Affected Users]]="six hundred",600,VALUE(DatosLimpios[[#This Row],[Number of Affected Users]]))</f>
        <v>536925</v>
      </c>
      <c r="Q130" s="2">
        <f>IF(DatosLimpios[[#This Row],[Number of Affected Users]]="six hundred",600,VALUE(DatosLimpios[[#This Row],[Number of Affected Users]]))</f>
        <v>536925</v>
      </c>
      <c r="R130" s="11">
        <f>DatosLimpios[[#This Row],[Perdida economica UNK]] /DatosLimpios[[#This Row],[Nº de Usuarios Afectados]]</f>
        <v>0.50658844345113374</v>
      </c>
      <c r="S130" s="11" t="str">
        <f>IF(DatosLimpios[[#This Row],[Perdida $ por Usuario]]&gt;100, "Grave",IF(DatosLimpios[[#This Row],[Perdida $ por Usuario]]&gt;40, "Moderada","Leve"))</f>
        <v>Leve</v>
      </c>
      <c r="T130" s="1" t="str">
        <f t="shared" si="2"/>
        <v>Unknown</v>
      </c>
      <c r="U130" s="3" t="s">
        <v>52</v>
      </c>
      <c r="V130" s="3" t="s">
        <v>57</v>
      </c>
      <c r="W130" s="2">
        <v>62</v>
      </c>
      <c r="X130" s="2" t="str">
        <f>IF(DatosLimpios[[#This Row],[Incident Resolution Time (in Hours)]]&gt;50,"Tardia",IF(DatosLimpios[[#This Row],[Incident Resolution Time (in Hours)]]&gt;20,"Media","Rapida" ))</f>
        <v>Tardia</v>
      </c>
    </row>
    <row r="131" spans="1:24" x14ac:dyDescent="0.25">
      <c r="A131" s="2">
        <v>134</v>
      </c>
      <c r="B131" s="3" t="s">
        <v>41</v>
      </c>
      <c r="C1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31" s="1" t="str">
        <f>IFERROR(VLOOKUP(DatosLimpios[[#This Row],[Paises]], TablaRegiones[],2,FALSE), "Otra")</f>
        <v>Europa</v>
      </c>
      <c r="E131" s="2">
        <v>2023</v>
      </c>
      <c r="F131" s="3" t="s">
        <v>17</v>
      </c>
      <c r="G131" s="2">
        <f xml:space="preserve"> 2025 -DatosLimpios[[#This Row],[Year]]</f>
        <v>2</v>
      </c>
      <c r="H131" s="1" t="str">
        <f>IF(TRIM(DatosLimpios[[#This Row],[Attack Type]])="","Unknown",PROPER(TRIM(LOWER(DatosLimpios[[#This Row],[Attack Type]]))))</f>
        <v>Ransomware</v>
      </c>
      <c r="I131" s="3" t="s">
        <v>18</v>
      </c>
      <c r="J13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1" s="11">
        <v>6408</v>
      </c>
      <c r="L131" s="11">
        <f>IF(DatosLimpios[[#This Row],[Financial Loss (in Million $) ]]="",0,ABS(DatosLimpios[[#This Row],[Financial Loss (in Million $) ]]))*1000</f>
        <v>6408000</v>
      </c>
      <c r="M131" s="11" t="str">
        <f>IF(DatosLimpios[[#This Row],[Perdida economica UNK]]&gt;4000000,"Alta", IF(DatosLimpios[[#This Row],[Perdida economica UNK]]&gt;100000,"Media", "Baja"))</f>
        <v>Alta</v>
      </c>
      <c r="N131" s="18" t="s">
        <v>180</v>
      </c>
      <c r="O131" s="3" t="s">
        <v>36</v>
      </c>
      <c r="P131" s="2">
        <f>IF(DatosLimpios[[#This Row],[Number of Affected Users]]="six hundred",600,VALUE(DatosLimpios[[#This Row],[Number of Affected Users]]))</f>
        <v>238068</v>
      </c>
      <c r="Q131" s="2">
        <f>IF(DatosLimpios[[#This Row],[Number of Affected Users]]="six hundred",600,VALUE(DatosLimpios[[#This Row],[Number of Affected Users]]))</f>
        <v>238068</v>
      </c>
      <c r="R131" s="11">
        <f>DatosLimpios[[#This Row],[Perdida economica UNK]] /DatosLimpios[[#This Row],[Nº de Usuarios Afectados]]</f>
        <v>26.916679268108272</v>
      </c>
      <c r="S131" s="11" t="str">
        <f>IF(DatosLimpios[[#This Row],[Perdida $ por Usuario]]&gt;100, "Grave",IF(DatosLimpios[[#This Row],[Perdida $ por Usuario]]&gt;40, "Moderada","Leve"))</f>
        <v>Leve</v>
      </c>
      <c r="T131" s="1" t="str">
        <f t="shared" si="2"/>
        <v>Unknown</v>
      </c>
      <c r="U131" s="3" t="s">
        <v>15</v>
      </c>
      <c r="V131" s="3" t="s">
        <v>16</v>
      </c>
      <c r="W131" s="2">
        <v>61</v>
      </c>
      <c r="X131" s="2" t="str">
        <f>IF(DatosLimpios[[#This Row],[Incident Resolution Time (in Hours)]]&gt;50,"Tardia",IF(DatosLimpios[[#This Row],[Incident Resolution Time (in Hours)]]&gt;20,"Media","Rapida" ))</f>
        <v>Tardia</v>
      </c>
    </row>
    <row r="132" spans="1:24" x14ac:dyDescent="0.25">
      <c r="A132" s="2">
        <v>135</v>
      </c>
      <c r="B132" s="3" t="s">
        <v>71</v>
      </c>
      <c r="C1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32" s="1" t="str">
        <f>IFERROR(VLOOKUP(DatosLimpios[[#This Row],[Paises]], TablaRegiones[],2,FALSE), "Otra")</f>
        <v>Asia</v>
      </c>
      <c r="E132" s="2">
        <v>2022</v>
      </c>
      <c r="F132" s="3" t="s">
        <v>63</v>
      </c>
      <c r="G132" s="2">
        <f xml:space="preserve"> 2025 -DatosLimpios[[#This Row],[Year]]</f>
        <v>3</v>
      </c>
      <c r="H132" s="1" t="str">
        <f>IF(TRIM(DatosLimpios[[#This Row],[Attack Type]])="","Unknown",PROPER(TRIM(LOWER(DatosLimpios[[#This Row],[Attack Type]]))))</f>
        <v>Malware</v>
      </c>
      <c r="I132" s="3" t="s">
        <v>27</v>
      </c>
      <c r="J13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2" s="11">
        <v>3846</v>
      </c>
      <c r="L132" s="11">
        <f>IF(DatosLimpios[[#This Row],[Financial Loss (in Million $) ]]="",0,ABS(DatosLimpios[[#This Row],[Financial Loss (in Million $) ]]))*1000</f>
        <v>3846000</v>
      </c>
      <c r="M132" s="11" t="str">
        <f>IF(DatosLimpios[[#This Row],[Perdida economica UNK]]&gt;4000000,"Alta", IF(DatosLimpios[[#This Row],[Perdida economica UNK]]&gt;100000,"Media", "Baja"))</f>
        <v>Media</v>
      </c>
      <c r="N132" s="18" t="s">
        <v>181</v>
      </c>
      <c r="O132" s="3" t="s">
        <v>33</v>
      </c>
      <c r="P132" s="2">
        <f>IF(DatosLimpios[[#This Row],[Number of Affected Users]]="six hundred",600,VALUE(DatosLimpios[[#This Row],[Number of Affected Users]]))</f>
        <v>39814</v>
      </c>
      <c r="Q132" s="2">
        <f>IF(DatosLimpios[[#This Row],[Number of Affected Users]]="six hundred",600,VALUE(DatosLimpios[[#This Row],[Number of Affected Users]]))</f>
        <v>39814</v>
      </c>
      <c r="R132" s="11">
        <f>DatosLimpios[[#This Row],[Perdida economica UNK]] /DatosLimpios[[#This Row],[Nº de Usuarios Afectados]]</f>
        <v>96.599186215903956</v>
      </c>
      <c r="S132" s="11" t="str">
        <f>IF(DatosLimpios[[#This Row],[Perdida $ por Usuario]]&gt;100, "Grave",IF(DatosLimpios[[#This Row],[Perdida $ por Usuario]]&gt;40, "Moderada","Leve"))</f>
        <v>Moderada</v>
      </c>
      <c r="T132" s="1" t="str">
        <f t="shared" si="2"/>
        <v>Insider</v>
      </c>
      <c r="U132" s="3" t="s">
        <v>34</v>
      </c>
      <c r="V132" s="3" t="s">
        <v>16</v>
      </c>
      <c r="W132" s="2">
        <v>32</v>
      </c>
      <c r="X132" s="2" t="str">
        <f>IF(DatosLimpios[[#This Row],[Incident Resolution Time (in Hours)]]&gt;50,"Tardia",IF(DatosLimpios[[#This Row],[Incident Resolution Time (in Hours)]]&gt;20,"Media","Rapida" ))</f>
        <v>Media</v>
      </c>
    </row>
    <row r="133" spans="1:24" x14ac:dyDescent="0.25">
      <c r="A133" s="2">
        <v>136</v>
      </c>
      <c r="B133" s="3" t="s">
        <v>45</v>
      </c>
      <c r="C1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3" s="1" t="str">
        <f>IFERROR(VLOOKUP(DatosLimpios[[#This Row],[Paises]], TablaRegiones[],2,FALSE), "Otra")</f>
        <v>Asia</v>
      </c>
      <c r="E133" s="2">
        <v>2018</v>
      </c>
      <c r="F133" s="3" t="s">
        <v>39</v>
      </c>
      <c r="G133" s="2">
        <f xml:space="preserve"> 2025 -DatosLimpios[[#This Row],[Year]]</f>
        <v>7</v>
      </c>
      <c r="H133" s="1" t="str">
        <f>IF(TRIM(DatosLimpios[[#This Row],[Attack Type]])="","Unknown",PROPER(TRIM(LOWER(DatosLimpios[[#This Row],[Attack Type]]))))</f>
        <v>Ddos</v>
      </c>
      <c r="I133" s="3" t="s">
        <v>69</v>
      </c>
      <c r="J13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3" s="11">
        <v>8089</v>
      </c>
      <c r="L133" s="11">
        <f>IF(DatosLimpios[[#This Row],[Financial Loss (in Million $) ]]="",0,ABS(DatosLimpios[[#This Row],[Financial Loss (in Million $) ]]))*1000</f>
        <v>8089000</v>
      </c>
      <c r="M133" s="11" t="str">
        <f>IF(DatosLimpios[[#This Row],[Perdida economica UNK]]&gt;4000000,"Alta", IF(DatosLimpios[[#This Row],[Perdida economica UNK]]&gt;100000,"Media", "Baja"))</f>
        <v>Alta</v>
      </c>
      <c r="N133" s="18" t="s">
        <v>182</v>
      </c>
      <c r="O133" s="3" t="s">
        <v>29</v>
      </c>
      <c r="P133" s="2">
        <f>IF(DatosLimpios[[#This Row],[Number of Affected Users]]="six hundred",600,VALUE(DatosLimpios[[#This Row],[Number of Affected Users]]))</f>
        <v>268956</v>
      </c>
      <c r="Q133" s="2">
        <f>IF(DatosLimpios[[#This Row],[Number of Affected Users]]="six hundred",600,VALUE(DatosLimpios[[#This Row],[Number of Affected Users]]))</f>
        <v>268956</v>
      </c>
      <c r="R133" s="11">
        <f>DatosLimpios[[#This Row],[Perdida economica UNK]] /DatosLimpios[[#This Row],[Nº de Usuarios Afectados]]</f>
        <v>30.075551391305641</v>
      </c>
      <c r="S133" s="11" t="str">
        <f>IF(DatosLimpios[[#This Row],[Perdida $ por Usuario]]&gt;100, "Grave",IF(DatosLimpios[[#This Row],[Perdida $ por Usuario]]&gt;40, "Moderada","Leve"))</f>
        <v>Leve</v>
      </c>
      <c r="T133" s="1" t="str">
        <f t="shared" si="2"/>
        <v>Nation-state</v>
      </c>
      <c r="U133" s="3" t="s">
        <v>52</v>
      </c>
      <c r="V133" s="3" t="s">
        <v>37</v>
      </c>
      <c r="W133" s="2">
        <v>47</v>
      </c>
      <c r="X133" s="2" t="str">
        <f>IF(DatosLimpios[[#This Row],[Incident Resolution Time (in Hours)]]&gt;50,"Tardia",IF(DatosLimpios[[#This Row],[Incident Resolution Time (in Hours)]]&gt;20,"Media","Rapida" ))</f>
        <v>Media</v>
      </c>
    </row>
    <row r="134" spans="1:24" x14ac:dyDescent="0.25">
      <c r="A134" s="2">
        <v>137</v>
      </c>
      <c r="B134" s="3" t="s">
        <v>41</v>
      </c>
      <c r="C1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34" s="1" t="str">
        <f>IFERROR(VLOOKUP(DatosLimpios[[#This Row],[Paises]], TablaRegiones[],2,FALSE), "Otra")</f>
        <v>Europa</v>
      </c>
      <c r="E134" s="2">
        <v>2015</v>
      </c>
      <c r="F134" s="3" t="s">
        <v>63</v>
      </c>
      <c r="G134" s="2">
        <f xml:space="preserve"> 2025 -DatosLimpios[[#This Row],[Year]]</f>
        <v>10</v>
      </c>
      <c r="H134" s="1" t="str">
        <f>IF(TRIM(DatosLimpios[[#This Row],[Attack Type]])="","Unknown",PROPER(TRIM(LOWER(DatosLimpios[[#This Row],[Attack Type]]))))</f>
        <v>Malware</v>
      </c>
      <c r="I134" s="3" t="s">
        <v>12</v>
      </c>
      <c r="J13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4" s="11">
        <v>1576</v>
      </c>
      <c r="L134" s="11">
        <f>IF(DatosLimpios[[#This Row],[Financial Loss (in Million $) ]]="",0,ABS(DatosLimpios[[#This Row],[Financial Loss (in Million $) ]]))*1000</f>
        <v>1576000</v>
      </c>
      <c r="M134" s="11" t="str">
        <f>IF(DatosLimpios[[#This Row],[Perdida economica UNK]]&gt;4000000,"Alta", IF(DatosLimpios[[#This Row],[Perdida economica UNK]]&gt;100000,"Media", "Baja"))</f>
        <v>Media</v>
      </c>
      <c r="N134" s="18" t="s">
        <v>183</v>
      </c>
      <c r="O134" s="3" t="s">
        <v>29</v>
      </c>
      <c r="P134" s="2">
        <f>IF(DatosLimpios[[#This Row],[Number of Affected Users]]="six hundred",600,VALUE(DatosLimpios[[#This Row],[Number of Affected Users]]))</f>
        <v>424</v>
      </c>
      <c r="Q134" s="2">
        <f>IF(DatosLimpios[[#This Row],[Number of Affected Users]]="six hundred",600,VALUE(DatosLimpios[[#This Row],[Number of Affected Users]]))</f>
        <v>424</v>
      </c>
      <c r="R134" s="11">
        <f>DatosLimpios[[#This Row],[Perdida economica UNK]] /DatosLimpios[[#This Row],[Nº de Usuarios Afectados]]</f>
        <v>3716.9811320754716</v>
      </c>
      <c r="S134" s="11" t="str">
        <f>IF(DatosLimpios[[#This Row],[Perdida $ por Usuario]]&gt;100, "Grave",IF(DatosLimpios[[#This Row],[Perdida $ por Usuario]]&gt;40, "Moderada","Leve"))</f>
        <v>Grave</v>
      </c>
      <c r="T134" s="1" t="str">
        <f t="shared" si="2"/>
        <v>Nation-state</v>
      </c>
      <c r="U134" s="3" t="s">
        <v>15</v>
      </c>
      <c r="V134" s="3" t="s">
        <v>37</v>
      </c>
      <c r="W134" s="2">
        <v>58</v>
      </c>
      <c r="X134" s="2" t="str">
        <f>IF(DatosLimpios[[#This Row],[Incident Resolution Time (in Hours)]]&gt;50,"Tardia",IF(DatosLimpios[[#This Row],[Incident Resolution Time (in Hours)]]&gt;20,"Media","Rapida" ))</f>
        <v>Tardia</v>
      </c>
    </row>
    <row r="135" spans="1:24" x14ac:dyDescent="0.25">
      <c r="A135" s="2">
        <v>138</v>
      </c>
      <c r="B135" s="3" t="s">
        <v>87</v>
      </c>
      <c r="C1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5" s="1" t="str">
        <f>IFERROR(VLOOKUP(DatosLimpios[[#This Row],[Paises]], TablaRegiones[],2,FALSE), "Otra")</f>
        <v>América</v>
      </c>
      <c r="E135" s="2">
        <v>2021</v>
      </c>
      <c r="F135" s="3" t="s">
        <v>42</v>
      </c>
      <c r="G135" s="2">
        <f xml:space="preserve"> 2025 -DatosLimpios[[#This Row],[Year]]</f>
        <v>4</v>
      </c>
      <c r="H135" s="1" t="str">
        <f>IF(TRIM(DatosLimpios[[#This Row],[Attack Type]])="","Unknown",PROPER(TRIM(LOWER(DatosLimpios[[#This Row],[Attack Type]]))))</f>
        <v>Sql Injection</v>
      </c>
      <c r="I135" s="3" t="s">
        <v>27</v>
      </c>
      <c r="J13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5" s="11">
        <v>8224</v>
      </c>
      <c r="L135" s="11">
        <f>IF(DatosLimpios[[#This Row],[Financial Loss (in Million $) ]]="",0,ABS(DatosLimpios[[#This Row],[Financial Loss (in Million $) ]]))*1000</f>
        <v>8224000</v>
      </c>
      <c r="M135" s="11" t="str">
        <f>IF(DatosLimpios[[#This Row],[Perdida economica UNK]]&gt;4000000,"Alta", IF(DatosLimpios[[#This Row],[Perdida economica UNK]]&gt;100000,"Media", "Baja"))</f>
        <v>Alta</v>
      </c>
      <c r="N135" s="18" t="s">
        <v>184</v>
      </c>
      <c r="O135" s="3" t="s">
        <v>36</v>
      </c>
      <c r="P135" s="2">
        <f>IF(DatosLimpios[[#This Row],[Number of Affected Users]]="six hundred",600,VALUE(DatosLimpios[[#This Row],[Number of Affected Users]]))</f>
        <v>982969</v>
      </c>
      <c r="Q135" s="2">
        <f>IF(DatosLimpios[[#This Row],[Number of Affected Users]]="six hundred",600,VALUE(DatosLimpios[[#This Row],[Number of Affected Users]]))</f>
        <v>982969</v>
      </c>
      <c r="R135" s="11">
        <f>DatosLimpios[[#This Row],[Perdida economica UNK]] /DatosLimpios[[#This Row],[Nº de Usuarios Afectados]]</f>
        <v>8.3664896858395323</v>
      </c>
      <c r="S135" s="11" t="str">
        <f>IF(DatosLimpios[[#This Row],[Perdida $ por Usuario]]&gt;100, "Grave",IF(DatosLimpios[[#This Row],[Perdida $ por Usuario]]&gt;40, "Moderada","Leve"))</f>
        <v>Leve</v>
      </c>
      <c r="T135" s="1" t="str">
        <f t="shared" si="2"/>
        <v>Unknown</v>
      </c>
      <c r="U135" s="3" t="s">
        <v>15</v>
      </c>
      <c r="V135" s="3" t="s">
        <v>57</v>
      </c>
      <c r="W135" s="2">
        <v>64</v>
      </c>
      <c r="X135" s="2" t="str">
        <f>IF(DatosLimpios[[#This Row],[Incident Resolution Time (in Hours)]]&gt;50,"Tardia",IF(DatosLimpios[[#This Row],[Incident Resolution Time (in Hours)]]&gt;20,"Media","Rapida" ))</f>
        <v>Tardia</v>
      </c>
    </row>
    <row r="136" spans="1:24" x14ac:dyDescent="0.25">
      <c r="A136" s="2">
        <v>139</v>
      </c>
      <c r="B136" s="3" t="s">
        <v>32</v>
      </c>
      <c r="C1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6" s="1" t="str">
        <f>IFERROR(VLOOKUP(DatosLimpios[[#This Row],[Paises]], TablaRegiones[],2,FALSE), "Otra")</f>
        <v>Europa</v>
      </c>
      <c r="E136" s="2">
        <v>2021</v>
      </c>
      <c r="F136" s="3" t="s">
        <v>63</v>
      </c>
      <c r="G136" s="2">
        <f xml:space="preserve"> 2025 -DatosLimpios[[#This Row],[Year]]</f>
        <v>4</v>
      </c>
      <c r="H136" s="1" t="str">
        <f>IF(TRIM(DatosLimpios[[#This Row],[Attack Type]])="","Unknown",PROPER(TRIM(LOWER(DatosLimpios[[#This Row],[Attack Type]]))))</f>
        <v>Malware</v>
      </c>
      <c r="I136" s="3" t="s">
        <v>69</v>
      </c>
      <c r="J13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6" s="11">
        <v>8272</v>
      </c>
      <c r="L136" s="11">
        <f>IF(DatosLimpios[[#This Row],[Financial Loss (in Million $) ]]="",0,ABS(DatosLimpios[[#This Row],[Financial Loss (in Million $) ]]))*1000</f>
        <v>8272000</v>
      </c>
      <c r="M136" s="11" t="str">
        <f>IF(DatosLimpios[[#This Row],[Perdida economica UNK]]&gt;4000000,"Alta", IF(DatosLimpios[[#This Row],[Perdida economica UNK]]&gt;100000,"Media", "Baja"))</f>
        <v>Alta</v>
      </c>
      <c r="N136" s="18" t="s">
        <v>185</v>
      </c>
      <c r="O136" s="3" t="s">
        <v>29</v>
      </c>
      <c r="P136" s="2">
        <f>IF(DatosLimpios[[#This Row],[Number of Affected Users]]="six hundred",600,VALUE(DatosLimpios[[#This Row],[Number of Affected Users]]))</f>
        <v>219703</v>
      </c>
      <c r="Q136" s="2">
        <f>IF(DatosLimpios[[#This Row],[Number of Affected Users]]="six hundred",600,VALUE(DatosLimpios[[#This Row],[Number of Affected Users]]))</f>
        <v>219703</v>
      </c>
      <c r="R136" s="11">
        <f>DatosLimpios[[#This Row],[Perdida economica UNK]] /DatosLimpios[[#This Row],[Nº de Usuarios Afectados]]</f>
        <v>37.65082861863516</v>
      </c>
      <c r="S136" s="11" t="str">
        <f>IF(DatosLimpios[[#This Row],[Perdida $ por Usuario]]&gt;100, "Grave",IF(DatosLimpios[[#This Row],[Perdida $ por Usuario]]&gt;40, "Moderada","Leve"))</f>
        <v>Leve</v>
      </c>
      <c r="T136" s="1" t="str">
        <f t="shared" si="2"/>
        <v>Nation-state</v>
      </c>
      <c r="U136" s="3" t="s">
        <v>34</v>
      </c>
      <c r="V136" s="3" t="s">
        <v>49</v>
      </c>
      <c r="W136" s="2">
        <v>33</v>
      </c>
      <c r="X136" s="2" t="str">
        <f>IF(DatosLimpios[[#This Row],[Incident Resolution Time (in Hours)]]&gt;50,"Tardia",IF(DatosLimpios[[#This Row],[Incident Resolution Time (in Hours)]]&gt;20,"Media","Rapida" ))</f>
        <v>Media</v>
      </c>
    </row>
    <row r="137" spans="1:24" x14ac:dyDescent="0.25">
      <c r="A137" s="2">
        <v>140</v>
      </c>
      <c r="B137" s="3" t="s">
        <v>71</v>
      </c>
      <c r="C1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37" s="1" t="str">
        <f>IFERROR(VLOOKUP(DatosLimpios[[#This Row],[Paises]], TablaRegiones[],2,FALSE), "Otra")</f>
        <v>Asia</v>
      </c>
      <c r="E137" s="2">
        <v>2016</v>
      </c>
      <c r="F137" s="3" t="s">
        <v>22</v>
      </c>
      <c r="G137" s="2">
        <f xml:space="preserve"> 2025 -DatosLimpios[[#This Row],[Year]]</f>
        <v>9</v>
      </c>
      <c r="H137" s="1" t="str">
        <f>IF(TRIM(DatosLimpios[[#This Row],[Attack Type]])="","Unknown",PROPER(TRIM(LOWER(DatosLimpios[[#This Row],[Attack Type]]))))</f>
        <v>Man-In-The-Middle</v>
      </c>
      <c r="I137" s="3" t="s">
        <v>18</v>
      </c>
      <c r="J13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7" s="11">
        <v>1896</v>
      </c>
      <c r="L137" s="11">
        <f>IF(DatosLimpios[[#This Row],[Financial Loss (in Million $) ]]="",0,ABS(DatosLimpios[[#This Row],[Financial Loss (in Million $) ]]))*1000</f>
        <v>1896000</v>
      </c>
      <c r="M137" s="11" t="str">
        <f>IF(DatosLimpios[[#This Row],[Perdida economica UNK]]&gt;4000000,"Alta", IF(DatosLimpios[[#This Row],[Perdida economica UNK]]&gt;100000,"Media", "Baja"))</f>
        <v>Media</v>
      </c>
      <c r="N137" s="18" t="s">
        <v>186</v>
      </c>
      <c r="O137" s="3" t="s">
        <v>29</v>
      </c>
      <c r="P137" s="2">
        <f>IF(DatosLimpios[[#This Row],[Number of Affected Users]]="six hundred",600,VALUE(DatosLimpios[[#This Row],[Number of Affected Users]]))</f>
        <v>530947</v>
      </c>
      <c r="Q137" s="2">
        <f>IF(DatosLimpios[[#This Row],[Number of Affected Users]]="six hundred",600,VALUE(DatosLimpios[[#This Row],[Number of Affected Users]]))</f>
        <v>530947</v>
      </c>
      <c r="R137" s="11">
        <f>DatosLimpios[[#This Row],[Perdida economica UNK]] /DatosLimpios[[#This Row],[Nº de Usuarios Afectados]]</f>
        <v>3.5709778942154302</v>
      </c>
      <c r="S137" s="11" t="str">
        <f>IF(DatosLimpios[[#This Row],[Perdida $ por Usuario]]&gt;100, "Grave",IF(DatosLimpios[[#This Row],[Perdida $ por Usuario]]&gt;40, "Moderada","Leve"))</f>
        <v>Leve</v>
      </c>
      <c r="T137" s="1" t="str">
        <f t="shared" si="2"/>
        <v>Nation-state</v>
      </c>
      <c r="U137" s="3" t="s">
        <v>15</v>
      </c>
      <c r="V137" s="3" t="s">
        <v>16</v>
      </c>
      <c r="W137" s="2">
        <v>12</v>
      </c>
      <c r="X137" s="2" t="str">
        <f>IF(DatosLimpios[[#This Row],[Incident Resolution Time (in Hours)]]&gt;50,"Tardia",IF(DatosLimpios[[#This Row],[Incident Resolution Time (in Hours)]]&gt;20,"Media","Rapida" ))</f>
        <v>Rapida</v>
      </c>
    </row>
    <row r="138" spans="1:24" x14ac:dyDescent="0.25">
      <c r="A138" s="2">
        <v>141</v>
      </c>
      <c r="B138" s="3" t="s">
        <v>26</v>
      </c>
      <c r="C1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38" s="1" t="str">
        <f>IFERROR(VLOOKUP(DatosLimpios[[#This Row],[Paises]], TablaRegiones[],2,FALSE), "Otra")</f>
        <v>Europa</v>
      </c>
      <c r="E138" s="2">
        <v>2017</v>
      </c>
      <c r="F138" s="3" t="s">
        <v>42</v>
      </c>
      <c r="G138" s="2">
        <f xml:space="preserve"> 2025 -DatosLimpios[[#This Row],[Year]]</f>
        <v>8</v>
      </c>
      <c r="H138" s="1" t="str">
        <f>IF(TRIM(DatosLimpios[[#This Row],[Attack Type]])="","Unknown",PROPER(TRIM(LOWER(DatosLimpios[[#This Row],[Attack Type]]))))</f>
        <v>Sql Injection</v>
      </c>
      <c r="I138" s="3" t="s">
        <v>23</v>
      </c>
      <c r="J13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8" s="11">
        <v>5339</v>
      </c>
      <c r="L138" s="11">
        <f>IF(DatosLimpios[[#This Row],[Financial Loss (in Million $) ]]="",0,ABS(DatosLimpios[[#This Row],[Financial Loss (in Million $) ]]))*1000</f>
        <v>5339000</v>
      </c>
      <c r="M138" s="11" t="str">
        <f>IF(DatosLimpios[[#This Row],[Perdida economica UNK]]&gt;4000000,"Alta", IF(DatosLimpios[[#This Row],[Perdida economica UNK]]&gt;100000,"Media", "Baja"))</f>
        <v>Alta</v>
      </c>
      <c r="N138" s="18" t="s">
        <v>187</v>
      </c>
      <c r="O138" s="3" t="s">
        <v>33</v>
      </c>
      <c r="P138" s="2">
        <f>IF(DatosLimpios[[#This Row],[Number of Affected Users]]="six hundred",600,VALUE(DatosLimpios[[#This Row],[Number of Affected Users]]))</f>
        <v>576110</v>
      </c>
      <c r="Q138" s="2">
        <f>IF(DatosLimpios[[#This Row],[Number of Affected Users]]="six hundred",600,VALUE(DatosLimpios[[#This Row],[Number of Affected Users]]))</f>
        <v>576110</v>
      </c>
      <c r="R138" s="11">
        <f>DatosLimpios[[#This Row],[Perdida economica UNK]] /DatosLimpios[[#This Row],[Nº de Usuarios Afectados]]</f>
        <v>9.2673274201107425</v>
      </c>
      <c r="S138" s="11" t="str">
        <f>IF(DatosLimpios[[#This Row],[Perdida $ por Usuario]]&gt;100, "Grave",IF(DatosLimpios[[#This Row],[Perdida $ por Usuario]]&gt;40, "Moderada","Leve"))</f>
        <v>Leve</v>
      </c>
      <c r="T138" s="1" t="str">
        <f t="shared" si="2"/>
        <v>Insider</v>
      </c>
      <c r="U138" s="3" t="s">
        <v>15</v>
      </c>
      <c r="V138" s="3" t="s">
        <v>37</v>
      </c>
      <c r="W138" s="2">
        <v>37</v>
      </c>
      <c r="X138" s="2" t="str">
        <f>IF(DatosLimpios[[#This Row],[Incident Resolution Time (in Hours)]]&gt;50,"Tardia",IF(DatosLimpios[[#This Row],[Incident Resolution Time (in Hours)]]&gt;20,"Media","Rapida" ))</f>
        <v>Media</v>
      </c>
    </row>
    <row r="139" spans="1:24" x14ac:dyDescent="0.25">
      <c r="A139" s="2">
        <v>142</v>
      </c>
      <c r="B139" s="3" t="s">
        <v>26</v>
      </c>
      <c r="C1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39" s="1" t="str">
        <f>IFERROR(VLOOKUP(DatosLimpios[[#This Row],[Paises]], TablaRegiones[],2,FALSE), "Otra")</f>
        <v>Europa</v>
      </c>
      <c r="E139" s="2">
        <v>2017</v>
      </c>
      <c r="F139" s="3" t="s">
        <v>22</v>
      </c>
      <c r="G139" s="2">
        <f xml:space="preserve"> 2025 -DatosLimpios[[#This Row],[Year]]</f>
        <v>8</v>
      </c>
      <c r="H139" s="1" t="str">
        <f>IF(TRIM(DatosLimpios[[#This Row],[Attack Type]])="","Unknown",PROPER(TRIM(LOWER(DatosLimpios[[#This Row],[Attack Type]]))))</f>
        <v>Man-In-The-Middle</v>
      </c>
      <c r="I139" s="3" t="s">
        <v>69</v>
      </c>
      <c r="J13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9" s="11">
        <v>489</v>
      </c>
      <c r="L139" s="11">
        <f>IF(DatosLimpios[[#This Row],[Financial Loss (in Million $) ]]="",0,ABS(DatosLimpios[[#This Row],[Financial Loss (in Million $) ]]))*1000</f>
        <v>489000</v>
      </c>
      <c r="M139" s="11" t="str">
        <f>IF(DatosLimpios[[#This Row],[Perdida economica UNK]]&gt;4000000,"Alta", IF(DatosLimpios[[#This Row],[Perdida economica UNK]]&gt;100000,"Media", "Baja"))</f>
        <v>Media</v>
      </c>
      <c r="N139" s="18" t="s">
        <v>188</v>
      </c>
      <c r="O139" s="3" t="s">
        <v>36</v>
      </c>
      <c r="P139" s="2">
        <f>IF(DatosLimpios[[#This Row],[Number of Affected Users]]="six hundred",600,VALUE(DatosLimpios[[#This Row],[Number of Affected Users]]))</f>
        <v>177154</v>
      </c>
      <c r="Q139" s="2">
        <f>IF(DatosLimpios[[#This Row],[Number of Affected Users]]="six hundred",600,VALUE(DatosLimpios[[#This Row],[Number of Affected Users]]))</f>
        <v>177154</v>
      </c>
      <c r="R139" s="11">
        <f>DatosLimpios[[#This Row],[Perdida economica UNK]] /DatosLimpios[[#This Row],[Nº de Usuarios Afectados]]</f>
        <v>2.7603102385495104</v>
      </c>
      <c r="S139" s="11" t="str">
        <f>IF(DatosLimpios[[#This Row],[Perdida $ por Usuario]]&gt;100, "Grave",IF(DatosLimpios[[#This Row],[Perdida $ por Usuario]]&gt;40, "Moderada","Leve"))</f>
        <v>Leve</v>
      </c>
      <c r="T139" s="1" t="str">
        <f t="shared" si="2"/>
        <v>Unknown</v>
      </c>
      <c r="U139" s="3" t="s">
        <v>52</v>
      </c>
      <c r="V139" s="3" t="s">
        <v>37</v>
      </c>
      <c r="W139" s="2">
        <v>68</v>
      </c>
      <c r="X139" s="2" t="str">
        <f>IF(DatosLimpios[[#This Row],[Incident Resolution Time (in Hours)]]&gt;50,"Tardia",IF(DatosLimpios[[#This Row],[Incident Resolution Time (in Hours)]]&gt;20,"Media","Rapida" ))</f>
        <v>Tardia</v>
      </c>
    </row>
    <row r="140" spans="1:24" x14ac:dyDescent="0.25">
      <c r="A140" s="2">
        <v>143</v>
      </c>
      <c r="B140" s="3" t="s">
        <v>41</v>
      </c>
      <c r="C1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0" s="1" t="str">
        <f>IFERROR(VLOOKUP(DatosLimpios[[#This Row],[Paises]], TablaRegiones[],2,FALSE), "Otra")</f>
        <v>Europa</v>
      </c>
      <c r="E140" s="2">
        <v>2017</v>
      </c>
      <c r="F140" s="3" t="s">
        <v>42</v>
      </c>
      <c r="G140" s="2">
        <f xml:space="preserve"> 2025 -DatosLimpios[[#This Row],[Year]]</f>
        <v>8</v>
      </c>
      <c r="H140" s="1" t="str">
        <f>IF(TRIM(DatosLimpios[[#This Row],[Attack Type]])="","Unknown",PROPER(TRIM(LOWER(DatosLimpios[[#This Row],[Attack Type]]))))</f>
        <v>Sql Injection</v>
      </c>
      <c r="I140" s="3" t="s">
        <v>47</v>
      </c>
      <c r="J14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0" s="11">
        <v>6077</v>
      </c>
      <c r="L140" s="11">
        <f>IF(DatosLimpios[[#This Row],[Financial Loss (in Million $) ]]="",0,ABS(DatosLimpios[[#This Row],[Financial Loss (in Million $) ]]))*1000</f>
        <v>6077000</v>
      </c>
      <c r="M140" s="11" t="str">
        <f>IF(DatosLimpios[[#This Row],[Perdida economica UNK]]&gt;4000000,"Alta", IF(DatosLimpios[[#This Row],[Perdida economica UNK]]&gt;100000,"Media", "Baja"))</f>
        <v>Alta</v>
      </c>
      <c r="N140" s="18" t="s">
        <v>189</v>
      </c>
      <c r="O140" s="3" t="s">
        <v>14</v>
      </c>
      <c r="P140" s="2">
        <f>IF(DatosLimpios[[#This Row],[Number of Affected Users]]="six hundred",600,VALUE(DatosLimpios[[#This Row],[Number of Affected Users]]))</f>
        <v>212177</v>
      </c>
      <c r="Q140" s="2">
        <f>IF(DatosLimpios[[#This Row],[Number of Affected Users]]="six hundred",600,VALUE(DatosLimpios[[#This Row],[Number of Affected Users]]))</f>
        <v>212177</v>
      </c>
      <c r="R140" s="11">
        <f>DatosLimpios[[#This Row],[Perdida economica UNK]] /DatosLimpios[[#This Row],[Nº de Usuarios Afectados]]</f>
        <v>28.641181654939036</v>
      </c>
      <c r="S140" s="11" t="str">
        <f>IF(DatosLimpios[[#This Row],[Perdida $ por Usuario]]&gt;100, "Grave",IF(DatosLimpios[[#This Row],[Perdida $ por Usuario]]&gt;40, "Moderada","Leve"))</f>
        <v>Leve</v>
      </c>
      <c r="T140" s="1" t="str">
        <f t="shared" si="2"/>
        <v>Hacker Group</v>
      </c>
      <c r="U140" s="3" t="s">
        <v>34</v>
      </c>
      <c r="V140" s="3" t="s">
        <v>57</v>
      </c>
      <c r="W140" s="2">
        <v>2</v>
      </c>
      <c r="X140" s="2" t="str">
        <f>IF(DatosLimpios[[#This Row],[Incident Resolution Time (in Hours)]]&gt;50,"Tardia",IF(DatosLimpios[[#This Row],[Incident Resolution Time (in Hours)]]&gt;20,"Media","Rapida" ))</f>
        <v>Rapida</v>
      </c>
    </row>
    <row r="141" spans="1:24" x14ac:dyDescent="0.25">
      <c r="A141" s="2">
        <v>144</v>
      </c>
      <c r="B141" s="3" t="s">
        <v>32</v>
      </c>
      <c r="C1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41" s="1" t="str">
        <f>IFERROR(VLOOKUP(DatosLimpios[[#This Row],[Paises]], TablaRegiones[],2,FALSE), "Otra")</f>
        <v>Europa</v>
      </c>
      <c r="E141" s="2">
        <v>2021</v>
      </c>
      <c r="F141" s="3" t="s">
        <v>39</v>
      </c>
      <c r="G141" s="2">
        <f xml:space="preserve"> 2025 -DatosLimpios[[#This Row],[Year]]</f>
        <v>4</v>
      </c>
      <c r="H141" s="1" t="str">
        <f>IF(TRIM(DatosLimpios[[#This Row],[Attack Type]])="","Unknown",PROPER(TRIM(LOWER(DatosLimpios[[#This Row],[Attack Type]]))))</f>
        <v>Ddos</v>
      </c>
      <c r="I141" s="3" t="s">
        <v>46</v>
      </c>
      <c r="J14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1" s="11">
        <v>9124</v>
      </c>
      <c r="L141" s="11">
        <f>IF(DatosLimpios[[#This Row],[Financial Loss (in Million $) ]]="",0,ABS(DatosLimpios[[#This Row],[Financial Loss (in Million $) ]]))*1000</f>
        <v>9124000</v>
      </c>
      <c r="M141" s="11" t="str">
        <f>IF(DatosLimpios[[#This Row],[Perdida economica UNK]]&gt;4000000,"Alta", IF(DatosLimpios[[#This Row],[Perdida economica UNK]]&gt;100000,"Media", "Baja"))</f>
        <v>Alta</v>
      </c>
      <c r="N141" s="18" t="s">
        <v>190</v>
      </c>
      <c r="O141" s="3" t="s">
        <v>14</v>
      </c>
      <c r="P141" s="2">
        <f>IF(DatosLimpios[[#This Row],[Number of Affected Users]]="six hundred",600,VALUE(DatosLimpios[[#This Row],[Number of Affected Users]]))</f>
        <v>8787</v>
      </c>
      <c r="Q141" s="2">
        <f>IF(DatosLimpios[[#This Row],[Number of Affected Users]]="six hundred",600,VALUE(DatosLimpios[[#This Row],[Number of Affected Users]]))</f>
        <v>8787</v>
      </c>
      <c r="R141" s="11">
        <f>DatosLimpios[[#This Row],[Perdida economica UNK]] /DatosLimpios[[#This Row],[Nº de Usuarios Afectados]]</f>
        <v>1038.3521110731763</v>
      </c>
      <c r="S141" s="11" t="str">
        <f>IF(DatosLimpios[[#This Row],[Perdida $ por Usuario]]&gt;100, "Grave",IF(DatosLimpios[[#This Row],[Perdida $ por Usuario]]&gt;40, "Moderada","Leve"))</f>
        <v>Grave</v>
      </c>
      <c r="T141" s="1" t="str">
        <f t="shared" si="2"/>
        <v>Hacker Group</v>
      </c>
      <c r="U141" s="3" t="s">
        <v>15</v>
      </c>
      <c r="V141" s="3" t="s">
        <v>57</v>
      </c>
      <c r="W141" s="2">
        <v>55</v>
      </c>
      <c r="X141" s="2" t="str">
        <f>IF(DatosLimpios[[#This Row],[Incident Resolution Time (in Hours)]]&gt;50,"Tardia",IF(DatosLimpios[[#This Row],[Incident Resolution Time (in Hours)]]&gt;20,"Media","Rapida" ))</f>
        <v>Tardia</v>
      </c>
    </row>
    <row r="142" spans="1:24" x14ac:dyDescent="0.25">
      <c r="A142" s="2">
        <v>145</v>
      </c>
      <c r="B142" s="3" t="s">
        <v>87</v>
      </c>
      <c r="C1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2" s="1" t="str">
        <f>IFERROR(VLOOKUP(DatosLimpios[[#This Row],[Paises]], TablaRegiones[],2,FALSE), "Otra")</f>
        <v>América</v>
      </c>
      <c r="E142" s="2">
        <v>2015</v>
      </c>
      <c r="F142" s="3" t="s">
        <v>50</v>
      </c>
      <c r="G142" s="2">
        <f xml:space="preserve"> 2025 -DatosLimpios[[#This Row],[Year]]</f>
        <v>10</v>
      </c>
      <c r="H142" s="1" t="str">
        <f>IF(TRIM(DatosLimpios[[#This Row],[Attack Type]])="","Unknown",PROPER(TRIM(LOWER(DatosLimpios[[#This Row],[Attack Type]]))))</f>
        <v>Phishing</v>
      </c>
      <c r="I142" s="3" t="s">
        <v>12</v>
      </c>
      <c r="J14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2" s="11">
        <v>4136</v>
      </c>
      <c r="L142" s="11">
        <f>IF(DatosLimpios[[#This Row],[Financial Loss (in Million $) ]]="",0,ABS(DatosLimpios[[#This Row],[Financial Loss (in Million $) ]]))*1000</f>
        <v>4136000</v>
      </c>
      <c r="M142" s="11" t="str">
        <f>IF(DatosLimpios[[#This Row],[Perdida economica UNK]]&gt;4000000,"Alta", IF(DatosLimpios[[#This Row],[Perdida economica UNK]]&gt;100000,"Media", "Baja"))</f>
        <v>Alta</v>
      </c>
      <c r="N142" s="18" t="s">
        <v>191</v>
      </c>
      <c r="O142" s="3" t="s">
        <v>33</v>
      </c>
      <c r="P142" s="2">
        <f>IF(DatosLimpios[[#This Row],[Number of Affected Users]]="six hundred",600,VALUE(DatosLimpios[[#This Row],[Number of Affected Users]]))</f>
        <v>291727</v>
      </c>
      <c r="Q142" s="2">
        <f>IF(DatosLimpios[[#This Row],[Number of Affected Users]]="six hundred",600,VALUE(DatosLimpios[[#This Row],[Number of Affected Users]]))</f>
        <v>291727</v>
      </c>
      <c r="R142" s="11">
        <f>DatosLimpios[[#This Row],[Perdida economica UNK]] /DatosLimpios[[#This Row],[Nº de Usuarios Afectados]]</f>
        <v>14.177638682741057</v>
      </c>
      <c r="S142" s="11" t="str">
        <f>IF(DatosLimpios[[#This Row],[Perdida $ por Usuario]]&gt;100, "Grave",IF(DatosLimpios[[#This Row],[Perdida $ por Usuario]]&gt;40, "Moderada","Leve"))</f>
        <v>Leve</v>
      </c>
      <c r="T142" s="1" t="str">
        <f t="shared" si="2"/>
        <v>Insider</v>
      </c>
      <c r="U142" s="3" t="s">
        <v>34</v>
      </c>
      <c r="V142" s="3" t="s">
        <v>57</v>
      </c>
      <c r="W142" s="2">
        <v>31</v>
      </c>
      <c r="X142" s="2" t="str">
        <f>IF(DatosLimpios[[#This Row],[Incident Resolution Time (in Hours)]]&gt;50,"Tardia",IF(DatosLimpios[[#This Row],[Incident Resolution Time (in Hours)]]&gt;20,"Media","Rapida" ))</f>
        <v>Media</v>
      </c>
    </row>
    <row r="143" spans="1:24" x14ac:dyDescent="0.25">
      <c r="A143" s="2">
        <v>146</v>
      </c>
      <c r="B143" s="3" t="s">
        <v>32</v>
      </c>
      <c r="C1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43" s="1" t="str">
        <f>IFERROR(VLOOKUP(DatosLimpios[[#This Row],[Paises]], TablaRegiones[],2,FALSE), "Otra")</f>
        <v>Europa</v>
      </c>
      <c r="E143" s="2">
        <v>2022</v>
      </c>
      <c r="F143" s="3" t="s">
        <v>39</v>
      </c>
      <c r="G143" s="2">
        <f xml:space="preserve"> 2025 -DatosLimpios[[#This Row],[Year]]</f>
        <v>3</v>
      </c>
      <c r="H143" s="1" t="str">
        <f>IF(TRIM(DatosLimpios[[#This Row],[Attack Type]])="","Unknown",PROPER(TRIM(LOWER(DatosLimpios[[#This Row],[Attack Type]]))))</f>
        <v>Ddos</v>
      </c>
      <c r="I143" s="3" t="s">
        <v>23</v>
      </c>
      <c r="J14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3" s="11">
        <v>7818</v>
      </c>
      <c r="L143" s="11">
        <f>IF(DatosLimpios[[#This Row],[Financial Loss (in Million $) ]]="",0,ABS(DatosLimpios[[#This Row],[Financial Loss (in Million $) ]]))*1000</f>
        <v>7818000</v>
      </c>
      <c r="M143" s="11" t="str">
        <f>IF(DatosLimpios[[#This Row],[Perdida economica UNK]]&gt;4000000,"Alta", IF(DatosLimpios[[#This Row],[Perdida economica UNK]]&gt;100000,"Media", "Baja"))</f>
        <v>Alta</v>
      </c>
      <c r="N143" s="18" t="s">
        <v>192</v>
      </c>
      <c r="O143" s="3" t="s">
        <v>14</v>
      </c>
      <c r="P143" s="2">
        <f>IF(DatosLimpios[[#This Row],[Number of Affected Users]]="six hundred",600,VALUE(DatosLimpios[[#This Row],[Number of Affected Users]]))</f>
        <v>987652</v>
      </c>
      <c r="Q143" s="2">
        <f>IF(DatosLimpios[[#This Row],[Number of Affected Users]]="six hundred",600,VALUE(DatosLimpios[[#This Row],[Number of Affected Users]]))</f>
        <v>987652</v>
      </c>
      <c r="R143" s="11">
        <f>DatosLimpios[[#This Row],[Perdida economica UNK]] /DatosLimpios[[#This Row],[Nº de Usuarios Afectados]]</f>
        <v>7.9157436019974643</v>
      </c>
      <c r="S143" s="11" t="str">
        <f>IF(DatosLimpios[[#This Row],[Perdida $ por Usuario]]&gt;100, "Grave",IF(DatosLimpios[[#This Row],[Perdida $ por Usuario]]&gt;40, "Moderada","Leve"))</f>
        <v>Leve</v>
      </c>
      <c r="T143" s="1" t="str">
        <f t="shared" si="2"/>
        <v>Hacker Group</v>
      </c>
      <c r="U143" s="3" t="s">
        <v>34</v>
      </c>
      <c r="V143" s="3" t="s">
        <v>16</v>
      </c>
      <c r="W143" s="2">
        <v>72</v>
      </c>
      <c r="X143" s="2" t="str">
        <f>IF(DatosLimpios[[#This Row],[Incident Resolution Time (in Hours)]]&gt;50,"Tardia",IF(DatosLimpios[[#This Row],[Incident Resolution Time (in Hours)]]&gt;20,"Media","Rapida" ))</f>
        <v>Tardia</v>
      </c>
    </row>
    <row r="144" spans="1:24" x14ac:dyDescent="0.25">
      <c r="A144" s="2">
        <v>147</v>
      </c>
      <c r="B144" s="3" t="s">
        <v>10</v>
      </c>
      <c r="C1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4" s="1" t="str">
        <f>IFERROR(VLOOKUP(DatosLimpios[[#This Row],[Paises]], TablaRegiones[],2,FALSE), "Otra")</f>
        <v>Asia</v>
      </c>
      <c r="E144" s="2">
        <v>2022</v>
      </c>
      <c r="F144" s="3" t="s">
        <v>17</v>
      </c>
      <c r="G144" s="2">
        <f xml:space="preserve"> 2025 -DatosLimpios[[#This Row],[Year]]</f>
        <v>3</v>
      </c>
      <c r="H144" s="1" t="str">
        <f>IF(TRIM(DatosLimpios[[#This Row],[Attack Type]])="","Unknown",PROPER(TRIM(LOWER(DatosLimpios[[#This Row],[Attack Type]]))))</f>
        <v>Ransomware</v>
      </c>
      <c r="I144" s="3" t="s">
        <v>27</v>
      </c>
      <c r="J14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4" s="11">
        <v>1616</v>
      </c>
      <c r="L144" s="11">
        <f>IF(DatosLimpios[[#This Row],[Financial Loss (in Million $) ]]="",0,ABS(DatosLimpios[[#This Row],[Financial Loss (in Million $) ]]))*1000</f>
        <v>1616000</v>
      </c>
      <c r="M144" s="11" t="str">
        <f>IF(DatosLimpios[[#This Row],[Perdida economica UNK]]&gt;4000000,"Alta", IF(DatosLimpios[[#This Row],[Perdida economica UNK]]&gt;100000,"Media", "Baja"))</f>
        <v>Media</v>
      </c>
      <c r="N144" s="18" t="s">
        <v>193</v>
      </c>
      <c r="O144" s="3" t="s">
        <v>36</v>
      </c>
      <c r="P144" s="2">
        <f>IF(DatosLimpios[[#This Row],[Number of Affected Users]]="six hundred",600,VALUE(DatosLimpios[[#This Row],[Number of Affected Users]]))</f>
        <v>236284</v>
      </c>
      <c r="Q144" s="2">
        <f>IF(DatosLimpios[[#This Row],[Number of Affected Users]]="six hundred",600,VALUE(DatosLimpios[[#This Row],[Number of Affected Users]]))</f>
        <v>236284</v>
      </c>
      <c r="R144" s="11">
        <f>DatosLimpios[[#This Row],[Perdida economica UNK]] /DatosLimpios[[#This Row],[Nº de Usuarios Afectados]]</f>
        <v>6.8392273704525062</v>
      </c>
      <c r="S144" s="11" t="str">
        <f>IF(DatosLimpios[[#This Row],[Perdida $ por Usuario]]&gt;100, "Grave",IF(DatosLimpios[[#This Row],[Perdida $ por Usuario]]&gt;40, "Moderada","Leve"))</f>
        <v>Leve</v>
      </c>
      <c r="T144" s="1" t="str">
        <f t="shared" si="2"/>
        <v>Unknown</v>
      </c>
      <c r="U144" s="3" t="s">
        <v>34</v>
      </c>
      <c r="V144" s="3" t="s">
        <v>37</v>
      </c>
      <c r="W144" s="2">
        <v>38</v>
      </c>
      <c r="X144" s="2" t="str">
        <f>IF(DatosLimpios[[#This Row],[Incident Resolution Time (in Hours)]]&gt;50,"Tardia",IF(DatosLimpios[[#This Row],[Incident Resolution Time (in Hours)]]&gt;20,"Media","Rapida" ))</f>
        <v>Media</v>
      </c>
    </row>
    <row r="145" spans="1:24" x14ac:dyDescent="0.25">
      <c r="A145" s="2">
        <v>148</v>
      </c>
      <c r="B145" s="3" t="s">
        <v>87</v>
      </c>
      <c r="C1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5" s="1" t="str">
        <f>IFERROR(VLOOKUP(DatosLimpios[[#This Row],[Paises]], TablaRegiones[],2,FALSE), "Otra")</f>
        <v>América</v>
      </c>
      <c r="E145" s="2">
        <v>2020</v>
      </c>
      <c r="F145" s="3" t="s">
        <v>22</v>
      </c>
      <c r="G145" s="2">
        <f xml:space="preserve"> 2025 -DatosLimpios[[#This Row],[Year]]</f>
        <v>5</v>
      </c>
      <c r="H145" s="1" t="str">
        <f>IF(TRIM(DatosLimpios[[#This Row],[Attack Type]])="","Unknown",PROPER(TRIM(LOWER(DatosLimpios[[#This Row],[Attack Type]]))))</f>
        <v>Man-In-The-Middle</v>
      </c>
      <c r="I145" s="3" t="s">
        <v>27</v>
      </c>
      <c r="J14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5" s="11">
        <v>1563</v>
      </c>
      <c r="L145" s="11">
        <f>IF(DatosLimpios[[#This Row],[Financial Loss (in Million $) ]]="",0,ABS(DatosLimpios[[#This Row],[Financial Loss (in Million $) ]]))*1000</f>
        <v>1563000</v>
      </c>
      <c r="M145" s="11" t="str">
        <f>IF(DatosLimpios[[#This Row],[Perdida economica UNK]]&gt;4000000,"Alta", IF(DatosLimpios[[#This Row],[Perdida economica UNK]]&gt;100000,"Media", "Baja"))</f>
        <v>Media</v>
      </c>
      <c r="N145" s="18" t="s">
        <v>194</v>
      </c>
      <c r="O145" s="3" t="s">
        <v>29</v>
      </c>
      <c r="P145" s="2">
        <f>IF(DatosLimpios[[#This Row],[Number of Affected Users]]="six hundred",600,VALUE(DatosLimpios[[#This Row],[Number of Affected Users]]))</f>
        <v>209853</v>
      </c>
      <c r="Q145" s="2">
        <f>IF(DatosLimpios[[#This Row],[Number of Affected Users]]="six hundred",600,VALUE(DatosLimpios[[#This Row],[Number of Affected Users]]))</f>
        <v>209853</v>
      </c>
      <c r="R145" s="11">
        <f>DatosLimpios[[#This Row],[Perdida economica UNK]] /DatosLimpios[[#This Row],[Nº de Usuarios Afectados]]</f>
        <v>7.4480707924118308</v>
      </c>
      <c r="S145" s="11" t="str">
        <f>IF(DatosLimpios[[#This Row],[Perdida $ por Usuario]]&gt;100, "Grave",IF(DatosLimpios[[#This Row],[Perdida $ por Usuario]]&gt;40, "Moderada","Leve"))</f>
        <v>Leve</v>
      </c>
      <c r="T145" s="1" t="str">
        <f t="shared" si="2"/>
        <v>Nation-state</v>
      </c>
      <c r="U145" s="3" t="s">
        <v>52</v>
      </c>
      <c r="V145" s="3" t="s">
        <v>16</v>
      </c>
      <c r="W145" s="2">
        <v>1</v>
      </c>
      <c r="X145" s="2" t="str">
        <f>IF(DatosLimpios[[#This Row],[Incident Resolution Time (in Hours)]]&gt;50,"Tardia",IF(DatosLimpios[[#This Row],[Incident Resolution Time (in Hours)]]&gt;20,"Media","Rapida" ))</f>
        <v>Rapida</v>
      </c>
    </row>
    <row r="146" spans="1:24" x14ac:dyDescent="0.25">
      <c r="A146" s="2">
        <v>149</v>
      </c>
      <c r="B146" s="3" t="s">
        <v>58</v>
      </c>
      <c r="C1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46" s="1" t="str">
        <f>IFERROR(VLOOKUP(DatosLimpios[[#This Row],[Paises]], TablaRegiones[],2,FALSE), "Otra")</f>
        <v>Oceanía</v>
      </c>
      <c r="E146" s="2">
        <v>2020</v>
      </c>
      <c r="F146" s="3" t="s">
        <v>39</v>
      </c>
      <c r="G146" s="2">
        <f xml:space="preserve"> 2025 -DatosLimpios[[#This Row],[Year]]</f>
        <v>5</v>
      </c>
      <c r="H146" s="1" t="str">
        <f>IF(TRIM(DatosLimpios[[#This Row],[Attack Type]])="","Unknown",PROPER(TRIM(LOWER(DatosLimpios[[#This Row],[Attack Type]]))))</f>
        <v>Ddos</v>
      </c>
      <c r="I146" s="3" t="s">
        <v>18</v>
      </c>
      <c r="J14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6" s="11">
        <v>3629</v>
      </c>
      <c r="L146" s="11">
        <f>IF(DatosLimpios[[#This Row],[Financial Loss (in Million $) ]]="",0,ABS(DatosLimpios[[#This Row],[Financial Loss (in Million $) ]]))*1000</f>
        <v>3629000</v>
      </c>
      <c r="M146" s="11" t="str">
        <f>IF(DatosLimpios[[#This Row],[Perdida economica UNK]]&gt;4000000,"Alta", IF(DatosLimpios[[#This Row],[Perdida economica UNK]]&gt;100000,"Media", "Baja"))</f>
        <v>Media</v>
      </c>
      <c r="N146" s="18" t="s">
        <v>195</v>
      </c>
      <c r="O146" s="3" t="s">
        <v>36</v>
      </c>
      <c r="P146" s="2">
        <f>IF(DatosLimpios[[#This Row],[Number of Affected Users]]="six hundred",600,VALUE(DatosLimpios[[#This Row],[Number of Affected Users]]))</f>
        <v>755621</v>
      </c>
      <c r="Q146" s="2">
        <f>IF(DatosLimpios[[#This Row],[Number of Affected Users]]="six hundred",600,VALUE(DatosLimpios[[#This Row],[Number of Affected Users]]))</f>
        <v>755621</v>
      </c>
      <c r="R146" s="11">
        <f>DatosLimpios[[#This Row],[Perdida economica UNK]] /DatosLimpios[[#This Row],[Nº de Usuarios Afectados]]</f>
        <v>4.8026722391251697</v>
      </c>
      <c r="S146" s="11" t="str">
        <f>IF(DatosLimpios[[#This Row],[Perdida $ por Usuario]]&gt;100, "Grave",IF(DatosLimpios[[#This Row],[Perdida $ por Usuario]]&gt;40, "Moderada","Leve"))</f>
        <v>Leve</v>
      </c>
      <c r="T146" s="1" t="str">
        <f t="shared" si="2"/>
        <v>Unknown</v>
      </c>
      <c r="U146" s="3" t="s">
        <v>52</v>
      </c>
      <c r="V146" s="3" t="s">
        <v>37</v>
      </c>
      <c r="W146" s="2">
        <v>50</v>
      </c>
      <c r="X146" s="2" t="str">
        <f>IF(DatosLimpios[[#This Row],[Incident Resolution Time (in Hours)]]&gt;50,"Tardia",IF(DatosLimpios[[#This Row],[Incident Resolution Time (in Hours)]]&gt;20,"Media","Rapida" ))</f>
        <v>Media</v>
      </c>
    </row>
    <row r="147" spans="1:24" x14ac:dyDescent="0.25">
      <c r="A147" s="2">
        <v>150</v>
      </c>
      <c r="B147" s="3" t="s">
        <v>41</v>
      </c>
      <c r="C1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7" s="1" t="str">
        <f>IFERROR(VLOOKUP(DatosLimpios[[#This Row],[Paises]], TablaRegiones[],2,FALSE), "Otra")</f>
        <v>Europa</v>
      </c>
      <c r="E147" s="2">
        <v>2015</v>
      </c>
      <c r="F147" s="3" t="s">
        <v>42</v>
      </c>
      <c r="G147" s="2">
        <f xml:space="preserve"> 2025 -DatosLimpios[[#This Row],[Year]]</f>
        <v>10</v>
      </c>
      <c r="H147" s="1" t="str">
        <f>IF(TRIM(DatosLimpios[[#This Row],[Attack Type]])="","Unknown",PROPER(TRIM(LOWER(DatosLimpios[[#This Row],[Attack Type]]))))</f>
        <v>Sql Injection</v>
      </c>
      <c r="I147" s="3" t="s">
        <v>18</v>
      </c>
      <c r="J14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7" s="11">
        <v>6141</v>
      </c>
      <c r="L147" s="11">
        <f>IF(DatosLimpios[[#This Row],[Financial Loss (in Million $) ]]="",0,ABS(DatosLimpios[[#This Row],[Financial Loss (in Million $) ]]))*1000</f>
        <v>6141000</v>
      </c>
      <c r="M147" s="11" t="str">
        <f>IF(DatosLimpios[[#This Row],[Perdida economica UNK]]&gt;4000000,"Alta", IF(DatosLimpios[[#This Row],[Perdida economica UNK]]&gt;100000,"Media", "Baja"))</f>
        <v>Alta</v>
      </c>
      <c r="N147" s="18" t="s">
        <v>196</v>
      </c>
      <c r="O147" s="3" t="s">
        <v>33</v>
      </c>
      <c r="P147" s="2">
        <f>IF(DatosLimpios[[#This Row],[Number of Affected Users]]="six hundred",600,VALUE(DatosLimpios[[#This Row],[Number of Affected Users]]))</f>
        <v>694844</v>
      </c>
      <c r="Q147" s="2">
        <f>IF(DatosLimpios[[#This Row],[Number of Affected Users]]="six hundred",600,VALUE(DatosLimpios[[#This Row],[Number of Affected Users]]))</f>
        <v>694844</v>
      </c>
      <c r="R147" s="11">
        <f>DatosLimpios[[#This Row],[Perdida economica UNK]] /DatosLimpios[[#This Row],[Nº de Usuarios Afectados]]</f>
        <v>8.8379549942145292</v>
      </c>
      <c r="S147" s="11" t="str">
        <f>IF(DatosLimpios[[#This Row],[Perdida $ por Usuario]]&gt;100, "Grave",IF(DatosLimpios[[#This Row],[Perdida $ por Usuario]]&gt;40, "Moderada","Leve"))</f>
        <v>Leve</v>
      </c>
      <c r="T147" s="1" t="str">
        <f t="shared" si="2"/>
        <v>Insider</v>
      </c>
      <c r="U147" s="3" t="s">
        <v>15</v>
      </c>
      <c r="V147" s="3" t="s">
        <v>37</v>
      </c>
      <c r="W147" s="2">
        <v>43</v>
      </c>
      <c r="X147" s="2" t="str">
        <f>IF(DatosLimpios[[#This Row],[Incident Resolution Time (in Hours)]]&gt;50,"Tardia",IF(DatosLimpios[[#This Row],[Incident Resolution Time (in Hours)]]&gt;20,"Media","Rapida" ))</f>
        <v>Media</v>
      </c>
    </row>
    <row r="148" spans="1:24" x14ac:dyDescent="0.25">
      <c r="A148" s="2">
        <v>151</v>
      </c>
      <c r="B148" s="3" t="s">
        <v>41</v>
      </c>
      <c r="C1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8" s="1" t="str">
        <f>IFERROR(VLOOKUP(DatosLimpios[[#This Row],[Paises]], TablaRegiones[],2,FALSE), "Otra")</f>
        <v>Europa</v>
      </c>
      <c r="E148" s="2">
        <v>2018</v>
      </c>
      <c r="F148" s="3" t="s">
        <v>42</v>
      </c>
      <c r="G148" s="2">
        <f xml:space="preserve"> 2025 -DatosLimpios[[#This Row],[Year]]</f>
        <v>7</v>
      </c>
      <c r="H148" s="1" t="str">
        <f>IF(TRIM(DatosLimpios[[#This Row],[Attack Type]])="","Unknown",PROPER(TRIM(LOWER(DatosLimpios[[#This Row],[Attack Type]]))))</f>
        <v>Sql Injection</v>
      </c>
      <c r="I148" s="3" t="s">
        <v>18</v>
      </c>
      <c r="J14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8" s="11">
        <v>5372</v>
      </c>
      <c r="L148" s="11">
        <f>IF(DatosLimpios[[#This Row],[Financial Loss (in Million $) ]]="",0,ABS(DatosLimpios[[#This Row],[Financial Loss (in Million $) ]]))*1000</f>
        <v>5372000</v>
      </c>
      <c r="M148" s="11" t="str">
        <f>IF(DatosLimpios[[#This Row],[Perdida economica UNK]]&gt;4000000,"Alta", IF(DatosLimpios[[#This Row],[Perdida economica UNK]]&gt;100000,"Media", "Baja"))</f>
        <v>Alta</v>
      </c>
      <c r="N148" s="18" t="s">
        <v>197</v>
      </c>
      <c r="O148" s="3" t="s">
        <v>29</v>
      </c>
      <c r="P148" s="2">
        <f>IF(DatosLimpios[[#This Row],[Number of Affected Users]]="six hundred",600,VALUE(DatosLimpios[[#This Row],[Number of Affected Users]]))</f>
        <v>795831</v>
      </c>
      <c r="Q148" s="2">
        <f>IF(DatosLimpios[[#This Row],[Number of Affected Users]]="six hundred",600,VALUE(DatosLimpios[[#This Row],[Number of Affected Users]]))</f>
        <v>795831</v>
      </c>
      <c r="R148" s="11">
        <f>DatosLimpios[[#This Row],[Perdida economica UNK]] /DatosLimpios[[#This Row],[Nº de Usuarios Afectados]]</f>
        <v>6.7501768591572837</v>
      </c>
      <c r="S148" s="11" t="str">
        <f>IF(DatosLimpios[[#This Row],[Perdida $ por Usuario]]&gt;100, "Grave",IF(DatosLimpios[[#This Row],[Perdida $ por Usuario]]&gt;40, "Moderada","Leve"))</f>
        <v>Leve</v>
      </c>
      <c r="T148" s="1" t="str">
        <f t="shared" si="2"/>
        <v>Nation-state</v>
      </c>
      <c r="U148" s="3" t="s">
        <v>15</v>
      </c>
      <c r="V148" s="3" t="s">
        <v>57</v>
      </c>
      <c r="W148" s="2">
        <v>61</v>
      </c>
      <c r="X148" s="2" t="str">
        <f>IF(DatosLimpios[[#This Row],[Incident Resolution Time (in Hours)]]&gt;50,"Tardia",IF(DatosLimpios[[#This Row],[Incident Resolution Time (in Hours)]]&gt;20,"Media","Rapida" ))</f>
        <v>Tardia</v>
      </c>
    </row>
    <row r="149" spans="1:24" x14ac:dyDescent="0.25">
      <c r="A149" s="2">
        <v>152</v>
      </c>
      <c r="B149" s="3" t="s">
        <v>66</v>
      </c>
      <c r="C1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49" s="1" t="str">
        <f>IFERROR(VLOOKUP(DatosLimpios[[#This Row],[Paises]], TablaRegiones[],2,FALSE), "Otra")</f>
        <v>América</v>
      </c>
      <c r="E149" s="2">
        <v>2020</v>
      </c>
      <c r="F149" s="3" t="s">
        <v>39</v>
      </c>
      <c r="G149" s="2">
        <f xml:space="preserve"> 2025 -DatosLimpios[[#This Row],[Year]]</f>
        <v>5</v>
      </c>
      <c r="H149" s="1" t="str">
        <f>IF(TRIM(DatosLimpios[[#This Row],[Attack Type]])="","Unknown",PROPER(TRIM(LOWER(DatosLimpios[[#This Row],[Attack Type]]))))</f>
        <v>Ddos</v>
      </c>
      <c r="I149" s="3" t="s">
        <v>18</v>
      </c>
      <c r="J14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9" s="11">
        <v>174</v>
      </c>
      <c r="L149" s="11">
        <f>IF(DatosLimpios[[#This Row],[Financial Loss (in Million $) ]]="",0,ABS(DatosLimpios[[#This Row],[Financial Loss (in Million $) ]]))*1000</f>
        <v>174000</v>
      </c>
      <c r="M149" s="11" t="str">
        <f>IF(DatosLimpios[[#This Row],[Perdida economica UNK]]&gt;4000000,"Alta", IF(DatosLimpios[[#This Row],[Perdida economica UNK]]&gt;100000,"Media", "Baja"))</f>
        <v>Media</v>
      </c>
      <c r="N149" s="18" t="s">
        <v>198</v>
      </c>
      <c r="O149" s="3" t="s">
        <v>36</v>
      </c>
      <c r="P149" s="2">
        <f>IF(DatosLimpios[[#This Row],[Number of Affected Users]]="six hundred",600,VALUE(DatosLimpios[[#This Row],[Number of Affected Users]]))</f>
        <v>342253</v>
      </c>
      <c r="Q149" s="2">
        <f>IF(DatosLimpios[[#This Row],[Number of Affected Users]]="six hundred",600,VALUE(DatosLimpios[[#This Row],[Number of Affected Users]]))</f>
        <v>342253</v>
      </c>
      <c r="R149" s="11">
        <f>DatosLimpios[[#This Row],[Perdida economica UNK]] /DatosLimpios[[#This Row],[Nº de Usuarios Afectados]]</f>
        <v>0.50839583582905046</v>
      </c>
      <c r="S149" s="11" t="str">
        <f>IF(DatosLimpios[[#This Row],[Perdida $ por Usuario]]&gt;100, "Grave",IF(DatosLimpios[[#This Row],[Perdida $ por Usuario]]&gt;40, "Moderada","Leve"))</f>
        <v>Leve</v>
      </c>
      <c r="T149" s="1" t="str">
        <f t="shared" si="2"/>
        <v>Unknown</v>
      </c>
      <c r="U149" s="3" t="s">
        <v>25</v>
      </c>
      <c r="V149" s="3" t="s">
        <v>57</v>
      </c>
      <c r="W149" s="2">
        <v>22</v>
      </c>
      <c r="X149" s="2" t="str">
        <f>IF(DatosLimpios[[#This Row],[Incident Resolution Time (in Hours)]]&gt;50,"Tardia",IF(DatosLimpios[[#This Row],[Incident Resolution Time (in Hours)]]&gt;20,"Media","Rapida" ))</f>
        <v>Media</v>
      </c>
    </row>
    <row r="150" spans="1:24" x14ac:dyDescent="0.25">
      <c r="A150" s="2">
        <v>153</v>
      </c>
      <c r="B150" s="3" t="s">
        <v>87</v>
      </c>
      <c r="C1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0" s="1" t="str">
        <f>IFERROR(VLOOKUP(DatosLimpios[[#This Row],[Paises]], TablaRegiones[],2,FALSE), "Otra")</f>
        <v>América</v>
      </c>
      <c r="E150" s="2">
        <v>2016</v>
      </c>
      <c r="F150" s="3" t="s">
        <v>50</v>
      </c>
      <c r="G150" s="2">
        <f xml:space="preserve"> 2025 -DatosLimpios[[#This Row],[Year]]</f>
        <v>9</v>
      </c>
      <c r="H150" s="1" t="str">
        <f>IF(TRIM(DatosLimpios[[#This Row],[Attack Type]])="","Unknown",PROPER(TRIM(LOWER(DatosLimpios[[#This Row],[Attack Type]]))))</f>
        <v>Phishing</v>
      </c>
      <c r="I150" s="3" t="s">
        <v>18</v>
      </c>
      <c r="J15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0" s="11">
        <v>7594</v>
      </c>
      <c r="L150" s="11">
        <f>IF(DatosLimpios[[#This Row],[Financial Loss (in Million $) ]]="",0,ABS(DatosLimpios[[#This Row],[Financial Loss (in Million $) ]]))*1000</f>
        <v>7594000</v>
      </c>
      <c r="M150" s="11" t="str">
        <f>IF(DatosLimpios[[#This Row],[Perdida economica UNK]]&gt;4000000,"Alta", IF(DatosLimpios[[#This Row],[Perdida economica UNK]]&gt;100000,"Media", "Baja"))</f>
        <v>Alta</v>
      </c>
      <c r="N150" s="18" t="s">
        <v>199</v>
      </c>
      <c r="O150" s="3" t="s">
        <v>29</v>
      </c>
      <c r="P150" s="2">
        <f>IF(DatosLimpios[[#This Row],[Number of Affected Users]]="six hundred",600,VALUE(DatosLimpios[[#This Row],[Number of Affected Users]]))</f>
        <v>638693</v>
      </c>
      <c r="Q150" s="2">
        <f>IF(DatosLimpios[[#This Row],[Number of Affected Users]]="six hundred",600,VALUE(DatosLimpios[[#This Row],[Number of Affected Users]]))</f>
        <v>638693</v>
      </c>
      <c r="R150" s="11">
        <f>DatosLimpios[[#This Row],[Perdida economica UNK]] /DatosLimpios[[#This Row],[Nº de Usuarios Afectados]]</f>
        <v>11.889906418263548</v>
      </c>
      <c r="S150" s="11" t="str">
        <f>IF(DatosLimpios[[#This Row],[Perdida $ por Usuario]]&gt;100, "Grave",IF(DatosLimpios[[#This Row],[Perdida $ por Usuario]]&gt;40, "Moderada","Leve"))</f>
        <v>Leve</v>
      </c>
      <c r="T150" s="1" t="str">
        <f t="shared" si="2"/>
        <v>Nation-state</v>
      </c>
      <c r="U150" s="3" t="s">
        <v>25</v>
      </c>
      <c r="V150" s="3" t="s">
        <v>31</v>
      </c>
      <c r="W150" s="2">
        <v>35</v>
      </c>
      <c r="X150" s="2" t="str">
        <f>IF(DatosLimpios[[#This Row],[Incident Resolution Time (in Hours)]]&gt;50,"Tardia",IF(DatosLimpios[[#This Row],[Incident Resolution Time (in Hours)]]&gt;20,"Media","Rapida" ))</f>
        <v>Media</v>
      </c>
    </row>
    <row r="151" spans="1:24" x14ac:dyDescent="0.25">
      <c r="A151" s="2">
        <v>154</v>
      </c>
      <c r="B151" s="3" t="s">
        <v>87</v>
      </c>
      <c r="C1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1" s="1" t="str">
        <f>IFERROR(VLOOKUP(DatosLimpios[[#This Row],[Paises]], TablaRegiones[],2,FALSE), "Otra")</f>
        <v>América</v>
      </c>
      <c r="E151" s="2">
        <v>2018</v>
      </c>
      <c r="F151" s="3" t="s">
        <v>50</v>
      </c>
      <c r="G151" s="2">
        <f xml:space="preserve"> 2025 -DatosLimpios[[#This Row],[Year]]</f>
        <v>7</v>
      </c>
      <c r="H151" s="1" t="str">
        <f>IF(TRIM(DatosLimpios[[#This Row],[Attack Type]])="","Unknown",PROPER(TRIM(LOWER(DatosLimpios[[#This Row],[Attack Type]]))))</f>
        <v>Phishing</v>
      </c>
      <c r="I151" s="3" t="s">
        <v>46</v>
      </c>
      <c r="J15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1" s="11">
        <v>559</v>
      </c>
      <c r="L151" s="11">
        <f>IF(DatosLimpios[[#This Row],[Financial Loss (in Million $) ]]="",0,ABS(DatosLimpios[[#This Row],[Financial Loss (in Million $) ]]))*1000</f>
        <v>559000</v>
      </c>
      <c r="M151" s="11" t="str">
        <f>IF(DatosLimpios[[#This Row],[Perdida economica UNK]]&gt;4000000,"Alta", IF(DatosLimpios[[#This Row],[Perdida economica UNK]]&gt;100000,"Media", "Baja"))</f>
        <v>Media</v>
      </c>
      <c r="N151" s="18" t="s">
        <v>200</v>
      </c>
      <c r="O151" s="3" t="s">
        <v>33</v>
      </c>
      <c r="P151" s="2">
        <f>IF(DatosLimpios[[#This Row],[Number of Affected Users]]="six hundred",600,VALUE(DatosLimpios[[#This Row],[Number of Affected Users]]))</f>
        <v>618616</v>
      </c>
      <c r="Q151" s="2">
        <f>IF(DatosLimpios[[#This Row],[Number of Affected Users]]="six hundred",600,VALUE(DatosLimpios[[#This Row],[Number of Affected Users]]))</f>
        <v>618616</v>
      </c>
      <c r="R151" s="11">
        <f>DatosLimpios[[#This Row],[Perdida economica UNK]] /DatosLimpios[[#This Row],[Nº de Usuarios Afectados]]</f>
        <v>0.90363003866695979</v>
      </c>
      <c r="S151" s="11" t="str">
        <f>IF(DatosLimpios[[#This Row],[Perdida $ por Usuario]]&gt;100, "Grave",IF(DatosLimpios[[#This Row],[Perdida $ por Usuario]]&gt;40, "Moderada","Leve"))</f>
        <v>Leve</v>
      </c>
      <c r="T151" s="1" t="str">
        <f t="shared" si="2"/>
        <v>Insider</v>
      </c>
      <c r="U151" s="3" t="s">
        <v>52</v>
      </c>
      <c r="V151" s="3" t="s">
        <v>16</v>
      </c>
      <c r="W151" s="2">
        <v>51</v>
      </c>
      <c r="X151" s="2" t="str">
        <f>IF(DatosLimpios[[#This Row],[Incident Resolution Time (in Hours)]]&gt;50,"Tardia",IF(DatosLimpios[[#This Row],[Incident Resolution Time (in Hours)]]&gt;20,"Media","Rapida" ))</f>
        <v>Tardia</v>
      </c>
    </row>
    <row r="152" spans="1:24" x14ac:dyDescent="0.25">
      <c r="A152" s="2">
        <v>155</v>
      </c>
      <c r="B152" s="3" t="s">
        <v>66</v>
      </c>
      <c r="C1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52" s="1" t="str">
        <f>IFERROR(VLOOKUP(DatosLimpios[[#This Row],[Paises]], TablaRegiones[],2,FALSE), "Otra")</f>
        <v>América</v>
      </c>
      <c r="E152" s="2">
        <v>2023</v>
      </c>
      <c r="F152" s="3" t="s">
        <v>42</v>
      </c>
      <c r="G152" s="2">
        <f xml:space="preserve"> 2025 -DatosLimpios[[#This Row],[Year]]</f>
        <v>2</v>
      </c>
      <c r="H152" s="1" t="str">
        <f>IF(TRIM(DatosLimpios[[#This Row],[Attack Type]])="","Unknown",PROPER(TRIM(LOWER(DatosLimpios[[#This Row],[Attack Type]]))))</f>
        <v>Sql Injection</v>
      </c>
      <c r="I152" s="3" t="s">
        <v>18</v>
      </c>
      <c r="J15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2" s="11">
        <v>5676</v>
      </c>
      <c r="L152" s="11">
        <f>IF(DatosLimpios[[#This Row],[Financial Loss (in Million $) ]]="",0,ABS(DatosLimpios[[#This Row],[Financial Loss (in Million $) ]]))*1000</f>
        <v>5676000</v>
      </c>
      <c r="M152" s="11" t="str">
        <f>IF(DatosLimpios[[#This Row],[Perdida economica UNK]]&gt;4000000,"Alta", IF(DatosLimpios[[#This Row],[Perdida economica UNK]]&gt;100000,"Media", "Baja"))</f>
        <v>Alta</v>
      </c>
      <c r="N152" s="18" t="s">
        <v>201</v>
      </c>
      <c r="O152" s="3" t="s">
        <v>14</v>
      </c>
      <c r="P152" s="2">
        <f>IF(DatosLimpios[[#This Row],[Number of Affected Users]]="six hundred",600,VALUE(DatosLimpios[[#This Row],[Number of Affected Users]]))</f>
        <v>774426</v>
      </c>
      <c r="Q152" s="2">
        <f>IF(DatosLimpios[[#This Row],[Number of Affected Users]]="six hundred",600,VALUE(DatosLimpios[[#This Row],[Number of Affected Users]]))</f>
        <v>774426</v>
      </c>
      <c r="R152" s="11">
        <f>DatosLimpios[[#This Row],[Perdida economica UNK]] /DatosLimpios[[#This Row],[Nº de Usuarios Afectados]]</f>
        <v>7.3292993778617967</v>
      </c>
      <c r="S152" s="11" t="str">
        <f>IF(DatosLimpios[[#This Row],[Perdida $ por Usuario]]&gt;100, "Grave",IF(DatosLimpios[[#This Row],[Perdida $ por Usuario]]&gt;40, "Moderada","Leve"))</f>
        <v>Leve</v>
      </c>
      <c r="T152" s="1" t="str">
        <f t="shared" si="2"/>
        <v>Hacker Group</v>
      </c>
      <c r="U152" s="3" t="s">
        <v>34</v>
      </c>
      <c r="V152" s="3" t="s">
        <v>31</v>
      </c>
      <c r="W152" s="2">
        <v>21</v>
      </c>
      <c r="X152" s="2" t="str">
        <f>IF(DatosLimpios[[#This Row],[Incident Resolution Time (in Hours)]]&gt;50,"Tardia",IF(DatosLimpios[[#This Row],[Incident Resolution Time (in Hours)]]&gt;20,"Media","Rapida" ))</f>
        <v>Media</v>
      </c>
    </row>
    <row r="153" spans="1:24" x14ac:dyDescent="0.25">
      <c r="A153" s="2">
        <v>156</v>
      </c>
      <c r="B153" s="3" t="s">
        <v>58</v>
      </c>
      <c r="C1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3" s="1" t="str">
        <f>IFERROR(VLOOKUP(DatosLimpios[[#This Row],[Paises]], TablaRegiones[],2,FALSE), "Otra")</f>
        <v>Oceanía</v>
      </c>
      <c r="E153" s="2">
        <v>2023</v>
      </c>
      <c r="F153" s="3" t="s">
        <v>39</v>
      </c>
      <c r="G153" s="2">
        <f xml:space="preserve"> 2025 -DatosLimpios[[#This Row],[Year]]</f>
        <v>2</v>
      </c>
      <c r="H153" s="1" t="str">
        <f>IF(TRIM(DatosLimpios[[#This Row],[Attack Type]])="","Unknown",PROPER(TRIM(LOWER(DatosLimpios[[#This Row],[Attack Type]]))))</f>
        <v>Ddos</v>
      </c>
      <c r="I153" s="3" t="s">
        <v>69</v>
      </c>
      <c r="J15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3" s="11">
        <v>7625</v>
      </c>
      <c r="L153" s="11">
        <f>IF(DatosLimpios[[#This Row],[Financial Loss (in Million $) ]]="",0,ABS(DatosLimpios[[#This Row],[Financial Loss (in Million $) ]]))*1000</f>
        <v>7625000</v>
      </c>
      <c r="M153" s="11" t="str">
        <f>IF(DatosLimpios[[#This Row],[Perdida economica UNK]]&gt;4000000,"Alta", IF(DatosLimpios[[#This Row],[Perdida economica UNK]]&gt;100000,"Media", "Baja"))</f>
        <v>Alta</v>
      </c>
      <c r="N153" s="18" t="s">
        <v>202</v>
      </c>
      <c r="O153" s="3" t="s">
        <v>33</v>
      </c>
      <c r="P153" s="2">
        <f>IF(DatosLimpios[[#This Row],[Number of Affected Users]]="six hundred",600,VALUE(DatosLimpios[[#This Row],[Number of Affected Users]]))</f>
        <v>900661</v>
      </c>
      <c r="Q153" s="2">
        <f>IF(DatosLimpios[[#This Row],[Number of Affected Users]]="six hundred",600,VALUE(DatosLimpios[[#This Row],[Number of Affected Users]]))</f>
        <v>900661</v>
      </c>
      <c r="R153" s="11">
        <f>DatosLimpios[[#This Row],[Perdida economica UNK]] /DatosLimpios[[#This Row],[Nº de Usuarios Afectados]]</f>
        <v>8.4660044123149554</v>
      </c>
      <c r="S153" s="11" t="str">
        <f>IF(DatosLimpios[[#This Row],[Perdida $ por Usuario]]&gt;100, "Grave",IF(DatosLimpios[[#This Row],[Perdida $ por Usuario]]&gt;40, "Moderada","Leve"))</f>
        <v>Leve</v>
      </c>
      <c r="T153" s="1" t="str">
        <f t="shared" si="2"/>
        <v>Insider</v>
      </c>
      <c r="U153" s="3" t="s">
        <v>15</v>
      </c>
      <c r="V153" s="3" t="s">
        <v>57</v>
      </c>
      <c r="W153" s="2">
        <v>64</v>
      </c>
      <c r="X153" s="2" t="str">
        <f>IF(DatosLimpios[[#This Row],[Incident Resolution Time (in Hours)]]&gt;50,"Tardia",IF(DatosLimpios[[#This Row],[Incident Resolution Time (in Hours)]]&gt;20,"Media","Rapida" ))</f>
        <v>Tardia</v>
      </c>
    </row>
    <row r="154" spans="1:24" x14ac:dyDescent="0.25">
      <c r="A154" s="2">
        <v>157</v>
      </c>
      <c r="B154" s="3" t="s">
        <v>45</v>
      </c>
      <c r="C1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4" s="1" t="str">
        <f>IFERROR(VLOOKUP(DatosLimpios[[#This Row],[Paises]], TablaRegiones[],2,FALSE), "Otra")</f>
        <v>Asia</v>
      </c>
      <c r="E154" s="2">
        <v>2019</v>
      </c>
      <c r="F154" s="3" t="s">
        <v>50</v>
      </c>
      <c r="G154" s="2">
        <f xml:space="preserve"> 2025 -DatosLimpios[[#This Row],[Year]]</f>
        <v>6</v>
      </c>
      <c r="H154" s="1" t="str">
        <f>IF(TRIM(DatosLimpios[[#This Row],[Attack Type]])="","Unknown",PROPER(TRIM(LOWER(DatosLimpios[[#This Row],[Attack Type]]))))</f>
        <v>Phishing</v>
      </c>
      <c r="I154" s="3" t="s">
        <v>27</v>
      </c>
      <c r="J15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54" s="11">
        <v>7523</v>
      </c>
      <c r="L154" s="11">
        <f>IF(DatosLimpios[[#This Row],[Financial Loss (in Million $) ]]="",0,ABS(DatosLimpios[[#This Row],[Financial Loss (in Million $) ]]))*1000</f>
        <v>7523000</v>
      </c>
      <c r="M154" s="11" t="str">
        <f>IF(DatosLimpios[[#This Row],[Perdida economica UNK]]&gt;4000000,"Alta", IF(DatosLimpios[[#This Row],[Perdida economica UNK]]&gt;100000,"Media", "Baja"))</f>
        <v>Alta</v>
      </c>
      <c r="N154" s="18" t="s">
        <v>203</v>
      </c>
      <c r="O154" s="3" t="s">
        <v>33</v>
      </c>
      <c r="P154" s="2">
        <f>IF(DatosLimpios[[#This Row],[Number of Affected Users]]="six hundred",600,VALUE(DatosLimpios[[#This Row],[Number of Affected Users]]))</f>
        <v>141627</v>
      </c>
      <c r="Q154" s="2">
        <f>IF(DatosLimpios[[#This Row],[Number of Affected Users]]="six hundred",600,VALUE(DatosLimpios[[#This Row],[Number of Affected Users]]))</f>
        <v>141627</v>
      </c>
      <c r="R154" s="11">
        <f>DatosLimpios[[#This Row],[Perdida economica UNK]] /DatosLimpios[[#This Row],[Nº de Usuarios Afectados]]</f>
        <v>53.118402564482764</v>
      </c>
      <c r="S154" s="11" t="str">
        <f>IF(DatosLimpios[[#This Row],[Perdida $ por Usuario]]&gt;100, "Grave",IF(DatosLimpios[[#This Row],[Perdida $ por Usuario]]&gt;40, "Moderada","Leve"))</f>
        <v>Moderada</v>
      </c>
      <c r="T154" s="1" t="str">
        <f t="shared" si="2"/>
        <v>Insider</v>
      </c>
      <c r="U154" s="3" t="s">
        <v>15</v>
      </c>
      <c r="V154" s="3" t="s">
        <v>31</v>
      </c>
      <c r="W154" s="2">
        <v>64</v>
      </c>
      <c r="X154" s="2" t="str">
        <f>IF(DatosLimpios[[#This Row],[Incident Resolution Time (in Hours)]]&gt;50,"Tardia",IF(DatosLimpios[[#This Row],[Incident Resolution Time (in Hours)]]&gt;20,"Media","Rapida" ))</f>
        <v>Tardia</v>
      </c>
    </row>
    <row r="155" spans="1:24" x14ac:dyDescent="0.25">
      <c r="A155" s="2">
        <v>158</v>
      </c>
      <c r="B155" s="3" t="s">
        <v>32</v>
      </c>
      <c r="C1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55" s="1" t="str">
        <f>IFERROR(VLOOKUP(DatosLimpios[[#This Row],[Paises]], TablaRegiones[],2,FALSE), "Otra")</f>
        <v>Europa</v>
      </c>
      <c r="E155" s="2">
        <v>2024</v>
      </c>
      <c r="F155" s="3" t="s">
        <v>50</v>
      </c>
      <c r="G155" s="2">
        <f xml:space="preserve"> 2025 -DatosLimpios[[#This Row],[Year]]</f>
        <v>1</v>
      </c>
      <c r="H155" s="1" t="str">
        <f>IF(TRIM(DatosLimpios[[#This Row],[Attack Type]])="","Unknown",PROPER(TRIM(LOWER(DatosLimpios[[#This Row],[Attack Type]]))))</f>
        <v>Phishing</v>
      </c>
      <c r="I155" s="3" t="s">
        <v>23</v>
      </c>
      <c r="J15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5" s="11">
        <v>393</v>
      </c>
      <c r="L155" s="11">
        <f>IF(DatosLimpios[[#This Row],[Financial Loss (in Million $) ]]="",0,ABS(DatosLimpios[[#This Row],[Financial Loss (in Million $) ]]))*1000</f>
        <v>393000</v>
      </c>
      <c r="M155" s="11" t="str">
        <f>IF(DatosLimpios[[#This Row],[Perdida economica UNK]]&gt;4000000,"Alta", IF(DatosLimpios[[#This Row],[Perdida economica UNK]]&gt;100000,"Media", "Baja"))</f>
        <v>Media</v>
      </c>
      <c r="N155" s="18" t="s">
        <v>204</v>
      </c>
      <c r="O155" s="3" t="s">
        <v>36</v>
      </c>
      <c r="P155" s="2">
        <f>IF(DatosLimpios[[#This Row],[Number of Affected Users]]="six hundred",600,VALUE(DatosLimpios[[#This Row],[Number of Affected Users]]))</f>
        <v>845785</v>
      </c>
      <c r="Q155" s="2">
        <f>IF(DatosLimpios[[#This Row],[Number of Affected Users]]="six hundred",600,VALUE(DatosLimpios[[#This Row],[Number of Affected Users]]))</f>
        <v>845785</v>
      </c>
      <c r="R155" s="11">
        <f>DatosLimpios[[#This Row],[Perdida economica UNK]] /DatosLimpios[[#This Row],[Nº de Usuarios Afectados]]</f>
        <v>0.46465709370584724</v>
      </c>
      <c r="S155" s="11" t="str">
        <f>IF(DatosLimpios[[#This Row],[Perdida $ por Usuario]]&gt;100, "Grave",IF(DatosLimpios[[#This Row],[Perdida $ por Usuario]]&gt;40, "Moderada","Leve"))</f>
        <v>Leve</v>
      </c>
      <c r="T155" s="1" t="str">
        <f t="shared" si="2"/>
        <v>Unknown</v>
      </c>
      <c r="U155" s="3" t="s">
        <v>15</v>
      </c>
      <c r="V155" s="3" t="s">
        <v>16</v>
      </c>
      <c r="W155" s="2">
        <v>69</v>
      </c>
      <c r="X155" s="2" t="str">
        <f>IF(DatosLimpios[[#This Row],[Incident Resolution Time (in Hours)]]&gt;50,"Tardia",IF(DatosLimpios[[#This Row],[Incident Resolution Time (in Hours)]]&gt;20,"Media","Rapida" ))</f>
        <v>Tardia</v>
      </c>
    </row>
    <row r="156" spans="1:24" x14ac:dyDescent="0.25">
      <c r="A156" s="2">
        <v>159</v>
      </c>
      <c r="B156" s="3" t="s">
        <v>58</v>
      </c>
      <c r="C1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6" s="1" t="str">
        <f>IFERROR(VLOOKUP(DatosLimpios[[#This Row],[Paises]], TablaRegiones[],2,FALSE), "Otra")</f>
        <v>Oceanía</v>
      </c>
      <c r="E156" s="2">
        <v>2015</v>
      </c>
      <c r="F156" s="3" t="s">
        <v>63</v>
      </c>
      <c r="G156" s="2">
        <f xml:space="preserve"> 2025 -DatosLimpios[[#This Row],[Year]]</f>
        <v>10</v>
      </c>
      <c r="H156" s="1" t="str">
        <f>IF(TRIM(DatosLimpios[[#This Row],[Attack Type]])="","Unknown",PROPER(TRIM(LOWER(DatosLimpios[[#This Row],[Attack Type]]))))</f>
        <v>Malware</v>
      </c>
      <c r="I156" s="3" t="s">
        <v>18</v>
      </c>
      <c r="J15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6" s="11">
        <v>9941</v>
      </c>
      <c r="L156" s="11">
        <f>IF(DatosLimpios[[#This Row],[Financial Loss (in Million $) ]]="",0,ABS(DatosLimpios[[#This Row],[Financial Loss (in Million $) ]]))*1000</f>
        <v>9941000</v>
      </c>
      <c r="M156" s="11" t="str">
        <f>IF(DatosLimpios[[#This Row],[Perdida economica UNK]]&gt;4000000,"Alta", IF(DatosLimpios[[#This Row],[Perdida economica UNK]]&gt;100000,"Media", "Baja"))</f>
        <v>Alta</v>
      </c>
      <c r="N156" s="18" t="s">
        <v>205</v>
      </c>
      <c r="O156" s="3" t="s">
        <v>33</v>
      </c>
      <c r="P156" s="2">
        <f>IF(DatosLimpios[[#This Row],[Number of Affected Users]]="six hundred",600,VALUE(DatosLimpios[[#This Row],[Number of Affected Users]]))</f>
        <v>120048</v>
      </c>
      <c r="Q156" s="2">
        <f>IF(DatosLimpios[[#This Row],[Number of Affected Users]]="six hundred",600,VALUE(DatosLimpios[[#This Row],[Number of Affected Users]]))</f>
        <v>120048</v>
      </c>
      <c r="R156" s="11">
        <f>DatosLimpios[[#This Row],[Perdida economica UNK]] /DatosLimpios[[#This Row],[Nº de Usuarios Afectados]]</f>
        <v>82.80854324936692</v>
      </c>
      <c r="S156" s="11" t="str">
        <f>IF(DatosLimpios[[#This Row],[Perdida $ por Usuario]]&gt;100, "Grave",IF(DatosLimpios[[#This Row],[Perdida $ por Usuario]]&gt;40, "Moderada","Leve"))</f>
        <v>Moderada</v>
      </c>
      <c r="T156" s="1" t="str">
        <f t="shared" si="2"/>
        <v>Insider</v>
      </c>
      <c r="U156" s="3" t="s">
        <v>52</v>
      </c>
      <c r="V156" s="3" t="s">
        <v>37</v>
      </c>
      <c r="W156" s="2">
        <v>12</v>
      </c>
      <c r="X156" s="2" t="str">
        <f>IF(DatosLimpios[[#This Row],[Incident Resolution Time (in Hours)]]&gt;50,"Tardia",IF(DatosLimpios[[#This Row],[Incident Resolution Time (in Hours)]]&gt;20,"Media","Rapida" ))</f>
        <v>Rapida</v>
      </c>
    </row>
    <row r="157" spans="1:24" x14ac:dyDescent="0.25">
      <c r="A157" s="2">
        <v>160</v>
      </c>
      <c r="B157" s="3" t="s">
        <v>87</v>
      </c>
      <c r="C1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7" s="1" t="str">
        <f>IFERROR(VLOOKUP(DatosLimpios[[#This Row],[Paises]], TablaRegiones[],2,FALSE), "Otra")</f>
        <v>América</v>
      </c>
      <c r="E157" s="2">
        <v>2016</v>
      </c>
      <c r="F157" s="3" t="s">
        <v>63</v>
      </c>
      <c r="G157" s="2">
        <f xml:space="preserve"> 2025 -DatosLimpios[[#This Row],[Year]]</f>
        <v>9</v>
      </c>
      <c r="H157" s="1" t="str">
        <f>IF(TRIM(DatosLimpios[[#This Row],[Attack Type]])="","Unknown",PROPER(TRIM(LOWER(DatosLimpios[[#This Row],[Attack Type]]))))</f>
        <v>Malware</v>
      </c>
      <c r="I157" s="3" t="s">
        <v>18</v>
      </c>
      <c r="J15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7" s="11">
        <v>3289</v>
      </c>
      <c r="L157" s="11">
        <f>IF(DatosLimpios[[#This Row],[Financial Loss (in Million $) ]]="",0,ABS(DatosLimpios[[#This Row],[Financial Loss (in Million $) ]]))*1000</f>
        <v>3289000</v>
      </c>
      <c r="M157" s="11" t="str">
        <f>IF(DatosLimpios[[#This Row],[Perdida economica UNK]]&gt;4000000,"Alta", IF(DatosLimpios[[#This Row],[Perdida economica UNK]]&gt;100000,"Media", "Baja"))</f>
        <v>Media</v>
      </c>
      <c r="N157" s="18" t="s">
        <v>206</v>
      </c>
      <c r="O157" s="3" t="s">
        <v>36</v>
      </c>
      <c r="P157" s="2">
        <f>IF(DatosLimpios[[#This Row],[Number of Affected Users]]="six hundred",600,VALUE(DatosLimpios[[#This Row],[Number of Affected Users]]))</f>
        <v>894935</v>
      </c>
      <c r="Q157" s="2">
        <f>IF(DatosLimpios[[#This Row],[Number of Affected Users]]="six hundred",600,VALUE(DatosLimpios[[#This Row],[Number of Affected Users]]))</f>
        <v>894935</v>
      </c>
      <c r="R157" s="11">
        <f>DatosLimpios[[#This Row],[Perdida economica UNK]] /DatosLimpios[[#This Row],[Nº de Usuarios Afectados]]</f>
        <v>3.6751272438780469</v>
      </c>
      <c r="S157" s="11" t="str">
        <f>IF(DatosLimpios[[#This Row],[Perdida $ por Usuario]]&gt;100, "Grave",IF(DatosLimpios[[#This Row],[Perdida $ por Usuario]]&gt;40, "Moderada","Leve"))</f>
        <v>Leve</v>
      </c>
      <c r="T157" s="1" t="str">
        <f t="shared" si="2"/>
        <v>Unknown</v>
      </c>
      <c r="U157" s="3" t="s">
        <v>34</v>
      </c>
      <c r="V157" s="3" t="s">
        <v>31</v>
      </c>
      <c r="W157" s="2">
        <v>31</v>
      </c>
      <c r="X157" s="2" t="str">
        <f>IF(DatosLimpios[[#This Row],[Incident Resolution Time (in Hours)]]&gt;50,"Tardia",IF(DatosLimpios[[#This Row],[Incident Resolution Time (in Hours)]]&gt;20,"Media","Rapida" ))</f>
        <v>Media</v>
      </c>
    </row>
    <row r="158" spans="1:24" x14ac:dyDescent="0.25">
      <c r="A158" s="2">
        <v>161</v>
      </c>
      <c r="B158" s="3" t="s">
        <v>71</v>
      </c>
      <c r="C1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8" s="1" t="str">
        <f>IFERROR(VLOOKUP(DatosLimpios[[#This Row],[Paises]], TablaRegiones[],2,FALSE), "Otra")</f>
        <v>Asia</v>
      </c>
      <c r="E158" s="2">
        <v>2017</v>
      </c>
      <c r="F158" s="3" t="s">
        <v>42</v>
      </c>
      <c r="G158" s="2">
        <f xml:space="preserve"> 2025 -DatosLimpios[[#This Row],[Year]]</f>
        <v>8</v>
      </c>
      <c r="H158" s="1" t="str">
        <f>IF(TRIM(DatosLimpios[[#This Row],[Attack Type]])="","Unknown",PROPER(TRIM(LOWER(DatosLimpios[[#This Row],[Attack Type]]))))</f>
        <v>Sql Injection</v>
      </c>
      <c r="I158" s="3" t="s">
        <v>47</v>
      </c>
      <c r="J15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8" s="11">
        <v>2166</v>
      </c>
      <c r="L158" s="11">
        <f>IF(DatosLimpios[[#This Row],[Financial Loss (in Million $) ]]="",0,ABS(DatosLimpios[[#This Row],[Financial Loss (in Million $) ]]))*1000</f>
        <v>2166000</v>
      </c>
      <c r="M158" s="11" t="str">
        <f>IF(DatosLimpios[[#This Row],[Perdida economica UNK]]&gt;4000000,"Alta", IF(DatosLimpios[[#This Row],[Perdida economica UNK]]&gt;100000,"Media", "Baja"))</f>
        <v>Media</v>
      </c>
      <c r="N158" s="18" t="s">
        <v>207</v>
      </c>
      <c r="O158" s="3" t="s">
        <v>36</v>
      </c>
      <c r="P158" s="2">
        <f>IF(DatosLimpios[[#This Row],[Number of Affected Users]]="six hundred",600,VALUE(DatosLimpios[[#This Row],[Number of Affected Users]]))</f>
        <v>277555</v>
      </c>
      <c r="Q158" s="2">
        <f>IF(DatosLimpios[[#This Row],[Number of Affected Users]]="six hundred",600,VALUE(DatosLimpios[[#This Row],[Number of Affected Users]]))</f>
        <v>277555</v>
      </c>
      <c r="R158" s="11">
        <f>DatosLimpios[[#This Row],[Perdida economica UNK]] /DatosLimpios[[#This Row],[Nº de Usuarios Afectados]]</f>
        <v>7.8038586946731279</v>
      </c>
      <c r="S158" s="11" t="str">
        <f>IF(DatosLimpios[[#This Row],[Perdida $ por Usuario]]&gt;100, "Grave",IF(DatosLimpios[[#This Row],[Perdida $ por Usuario]]&gt;40, "Moderada","Leve"))</f>
        <v>Leve</v>
      </c>
      <c r="T158" s="1" t="str">
        <f t="shared" si="2"/>
        <v>Unknown</v>
      </c>
      <c r="U158" s="3" t="s">
        <v>34</v>
      </c>
      <c r="V158" s="3" t="s">
        <v>31</v>
      </c>
      <c r="W158" s="2">
        <v>45</v>
      </c>
      <c r="X158" s="2" t="str">
        <f>IF(DatosLimpios[[#This Row],[Incident Resolution Time (in Hours)]]&gt;50,"Tardia",IF(DatosLimpios[[#This Row],[Incident Resolution Time (in Hours)]]&gt;20,"Media","Rapida" ))</f>
        <v>Media</v>
      </c>
    </row>
    <row r="159" spans="1:24" x14ac:dyDescent="0.25">
      <c r="A159" s="2">
        <v>162</v>
      </c>
      <c r="B159" s="3" t="s">
        <v>58</v>
      </c>
      <c r="C1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9" s="1" t="str">
        <f>IFERROR(VLOOKUP(DatosLimpios[[#This Row],[Paises]], TablaRegiones[],2,FALSE), "Otra")</f>
        <v>Oceanía</v>
      </c>
      <c r="E159" s="2">
        <v>2024</v>
      </c>
      <c r="F159" s="3" t="s">
        <v>17</v>
      </c>
      <c r="G159" s="2">
        <f xml:space="preserve"> 2025 -DatosLimpios[[#This Row],[Year]]</f>
        <v>1</v>
      </c>
      <c r="H159" s="1" t="str">
        <f>IF(TRIM(DatosLimpios[[#This Row],[Attack Type]])="","Unknown",PROPER(TRIM(LOWER(DatosLimpios[[#This Row],[Attack Type]]))))</f>
        <v>Ransomware</v>
      </c>
      <c r="I159" s="3" t="s">
        <v>12</v>
      </c>
      <c r="J15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9" s="11">
        <v>8586</v>
      </c>
      <c r="L159" s="11">
        <f>IF(DatosLimpios[[#This Row],[Financial Loss (in Million $) ]]="",0,ABS(DatosLimpios[[#This Row],[Financial Loss (in Million $) ]]))*1000</f>
        <v>8586000</v>
      </c>
      <c r="M159" s="11" t="str">
        <f>IF(DatosLimpios[[#This Row],[Perdida economica UNK]]&gt;4000000,"Alta", IF(DatosLimpios[[#This Row],[Perdida economica UNK]]&gt;100000,"Media", "Baja"))</f>
        <v>Alta</v>
      </c>
      <c r="N159" s="18" t="s">
        <v>208</v>
      </c>
      <c r="O159" s="3" t="s">
        <v>33</v>
      </c>
      <c r="P159" s="2">
        <f>IF(DatosLimpios[[#This Row],[Number of Affected Users]]="six hundred",600,VALUE(DatosLimpios[[#This Row],[Number of Affected Users]]))</f>
        <v>461012</v>
      </c>
      <c r="Q159" s="2">
        <f>IF(DatosLimpios[[#This Row],[Number of Affected Users]]="six hundred",600,VALUE(DatosLimpios[[#This Row],[Number of Affected Users]]))</f>
        <v>461012</v>
      </c>
      <c r="R159" s="11">
        <f>DatosLimpios[[#This Row],[Perdida economica UNK]] /DatosLimpios[[#This Row],[Nº de Usuarios Afectados]]</f>
        <v>18.6242440543847</v>
      </c>
      <c r="S159" s="11" t="str">
        <f>IF(DatosLimpios[[#This Row],[Perdida $ por Usuario]]&gt;100, "Grave",IF(DatosLimpios[[#This Row],[Perdida $ por Usuario]]&gt;40, "Moderada","Leve"))</f>
        <v>Leve</v>
      </c>
      <c r="T159" s="1" t="str">
        <f t="shared" si="2"/>
        <v>Insider</v>
      </c>
      <c r="U159" s="3" t="s">
        <v>15</v>
      </c>
      <c r="V159" s="3" t="s">
        <v>31</v>
      </c>
      <c r="W159" s="2">
        <v>38</v>
      </c>
      <c r="X159" s="2" t="str">
        <f>IF(DatosLimpios[[#This Row],[Incident Resolution Time (in Hours)]]&gt;50,"Tardia",IF(DatosLimpios[[#This Row],[Incident Resolution Time (in Hours)]]&gt;20,"Media","Rapida" ))</f>
        <v>Media</v>
      </c>
    </row>
    <row r="160" spans="1:24" x14ac:dyDescent="0.25">
      <c r="A160" s="2">
        <v>163</v>
      </c>
      <c r="B160" s="3" t="s">
        <v>60</v>
      </c>
      <c r="C1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0" s="1" t="str">
        <f>IFERROR(VLOOKUP(DatosLimpios[[#This Row],[Paises]], TablaRegiones[],2,FALSE), "Otra")</f>
        <v>Asia</v>
      </c>
      <c r="E160" s="2">
        <v>2021</v>
      </c>
      <c r="F160" s="3" t="s">
        <v>42</v>
      </c>
      <c r="G160" s="2">
        <f xml:space="preserve"> 2025 -DatosLimpios[[#This Row],[Year]]</f>
        <v>4</v>
      </c>
      <c r="H160" s="1" t="str">
        <f>IF(TRIM(DatosLimpios[[#This Row],[Attack Type]])="","Unknown",PROPER(TRIM(LOWER(DatosLimpios[[#This Row],[Attack Type]]))))</f>
        <v>Sql Injection</v>
      </c>
      <c r="I160" s="3" t="s">
        <v>27</v>
      </c>
      <c r="J16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0" s="11">
        <v>8023</v>
      </c>
      <c r="L160" s="11">
        <f>IF(DatosLimpios[[#This Row],[Financial Loss (in Million $) ]]="",0,ABS(DatosLimpios[[#This Row],[Financial Loss (in Million $) ]]))*1000</f>
        <v>8023000</v>
      </c>
      <c r="M160" s="11" t="str">
        <f>IF(DatosLimpios[[#This Row],[Perdida economica UNK]]&gt;4000000,"Alta", IF(DatosLimpios[[#This Row],[Perdida economica UNK]]&gt;100000,"Media", "Baja"))</f>
        <v>Alta</v>
      </c>
      <c r="N160" s="18" t="s">
        <v>209</v>
      </c>
      <c r="O160" s="3" t="s">
        <v>29</v>
      </c>
      <c r="P160" s="2">
        <f>IF(DatosLimpios[[#This Row],[Number of Affected Users]]="six hundred",600,VALUE(DatosLimpios[[#This Row],[Number of Affected Users]]))</f>
        <v>599291</v>
      </c>
      <c r="Q160" s="2">
        <f>IF(DatosLimpios[[#This Row],[Number of Affected Users]]="six hundred",600,VALUE(DatosLimpios[[#This Row],[Number of Affected Users]]))</f>
        <v>599291</v>
      </c>
      <c r="R160" s="11">
        <f>DatosLimpios[[#This Row],[Perdida economica UNK]] /DatosLimpios[[#This Row],[Nº de Usuarios Afectados]]</f>
        <v>13.387486212874881</v>
      </c>
      <c r="S160" s="11" t="str">
        <f>IF(DatosLimpios[[#This Row],[Perdida $ por Usuario]]&gt;100, "Grave",IF(DatosLimpios[[#This Row],[Perdida $ por Usuario]]&gt;40, "Moderada","Leve"))</f>
        <v>Leve</v>
      </c>
      <c r="T160" s="1" t="str">
        <f t="shared" si="2"/>
        <v>Nation-state</v>
      </c>
      <c r="U160" s="3" t="s">
        <v>34</v>
      </c>
      <c r="V160" s="3" t="s">
        <v>49</v>
      </c>
      <c r="W160" s="2">
        <v>55</v>
      </c>
      <c r="X160" s="2" t="str">
        <f>IF(DatosLimpios[[#This Row],[Incident Resolution Time (in Hours)]]&gt;50,"Tardia",IF(DatosLimpios[[#This Row],[Incident Resolution Time (in Hours)]]&gt;20,"Media","Rapida" ))</f>
        <v>Tardia</v>
      </c>
    </row>
    <row r="161" spans="1:24" x14ac:dyDescent="0.25">
      <c r="A161" s="2">
        <v>164</v>
      </c>
      <c r="B161" s="3" t="s">
        <v>58</v>
      </c>
      <c r="C1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61" s="1" t="str">
        <f>IFERROR(VLOOKUP(DatosLimpios[[#This Row],[Paises]], TablaRegiones[],2,FALSE), "Otra")</f>
        <v>Oceanía</v>
      </c>
      <c r="E161" s="2">
        <v>2016</v>
      </c>
      <c r="F161" s="3" t="s">
        <v>22</v>
      </c>
      <c r="G161" s="2">
        <f xml:space="preserve"> 2025 -DatosLimpios[[#This Row],[Year]]</f>
        <v>9</v>
      </c>
      <c r="H161" s="1" t="str">
        <f>IF(TRIM(DatosLimpios[[#This Row],[Attack Type]])="","Unknown",PROPER(TRIM(LOWER(DatosLimpios[[#This Row],[Attack Type]]))))</f>
        <v>Man-In-The-Middle</v>
      </c>
      <c r="I161" s="3" t="s">
        <v>69</v>
      </c>
      <c r="J16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61" s="11">
        <v>3192</v>
      </c>
      <c r="L161" s="11">
        <f>IF(DatosLimpios[[#This Row],[Financial Loss (in Million $) ]]="",0,ABS(DatosLimpios[[#This Row],[Financial Loss (in Million $) ]]))*1000</f>
        <v>3192000</v>
      </c>
      <c r="M161" s="11" t="str">
        <f>IF(DatosLimpios[[#This Row],[Perdida economica UNK]]&gt;4000000,"Alta", IF(DatosLimpios[[#This Row],[Perdida economica UNK]]&gt;100000,"Media", "Baja"))</f>
        <v>Media</v>
      </c>
      <c r="N161" s="18" t="s">
        <v>210</v>
      </c>
      <c r="O161" s="3" t="s">
        <v>14</v>
      </c>
      <c r="P161" s="2">
        <f>IF(DatosLimpios[[#This Row],[Number of Affected Users]]="six hundred",600,VALUE(DatosLimpios[[#This Row],[Number of Affected Users]]))</f>
        <v>163602</v>
      </c>
      <c r="Q161" s="2">
        <f>IF(DatosLimpios[[#This Row],[Number of Affected Users]]="six hundred",600,VALUE(DatosLimpios[[#This Row],[Number of Affected Users]]))</f>
        <v>163602</v>
      </c>
      <c r="R161" s="11">
        <f>DatosLimpios[[#This Row],[Perdida economica UNK]] /DatosLimpios[[#This Row],[Nº de Usuarios Afectados]]</f>
        <v>19.510763927091357</v>
      </c>
      <c r="S161" s="11" t="str">
        <f>IF(DatosLimpios[[#This Row],[Perdida $ por Usuario]]&gt;100, "Grave",IF(DatosLimpios[[#This Row],[Perdida $ por Usuario]]&gt;40, "Moderada","Leve"))</f>
        <v>Leve</v>
      </c>
      <c r="T161" s="1" t="str">
        <f t="shared" si="2"/>
        <v>Hacker Group</v>
      </c>
      <c r="U161" s="3" t="s">
        <v>15</v>
      </c>
      <c r="V161" s="3" t="s">
        <v>16</v>
      </c>
      <c r="W161" s="2">
        <v>26</v>
      </c>
      <c r="X161" s="2" t="str">
        <f>IF(DatosLimpios[[#This Row],[Incident Resolution Time (in Hours)]]&gt;50,"Tardia",IF(DatosLimpios[[#This Row],[Incident Resolution Time (in Hours)]]&gt;20,"Media","Rapida" ))</f>
        <v>Media</v>
      </c>
    </row>
    <row r="162" spans="1:24" x14ac:dyDescent="0.25">
      <c r="A162" s="2">
        <v>165</v>
      </c>
      <c r="B162" s="3" t="s">
        <v>26</v>
      </c>
      <c r="C1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2" s="1" t="str">
        <f>IFERROR(VLOOKUP(DatosLimpios[[#This Row],[Paises]], TablaRegiones[],2,FALSE), "Otra")</f>
        <v>Europa</v>
      </c>
      <c r="E162" s="2">
        <v>2021</v>
      </c>
      <c r="F162" s="3" t="s">
        <v>42</v>
      </c>
      <c r="G162" s="2">
        <f xml:space="preserve"> 2025 -DatosLimpios[[#This Row],[Year]]</f>
        <v>4</v>
      </c>
      <c r="H162" s="1" t="str">
        <f>IF(TRIM(DatosLimpios[[#This Row],[Attack Type]])="","Unknown",PROPER(TRIM(LOWER(DatosLimpios[[#This Row],[Attack Type]]))))</f>
        <v>Sql Injection</v>
      </c>
      <c r="I162" s="3" t="s">
        <v>69</v>
      </c>
      <c r="J16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62" s="11">
        <v>3903</v>
      </c>
      <c r="L162" s="11">
        <f>IF(DatosLimpios[[#This Row],[Financial Loss (in Million $) ]]="",0,ABS(DatosLimpios[[#This Row],[Financial Loss (in Million $) ]]))*1000</f>
        <v>3903000</v>
      </c>
      <c r="M162" s="11" t="str">
        <f>IF(DatosLimpios[[#This Row],[Perdida economica UNK]]&gt;4000000,"Alta", IF(DatosLimpios[[#This Row],[Perdida economica UNK]]&gt;100000,"Media", "Baja"))</f>
        <v>Media</v>
      </c>
      <c r="N162" s="18" t="s">
        <v>211</v>
      </c>
      <c r="O162" s="3" t="s">
        <v>29</v>
      </c>
      <c r="P162" s="2">
        <f>IF(DatosLimpios[[#This Row],[Number of Affected Users]]="six hundred",600,VALUE(DatosLimpios[[#This Row],[Number of Affected Users]]))</f>
        <v>986196</v>
      </c>
      <c r="Q162" s="2">
        <f>IF(DatosLimpios[[#This Row],[Number of Affected Users]]="six hundred",600,VALUE(DatosLimpios[[#This Row],[Number of Affected Users]]))</f>
        <v>986196</v>
      </c>
      <c r="R162" s="11">
        <f>DatosLimpios[[#This Row],[Perdida economica UNK]] /DatosLimpios[[#This Row],[Nº de Usuarios Afectados]]</f>
        <v>3.9576311402601512</v>
      </c>
      <c r="S162" s="11" t="str">
        <f>IF(DatosLimpios[[#This Row],[Perdida $ por Usuario]]&gt;100, "Grave",IF(DatosLimpios[[#This Row],[Perdida $ por Usuario]]&gt;40, "Moderada","Leve"))</f>
        <v>Leve</v>
      </c>
      <c r="T162" s="1" t="str">
        <f t="shared" si="2"/>
        <v>Nation-state</v>
      </c>
      <c r="U162" s="3" t="s">
        <v>25</v>
      </c>
      <c r="V162" s="3" t="s">
        <v>57</v>
      </c>
      <c r="W162" s="2">
        <v>11</v>
      </c>
      <c r="X162" s="2" t="str">
        <f>IF(DatosLimpios[[#This Row],[Incident Resolution Time (in Hours)]]&gt;50,"Tardia",IF(DatosLimpios[[#This Row],[Incident Resolution Time (in Hours)]]&gt;20,"Media","Rapida" ))</f>
        <v>Rapida</v>
      </c>
    </row>
    <row r="163" spans="1:24" x14ac:dyDescent="0.25">
      <c r="A163" s="2">
        <v>166</v>
      </c>
      <c r="B163" s="3" t="s">
        <v>41</v>
      </c>
      <c r="C1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3" s="1" t="str">
        <f>IFERROR(VLOOKUP(DatosLimpios[[#This Row],[Paises]], TablaRegiones[],2,FALSE), "Otra")</f>
        <v>Europa</v>
      </c>
      <c r="E163" s="2">
        <v>2024</v>
      </c>
      <c r="F163" s="3" t="s">
        <v>17</v>
      </c>
      <c r="G163" s="2">
        <f xml:space="preserve"> 2025 -DatosLimpios[[#This Row],[Year]]</f>
        <v>1</v>
      </c>
      <c r="H163" s="1" t="str">
        <f>IF(TRIM(DatosLimpios[[#This Row],[Attack Type]])="","Unknown",PROPER(TRIM(LOWER(DatosLimpios[[#This Row],[Attack Type]]))))</f>
        <v>Ransomware</v>
      </c>
      <c r="I163" s="3" t="s">
        <v>18</v>
      </c>
      <c r="J16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3" s="11">
        <v>9903</v>
      </c>
      <c r="L163" s="11">
        <f>IF(DatosLimpios[[#This Row],[Financial Loss (in Million $) ]]="",0,ABS(DatosLimpios[[#This Row],[Financial Loss (in Million $) ]]))*1000</f>
        <v>9903000</v>
      </c>
      <c r="M163" s="11" t="str">
        <f>IF(DatosLimpios[[#This Row],[Perdida economica UNK]]&gt;4000000,"Alta", IF(DatosLimpios[[#This Row],[Perdida economica UNK]]&gt;100000,"Media", "Baja"))</f>
        <v>Alta</v>
      </c>
      <c r="N163" s="18" t="s">
        <v>212</v>
      </c>
      <c r="O163" s="3" t="s">
        <v>29</v>
      </c>
      <c r="P163" s="2">
        <f>IF(DatosLimpios[[#This Row],[Number of Affected Users]]="six hundred",600,VALUE(DatosLimpios[[#This Row],[Number of Affected Users]]))</f>
        <v>349008</v>
      </c>
      <c r="Q163" s="2">
        <f>IF(DatosLimpios[[#This Row],[Number of Affected Users]]="six hundred",600,VALUE(DatosLimpios[[#This Row],[Number of Affected Users]]))</f>
        <v>349008</v>
      </c>
      <c r="R163" s="11">
        <f>DatosLimpios[[#This Row],[Perdida economica UNK]] /DatosLimpios[[#This Row],[Nº de Usuarios Afectados]]</f>
        <v>28.374707743088983</v>
      </c>
      <c r="S163" s="11" t="str">
        <f>IF(DatosLimpios[[#This Row],[Perdida $ por Usuario]]&gt;100, "Grave",IF(DatosLimpios[[#This Row],[Perdida $ por Usuario]]&gt;40, "Moderada","Leve"))</f>
        <v>Leve</v>
      </c>
      <c r="T163" s="1" t="str">
        <f t="shared" si="2"/>
        <v>Nation-state</v>
      </c>
      <c r="U163" s="3" t="s">
        <v>52</v>
      </c>
      <c r="V163" s="3" t="s">
        <v>57</v>
      </c>
      <c r="W163" s="2">
        <v>20</v>
      </c>
      <c r="X163" s="2" t="str">
        <f>IF(DatosLimpios[[#This Row],[Incident Resolution Time (in Hours)]]&gt;50,"Tardia",IF(DatosLimpios[[#This Row],[Incident Resolution Time (in Hours)]]&gt;20,"Media","Rapida" ))</f>
        <v>Rapida</v>
      </c>
    </row>
    <row r="164" spans="1:24" x14ac:dyDescent="0.25">
      <c r="A164" s="2">
        <v>167</v>
      </c>
      <c r="B164" s="3" t="s">
        <v>32</v>
      </c>
      <c r="C1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64" s="1" t="str">
        <f>IFERROR(VLOOKUP(DatosLimpios[[#This Row],[Paises]], TablaRegiones[],2,FALSE), "Otra")</f>
        <v>Europa</v>
      </c>
      <c r="E164" s="2">
        <v>2022</v>
      </c>
      <c r="F164" s="3" t="s">
        <v>42</v>
      </c>
      <c r="G164" s="2">
        <f xml:space="preserve"> 2025 -DatosLimpios[[#This Row],[Year]]</f>
        <v>3</v>
      </c>
      <c r="H164" s="1" t="str">
        <f>IF(TRIM(DatosLimpios[[#This Row],[Attack Type]])="","Unknown",PROPER(TRIM(LOWER(DatosLimpios[[#This Row],[Attack Type]]))))</f>
        <v>Sql Injection</v>
      </c>
      <c r="I164" s="3" t="s">
        <v>18</v>
      </c>
      <c r="J16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4" s="11">
        <v>251</v>
      </c>
      <c r="L164" s="11">
        <f>IF(DatosLimpios[[#This Row],[Financial Loss (in Million $) ]]="",0,ABS(DatosLimpios[[#This Row],[Financial Loss (in Million $) ]]))*1000</f>
        <v>251000</v>
      </c>
      <c r="M164" s="11" t="str">
        <f>IF(DatosLimpios[[#This Row],[Perdida economica UNK]]&gt;4000000,"Alta", IF(DatosLimpios[[#This Row],[Perdida economica UNK]]&gt;100000,"Media", "Baja"))</f>
        <v>Media</v>
      </c>
      <c r="N164" s="18" t="s">
        <v>213</v>
      </c>
      <c r="O164" s="3" t="s">
        <v>36</v>
      </c>
      <c r="P164" s="2">
        <f>IF(DatosLimpios[[#This Row],[Number of Affected Users]]="six hundred",600,VALUE(DatosLimpios[[#This Row],[Number of Affected Users]]))</f>
        <v>559667</v>
      </c>
      <c r="Q164" s="2">
        <f>IF(DatosLimpios[[#This Row],[Number of Affected Users]]="six hundred",600,VALUE(DatosLimpios[[#This Row],[Number of Affected Users]]))</f>
        <v>559667</v>
      </c>
      <c r="R164" s="11">
        <f>DatosLimpios[[#This Row],[Perdida economica UNK]] /DatosLimpios[[#This Row],[Nº de Usuarios Afectados]]</f>
        <v>0.44848097172068391</v>
      </c>
      <c r="S164" s="11" t="str">
        <f>IF(DatosLimpios[[#This Row],[Perdida $ por Usuario]]&gt;100, "Grave",IF(DatosLimpios[[#This Row],[Perdida $ por Usuario]]&gt;40, "Moderada","Leve"))</f>
        <v>Leve</v>
      </c>
      <c r="T164" s="1" t="str">
        <f t="shared" si="2"/>
        <v>Unknown</v>
      </c>
      <c r="U164" s="3" t="s">
        <v>52</v>
      </c>
      <c r="V164" s="3" t="s">
        <v>37</v>
      </c>
      <c r="W164" s="2">
        <v>69</v>
      </c>
      <c r="X164" s="2" t="str">
        <f>IF(DatosLimpios[[#This Row],[Incident Resolution Time (in Hours)]]&gt;50,"Tardia",IF(DatosLimpios[[#This Row],[Incident Resolution Time (in Hours)]]&gt;20,"Media","Rapida" ))</f>
        <v>Tardia</v>
      </c>
    </row>
    <row r="165" spans="1:24" x14ac:dyDescent="0.25">
      <c r="A165" s="2">
        <v>168</v>
      </c>
      <c r="B165" s="3" t="s">
        <v>60</v>
      </c>
      <c r="C1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5" s="1" t="str">
        <f>IFERROR(VLOOKUP(DatosLimpios[[#This Row],[Paises]], TablaRegiones[],2,FALSE), "Otra")</f>
        <v>Asia</v>
      </c>
      <c r="E165" s="2">
        <v>2018</v>
      </c>
      <c r="F165" s="3" t="s">
        <v>39</v>
      </c>
      <c r="G165" s="2">
        <f xml:space="preserve"> 2025 -DatosLimpios[[#This Row],[Year]]</f>
        <v>7</v>
      </c>
      <c r="H165" s="1" t="str">
        <f>IF(TRIM(DatosLimpios[[#This Row],[Attack Type]])="","Unknown",PROPER(TRIM(LOWER(DatosLimpios[[#This Row],[Attack Type]]))))</f>
        <v>Ddos</v>
      </c>
      <c r="I165" s="3" t="s">
        <v>47</v>
      </c>
      <c r="J16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5" s="11">
        <v>6727</v>
      </c>
      <c r="L165" s="11">
        <f>IF(DatosLimpios[[#This Row],[Financial Loss (in Million $) ]]="",0,ABS(DatosLimpios[[#This Row],[Financial Loss (in Million $) ]]))*1000</f>
        <v>6727000</v>
      </c>
      <c r="M165" s="11" t="str">
        <f>IF(DatosLimpios[[#This Row],[Perdida economica UNK]]&gt;4000000,"Alta", IF(DatosLimpios[[#This Row],[Perdida economica UNK]]&gt;100000,"Media", "Baja"))</f>
        <v>Alta</v>
      </c>
      <c r="N165" s="18" t="s">
        <v>214</v>
      </c>
      <c r="O165" s="3" t="s">
        <v>14</v>
      </c>
      <c r="P165" s="2">
        <f>IF(DatosLimpios[[#This Row],[Number of Affected Users]]="six hundred",600,VALUE(DatosLimpios[[#This Row],[Number of Affected Users]]))</f>
        <v>335628</v>
      </c>
      <c r="Q165" s="2">
        <f>IF(DatosLimpios[[#This Row],[Number of Affected Users]]="six hundred",600,VALUE(DatosLimpios[[#This Row],[Number of Affected Users]]))</f>
        <v>335628</v>
      </c>
      <c r="R165" s="11">
        <f>DatosLimpios[[#This Row],[Perdida economica UNK]] /DatosLimpios[[#This Row],[Nº de Usuarios Afectados]]</f>
        <v>20.043023823995615</v>
      </c>
      <c r="S165" s="11" t="str">
        <f>IF(DatosLimpios[[#This Row],[Perdida $ por Usuario]]&gt;100, "Grave",IF(DatosLimpios[[#This Row],[Perdida $ por Usuario]]&gt;40, "Moderada","Leve"))</f>
        <v>Leve</v>
      </c>
      <c r="T165" s="1" t="str">
        <f t="shared" si="2"/>
        <v>Hacker Group</v>
      </c>
      <c r="U165" s="3" t="s">
        <v>25</v>
      </c>
      <c r="V165" s="3" t="s">
        <v>37</v>
      </c>
      <c r="W165" s="2">
        <v>20</v>
      </c>
      <c r="X165" s="2" t="str">
        <f>IF(DatosLimpios[[#This Row],[Incident Resolution Time (in Hours)]]&gt;50,"Tardia",IF(DatosLimpios[[#This Row],[Incident Resolution Time (in Hours)]]&gt;20,"Media","Rapida" ))</f>
        <v>Rapida</v>
      </c>
    </row>
    <row r="166" spans="1:24" x14ac:dyDescent="0.25">
      <c r="A166" s="2">
        <v>169</v>
      </c>
      <c r="B166" s="3" t="s">
        <v>32</v>
      </c>
      <c r="C1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66" s="1" t="str">
        <f>IFERROR(VLOOKUP(DatosLimpios[[#This Row],[Paises]], TablaRegiones[],2,FALSE), "Otra")</f>
        <v>Europa</v>
      </c>
      <c r="E166" s="2">
        <v>2016</v>
      </c>
      <c r="F166" s="3" t="s">
        <v>17</v>
      </c>
      <c r="G166" s="2">
        <f xml:space="preserve"> 2025 -DatosLimpios[[#This Row],[Year]]</f>
        <v>9</v>
      </c>
      <c r="H166" s="1" t="str">
        <f>IF(TRIM(DatosLimpios[[#This Row],[Attack Type]])="","Unknown",PROPER(TRIM(LOWER(DatosLimpios[[#This Row],[Attack Type]]))))</f>
        <v>Ransomware</v>
      </c>
      <c r="I166" s="3" t="s">
        <v>12</v>
      </c>
      <c r="J16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6" s="11">
        <v>2989</v>
      </c>
      <c r="L166" s="11">
        <f>IF(DatosLimpios[[#This Row],[Financial Loss (in Million $) ]]="",0,ABS(DatosLimpios[[#This Row],[Financial Loss (in Million $) ]]))*1000</f>
        <v>2989000</v>
      </c>
      <c r="M166" s="11" t="str">
        <f>IF(DatosLimpios[[#This Row],[Perdida economica UNK]]&gt;4000000,"Alta", IF(DatosLimpios[[#This Row],[Perdida economica UNK]]&gt;100000,"Media", "Baja"))</f>
        <v>Media</v>
      </c>
      <c r="N166" s="18" t="s">
        <v>215</v>
      </c>
      <c r="O166" s="3" t="s">
        <v>36</v>
      </c>
      <c r="P166" s="2">
        <f>IF(DatosLimpios[[#This Row],[Number of Affected Users]]="six hundred",600,VALUE(DatosLimpios[[#This Row],[Number of Affected Users]]))</f>
        <v>385363</v>
      </c>
      <c r="Q166" s="2">
        <f>IF(DatosLimpios[[#This Row],[Number of Affected Users]]="six hundred",600,VALUE(DatosLimpios[[#This Row],[Number of Affected Users]]))</f>
        <v>385363</v>
      </c>
      <c r="R166" s="11">
        <f>DatosLimpios[[#This Row],[Perdida economica UNK]] /DatosLimpios[[#This Row],[Nº de Usuarios Afectados]]</f>
        <v>7.7563232588494486</v>
      </c>
      <c r="S166" s="11" t="str">
        <f>IF(DatosLimpios[[#This Row],[Perdida $ por Usuario]]&gt;100, "Grave",IF(DatosLimpios[[#This Row],[Perdida $ por Usuario]]&gt;40, "Moderada","Leve"))</f>
        <v>Leve</v>
      </c>
      <c r="T166" s="1" t="str">
        <f t="shared" si="2"/>
        <v>Unknown</v>
      </c>
      <c r="U166" s="3" t="s">
        <v>15</v>
      </c>
      <c r="V166" s="3" t="s">
        <v>49</v>
      </c>
      <c r="W166" s="2">
        <v>22</v>
      </c>
      <c r="X166" s="2" t="str">
        <f>IF(DatosLimpios[[#This Row],[Incident Resolution Time (in Hours)]]&gt;50,"Tardia",IF(DatosLimpios[[#This Row],[Incident Resolution Time (in Hours)]]&gt;20,"Media","Rapida" ))</f>
        <v>Media</v>
      </c>
    </row>
    <row r="167" spans="1:24" x14ac:dyDescent="0.25">
      <c r="A167" s="2">
        <v>170</v>
      </c>
      <c r="B167" s="3" t="s">
        <v>87</v>
      </c>
      <c r="C1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7" s="1" t="str">
        <f>IFERROR(VLOOKUP(DatosLimpios[[#This Row],[Paises]], TablaRegiones[],2,FALSE), "Otra")</f>
        <v>América</v>
      </c>
      <c r="E167" s="2">
        <v>2021</v>
      </c>
      <c r="F167" s="3" t="s">
        <v>22</v>
      </c>
      <c r="G167" s="2">
        <f xml:space="preserve"> 2025 -DatosLimpios[[#This Row],[Year]]</f>
        <v>4</v>
      </c>
      <c r="H167" s="1" t="str">
        <f>IF(TRIM(DatosLimpios[[#This Row],[Attack Type]])="","Unknown",PROPER(TRIM(LOWER(DatosLimpios[[#This Row],[Attack Type]]))))</f>
        <v>Man-In-The-Middle</v>
      </c>
      <c r="I167" s="3" t="s">
        <v>12</v>
      </c>
      <c r="J16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7" s="11">
        <v>1592</v>
      </c>
      <c r="L167" s="11">
        <f>IF(DatosLimpios[[#This Row],[Financial Loss (in Million $) ]]="",0,ABS(DatosLimpios[[#This Row],[Financial Loss (in Million $) ]]))*1000</f>
        <v>1592000</v>
      </c>
      <c r="M167" s="11" t="str">
        <f>IF(DatosLimpios[[#This Row],[Perdida economica UNK]]&gt;4000000,"Alta", IF(DatosLimpios[[#This Row],[Perdida economica UNK]]&gt;100000,"Media", "Baja"))</f>
        <v>Media</v>
      </c>
      <c r="N167" s="18" t="s">
        <v>216</v>
      </c>
      <c r="O167" s="3" t="s">
        <v>33</v>
      </c>
      <c r="P167" s="2">
        <f>IF(DatosLimpios[[#This Row],[Number of Affected Users]]="six hundred",600,VALUE(DatosLimpios[[#This Row],[Number of Affected Users]]))</f>
        <v>945793</v>
      </c>
      <c r="Q167" s="2">
        <f>IF(DatosLimpios[[#This Row],[Number of Affected Users]]="six hundred",600,VALUE(DatosLimpios[[#This Row],[Number of Affected Users]]))</f>
        <v>945793</v>
      </c>
      <c r="R167" s="11">
        <f>DatosLimpios[[#This Row],[Perdida economica UNK]] /DatosLimpios[[#This Row],[Nº de Usuarios Afectados]]</f>
        <v>1.6832435850127883</v>
      </c>
      <c r="S167" s="11" t="str">
        <f>IF(DatosLimpios[[#This Row],[Perdida $ por Usuario]]&gt;100, "Grave",IF(DatosLimpios[[#This Row],[Perdida $ por Usuario]]&gt;40, "Moderada","Leve"))</f>
        <v>Leve</v>
      </c>
      <c r="T167" s="1" t="str">
        <f t="shared" si="2"/>
        <v>Insider</v>
      </c>
      <c r="U167" s="3" t="s">
        <v>52</v>
      </c>
      <c r="V167" s="3" t="s">
        <v>49</v>
      </c>
      <c r="W167" s="2">
        <v>32</v>
      </c>
      <c r="X167" s="2" t="str">
        <f>IF(DatosLimpios[[#This Row],[Incident Resolution Time (in Hours)]]&gt;50,"Tardia",IF(DatosLimpios[[#This Row],[Incident Resolution Time (in Hours)]]&gt;20,"Media","Rapida" ))</f>
        <v>Media</v>
      </c>
    </row>
    <row r="168" spans="1:24" x14ac:dyDescent="0.25">
      <c r="A168" s="2">
        <v>171</v>
      </c>
      <c r="B168" s="3" t="s">
        <v>60</v>
      </c>
      <c r="C1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8" s="1" t="str">
        <f>IFERROR(VLOOKUP(DatosLimpios[[#This Row],[Paises]], TablaRegiones[],2,FALSE), "Otra")</f>
        <v>Asia</v>
      </c>
      <c r="E168" s="2">
        <v>2016</v>
      </c>
      <c r="F168" s="3" t="s">
        <v>42</v>
      </c>
      <c r="G168" s="2">
        <f xml:space="preserve"> 2025 -DatosLimpios[[#This Row],[Year]]</f>
        <v>9</v>
      </c>
      <c r="H168" s="1" t="str">
        <f>IF(TRIM(DatosLimpios[[#This Row],[Attack Type]])="","Unknown",PROPER(TRIM(LOWER(DatosLimpios[[#This Row],[Attack Type]]))))</f>
        <v>Sql Injection</v>
      </c>
      <c r="I168" s="3" t="s">
        <v>27</v>
      </c>
      <c r="J16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8" s="11">
        <v>9593</v>
      </c>
      <c r="L168" s="11">
        <f>IF(DatosLimpios[[#This Row],[Financial Loss (in Million $) ]]="",0,ABS(DatosLimpios[[#This Row],[Financial Loss (in Million $) ]]))*1000</f>
        <v>9593000</v>
      </c>
      <c r="M168" s="11" t="str">
        <f>IF(DatosLimpios[[#This Row],[Perdida economica UNK]]&gt;4000000,"Alta", IF(DatosLimpios[[#This Row],[Perdida economica UNK]]&gt;100000,"Media", "Baja"))</f>
        <v>Alta</v>
      </c>
      <c r="N168" s="18" t="s">
        <v>217</v>
      </c>
      <c r="O168" s="3" t="s">
        <v>29</v>
      </c>
      <c r="P168" s="2">
        <f>IF(DatosLimpios[[#This Row],[Number of Affected Users]]="six hundred",600,VALUE(DatosLimpios[[#This Row],[Number of Affected Users]]))</f>
        <v>595950</v>
      </c>
      <c r="Q168" s="2">
        <f>IF(DatosLimpios[[#This Row],[Number of Affected Users]]="six hundred",600,VALUE(DatosLimpios[[#This Row],[Number of Affected Users]]))</f>
        <v>595950</v>
      </c>
      <c r="R168" s="11">
        <f>DatosLimpios[[#This Row],[Perdida economica UNK]] /DatosLimpios[[#This Row],[Nº de Usuarios Afectados]]</f>
        <v>16.096988002349189</v>
      </c>
      <c r="S168" s="11" t="str">
        <f>IF(DatosLimpios[[#This Row],[Perdida $ por Usuario]]&gt;100, "Grave",IF(DatosLimpios[[#This Row],[Perdida $ por Usuario]]&gt;40, "Moderada","Leve"))</f>
        <v>Leve</v>
      </c>
      <c r="T168" s="1" t="str">
        <f t="shared" si="2"/>
        <v>Nation-state</v>
      </c>
      <c r="U168" s="3" t="s">
        <v>34</v>
      </c>
      <c r="V168" s="3" t="s">
        <v>31</v>
      </c>
      <c r="W168" s="2">
        <v>11</v>
      </c>
      <c r="X168" s="2" t="str">
        <f>IF(DatosLimpios[[#This Row],[Incident Resolution Time (in Hours)]]&gt;50,"Tardia",IF(DatosLimpios[[#This Row],[Incident Resolution Time (in Hours)]]&gt;20,"Media","Rapida" ))</f>
        <v>Rapida</v>
      </c>
    </row>
    <row r="169" spans="1:24" x14ac:dyDescent="0.25">
      <c r="A169" s="2">
        <v>172</v>
      </c>
      <c r="B169" s="3" t="s">
        <v>71</v>
      </c>
      <c r="C1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9" s="1" t="str">
        <f>IFERROR(VLOOKUP(DatosLimpios[[#This Row],[Paises]], TablaRegiones[],2,FALSE), "Otra")</f>
        <v>Asia</v>
      </c>
      <c r="E169" s="2">
        <v>2022</v>
      </c>
      <c r="F169" s="3" t="s">
        <v>39</v>
      </c>
      <c r="G169" s="2">
        <f xml:space="preserve"> 2025 -DatosLimpios[[#This Row],[Year]]</f>
        <v>3</v>
      </c>
      <c r="H169" s="1" t="str">
        <f>IF(TRIM(DatosLimpios[[#This Row],[Attack Type]])="","Unknown",PROPER(TRIM(LOWER(DatosLimpios[[#This Row],[Attack Type]]))))</f>
        <v>Ddos</v>
      </c>
      <c r="I169" s="3" t="s">
        <v>12</v>
      </c>
      <c r="J16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9" s="11">
        <v>1261</v>
      </c>
      <c r="L169" s="11">
        <f>IF(DatosLimpios[[#This Row],[Financial Loss (in Million $) ]]="",0,ABS(DatosLimpios[[#This Row],[Financial Loss (in Million $) ]]))*1000</f>
        <v>1261000</v>
      </c>
      <c r="M169" s="11" t="str">
        <f>IF(DatosLimpios[[#This Row],[Perdida economica UNK]]&gt;4000000,"Alta", IF(DatosLimpios[[#This Row],[Perdida economica UNK]]&gt;100000,"Media", "Baja"))</f>
        <v>Media</v>
      </c>
      <c r="N169" s="18" t="s">
        <v>218</v>
      </c>
      <c r="O169" s="3" t="s">
        <v>29</v>
      </c>
      <c r="P169" s="2">
        <f>IF(DatosLimpios[[#This Row],[Number of Affected Users]]="six hundred",600,VALUE(DatosLimpios[[#This Row],[Number of Affected Users]]))</f>
        <v>756722</v>
      </c>
      <c r="Q169" s="2">
        <f>IF(DatosLimpios[[#This Row],[Number of Affected Users]]="six hundred",600,VALUE(DatosLimpios[[#This Row],[Number of Affected Users]]))</f>
        <v>756722</v>
      </c>
      <c r="R169" s="11">
        <f>DatosLimpios[[#This Row],[Perdida economica UNK]] /DatosLimpios[[#This Row],[Nº de Usuarios Afectados]]</f>
        <v>1.6663979638493396</v>
      </c>
      <c r="S169" s="11" t="str">
        <f>IF(DatosLimpios[[#This Row],[Perdida $ por Usuario]]&gt;100, "Grave",IF(DatosLimpios[[#This Row],[Perdida $ por Usuario]]&gt;40, "Moderada","Leve"))</f>
        <v>Leve</v>
      </c>
      <c r="T169" s="1" t="str">
        <f t="shared" si="2"/>
        <v>Nation-state</v>
      </c>
      <c r="U169" s="3" t="s">
        <v>25</v>
      </c>
      <c r="V169" s="3" t="s">
        <v>16</v>
      </c>
      <c r="W169" s="2">
        <v>15</v>
      </c>
      <c r="X169" s="2" t="str">
        <f>IF(DatosLimpios[[#This Row],[Incident Resolution Time (in Hours)]]&gt;50,"Tardia",IF(DatosLimpios[[#This Row],[Incident Resolution Time (in Hours)]]&gt;20,"Media","Rapida" ))</f>
        <v>Rapida</v>
      </c>
    </row>
    <row r="170" spans="1:24" x14ac:dyDescent="0.25">
      <c r="A170" s="2">
        <v>173</v>
      </c>
      <c r="B170" s="3" t="s">
        <v>58</v>
      </c>
      <c r="C1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0" s="1" t="str">
        <f>IFERROR(VLOOKUP(DatosLimpios[[#This Row],[Paises]], TablaRegiones[],2,FALSE), "Otra")</f>
        <v>Oceanía</v>
      </c>
      <c r="E170" s="2">
        <v>2024</v>
      </c>
      <c r="F170" s="3" t="s">
        <v>17</v>
      </c>
      <c r="G170" s="2">
        <f xml:space="preserve"> 2025 -DatosLimpios[[#This Row],[Year]]</f>
        <v>1</v>
      </c>
      <c r="H170" s="1" t="str">
        <f>IF(TRIM(DatosLimpios[[#This Row],[Attack Type]])="","Unknown",PROPER(TRIM(LOWER(DatosLimpios[[#This Row],[Attack Type]]))))</f>
        <v>Ransomware</v>
      </c>
      <c r="I170" s="3" t="s">
        <v>69</v>
      </c>
      <c r="J17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0" s="11">
        <v>3992</v>
      </c>
      <c r="L170" s="11">
        <f>IF(DatosLimpios[[#This Row],[Financial Loss (in Million $) ]]="",0,ABS(DatosLimpios[[#This Row],[Financial Loss (in Million $) ]]))*1000</f>
        <v>3992000</v>
      </c>
      <c r="M170" s="11" t="str">
        <f>IF(DatosLimpios[[#This Row],[Perdida economica UNK]]&gt;4000000,"Alta", IF(DatosLimpios[[#This Row],[Perdida economica UNK]]&gt;100000,"Media", "Baja"))</f>
        <v>Media</v>
      </c>
      <c r="N170" s="18" t="s">
        <v>219</v>
      </c>
      <c r="O170" s="3" t="s">
        <v>14</v>
      </c>
      <c r="P170" s="2">
        <f>IF(DatosLimpios[[#This Row],[Number of Affected Users]]="six hundred",600,VALUE(DatosLimpios[[#This Row],[Number of Affected Users]]))</f>
        <v>594424</v>
      </c>
      <c r="Q170" s="2">
        <f>IF(DatosLimpios[[#This Row],[Number of Affected Users]]="six hundred",600,VALUE(DatosLimpios[[#This Row],[Number of Affected Users]]))</f>
        <v>594424</v>
      </c>
      <c r="R170" s="11">
        <f>DatosLimpios[[#This Row],[Perdida economica UNK]] /DatosLimpios[[#This Row],[Nº de Usuarios Afectados]]</f>
        <v>6.715744990108071</v>
      </c>
      <c r="S170" s="11" t="str">
        <f>IF(DatosLimpios[[#This Row],[Perdida $ por Usuario]]&gt;100, "Grave",IF(DatosLimpios[[#This Row],[Perdida $ por Usuario]]&gt;40, "Moderada","Leve"))</f>
        <v>Leve</v>
      </c>
      <c r="T170" s="1" t="str">
        <f t="shared" si="2"/>
        <v>Hacker Group</v>
      </c>
      <c r="U170" s="3" t="s">
        <v>34</v>
      </c>
      <c r="V170" s="3" t="s">
        <v>37</v>
      </c>
      <c r="W170" s="2">
        <v>54</v>
      </c>
      <c r="X170" s="2" t="str">
        <f>IF(DatosLimpios[[#This Row],[Incident Resolution Time (in Hours)]]&gt;50,"Tardia",IF(DatosLimpios[[#This Row],[Incident Resolution Time (in Hours)]]&gt;20,"Media","Rapida" ))</f>
        <v>Tardia</v>
      </c>
    </row>
    <row r="171" spans="1:24" x14ac:dyDescent="0.25">
      <c r="A171" s="2">
        <v>174</v>
      </c>
      <c r="B171" s="3" t="s">
        <v>10</v>
      </c>
      <c r="C1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1" s="1" t="str">
        <f>IFERROR(VLOOKUP(DatosLimpios[[#This Row],[Paises]], TablaRegiones[],2,FALSE), "Otra")</f>
        <v>Asia</v>
      </c>
      <c r="E171" s="2">
        <v>2015</v>
      </c>
      <c r="F171" s="3" t="s">
        <v>63</v>
      </c>
      <c r="G171" s="2">
        <f xml:space="preserve"> 2025 -DatosLimpios[[#This Row],[Year]]</f>
        <v>10</v>
      </c>
      <c r="H171" s="1" t="str">
        <f>IF(TRIM(DatosLimpios[[#This Row],[Attack Type]])="","Unknown",PROPER(TRIM(LOWER(DatosLimpios[[#This Row],[Attack Type]]))))</f>
        <v>Malware</v>
      </c>
      <c r="I171" s="3" t="s">
        <v>18</v>
      </c>
      <c r="J17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1" s="11">
        <v>1936</v>
      </c>
      <c r="L171" s="11">
        <f>IF(DatosLimpios[[#This Row],[Financial Loss (in Million $) ]]="",0,ABS(DatosLimpios[[#This Row],[Financial Loss (in Million $) ]]))*1000</f>
        <v>1936000</v>
      </c>
      <c r="M171" s="11" t="str">
        <f>IF(DatosLimpios[[#This Row],[Perdida economica UNK]]&gt;4000000,"Alta", IF(DatosLimpios[[#This Row],[Perdida economica UNK]]&gt;100000,"Media", "Baja"))</f>
        <v>Media</v>
      </c>
      <c r="N171" s="18" t="s">
        <v>220</v>
      </c>
      <c r="O171" s="3" t="s">
        <v>14</v>
      </c>
      <c r="P171" s="2">
        <f>IF(DatosLimpios[[#This Row],[Number of Affected Users]]="six hundred",600,VALUE(DatosLimpios[[#This Row],[Number of Affected Users]]))</f>
        <v>457790</v>
      </c>
      <c r="Q171" s="2">
        <f>IF(DatosLimpios[[#This Row],[Number of Affected Users]]="six hundred",600,VALUE(DatosLimpios[[#This Row],[Number of Affected Users]]))</f>
        <v>457790</v>
      </c>
      <c r="R171" s="11">
        <f>DatosLimpios[[#This Row],[Perdida economica UNK]] /DatosLimpios[[#This Row],[Nº de Usuarios Afectados]]</f>
        <v>4.2290133030428798</v>
      </c>
      <c r="S171" s="11" t="str">
        <f>IF(DatosLimpios[[#This Row],[Perdida $ por Usuario]]&gt;100, "Grave",IF(DatosLimpios[[#This Row],[Perdida $ por Usuario]]&gt;40, "Moderada","Leve"))</f>
        <v>Leve</v>
      </c>
      <c r="T171" s="1" t="str">
        <f t="shared" si="2"/>
        <v>Hacker Group</v>
      </c>
      <c r="U171" s="3" t="s">
        <v>52</v>
      </c>
      <c r="V171" s="3" t="s">
        <v>57</v>
      </c>
      <c r="W171" s="2">
        <v>39</v>
      </c>
      <c r="X171" s="2" t="str">
        <f>IF(DatosLimpios[[#This Row],[Incident Resolution Time (in Hours)]]&gt;50,"Tardia",IF(DatosLimpios[[#This Row],[Incident Resolution Time (in Hours)]]&gt;20,"Media","Rapida" ))</f>
        <v>Media</v>
      </c>
    </row>
    <row r="172" spans="1:24" x14ac:dyDescent="0.25">
      <c r="A172" s="2">
        <v>175</v>
      </c>
      <c r="B172" s="3" t="s">
        <v>10</v>
      </c>
      <c r="C1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2" s="1" t="str">
        <f>IFERROR(VLOOKUP(DatosLimpios[[#This Row],[Paises]], TablaRegiones[],2,FALSE), "Otra")</f>
        <v>Asia</v>
      </c>
      <c r="E172" s="2">
        <v>2024</v>
      </c>
      <c r="F172" s="3" t="s">
        <v>17</v>
      </c>
      <c r="G172" s="2">
        <f xml:space="preserve"> 2025 -DatosLimpios[[#This Row],[Year]]</f>
        <v>1</v>
      </c>
      <c r="H172" s="1" t="str">
        <f>IF(TRIM(DatosLimpios[[#This Row],[Attack Type]])="","Unknown",PROPER(TRIM(LOWER(DatosLimpios[[#This Row],[Attack Type]]))))</f>
        <v>Ransomware</v>
      </c>
      <c r="I172" s="3" t="s">
        <v>27</v>
      </c>
      <c r="J17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2" s="11">
        <v>7047</v>
      </c>
      <c r="L172" s="11">
        <f>IF(DatosLimpios[[#This Row],[Financial Loss (in Million $) ]]="",0,ABS(DatosLimpios[[#This Row],[Financial Loss (in Million $) ]]))*1000</f>
        <v>7047000</v>
      </c>
      <c r="M172" s="11" t="str">
        <f>IF(DatosLimpios[[#This Row],[Perdida economica UNK]]&gt;4000000,"Alta", IF(DatosLimpios[[#This Row],[Perdida economica UNK]]&gt;100000,"Media", "Baja"))</f>
        <v>Alta</v>
      </c>
      <c r="N172" s="18" t="s">
        <v>221</v>
      </c>
      <c r="O172" s="3" t="s">
        <v>36</v>
      </c>
      <c r="P172" s="2">
        <f>IF(DatosLimpios[[#This Row],[Number of Affected Users]]="six hundred",600,VALUE(DatosLimpios[[#This Row],[Number of Affected Users]]))</f>
        <v>549337</v>
      </c>
      <c r="Q172" s="2">
        <f>IF(DatosLimpios[[#This Row],[Number of Affected Users]]="six hundred",600,VALUE(DatosLimpios[[#This Row],[Number of Affected Users]]))</f>
        <v>549337</v>
      </c>
      <c r="R172" s="11">
        <f>DatosLimpios[[#This Row],[Perdida economica UNK]] /DatosLimpios[[#This Row],[Nº de Usuarios Afectados]]</f>
        <v>12.828191073967346</v>
      </c>
      <c r="S172" s="11" t="str">
        <f>IF(DatosLimpios[[#This Row],[Perdida $ por Usuario]]&gt;100, "Grave",IF(DatosLimpios[[#This Row],[Perdida $ por Usuario]]&gt;40, "Moderada","Leve"))</f>
        <v>Leve</v>
      </c>
      <c r="T172" s="1" t="str">
        <f t="shared" si="2"/>
        <v>Unknown</v>
      </c>
      <c r="U172" s="3" t="s">
        <v>34</v>
      </c>
      <c r="V172" s="3" t="s">
        <v>37</v>
      </c>
      <c r="W172" s="2">
        <v>63</v>
      </c>
      <c r="X172" s="2" t="str">
        <f>IF(DatosLimpios[[#This Row],[Incident Resolution Time (in Hours)]]&gt;50,"Tardia",IF(DatosLimpios[[#This Row],[Incident Resolution Time (in Hours)]]&gt;20,"Media","Rapida" ))</f>
        <v>Tardia</v>
      </c>
    </row>
    <row r="173" spans="1:24" x14ac:dyDescent="0.25">
      <c r="A173" s="2">
        <v>176</v>
      </c>
      <c r="B173" s="3" t="s">
        <v>41</v>
      </c>
      <c r="C1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73" s="1" t="str">
        <f>IFERROR(VLOOKUP(DatosLimpios[[#This Row],[Paises]], TablaRegiones[],2,FALSE), "Otra")</f>
        <v>Europa</v>
      </c>
      <c r="E173" s="2">
        <v>2023</v>
      </c>
      <c r="F173" s="3" t="s">
        <v>63</v>
      </c>
      <c r="G173" s="2">
        <f xml:space="preserve"> 2025 -DatosLimpios[[#This Row],[Year]]</f>
        <v>2</v>
      </c>
      <c r="H173" s="1" t="str">
        <f>IF(TRIM(DatosLimpios[[#This Row],[Attack Type]])="","Unknown",PROPER(TRIM(LOWER(DatosLimpios[[#This Row],[Attack Type]]))))</f>
        <v>Malware</v>
      </c>
      <c r="I173" s="3" t="s">
        <v>47</v>
      </c>
      <c r="J17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3" s="11">
        <v>5334</v>
      </c>
      <c r="L173" s="11">
        <f>IF(DatosLimpios[[#This Row],[Financial Loss (in Million $) ]]="",0,ABS(DatosLimpios[[#This Row],[Financial Loss (in Million $) ]]))*1000</f>
        <v>5334000</v>
      </c>
      <c r="M173" s="11" t="str">
        <f>IF(DatosLimpios[[#This Row],[Perdida economica UNK]]&gt;4000000,"Alta", IF(DatosLimpios[[#This Row],[Perdida economica UNK]]&gt;100000,"Media", "Baja"))</f>
        <v>Alta</v>
      </c>
      <c r="N173" s="18" t="s">
        <v>222</v>
      </c>
      <c r="O173" s="3" t="s">
        <v>36</v>
      </c>
      <c r="P173" s="2">
        <f>IF(DatosLimpios[[#This Row],[Number of Affected Users]]="six hundred",600,VALUE(DatosLimpios[[#This Row],[Number of Affected Users]]))</f>
        <v>714681</v>
      </c>
      <c r="Q173" s="2">
        <f>IF(DatosLimpios[[#This Row],[Number of Affected Users]]="six hundred",600,VALUE(DatosLimpios[[#This Row],[Number of Affected Users]]))</f>
        <v>714681</v>
      </c>
      <c r="R173" s="11">
        <f>DatosLimpios[[#This Row],[Perdida economica UNK]] /DatosLimpios[[#This Row],[Nº de Usuarios Afectados]]</f>
        <v>7.4634697158592438</v>
      </c>
      <c r="S173" s="11" t="str">
        <f>IF(DatosLimpios[[#This Row],[Perdida $ por Usuario]]&gt;100, "Grave",IF(DatosLimpios[[#This Row],[Perdida $ por Usuario]]&gt;40, "Moderada","Leve"))</f>
        <v>Leve</v>
      </c>
      <c r="T173" s="1" t="str">
        <f t="shared" si="2"/>
        <v>Unknown</v>
      </c>
      <c r="U173" s="3" t="s">
        <v>15</v>
      </c>
      <c r="V173" s="3" t="s">
        <v>49</v>
      </c>
      <c r="W173" s="2">
        <v>34</v>
      </c>
      <c r="X173" s="2" t="str">
        <f>IF(DatosLimpios[[#This Row],[Incident Resolution Time (in Hours)]]&gt;50,"Tardia",IF(DatosLimpios[[#This Row],[Incident Resolution Time (in Hours)]]&gt;20,"Media","Rapida" ))</f>
        <v>Media</v>
      </c>
    </row>
    <row r="174" spans="1:24" x14ac:dyDescent="0.25">
      <c r="A174" s="2">
        <v>177</v>
      </c>
      <c r="B174" s="3" t="s">
        <v>45</v>
      </c>
      <c r="C1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74" s="1" t="str">
        <f>IFERROR(VLOOKUP(DatosLimpios[[#This Row],[Paises]], TablaRegiones[],2,FALSE), "Otra")</f>
        <v>Asia</v>
      </c>
      <c r="E174" s="2">
        <v>2022</v>
      </c>
      <c r="F174" s="3" t="s">
        <v>63</v>
      </c>
      <c r="G174" s="2">
        <f xml:space="preserve"> 2025 -DatosLimpios[[#This Row],[Year]]</f>
        <v>3</v>
      </c>
      <c r="H174" s="1" t="str">
        <f>IF(TRIM(DatosLimpios[[#This Row],[Attack Type]])="","Unknown",PROPER(TRIM(LOWER(DatosLimpios[[#This Row],[Attack Type]]))))</f>
        <v>Malware</v>
      </c>
      <c r="I174" s="3" t="s">
        <v>69</v>
      </c>
      <c r="J17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4" s="11">
        <v>8415</v>
      </c>
      <c r="L174" s="11">
        <f>IF(DatosLimpios[[#This Row],[Financial Loss (in Million $) ]]="",0,ABS(DatosLimpios[[#This Row],[Financial Loss (in Million $) ]]))*1000</f>
        <v>8415000</v>
      </c>
      <c r="M174" s="11" t="str">
        <f>IF(DatosLimpios[[#This Row],[Perdida economica UNK]]&gt;4000000,"Alta", IF(DatosLimpios[[#This Row],[Perdida economica UNK]]&gt;100000,"Media", "Baja"))</f>
        <v>Alta</v>
      </c>
      <c r="N174" s="18" t="s">
        <v>223</v>
      </c>
      <c r="O174" s="3" t="s">
        <v>14</v>
      </c>
      <c r="P174" s="2">
        <f>IF(DatosLimpios[[#This Row],[Number of Affected Users]]="six hundred",600,VALUE(DatosLimpios[[#This Row],[Number of Affected Users]]))</f>
        <v>849745</v>
      </c>
      <c r="Q174" s="2">
        <f>IF(DatosLimpios[[#This Row],[Number of Affected Users]]="six hundred",600,VALUE(DatosLimpios[[#This Row],[Number of Affected Users]]))</f>
        <v>849745</v>
      </c>
      <c r="R174" s="11">
        <f>DatosLimpios[[#This Row],[Perdida economica UNK]] /DatosLimpios[[#This Row],[Nº de Usuarios Afectados]]</f>
        <v>9.9029708912673797</v>
      </c>
      <c r="S174" s="11" t="str">
        <f>IF(DatosLimpios[[#This Row],[Perdida $ por Usuario]]&gt;100, "Grave",IF(DatosLimpios[[#This Row],[Perdida $ por Usuario]]&gt;40, "Moderada","Leve"))</f>
        <v>Leve</v>
      </c>
      <c r="T174" s="1" t="str">
        <f t="shared" si="2"/>
        <v>Hacker Group</v>
      </c>
      <c r="U174" s="3" t="s">
        <v>34</v>
      </c>
      <c r="V174" s="3" t="s">
        <v>37</v>
      </c>
      <c r="W174" s="2">
        <v>51</v>
      </c>
      <c r="X174" s="2" t="str">
        <f>IF(DatosLimpios[[#This Row],[Incident Resolution Time (in Hours)]]&gt;50,"Tardia",IF(DatosLimpios[[#This Row],[Incident Resolution Time (in Hours)]]&gt;20,"Media","Rapida" ))</f>
        <v>Tardia</v>
      </c>
    </row>
    <row r="175" spans="1:24" x14ac:dyDescent="0.25">
      <c r="A175" s="2">
        <v>178</v>
      </c>
      <c r="B175" s="3" t="s">
        <v>66</v>
      </c>
      <c r="C1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5" s="1" t="str">
        <f>IFERROR(VLOOKUP(DatosLimpios[[#This Row],[Paises]], TablaRegiones[],2,FALSE), "Otra")</f>
        <v>América</v>
      </c>
      <c r="E175" s="2">
        <v>2019</v>
      </c>
      <c r="F175" s="3" t="s">
        <v>42</v>
      </c>
      <c r="G175" s="2">
        <f xml:space="preserve"> 2025 -DatosLimpios[[#This Row],[Year]]</f>
        <v>6</v>
      </c>
      <c r="H175" s="1" t="str">
        <f>IF(TRIM(DatosLimpios[[#This Row],[Attack Type]])="","Unknown",PROPER(TRIM(LOWER(DatosLimpios[[#This Row],[Attack Type]]))))</f>
        <v>Sql Injection</v>
      </c>
      <c r="I175" s="3" t="s">
        <v>46</v>
      </c>
      <c r="J17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5" s="11">
        <v>2764</v>
      </c>
      <c r="L175" s="11">
        <f>IF(DatosLimpios[[#This Row],[Financial Loss (in Million $) ]]="",0,ABS(DatosLimpios[[#This Row],[Financial Loss (in Million $) ]]))*1000</f>
        <v>2764000</v>
      </c>
      <c r="M175" s="11" t="str">
        <f>IF(DatosLimpios[[#This Row],[Perdida economica UNK]]&gt;4000000,"Alta", IF(DatosLimpios[[#This Row],[Perdida economica UNK]]&gt;100000,"Media", "Baja"))</f>
        <v>Media</v>
      </c>
      <c r="N175" s="18" t="s">
        <v>224</v>
      </c>
      <c r="O175" s="3" t="s">
        <v>29</v>
      </c>
      <c r="P175" s="2">
        <f>IF(DatosLimpios[[#This Row],[Number of Affected Users]]="six hundred",600,VALUE(DatosLimpios[[#This Row],[Number of Affected Users]]))</f>
        <v>826256</v>
      </c>
      <c r="Q175" s="2">
        <f>IF(DatosLimpios[[#This Row],[Number of Affected Users]]="six hundred",600,VALUE(DatosLimpios[[#This Row],[Number of Affected Users]]))</f>
        <v>826256</v>
      </c>
      <c r="R175" s="11">
        <f>DatosLimpios[[#This Row],[Perdida economica UNK]] /DatosLimpios[[#This Row],[Nº de Usuarios Afectados]]</f>
        <v>3.3452102011967235</v>
      </c>
      <c r="S175" s="11" t="str">
        <f>IF(DatosLimpios[[#This Row],[Perdida $ por Usuario]]&gt;100, "Grave",IF(DatosLimpios[[#This Row],[Perdida $ por Usuario]]&gt;40, "Moderada","Leve"))</f>
        <v>Leve</v>
      </c>
      <c r="T175" s="1" t="str">
        <f t="shared" si="2"/>
        <v>Nation-state</v>
      </c>
      <c r="U175" s="3" t="s">
        <v>52</v>
      </c>
      <c r="V175" s="3" t="s">
        <v>16</v>
      </c>
      <c r="W175" s="2">
        <v>50</v>
      </c>
      <c r="X175" s="2" t="str">
        <f>IF(DatosLimpios[[#This Row],[Incident Resolution Time (in Hours)]]&gt;50,"Tardia",IF(DatosLimpios[[#This Row],[Incident Resolution Time (in Hours)]]&gt;20,"Media","Rapida" ))</f>
        <v>Media</v>
      </c>
    </row>
    <row r="176" spans="1:24" x14ac:dyDescent="0.25">
      <c r="A176" s="2">
        <v>179</v>
      </c>
      <c r="B176" s="3" t="s">
        <v>26</v>
      </c>
      <c r="C1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6" s="1" t="str">
        <f>IFERROR(VLOOKUP(DatosLimpios[[#This Row],[Paises]], TablaRegiones[],2,FALSE), "Otra")</f>
        <v>Europa</v>
      </c>
      <c r="E176" s="2">
        <v>2017</v>
      </c>
      <c r="F176" s="3" t="s">
        <v>39</v>
      </c>
      <c r="G176" s="2">
        <f xml:space="preserve"> 2025 -DatosLimpios[[#This Row],[Year]]</f>
        <v>8</v>
      </c>
      <c r="H176" s="1" t="str">
        <f>IF(TRIM(DatosLimpios[[#This Row],[Attack Type]])="","Unknown",PROPER(TRIM(LOWER(DatosLimpios[[#This Row],[Attack Type]]))))</f>
        <v>Ddos</v>
      </c>
      <c r="I176" s="3" t="s">
        <v>23</v>
      </c>
      <c r="J17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6" s="11">
        <v>901</v>
      </c>
      <c r="L176" s="11">
        <f>IF(DatosLimpios[[#This Row],[Financial Loss (in Million $) ]]="",0,ABS(DatosLimpios[[#This Row],[Financial Loss (in Million $) ]]))*1000</f>
        <v>901000</v>
      </c>
      <c r="M176" s="11" t="str">
        <f>IF(DatosLimpios[[#This Row],[Perdida economica UNK]]&gt;4000000,"Alta", IF(DatosLimpios[[#This Row],[Perdida economica UNK]]&gt;100000,"Media", "Baja"))</f>
        <v>Media</v>
      </c>
      <c r="N176" s="18" t="s">
        <v>225</v>
      </c>
      <c r="O176" s="3" t="s">
        <v>36</v>
      </c>
      <c r="P176" s="2">
        <f>IF(DatosLimpios[[#This Row],[Number of Affected Users]]="six hundred",600,VALUE(DatosLimpios[[#This Row],[Number of Affected Users]]))</f>
        <v>617543</v>
      </c>
      <c r="Q176" s="2">
        <f>IF(DatosLimpios[[#This Row],[Number of Affected Users]]="six hundred",600,VALUE(DatosLimpios[[#This Row],[Number of Affected Users]]))</f>
        <v>617543</v>
      </c>
      <c r="R176" s="11">
        <f>DatosLimpios[[#This Row],[Perdida economica UNK]] /DatosLimpios[[#This Row],[Nº de Usuarios Afectados]]</f>
        <v>1.4590077128232366</v>
      </c>
      <c r="S176" s="11" t="str">
        <f>IF(DatosLimpios[[#This Row],[Perdida $ por Usuario]]&gt;100, "Grave",IF(DatosLimpios[[#This Row],[Perdida $ por Usuario]]&gt;40, "Moderada","Leve"))</f>
        <v>Leve</v>
      </c>
      <c r="T176" s="1" t="str">
        <f t="shared" si="2"/>
        <v>Unknown</v>
      </c>
      <c r="U176" s="3" t="s">
        <v>52</v>
      </c>
      <c r="V176" s="3" t="s">
        <v>37</v>
      </c>
      <c r="W176" s="2">
        <v>43</v>
      </c>
      <c r="X176" s="2" t="str">
        <f>IF(DatosLimpios[[#This Row],[Incident Resolution Time (in Hours)]]&gt;50,"Tardia",IF(DatosLimpios[[#This Row],[Incident Resolution Time (in Hours)]]&gt;20,"Media","Rapida" ))</f>
        <v>Media</v>
      </c>
    </row>
    <row r="177" spans="1:24" x14ac:dyDescent="0.25">
      <c r="A177" s="2">
        <v>180</v>
      </c>
      <c r="B177" s="3" t="s">
        <v>87</v>
      </c>
      <c r="C1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7" s="1" t="str">
        <f>IFERROR(VLOOKUP(DatosLimpios[[#This Row],[Paises]], TablaRegiones[],2,FALSE), "Otra")</f>
        <v>América</v>
      </c>
      <c r="E177" s="2">
        <v>2017</v>
      </c>
      <c r="F177" s="3" t="s">
        <v>42</v>
      </c>
      <c r="G177" s="2">
        <f xml:space="preserve"> 2025 -DatosLimpios[[#This Row],[Year]]</f>
        <v>8</v>
      </c>
      <c r="H177" s="1" t="str">
        <f>IF(TRIM(DatosLimpios[[#This Row],[Attack Type]])="","Unknown",PROPER(TRIM(LOWER(DatosLimpios[[#This Row],[Attack Type]]))))</f>
        <v>Sql Injection</v>
      </c>
      <c r="I177" s="3" t="s">
        <v>46</v>
      </c>
      <c r="J17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7" s="11">
        <v>908</v>
      </c>
      <c r="L177" s="11">
        <f>IF(DatosLimpios[[#This Row],[Financial Loss (in Million $) ]]="",0,ABS(DatosLimpios[[#This Row],[Financial Loss (in Million $) ]]))*1000</f>
        <v>908000</v>
      </c>
      <c r="M177" s="11" t="str">
        <f>IF(DatosLimpios[[#This Row],[Perdida economica UNK]]&gt;4000000,"Alta", IF(DatosLimpios[[#This Row],[Perdida economica UNK]]&gt;100000,"Media", "Baja"))</f>
        <v>Media</v>
      </c>
      <c r="N177" s="18" t="s">
        <v>226</v>
      </c>
      <c r="O177" s="3" t="s">
        <v>36</v>
      </c>
      <c r="P177" s="2">
        <f>IF(DatosLimpios[[#This Row],[Number of Affected Users]]="six hundred",600,VALUE(DatosLimpios[[#This Row],[Number of Affected Users]]))</f>
        <v>895507</v>
      </c>
      <c r="Q177" s="2">
        <f>IF(DatosLimpios[[#This Row],[Number of Affected Users]]="six hundred",600,VALUE(DatosLimpios[[#This Row],[Number of Affected Users]]))</f>
        <v>895507</v>
      </c>
      <c r="R177" s="11">
        <f>DatosLimpios[[#This Row],[Perdida economica UNK]] /DatosLimpios[[#This Row],[Nº de Usuarios Afectados]]</f>
        <v>1.0139507563871639</v>
      </c>
      <c r="S177" s="11" t="str">
        <f>IF(DatosLimpios[[#This Row],[Perdida $ por Usuario]]&gt;100, "Grave",IF(DatosLimpios[[#This Row],[Perdida $ por Usuario]]&gt;40, "Moderada","Leve"))</f>
        <v>Leve</v>
      </c>
      <c r="T177" s="1" t="str">
        <f t="shared" si="2"/>
        <v>Unknown</v>
      </c>
      <c r="U177" s="3" t="s">
        <v>34</v>
      </c>
      <c r="V177" s="3" t="s">
        <v>31</v>
      </c>
      <c r="W177" s="2">
        <v>52</v>
      </c>
      <c r="X177" s="2" t="str">
        <f>IF(DatosLimpios[[#This Row],[Incident Resolution Time (in Hours)]]&gt;50,"Tardia",IF(DatosLimpios[[#This Row],[Incident Resolution Time (in Hours)]]&gt;20,"Media","Rapida" ))</f>
        <v>Tardia</v>
      </c>
    </row>
    <row r="178" spans="1:24" x14ac:dyDescent="0.25">
      <c r="A178" s="2">
        <v>181</v>
      </c>
      <c r="B178" s="3" t="s">
        <v>26</v>
      </c>
      <c r="C1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8" s="1" t="str">
        <f>IFERROR(VLOOKUP(DatosLimpios[[#This Row],[Paises]], TablaRegiones[],2,FALSE), "Otra")</f>
        <v>Europa</v>
      </c>
      <c r="E178" s="2">
        <v>2020</v>
      </c>
      <c r="F178" s="3" t="s">
        <v>42</v>
      </c>
      <c r="G178" s="2">
        <f xml:space="preserve"> 2025 -DatosLimpios[[#This Row],[Year]]</f>
        <v>5</v>
      </c>
      <c r="H178" s="1" t="str">
        <f>IF(TRIM(DatosLimpios[[#This Row],[Attack Type]])="","Unknown",PROPER(TRIM(LOWER(DatosLimpios[[#This Row],[Attack Type]]))))</f>
        <v>Sql Injection</v>
      </c>
      <c r="I178" s="3" t="s">
        <v>47</v>
      </c>
      <c r="J17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8" s="11">
        <v>679</v>
      </c>
      <c r="L178" s="11">
        <f>IF(DatosLimpios[[#This Row],[Financial Loss (in Million $) ]]="",0,ABS(DatosLimpios[[#This Row],[Financial Loss (in Million $) ]]))*1000</f>
        <v>679000</v>
      </c>
      <c r="M178" s="11" t="str">
        <f>IF(DatosLimpios[[#This Row],[Perdida economica UNK]]&gt;4000000,"Alta", IF(DatosLimpios[[#This Row],[Perdida economica UNK]]&gt;100000,"Media", "Baja"))</f>
        <v>Media</v>
      </c>
      <c r="N178" s="18" t="s">
        <v>227</v>
      </c>
      <c r="O178" s="3" t="s">
        <v>36</v>
      </c>
      <c r="P178" s="2">
        <f>IF(DatosLimpios[[#This Row],[Number of Affected Users]]="six hundred",600,VALUE(DatosLimpios[[#This Row],[Number of Affected Users]]))</f>
        <v>2233</v>
      </c>
      <c r="Q178" s="2">
        <f>IF(DatosLimpios[[#This Row],[Number of Affected Users]]="six hundred",600,VALUE(DatosLimpios[[#This Row],[Number of Affected Users]]))</f>
        <v>2233</v>
      </c>
      <c r="R178" s="11">
        <f>DatosLimpios[[#This Row],[Perdida economica UNK]] /DatosLimpios[[#This Row],[Nº de Usuarios Afectados]]</f>
        <v>304.07523510971788</v>
      </c>
      <c r="S178" s="11" t="str">
        <f>IF(DatosLimpios[[#This Row],[Perdida $ por Usuario]]&gt;100, "Grave",IF(DatosLimpios[[#This Row],[Perdida $ por Usuario]]&gt;40, "Moderada","Leve"))</f>
        <v>Grave</v>
      </c>
      <c r="T178" s="1" t="str">
        <f t="shared" si="2"/>
        <v>Unknown</v>
      </c>
      <c r="U178" s="3" t="s">
        <v>34</v>
      </c>
      <c r="V178" s="3" t="s">
        <v>37</v>
      </c>
      <c r="W178" s="2">
        <v>45</v>
      </c>
      <c r="X178" s="2" t="str">
        <f>IF(DatosLimpios[[#This Row],[Incident Resolution Time (in Hours)]]&gt;50,"Tardia",IF(DatosLimpios[[#This Row],[Incident Resolution Time (in Hours)]]&gt;20,"Media","Rapida" ))</f>
        <v>Media</v>
      </c>
    </row>
    <row r="179" spans="1:24" x14ac:dyDescent="0.25">
      <c r="A179" s="2">
        <v>182</v>
      </c>
      <c r="B179" s="3" t="s">
        <v>71</v>
      </c>
      <c r="C1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9" s="1" t="str">
        <f>IFERROR(VLOOKUP(DatosLimpios[[#This Row],[Paises]], TablaRegiones[],2,FALSE), "Otra")</f>
        <v>Asia</v>
      </c>
      <c r="E179" s="2">
        <v>2022</v>
      </c>
      <c r="F179" s="3" t="s">
        <v>50</v>
      </c>
      <c r="G179" s="2">
        <f xml:space="preserve"> 2025 -DatosLimpios[[#This Row],[Year]]</f>
        <v>3</v>
      </c>
      <c r="H179" s="1" t="str">
        <f>IF(TRIM(DatosLimpios[[#This Row],[Attack Type]])="","Unknown",PROPER(TRIM(LOWER(DatosLimpios[[#This Row],[Attack Type]]))))</f>
        <v>Phishing</v>
      </c>
      <c r="I179" s="3" t="s">
        <v>69</v>
      </c>
      <c r="J17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9" s="11">
        <v>7112</v>
      </c>
      <c r="L179" s="11">
        <f>IF(DatosLimpios[[#This Row],[Financial Loss (in Million $) ]]="",0,ABS(DatosLimpios[[#This Row],[Financial Loss (in Million $) ]]))*1000</f>
        <v>7112000</v>
      </c>
      <c r="M179" s="11" t="str">
        <f>IF(DatosLimpios[[#This Row],[Perdida economica UNK]]&gt;4000000,"Alta", IF(DatosLimpios[[#This Row],[Perdida economica UNK]]&gt;100000,"Media", "Baja"))</f>
        <v>Alta</v>
      </c>
      <c r="N179" s="18" t="s">
        <v>228</v>
      </c>
      <c r="O179" s="3" t="s">
        <v>36</v>
      </c>
      <c r="P179" s="2">
        <f>IF(DatosLimpios[[#This Row],[Number of Affected Users]]="six hundred",600,VALUE(DatosLimpios[[#This Row],[Number of Affected Users]]))</f>
        <v>76776</v>
      </c>
      <c r="Q179" s="2">
        <f>IF(DatosLimpios[[#This Row],[Number of Affected Users]]="six hundred",600,VALUE(DatosLimpios[[#This Row],[Number of Affected Users]]))</f>
        <v>76776</v>
      </c>
      <c r="R179" s="11">
        <f>DatosLimpios[[#This Row],[Perdida economica UNK]] /DatosLimpios[[#This Row],[Nº de Usuarios Afectados]]</f>
        <v>92.633114514952595</v>
      </c>
      <c r="S179" s="11" t="str">
        <f>IF(DatosLimpios[[#This Row],[Perdida $ por Usuario]]&gt;100, "Grave",IF(DatosLimpios[[#This Row],[Perdida $ por Usuario]]&gt;40, "Moderada","Leve"))</f>
        <v>Moderada</v>
      </c>
      <c r="T179" s="1" t="str">
        <f t="shared" si="2"/>
        <v>Unknown</v>
      </c>
      <c r="U179" s="3" t="s">
        <v>15</v>
      </c>
      <c r="V179" s="3" t="s">
        <v>49</v>
      </c>
      <c r="W179" s="2">
        <v>42</v>
      </c>
      <c r="X179" s="2" t="str">
        <f>IF(DatosLimpios[[#This Row],[Incident Resolution Time (in Hours)]]&gt;50,"Tardia",IF(DatosLimpios[[#This Row],[Incident Resolution Time (in Hours)]]&gt;20,"Media","Rapida" ))</f>
        <v>Media</v>
      </c>
    </row>
    <row r="180" spans="1:24" x14ac:dyDescent="0.25">
      <c r="A180" s="2">
        <v>183</v>
      </c>
      <c r="B180" s="3" t="s">
        <v>10</v>
      </c>
      <c r="C1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0" s="1" t="str">
        <f>IFERROR(VLOOKUP(DatosLimpios[[#This Row],[Paises]], TablaRegiones[],2,FALSE), "Otra")</f>
        <v>Asia</v>
      </c>
      <c r="E180" s="2">
        <v>2019</v>
      </c>
      <c r="F180" s="3" t="s">
        <v>17</v>
      </c>
      <c r="G180" s="2">
        <f xml:space="preserve"> 2025 -DatosLimpios[[#This Row],[Year]]</f>
        <v>6</v>
      </c>
      <c r="H180" s="1" t="str">
        <f>IF(TRIM(DatosLimpios[[#This Row],[Attack Type]])="","Unknown",PROPER(TRIM(LOWER(DatosLimpios[[#This Row],[Attack Type]]))))</f>
        <v>Ransomware</v>
      </c>
      <c r="I180" s="3" t="s">
        <v>18</v>
      </c>
      <c r="J18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0" s="11">
        <v>608</v>
      </c>
      <c r="L180" s="11">
        <f>IF(DatosLimpios[[#This Row],[Financial Loss (in Million $) ]]="",0,ABS(DatosLimpios[[#This Row],[Financial Loss (in Million $) ]]))*1000</f>
        <v>608000</v>
      </c>
      <c r="M180" s="11" t="str">
        <f>IF(DatosLimpios[[#This Row],[Perdida economica UNK]]&gt;4000000,"Alta", IF(DatosLimpios[[#This Row],[Perdida economica UNK]]&gt;100000,"Media", "Baja"))</f>
        <v>Media</v>
      </c>
      <c r="N180" s="18" t="s">
        <v>229</v>
      </c>
      <c r="O180" s="3" t="s">
        <v>29</v>
      </c>
      <c r="P180" s="2">
        <f>IF(DatosLimpios[[#This Row],[Number of Affected Users]]="six hundred",600,VALUE(DatosLimpios[[#This Row],[Number of Affected Users]]))</f>
        <v>175261</v>
      </c>
      <c r="Q180" s="2">
        <f>IF(DatosLimpios[[#This Row],[Number of Affected Users]]="six hundred",600,VALUE(DatosLimpios[[#This Row],[Number of Affected Users]]))</f>
        <v>175261</v>
      </c>
      <c r="R180" s="11">
        <f>DatosLimpios[[#This Row],[Perdida economica UNK]] /DatosLimpios[[#This Row],[Nº de Usuarios Afectados]]</f>
        <v>3.4691117818567738</v>
      </c>
      <c r="S180" s="11" t="str">
        <f>IF(DatosLimpios[[#This Row],[Perdida $ por Usuario]]&gt;100, "Grave",IF(DatosLimpios[[#This Row],[Perdida $ por Usuario]]&gt;40, "Moderada","Leve"))</f>
        <v>Leve</v>
      </c>
      <c r="T180" s="1" t="str">
        <f t="shared" si="2"/>
        <v>Nation-state</v>
      </c>
      <c r="U180" s="3" t="s">
        <v>52</v>
      </c>
      <c r="V180" s="3" t="s">
        <v>16</v>
      </c>
      <c r="W180" s="2">
        <v>64</v>
      </c>
      <c r="X180" s="2" t="str">
        <f>IF(DatosLimpios[[#This Row],[Incident Resolution Time (in Hours)]]&gt;50,"Tardia",IF(DatosLimpios[[#This Row],[Incident Resolution Time (in Hours)]]&gt;20,"Media","Rapida" ))</f>
        <v>Tardia</v>
      </c>
    </row>
    <row r="181" spans="1:24" x14ac:dyDescent="0.25">
      <c r="A181" s="2">
        <v>184</v>
      </c>
      <c r="B181" s="3" t="s">
        <v>58</v>
      </c>
      <c r="C1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1" s="1" t="str">
        <f>IFERROR(VLOOKUP(DatosLimpios[[#This Row],[Paises]], TablaRegiones[],2,FALSE), "Otra")</f>
        <v>Oceanía</v>
      </c>
      <c r="E181" s="2">
        <v>2016</v>
      </c>
      <c r="F181" s="3" t="s">
        <v>22</v>
      </c>
      <c r="G181" s="2">
        <f xml:space="preserve"> 2025 -DatosLimpios[[#This Row],[Year]]</f>
        <v>9</v>
      </c>
      <c r="H181" s="1" t="str">
        <f>IF(TRIM(DatosLimpios[[#This Row],[Attack Type]])="","Unknown",PROPER(TRIM(LOWER(DatosLimpios[[#This Row],[Attack Type]]))))</f>
        <v>Man-In-The-Middle</v>
      </c>
      <c r="I181" s="3" t="s">
        <v>47</v>
      </c>
      <c r="J18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1" s="11">
        <v>9085</v>
      </c>
      <c r="L181" s="11">
        <f>IF(DatosLimpios[[#This Row],[Financial Loss (in Million $) ]]="",0,ABS(DatosLimpios[[#This Row],[Financial Loss (in Million $) ]]))*1000</f>
        <v>9085000</v>
      </c>
      <c r="M181" s="11" t="str">
        <f>IF(DatosLimpios[[#This Row],[Perdida economica UNK]]&gt;4000000,"Alta", IF(DatosLimpios[[#This Row],[Perdida economica UNK]]&gt;100000,"Media", "Baja"))</f>
        <v>Alta</v>
      </c>
      <c r="N181" s="18" t="s">
        <v>230</v>
      </c>
      <c r="O181" s="3" t="s">
        <v>33</v>
      </c>
      <c r="P181" s="2">
        <f>IF(DatosLimpios[[#This Row],[Number of Affected Users]]="six hundred",600,VALUE(DatosLimpios[[#This Row],[Number of Affected Users]]))</f>
        <v>746369</v>
      </c>
      <c r="Q181" s="2">
        <f>IF(DatosLimpios[[#This Row],[Number of Affected Users]]="six hundred",600,VALUE(DatosLimpios[[#This Row],[Number of Affected Users]]))</f>
        <v>746369</v>
      </c>
      <c r="R181" s="11">
        <f>DatosLimpios[[#This Row],[Perdida economica UNK]] /DatosLimpios[[#This Row],[Nº de Usuarios Afectados]]</f>
        <v>12.172263317474332</v>
      </c>
      <c r="S181" s="11" t="str">
        <f>IF(DatosLimpios[[#This Row],[Perdida $ por Usuario]]&gt;100, "Grave",IF(DatosLimpios[[#This Row],[Perdida $ por Usuario]]&gt;40, "Moderada","Leve"))</f>
        <v>Leve</v>
      </c>
      <c r="T181" s="1" t="str">
        <f t="shared" si="2"/>
        <v>Insider</v>
      </c>
      <c r="U181" s="3" t="s">
        <v>15</v>
      </c>
      <c r="V181" s="3" t="s">
        <v>37</v>
      </c>
      <c r="W181" s="2">
        <v>30</v>
      </c>
      <c r="X181" s="2" t="str">
        <f>IF(DatosLimpios[[#This Row],[Incident Resolution Time (in Hours)]]&gt;50,"Tardia",IF(DatosLimpios[[#This Row],[Incident Resolution Time (in Hours)]]&gt;20,"Media","Rapida" ))</f>
        <v>Media</v>
      </c>
    </row>
    <row r="182" spans="1:24" x14ac:dyDescent="0.25">
      <c r="A182" s="2">
        <v>185</v>
      </c>
      <c r="B182" s="3" t="s">
        <v>58</v>
      </c>
      <c r="C1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2" s="1" t="str">
        <f>IFERROR(VLOOKUP(DatosLimpios[[#This Row],[Paises]], TablaRegiones[],2,FALSE), "Otra")</f>
        <v>Oceanía</v>
      </c>
      <c r="E182" s="2">
        <v>2017</v>
      </c>
      <c r="F182" s="3" t="s">
        <v>63</v>
      </c>
      <c r="G182" s="2">
        <f xml:space="preserve"> 2025 -DatosLimpios[[#This Row],[Year]]</f>
        <v>8</v>
      </c>
      <c r="H182" s="1" t="str">
        <f>IF(TRIM(DatosLimpios[[#This Row],[Attack Type]])="","Unknown",PROPER(TRIM(LOWER(DatosLimpios[[#This Row],[Attack Type]]))))</f>
        <v>Malware</v>
      </c>
      <c r="I182" s="3" t="s">
        <v>47</v>
      </c>
      <c r="J18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2" s="11">
        <v>7732</v>
      </c>
      <c r="L182" s="11">
        <f>IF(DatosLimpios[[#This Row],[Financial Loss (in Million $) ]]="",0,ABS(DatosLimpios[[#This Row],[Financial Loss (in Million $) ]]))*1000</f>
        <v>7732000</v>
      </c>
      <c r="M182" s="11" t="str">
        <f>IF(DatosLimpios[[#This Row],[Perdida economica UNK]]&gt;4000000,"Alta", IF(DatosLimpios[[#This Row],[Perdida economica UNK]]&gt;100000,"Media", "Baja"))</f>
        <v>Alta</v>
      </c>
      <c r="N182" s="18" t="s">
        <v>231</v>
      </c>
      <c r="O182" s="3" t="s">
        <v>29</v>
      </c>
      <c r="P182" s="2">
        <f>IF(DatosLimpios[[#This Row],[Number of Affected Users]]="six hundred",600,VALUE(DatosLimpios[[#This Row],[Number of Affected Users]]))</f>
        <v>563706</v>
      </c>
      <c r="Q182" s="2">
        <f>IF(DatosLimpios[[#This Row],[Number of Affected Users]]="six hundred",600,VALUE(DatosLimpios[[#This Row],[Number of Affected Users]]))</f>
        <v>563706</v>
      </c>
      <c r="R182" s="11">
        <f>DatosLimpios[[#This Row],[Perdida economica UNK]] /DatosLimpios[[#This Row],[Nº de Usuarios Afectados]]</f>
        <v>13.716369880753442</v>
      </c>
      <c r="S182" s="11" t="str">
        <f>IF(DatosLimpios[[#This Row],[Perdida $ por Usuario]]&gt;100, "Grave",IF(DatosLimpios[[#This Row],[Perdida $ por Usuario]]&gt;40, "Moderada","Leve"))</f>
        <v>Leve</v>
      </c>
      <c r="T182" s="1" t="str">
        <f t="shared" si="2"/>
        <v>Nation-state</v>
      </c>
      <c r="U182" s="3" t="s">
        <v>15</v>
      </c>
      <c r="V182" s="3" t="s">
        <v>31</v>
      </c>
      <c r="W182" s="2">
        <v>35</v>
      </c>
      <c r="X182" s="2" t="str">
        <f>IF(DatosLimpios[[#This Row],[Incident Resolution Time (in Hours)]]&gt;50,"Tardia",IF(DatosLimpios[[#This Row],[Incident Resolution Time (in Hours)]]&gt;20,"Media","Rapida" ))</f>
        <v>Media</v>
      </c>
    </row>
    <row r="183" spans="1:24" x14ac:dyDescent="0.25">
      <c r="A183" s="2">
        <v>186</v>
      </c>
      <c r="B183" s="3" t="s">
        <v>45</v>
      </c>
      <c r="C1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3" s="1" t="str">
        <f>IFERROR(VLOOKUP(DatosLimpios[[#This Row],[Paises]], TablaRegiones[],2,FALSE), "Otra")</f>
        <v>Asia</v>
      </c>
      <c r="E183" s="2">
        <v>2022</v>
      </c>
      <c r="F183" s="3" t="s">
        <v>39</v>
      </c>
      <c r="G183" s="2">
        <f xml:space="preserve"> 2025 -DatosLimpios[[#This Row],[Year]]</f>
        <v>3</v>
      </c>
      <c r="H183" s="1" t="str">
        <f>IF(TRIM(DatosLimpios[[#This Row],[Attack Type]])="","Unknown",PROPER(TRIM(LOWER(DatosLimpios[[#This Row],[Attack Type]]))))</f>
        <v>Ddos</v>
      </c>
      <c r="I183" s="3" t="s">
        <v>47</v>
      </c>
      <c r="J18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3" s="11">
        <v>1201</v>
      </c>
      <c r="L183" s="11">
        <f>IF(DatosLimpios[[#This Row],[Financial Loss (in Million $) ]]="",0,ABS(DatosLimpios[[#This Row],[Financial Loss (in Million $) ]]))*1000</f>
        <v>1201000</v>
      </c>
      <c r="M183" s="11" t="str">
        <f>IF(DatosLimpios[[#This Row],[Perdida economica UNK]]&gt;4000000,"Alta", IF(DatosLimpios[[#This Row],[Perdida economica UNK]]&gt;100000,"Media", "Baja"))</f>
        <v>Media</v>
      </c>
      <c r="N183" s="18" t="s">
        <v>232</v>
      </c>
      <c r="O183" s="3" t="s">
        <v>33</v>
      </c>
      <c r="P183" s="2">
        <f>IF(DatosLimpios[[#This Row],[Number of Affected Users]]="six hundred",600,VALUE(DatosLimpios[[#This Row],[Number of Affected Users]]))</f>
        <v>254980</v>
      </c>
      <c r="Q183" s="2">
        <f>IF(DatosLimpios[[#This Row],[Number of Affected Users]]="six hundred",600,VALUE(DatosLimpios[[#This Row],[Number of Affected Users]]))</f>
        <v>254980</v>
      </c>
      <c r="R183" s="11">
        <f>DatosLimpios[[#This Row],[Perdida economica UNK]] /DatosLimpios[[#This Row],[Nº de Usuarios Afectados]]</f>
        <v>4.7101733469291709</v>
      </c>
      <c r="S183" s="11" t="str">
        <f>IF(DatosLimpios[[#This Row],[Perdida $ por Usuario]]&gt;100, "Grave",IF(DatosLimpios[[#This Row],[Perdida $ por Usuario]]&gt;40, "Moderada","Leve"))</f>
        <v>Leve</v>
      </c>
      <c r="T183" s="1" t="str">
        <f t="shared" si="2"/>
        <v>Insider</v>
      </c>
      <c r="U183" s="3" t="s">
        <v>15</v>
      </c>
      <c r="V183" s="3" t="s">
        <v>31</v>
      </c>
      <c r="W183" s="2">
        <v>58</v>
      </c>
      <c r="X183" s="2" t="str">
        <f>IF(DatosLimpios[[#This Row],[Incident Resolution Time (in Hours)]]&gt;50,"Tardia",IF(DatosLimpios[[#This Row],[Incident Resolution Time (in Hours)]]&gt;20,"Media","Rapida" ))</f>
        <v>Tardia</v>
      </c>
    </row>
    <row r="184" spans="1:24" x14ac:dyDescent="0.25">
      <c r="A184" s="2">
        <v>187</v>
      </c>
      <c r="B184" s="3" t="s">
        <v>60</v>
      </c>
      <c r="C1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84" s="1" t="str">
        <f>IFERROR(VLOOKUP(DatosLimpios[[#This Row],[Paises]], TablaRegiones[],2,FALSE), "Otra")</f>
        <v>Asia</v>
      </c>
      <c r="E184" s="2">
        <v>2021</v>
      </c>
      <c r="F184" s="3" t="s">
        <v>63</v>
      </c>
      <c r="G184" s="2">
        <f xml:space="preserve"> 2025 -DatosLimpios[[#This Row],[Year]]</f>
        <v>4</v>
      </c>
      <c r="H184" s="1" t="str">
        <f>IF(TRIM(DatosLimpios[[#This Row],[Attack Type]])="","Unknown",PROPER(TRIM(LOWER(DatosLimpios[[#This Row],[Attack Type]]))))</f>
        <v>Malware</v>
      </c>
      <c r="I184" s="3" t="s">
        <v>12</v>
      </c>
      <c r="J18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4" s="11">
        <v>54</v>
      </c>
      <c r="L184" s="11">
        <f>IF(DatosLimpios[[#This Row],[Financial Loss (in Million $) ]]="",0,ABS(DatosLimpios[[#This Row],[Financial Loss (in Million $) ]]))*1000</f>
        <v>54000</v>
      </c>
      <c r="M184" s="11" t="str">
        <f>IF(DatosLimpios[[#This Row],[Perdida economica UNK]]&gt;4000000,"Alta", IF(DatosLimpios[[#This Row],[Perdida economica UNK]]&gt;100000,"Media", "Baja"))</f>
        <v>Baja</v>
      </c>
      <c r="N184" s="18" t="s">
        <v>233</v>
      </c>
      <c r="O184" s="3" t="s">
        <v>36</v>
      </c>
      <c r="P184" s="2">
        <f>IF(DatosLimpios[[#This Row],[Number of Affected Users]]="six hundred",600,VALUE(DatosLimpios[[#This Row],[Number of Affected Users]]))</f>
        <v>869574</v>
      </c>
      <c r="Q184" s="2">
        <f>IF(DatosLimpios[[#This Row],[Number of Affected Users]]="six hundred",600,VALUE(DatosLimpios[[#This Row],[Number of Affected Users]]))</f>
        <v>869574</v>
      </c>
      <c r="R184" s="11">
        <f>DatosLimpios[[#This Row],[Perdida economica UNK]] /DatosLimpios[[#This Row],[Nº de Usuarios Afectados]]</f>
        <v>6.2099372796334755E-2</v>
      </c>
      <c r="S184" s="11" t="str">
        <f>IF(DatosLimpios[[#This Row],[Perdida $ por Usuario]]&gt;100, "Grave",IF(DatosLimpios[[#This Row],[Perdida $ por Usuario]]&gt;40, "Moderada","Leve"))</f>
        <v>Leve</v>
      </c>
      <c r="T184" s="1" t="str">
        <f t="shared" si="2"/>
        <v>Unknown</v>
      </c>
      <c r="U184" s="3" t="s">
        <v>15</v>
      </c>
      <c r="V184" s="3" t="s">
        <v>37</v>
      </c>
      <c r="W184" s="2">
        <v>16</v>
      </c>
      <c r="X184" s="2" t="str">
        <f>IF(DatosLimpios[[#This Row],[Incident Resolution Time (in Hours)]]&gt;50,"Tardia",IF(DatosLimpios[[#This Row],[Incident Resolution Time (in Hours)]]&gt;20,"Media","Rapida" ))</f>
        <v>Rapida</v>
      </c>
    </row>
    <row r="185" spans="1:24" x14ac:dyDescent="0.25">
      <c r="A185" s="2">
        <v>188</v>
      </c>
      <c r="B185" s="3" t="s">
        <v>60</v>
      </c>
      <c r="C1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85" s="1" t="str">
        <f>IFERROR(VLOOKUP(DatosLimpios[[#This Row],[Paises]], TablaRegiones[],2,FALSE), "Otra")</f>
        <v>Asia</v>
      </c>
      <c r="E185" s="2">
        <v>2015</v>
      </c>
      <c r="F185" s="3" t="s">
        <v>63</v>
      </c>
      <c r="G185" s="2">
        <f xml:space="preserve"> 2025 -DatosLimpios[[#This Row],[Year]]</f>
        <v>10</v>
      </c>
      <c r="H185" s="1" t="str">
        <f>IF(TRIM(DatosLimpios[[#This Row],[Attack Type]])="","Unknown",PROPER(TRIM(LOWER(DatosLimpios[[#This Row],[Attack Type]]))))</f>
        <v>Malware</v>
      </c>
      <c r="I185" s="3" t="s">
        <v>23</v>
      </c>
      <c r="J18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5" s="11">
        <v>9533</v>
      </c>
      <c r="L185" s="11">
        <f>IF(DatosLimpios[[#This Row],[Financial Loss (in Million $) ]]="",0,ABS(DatosLimpios[[#This Row],[Financial Loss (in Million $) ]]))*1000</f>
        <v>9533000</v>
      </c>
      <c r="M185" s="11" t="str">
        <f>IF(DatosLimpios[[#This Row],[Perdida economica UNK]]&gt;4000000,"Alta", IF(DatosLimpios[[#This Row],[Perdida economica UNK]]&gt;100000,"Media", "Baja"))</f>
        <v>Alta</v>
      </c>
      <c r="N185" s="18" t="s">
        <v>234</v>
      </c>
      <c r="O185" s="3" t="s">
        <v>36</v>
      </c>
      <c r="P185" s="2">
        <f>IF(DatosLimpios[[#This Row],[Number of Affected Users]]="six hundred",600,VALUE(DatosLimpios[[#This Row],[Number of Affected Users]]))</f>
        <v>282598</v>
      </c>
      <c r="Q185" s="2">
        <f>IF(DatosLimpios[[#This Row],[Number of Affected Users]]="six hundred",600,VALUE(DatosLimpios[[#This Row],[Number of Affected Users]]))</f>
        <v>282598</v>
      </c>
      <c r="R185" s="11">
        <f>DatosLimpios[[#This Row],[Perdida economica UNK]] /DatosLimpios[[#This Row],[Nº de Usuarios Afectados]]</f>
        <v>33.73343052675532</v>
      </c>
      <c r="S185" s="11" t="str">
        <f>IF(DatosLimpios[[#This Row],[Perdida $ por Usuario]]&gt;100, "Grave",IF(DatosLimpios[[#This Row],[Perdida $ por Usuario]]&gt;40, "Moderada","Leve"))</f>
        <v>Leve</v>
      </c>
      <c r="T185" s="1" t="str">
        <f t="shared" si="2"/>
        <v>Unknown</v>
      </c>
      <c r="U185" s="3" t="s">
        <v>52</v>
      </c>
      <c r="V185" s="3" t="s">
        <v>16</v>
      </c>
      <c r="W185" s="2">
        <v>21</v>
      </c>
      <c r="X185" s="2" t="str">
        <f>IF(DatosLimpios[[#This Row],[Incident Resolution Time (in Hours)]]&gt;50,"Tardia",IF(DatosLimpios[[#This Row],[Incident Resolution Time (in Hours)]]&gt;20,"Media","Rapida" ))</f>
        <v>Media</v>
      </c>
    </row>
    <row r="186" spans="1:24" x14ac:dyDescent="0.25">
      <c r="A186" s="2">
        <v>189</v>
      </c>
      <c r="B186" s="3" t="s">
        <v>66</v>
      </c>
      <c r="C1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6" s="1" t="str">
        <f>IFERROR(VLOOKUP(DatosLimpios[[#This Row],[Paises]], TablaRegiones[],2,FALSE), "Otra")</f>
        <v>América</v>
      </c>
      <c r="E186" s="2">
        <v>2023</v>
      </c>
      <c r="F186" s="3" t="s">
        <v>63</v>
      </c>
      <c r="G186" s="2">
        <f xml:space="preserve"> 2025 -DatosLimpios[[#This Row],[Year]]</f>
        <v>2</v>
      </c>
      <c r="H186" s="1" t="str">
        <f>IF(TRIM(DatosLimpios[[#This Row],[Attack Type]])="","Unknown",PROPER(TRIM(LOWER(DatosLimpios[[#This Row],[Attack Type]]))))</f>
        <v>Malware</v>
      </c>
      <c r="I186" s="3" t="s">
        <v>27</v>
      </c>
      <c r="J18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6" s="11">
        <v>6277</v>
      </c>
      <c r="L186" s="11">
        <f>IF(DatosLimpios[[#This Row],[Financial Loss (in Million $) ]]="",0,ABS(DatosLimpios[[#This Row],[Financial Loss (in Million $) ]]))*1000</f>
        <v>6277000</v>
      </c>
      <c r="M186" s="11" t="str">
        <f>IF(DatosLimpios[[#This Row],[Perdida economica UNK]]&gt;4000000,"Alta", IF(DatosLimpios[[#This Row],[Perdida economica UNK]]&gt;100000,"Media", "Baja"))</f>
        <v>Alta</v>
      </c>
      <c r="N186" s="18" t="s">
        <v>235</v>
      </c>
      <c r="O186" s="3" t="s">
        <v>29</v>
      </c>
      <c r="P186" s="2">
        <f>IF(DatosLimpios[[#This Row],[Number of Affected Users]]="six hundred",600,VALUE(DatosLimpios[[#This Row],[Number of Affected Users]]))</f>
        <v>422623</v>
      </c>
      <c r="Q186" s="2">
        <f>IF(DatosLimpios[[#This Row],[Number of Affected Users]]="six hundred",600,VALUE(DatosLimpios[[#This Row],[Number of Affected Users]]))</f>
        <v>422623</v>
      </c>
      <c r="R186" s="11">
        <f>DatosLimpios[[#This Row],[Perdida economica UNK]] /DatosLimpios[[#This Row],[Nº de Usuarios Afectados]]</f>
        <v>14.852480816235747</v>
      </c>
      <c r="S186" s="11" t="str">
        <f>IF(DatosLimpios[[#This Row],[Perdida $ por Usuario]]&gt;100, "Grave",IF(DatosLimpios[[#This Row],[Perdida $ por Usuario]]&gt;40, "Moderada","Leve"))</f>
        <v>Leve</v>
      </c>
      <c r="T186" s="1" t="str">
        <f t="shared" si="2"/>
        <v>Nation-state</v>
      </c>
      <c r="U186" s="3" t="s">
        <v>52</v>
      </c>
      <c r="V186" s="3" t="s">
        <v>31</v>
      </c>
      <c r="W186" s="2">
        <v>55</v>
      </c>
      <c r="X186" s="2" t="str">
        <f>IF(DatosLimpios[[#This Row],[Incident Resolution Time (in Hours)]]&gt;50,"Tardia",IF(DatosLimpios[[#This Row],[Incident Resolution Time (in Hours)]]&gt;20,"Media","Rapida" ))</f>
        <v>Tardia</v>
      </c>
    </row>
    <row r="187" spans="1:24" x14ac:dyDescent="0.25">
      <c r="A187" s="2">
        <v>190</v>
      </c>
      <c r="B187" s="3" t="s">
        <v>66</v>
      </c>
      <c r="C1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7" s="1" t="str">
        <f>IFERROR(VLOOKUP(DatosLimpios[[#This Row],[Paises]], TablaRegiones[],2,FALSE), "Otra")</f>
        <v>América</v>
      </c>
      <c r="E187" s="2">
        <v>2021</v>
      </c>
      <c r="F187" s="3" t="s">
        <v>63</v>
      </c>
      <c r="G187" s="2">
        <f xml:space="preserve"> 2025 -DatosLimpios[[#This Row],[Year]]</f>
        <v>4</v>
      </c>
      <c r="H187" s="1" t="str">
        <f>IF(TRIM(DatosLimpios[[#This Row],[Attack Type]])="","Unknown",PROPER(TRIM(LOWER(DatosLimpios[[#This Row],[Attack Type]]))))</f>
        <v>Malware</v>
      </c>
      <c r="I187" s="3" t="s">
        <v>47</v>
      </c>
      <c r="J18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7" s="11">
        <v>8306</v>
      </c>
      <c r="L187" s="11">
        <f>IF(DatosLimpios[[#This Row],[Financial Loss (in Million $) ]]="",0,ABS(DatosLimpios[[#This Row],[Financial Loss (in Million $) ]]))*1000</f>
        <v>8306000</v>
      </c>
      <c r="M187" s="11" t="str">
        <f>IF(DatosLimpios[[#This Row],[Perdida economica UNK]]&gt;4000000,"Alta", IF(DatosLimpios[[#This Row],[Perdida economica UNK]]&gt;100000,"Media", "Baja"))</f>
        <v>Alta</v>
      </c>
      <c r="N187" s="18" t="s">
        <v>236</v>
      </c>
      <c r="O187" s="3" t="s">
        <v>36</v>
      </c>
      <c r="P187" s="2">
        <f>IF(DatosLimpios[[#This Row],[Number of Affected Users]]="six hundred",600,VALUE(DatosLimpios[[#This Row],[Number of Affected Users]]))</f>
        <v>937717</v>
      </c>
      <c r="Q187" s="2">
        <f>IF(DatosLimpios[[#This Row],[Number of Affected Users]]="six hundred",600,VALUE(DatosLimpios[[#This Row],[Number of Affected Users]]))</f>
        <v>937717</v>
      </c>
      <c r="R187" s="11">
        <f>DatosLimpios[[#This Row],[Perdida economica UNK]] /DatosLimpios[[#This Row],[Nº de Usuarios Afectados]]</f>
        <v>8.857683074957583</v>
      </c>
      <c r="S187" s="11" t="str">
        <f>IF(DatosLimpios[[#This Row],[Perdida $ por Usuario]]&gt;100, "Grave",IF(DatosLimpios[[#This Row],[Perdida $ por Usuario]]&gt;40, "Moderada","Leve"))</f>
        <v>Leve</v>
      </c>
      <c r="T187" s="1" t="str">
        <f t="shared" si="2"/>
        <v>Unknown</v>
      </c>
      <c r="U187" s="3" t="s">
        <v>15</v>
      </c>
      <c r="V187" s="3" t="s">
        <v>57</v>
      </c>
      <c r="W187" s="2">
        <v>56</v>
      </c>
      <c r="X187" s="2" t="str">
        <f>IF(DatosLimpios[[#This Row],[Incident Resolution Time (in Hours)]]&gt;50,"Tardia",IF(DatosLimpios[[#This Row],[Incident Resolution Time (in Hours)]]&gt;20,"Media","Rapida" ))</f>
        <v>Tardia</v>
      </c>
    </row>
    <row r="188" spans="1:24" x14ac:dyDescent="0.25">
      <c r="A188" s="2">
        <v>191</v>
      </c>
      <c r="B188" s="3" t="s">
        <v>45</v>
      </c>
      <c r="C1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8" s="1" t="str">
        <f>IFERROR(VLOOKUP(DatosLimpios[[#This Row],[Paises]], TablaRegiones[],2,FALSE), "Otra")</f>
        <v>Asia</v>
      </c>
      <c r="E188" s="2">
        <v>2021</v>
      </c>
      <c r="F188" s="3" t="s">
        <v>22</v>
      </c>
      <c r="G188" s="2">
        <f xml:space="preserve"> 2025 -DatosLimpios[[#This Row],[Year]]</f>
        <v>4</v>
      </c>
      <c r="H188" s="1" t="str">
        <f>IF(TRIM(DatosLimpios[[#This Row],[Attack Type]])="","Unknown",PROPER(TRIM(LOWER(DatosLimpios[[#This Row],[Attack Type]]))))</f>
        <v>Man-In-The-Middle</v>
      </c>
      <c r="I188" s="3" t="s">
        <v>27</v>
      </c>
      <c r="J18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8" s="11">
        <v>7164</v>
      </c>
      <c r="L188" s="11">
        <f>IF(DatosLimpios[[#This Row],[Financial Loss (in Million $) ]]="",0,ABS(DatosLimpios[[#This Row],[Financial Loss (in Million $) ]]))*1000</f>
        <v>7164000</v>
      </c>
      <c r="M188" s="11" t="str">
        <f>IF(DatosLimpios[[#This Row],[Perdida economica UNK]]&gt;4000000,"Alta", IF(DatosLimpios[[#This Row],[Perdida economica UNK]]&gt;100000,"Media", "Baja"))</f>
        <v>Alta</v>
      </c>
      <c r="N188" s="18" t="s">
        <v>237</v>
      </c>
      <c r="O188" s="3" t="s">
        <v>33</v>
      </c>
      <c r="P188" s="2">
        <f>IF(DatosLimpios[[#This Row],[Number of Affected Users]]="six hundred",600,VALUE(DatosLimpios[[#This Row],[Number of Affected Users]]))</f>
        <v>416077</v>
      </c>
      <c r="Q188" s="2">
        <f>IF(DatosLimpios[[#This Row],[Number of Affected Users]]="six hundred",600,VALUE(DatosLimpios[[#This Row],[Number of Affected Users]]))</f>
        <v>416077</v>
      </c>
      <c r="R188" s="11">
        <f>DatosLimpios[[#This Row],[Perdida economica UNK]] /DatosLimpios[[#This Row],[Nº de Usuarios Afectados]]</f>
        <v>17.217966866709769</v>
      </c>
      <c r="S188" s="11" t="str">
        <f>IF(DatosLimpios[[#This Row],[Perdida $ por Usuario]]&gt;100, "Grave",IF(DatosLimpios[[#This Row],[Perdida $ por Usuario]]&gt;40, "Moderada","Leve"))</f>
        <v>Leve</v>
      </c>
      <c r="T188" s="1" t="str">
        <f t="shared" si="2"/>
        <v>Insider</v>
      </c>
      <c r="U188" s="3" t="s">
        <v>34</v>
      </c>
      <c r="V188" s="3" t="s">
        <v>16</v>
      </c>
      <c r="W188" s="2">
        <v>39</v>
      </c>
      <c r="X188" s="2" t="str">
        <f>IF(DatosLimpios[[#This Row],[Incident Resolution Time (in Hours)]]&gt;50,"Tardia",IF(DatosLimpios[[#This Row],[Incident Resolution Time (in Hours)]]&gt;20,"Media","Rapida" ))</f>
        <v>Media</v>
      </c>
    </row>
    <row r="189" spans="1:24" x14ac:dyDescent="0.25">
      <c r="A189" s="2">
        <v>192</v>
      </c>
      <c r="B189" s="3" t="s">
        <v>58</v>
      </c>
      <c r="C1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9" s="1" t="str">
        <f>IFERROR(VLOOKUP(DatosLimpios[[#This Row],[Paises]], TablaRegiones[],2,FALSE), "Otra")</f>
        <v>Oceanía</v>
      </c>
      <c r="E189" s="2">
        <v>2019</v>
      </c>
      <c r="F189" s="3" t="s">
        <v>22</v>
      </c>
      <c r="G189" s="2">
        <f xml:space="preserve"> 2025 -DatosLimpios[[#This Row],[Year]]</f>
        <v>6</v>
      </c>
      <c r="H189" s="1" t="str">
        <f>IF(TRIM(DatosLimpios[[#This Row],[Attack Type]])="","Unknown",PROPER(TRIM(LOWER(DatosLimpios[[#This Row],[Attack Type]]))))</f>
        <v>Man-In-The-Middle</v>
      </c>
      <c r="I189" s="3" t="s">
        <v>46</v>
      </c>
      <c r="J18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9" s="11">
        <v>4767</v>
      </c>
      <c r="L189" s="11">
        <f>IF(DatosLimpios[[#This Row],[Financial Loss (in Million $) ]]="",0,ABS(DatosLimpios[[#This Row],[Financial Loss (in Million $) ]]))*1000</f>
        <v>4767000</v>
      </c>
      <c r="M189" s="11" t="str">
        <f>IF(DatosLimpios[[#This Row],[Perdida economica UNK]]&gt;4000000,"Alta", IF(DatosLimpios[[#This Row],[Perdida economica UNK]]&gt;100000,"Media", "Baja"))</f>
        <v>Alta</v>
      </c>
      <c r="N189" s="18" t="s">
        <v>238</v>
      </c>
      <c r="O189" s="3" t="s">
        <v>33</v>
      </c>
      <c r="P189" s="2">
        <f>IF(DatosLimpios[[#This Row],[Number of Affected Users]]="six hundred",600,VALUE(DatosLimpios[[#This Row],[Number of Affected Users]]))</f>
        <v>112313</v>
      </c>
      <c r="Q189" s="2">
        <f>IF(DatosLimpios[[#This Row],[Number of Affected Users]]="six hundred",600,VALUE(DatosLimpios[[#This Row],[Number of Affected Users]]))</f>
        <v>112313</v>
      </c>
      <c r="R189" s="11">
        <f>DatosLimpios[[#This Row],[Perdida economica UNK]] /DatosLimpios[[#This Row],[Nº de Usuarios Afectados]]</f>
        <v>42.443884501348911</v>
      </c>
      <c r="S189" s="11" t="str">
        <f>IF(DatosLimpios[[#This Row],[Perdida $ por Usuario]]&gt;100, "Grave",IF(DatosLimpios[[#This Row],[Perdida $ por Usuario]]&gt;40, "Moderada","Leve"))</f>
        <v>Moderada</v>
      </c>
      <c r="T189" s="1" t="str">
        <f t="shared" si="2"/>
        <v>Insider</v>
      </c>
      <c r="U189" s="3" t="s">
        <v>34</v>
      </c>
      <c r="V189" s="3" t="s">
        <v>49</v>
      </c>
      <c r="W189" s="2">
        <v>63</v>
      </c>
      <c r="X189" s="2" t="str">
        <f>IF(DatosLimpios[[#This Row],[Incident Resolution Time (in Hours)]]&gt;50,"Tardia",IF(DatosLimpios[[#This Row],[Incident Resolution Time (in Hours)]]&gt;20,"Media","Rapida" ))</f>
        <v>Tardia</v>
      </c>
    </row>
    <row r="190" spans="1:24" x14ac:dyDescent="0.25">
      <c r="A190" s="2">
        <v>193</v>
      </c>
      <c r="B190" s="3" t="s">
        <v>58</v>
      </c>
      <c r="C1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0" s="1" t="str">
        <f>IFERROR(VLOOKUP(DatosLimpios[[#This Row],[Paises]], TablaRegiones[],2,FALSE), "Otra")</f>
        <v>Oceanía</v>
      </c>
      <c r="E190" s="2">
        <v>2017</v>
      </c>
      <c r="F190" s="3" t="s">
        <v>22</v>
      </c>
      <c r="G190" s="2">
        <f xml:space="preserve"> 2025 -DatosLimpios[[#This Row],[Year]]</f>
        <v>8</v>
      </c>
      <c r="H190" s="1" t="str">
        <f>IF(TRIM(DatosLimpios[[#This Row],[Attack Type]])="","Unknown",PROPER(TRIM(LOWER(DatosLimpios[[#This Row],[Attack Type]]))))</f>
        <v>Man-In-The-Middle</v>
      </c>
      <c r="I190" s="3" t="s">
        <v>27</v>
      </c>
      <c r="J19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0" s="11">
        <v>7972</v>
      </c>
      <c r="L190" s="11">
        <f>IF(DatosLimpios[[#This Row],[Financial Loss (in Million $) ]]="",0,ABS(DatosLimpios[[#This Row],[Financial Loss (in Million $) ]]))*1000</f>
        <v>7972000</v>
      </c>
      <c r="M190" s="11" t="str">
        <f>IF(DatosLimpios[[#This Row],[Perdida economica UNK]]&gt;4000000,"Alta", IF(DatosLimpios[[#This Row],[Perdida economica UNK]]&gt;100000,"Media", "Baja"))</f>
        <v>Alta</v>
      </c>
      <c r="N190" s="18" t="s">
        <v>239</v>
      </c>
      <c r="O190" s="3" t="s">
        <v>33</v>
      </c>
      <c r="P190" s="2">
        <f>IF(DatosLimpios[[#This Row],[Number of Affected Users]]="six hundred",600,VALUE(DatosLimpios[[#This Row],[Number of Affected Users]]))</f>
        <v>799971</v>
      </c>
      <c r="Q190" s="2">
        <f>IF(DatosLimpios[[#This Row],[Number of Affected Users]]="six hundred",600,VALUE(DatosLimpios[[#This Row],[Number of Affected Users]]))</f>
        <v>799971</v>
      </c>
      <c r="R190" s="11">
        <f>DatosLimpios[[#This Row],[Perdida economica UNK]] /DatosLimpios[[#This Row],[Nº de Usuarios Afectados]]</f>
        <v>9.9653612443451074</v>
      </c>
      <c r="S190" s="11" t="str">
        <f>IF(DatosLimpios[[#This Row],[Perdida $ por Usuario]]&gt;100, "Grave",IF(DatosLimpios[[#This Row],[Perdida $ por Usuario]]&gt;40, "Moderada","Leve"))</f>
        <v>Leve</v>
      </c>
      <c r="T190" s="1" t="str">
        <f t="shared" si="2"/>
        <v>Insider</v>
      </c>
      <c r="U190" s="3" t="s">
        <v>52</v>
      </c>
      <c r="V190" s="3" t="s">
        <v>49</v>
      </c>
      <c r="W190" s="2">
        <v>63</v>
      </c>
      <c r="X190" s="2" t="str">
        <f>IF(DatosLimpios[[#This Row],[Incident Resolution Time (in Hours)]]&gt;50,"Tardia",IF(DatosLimpios[[#This Row],[Incident Resolution Time (in Hours)]]&gt;20,"Media","Rapida" ))</f>
        <v>Tardia</v>
      </c>
    </row>
    <row r="191" spans="1:24" x14ac:dyDescent="0.25">
      <c r="A191" s="2">
        <v>194</v>
      </c>
      <c r="B191" s="3" t="s">
        <v>71</v>
      </c>
      <c r="C1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1" s="1" t="str">
        <f>IFERROR(VLOOKUP(DatosLimpios[[#This Row],[Paises]], TablaRegiones[],2,FALSE), "Otra")</f>
        <v>Asia</v>
      </c>
      <c r="E191" s="2">
        <v>2018</v>
      </c>
      <c r="F191" s="3" t="s">
        <v>22</v>
      </c>
      <c r="G191" s="2">
        <f xml:space="preserve"> 2025 -DatosLimpios[[#This Row],[Year]]</f>
        <v>7</v>
      </c>
      <c r="H191" s="1" t="str">
        <f>IF(TRIM(DatosLimpios[[#This Row],[Attack Type]])="","Unknown",PROPER(TRIM(LOWER(DatosLimpios[[#This Row],[Attack Type]]))))</f>
        <v>Man-In-The-Middle</v>
      </c>
      <c r="I191" s="3" t="s">
        <v>18</v>
      </c>
      <c r="J19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1" s="11">
        <v>4711</v>
      </c>
      <c r="L191" s="11">
        <f>IF(DatosLimpios[[#This Row],[Financial Loss (in Million $) ]]="",0,ABS(DatosLimpios[[#This Row],[Financial Loss (in Million $) ]]))*1000</f>
        <v>4711000</v>
      </c>
      <c r="M191" s="11" t="str">
        <f>IF(DatosLimpios[[#This Row],[Perdida economica UNK]]&gt;4000000,"Alta", IF(DatosLimpios[[#This Row],[Perdida economica UNK]]&gt;100000,"Media", "Baja"))</f>
        <v>Alta</v>
      </c>
      <c r="N191" s="18" t="s">
        <v>240</v>
      </c>
      <c r="O191" s="3" t="s">
        <v>14</v>
      </c>
      <c r="P191" s="2">
        <f>IF(DatosLimpios[[#This Row],[Number of Affected Users]]="six hundred",600,VALUE(DatosLimpios[[#This Row],[Number of Affected Users]]))</f>
        <v>690595</v>
      </c>
      <c r="Q191" s="2">
        <f>IF(DatosLimpios[[#This Row],[Number of Affected Users]]="six hundred",600,VALUE(DatosLimpios[[#This Row],[Number of Affected Users]]))</f>
        <v>690595</v>
      </c>
      <c r="R191" s="11">
        <f>DatosLimpios[[#This Row],[Perdida economica UNK]] /DatosLimpios[[#This Row],[Nº de Usuarios Afectados]]</f>
        <v>6.8216537912959119</v>
      </c>
      <c r="S191" s="11" t="str">
        <f>IF(DatosLimpios[[#This Row],[Perdida $ por Usuario]]&gt;100, "Grave",IF(DatosLimpios[[#This Row],[Perdida $ por Usuario]]&gt;40, "Moderada","Leve"))</f>
        <v>Leve</v>
      </c>
      <c r="T191" s="1" t="str">
        <f t="shared" si="2"/>
        <v>Hacker Group</v>
      </c>
      <c r="U191" s="3" t="s">
        <v>34</v>
      </c>
      <c r="V191" s="3" t="s">
        <v>37</v>
      </c>
      <c r="W191" s="2">
        <v>71</v>
      </c>
      <c r="X191" s="2" t="str">
        <f>IF(DatosLimpios[[#This Row],[Incident Resolution Time (in Hours)]]&gt;50,"Tardia",IF(DatosLimpios[[#This Row],[Incident Resolution Time (in Hours)]]&gt;20,"Media","Rapida" ))</f>
        <v>Tardia</v>
      </c>
    </row>
    <row r="192" spans="1:24" x14ac:dyDescent="0.25">
      <c r="A192" s="2">
        <v>195</v>
      </c>
      <c r="B192" s="3" t="s">
        <v>45</v>
      </c>
      <c r="C1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92" s="1" t="str">
        <f>IFERROR(VLOOKUP(DatosLimpios[[#This Row],[Paises]], TablaRegiones[],2,FALSE), "Otra")</f>
        <v>Asia</v>
      </c>
      <c r="E192" s="2">
        <v>2017</v>
      </c>
      <c r="F192" s="3" t="s">
        <v>22</v>
      </c>
      <c r="G192" s="2">
        <f xml:space="preserve"> 2025 -DatosLimpios[[#This Row],[Year]]</f>
        <v>8</v>
      </c>
      <c r="H192" s="1" t="str">
        <f>IF(TRIM(DatosLimpios[[#This Row],[Attack Type]])="","Unknown",PROPER(TRIM(LOWER(DatosLimpios[[#This Row],[Attack Type]]))))</f>
        <v>Man-In-The-Middle</v>
      </c>
      <c r="I192" s="3" t="s">
        <v>69</v>
      </c>
      <c r="J19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92" s="11">
        <v>6969</v>
      </c>
      <c r="L192" s="11">
        <f>IF(DatosLimpios[[#This Row],[Financial Loss (in Million $) ]]="",0,ABS(DatosLimpios[[#This Row],[Financial Loss (in Million $) ]]))*1000</f>
        <v>6969000</v>
      </c>
      <c r="M192" s="11" t="str">
        <f>IF(DatosLimpios[[#This Row],[Perdida economica UNK]]&gt;4000000,"Alta", IF(DatosLimpios[[#This Row],[Perdida economica UNK]]&gt;100000,"Media", "Baja"))</f>
        <v>Alta</v>
      </c>
      <c r="N192" s="18" t="s">
        <v>241</v>
      </c>
      <c r="O192" s="3" t="s">
        <v>14</v>
      </c>
      <c r="P192" s="2">
        <f>IF(DatosLimpios[[#This Row],[Number of Affected Users]]="six hundred",600,VALUE(DatosLimpios[[#This Row],[Number of Affected Users]]))</f>
        <v>713419</v>
      </c>
      <c r="Q192" s="2">
        <f>IF(DatosLimpios[[#This Row],[Number of Affected Users]]="six hundred",600,VALUE(DatosLimpios[[#This Row],[Number of Affected Users]]))</f>
        <v>713419</v>
      </c>
      <c r="R192" s="11">
        <f>DatosLimpios[[#This Row],[Perdida economica UNK]] /DatosLimpios[[#This Row],[Nº de Usuarios Afectados]]</f>
        <v>9.7684530409198516</v>
      </c>
      <c r="S192" s="11" t="str">
        <f>IF(DatosLimpios[[#This Row],[Perdida $ por Usuario]]&gt;100, "Grave",IF(DatosLimpios[[#This Row],[Perdida $ por Usuario]]&gt;40, "Moderada","Leve"))</f>
        <v>Leve</v>
      </c>
      <c r="T192" s="1" t="str">
        <f t="shared" si="2"/>
        <v>Hacker Group</v>
      </c>
      <c r="U192" s="3" t="s">
        <v>15</v>
      </c>
      <c r="V192" s="3" t="s">
        <v>31</v>
      </c>
      <c r="W192" s="2">
        <v>70</v>
      </c>
      <c r="X192" s="2" t="str">
        <f>IF(DatosLimpios[[#This Row],[Incident Resolution Time (in Hours)]]&gt;50,"Tardia",IF(DatosLimpios[[#This Row],[Incident Resolution Time (in Hours)]]&gt;20,"Media","Rapida" ))</f>
        <v>Tardia</v>
      </c>
    </row>
    <row r="193" spans="1:24" x14ac:dyDescent="0.25">
      <c r="A193" s="2">
        <v>196</v>
      </c>
      <c r="B193" s="3" t="s">
        <v>58</v>
      </c>
      <c r="C1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3" s="1" t="str">
        <f>IFERROR(VLOOKUP(DatosLimpios[[#This Row],[Paises]], TablaRegiones[],2,FALSE), "Otra")</f>
        <v>Oceanía</v>
      </c>
      <c r="E193" s="2">
        <v>2022</v>
      </c>
      <c r="F193" s="3" t="s">
        <v>22</v>
      </c>
      <c r="G193" s="2">
        <f xml:space="preserve"> 2025 -DatosLimpios[[#This Row],[Year]]</f>
        <v>3</v>
      </c>
      <c r="H193" s="1" t="str">
        <f>IF(TRIM(DatosLimpios[[#This Row],[Attack Type]])="","Unknown",PROPER(TRIM(LOWER(DatosLimpios[[#This Row],[Attack Type]]))))</f>
        <v>Man-In-The-Middle</v>
      </c>
      <c r="I193" s="3" t="s">
        <v>47</v>
      </c>
      <c r="J19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3" s="11">
        <v>8131</v>
      </c>
      <c r="L193" s="11">
        <f>IF(DatosLimpios[[#This Row],[Financial Loss (in Million $) ]]="",0,ABS(DatosLimpios[[#This Row],[Financial Loss (in Million $) ]]))*1000</f>
        <v>8131000</v>
      </c>
      <c r="M193" s="11" t="str">
        <f>IF(DatosLimpios[[#This Row],[Perdida economica UNK]]&gt;4000000,"Alta", IF(DatosLimpios[[#This Row],[Perdida economica UNK]]&gt;100000,"Media", "Baja"))</f>
        <v>Alta</v>
      </c>
      <c r="N193" s="18" t="s">
        <v>242</v>
      </c>
      <c r="O193" s="3" t="s">
        <v>14</v>
      </c>
      <c r="P193" s="2">
        <f>IF(DatosLimpios[[#This Row],[Number of Affected Users]]="six hundred",600,VALUE(DatosLimpios[[#This Row],[Number of Affected Users]]))</f>
        <v>707365</v>
      </c>
      <c r="Q193" s="2">
        <f>IF(DatosLimpios[[#This Row],[Number of Affected Users]]="six hundred",600,VALUE(DatosLimpios[[#This Row],[Number of Affected Users]]))</f>
        <v>707365</v>
      </c>
      <c r="R193" s="11">
        <f>DatosLimpios[[#This Row],[Perdida economica UNK]] /DatosLimpios[[#This Row],[Nº de Usuarios Afectados]]</f>
        <v>11.494772854184191</v>
      </c>
      <c r="S193" s="11" t="str">
        <f>IF(DatosLimpios[[#This Row],[Perdida $ por Usuario]]&gt;100, "Grave",IF(DatosLimpios[[#This Row],[Perdida $ por Usuario]]&gt;40, "Moderada","Leve"))</f>
        <v>Leve</v>
      </c>
      <c r="T193" s="1" t="str">
        <f t="shared" ref="T193:T256" si="3">IF(O193="","Unknown",O193)</f>
        <v>Hacker Group</v>
      </c>
      <c r="U193" s="3" t="s">
        <v>52</v>
      </c>
      <c r="V193" s="3" t="s">
        <v>37</v>
      </c>
      <c r="W193" s="2">
        <v>38</v>
      </c>
      <c r="X193" s="2" t="str">
        <f>IF(DatosLimpios[[#This Row],[Incident Resolution Time (in Hours)]]&gt;50,"Tardia",IF(DatosLimpios[[#This Row],[Incident Resolution Time (in Hours)]]&gt;20,"Media","Rapida" ))</f>
        <v>Media</v>
      </c>
    </row>
    <row r="194" spans="1:24" x14ac:dyDescent="0.25">
      <c r="A194" s="2">
        <v>197</v>
      </c>
      <c r="B194" s="3" t="s">
        <v>66</v>
      </c>
      <c r="C1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94" s="1" t="str">
        <f>IFERROR(VLOOKUP(DatosLimpios[[#This Row],[Paises]], TablaRegiones[],2,FALSE), "Otra")</f>
        <v>América</v>
      </c>
      <c r="E194" s="2">
        <v>2016</v>
      </c>
      <c r="F194" s="3" t="s">
        <v>63</v>
      </c>
      <c r="G194" s="2">
        <f xml:space="preserve"> 2025 -DatosLimpios[[#This Row],[Year]]</f>
        <v>9</v>
      </c>
      <c r="H194" s="1" t="str">
        <f>IF(TRIM(DatosLimpios[[#This Row],[Attack Type]])="","Unknown",PROPER(TRIM(LOWER(DatosLimpios[[#This Row],[Attack Type]]))))</f>
        <v>Malware</v>
      </c>
      <c r="I194" s="3" t="s">
        <v>47</v>
      </c>
      <c r="J19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4" s="11">
        <v>8388</v>
      </c>
      <c r="L194" s="11">
        <f>IF(DatosLimpios[[#This Row],[Financial Loss (in Million $) ]]="",0,ABS(DatosLimpios[[#This Row],[Financial Loss (in Million $) ]]))*1000</f>
        <v>8388000</v>
      </c>
      <c r="M194" s="11" t="str">
        <f>IF(DatosLimpios[[#This Row],[Perdida economica UNK]]&gt;4000000,"Alta", IF(DatosLimpios[[#This Row],[Perdida economica UNK]]&gt;100000,"Media", "Baja"))</f>
        <v>Alta</v>
      </c>
      <c r="N194" s="18" t="s">
        <v>243</v>
      </c>
      <c r="O194" s="3" t="s">
        <v>36</v>
      </c>
      <c r="P194" s="2">
        <f>IF(DatosLimpios[[#This Row],[Number of Affected Users]]="six hundred",600,VALUE(DatosLimpios[[#This Row],[Number of Affected Users]]))</f>
        <v>155059</v>
      </c>
      <c r="Q194" s="2">
        <f>IF(DatosLimpios[[#This Row],[Number of Affected Users]]="six hundred",600,VALUE(DatosLimpios[[#This Row],[Number of Affected Users]]))</f>
        <v>155059</v>
      </c>
      <c r="R194" s="11">
        <f>DatosLimpios[[#This Row],[Perdida economica UNK]] /DatosLimpios[[#This Row],[Nº de Usuarios Afectados]]</f>
        <v>54.095537827536617</v>
      </c>
      <c r="S194" s="11" t="str">
        <f>IF(DatosLimpios[[#This Row],[Perdida $ por Usuario]]&gt;100, "Grave",IF(DatosLimpios[[#This Row],[Perdida $ por Usuario]]&gt;40, "Moderada","Leve"))</f>
        <v>Moderada</v>
      </c>
      <c r="T194" s="1" t="str">
        <f t="shared" si="3"/>
        <v>Unknown</v>
      </c>
      <c r="U194" s="3" t="s">
        <v>15</v>
      </c>
      <c r="V194" s="3" t="s">
        <v>37</v>
      </c>
      <c r="W194" s="2">
        <v>29</v>
      </c>
      <c r="X194" s="2" t="str">
        <f>IF(DatosLimpios[[#This Row],[Incident Resolution Time (in Hours)]]&gt;50,"Tardia",IF(DatosLimpios[[#This Row],[Incident Resolution Time (in Hours)]]&gt;20,"Media","Rapida" ))</f>
        <v>Media</v>
      </c>
    </row>
    <row r="195" spans="1:24" x14ac:dyDescent="0.25">
      <c r="A195" s="2">
        <v>198</v>
      </c>
      <c r="B195" s="3" t="s">
        <v>60</v>
      </c>
      <c r="C1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95" s="1" t="str">
        <f>IFERROR(VLOOKUP(DatosLimpios[[#This Row],[Paises]], TablaRegiones[],2,FALSE), "Otra")</f>
        <v>Asia</v>
      </c>
      <c r="E195" s="2">
        <v>2022</v>
      </c>
      <c r="F195" s="3" t="s">
        <v>50</v>
      </c>
      <c r="G195" s="2">
        <f xml:space="preserve"> 2025 -DatosLimpios[[#This Row],[Year]]</f>
        <v>3</v>
      </c>
      <c r="H195" s="1" t="str">
        <f>IF(TRIM(DatosLimpios[[#This Row],[Attack Type]])="","Unknown",PROPER(TRIM(LOWER(DatosLimpios[[#This Row],[Attack Type]]))))</f>
        <v>Phishing</v>
      </c>
      <c r="I195" s="3" t="s">
        <v>46</v>
      </c>
      <c r="J19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5" s="11">
        <v>8501</v>
      </c>
      <c r="L195" s="11">
        <f>IF(DatosLimpios[[#This Row],[Financial Loss (in Million $) ]]="",0,ABS(DatosLimpios[[#This Row],[Financial Loss (in Million $) ]]))*1000</f>
        <v>8501000</v>
      </c>
      <c r="M195" s="11" t="str">
        <f>IF(DatosLimpios[[#This Row],[Perdida economica UNK]]&gt;4000000,"Alta", IF(DatosLimpios[[#This Row],[Perdida economica UNK]]&gt;100000,"Media", "Baja"))</f>
        <v>Alta</v>
      </c>
      <c r="N195" s="18" t="s">
        <v>244</v>
      </c>
      <c r="O195" s="3" t="s">
        <v>33</v>
      </c>
      <c r="P195" s="2">
        <f>IF(DatosLimpios[[#This Row],[Number of Affected Users]]="six hundred",600,VALUE(DatosLimpios[[#This Row],[Number of Affected Users]]))</f>
        <v>923558</v>
      </c>
      <c r="Q195" s="2">
        <f>IF(DatosLimpios[[#This Row],[Number of Affected Users]]="six hundred",600,VALUE(DatosLimpios[[#This Row],[Number of Affected Users]]))</f>
        <v>923558</v>
      </c>
      <c r="R195" s="11">
        <f>DatosLimpios[[#This Row],[Perdida economica UNK]] /DatosLimpios[[#This Row],[Nº de Usuarios Afectados]]</f>
        <v>9.2046195257904753</v>
      </c>
      <c r="S195" s="11" t="str">
        <f>IF(DatosLimpios[[#This Row],[Perdida $ por Usuario]]&gt;100, "Grave",IF(DatosLimpios[[#This Row],[Perdida $ por Usuario]]&gt;40, "Moderada","Leve"))</f>
        <v>Leve</v>
      </c>
      <c r="T195" s="1" t="str">
        <f t="shared" si="3"/>
        <v>Insider</v>
      </c>
      <c r="U195" s="3" t="s">
        <v>25</v>
      </c>
      <c r="V195" s="3" t="s">
        <v>57</v>
      </c>
      <c r="W195" s="2">
        <v>41</v>
      </c>
      <c r="X195" s="2" t="str">
        <f>IF(DatosLimpios[[#This Row],[Incident Resolution Time (in Hours)]]&gt;50,"Tardia",IF(DatosLimpios[[#This Row],[Incident Resolution Time (in Hours)]]&gt;20,"Media","Rapida" ))</f>
        <v>Media</v>
      </c>
    </row>
    <row r="196" spans="1:24" x14ac:dyDescent="0.25">
      <c r="A196" s="2">
        <v>199</v>
      </c>
      <c r="B196" s="3" t="s">
        <v>32</v>
      </c>
      <c r="C1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6" s="1" t="str">
        <f>IFERROR(VLOOKUP(DatosLimpios[[#This Row],[Paises]], TablaRegiones[],2,FALSE), "Otra")</f>
        <v>Europa</v>
      </c>
      <c r="E196" s="2">
        <v>2022</v>
      </c>
      <c r="F196" s="3" t="s">
        <v>39</v>
      </c>
      <c r="G196" s="2">
        <f xml:space="preserve"> 2025 -DatosLimpios[[#This Row],[Year]]</f>
        <v>3</v>
      </c>
      <c r="H196" s="1" t="str">
        <f>IF(TRIM(DatosLimpios[[#This Row],[Attack Type]])="","Unknown",PROPER(TRIM(LOWER(DatosLimpios[[#This Row],[Attack Type]]))))</f>
        <v>Ddos</v>
      </c>
      <c r="I196" s="3" t="s">
        <v>27</v>
      </c>
      <c r="J19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6" s="11">
        <v>2055</v>
      </c>
      <c r="L196" s="11">
        <f>IF(DatosLimpios[[#This Row],[Financial Loss (in Million $) ]]="",0,ABS(DatosLimpios[[#This Row],[Financial Loss (in Million $) ]]))*1000</f>
        <v>2055000</v>
      </c>
      <c r="M196" s="11" t="str">
        <f>IF(DatosLimpios[[#This Row],[Perdida economica UNK]]&gt;4000000,"Alta", IF(DatosLimpios[[#This Row],[Perdida economica UNK]]&gt;100000,"Media", "Baja"))</f>
        <v>Media</v>
      </c>
      <c r="N196" s="18" t="s">
        <v>245</v>
      </c>
      <c r="O196" s="3" t="s">
        <v>29</v>
      </c>
      <c r="P196" s="2">
        <f>IF(DatosLimpios[[#This Row],[Number of Affected Users]]="six hundred",600,VALUE(DatosLimpios[[#This Row],[Number of Affected Users]]))</f>
        <v>239313</v>
      </c>
      <c r="Q196" s="2">
        <f>IF(DatosLimpios[[#This Row],[Number of Affected Users]]="six hundred",600,VALUE(DatosLimpios[[#This Row],[Number of Affected Users]]))</f>
        <v>239313</v>
      </c>
      <c r="R196" s="11">
        <f>DatosLimpios[[#This Row],[Perdida economica UNK]] /DatosLimpios[[#This Row],[Nº de Usuarios Afectados]]</f>
        <v>8.5870805179827254</v>
      </c>
      <c r="S196" s="11" t="str">
        <f>IF(DatosLimpios[[#This Row],[Perdida $ por Usuario]]&gt;100, "Grave",IF(DatosLimpios[[#This Row],[Perdida $ por Usuario]]&gt;40, "Moderada","Leve"))</f>
        <v>Leve</v>
      </c>
      <c r="T196" s="1" t="str">
        <f t="shared" si="3"/>
        <v>Nation-state</v>
      </c>
      <c r="U196" s="3" t="s">
        <v>34</v>
      </c>
      <c r="V196" s="3" t="s">
        <v>31</v>
      </c>
      <c r="W196" s="2">
        <v>6</v>
      </c>
      <c r="X196" s="2" t="str">
        <f>IF(DatosLimpios[[#This Row],[Incident Resolution Time (in Hours)]]&gt;50,"Tardia",IF(DatosLimpios[[#This Row],[Incident Resolution Time (in Hours)]]&gt;20,"Media","Rapida" ))</f>
        <v>Rapida</v>
      </c>
    </row>
    <row r="197" spans="1:24" x14ac:dyDescent="0.25">
      <c r="A197" s="2">
        <v>200</v>
      </c>
      <c r="B197" s="3" t="s">
        <v>60</v>
      </c>
      <c r="C1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97" s="1" t="str">
        <f>IFERROR(VLOOKUP(DatosLimpios[[#This Row],[Paises]], TablaRegiones[],2,FALSE), "Otra")</f>
        <v>Asia</v>
      </c>
      <c r="E197" s="2">
        <v>2023</v>
      </c>
      <c r="F197" s="3" t="s">
        <v>17</v>
      </c>
      <c r="G197" s="2">
        <f xml:space="preserve"> 2025 -DatosLimpios[[#This Row],[Year]]</f>
        <v>2</v>
      </c>
      <c r="H197" s="1" t="str">
        <f>IF(TRIM(DatosLimpios[[#This Row],[Attack Type]])="","Unknown",PROPER(TRIM(LOWER(DatosLimpios[[#This Row],[Attack Type]]))))</f>
        <v>Ransomware</v>
      </c>
      <c r="I197" s="3" t="s">
        <v>27</v>
      </c>
      <c r="J19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7" s="11">
        <v>6008</v>
      </c>
      <c r="L197" s="11">
        <f>IF(DatosLimpios[[#This Row],[Financial Loss (in Million $) ]]="",0,ABS(DatosLimpios[[#This Row],[Financial Loss (in Million $) ]]))*1000</f>
        <v>6008000</v>
      </c>
      <c r="M197" s="11" t="str">
        <f>IF(DatosLimpios[[#This Row],[Perdida economica UNK]]&gt;4000000,"Alta", IF(DatosLimpios[[#This Row],[Perdida economica UNK]]&gt;100000,"Media", "Baja"))</f>
        <v>Alta</v>
      </c>
      <c r="N197" s="18" t="s">
        <v>246</v>
      </c>
      <c r="O197" s="3" t="s">
        <v>14</v>
      </c>
      <c r="P197" s="2">
        <f>IF(DatosLimpios[[#This Row],[Number of Affected Users]]="six hundred",600,VALUE(DatosLimpios[[#This Row],[Number of Affected Users]]))</f>
        <v>874485</v>
      </c>
      <c r="Q197" s="2">
        <f>IF(DatosLimpios[[#This Row],[Number of Affected Users]]="six hundred",600,VALUE(DatosLimpios[[#This Row],[Number of Affected Users]]))</f>
        <v>874485</v>
      </c>
      <c r="R197" s="11">
        <f>DatosLimpios[[#This Row],[Perdida economica UNK]] /DatosLimpios[[#This Row],[Nº de Usuarios Afectados]]</f>
        <v>6.8703293938718213</v>
      </c>
      <c r="S197" s="11" t="str">
        <f>IF(DatosLimpios[[#This Row],[Perdida $ por Usuario]]&gt;100, "Grave",IF(DatosLimpios[[#This Row],[Perdida $ por Usuario]]&gt;40, "Moderada","Leve"))</f>
        <v>Leve</v>
      </c>
      <c r="T197" s="1" t="str">
        <f t="shared" si="3"/>
        <v>Hacker Group</v>
      </c>
      <c r="U197" s="3" t="s">
        <v>25</v>
      </c>
      <c r="V197" s="3" t="s">
        <v>37</v>
      </c>
      <c r="W197" s="2">
        <v>48</v>
      </c>
      <c r="X197" s="2" t="str">
        <f>IF(DatosLimpios[[#This Row],[Incident Resolution Time (in Hours)]]&gt;50,"Tardia",IF(DatosLimpios[[#This Row],[Incident Resolution Time (in Hours)]]&gt;20,"Media","Rapida" ))</f>
        <v>Media</v>
      </c>
    </row>
    <row r="198" spans="1:24" x14ac:dyDescent="0.25">
      <c r="A198" s="2">
        <v>201</v>
      </c>
      <c r="B198" s="3" t="s">
        <v>60</v>
      </c>
      <c r="C1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98" s="1" t="str">
        <f>IFERROR(VLOOKUP(DatosLimpios[[#This Row],[Paises]], TablaRegiones[],2,FALSE), "Otra")</f>
        <v>Asia</v>
      </c>
      <c r="E198" s="2">
        <v>2016</v>
      </c>
      <c r="F198" s="3" t="s">
        <v>42</v>
      </c>
      <c r="G198" s="2">
        <f xml:space="preserve"> 2025 -DatosLimpios[[#This Row],[Year]]</f>
        <v>9</v>
      </c>
      <c r="H198" s="1" t="str">
        <f>IF(TRIM(DatosLimpios[[#This Row],[Attack Type]])="","Unknown",PROPER(TRIM(LOWER(DatosLimpios[[#This Row],[Attack Type]]))))</f>
        <v>Sql Injection</v>
      </c>
      <c r="I198" s="3" t="s">
        <v>47</v>
      </c>
      <c r="J19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8" s="11">
        <v>4695</v>
      </c>
      <c r="L198" s="11">
        <f>IF(DatosLimpios[[#This Row],[Financial Loss (in Million $) ]]="",0,ABS(DatosLimpios[[#This Row],[Financial Loss (in Million $) ]]))*1000</f>
        <v>4695000</v>
      </c>
      <c r="M198" s="11" t="str">
        <f>IF(DatosLimpios[[#This Row],[Perdida economica UNK]]&gt;4000000,"Alta", IF(DatosLimpios[[#This Row],[Perdida economica UNK]]&gt;100000,"Media", "Baja"))</f>
        <v>Alta</v>
      </c>
      <c r="N198" s="18" t="s">
        <v>247</v>
      </c>
      <c r="O198" s="3" t="s">
        <v>36</v>
      </c>
      <c r="P198" s="2">
        <f>IF(DatosLimpios[[#This Row],[Number of Affected Users]]="six hundred",600,VALUE(DatosLimpios[[#This Row],[Number of Affected Users]]))</f>
        <v>90895</v>
      </c>
      <c r="Q198" s="2">
        <f>IF(DatosLimpios[[#This Row],[Number of Affected Users]]="six hundred",600,VALUE(DatosLimpios[[#This Row],[Number of Affected Users]]))</f>
        <v>90895</v>
      </c>
      <c r="R198" s="11">
        <f>DatosLimpios[[#This Row],[Perdida economica UNK]] /DatosLimpios[[#This Row],[Nº de Usuarios Afectados]]</f>
        <v>51.653006215963472</v>
      </c>
      <c r="S198" s="11" t="str">
        <f>IF(DatosLimpios[[#This Row],[Perdida $ por Usuario]]&gt;100, "Grave",IF(DatosLimpios[[#This Row],[Perdida $ por Usuario]]&gt;40, "Moderada","Leve"))</f>
        <v>Moderada</v>
      </c>
      <c r="T198" s="1" t="str">
        <f t="shared" si="3"/>
        <v>Unknown</v>
      </c>
      <c r="U198" s="3" t="s">
        <v>34</v>
      </c>
      <c r="V198" s="3" t="s">
        <v>16</v>
      </c>
      <c r="W198" s="2">
        <v>29</v>
      </c>
      <c r="X198" s="2" t="str">
        <f>IF(DatosLimpios[[#This Row],[Incident Resolution Time (in Hours)]]&gt;50,"Tardia",IF(DatosLimpios[[#This Row],[Incident Resolution Time (in Hours)]]&gt;20,"Media","Rapida" ))</f>
        <v>Media</v>
      </c>
    </row>
    <row r="199" spans="1:24" x14ac:dyDescent="0.25">
      <c r="A199" s="2">
        <v>202</v>
      </c>
      <c r="B199" s="3" t="s">
        <v>10</v>
      </c>
      <c r="C1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99" s="1" t="str">
        <f>IFERROR(VLOOKUP(DatosLimpios[[#This Row],[Paises]], TablaRegiones[],2,FALSE), "Otra")</f>
        <v>Asia</v>
      </c>
      <c r="E199" s="2">
        <v>2015</v>
      </c>
      <c r="F199" s="3" t="s">
        <v>22</v>
      </c>
      <c r="G199" s="2">
        <f xml:space="preserve"> 2025 -DatosLimpios[[#This Row],[Year]]</f>
        <v>10</v>
      </c>
      <c r="H199" s="1" t="str">
        <f>IF(TRIM(DatosLimpios[[#This Row],[Attack Type]])="","Unknown",PROPER(TRIM(LOWER(DatosLimpios[[#This Row],[Attack Type]]))))</f>
        <v>Man-In-The-Middle</v>
      </c>
      <c r="I199" s="3" t="s">
        <v>18</v>
      </c>
      <c r="J19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9" s="11">
        <v>472</v>
      </c>
      <c r="L199" s="11">
        <f>IF(DatosLimpios[[#This Row],[Financial Loss (in Million $) ]]="",0,ABS(DatosLimpios[[#This Row],[Financial Loss (in Million $) ]]))*1000</f>
        <v>472000</v>
      </c>
      <c r="M199" s="11" t="str">
        <f>IF(DatosLimpios[[#This Row],[Perdida economica UNK]]&gt;4000000,"Alta", IF(DatosLimpios[[#This Row],[Perdida economica UNK]]&gt;100000,"Media", "Baja"))</f>
        <v>Media</v>
      </c>
      <c r="N199" s="18" t="s">
        <v>248</v>
      </c>
      <c r="O199" s="3" t="s">
        <v>14</v>
      </c>
      <c r="P199" s="2">
        <f>IF(DatosLimpios[[#This Row],[Number of Affected Users]]="six hundred",600,VALUE(DatosLimpios[[#This Row],[Number of Affected Users]]))</f>
        <v>529593</v>
      </c>
      <c r="Q199" s="2">
        <f>IF(DatosLimpios[[#This Row],[Number of Affected Users]]="six hundred",600,VALUE(DatosLimpios[[#This Row],[Number of Affected Users]]))</f>
        <v>529593</v>
      </c>
      <c r="R199" s="11">
        <f>DatosLimpios[[#This Row],[Perdida economica UNK]] /DatosLimpios[[#This Row],[Nº de Usuarios Afectados]]</f>
        <v>0.89125045081789223</v>
      </c>
      <c r="S199" s="11" t="str">
        <f>IF(DatosLimpios[[#This Row],[Perdida $ por Usuario]]&gt;100, "Grave",IF(DatosLimpios[[#This Row],[Perdida $ por Usuario]]&gt;40, "Moderada","Leve"))</f>
        <v>Leve</v>
      </c>
      <c r="T199" s="1" t="str">
        <f t="shared" si="3"/>
        <v>Hacker Group</v>
      </c>
      <c r="U199" s="3" t="s">
        <v>52</v>
      </c>
      <c r="V199" s="3" t="s">
        <v>16</v>
      </c>
      <c r="W199" s="2">
        <v>64</v>
      </c>
      <c r="X199" s="2" t="str">
        <f>IF(DatosLimpios[[#This Row],[Incident Resolution Time (in Hours)]]&gt;50,"Tardia",IF(DatosLimpios[[#This Row],[Incident Resolution Time (in Hours)]]&gt;20,"Media","Rapida" ))</f>
        <v>Tardia</v>
      </c>
    </row>
    <row r="200" spans="1:24" x14ac:dyDescent="0.25">
      <c r="A200" s="2">
        <v>203</v>
      </c>
      <c r="B200" s="3" t="s">
        <v>32</v>
      </c>
      <c r="C2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0" s="1" t="str">
        <f>IFERROR(VLOOKUP(DatosLimpios[[#This Row],[Paises]], TablaRegiones[],2,FALSE), "Otra")</f>
        <v>Europa</v>
      </c>
      <c r="E200" s="2">
        <v>2018</v>
      </c>
      <c r="F200" s="3" t="s">
        <v>50</v>
      </c>
      <c r="G200" s="2">
        <f xml:space="preserve"> 2025 -DatosLimpios[[#This Row],[Year]]</f>
        <v>7</v>
      </c>
      <c r="H200" s="1" t="str">
        <f>IF(TRIM(DatosLimpios[[#This Row],[Attack Type]])="","Unknown",PROPER(TRIM(LOWER(DatosLimpios[[#This Row],[Attack Type]]))))</f>
        <v>Phishing</v>
      </c>
      <c r="I200" s="3" t="s">
        <v>69</v>
      </c>
      <c r="J20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0" s="11">
        <v>4692</v>
      </c>
      <c r="L200" s="11">
        <f>IF(DatosLimpios[[#This Row],[Financial Loss (in Million $) ]]="",0,ABS(DatosLimpios[[#This Row],[Financial Loss (in Million $) ]]))*1000</f>
        <v>4692000</v>
      </c>
      <c r="M200" s="11" t="str">
        <f>IF(DatosLimpios[[#This Row],[Perdida economica UNK]]&gt;4000000,"Alta", IF(DatosLimpios[[#This Row],[Perdida economica UNK]]&gt;100000,"Media", "Baja"))</f>
        <v>Alta</v>
      </c>
      <c r="N200" s="18" t="s">
        <v>249</v>
      </c>
      <c r="O200" s="3" t="s">
        <v>29</v>
      </c>
      <c r="P200" s="2">
        <f>IF(DatosLimpios[[#This Row],[Number of Affected Users]]="six hundred",600,VALUE(DatosLimpios[[#This Row],[Number of Affected Users]]))</f>
        <v>610201</v>
      </c>
      <c r="Q200" s="2">
        <f>IF(DatosLimpios[[#This Row],[Number of Affected Users]]="six hundred",600,VALUE(DatosLimpios[[#This Row],[Number of Affected Users]]))</f>
        <v>610201</v>
      </c>
      <c r="R200" s="11">
        <f>DatosLimpios[[#This Row],[Perdida economica UNK]] /DatosLimpios[[#This Row],[Nº de Usuarios Afectados]]</f>
        <v>7.6892696013280872</v>
      </c>
      <c r="S200" s="11" t="str">
        <f>IF(DatosLimpios[[#This Row],[Perdida $ por Usuario]]&gt;100, "Grave",IF(DatosLimpios[[#This Row],[Perdida $ por Usuario]]&gt;40, "Moderada","Leve"))</f>
        <v>Leve</v>
      </c>
      <c r="T200" s="1" t="str">
        <f t="shared" si="3"/>
        <v>Nation-state</v>
      </c>
      <c r="U200" s="3" t="s">
        <v>25</v>
      </c>
      <c r="V200" s="3" t="s">
        <v>16</v>
      </c>
      <c r="W200" s="2">
        <v>72</v>
      </c>
      <c r="X200" s="2" t="str">
        <f>IF(DatosLimpios[[#This Row],[Incident Resolution Time (in Hours)]]&gt;50,"Tardia",IF(DatosLimpios[[#This Row],[Incident Resolution Time (in Hours)]]&gt;20,"Media","Rapida" ))</f>
        <v>Tardia</v>
      </c>
    </row>
    <row r="201" spans="1:24" x14ac:dyDescent="0.25">
      <c r="A201" s="2">
        <v>204</v>
      </c>
      <c r="B201" s="3" t="s">
        <v>87</v>
      </c>
      <c r="C2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1" s="1" t="str">
        <f>IFERROR(VLOOKUP(DatosLimpios[[#This Row],[Paises]], TablaRegiones[],2,FALSE), "Otra")</f>
        <v>América</v>
      </c>
      <c r="E201" s="2">
        <v>2021</v>
      </c>
      <c r="F201" s="3" t="s">
        <v>39</v>
      </c>
      <c r="G201" s="2">
        <f xml:space="preserve"> 2025 -DatosLimpios[[#This Row],[Year]]</f>
        <v>4</v>
      </c>
      <c r="H201" s="1" t="str">
        <f>IF(TRIM(DatosLimpios[[#This Row],[Attack Type]])="","Unknown",PROPER(TRIM(LOWER(DatosLimpios[[#This Row],[Attack Type]]))))</f>
        <v>Ddos</v>
      </c>
      <c r="I201" s="3" t="s">
        <v>27</v>
      </c>
      <c r="J20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01" s="11">
        <v>198</v>
      </c>
      <c r="L201" s="11">
        <f>IF(DatosLimpios[[#This Row],[Financial Loss (in Million $) ]]="",0,ABS(DatosLimpios[[#This Row],[Financial Loss (in Million $) ]]))*1000</f>
        <v>198000</v>
      </c>
      <c r="M201" s="11" t="str">
        <f>IF(DatosLimpios[[#This Row],[Perdida economica UNK]]&gt;4000000,"Alta", IF(DatosLimpios[[#This Row],[Perdida economica UNK]]&gt;100000,"Media", "Baja"))</f>
        <v>Media</v>
      </c>
      <c r="N201" s="18" t="s">
        <v>250</v>
      </c>
      <c r="O201" s="3" t="s">
        <v>14</v>
      </c>
      <c r="P201" s="2">
        <f>IF(DatosLimpios[[#This Row],[Number of Affected Users]]="six hundred",600,VALUE(DatosLimpios[[#This Row],[Number of Affected Users]]))</f>
        <v>863623</v>
      </c>
      <c r="Q201" s="2">
        <f>IF(DatosLimpios[[#This Row],[Number of Affected Users]]="six hundred",600,VALUE(DatosLimpios[[#This Row],[Number of Affected Users]]))</f>
        <v>863623</v>
      </c>
      <c r="R201" s="11">
        <f>DatosLimpios[[#This Row],[Perdida economica UNK]] /DatosLimpios[[#This Row],[Nº de Usuarios Afectados]]</f>
        <v>0.22926670549533767</v>
      </c>
      <c r="S201" s="11" t="str">
        <f>IF(DatosLimpios[[#This Row],[Perdida $ por Usuario]]&gt;100, "Grave",IF(DatosLimpios[[#This Row],[Perdida $ por Usuario]]&gt;40, "Moderada","Leve"))</f>
        <v>Leve</v>
      </c>
      <c r="T201" s="1" t="str">
        <f t="shared" si="3"/>
        <v>Hacker Group</v>
      </c>
      <c r="U201" s="3" t="s">
        <v>25</v>
      </c>
      <c r="V201" s="3" t="s">
        <v>49</v>
      </c>
      <c r="W201" s="2">
        <v>24</v>
      </c>
      <c r="X201" s="2" t="str">
        <f>IF(DatosLimpios[[#This Row],[Incident Resolution Time (in Hours)]]&gt;50,"Tardia",IF(DatosLimpios[[#This Row],[Incident Resolution Time (in Hours)]]&gt;20,"Media","Rapida" ))</f>
        <v>Media</v>
      </c>
    </row>
    <row r="202" spans="1:24" x14ac:dyDescent="0.25">
      <c r="A202" s="2">
        <v>205</v>
      </c>
      <c r="B202" s="3" t="s">
        <v>87</v>
      </c>
      <c r="C2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2" s="1" t="str">
        <f>IFERROR(VLOOKUP(DatosLimpios[[#This Row],[Paises]], TablaRegiones[],2,FALSE), "Otra")</f>
        <v>América</v>
      </c>
      <c r="E202" s="2">
        <v>2018</v>
      </c>
      <c r="F202" s="3" t="s">
        <v>63</v>
      </c>
      <c r="G202" s="2">
        <f xml:space="preserve"> 2025 -DatosLimpios[[#This Row],[Year]]</f>
        <v>7</v>
      </c>
      <c r="H202" s="1" t="str">
        <f>IF(TRIM(DatosLimpios[[#This Row],[Attack Type]])="","Unknown",PROPER(TRIM(LOWER(DatosLimpios[[#This Row],[Attack Type]]))))</f>
        <v>Malware</v>
      </c>
      <c r="I202" s="3" t="s">
        <v>47</v>
      </c>
      <c r="J20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2" s="11">
        <v>1428</v>
      </c>
      <c r="L202" s="11">
        <f>IF(DatosLimpios[[#This Row],[Financial Loss (in Million $) ]]="",0,ABS(DatosLimpios[[#This Row],[Financial Loss (in Million $) ]]))*1000</f>
        <v>1428000</v>
      </c>
      <c r="M202" s="11" t="str">
        <f>IF(DatosLimpios[[#This Row],[Perdida economica UNK]]&gt;4000000,"Alta", IF(DatosLimpios[[#This Row],[Perdida economica UNK]]&gt;100000,"Media", "Baja"))</f>
        <v>Media</v>
      </c>
      <c r="N202" s="18" t="s">
        <v>251</v>
      </c>
      <c r="O202" s="3" t="s">
        <v>33</v>
      </c>
      <c r="P202" s="2">
        <f>IF(DatosLimpios[[#This Row],[Number of Affected Users]]="six hundred",600,VALUE(DatosLimpios[[#This Row],[Number of Affected Users]]))</f>
        <v>755771</v>
      </c>
      <c r="Q202" s="2">
        <f>IF(DatosLimpios[[#This Row],[Number of Affected Users]]="six hundred",600,VALUE(DatosLimpios[[#This Row],[Number of Affected Users]]))</f>
        <v>755771</v>
      </c>
      <c r="R202" s="11">
        <f>DatosLimpios[[#This Row],[Perdida economica UNK]] /DatosLimpios[[#This Row],[Nº de Usuarios Afectados]]</f>
        <v>1.8894612256887338</v>
      </c>
      <c r="S202" s="11" t="str">
        <f>IF(DatosLimpios[[#This Row],[Perdida $ por Usuario]]&gt;100, "Grave",IF(DatosLimpios[[#This Row],[Perdida $ por Usuario]]&gt;40, "Moderada","Leve"))</f>
        <v>Leve</v>
      </c>
      <c r="T202" s="1" t="str">
        <f t="shared" si="3"/>
        <v>Insider</v>
      </c>
      <c r="U202" s="3" t="s">
        <v>25</v>
      </c>
      <c r="V202" s="3" t="s">
        <v>37</v>
      </c>
      <c r="W202" s="2">
        <v>44</v>
      </c>
      <c r="X202" s="2" t="str">
        <f>IF(DatosLimpios[[#This Row],[Incident Resolution Time (in Hours)]]&gt;50,"Tardia",IF(DatosLimpios[[#This Row],[Incident Resolution Time (in Hours)]]&gt;20,"Media","Rapida" ))</f>
        <v>Media</v>
      </c>
    </row>
    <row r="203" spans="1:24" x14ac:dyDescent="0.25">
      <c r="A203" s="2">
        <v>206</v>
      </c>
      <c r="B203" s="3" t="s">
        <v>71</v>
      </c>
      <c r="C2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3" s="1" t="str">
        <f>IFERROR(VLOOKUP(DatosLimpios[[#This Row],[Paises]], TablaRegiones[],2,FALSE), "Otra")</f>
        <v>Asia</v>
      </c>
      <c r="E203" s="2">
        <v>2021</v>
      </c>
      <c r="F203" s="3" t="s">
        <v>42</v>
      </c>
      <c r="G203" s="2">
        <f xml:space="preserve"> 2025 -DatosLimpios[[#This Row],[Year]]</f>
        <v>4</v>
      </c>
      <c r="H203" s="1" t="str">
        <f>IF(TRIM(DatosLimpios[[#This Row],[Attack Type]])="","Unknown",PROPER(TRIM(LOWER(DatosLimpios[[#This Row],[Attack Type]]))))</f>
        <v>Sql Injection</v>
      </c>
      <c r="I203" s="3" t="s">
        <v>27</v>
      </c>
      <c r="J20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03" s="11">
        <v>6623</v>
      </c>
      <c r="L203" s="11">
        <f>IF(DatosLimpios[[#This Row],[Financial Loss (in Million $) ]]="",0,ABS(DatosLimpios[[#This Row],[Financial Loss (in Million $) ]]))*1000</f>
        <v>6623000</v>
      </c>
      <c r="M203" s="11" t="str">
        <f>IF(DatosLimpios[[#This Row],[Perdida economica UNK]]&gt;4000000,"Alta", IF(DatosLimpios[[#This Row],[Perdida economica UNK]]&gt;100000,"Media", "Baja"))</f>
        <v>Alta</v>
      </c>
      <c r="N203" s="18" t="s">
        <v>252</v>
      </c>
      <c r="O203" s="3" t="s">
        <v>36</v>
      </c>
      <c r="P203" s="2">
        <f>IF(DatosLimpios[[#This Row],[Number of Affected Users]]="six hundred",600,VALUE(DatosLimpios[[#This Row],[Number of Affected Users]]))</f>
        <v>164032</v>
      </c>
      <c r="Q203" s="2">
        <f>IF(DatosLimpios[[#This Row],[Number of Affected Users]]="six hundred",600,VALUE(DatosLimpios[[#This Row],[Number of Affected Users]]))</f>
        <v>164032</v>
      </c>
      <c r="R203" s="11">
        <f>DatosLimpios[[#This Row],[Perdida economica UNK]] /DatosLimpios[[#This Row],[Nº de Usuarios Afectados]]</f>
        <v>40.376268045259465</v>
      </c>
      <c r="S203" s="11" t="str">
        <f>IF(DatosLimpios[[#This Row],[Perdida $ por Usuario]]&gt;100, "Grave",IF(DatosLimpios[[#This Row],[Perdida $ por Usuario]]&gt;40, "Moderada","Leve"))</f>
        <v>Moderada</v>
      </c>
      <c r="T203" s="1" t="str">
        <f t="shared" si="3"/>
        <v>Unknown</v>
      </c>
      <c r="U203" s="3" t="s">
        <v>34</v>
      </c>
      <c r="V203" s="3" t="s">
        <v>49</v>
      </c>
      <c r="W203" s="2">
        <v>5</v>
      </c>
      <c r="X203" s="2" t="str">
        <f>IF(DatosLimpios[[#This Row],[Incident Resolution Time (in Hours)]]&gt;50,"Tardia",IF(DatosLimpios[[#This Row],[Incident Resolution Time (in Hours)]]&gt;20,"Media","Rapida" ))</f>
        <v>Rapida</v>
      </c>
    </row>
    <row r="204" spans="1:24" x14ac:dyDescent="0.25">
      <c r="A204" s="2">
        <v>207</v>
      </c>
      <c r="B204" s="3" t="s">
        <v>60</v>
      </c>
      <c r="C2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4" s="1" t="str">
        <f>IFERROR(VLOOKUP(DatosLimpios[[#This Row],[Paises]], TablaRegiones[],2,FALSE), "Otra")</f>
        <v>Asia</v>
      </c>
      <c r="E204" s="2">
        <v>2019</v>
      </c>
      <c r="F204" s="3" t="s">
        <v>22</v>
      </c>
      <c r="G204" s="2">
        <f xml:space="preserve"> 2025 -DatosLimpios[[#This Row],[Year]]</f>
        <v>6</v>
      </c>
      <c r="H204" s="1" t="str">
        <f>IF(TRIM(DatosLimpios[[#This Row],[Attack Type]])="","Unknown",PROPER(TRIM(LOWER(DatosLimpios[[#This Row],[Attack Type]]))))</f>
        <v>Man-In-The-Middle</v>
      </c>
      <c r="I204" s="3" t="s">
        <v>27</v>
      </c>
      <c r="J20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04" s="11">
        <v>9566</v>
      </c>
      <c r="L204" s="11">
        <f>IF(DatosLimpios[[#This Row],[Financial Loss (in Million $) ]]="",0,ABS(DatosLimpios[[#This Row],[Financial Loss (in Million $) ]]))*1000</f>
        <v>9566000</v>
      </c>
      <c r="M204" s="11" t="str">
        <f>IF(DatosLimpios[[#This Row],[Perdida economica UNK]]&gt;4000000,"Alta", IF(DatosLimpios[[#This Row],[Perdida economica UNK]]&gt;100000,"Media", "Baja"))</f>
        <v>Alta</v>
      </c>
      <c r="N204" s="18" t="s">
        <v>253</v>
      </c>
      <c r="O204" s="3" t="s">
        <v>29</v>
      </c>
      <c r="P204" s="2">
        <f>IF(DatosLimpios[[#This Row],[Number of Affected Users]]="six hundred",600,VALUE(DatosLimpios[[#This Row],[Number of Affected Users]]))</f>
        <v>259993</v>
      </c>
      <c r="Q204" s="2">
        <f>IF(DatosLimpios[[#This Row],[Number of Affected Users]]="six hundred",600,VALUE(DatosLimpios[[#This Row],[Number of Affected Users]]))</f>
        <v>259993</v>
      </c>
      <c r="R204" s="11">
        <f>DatosLimpios[[#This Row],[Perdida economica UNK]] /DatosLimpios[[#This Row],[Nº de Usuarios Afectados]]</f>
        <v>36.793298281107568</v>
      </c>
      <c r="S204" s="11" t="str">
        <f>IF(DatosLimpios[[#This Row],[Perdida $ por Usuario]]&gt;100, "Grave",IF(DatosLimpios[[#This Row],[Perdida $ por Usuario]]&gt;40, "Moderada","Leve"))</f>
        <v>Leve</v>
      </c>
      <c r="T204" s="1" t="str">
        <f t="shared" si="3"/>
        <v>Nation-state</v>
      </c>
      <c r="U204" s="3" t="s">
        <v>25</v>
      </c>
      <c r="V204" s="3" t="s">
        <v>37</v>
      </c>
      <c r="W204" s="2">
        <v>58</v>
      </c>
      <c r="X204" s="2" t="str">
        <f>IF(DatosLimpios[[#This Row],[Incident Resolution Time (in Hours)]]&gt;50,"Tardia",IF(DatosLimpios[[#This Row],[Incident Resolution Time (in Hours)]]&gt;20,"Media","Rapida" ))</f>
        <v>Tardia</v>
      </c>
    </row>
    <row r="205" spans="1:24" x14ac:dyDescent="0.25">
      <c r="A205" s="2">
        <v>208</v>
      </c>
      <c r="B205" s="3" t="s">
        <v>26</v>
      </c>
      <c r="C2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05" s="1" t="str">
        <f>IFERROR(VLOOKUP(DatosLimpios[[#This Row],[Paises]], TablaRegiones[],2,FALSE), "Otra")</f>
        <v>Europa</v>
      </c>
      <c r="E205" s="2">
        <v>2019</v>
      </c>
      <c r="F205" s="3" t="s">
        <v>50</v>
      </c>
      <c r="G205" s="2">
        <f xml:space="preserve"> 2025 -DatosLimpios[[#This Row],[Year]]</f>
        <v>6</v>
      </c>
      <c r="H205" s="1" t="str">
        <f>IF(TRIM(DatosLimpios[[#This Row],[Attack Type]])="","Unknown",PROPER(TRIM(LOWER(DatosLimpios[[#This Row],[Attack Type]]))))</f>
        <v>Phishing</v>
      </c>
      <c r="I205" s="3" t="s">
        <v>18</v>
      </c>
      <c r="J20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05" s="11">
        <v>9013</v>
      </c>
      <c r="L205" s="11">
        <f>IF(DatosLimpios[[#This Row],[Financial Loss (in Million $) ]]="",0,ABS(DatosLimpios[[#This Row],[Financial Loss (in Million $) ]]))*1000</f>
        <v>9013000</v>
      </c>
      <c r="M205" s="11" t="str">
        <f>IF(DatosLimpios[[#This Row],[Perdida economica UNK]]&gt;4000000,"Alta", IF(DatosLimpios[[#This Row],[Perdida economica UNK]]&gt;100000,"Media", "Baja"))</f>
        <v>Alta</v>
      </c>
      <c r="N205" s="18" t="s">
        <v>254</v>
      </c>
      <c r="O205" s="3" t="s">
        <v>36</v>
      </c>
      <c r="P205" s="2">
        <f>IF(DatosLimpios[[#This Row],[Number of Affected Users]]="six hundred",600,VALUE(DatosLimpios[[#This Row],[Number of Affected Users]]))</f>
        <v>232359</v>
      </c>
      <c r="Q205" s="2">
        <f>IF(DatosLimpios[[#This Row],[Number of Affected Users]]="six hundred",600,VALUE(DatosLimpios[[#This Row],[Number of Affected Users]]))</f>
        <v>232359</v>
      </c>
      <c r="R205" s="11">
        <f>DatosLimpios[[#This Row],[Perdida economica UNK]] /DatosLimpios[[#This Row],[Nº de Usuarios Afectados]]</f>
        <v>38.789115119276637</v>
      </c>
      <c r="S205" s="11" t="str">
        <f>IF(DatosLimpios[[#This Row],[Perdida $ por Usuario]]&gt;100, "Grave",IF(DatosLimpios[[#This Row],[Perdida $ por Usuario]]&gt;40, "Moderada","Leve"))</f>
        <v>Leve</v>
      </c>
      <c r="T205" s="1" t="str">
        <f t="shared" si="3"/>
        <v>Unknown</v>
      </c>
      <c r="U205" s="3" t="s">
        <v>34</v>
      </c>
      <c r="V205" s="3" t="s">
        <v>49</v>
      </c>
      <c r="W205" s="2">
        <v>17</v>
      </c>
      <c r="X205" s="2" t="str">
        <f>IF(DatosLimpios[[#This Row],[Incident Resolution Time (in Hours)]]&gt;50,"Tardia",IF(DatosLimpios[[#This Row],[Incident Resolution Time (in Hours)]]&gt;20,"Media","Rapida" ))</f>
        <v>Rapida</v>
      </c>
    </row>
    <row r="206" spans="1:24" x14ac:dyDescent="0.25">
      <c r="A206" s="2">
        <v>209</v>
      </c>
      <c r="B206" s="3" t="s">
        <v>32</v>
      </c>
      <c r="C2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6" s="1" t="str">
        <f>IFERROR(VLOOKUP(DatosLimpios[[#This Row],[Paises]], TablaRegiones[],2,FALSE), "Otra")</f>
        <v>Europa</v>
      </c>
      <c r="E206" s="2">
        <v>2018</v>
      </c>
      <c r="F206" s="3" t="s">
        <v>50</v>
      </c>
      <c r="G206" s="2">
        <f xml:space="preserve"> 2025 -DatosLimpios[[#This Row],[Year]]</f>
        <v>7</v>
      </c>
      <c r="H206" s="1" t="str">
        <f>IF(TRIM(DatosLimpios[[#This Row],[Attack Type]])="","Unknown",PROPER(TRIM(LOWER(DatosLimpios[[#This Row],[Attack Type]]))))</f>
        <v>Phishing</v>
      </c>
      <c r="I206" s="3" t="s">
        <v>27</v>
      </c>
      <c r="J20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06" s="11">
        <v>849</v>
      </c>
      <c r="L206" s="11">
        <f>IF(DatosLimpios[[#This Row],[Financial Loss (in Million $) ]]="",0,ABS(DatosLimpios[[#This Row],[Financial Loss (in Million $) ]]))*1000</f>
        <v>849000</v>
      </c>
      <c r="M206" s="11" t="str">
        <f>IF(DatosLimpios[[#This Row],[Perdida economica UNK]]&gt;4000000,"Alta", IF(DatosLimpios[[#This Row],[Perdida economica UNK]]&gt;100000,"Media", "Baja"))</f>
        <v>Media</v>
      </c>
      <c r="N206" s="18" t="s">
        <v>255</v>
      </c>
      <c r="O206" s="3" t="s">
        <v>36</v>
      </c>
      <c r="P206" s="2">
        <f>IF(DatosLimpios[[#This Row],[Number of Affected Users]]="six hundred",600,VALUE(DatosLimpios[[#This Row],[Number of Affected Users]]))</f>
        <v>800031</v>
      </c>
      <c r="Q206" s="2">
        <f>IF(DatosLimpios[[#This Row],[Number of Affected Users]]="six hundred",600,VALUE(DatosLimpios[[#This Row],[Number of Affected Users]]))</f>
        <v>800031</v>
      </c>
      <c r="R206" s="11">
        <f>DatosLimpios[[#This Row],[Perdida economica UNK]] /DatosLimpios[[#This Row],[Nº de Usuarios Afectados]]</f>
        <v>1.0612088781559714</v>
      </c>
      <c r="S206" s="11" t="str">
        <f>IF(DatosLimpios[[#This Row],[Perdida $ por Usuario]]&gt;100, "Grave",IF(DatosLimpios[[#This Row],[Perdida $ por Usuario]]&gt;40, "Moderada","Leve"))</f>
        <v>Leve</v>
      </c>
      <c r="T206" s="1" t="str">
        <f t="shared" si="3"/>
        <v>Unknown</v>
      </c>
      <c r="U206" s="3" t="s">
        <v>15</v>
      </c>
      <c r="V206" s="3" t="s">
        <v>57</v>
      </c>
      <c r="W206" s="2">
        <v>10</v>
      </c>
      <c r="X206" s="2" t="str">
        <f>IF(DatosLimpios[[#This Row],[Incident Resolution Time (in Hours)]]&gt;50,"Tardia",IF(DatosLimpios[[#This Row],[Incident Resolution Time (in Hours)]]&gt;20,"Media","Rapida" ))</f>
        <v>Rapida</v>
      </c>
    </row>
    <row r="207" spans="1:24" x14ac:dyDescent="0.25">
      <c r="A207" s="2">
        <v>210</v>
      </c>
      <c r="B207" s="3" t="s">
        <v>26</v>
      </c>
      <c r="C2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07" s="1" t="str">
        <f>IFERROR(VLOOKUP(DatosLimpios[[#This Row],[Paises]], TablaRegiones[],2,FALSE), "Otra")</f>
        <v>Europa</v>
      </c>
      <c r="E207" s="2">
        <v>2016</v>
      </c>
      <c r="F207" s="3" t="s">
        <v>50</v>
      </c>
      <c r="G207" s="2">
        <f xml:space="preserve"> 2025 -DatosLimpios[[#This Row],[Year]]</f>
        <v>9</v>
      </c>
      <c r="H207" s="1" t="str">
        <f>IF(TRIM(DatosLimpios[[#This Row],[Attack Type]])="","Unknown",PROPER(TRIM(LOWER(DatosLimpios[[#This Row],[Attack Type]]))))</f>
        <v>Phishing</v>
      </c>
      <c r="I207" s="3" t="s">
        <v>47</v>
      </c>
      <c r="J20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7" s="11">
        <v>7119</v>
      </c>
      <c r="L207" s="11">
        <f>IF(DatosLimpios[[#This Row],[Financial Loss (in Million $) ]]="",0,ABS(DatosLimpios[[#This Row],[Financial Loss (in Million $) ]]))*1000</f>
        <v>7119000</v>
      </c>
      <c r="M207" s="11" t="str">
        <f>IF(DatosLimpios[[#This Row],[Perdida economica UNK]]&gt;4000000,"Alta", IF(DatosLimpios[[#This Row],[Perdida economica UNK]]&gt;100000,"Media", "Baja"))</f>
        <v>Alta</v>
      </c>
      <c r="N207" s="18" t="s">
        <v>256</v>
      </c>
      <c r="O207" s="3" t="s">
        <v>36</v>
      </c>
      <c r="P207" s="2">
        <f>IF(DatosLimpios[[#This Row],[Number of Affected Users]]="six hundred",600,VALUE(DatosLimpios[[#This Row],[Number of Affected Users]]))</f>
        <v>925040</v>
      </c>
      <c r="Q207" s="2">
        <f>IF(DatosLimpios[[#This Row],[Number of Affected Users]]="six hundred",600,VALUE(DatosLimpios[[#This Row],[Number of Affected Users]]))</f>
        <v>925040</v>
      </c>
      <c r="R207" s="11">
        <f>DatosLimpios[[#This Row],[Perdida economica UNK]] /DatosLimpios[[#This Row],[Nº de Usuarios Afectados]]</f>
        <v>7.6958834212574594</v>
      </c>
      <c r="S207" s="11" t="str">
        <f>IF(DatosLimpios[[#This Row],[Perdida $ por Usuario]]&gt;100, "Grave",IF(DatosLimpios[[#This Row],[Perdida $ por Usuario]]&gt;40, "Moderada","Leve"))</f>
        <v>Leve</v>
      </c>
      <c r="T207" s="1" t="str">
        <f t="shared" si="3"/>
        <v>Unknown</v>
      </c>
      <c r="U207" s="3" t="s">
        <v>15</v>
      </c>
      <c r="V207" s="3" t="s">
        <v>57</v>
      </c>
      <c r="W207" s="2">
        <v>48</v>
      </c>
      <c r="X207" s="2" t="str">
        <f>IF(DatosLimpios[[#This Row],[Incident Resolution Time (in Hours)]]&gt;50,"Tardia",IF(DatosLimpios[[#This Row],[Incident Resolution Time (in Hours)]]&gt;20,"Media","Rapida" ))</f>
        <v>Media</v>
      </c>
    </row>
    <row r="208" spans="1:24" x14ac:dyDescent="0.25">
      <c r="A208" s="2">
        <v>211</v>
      </c>
      <c r="B208" s="3" t="s">
        <v>66</v>
      </c>
      <c r="C2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8" s="1" t="str">
        <f>IFERROR(VLOOKUP(DatosLimpios[[#This Row],[Paises]], TablaRegiones[],2,FALSE), "Otra")</f>
        <v>América</v>
      </c>
      <c r="E208" s="2">
        <v>2016</v>
      </c>
      <c r="F208" s="3" t="s">
        <v>63</v>
      </c>
      <c r="G208" s="2">
        <f xml:space="preserve"> 2025 -DatosLimpios[[#This Row],[Year]]</f>
        <v>9</v>
      </c>
      <c r="H208" s="1" t="str">
        <f>IF(TRIM(DatosLimpios[[#This Row],[Attack Type]])="","Unknown",PROPER(TRIM(LOWER(DatosLimpios[[#This Row],[Attack Type]]))))</f>
        <v>Malware</v>
      </c>
      <c r="I208" s="3" t="s">
        <v>23</v>
      </c>
      <c r="J20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8" s="11">
        <v>9929</v>
      </c>
      <c r="L208" s="11">
        <f>IF(DatosLimpios[[#This Row],[Financial Loss (in Million $) ]]="",0,ABS(DatosLimpios[[#This Row],[Financial Loss (in Million $) ]]))*1000</f>
        <v>9929000</v>
      </c>
      <c r="M208" s="11" t="str">
        <f>IF(DatosLimpios[[#This Row],[Perdida economica UNK]]&gt;4000000,"Alta", IF(DatosLimpios[[#This Row],[Perdida economica UNK]]&gt;100000,"Media", "Baja"))</f>
        <v>Alta</v>
      </c>
      <c r="N208" s="18" t="s">
        <v>257</v>
      </c>
      <c r="O208" s="3" t="s">
        <v>33</v>
      </c>
      <c r="P208" s="2">
        <f>IF(DatosLimpios[[#This Row],[Number of Affected Users]]="six hundred",600,VALUE(DatosLimpios[[#This Row],[Number of Affected Users]]))</f>
        <v>273469</v>
      </c>
      <c r="Q208" s="2">
        <f>IF(DatosLimpios[[#This Row],[Number of Affected Users]]="six hundred",600,VALUE(DatosLimpios[[#This Row],[Number of Affected Users]]))</f>
        <v>273469</v>
      </c>
      <c r="R208" s="11">
        <f>DatosLimpios[[#This Row],[Perdida economica UNK]] /DatosLimpios[[#This Row],[Nº de Usuarios Afectados]]</f>
        <v>36.307588794342323</v>
      </c>
      <c r="S208" s="11" t="str">
        <f>IF(DatosLimpios[[#This Row],[Perdida $ por Usuario]]&gt;100, "Grave",IF(DatosLimpios[[#This Row],[Perdida $ por Usuario]]&gt;40, "Moderada","Leve"))</f>
        <v>Leve</v>
      </c>
      <c r="T208" s="1" t="str">
        <f t="shared" si="3"/>
        <v>Insider</v>
      </c>
      <c r="U208" s="3" t="s">
        <v>34</v>
      </c>
      <c r="V208" s="3" t="s">
        <v>31</v>
      </c>
      <c r="W208" s="2">
        <v>67</v>
      </c>
      <c r="X208" s="2" t="str">
        <f>IF(DatosLimpios[[#This Row],[Incident Resolution Time (in Hours)]]&gt;50,"Tardia",IF(DatosLimpios[[#This Row],[Incident Resolution Time (in Hours)]]&gt;20,"Media","Rapida" ))</f>
        <v>Tardia</v>
      </c>
    </row>
    <row r="209" spans="1:24" x14ac:dyDescent="0.25">
      <c r="A209" s="2">
        <v>212</v>
      </c>
      <c r="B209" s="3" t="s">
        <v>32</v>
      </c>
      <c r="C2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9" s="1" t="str">
        <f>IFERROR(VLOOKUP(DatosLimpios[[#This Row],[Paises]], TablaRegiones[],2,FALSE), "Otra")</f>
        <v>Europa</v>
      </c>
      <c r="E209" s="2">
        <v>2024</v>
      </c>
      <c r="F209" s="3" t="s">
        <v>63</v>
      </c>
      <c r="G209" s="2">
        <f xml:space="preserve"> 2025 -DatosLimpios[[#This Row],[Year]]</f>
        <v>1</v>
      </c>
      <c r="H209" s="1" t="str">
        <f>IF(TRIM(DatosLimpios[[#This Row],[Attack Type]])="","Unknown",PROPER(TRIM(LOWER(DatosLimpios[[#This Row],[Attack Type]]))))</f>
        <v>Malware</v>
      </c>
      <c r="I209" s="3" t="s">
        <v>46</v>
      </c>
      <c r="J20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09" s="11">
        <v>2284</v>
      </c>
      <c r="L209" s="11">
        <f>IF(DatosLimpios[[#This Row],[Financial Loss (in Million $) ]]="",0,ABS(DatosLimpios[[#This Row],[Financial Loss (in Million $) ]]))*1000</f>
        <v>2284000</v>
      </c>
      <c r="M209" s="11" t="str">
        <f>IF(DatosLimpios[[#This Row],[Perdida economica UNK]]&gt;4000000,"Alta", IF(DatosLimpios[[#This Row],[Perdida economica UNK]]&gt;100000,"Media", "Baja"))</f>
        <v>Media</v>
      </c>
      <c r="N209" s="18" t="s">
        <v>258</v>
      </c>
      <c r="O209" s="3" t="s">
        <v>33</v>
      </c>
      <c r="P209" s="2">
        <f>IF(DatosLimpios[[#This Row],[Number of Affected Users]]="six hundred",600,VALUE(DatosLimpios[[#This Row],[Number of Affected Users]]))</f>
        <v>797768</v>
      </c>
      <c r="Q209" s="2">
        <f>IF(DatosLimpios[[#This Row],[Number of Affected Users]]="six hundred",600,VALUE(DatosLimpios[[#This Row],[Number of Affected Users]]))</f>
        <v>797768</v>
      </c>
      <c r="R209" s="11">
        <f>DatosLimpios[[#This Row],[Perdida economica UNK]] /DatosLimpios[[#This Row],[Nº de Usuarios Afectados]]</f>
        <v>2.8629877357828342</v>
      </c>
      <c r="S209" s="11" t="str">
        <f>IF(DatosLimpios[[#This Row],[Perdida $ por Usuario]]&gt;100, "Grave",IF(DatosLimpios[[#This Row],[Perdida $ por Usuario]]&gt;40, "Moderada","Leve"))</f>
        <v>Leve</v>
      </c>
      <c r="T209" s="1" t="str">
        <f t="shared" si="3"/>
        <v>Insider</v>
      </c>
      <c r="U209" s="3" t="s">
        <v>52</v>
      </c>
      <c r="V209" s="3" t="s">
        <v>49</v>
      </c>
      <c r="W209" s="2">
        <v>58</v>
      </c>
      <c r="X209" s="2" t="str">
        <f>IF(DatosLimpios[[#This Row],[Incident Resolution Time (in Hours)]]&gt;50,"Tardia",IF(DatosLimpios[[#This Row],[Incident Resolution Time (in Hours)]]&gt;20,"Media","Rapida" ))</f>
        <v>Tardia</v>
      </c>
    </row>
    <row r="210" spans="1:24" x14ac:dyDescent="0.25">
      <c r="A210" s="2">
        <v>213</v>
      </c>
      <c r="B210" s="3" t="s">
        <v>71</v>
      </c>
      <c r="C2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0" s="1" t="str">
        <f>IFERROR(VLOOKUP(DatosLimpios[[#This Row],[Paises]], TablaRegiones[],2,FALSE), "Otra")</f>
        <v>Asia</v>
      </c>
      <c r="E210" s="2">
        <v>2022</v>
      </c>
      <c r="F210" s="3" t="s">
        <v>39</v>
      </c>
      <c r="G210" s="2">
        <f xml:space="preserve"> 2025 -DatosLimpios[[#This Row],[Year]]</f>
        <v>3</v>
      </c>
      <c r="H210" s="1" t="str">
        <f>IF(TRIM(DatosLimpios[[#This Row],[Attack Type]])="","Unknown",PROPER(TRIM(LOWER(DatosLimpios[[#This Row],[Attack Type]]))))</f>
        <v>Ddos</v>
      </c>
      <c r="I210" s="3" t="s">
        <v>12</v>
      </c>
      <c r="J21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0" s="11">
        <v>8219</v>
      </c>
      <c r="L210" s="11">
        <f>IF(DatosLimpios[[#This Row],[Financial Loss (in Million $) ]]="",0,ABS(DatosLimpios[[#This Row],[Financial Loss (in Million $) ]]))*1000</f>
        <v>8219000</v>
      </c>
      <c r="M210" s="11" t="str">
        <f>IF(DatosLimpios[[#This Row],[Perdida economica UNK]]&gt;4000000,"Alta", IF(DatosLimpios[[#This Row],[Perdida economica UNK]]&gt;100000,"Media", "Baja"))</f>
        <v>Alta</v>
      </c>
      <c r="N210" s="18" t="s">
        <v>259</v>
      </c>
      <c r="O210" s="3" t="s">
        <v>14</v>
      </c>
      <c r="P210" s="2">
        <f>IF(DatosLimpios[[#This Row],[Number of Affected Users]]="six hundred",600,VALUE(DatosLimpios[[#This Row],[Number of Affected Users]]))</f>
        <v>905203</v>
      </c>
      <c r="Q210" s="2">
        <f>IF(DatosLimpios[[#This Row],[Number of Affected Users]]="six hundred",600,VALUE(DatosLimpios[[#This Row],[Number of Affected Users]]))</f>
        <v>905203</v>
      </c>
      <c r="R210" s="11">
        <f>DatosLimpios[[#This Row],[Perdida economica UNK]] /DatosLimpios[[#This Row],[Nº de Usuarios Afectados]]</f>
        <v>9.0797312867942335</v>
      </c>
      <c r="S210" s="11" t="str">
        <f>IF(DatosLimpios[[#This Row],[Perdida $ por Usuario]]&gt;100, "Grave",IF(DatosLimpios[[#This Row],[Perdida $ por Usuario]]&gt;40, "Moderada","Leve"))</f>
        <v>Leve</v>
      </c>
      <c r="T210" s="1" t="str">
        <f t="shared" si="3"/>
        <v>Hacker Group</v>
      </c>
      <c r="U210" s="3" t="s">
        <v>25</v>
      </c>
      <c r="V210" s="3" t="s">
        <v>37</v>
      </c>
      <c r="W210" s="2">
        <v>37</v>
      </c>
      <c r="X210" s="2" t="str">
        <f>IF(DatosLimpios[[#This Row],[Incident Resolution Time (in Hours)]]&gt;50,"Tardia",IF(DatosLimpios[[#This Row],[Incident Resolution Time (in Hours)]]&gt;20,"Media","Rapida" ))</f>
        <v>Media</v>
      </c>
    </row>
    <row r="211" spans="1:24" x14ac:dyDescent="0.25">
      <c r="A211" s="2">
        <v>214</v>
      </c>
      <c r="B211" s="3" t="s">
        <v>45</v>
      </c>
      <c r="C2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1" s="1" t="str">
        <f>IFERROR(VLOOKUP(DatosLimpios[[#This Row],[Paises]], TablaRegiones[],2,FALSE), "Otra")</f>
        <v>Asia</v>
      </c>
      <c r="E211" s="2">
        <v>2023</v>
      </c>
      <c r="F211" s="3" t="s">
        <v>50</v>
      </c>
      <c r="G211" s="2">
        <f xml:space="preserve"> 2025 -DatosLimpios[[#This Row],[Year]]</f>
        <v>2</v>
      </c>
      <c r="H211" s="1" t="str">
        <f>IF(TRIM(DatosLimpios[[#This Row],[Attack Type]])="","Unknown",PROPER(TRIM(LOWER(DatosLimpios[[#This Row],[Attack Type]]))))</f>
        <v>Phishing</v>
      </c>
      <c r="I211" s="3" t="s">
        <v>27</v>
      </c>
      <c r="J21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1" s="11">
        <v>1172</v>
      </c>
      <c r="L211" s="11">
        <f>IF(DatosLimpios[[#This Row],[Financial Loss (in Million $) ]]="",0,ABS(DatosLimpios[[#This Row],[Financial Loss (in Million $) ]]))*1000</f>
        <v>1172000</v>
      </c>
      <c r="M211" s="11" t="str">
        <f>IF(DatosLimpios[[#This Row],[Perdida economica UNK]]&gt;4000000,"Alta", IF(DatosLimpios[[#This Row],[Perdida economica UNK]]&gt;100000,"Media", "Baja"))</f>
        <v>Media</v>
      </c>
      <c r="N211" s="18" t="s">
        <v>260</v>
      </c>
      <c r="O211" s="3" t="s">
        <v>33</v>
      </c>
      <c r="P211" s="2">
        <f>IF(DatosLimpios[[#This Row],[Number of Affected Users]]="six hundred",600,VALUE(DatosLimpios[[#This Row],[Number of Affected Users]]))</f>
        <v>512291</v>
      </c>
      <c r="Q211" s="2">
        <f>IF(DatosLimpios[[#This Row],[Number of Affected Users]]="six hundred",600,VALUE(DatosLimpios[[#This Row],[Number of Affected Users]]))</f>
        <v>512291</v>
      </c>
      <c r="R211" s="11">
        <f>DatosLimpios[[#This Row],[Perdida economica UNK]] /DatosLimpios[[#This Row],[Nº de Usuarios Afectados]]</f>
        <v>2.2877622288894397</v>
      </c>
      <c r="S211" s="11" t="str">
        <f>IF(DatosLimpios[[#This Row],[Perdida $ por Usuario]]&gt;100, "Grave",IF(DatosLimpios[[#This Row],[Perdida $ por Usuario]]&gt;40, "Moderada","Leve"))</f>
        <v>Leve</v>
      </c>
      <c r="T211" s="1" t="str">
        <f t="shared" si="3"/>
        <v>Insider</v>
      </c>
      <c r="U211" s="3" t="s">
        <v>52</v>
      </c>
      <c r="V211" s="3" t="s">
        <v>31</v>
      </c>
      <c r="W211" s="2">
        <v>51</v>
      </c>
      <c r="X211" s="2" t="str">
        <f>IF(DatosLimpios[[#This Row],[Incident Resolution Time (in Hours)]]&gt;50,"Tardia",IF(DatosLimpios[[#This Row],[Incident Resolution Time (in Hours)]]&gt;20,"Media","Rapida" ))</f>
        <v>Tardia</v>
      </c>
    </row>
    <row r="212" spans="1:24" x14ac:dyDescent="0.25">
      <c r="A212" s="2">
        <v>215</v>
      </c>
      <c r="B212" s="3" t="s">
        <v>26</v>
      </c>
      <c r="C2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2" s="1" t="str">
        <f>IFERROR(VLOOKUP(DatosLimpios[[#This Row],[Paises]], TablaRegiones[],2,FALSE), "Otra")</f>
        <v>Europa</v>
      </c>
      <c r="E212" s="2">
        <v>2017</v>
      </c>
      <c r="F212" s="3" t="s">
        <v>50</v>
      </c>
      <c r="G212" s="2">
        <f xml:space="preserve"> 2025 -DatosLimpios[[#This Row],[Year]]</f>
        <v>8</v>
      </c>
      <c r="H212" s="1" t="str">
        <f>IF(TRIM(DatosLimpios[[#This Row],[Attack Type]])="","Unknown",PROPER(TRIM(LOWER(DatosLimpios[[#This Row],[Attack Type]]))))</f>
        <v>Phishing</v>
      </c>
      <c r="I212" s="3" t="s">
        <v>27</v>
      </c>
      <c r="J21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2" s="11">
        <v>2708</v>
      </c>
      <c r="L212" s="11">
        <f>IF(DatosLimpios[[#This Row],[Financial Loss (in Million $) ]]="",0,ABS(DatosLimpios[[#This Row],[Financial Loss (in Million $) ]]))*1000</f>
        <v>2708000</v>
      </c>
      <c r="M212" s="11" t="str">
        <f>IF(DatosLimpios[[#This Row],[Perdida economica UNK]]&gt;4000000,"Alta", IF(DatosLimpios[[#This Row],[Perdida economica UNK]]&gt;100000,"Media", "Baja"))</f>
        <v>Media</v>
      </c>
      <c r="N212" s="18" t="s">
        <v>261</v>
      </c>
      <c r="O212" s="3" t="s">
        <v>33</v>
      </c>
      <c r="P212" s="2">
        <f>IF(DatosLimpios[[#This Row],[Number of Affected Users]]="six hundred",600,VALUE(DatosLimpios[[#This Row],[Number of Affected Users]]))</f>
        <v>416833</v>
      </c>
      <c r="Q212" s="2">
        <f>IF(DatosLimpios[[#This Row],[Number of Affected Users]]="six hundred",600,VALUE(DatosLimpios[[#This Row],[Number of Affected Users]]))</f>
        <v>416833</v>
      </c>
      <c r="R212" s="11">
        <f>DatosLimpios[[#This Row],[Perdida economica UNK]] /DatosLimpios[[#This Row],[Nº de Usuarios Afectados]]</f>
        <v>6.4966065546633782</v>
      </c>
      <c r="S212" s="11" t="str">
        <f>IF(DatosLimpios[[#This Row],[Perdida $ por Usuario]]&gt;100, "Grave",IF(DatosLimpios[[#This Row],[Perdida $ por Usuario]]&gt;40, "Moderada","Leve"))</f>
        <v>Leve</v>
      </c>
      <c r="T212" s="1" t="str">
        <f t="shared" si="3"/>
        <v>Insider</v>
      </c>
      <c r="U212" s="3" t="s">
        <v>34</v>
      </c>
      <c r="V212" s="3" t="s">
        <v>16</v>
      </c>
      <c r="W212" s="2">
        <v>9</v>
      </c>
      <c r="X212" s="2" t="str">
        <f>IF(DatosLimpios[[#This Row],[Incident Resolution Time (in Hours)]]&gt;50,"Tardia",IF(DatosLimpios[[#This Row],[Incident Resolution Time (in Hours)]]&gt;20,"Media","Rapida" ))</f>
        <v>Rapida</v>
      </c>
    </row>
    <row r="213" spans="1:24" x14ac:dyDescent="0.25">
      <c r="A213" s="2">
        <v>216</v>
      </c>
      <c r="B213" s="3" t="s">
        <v>26</v>
      </c>
      <c r="C2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3" s="1" t="str">
        <f>IFERROR(VLOOKUP(DatosLimpios[[#This Row],[Paises]], TablaRegiones[],2,FALSE), "Otra")</f>
        <v>Europa</v>
      </c>
      <c r="E213" s="2">
        <v>2015</v>
      </c>
      <c r="F213" s="3" t="s">
        <v>17</v>
      </c>
      <c r="G213" s="2">
        <f xml:space="preserve"> 2025 -DatosLimpios[[#This Row],[Year]]</f>
        <v>10</v>
      </c>
      <c r="H213" s="1" t="str">
        <f>IF(TRIM(DatosLimpios[[#This Row],[Attack Type]])="","Unknown",PROPER(TRIM(LOWER(DatosLimpios[[#This Row],[Attack Type]]))))</f>
        <v>Ransomware</v>
      </c>
      <c r="I213" s="3" t="s">
        <v>69</v>
      </c>
      <c r="J21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3" s="11">
        <v>3074</v>
      </c>
      <c r="L213" s="11">
        <f>IF(DatosLimpios[[#This Row],[Financial Loss (in Million $) ]]="",0,ABS(DatosLimpios[[#This Row],[Financial Loss (in Million $) ]]))*1000</f>
        <v>3074000</v>
      </c>
      <c r="M213" s="11" t="str">
        <f>IF(DatosLimpios[[#This Row],[Perdida economica UNK]]&gt;4000000,"Alta", IF(DatosLimpios[[#This Row],[Perdida economica UNK]]&gt;100000,"Media", "Baja"))</f>
        <v>Media</v>
      </c>
      <c r="N213" s="18" t="s">
        <v>262</v>
      </c>
      <c r="O213" s="3" t="s">
        <v>29</v>
      </c>
      <c r="P213" s="2">
        <f>IF(DatosLimpios[[#This Row],[Number of Affected Users]]="six hundred",600,VALUE(DatosLimpios[[#This Row],[Number of Affected Users]]))</f>
        <v>744505</v>
      </c>
      <c r="Q213" s="2">
        <f>IF(DatosLimpios[[#This Row],[Number of Affected Users]]="six hundred",600,VALUE(DatosLimpios[[#This Row],[Number of Affected Users]]))</f>
        <v>744505</v>
      </c>
      <c r="R213" s="11">
        <f>DatosLimpios[[#This Row],[Perdida economica UNK]] /DatosLimpios[[#This Row],[Nº de Usuarios Afectados]]</f>
        <v>4.1289178716059665</v>
      </c>
      <c r="S213" s="11" t="str">
        <f>IF(DatosLimpios[[#This Row],[Perdida $ por Usuario]]&gt;100, "Grave",IF(DatosLimpios[[#This Row],[Perdida $ por Usuario]]&gt;40, "Moderada","Leve"))</f>
        <v>Leve</v>
      </c>
      <c r="T213" s="1" t="str">
        <f t="shared" si="3"/>
        <v>Nation-state</v>
      </c>
      <c r="U213" s="3" t="s">
        <v>15</v>
      </c>
      <c r="V213" s="3" t="s">
        <v>37</v>
      </c>
      <c r="W213" s="2">
        <v>43</v>
      </c>
      <c r="X213" s="2" t="str">
        <f>IF(DatosLimpios[[#This Row],[Incident Resolution Time (in Hours)]]&gt;50,"Tardia",IF(DatosLimpios[[#This Row],[Incident Resolution Time (in Hours)]]&gt;20,"Media","Rapida" ))</f>
        <v>Media</v>
      </c>
    </row>
    <row r="214" spans="1:24" x14ac:dyDescent="0.25">
      <c r="A214" s="2">
        <v>217</v>
      </c>
      <c r="B214" s="3" t="s">
        <v>66</v>
      </c>
      <c r="C2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4" s="1" t="str">
        <f>IFERROR(VLOOKUP(DatosLimpios[[#This Row],[Paises]], TablaRegiones[],2,FALSE), "Otra")</f>
        <v>América</v>
      </c>
      <c r="E214" s="2">
        <v>2020</v>
      </c>
      <c r="F214" s="3" t="s">
        <v>63</v>
      </c>
      <c r="G214" s="2">
        <f xml:space="preserve"> 2025 -DatosLimpios[[#This Row],[Year]]</f>
        <v>5</v>
      </c>
      <c r="H214" s="1" t="str">
        <f>IF(TRIM(DatosLimpios[[#This Row],[Attack Type]])="","Unknown",PROPER(TRIM(LOWER(DatosLimpios[[#This Row],[Attack Type]]))))</f>
        <v>Malware</v>
      </c>
      <c r="I214" s="3" t="s">
        <v>46</v>
      </c>
      <c r="J21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4" s="11">
        <v>7961</v>
      </c>
      <c r="L214" s="11">
        <f>IF(DatosLimpios[[#This Row],[Financial Loss (in Million $) ]]="",0,ABS(DatosLimpios[[#This Row],[Financial Loss (in Million $) ]]))*1000</f>
        <v>7961000</v>
      </c>
      <c r="M214" s="11" t="str">
        <f>IF(DatosLimpios[[#This Row],[Perdida economica UNK]]&gt;4000000,"Alta", IF(DatosLimpios[[#This Row],[Perdida economica UNK]]&gt;100000,"Media", "Baja"))</f>
        <v>Alta</v>
      </c>
      <c r="N214" s="18" t="s">
        <v>263</v>
      </c>
      <c r="O214" s="3" t="s">
        <v>29</v>
      </c>
      <c r="P214" s="2">
        <f>IF(DatosLimpios[[#This Row],[Number of Affected Users]]="six hundred",600,VALUE(DatosLimpios[[#This Row],[Number of Affected Users]]))</f>
        <v>755029</v>
      </c>
      <c r="Q214" s="2">
        <f>IF(DatosLimpios[[#This Row],[Number of Affected Users]]="six hundred",600,VALUE(DatosLimpios[[#This Row],[Number of Affected Users]]))</f>
        <v>755029</v>
      </c>
      <c r="R214" s="11">
        <f>DatosLimpios[[#This Row],[Perdida economica UNK]] /DatosLimpios[[#This Row],[Nº de Usuarios Afectados]]</f>
        <v>10.543965860913952</v>
      </c>
      <c r="S214" s="11" t="str">
        <f>IF(DatosLimpios[[#This Row],[Perdida $ por Usuario]]&gt;100, "Grave",IF(DatosLimpios[[#This Row],[Perdida $ por Usuario]]&gt;40, "Moderada","Leve"))</f>
        <v>Leve</v>
      </c>
      <c r="T214" s="1" t="str">
        <f t="shared" si="3"/>
        <v>Nation-state</v>
      </c>
      <c r="U214" s="3" t="s">
        <v>25</v>
      </c>
      <c r="V214" s="3" t="s">
        <v>49</v>
      </c>
      <c r="W214" s="2">
        <v>27</v>
      </c>
      <c r="X214" s="2" t="str">
        <f>IF(DatosLimpios[[#This Row],[Incident Resolution Time (in Hours)]]&gt;50,"Tardia",IF(DatosLimpios[[#This Row],[Incident Resolution Time (in Hours)]]&gt;20,"Media","Rapida" ))</f>
        <v>Media</v>
      </c>
    </row>
    <row r="215" spans="1:24" x14ac:dyDescent="0.25">
      <c r="A215" s="2">
        <v>218</v>
      </c>
      <c r="B215" s="3" t="s">
        <v>66</v>
      </c>
      <c r="C2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5" s="1" t="str">
        <f>IFERROR(VLOOKUP(DatosLimpios[[#This Row],[Paises]], TablaRegiones[],2,FALSE), "Otra")</f>
        <v>América</v>
      </c>
      <c r="E215" s="2">
        <v>2017</v>
      </c>
      <c r="F215" s="3" t="s">
        <v>63</v>
      </c>
      <c r="G215" s="2">
        <f xml:space="preserve"> 2025 -DatosLimpios[[#This Row],[Year]]</f>
        <v>8</v>
      </c>
      <c r="H215" s="1" t="str">
        <f>IF(TRIM(DatosLimpios[[#This Row],[Attack Type]])="","Unknown",PROPER(TRIM(LOWER(DatosLimpios[[#This Row],[Attack Type]]))))</f>
        <v>Malware</v>
      </c>
      <c r="I215" s="3" t="s">
        <v>46</v>
      </c>
      <c r="J21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5" s="11">
        <v>9922</v>
      </c>
      <c r="L215" s="11">
        <f>IF(DatosLimpios[[#This Row],[Financial Loss (in Million $) ]]="",0,ABS(DatosLimpios[[#This Row],[Financial Loss (in Million $) ]]))*1000</f>
        <v>9922000</v>
      </c>
      <c r="M215" s="11" t="str">
        <f>IF(DatosLimpios[[#This Row],[Perdida economica UNK]]&gt;4000000,"Alta", IF(DatosLimpios[[#This Row],[Perdida economica UNK]]&gt;100000,"Media", "Baja"))</f>
        <v>Alta</v>
      </c>
      <c r="N215" s="18" t="s">
        <v>264</v>
      </c>
      <c r="O215" s="3" t="s">
        <v>33</v>
      </c>
      <c r="P215" s="2">
        <f>IF(DatosLimpios[[#This Row],[Number of Affected Users]]="six hundred",600,VALUE(DatosLimpios[[#This Row],[Number of Affected Users]]))</f>
        <v>660182</v>
      </c>
      <c r="Q215" s="2">
        <f>IF(DatosLimpios[[#This Row],[Number of Affected Users]]="six hundred",600,VALUE(DatosLimpios[[#This Row],[Number of Affected Users]]))</f>
        <v>660182</v>
      </c>
      <c r="R215" s="11">
        <f>DatosLimpios[[#This Row],[Perdida economica UNK]] /DatosLimpios[[#This Row],[Nº de Usuarios Afectados]]</f>
        <v>15.029188920630977</v>
      </c>
      <c r="S215" s="11" t="str">
        <f>IF(DatosLimpios[[#This Row],[Perdida $ por Usuario]]&gt;100, "Grave",IF(DatosLimpios[[#This Row],[Perdida $ por Usuario]]&gt;40, "Moderada","Leve"))</f>
        <v>Leve</v>
      </c>
      <c r="T215" s="1" t="str">
        <f t="shared" si="3"/>
        <v>Insider</v>
      </c>
      <c r="U215" s="3" t="s">
        <v>25</v>
      </c>
      <c r="V215" s="3" t="s">
        <v>31</v>
      </c>
      <c r="W215" s="2">
        <v>21</v>
      </c>
      <c r="X215" s="2" t="str">
        <f>IF(DatosLimpios[[#This Row],[Incident Resolution Time (in Hours)]]&gt;50,"Tardia",IF(DatosLimpios[[#This Row],[Incident Resolution Time (in Hours)]]&gt;20,"Media","Rapida" ))</f>
        <v>Media</v>
      </c>
    </row>
    <row r="216" spans="1:24" x14ac:dyDescent="0.25">
      <c r="A216" s="2">
        <v>219</v>
      </c>
      <c r="B216" s="3" t="s">
        <v>45</v>
      </c>
      <c r="C2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6" s="1" t="str">
        <f>IFERROR(VLOOKUP(DatosLimpios[[#This Row],[Paises]], TablaRegiones[],2,FALSE), "Otra")</f>
        <v>Asia</v>
      </c>
      <c r="E216" s="2">
        <v>2016</v>
      </c>
      <c r="F216" s="3" t="s">
        <v>17</v>
      </c>
      <c r="G216" s="2">
        <f xml:space="preserve"> 2025 -DatosLimpios[[#This Row],[Year]]</f>
        <v>9</v>
      </c>
      <c r="H216" s="1" t="str">
        <f>IF(TRIM(DatosLimpios[[#This Row],[Attack Type]])="","Unknown",PROPER(TRIM(LOWER(DatosLimpios[[#This Row],[Attack Type]]))))</f>
        <v>Ransomware</v>
      </c>
      <c r="I216" s="3" t="s">
        <v>18</v>
      </c>
      <c r="J21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6" s="11">
        <v>2948</v>
      </c>
      <c r="L216" s="11">
        <f>IF(DatosLimpios[[#This Row],[Financial Loss (in Million $) ]]="",0,ABS(DatosLimpios[[#This Row],[Financial Loss (in Million $) ]]))*1000</f>
        <v>2948000</v>
      </c>
      <c r="M216" s="11" t="str">
        <f>IF(DatosLimpios[[#This Row],[Perdida economica UNK]]&gt;4000000,"Alta", IF(DatosLimpios[[#This Row],[Perdida economica UNK]]&gt;100000,"Media", "Baja"))</f>
        <v>Media</v>
      </c>
      <c r="N216" s="18" t="s">
        <v>265</v>
      </c>
      <c r="O216" s="3" t="s">
        <v>33</v>
      </c>
      <c r="P216" s="2">
        <f>IF(DatosLimpios[[#This Row],[Number of Affected Users]]="six hundred",600,VALUE(DatosLimpios[[#This Row],[Number of Affected Users]]))</f>
        <v>403737</v>
      </c>
      <c r="Q216" s="2">
        <f>IF(DatosLimpios[[#This Row],[Number of Affected Users]]="six hundred",600,VALUE(DatosLimpios[[#This Row],[Number of Affected Users]]))</f>
        <v>403737</v>
      </c>
      <c r="R216" s="11">
        <f>DatosLimpios[[#This Row],[Perdida economica UNK]] /DatosLimpios[[#This Row],[Nº de Usuarios Afectados]]</f>
        <v>7.3017830914679607</v>
      </c>
      <c r="S216" s="11" t="str">
        <f>IF(DatosLimpios[[#This Row],[Perdida $ por Usuario]]&gt;100, "Grave",IF(DatosLimpios[[#This Row],[Perdida $ por Usuario]]&gt;40, "Moderada","Leve"))</f>
        <v>Leve</v>
      </c>
      <c r="T216" s="1" t="str">
        <f t="shared" si="3"/>
        <v>Insider</v>
      </c>
      <c r="U216" s="3" t="s">
        <v>52</v>
      </c>
      <c r="V216" s="3" t="s">
        <v>49</v>
      </c>
      <c r="W216" s="2">
        <v>26</v>
      </c>
      <c r="X216" s="2" t="str">
        <f>IF(DatosLimpios[[#This Row],[Incident Resolution Time (in Hours)]]&gt;50,"Tardia",IF(DatosLimpios[[#This Row],[Incident Resolution Time (in Hours)]]&gt;20,"Media","Rapida" ))</f>
        <v>Media</v>
      </c>
    </row>
    <row r="217" spans="1:24" x14ac:dyDescent="0.25">
      <c r="A217" s="2">
        <v>220</v>
      </c>
      <c r="B217" s="3" t="s">
        <v>10</v>
      </c>
      <c r="C2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17" s="1" t="str">
        <f>IFERROR(VLOOKUP(DatosLimpios[[#This Row],[Paises]], TablaRegiones[],2,FALSE), "Otra")</f>
        <v>Asia</v>
      </c>
      <c r="E217" s="2">
        <v>2019</v>
      </c>
      <c r="F217" s="3" t="s">
        <v>39</v>
      </c>
      <c r="G217" s="2">
        <f xml:space="preserve"> 2025 -DatosLimpios[[#This Row],[Year]]</f>
        <v>6</v>
      </c>
      <c r="H217" s="1" t="str">
        <f>IF(TRIM(DatosLimpios[[#This Row],[Attack Type]])="","Unknown",PROPER(TRIM(LOWER(DatosLimpios[[#This Row],[Attack Type]]))))</f>
        <v>Ddos</v>
      </c>
      <c r="I217" s="3" t="s">
        <v>18</v>
      </c>
      <c r="J21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7" s="11">
        <v>787</v>
      </c>
      <c r="L217" s="11">
        <f>IF(DatosLimpios[[#This Row],[Financial Loss (in Million $) ]]="",0,ABS(DatosLimpios[[#This Row],[Financial Loss (in Million $) ]]))*1000</f>
        <v>787000</v>
      </c>
      <c r="M217" s="11" t="str">
        <f>IF(DatosLimpios[[#This Row],[Perdida economica UNK]]&gt;4000000,"Alta", IF(DatosLimpios[[#This Row],[Perdida economica UNK]]&gt;100000,"Media", "Baja"))</f>
        <v>Media</v>
      </c>
      <c r="N217" s="18" t="s">
        <v>266</v>
      </c>
      <c r="O217" s="3" t="s">
        <v>29</v>
      </c>
      <c r="P217" s="2">
        <f>IF(DatosLimpios[[#This Row],[Number of Affected Users]]="six hundred",600,VALUE(DatosLimpios[[#This Row],[Number of Affected Users]]))</f>
        <v>86783</v>
      </c>
      <c r="Q217" s="2">
        <f>IF(DatosLimpios[[#This Row],[Number of Affected Users]]="six hundred",600,VALUE(DatosLimpios[[#This Row],[Number of Affected Users]]))</f>
        <v>86783</v>
      </c>
      <c r="R217" s="11">
        <f>DatosLimpios[[#This Row],[Perdida economica UNK]] /DatosLimpios[[#This Row],[Nº de Usuarios Afectados]]</f>
        <v>9.0685963840844401</v>
      </c>
      <c r="S217" s="11" t="str">
        <f>IF(DatosLimpios[[#This Row],[Perdida $ por Usuario]]&gt;100, "Grave",IF(DatosLimpios[[#This Row],[Perdida $ por Usuario]]&gt;40, "Moderada","Leve"))</f>
        <v>Leve</v>
      </c>
      <c r="T217" s="1" t="str">
        <f t="shared" si="3"/>
        <v>Nation-state</v>
      </c>
      <c r="U217" s="3" t="s">
        <v>25</v>
      </c>
      <c r="V217" s="3" t="s">
        <v>37</v>
      </c>
      <c r="W217" s="2">
        <v>12</v>
      </c>
      <c r="X217" s="2" t="str">
        <f>IF(DatosLimpios[[#This Row],[Incident Resolution Time (in Hours)]]&gt;50,"Tardia",IF(DatosLimpios[[#This Row],[Incident Resolution Time (in Hours)]]&gt;20,"Media","Rapida" ))</f>
        <v>Rapida</v>
      </c>
    </row>
    <row r="218" spans="1:24" x14ac:dyDescent="0.25">
      <c r="A218" s="2">
        <v>221</v>
      </c>
      <c r="B218" s="3" t="s">
        <v>58</v>
      </c>
      <c r="C2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18" s="1" t="str">
        <f>IFERROR(VLOOKUP(DatosLimpios[[#This Row],[Paises]], TablaRegiones[],2,FALSE), "Otra")</f>
        <v>Oceanía</v>
      </c>
      <c r="E218" s="2">
        <v>2022</v>
      </c>
      <c r="F218" s="3" t="s">
        <v>39</v>
      </c>
      <c r="G218" s="2">
        <f xml:space="preserve"> 2025 -DatosLimpios[[#This Row],[Year]]</f>
        <v>3</v>
      </c>
      <c r="H218" s="1" t="str">
        <f>IF(TRIM(DatosLimpios[[#This Row],[Attack Type]])="","Unknown",PROPER(TRIM(LOWER(DatosLimpios[[#This Row],[Attack Type]]))))</f>
        <v>Ddos</v>
      </c>
      <c r="I218" s="3" t="s">
        <v>27</v>
      </c>
      <c r="J21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8" s="11">
        <v>8677</v>
      </c>
      <c r="L218" s="11">
        <f>IF(DatosLimpios[[#This Row],[Financial Loss (in Million $) ]]="",0,ABS(DatosLimpios[[#This Row],[Financial Loss (in Million $) ]]))*1000</f>
        <v>8677000</v>
      </c>
      <c r="M218" s="11" t="str">
        <f>IF(DatosLimpios[[#This Row],[Perdida economica UNK]]&gt;4000000,"Alta", IF(DatosLimpios[[#This Row],[Perdida economica UNK]]&gt;100000,"Media", "Baja"))</f>
        <v>Alta</v>
      </c>
      <c r="N218" s="18" t="s">
        <v>267</v>
      </c>
      <c r="O218" s="3" t="s">
        <v>29</v>
      </c>
      <c r="P218" s="2">
        <f>IF(DatosLimpios[[#This Row],[Number of Affected Users]]="six hundred",600,VALUE(DatosLimpios[[#This Row],[Number of Affected Users]]))</f>
        <v>390083</v>
      </c>
      <c r="Q218" s="2">
        <f>IF(DatosLimpios[[#This Row],[Number of Affected Users]]="six hundred",600,VALUE(DatosLimpios[[#This Row],[Number of Affected Users]]))</f>
        <v>390083</v>
      </c>
      <c r="R218" s="11">
        <f>DatosLimpios[[#This Row],[Perdida economica UNK]] /DatosLimpios[[#This Row],[Nº de Usuarios Afectados]]</f>
        <v>22.243983972641718</v>
      </c>
      <c r="S218" s="11" t="str">
        <f>IF(DatosLimpios[[#This Row],[Perdida $ por Usuario]]&gt;100, "Grave",IF(DatosLimpios[[#This Row],[Perdida $ por Usuario]]&gt;40, "Moderada","Leve"))</f>
        <v>Leve</v>
      </c>
      <c r="T218" s="1" t="str">
        <f t="shared" si="3"/>
        <v>Nation-state</v>
      </c>
      <c r="U218" s="3" t="s">
        <v>34</v>
      </c>
      <c r="V218" s="3" t="s">
        <v>16</v>
      </c>
      <c r="W218" s="2">
        <v>72</v>
      </c>
      <c r="X218" s="2" t="str">
        <f>IF(DatosLimpios[[#This Row],[Incident Resolution Time (in Hours)]]&gt;50,"Tardia",IF(DatosLimpios[[#This Row],[Incident Resolution Time (in Hours)]]&gt;20,"Media","Rapida" ))</f>
        <v>Tardia</v>
      </c>
    </row>
    <row r="219" spans="1:24" x14ac:dyDescent="0.25">
      <c r="A219" s="2">
        <v>222</v>
      </c>
      <c r="B219" s="3" t="s">
        <v>66</v>
      </c>
      <c r="C2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9" s="1" t="str">
        <f>IFERROR(VLOOKUP(DatosLimpios[[#This Row],[Paises]], TablaRegiones[],2,FALSE), "Otra")</f>
        <v>América</v>
      </c>
      <c r="E219" s="2">
        <v>2023</v>
      </c>
      <c r="F219" s="3" t="s">
        <v>22</v>
      </c>
      <c r="G219" s="2">
        <f xml:space="preserve"> 2025 -DatosLimpios[[#This Row],[Year]]</f>
        <v>2</v>
      </c>
      <c r="H219" s="1" t="str">
        <f>IF(TRIM(DatosLimpios[[#This Row],[Attack Type]])="","Unknown",PROPER(TRIM(LOWER(DatosLimpios[[#This Row],[Attack Type]]))))</f>
        <v>Man-In-The-Middle</v>
      </c>
      <c r="I219" s="3" t="s">
        <v>46</v>
      </c>
      <c r="J21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9" s="11">
        <v>2015</v>
      </c>
      <c r="L219" s="11">
        <f>IF(DatosLimpios[[#This Row],[Financial Loss (in Million $) ]]="",0,ABS(DatosLimpios[[#This Row],[Financial Loss (in Million $) ]]))*1000</f>
        <v>2015000</v>
      </c>
      <c r="M219" s="11" t="str">
        <f>IF(DatosLimpios[[#This Row],[Perdida economica UNK]]&gt;4000000,"Alta", IF(DatosLimpios[[#This Row],[Perdida economica UNK]]&gt;100000,"Media", "Baja"))</f>
        <v>Media</v>
      </c>
      <c r="N219" s="18" t="s">
        <v>268</v>
      </c>
      <c r="O219" s="3" t="s">
        <v>36</v>
      </c>
      <c r="P219" s="2">
        <f>IF(DatosLimpios[[#This Row],[Number of Affected Users]]="six hundred",600,VALUE(DatosLimpios[[#This Row],[Number of Affected Users]]))</f>
        <v>376174</v>
      </c>
      <c r="Q219" s="2">
        <f>IF(DatosLimpios[[#This Row],[Number of Affected Users]]="six hundred",600,VALUE(DatosLimpios[[#This Row],[Number of Affected Users]]))</f>
        <v>376174</v>
      </c>
      <c r="R219" s="11">
        <f>DatosLimpios[[#This Row],[Perdida economica UNK]] /DatosLimpios[[#This Row],[Nº de Usuarios Afectados]]</f>
        <v>5.3565637178539722</v>
      </c>
      <c r="S219" s="11" t="str">
        <f>IF(DatosLimpios[[#This Row],[Perdida $ por Usuario]]&gt;100, "Grave",IF(DatosLimpios[[#This Row],[Perdida $ por Usuario]]&gt;40, "Moderada","Leve"))</f>
        <v>Leve</v>
      </c>
      <c r="T219" s="1" t="str">
        <f t="shared" si="3"/>
        <v>Unknown</v>
      </c>
      <c r="U219" s="3" t="s">
        <v>34</v>
      </c>
      <c r="V219" s="3" t="s">
        <v>49</v>
      </c>
      <c r="W219" s="2">
        <v>43</v>
      </c>
      <c r="X219" s="2" t="str">
        <f>IF(DatosLimpios[[#This Row],[Incident Resolution Time (in Hours)]]&gt;50,"Tardia",IF(DatosLimpios[[#This Row],[Incident Resolution Time (in Hours)]]&gt;20,"Media","Rapida" ))</f>
        <v>Media</v>
      </c>
    </row>
    <row r="220" spans="1:24" x14ac:dyDescent="0.25">
      <c r="A220" s="2">
        <v>223</v>
      </c>
      <c r="B220" s="3" t="s">
        <v>26</v>
      </c>
      <c r="C2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0" s="1" t="str">
        <f>IFERROR(VLOOKUP(DatosLimpios[[#This Row],[Paises]], TablaRegiones[],2,FALSE), "Otra")</f>
        <v>Europa</v>
      </c>
      <c r="E220" s="2">
        <v>2022</v>
      </c>
      <c r="F220" s="3" t="s">
        <v>17</v>
      </c>
      <c r="G220" s="2">
        <f xml:space="preserve"> 2025 -DatosLimpios[[#This Row],[Year]]</f>
        <v>3</v>
      </c>
      <c r="H220" s="1" t="str">
        <f>IF(TRIM(DatosLimpios[[#This Row],[Attack Type]])="","Unknown",PROPER(TRIM(LOWER(DatosLimpios[[#This Row],[Attack Type]]))))</f>
        <v>Ransomware</v>
      </c>
      <c r="I220" s="3" t="s">
        <v>69</v>
      </c>
      <c r="J22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0" s="11">
        <v>3194</v>
      </c>
      <c r="L220" s="11">
        <f>IF(DatosLimpios[[#This Row],[Financial Loss (in Million $) ]]="",0,ABS(DatosLimpios[[#This Row],[Financial Loss (in Million $) ]]))*1000</f>
        <v>3194000</v>
      </c>
      <c r="M220" s="11" t="str">
        <f>IF(DatosLimpios[[#This Row],[Perdida economica UNK]]&gt;4000000,"Alta", IF(DatosLimpios[[#This Row],[Perdida economica UNK]]&gt;100000,"Media", "Baja"))</f>
        <v>Media</v>
      </c>
      <c r="N220" s="18" t="s">
        <v>269</v>
      </c>
      <c r="O220" s="3" t="s">
        <v>33</v>
      </c>
      <c r="P220" s="2">
        <f>IF(DatosLimpios[[#This Row],[Number of Affected Users]]="six hundred",600,VALUE(DatosLimpios[[#This Row],[Number of Affected Users]]))</f>
        <v>485080</v>
      </c>
      <c r="Q220" s="2">
        <f>IF(DatosLimpios[[#This Row],[Number of Affected Users]]="six hundred",600,VALUE(DatosLimpios[[#This Row],[Number of Affected Users]]))</f>
        <v>485080</v>
      </c>
      <c r="R220" s="11">
        <f>DatosLimpios[[#This Row],[Perdida economica UNK]] /DatosLimpios[[#This Row],[Nº de Usuarios Afectados]]</f>
        <v>6.5844809103653006</v>
      </c>
      <c r="S220" s="11" t="str">
        <f>IF(DatosLimpios[[#This Row],[Perdida $ por Usuario]]&gt;100, "Grave",IF(DatosLimpios[[#This Row],[Perdida $ por Usuario]]&gt;40, "Moderada","Leve"))</f>
        <v>Leve</v>
      </c>
      <c r="T220" s="1" t="str">
        <f t="shared" si="3"/>
        <v>Insider</v>
      </c>
      <c r="U220" s="3" t="s">
        <v>25</v>
      </c>
      <c r="V220" s="3" t="s">
        <v>37</v>
      </c>
      <c r="W220" s="2">
        <v>61</v>
      </c>
      <c r="X220" s="2" t="str">
        <f>IF(DatosLimpios[[#This Row],[Incident Resolution Time (in Hours)]]&gt;50,"Tardia",IF(DatosLimpios[[#This Row],[Incident Resolution Time (in Hours)]]&gt;20,"Media","Rapida" ))</f>
        <v>Tardia</v>
      </c>
    </row>
    <row r="221" spans="1:24" x14ac:dyDescent="0.25">
      <c r="A221" s="2">
        <v>224</v>
      </c>
      <c r="B221" s="3" t="s">
        <v>41</v>
      </c>
      <c r="C2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21" s="1" t="str">
        <f>IFERROR(VLOOKUP(DatosLimpios[[#This Row],[Paises]], TablaRegiones[],2,FALSE), "Otra")</f>
        <v>Europa</v>
      </c>
      <c r="E221" s="2">
        <v>2024</v>
      </c>
      <c r="F221" s="3" t="s">
        <v>17</v>
      </c>
      <c r="G221" s="2">
        <f xml:space="preserve"> 2025 -DatosLimpios[[#This Row],[Year]]</f>
        <v>1</v>
      </c>
      <c r="H221" s="1" t="str">
        <f>IF(TRIM(DatosLimpios[[#This Row],[Attack Type]])="","Unknown",PROPER(TRIM(LOWER(DatosLimpios[[#This Row],[Attack Type]]))))</f>
        <v>Ransomware</v>
      </c>
      <c r="I221" s="3" t="s">
        <v>46</v>
      </c>
      <c r="J22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1" s="11">
        <v>7882</v>
      </c>
      <c r="L221" s="11">
        <f>IF(DatosLimpios[[#This Row],[Financial Loss (in Million $) ]]="",0,ABS(DatosLimpios[[#This Row],[Financial Loss (in Million $) ]]))*1000</f>
        <v>7882000</v>
      </c>
      <c r="M221" s="11" t="str">
        <f>IF(DatosLimpios[[#This Row],[Perdida economica UNK]]&gt;4000000,"Alta", IF(DatosLimpios[[#This Row],[Perdida economica UNK]]&gt;100000,"Media", "Baja"))</f>
        <v>Alta</v>
      </c>
      <c r="N221" s="18" t="s">
        <v>270</v>
      </c>
      <c r="O221" s="3" t="s">
        <v>36</v>
      </c>
      <c r="P221" s="2">
        <f>IF(DatosLimpios[[#This Row],[Number of Affected Users]]="six hundred",600,VALUE(DatosLimpios[[#This Row],[Number of Affected Users]]))</f>
        <v>759804</v>
      </c>
      <c r="Q221" s="2">
        <f>IF(DatosLimpios[[#This Row],[Number of Affected Users]]="six hundred",600,VALUE(DatosLimpios[[#This Row],[Number of Affected Users]]))</f>
        <v>759804</v>
      </c>
      <c r="R221" s="11">
        <f>DatosLimpios[[#This Row],[Perdida economica UNK]] /DatosLimpios[[#This Row],[Nº de Usuarios Afectados]]</f>
        <v>10.373727961421629</v>
      </c>
      <c r="S221" s="11" t="str">
        <f>IF(DatosLimpios[[#This Row],[Perdida $ por Usuario]]&gt;100, "Grave",IF(DatosLimpios[[#This Row],[Perdida $ por Usuario]]&gt;40, "Moderada","Leve"))</f>
        <v>Leve</v>
      </c>
      <c r="T221" s="1" t="str">
        <f t="shared" si="3"/>
        <v>Unknown</v>
      </c>
      <c r="U221" s="3" t="s">
        <v>15</v>
      </c>
      <c r="V221" s="3" t="s">
        <v>31</v>
      </c>
      <c r="W221" s="2">
        <v>47</v>
      </c>
      <c r="X221" s="2" t="str">
        <f>IF(DatosLimpios[[#This Row],[Incident Resolution Time (in Hours)]]&gt;50,"Tardia",IF(DatosLimpios[[#This Row],[Incident Resolution Time (in Hours)]]&gt;20,"Media","Rapida" ))</f>
        <v>Media</v>
      </c>
    </row>
    <row r="222" spans="1:24" x14ac:dyDescent="0.25">
      <c r="A222" s="2">
        <v>225</v>
      </c>
      <c r="B222" s="3" t="s">
        <v>71</v>
      </c>
      <c r="C2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2" s="1" t="str">
        <f>IFERROR(VLOOKUP(DatosLimpios[[#This Row],[Paises]], TablaRegiones[],2,FALSE), "Otra")</f>
        <v>Asia</v>
      </c>
      <c r="E222" s="2">
        <v>2017</v>
      </c>
      <c r="F222" s="3" t="s">
        <v>50</v>
      </c>
      <c r="G222" s="2">
        <f xml:space="preserve"> 2025 -DatosLimpios[[#This Row],[Year]]</f>
        <v>8</v>
      </c>
      <c r="H222" s="1" t="str">
        <f>IF(TRIM(DatosLimpios[[#This Row],[Attack Type]])="","Unknown",PROPER(TRIM(LOWER(DatosLimpios[[#This Row],[Attack Type]]))))</f>
        <v>Phishing</v>
      </c>
      <c r="I222" s="3" t="s">
        <v>23</v>
      </c>
      <c r="J22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2" s="11">
        <v>6562</v>
      </c>
      <c r="L222" s="11">
        <f>IF(DatosLimpios[[#This Row],[Financial Loss (in Million $) ]]="",0,ABS(DatosLimpios[[#This Row],[Financial Loss (in Million $) ]]))*1000</f>
        <v>6562000</v>
      </c>
      <c r="M222" s="11" t="str">
        <f>IF(DatosLimpios[[#This Row],[Perdida economica UNK]]&gt;4000000,"Alta", IF(DatosLimpios[[#This Row],[Perdida economica UNK]]&gt;100000,"Media", "Baja"))</f>
        <v>Alta</v>
      </c>
      <c r="N222" s="18" t="s">
        <v>271</v>
      </c>
      <c r="O222" s="3" t="s">
        <v>14</v>
      </c>
      <c r="P222" s="2">
        <f>IF(DatosLimpios[[#This Row],[Number of Affected Users]]="six hundred",600,VALUE(DatosLimpios[[#This Row],[Number of Affected Users]]))</f>
        <v>286208</v>
      </c>
      <c r="Q222" s="2">
        <f>IF(DatosLimpios[[#This Row],[Number of Affected Users]]="six hundred",600,VALUE(DatosLimpios[[#This Row],[Number of Affected Users]]))</f>
        <v>286208</v>
      </c>
      <c r="R222" s="11">
        <f>DatosLimpios[[#This Row],[Perdida economica UNK]] /DatosLimpios[[#This Row],[Nº de Usuarios Afectados]]</f>
        <v>22.927381484794275</v>
      </c>
      <c r="S222" s="11" t="str">
        <f>IF(DatosLimpios[[#This Row],[Perdida $ por Usuario]]&gt;100, "Grave",IF(DatosLimpios[[#This Row],[Perdida $ por Usuario]]&gt;40, "Moderada","Leve"))</f>
        <v>Leve</v>
      </c>
      <c r="T222" s="1" t="str">
        <f t="shared" si="3"/>
        <v>Hacker Group</v>
      </c>
      <c r="U222" s="3" t="s">
        <v>52</v>
      </c>
      <c r="V222" s="3" t="s">
        <v>49</v>
      </c>
      <c r="W222" s="2">
        <v>57</v>
      </c>
      <c r="X222" s="2" t="str">
        <f>IF(DatosLimpios[[#This Row],[Incident Resolution Time (in Hours)]]&gt;50,"Tardia",IF(DatosLimpios[[#This Row],[Incident Resolution Time (in Hours)]]&gt;20,"Media","Rapida" ))</f>
        <v>Tardia</v>
      </c>
    </row>
    <row r="223" spans="1:24" x14ac:dyDescent="0.25">
      <c r="A223" s="2">
        <v>226</v>
      </c>
      <c r="B223" s="3" t="s">
        <v>87</v>
      </c>
      <c r="C2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3" s="1" t="str">
        <f>IFERROR(VLOOKUP(DatosLimpios[[#This Row],[Paises]], TablaRegiones[],2,FALSE), "Otra")</f>
        <v>América</v>
      </c>
      <c r="E223" s="2">
        <v>2017</v>
      </c>
      <c r="F223" s="3" t="s">
        <v>63</v>
      </c>
      <c r="G223" s="2">
        <f xml:space="preserve"> 2025 -DatosLimpios[[#This Row],[Year]]</f>
        <v>8</v>
      </c>
      <c r="H223" s="1" t="str">
        <f>IF(TRIM(DatosLimpios[[#This Row],[Attack Type]])="","Unknown",PROPER(TRIM(LOWER(DatosLimpios[[#This Row],[Attack Type]]))))</f>
        <v>Malware</v>
      </c>
      <c r="I223" s="3" t="s">
        <v>23</v>
      </c>
      <c r="J22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3" s="11">
        <v>7553</v>
      </c>
      <c r="L223" s="11">
        <f>IF(DatosLimpios[[#This Row],[Financial Loss (in Million $) ]]="",0,ABS(DatosLimpios[[#This Row],[Financial Loss (in Million $) ]]))*1000</f>
        <v>7553000</v>
      </c>
      <c r="M223" s="11" t="str">
        <f>IF(DatosLimpios[[#This Row],[Perdida economica UNK]]&gt;4000000,"Alta", IF(DatosLimpios[[#This Row],[Perdida economica UNK]]&gt;100000,"Media", "Baja"))</f>
        <v>Alta</v>
      </c>
      <c r="N223" s="18" t="s">
        <v>272</v>
      </c>
      <c r="O223" s="3" t="s">
        <v>29</v>
      </c>
      <c r="P223" s="2">
        <f>IF(DatosLimpios[[#This Row],[Number of Affected Users]]="six hundred",600,VALUE(DatosLimpios[[#This Row],[Number of Affected Users]]))</f>
        <v>992377</v>
      </c>
      <c r="Q223" s="2">
        <f>IF(DatosLimpios[[#This Row],[Number of Affected Users]]="six hundred",600,VALUE(DatosLimpios[[#This Row],[Number of Affected Users]]))</f>
        <v>992377</v>
      </c>
      <c r="R223" s="11">
        <f>DatosLimpios[[#This Row],[Perdida economica UNK]] /DatosLimpios[[#This Row],[Nº de Usuarios Afectados]]</f>
        <v>7.6110187962840739</v>
      </c>
      <c r="S223" s="11" t="str">
        <f>IF(DatosLimpios[[#This Row],[Perdida $ por Usuario]]&gt;100, "Grave",IF(DatosLimpios[[#This Row],[Perdida $ por Usuario]]&gt;40, "Moderada","Leve"))</f>
        <v>Leve</v>
      </c>
      <c r="T223" s="1" t="str">
        <f t="shared" si="3"/>
        <v>Nation-state</v>
      </c>
      <c r="U223" s="3" t="s">
        <v>15</v>
      </c>
      <c r="V223" s="3" t="s">
        <v>37</v>
      </c>
      <c r="W223" s="2">
        <v>33</v>
      </c>
      <c r="X223" s="2" t="str">
        <f>IF(DatosLimpios[[#This Row],[Incident Resolution Time (in Hours)]]&gt;50,"Tardia",IF(DatosLimpios[[#This Row],[Incident Resolution Time (in Hours)]]&gt;20,"Media","Rapida" ))</f>
        <v>Media</v>
      </c>
    </row>
    <row r="224" spans="1:24" x14ac:dyDescent="0.25">
      <c r="A224" s="2">
        <v>227</v>
      </c>
      <c r="B224" s="3" t="s">
        <v>87</v>
      </c>
      <c r="C2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4" s="1" t="str">
        <f>IFERROR(VLOOKUP(DatosLimpios[[#This Row],[Paises]], TablaRegiones[],2,FALSE), "Otra")</f>
        <v>América</v>
      </c>
      <c r="E224" s="2">
        <v>2021</v>
      </c>
      <c r="F224" s="3" t="s">
        <v>22</v>
      </c>
      <c r="G224" s="2">
        <f xml:space="preserve"> 2025 -DatosLimpios[[#This Row],[Year]]</f>
        <v>4</v>
      </c>
      <c r="H224" s="1" t="str">
        <f>IF(TRIM(DatosLimpios[[#This Row],[Attack Type]])="","Unknown",PROPER(TRIM(LOWER(DatosLimpios[[#This Row],[Attack Type]]))))</f>
        <v>Man-In-The-Middle</v>
      </c>
      <c r="I224" s="3" t="s">
        <v>12</v>
      </c>
      <c r="J22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4" s="11">
        <v>3606</v>
      </c>
      <c r="L224" s="11">
        <f>IF(DatosLimpios[[#This Row],[Financial Loss (in Million $) ]]="",0,ABS(DatosLimpios[[#This Row],[Financial Loss (in Million $) ]]))*1000</f>
        <v>3606000</v>
      </c>
      <c r="M224" s="11" t="str">
        <f>IF(DatosLimpios[[#This Row],[Perdida economica UNK]]&gt;4000000,"Alta", IF(DatosLimpios[[#This Row],[Perdida economica UNK]]&gt;100000,"Media", "Baja"))</f>
        <v>Media</v>
      </c>
      <c r="N224" s="18" t="s">
        <v>273</v>
      </c>
      <c r="O224" s="3" t="s">
        <v>36</v>
      </c>
      <c r="P224" s="2">
        <f>IF(DatosLimpios[[#This Row],[Number of Affected Users]]="six hundred",600,VALUE(DatosLimpios[[#This Row],[Number of Affected Users]]))</f>
        <v>48987</v>
      </c>
      <c r="Q224" s="2">
        <f>IF(DatosLimpios[[#This Row],[Number of Affected Users]]="six hundred",600,VALUE(DatosLimpios[[#This Row],[Number of Affected Users]]))</f>
        <v>48987</v>
      </c>
      <c r="R224" s="11">
        <f>DatosLimpios[[#This Row],[Perdida economica UNK]] /DatosLimpios[[#This Row],[Nº de Usuarios Afectados]]</f>
        <v>73.611366280850021</v>
      </c>
      <c r="S224" s="11" t="str">
        <f>IF(DatosLimpios[[#This Row],[Perdida $ por Usuario]]&gt;100, "Grave",IF(DatosLimpios[[#This Row],[Perdida $ por Usuario]]&gt;40, "Moderada","Leve"))</f>
        <v>Moderada</v>
      </c>
      <c r="T224" s="1" t="str">
        <f t="shared" si="3"/>
        <v>Unknown</v>
      </c>
      <c r="U224" s="3" t="s">
        <v>52</v>
      </c>
      <c r="V224" s="3" t="s">
        <v>16</v>
      </c>
      <c r="W224" s="2">
        <v>58</v>
      </c>
      <c r="X224" s="2" t="str">
        <f>IF(DatosLimpios[[#This Row],[Incident Resolution Time (in Hours)]]&gt;50,"Tardia",IF(DatosLimpios[[#This Row],[Incident Resolution Time (in Hours)]]&gt;20,"Media","Rapida" ))</f>
        <v>Tardia</v>
      </c>
    </row>
    <row r="225" spans="1:24" x14ac:dyDescent="0.25">
      <c r="A225" s="2">
        <v>228</v>
      </c>
      <c r="B225" s="3" t="s">
        <v>60</v>
      </c>
      <c r="C2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25" s="1" t="str">
        <f>IFERROR(VLOOKUP(DatosLimpios[[#This Row],[Paises]], TablaRegiones[],2,FALSE), "Otra")</f>
        <v>Asia</v>
      </c>
      <c r="E225" s="2">
        <v>2021</v>
      </c>
      <c r="F225" s="3" t="s">
        <v>42</v>
      </c>
      <c r="G225" s="2">
        <f xml:space="preserve"> 2025 -DatosLimpios[[#This Row],[Year]]</f>
        <v>4</v>
      </c>
      <c r="H225" s="1" t="str">
        <f>IF(TRIM(DatosLimpios[[#This Row],[Attack Type]])="","Unknown",PROPER(TRIM(LOWER(DatosLimpios[[#This Row],[Attack Type]]))))</f>
        <v>Sql Injection</v>
      </c>
      <c r="I225" s="3" t="s">
        <v>27</v>
      </c>
      <c r="J22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5" s="11">
        <v>6807</v>
      </c>
      <c r="L225" s="11">
        <f>IF(DatosLimpios[[#This Row],[Financial Loss (in Million $) ]]="",0,ABS(DatosLimpios[[#This Row],[Financial Loss (in Million $) ]]))*1000</f>
        <v>6807000</v>
      </c>
      <c r="M225" s="11" t="str">
        <f>IF(DatosLimpios[[#This Row],[Perdida economica UNK]]&gt;4000000,"Alta", IF(DatosLimpios[[#This Row],[Perdida economica UNK]]&gt;100000,"Media", "Baja"))</f>
        <v>Alta</v>
      </c>
      <c r="N225" s="18" t="s">
        <v>274</v>
      </c>
      <c r="O225" s="3" t="s">
        <v>33</v>
      </c>
      <c r="P225" s="2">
        <f>IF(DatosLimpios[[#This Row],[Number of Affected Users]]="six hundred",600,VALUE(DatosLimpios[[#This Row],[Number of Affected Users]]))</f>
        <v>538602</v>
      </c>
      <c r="Q225" s="2">
        <f>IF(DatosLimpios[[#This Row],[Number of Affected Users]]="six hundred",600,VALUE(DatosLimpios[[#This Row],[Number of Affected Users]]))</f>
        <v>538602</v>
      </c>
      <c r="R225" s="11">
        <f>DatosLimpios[[#This Row],[Perdida economica UNK]] /DatosLimpios[[#This Row],[Nº de Usuarios Afectados]]</f>
        <v>12.638274644357057</v>
      </c>
      <c r="S225" s="11" t="str">
        <f>IF(DatosLimpios[[#This Row],[Perdida $ por Usuario]]&gt;100, "Grave",IF(DatosLimpios[[#This Row],[Perdida $ por Usuario]]&gt;40, "Moderada","Leve"))</f>
        <v>Leve</v>
      </c>
      <c r="T225" s="1" t="str">
        <f t="shared" si="3"/>
        <v>Insider</v>
      </c>
      <c r="U225" s="3" t="s">
        <v>15</v>
      </c>
      <c r="V225" s="3" t="s">
        <v>16</v>
      </c>
      <c r="W225" s="2">
        <v>19</v>
      </c>
      <c r="X225" s="2" t="str">
        <f>IF(DatosLimpios[[#This Row],[Incident Resolution Time (in Hours)]]&gt;50,"Tardia",IF(DatosLimpios[[#This Row],[Incident Resolution Time (in Hours)]]&gt;20,"Media","Rapida" ))</f>
        <v>Rapida</v>
      </c>
    </row>
    <row r="226" spans="1:24" x14ac:dyDescent="0.25">
      <c r="A226" s="2">
        <v>229</v>
      </c>
      <c r="B226" s="3" t="s">
        <v>71</v>
      </c>
      <c r="C2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6" s="1" t="str">
        <f>IFERROR(VLOOKUP(DatosLimpios[[#This Row],[Paises]], TablaRegiones[],2,FALSE), "Otra")</f>
        <v>Asia</v>
      </c>
      <c r="E226" s="2">
        <v>2015</v>
      </c>
      <c r="F226" s="3" t="s">
        <v>63</v>
      </c>
      <c r="G226" s="2">
        <f xml:space="preserve"> 2025 -DatosLimpios[[#This Row],[Year]]</f>
        <v>10</v>
      </c>
      <c r="H226" s="1" t="str">
        <f>IF(TRIM(DatosLimpios[[#This Row],[Attack Type]])="","Unknown",PROPER(TRIM(LOWER(DatosLimpios[[#This Row],[Attack Type]]))))</f>
        <v>Malware</v>
      </c>
      <c r="I226" s="3" t="s">
        <v>47</v>
      </c>
      <c r="J22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26" s="11">
        <v>2629</v>
      </c>
      <c r="L226" s="11">
        <f>IF(DatosLimpios[[#This Row],[Financial Loss (in Million $) ]]="",0,ABS(DatosLimpios[[#This Row],[Financial Loss (in Million $) ]]))*1000</f>
        <v>2629000</v>
      </c>
      <c r="M226" s="11" t="str">
        <f>IF(DatosLimpios[[#This Row],[Perdida economica UNK]]&gt;4000000,"Alta", IF(DatosLimpios[[#This Row],[Perdida economica UNK]]&gt;100000,"Media", "Baja"))</f>
        <v>Media</v>
      </c>
      <c r="N226" s="18" t="s">
        <v>275</v>
      </c>
      <c r="O226" s="3" t="s">
        <v>14</v>
      </c>
      <c r="P226" s="2">
        <f>IF(DatosLimpios[[#This Row],[Number of Affected Users]]="six hundred",600,VALUE(DatosLimpios[[#This Row],[Number of Affected Users]]))</f>
        <v>808392</v>
      </c>
      <c r="Q226" s="2">
        <f>IF(DatosLimpios[[#This Row],[Number of Affected Users]]="six hundred",600,VALUE(DatosLimpios[[#This Row],[Number of Affected Users]]))</f>
        <v>808392</v>
      </c>
      <c r="R226" s="11">
        <f>DatosLimpios[[#This Row],[Perdida economica UNK]] /DatosLimpios[[#This Row],[Nº de Usuarios Afectados]]</f>
        <v>3.2521351027719225</v>
      </c>
      <c r="S226" s="11" t="str">
        <f>IF(DatosLimpios[[#This Row],[Perdida $ por Usuario]]&gt;100, "Grave",IF(DatosLimpios[[#This Row],[Perdida $ por Usuario]]&gt;40, "Moderada","Leve"))</f>
        <v>Leve</v>
      </c>
      <c r="T226" s="1" t="str">
        <f t="shared" si="3"/>
        <v>Hacker Group</v>
      </c>
      <c r="U226" s="3" t="s">
        <v>25</v>
      </c>
      <c r="V226" s="3" t="s">
        <v>31</v>
      </c>
      <c r="W226" s="2">
        <v>4</v>
      </c>
      <c r="X226" s="2" t="str">
        <f>IF(DatosLimpios[[#This Row],[Incident Resolution Time (in Hours)]]&gt;50,"Tardia",IF(DatosLimpios[[#This Row],[Incident Resolution Time (in Hours)]]&gt;20,"Media","Rapida" ))</f>
        <v>Rapida</v>
      </c>
    </row>
    <row r="227" spans="1:24" x14ac:dyDescent="0.25">
      <c r="A227" s="2">
        <v>230</v>
      </c>
      <c r="B227" s="3" t="s">
        <v>26</v>
      </c>
      <c r="C2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7" s="1" t="str">
        <f>IFERROR(VLOOKUP(DatosLimpios[[#This Row],[Paises]], TablaRegiones[],2,FALSE), "Otra")</f>
        <v>Europa</v>
      </c>
      <c r="E227" s="2">
        <v>2015</v>
      </c>
      <c r="F227" s="3" t="s">
        <v>17</v>
      </c>
      <c r="G227" s="2">
        <f xml:space="preserve"> 2025 -DatosLimpios[[#This Row],[Year]]</f>
        <v>10</v>
      </c>
      <c r="H227" s="1" t="str">
        <f>IF(TRIM(DatosLimpios[[#This Row],[Attack Type]])="","Unknown",PROPER(TRIM(LOWER(DatosLimpios[[#This Row],[Attack Type]]))))</f>
        <v>Ransomware</v>
      </c>
      <c r="I227" s="3" t="s">
        <v>23</v>
      </c>
      <c r="J22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7" s="11">
        <v>2612</v>
      </c>
      <c r="L227" s="11">
        <f>IF(DatosLimpios[[#This Row],[Financial Loss (in Million $) ]]="",0,ABS(DatosLimpios[[#This Row],[Financial Loss (in Million $) ]]))*1000</f>
        <v>2612000</v>
      </c>
      <c r="M227" s="11" t="str">
        <f>IF(DatosLimpios[[#This Row],[Perdida economica UNK]]&gt;4000000,"Alta", IF(DatosLimpios[[#This Row],[Perdida economica UNK]]&gt;100000,"Media", "Baja"))</f>
        <v>Media</v>
      </c>
      <c r="N227" s="18" t="s">
        <v>276</v>
      </c>
      <c r="O227" s="3" t="s">
        <v>36</v>
      </c>
      <c r="P227" s="2">
        <f>IF(DatosLimpios[[#This Row],[Number of Affected Users]]="six hundred",600,VALUE(DatosLimpios[[#This Row],[Number of Affected Users]]))</f>
        <v>21580</v>
      </c>
      <c r="Q227" s="2">
        <f>IF(DatosLimpios[[#This Row],[Number of Affected Users]]="six hundred",600,VALUE(DatosLimpios[[#This Row],[Number of Affected Users]]))</f>
        <v>21580</v>
      </c>
      <c r="R227" s="11">
        <f>DatosLimpios[[#This Row],[Perdida economica UNK]] /DatosLimpios[[#This Row],[Nº de Usuarios Afectados]]</f>
        <v>121.03799814643187</v>
      </c>
      <c r="S227" s="11" t="str">
        <f>IF(DatosLimpios[[#This Row],[Perdida $ por Usuario]]&gt;100, "Grave",IF(DatosLimpios[[#This Row],[Perdida $ por Usuario]]&gt;40, "Moderada","Leve"))</f>
        <v>Grave</v>
      </c>
      <c r="T227" s="1" t="str">
        <f t="shared" si="3"/>
        <v>Unknown</v>
      </c>
      <c r="U227" s="3" t="s">
        <v>25</v>
      </c>
      <c r="V227" s="3" t="s">
        <v>31</v>
      </c>
      <c r="W227" s="2">
        <v>14</v>
      </c>
      <c r="X227" s="2" t="str">
        <f>IF(DatosLimpios[[#This Row],[Incident Resolution Time (in Hours)]]&gt;50,"Tardia",IF(DatosLimpios[[#This Row],[Incident Resolution Time (in Hours)]]&gt;20,"Media","Rapida" ))</f>
        <v>Rapida</v>
      </c>
    </row>
    <row r="228" spans="1:24" x14ac:dyDescent="0.25">
      <c r="A228" s="2">
        <v>231</v>
      </c>
      <c r="B228" s="3" t="s">
        <v>41</v>
      </c>
      <c r="C2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28" s="1" t="str">
        <f>IFERROR(VLOOKUP(DatosLimpios[[#This Row],[Paises]], TablaRegiones[],2,FALSE), "Otra")</f>
        <v>Europa</v>
      </c>
      <c r="E228" s="2">
        <v>2020</v>
      </c>
      <c r="F228" s="3" t="s">
        <v>50</v>
      </c>
      <c r="G228" s="2">
        <f xml:space="preserve"> 2025 -DatosLimpios[[#This Row],[Year]]</f>
        <v>5</v>
      </c>
      <c r="H228" s="1" t="str">
        <f>IF(TRIM(DatosLimpios[[#This Row],[Attack Type]])="","Unknown",PROPER(TRIM(LOWER(DatosLimpios[[#This Row],[Attack Type]]))))</f>
        <v>Phishing</v>
      </c>
      <c r="I228" s="3" t="s">
        <v>69</v>
      </c>
      <c r="J22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8" s="11">
        <v>9444</v>
      </c>
      <c r="L228" s="11">
        <f>IF(DatosLimpios[[#This Row],[Financial Loss (in Million $) ]]="",0,ABS(DatosLimpios[[#This Row],[Financial Loss (in Million $) ]]))*1000</f>
        <v>9444000</v>
      </c>
      <c r="M228" s="11" t="str">
        <f>IF(DatosLimpios[[#This Row],[Perdida economica UNK]]&gt;4000000,"Alta", IF(DatosLimpios[[#This Row],[Perdida economica UNK]]&gt;100000,"Media", "Baja"))</f>
        <v>Alta</v>
      </c>
      <c r="N228" s="18" t="s">
        <v>277</v>
      </c>
      <c r="O228" s="3" t="s">
        <v>33</v>
      </c>
      <c r="P228" s="2">
        <f>IF(DatosLimpios[[#This Row],[Number of Affected Users]]="six hundred",600,VALUE(DatosLimpios[[#This Row],[Number of Affected Users]]))</f>
        <v>209658</v>
      </c>
      <c r="Q228" s="2">
        <f>IF(DatosLimpios[[#This Row],[Number of Affected Users]]="six hundred",600,VALUE(DatosLimpios[[#This Row],[Number of Affected Users]]))</f>
        <v>209658</v>
      </c>
      <c r="R228" s="11">
        <f>DatosLimpios[[#This Row],[Perdida economica UNK]] /DatosLimpios[[#This Row],[Nº de Usuarios Afectados]]</f>
        <v>45.044787224909136</v>
      </c>
      <c r="S228" s="11" t="str">
        <f>IF(DatosLimpios[[#This Row],[Perdida $ por Usuario]]&gt;100, "Grave",IF(DatosLimpios[[#This Row],[Perdida $ por Usuario]]&gt;40, "Moderada","Leve"))</f>
        <v>Moderada</v>
      </c>
      <c r="T228" s="1" t="str">
        <f t="shared" si="3"/>
        <v>Insider</v>
      </c>
      <c r="U228" s="3" t="s">
        <v>52</v>
      </c>
      <c r="V228" s="3" t="s">
        <v>16</v>
      </c>
      <c r="W228" s="2">
        <v>11</v>
      </c>
      <c r="X228" s="2" t="str">
        <f>IF(DatosLimpios[[#This Row],[Incident Resolution Time (in Hours)]]&gt;50,"Tardia",IF(DatosLimpios[[#This Row],[Incident Resolution Time (in Hours)]]&gt;20,"Media","Rapida" ))</f>
        <v>Rapida</v>
      </c>
    </row>
    <row r="229" spans="1:24" x14ac:dyDescent="0.25">
      <c r="A229" s="2">
        <v>232</v>
      </c>
      <c r="B229" s="3" t="s">
        <v>71</v>
      </c>
      <c r="C2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9" s="1" t="str">
        <f>IFERROR(VLOOKUP(DatosLimpios[[#This Row],[Paises]], TablaRegiones[],2,FALSE), "Otra")</f>
        <v>Asia</v>
      </c>
      <c r="E229" s="2">
        <v>2017</v>
      </c>
      <c r="F229" s="3" t="s">
        <v>22</v>
      </c>
      <c r="G229" s="2">
        <f xml:space="preserve"> 2025 -DatosLimpios[[#This Row],[Year]]</f>
        <v>8</v>
      </c>
      <c r="H229" s="1" t="str">
        <f>IF(TRIM(DatosLimpios[[#This Row],[Attack Type]])="","Unknown",PROPER(TRIM(LOWER(DatosLimpios[[#This Row],[Attack Type]]))))</f>
        <v>Man-In-The-Middle</v>
      </c>
      <c r="I229" s="3" t="s">
        <v>18</v>
      </c>
      <c r="J22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9" s="11">
        <v>7412</v>
      </c>
      <c r="L229" s="11">
        <f>IF(DatosLimpios[[#This Row],[Financial Loss (in Million $) ]]="",0,ABS(DatosLimpios[[#This Row],[Financial Loss (in Million $) ]]))*1000</f>
        <v>7412000</v>
      </c>
      <c r="M229" s="11" t="str">
        <f>IF(DatosLimpios[[#This Row],[Perdida economica UNK]]&gt;4000000,"Alta", IF(DatosLimpios[[#This Row],[Perdida economica UNK]]&gt;100000,"Media", "Baja"))</f>
        <v>Alta</v>
      </c>
      <c r="N229" s="18" t="s">
        <v>278</v>
      </c>
      <c r="O229" s="3" t="s">
        <v>29</v>
      </c>
      <c r="P229" s="2">
        <f>IF(DatosLimpios[[#This Row],[Number of Affected Users]]="six hundred",600,VALUE(DatosLimpios[[#This Row],[Number of Affected Users]]))</f>
        <v>559889</v>
      </c>
      <c r="Q229" s="2">
        <f>IF(DatosLimpios[[#This Row],[Number of Affected Users]]="six hundred",600,VALUE(DatosLimpios[[#This Row],[Number of Affected Users]]))</f>
        <v>559889</v>
      </c>
      <c r="R229" s="11">
        <f>DatosLimpios[[#This Row],[Perdida economica UNK]] /DatosLimpios[[#This Row],[Nº de Usuarios Afectados]]</f>
        <v>13.238338313487137</v>
      </c>
      <c r="S229" s="11" t="str">
        <f>IF(DatosLimpios[[#This Row],[Perdida $ por Usuario]]&gt;100, "Grave",IF(DatosLimpios[[#This Row],[Perdida $ por Usuario]]&gt;40, "Moderada","Leve"))</f>
        <v>Leve</v>
      </c>
      <c r="T229" s="1" t="str">
        <f t="shared" si="3"/>
        <v>Nation-state</v>
      </c>
      <c r="U229" s="3" t="s">
        <v>52</v>
      </c>
      <c r="V229" s="3" t="s">
        <v>16</v>
      </c>
      <c r="W229" s="2">
        <v>10</v>
      </c>
      <c r="X229" s="2" t="str">
        <f>IF(DatosLimpios[[#This Row],[Incident Resolution Time (in Hours)]]&gt;50,"Tardia",IF(DatosLimpios[[#This Row],[Incident Resolution Time (in Hours)]]&gt;20,"Media","Rapida" ))</f>
        <v>Rapida</v>
      </c>
    </row>
    <row r="230" spans="1:24" x14ac:dyDescent="0.25">
      <c r="A230" s="2">
        <v>233</v>
      </c>
      <c r="B230" s="3" t="s">
        <v>41</v>
      </c>
      <c r="C2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0" s="1" t="str">
        <f>IFERROR(VLOOKUP(DatosLimpios[[#This Row],[Paises]], TablaRegiones[],2,FALSE), "Otra")</f>
        <v>Europa</v>
      </c>
      <c r="E230" s="2">
        <v>2015</v>
      </c>
      <c r="F230" s="3" t="s">
        <v>42</v>
      </c>
      <c r="G230" s="2">
        <f xml:space="preserve"> 2025 -DatosLimpios[[#This Row],[Year]]</f>
        <v>10</v>
      </c>
      <c r="H230" s="1" t="str">
        <f>IF(TRIM(DatosLimpios[[#This Row],[Attack Type]])="","Unknown",PROPER(TRIM(LOWER(DatosLimpios[[#This Row],[Attack Type]]))))</f>
        <v>Sql Injection</v>
      </c>
      <c r="I230" s="3" t="s">
        <v>69</v>
      </c>
      <c r="J23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0" s="11">
        <v>1292</v>
      </c>
      <c r="L230" s="11">
        <f>IF(DatosLimpios[[#This Row],[Financial Loss (in Million $) ]]="",0,ABS(DatosLimpios[[#This Row],[Financial Loss (in Million $) ]]))*1000</f>
        <v>1292000</v>
      </c>
      <c r="M230" s="11" t="str">
        <f>IF(DatosLimpios[[#This Row],[Perdida economica UNK]]&gt;4000000,"Alta", IF(DatosLimpios[[#This Row],[Perdida economica UNK]]&gt;100000,"Media", "Baja"))</f>
        <v>Media</v>
      </c>
      <c r="N230" s="18" t="s">
        <v>279</v>
      </c>
      <c r="O230" s="3" t="s">
        <v>33</v>
      </c>
      <c r="P230" s="2">
        <f>IF(DatosLimpios[[#This Row],[Number of Affected Users]]="six hundred",600,VALUE(DatosLimpios[[#This Row],[Number of Affected Users]]))</f>
        <v>344516</v>
      </c>
      <c r="Q230" s="2">
        <f>IF(DatosLimpios[[#This Row],[Number of Affected Users]]="six hundred",600,VALUE(DatosLimpios[[#This Row],[Number of Affected Users]]))</f>
        <v>344516</v>
      </c>
      <c r="R230" s="11">
        <f>DatosLimpios[[#This Row],[Perdida economica UNK]] /DatosLimpios[[#This Row],[Nº de Usuarios Afectados]]</f>
        <v>3.7501886704826481</v>
      </c>
      <c r="S230" s="11" t="str">
        <f>IF(DatosLimpios[[#This Row],[Perdida $ por Usuario]]&gt;100, "Grave",IF(DatosLimpios[[#This Row],[Perdida $ por Usuario]]&gt;40, "Moderada","Leve"))</f>
        <v>Leve</v>
      </c>
      <c r="T230" s="1" t="str">
        <f t="shared" si="3"/>
        <v>Insider</v>
      </c>
      <c r="U230" s="3" t="s">
        <v>52</v>
      </c>
      <c r="V230" s="3" t="s">
        <v>16</v>
      </c>
      <c r="W230" s="2">
        <v>28</v>
      </c>
      <c r="X230" s="2" t="str">
        <f>IF(DatosLimpios[[#This Row],[Incident Resolution Time (in Hours)]]&gt;50,"Tardia",IF(DatosLimpios[[#This Row],[Incident Resolution Time (in Hours)]]&gt;20,"Media","Rapida" ))</f>
        <v>Media</v>
      </c>
    </row>
    <row r="231" spans="1:24" x14ac:dyDescent="0.25">
      <c r="A231" s="2">
        <v>234</v>
      </c>
      <c r="B231" s="3" t="s">
        <v>58</v>
      </c>
      <c r="C2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31" s="1" t="str">
        <f>IFERROR(VLOOKUP(DatosLimpios[[#This Row],[Paises]], TablaRegiones[],2,FALSE), "Otra")</f>
        <v>Oceanía</v>
      </c>
      <c r="E231" s="2">
        <v>2024</v>
      </c>
      <c r="F231" s="3" t="s">
        <v>50</v>
      </c>
      <c r="G231" s="2">
        <f xml:space="preserve"> 2025 -DatosLimpios[[#This Row],[Year]]</f>
        <v>1</v>
      </c>
      <c r="H231" s="1" t="str">
        <f>IF(TRIM(DatosLimpios[[#This Row],[Attack Type]])="","Unknown",PROPER(TRIM(LOWER(DatosLimpios[[#This Row],[Attack Type]]))))</f>
        <v>Phishing</v>
      </c>
      <c r="I231" s="3" t="s">
        <v>18</v>
      </c>
      <c r="J23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31" s="11">
        <v>7343</v>
      </c>
      <c r="L231" s="11">
        <f>IF(DatosLimpios[[#This Row],[Financial Loss (in Million $) ]]="",0,ABS(DatosLimpios[[#This Row],[Financial Loss (in Million $) ]]))*1000</f>
        <v>7343000</v>
      </c>
      <c r="M231" s="11" t="str">
        <f>IF(DatosLimpios[[#This Row],[Perdida economica UNK]]&gt;4000000,"Alta", IF(DatosLimpios[[#This Row],[Perdida economica UNK]]&gt;100000,"Media", "Baja"))</f>
        <v>Alta</v>
      </c>
      <c r="N231" s="18" t="s">
        <v>280</v>
      </c>
      <c r="O231" s="3" t="s">
        <v>14</v>
      </c>
      <c r="P231" s="2">
        <f>IF(DatosLimpios[[#This Row],[Number of Affected Users]]="six hundred",600,VALUE(DatosLimpios[[#This Row],[Number of Affected Users]]))</f>
        <v>897569</v>
      </c>
      <c r="Q231" s="2">
        <f>IF(DatosLimpios[[#This Row],[Number of Affected Users]]="six hundred",600,VALUE(DatosLimpios[[#This Row],[Number of Affected Users]]))</f>
        <v>897569</v>
      </c>
      <c r="R231" s="11">
        <f>DatosLimpios[[#This Row],[Perdida economica UNK]] /DatosLimpios[[#This Row],[Nº de Usuarios Afectados]]</f>
        <v>8.1809866428096338</v>
      </c>
      <c r="S231" s="11" t="str">
        <f>IF(DatosLimpios[[#This Row],[Perdida $ por Usuario]]&gt;100, "Grave",IF(DatosLimpios[[#This Row],[Perdida $ por Usuario]]&gt;40, "Moderada","Leve"))</f>
        <v>Leve</v>
      </c>
      <c r="T231" s="1" t="str">
        <f t="shared" si="3"/>
        <v>Hacker Group</v>
      </c>
      <c r="U231" s="3" t="s">
        <v>34</v>
      </c>
      <c r="V231" s="3" t="s">
        <v>31</v>
      </c>
      <c r="W231" s="2">
        <v>66</v>
      </c>
      <c r="X231" s="2" t="str">
        <f>IF(DatosLimpios[[#This Row],[Incident Resolution Time (in Hours)]]&gt;50,"Tardia",IF(DatosLimpios[[#This Row],[Incident Resolution Time (in Hours)]]&gt;20,"Media","Rapida" ))</f>
        <v>Tardia</v>
      </c>
    </row>
    <row r="232" spans="1:24" x14ac:dyDescent="0.25">
      <c r="A232" s="2">
        <v>235</v>
      </c>
      <c r="B232" s="3" t="s">
        <v>58</v>
      </c>
      <c r="C2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32" s="1" t="str">
        <f>IFERROR(VLOOKUP(DatosLimpios[[#This Row],[Paises]], TablaRegiones[],2,FALSE), "Otra")</f>
        <v>Oceanía</v>
      </c>
      <c r="E232" s="2">
        <v>2023</v>
      </c>
      <c r="F232" s="3" t="s">
        <v>42</v>
      </c>
      <c r="G232" s="2">
        <f xml:space="preserve"> 2025 -DatosLimpios[[#This Row],[Year]]</f>
        <v>2</v>
      </c>
      <c r="H232" s="1" t="str">
        <f>IF(TRIM(DatosLimpios[[#This Row],[Attack Type]])="","Unknown",PROPER(TRIM(LOWER(DatosLimpios[[#This Row],[Attack Type]]))))</f>
        <v>Sql Injection</v>
      </c>
      <c r="I232" s="3" t="s">
        <v>47</v>
      </c>
      <c r="J23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2" s="11">
        <v>9919</v>
      </c>
      <c r="L232" s="11">
        <f>IF(DatosLimpios[[#This Row],[Financial Loss (in Million $) ]]="",0,ABS(DatosLimpios[[#This Row],[Financial Loss (in Million $) ]]))*1000</f>
        <v>9919000</v>
      </c>
      <c r="M232" s="11" t="str">
        <f>IF(DatosLimpios[[#This Row],[Perdida economica UNK]]&gt;4000000,"Alta", IF(DatosLimpios[[#This Row],[Perdida economica UNK]]&gt;100000,"Media", "Baja"))</f>
        <v>Alta</v>
      </c>
      <c r="N232" s="18" t="s">
        <v>281</v>
      </c>
      <c r="O232" s="3" t="s">
        <v>29</v>
      </c>
      <c r="P232" s="2">
        <f>IF(DatosLimpios[[#This Row],[Number of Affected Users]]="six hundred",600,VALUE(DatosLimpios[[#This Row],[Number of Affected Users]]))</f>
        <v>538688</v>
      </c>
      <c r="Q232" s="2">
        <f>IF(DatosLimpios[[#This Row],[Number of Affected Users]]="six hundred",600,VALUE(DatosLimpios[[#This Row],[Number of Affected Users]]))</f>
        <v>538688</v>
      </c>
      <c r="R232" s="11">
        <f>DatosLimpios[[#This Row],[Perdida economica UNK]] /DatosLimpios[[#This Row],[Nº de Usuarios Afectados]]</f>
        <v>18.413255910657004</v>
      </c>
      <c r="S232" s="11" t="str">
        <f>IF(DatosLimpios[[#This Row],[Perdida $ por Usuario]]&gt;100, "Grave",IF(DatosLimpios[[#This Row],[Perdida $ por Usuario]]&gt;40, "Moderada","Leve"))</f>
        <v>Leve</v>
      </c>
      <c r="T232" s="1" t="str">
        <f t="shared" si="3"/>
        <v>Nation-state</v>
      </c>
      <c r="U232" s="3" t="s">
        <v>52</v>
      </c>
      <c r="V232" s="3" t="s">
        <v>57</v>
      </c>
      <c r="W232" s="2">
        <v>36</v>
      </c>
      <c r="X232" s="2" t="str">
        <f>IF(DatosLimpios[[#This Row],[Incident Resolution Time (in Hours)]]&gt;50,"Tardia",IF(DatosLimpios[[#This Row],[Incident Resolution Time (in Hours)]]&gt;20,"Media","Rapida" ))</f>
        <v>Media</v>
      </c>
    </row>
    <row r="233" spans="1:24" x14ac:dyDescent="0.25">
      <c r="A233" s="2">
        <v>236</v>
      </c>
      <c r="B233" s="3" t="s">
        <v>10</v>
      </c>
      <c r="C2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3" s="1" t="str">
        <f>IFERROR(VLOOKUP(DatosLimpios[[#This Row],[Paises]], TablaRegiones[],2,FALSE), "Otra")</f>
        <v>Asia</v>
      </c>
      <c r="E233" s="2">
        <v>2015</v>
      </c>
      <c r="F233" s="3" t="s">
        <v>39</v>
      </c>
      <c r="G233" s="2">
        <f xml:space="preserve"> 2025 -DatosLimpios[[#This Row],[Year]]</f>
        <v>10</v>
      </c>
      <c r="H233" s="1" t="str">
        <f>IF(TRIM(DatosLimpios[[#This Row],[Attack Type]])="","Unknown",PROPER(TRIM(LOWER(DatosLimpios[[#This Row],[Attack Type]]))))</f>
        <v>Ddos</v>
      </c>
      <c r="I233" s="3" t="s">
        <v>69</v>
      </c>
      <c r="J23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3" s="11">
        <v>2271</v>
      </c>
      <c r="L233" s="11">
        <f>IF(DatosLimpios[[#This Row],[Financial Loss (in Million $) ]]="",0,ABS(DatosLimpios[[#This Row],[Financial Loss (in Million $) ]]))*1000</f>
        <v>2271000</v>
      </c>
      <c r="M233" s="11" t="str">
        <f>IF(DatosLimpios[[#This Row],[Perdida economica UNK]]&gt;4000000,"Alta", IF(DatosLimpios[[#This Row],[Perdida economica UNK]]&gt;100000,"Media", "Baja"))</f>
        <v>Media</v>
      </c>
      <c r="N233" s="18" t="s">
        <v>282</v>
      </c>
      <c r="O233" s="3" t="s">
        <v>29</v>
      </c>
      <c r="P233" s="2">
        <f>IF(DatosLimpios[[#This Row],[Number of Affected Users]]="six hundred",600,VALUE(DatosLimpios[[#This Row],[Number of Affected Users]]))</f>
        <v>303975</v>
      </c>
      <c r="Q233" s="2">
        <f>IF(DatosLimpios[[#This Row],[Number of Affected Users]]="six hundred",600,VALUE(DatosLimpios[[#This Row],[Number of Affected Users]]))</f>
        <v>303975</v>
      </c>
      <c r="R233" s="11">
        <f>DatosLimpios[[#This Row],[Perdida economica UNK]] /DatosLimpios[[#This Row],[Nº de Usuarios Afectados]]</f>
        <v>7.4710091290402172</v>
      </c>
      <c r="S233" s="11" t="str">
        <f>IF(DatosLimpios[[#This Row],[Perdida $ por Usuario]]&gt;100, "Grave",IF(DatosLimpios[[#This Row],[Perdida $ por Usuario]]&gt;40, "Moderada","Leve"))</f>
        <v>Leve</v>
      </c>
      <c r="T233" s="1" t="str">
        <f t="shared" si="3"/>
        <v>Nation-state</v>
      </c>
      <c r="U233" s="3" t="s">
        <v>34</v>
      </c>
      <c r="V233" s="3" t="s">
        <v>49</v>
      </c>
      <c r="W233" s="2">
        <v>2</v>
      </c>
      <c r="X233" s="2" t="str">
        <f>IF(DatosLimpios[[#This Row],[Incident Resolution Time (in Hours)]]&gt;50,"Tardia",IF(DatosLimpios[[#This Row],[Incident Resolution Time (in Hours)]]&gt;20,"Media","Rapida" ))</f>
        <v>Rapida</v>
      </c>
    </row>
    <row r="234" spans="1:24" x14ac:dyDescent="0.25">
      <c r="A234" s="2">
        <v>237</v>
      </c>
      <c r="B234" s="3" t="s">
        <v>71</v>
      </c>
      <c r="C2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4" s="1" t="str">
        <f>IFERROR(VLOOKUP(DatosLimpios[[#This Row],[Paises]], TablaRegiones[],2,FALSE), "Otra")</f>
        <v>Asia</v>
      </c>
      <c r="E234" s="2">
        <v>2022</v>
      </c>
      <c r="F234" s="3" t="s">
        <v>42</v>
      </c>
      <c r="G234" s="2">
        <f xml:space="preserve"> 2025 -DatosLimpios[[#This Row],[Year]]</f>
        <v>3</v>
      </c>
      <c r="H234" s="1" t="str">
        <f>IF(TRIM(DatosLimpios[[#This Row],[Attack Type]])="","Unknown",PROPER(TRIM(LOWER(DatosLimpios[[#This Row],[Attack Type]]))))</f>
        <v>Sql Injection</v>
      </c>
      <c r="I234" s="3" t="s">
        <v>27</v>
      </c>
      <c r="J23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4" s="11">
        <v>6762</v>
      </c>
      <c r="L234" s="11">
        <f>IF(DatosLimpios[[#This Row],[Financial Loss (in Million $) ]]="",0,ABS(DatosLimpios[[#This Row],[Financial Loss (in Million $) ]]))*1000</f>
        <v>6762000</v>
      </c>
      <c r="M234" s="11" t="str">
        <f>IF(DatosLimpios[[#This Row],[Perdida economica UNK]]&gt;4000000,"Alta", IF(DatosLimpios[[#This Row],[Perdida economica UNK]]&gt;100000,"Media", "Baja"))</f>
        <v>Alta</v>
      </c>
      <c r="N234" s="18" t="s">
        <v>283</v>
      </c>
      <c r="O234" s="3" t="s">
        <v>33</v>
      </c>
      <c r="P234" s="2">
        <f>IF(DatosLimpios[[#This Row],[Number of Affected Users]]="six hundred",600,VALUE(DatosLimpios[[#This Row],[Number of Affected Users]]))</f>
        <v>822256</v>
      </c>
      <c r="Q234" s="2">
        <f>IF(DatosLimpios[[#This Row],[Number of Affected Users]]="six hundred",600,VALUE(DatosLimpios[[#This Row],[Number of Affected Users]]))</f>
        <v>822256</v>
      </c>
      <c r="R234" s="11">
        <f>DatosLimpios[[#This Row],[Perdida economica UNK]] /DatosLimpios[[#This Row],[Nº de Usuarios Afectados]]</f>
        <v>8.223716214901442</v>
      </c>
      <c r="S234" s="11" t="str">
        <f>IF(DatosLimpios[[#This Row],[Perdida $ por Usuario]]&gt;100, "Grave",IF(DatosLimpios[[#This Row],[Perdida $ por Usuario]]&gt;40, "Moderada","Leve"))</f>
        <v>Leve</v>
      </c>
      <c r="T234" s="1" t="str">
        <f t="shared" si="3"/>
        <v>Insider</v>
      </c>
      <c r="U234" s="3" t="s">
        <v>15</v>
      </c>
      <c r="V234" s="3" t="s">
        <v>49</v>
      </c>
      <c r="W234" s="2">
        <v>60</v>
      </c>
      <c r="X234" s="2" t="str">
        <f>IF(DatosLimpios[[#This Row],[Incident Resolution Time (in Hours)]]&gt;50,"Tardia",IF(DatosLimpios[[#This Row],[Incident Resolution Time (in Hours)]]&gt;20,"Media","Rapida" ))</f>
        <v>Tardia</v>
      </c>
    </row>
    <row r="235" spans="1:24" x14ac:dyDescent="0.25">
      <c r="A235" s="2">
        <v>238</v>
      </c>
      <c r="B235" s="3" t="s">
        <v>60</v>
      </c>
      <c r="C2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35" s="1" t="str">
        <f>IFERROR(VLOOKUP(DatosLimpios[[#This Row],[Paises]], TablaRegiones[],2,FALSE), "Otra")</f>
        <v>Asia</v>
      </c>
      <c r="E235" s="2">
        <v>2019</v>
      </c>
      <c r="F235" s="3" t="s">
        <v>22</v>
      </c>
      <c r="G235" s="2">
        <f xml:space="preserve"> 2025 -DatosLimpios[[#This Row],[Year]]</f>
        <v>6</v>
      </c>
      <c r="H235" s="1" t="str">
        <f>IF(TRIM(DatosLimpios[[#This Row],[Attack Type]])="","Unknown",PROPER(TRIM(LOWER(DatosLimpios[[#This Row],[Attack Type]]))))</f>
        <v>Man-In-The-Middle</v>
      </c>
      <c r="I235" s="3" t="s">
        <v>47</v>
      </c>
      <c r="J23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5" s="11">
        <v>5382</v>
      </c>
      <c r="L235" s="11">
        <f>IF(DatosLimpios[[#This Row],[Financial Loss (in Million $) ]]="",0,ABS(DatosLimpios[[#This Row],[Financial Loss (in Million $) ]]))*1000</f>
        <v>5382000</v>
      </c>
      <c r="M235" s="11" t="str">
        <f>IF(DatosLimpios[[#This Row],[Perdida economica UNK]]&gt;4000000,"Alta", IF(DatosLimpios[[#This Row],[Perdida economica UNK]]&gt;100000,"Media", "Baja"))</f>
        <v>Alta</v>
      </c>
      <c r="N235" s="18" t="s">
        <v>284</v>
      </c>
      <c r="O235" s="3" t="s">
        <v>36</v>
      </c>
      <c r="P235" s="2">
        <f>IF(DatosLimpios[[#This Row],[Number of Affected Users]]="six hundred",600,VALUE(DatosLimpios[[#This Row],[Number of Affected Users]]))</f>
        <v>521877</v>
      </c>
      <c r="Q235" s="2">
        <f>IF(DatosLimpios[[#This Row],[Number of Affected Users]]="six hundred",600,VALUE(DatosLimpios[[#This Row],[Number of Affected Users]]))</f>
        <v>521877</v>
      </c>
      <c r="R235" s="11">
        <f>DatosLimpios[[#This Row],[Perdida economica UNK]] /DatosLimpios[[#This Row],[Nº de Usuarios Afectados]]</f>
        <v>10.312774849246086</v>
      </c>
      <c r="S235" s="11" t="str">
        <f>IF(DatosLimpios[[#This Row],[Perdida $ por Usuario]]&gt;100, "Grave",IF(DatosLimpios[[#This Row],[Perdida $ por Usuario]]&gt;40, "Moderada","Leve"))</f>
        <v>Leve</v>
      </c>
      <c r="T235" s="1" t="str">
        <f t="shared" si="3"/>
        <v>Unknown</v>
      </c>
      <c r="U235" s="3" t="s">
        <v>52</v>
      </c>
      <c r="V235" s="3" t="s">
        <v>57</v>
      </c>
      <c r="W235" s="2">
        <v>66</v>
      </c>
      <c r="X235" s="2" t="str">
        <f>IF(DatosLimpios[[#This Row],[Incident Resolution Time (in Hours)]]&gt;50,"Tardia",IF(DatosLimpios[[#This Row],[Incident Resolution Time (in Hours)]]&gt;20,"Media","Rapida" ))</f>
        <v>Tardia</v>
      </c>
    </row>
    <row r="236" spans="1:24" x14ac:dyDescent="0.25">
      <c r="A236" s="2">
        <v>239</v>
      </c>
      <c r="B236" s="3" t="s">
        <v>66</v>
      </c>
      <c r="C2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36" s="1" t="str">
        <f>IFERROR(VLOOKUP(DatosLimpios[[#This Row],[Paises]], TablaRegiones[],2,FALSE), "Otra")</f>
        <v>América</v>
      </c>
      <c r="E236" s="2">
        <v>2016</v>
      </c>
      <c r="F236" s="3" t="s">
        <v>42</v>
      </c>
      <c r="G236" s="2">
        <f xml:space="preserve"> 2025 -DatosLimpios[[#This Row],[Year]]</f>
        <v>9</v>
      </c>
      <c r="H236" s="1" t="str">
        <f>IF(TRIM(DatosLimpios[[#This Row],[Attack Type]])="","Unknown",PROPER(TRIM(LOWER(DatosLimpios[[#This Row],[Attack Type]]))))</f>
        <v>Sql Injection</v>
      </c>
      <c r="I236" s="3" t="s">
        <v>12</v>
      </c>
      <c r="J23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6" s="11">
        <v>5583</v>
      </c>
      <c r="L236" s="11">
        <f>IF(DatosLimpios[[#This Row],[Financial Loss (in Million $) ]]="",0,ABS(DatosLimpios[[#This Row],[Financial Loss (in Million $) ]]))*1000</f>
        <v>5583000</v>
      </c>
      <c r="M236" s="11" t="str">
        <f>IF(DatosLimpios[[#This Row],[Perdida economica UNK]]&gt;4000000,"Alta", IF(DatosLimpios[[#This Row],[Perdida economica UNK]]&gt;100000,"Media", "Baja"))</f>
        <v>Alta</v>
      </c>
      <c r="N236" s="18" t="s">
        <v>285</v>
      </c>
      <c r="O236" s="3" t="s">
        <v>36</v>
      </c>
      <c r="P236" s="2">
        <f>IF(DatosLimpios[[#This Row],[Number of Affected Users]]="six hundred",600,VALUE(DatosLimpios[[#This Row],[Number of Affected Users]]))</f>
        <v>758258</v>
      </c>
      <c r="Q236" s="2">
        <f>IF(DatosLimpios[[#This Row],[Number of Affected Users]]="six hundred",600,VALUE(DatosLimpios[[#This Row],[Number of Affected Users]]))</f>
        <v>758258</v>
      </c>
      <c r="R236" s="11">
        <f>DatosLimpios[[#This Row],[Perdida economica UNK]] /DatosLimpios[[#This Row],[Nº de Usuarios Afectados]]</f>
        <v>7.3629292404432265</v>
      </c>
      <c r="S236" s="11" t="str">
        <f>IF(DatosLimpios[[#This Row],[Perdida $ por Usuario]]&gt;100, "Grave",IF(DatosLimpios[[#This Row],[Perdida $ por Usuario]]&gt;40, "Moderada","Leve"))</f>
        <v>Leve</v>
      </c>
      <c r="T236" s="1" t="str">
        <f t="shared" si="3"/>
        <v>Unknown</v>
      </c>
      <c r="U236" s="3" t="s">
        <v>52</v>
      </c>
      <c r="V236" s="3" t="s">
        <v>57</v>
      </c>
      <c r="W236" s="2">
        <v>44</v>
      </c>
      <c r="X236" s="2" t="str">
        <f>IF(DatosLimpios[[#This Row],[Incident Resolution Time (in Hours)]]&gt;50,"Tardia",IF(DatosLimpios[[#This Row],[Incident Resolution Time (in Hours)]]&gt;20,"Media","Rapida" ))</f>
        <v>Media</v>
      </c>
    </row>
    <row r="237" spans="1:24" x14ac:dyDescent="0.25">
      <c r="A237" s="2">
        <v>240</v>
      </c>
      <c r="B237" s="3" t="s">
        <v>66</v>
      </c>
      <c r="C2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37" s="1" t="str">
        <f>IFERROR(VLOOKUP(DatosLimpios[[#This Row],[Paises]], TablaRegiones[],2,FALSE), "Otra")</f>
        <v>América</v>
      </c>
      <c r="E237" s="2">
        <v>2016</v>
      </c>
      <c r="F237" s="3" t="s">
        <v>39</v>
      </c>
      <c r="G237" s="2">
        <f xml:space="preserve"> 2025 -DatosLimpios[[#This Row],[Year]]</f>
        <v>9</v>
      </c>
      <c r="H237" s="1" t="str">
        <f>IF(TRIM(DatosLimpios[[#This Row],[Attack Type]])="","Unknown",PROPER(TRIM(LOWER(DatosLimpios[[#This Row],[Attack Type]]))))</f>
        <v>Ddos</v>
      </c>
      <c r="I237" s="3" t="s">
        <v>23</v>
      </c>
      <c r="J23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7" s="11">
        <v>1712</v>
      </c>
      <c r="L237" s="11">
        <f>IF(DatosLimpios[[#This Row],[Financial Loss (in Million $) ]]="",0,ABS(DatosLimpios[[#This Row],[Financial Loss (in Million $) ]]))*1000</f>
        <v>1712000</v>
      </c>
      <c r="M237" s="11" t="str">
        <f>IF(DatosLimpios[[#This Row],[Perdida economica UNK]]&gt;4000000,"Alta", IF(DatosLimpios[[#This Row],[Perdida economica UNK]]&gt;100000,"Media", "Baja"))</f>
        <v>Media</v>
      </c>
      <c r="N237" s="18" t="s">
        <v>286</v>
      </c>
      <c r="O237" s="3" t="s">
        <v>14</v>
      </c>
      <c r="P237" s="2">
        <f>IF(DatosLimpios[[#This Row],[Number of Affected Users]]="six hundred",600,VALUE(DatosLimpios[[#This Row],[Number of Affected Users]]))</f>
        <v>988369</v>
      </c>
      <c r="Q237" s="2">
        <f>IF(DatosLimpios[[#This Row],[Number of Affected Users]]="six hundred",600,VALUE(DatosLimpios[[#This Row],[Number of Affected Users]]))</f>
        <v>988369</v>
      </c>
      <c r="R237" s="11">
        <f>DatosLimpios[[#This Row],[Perdida economica UNK]] /DatosLimpios[[#This Row],[Nº de Usuarios Afectados]]</f>
        <v>1.7321465970705272</v>
      </c>
      <c r="S237" s="11" t="str">
        <f>IF(DatosLimpios[[#This Row],[Perdida $ por Usuario]]&gt;100, "Grave",IF(DatosLimpios[[#This Row],[Perdida $ por Usuario]]&gt;40, "Moderada","Leve"))</f>
        <v>Leve</v>
      </c>
      <c r="T237" s="1" t="str">
        <f t="shared" si="3"/>
        <v>Hacker Group</v>
      </c>
      <c r="U237" s="3" t="s">
        <v>25</v>
      </c>
      <c r="V237" s="3" t="s">
        <v>31</v>
      </c>
      <c r="W237" s="2">
        <v>26</v>
      </c>
      <c r="X237" s="2" t="str">
        <f>IF(DatosLimpios[[#This Row],[Incident Resolution Time (in Hours)]]&gt;50,"Tardia",IF(DatosLimpios[[#This Row],[Incident Resolution Time (in Hours)]]&gt;20,"Media","Rapida" ))</f>
        <v>Media</v>
      </c>
    </row>
    <row r="238" spans="1:24" x14ac:dyDescent="0.25">
      <c r="A238" s="2">
        <v>241</v>
      </c>
      <c r="B238" s="3" t="s">
        <v>41</v>
      </c>
      <c r="C2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8" s="1" t="str">
        <f>IFERROR(VLOOKUP(DatosLimpios[[#This Row],[Paises]], TablaRegiones[],2,FALSE), "Otra")</f>
        <v>Europa</v>
      </c>
      <c r="E238" s="2">
        <v>2022</v>
      </c>
      <c r="F238" s="3" t="s">
        <v>63</v>
      </c>
      <c r="G238" s="2">
        <f xml:space="preserve"> 2025 -DatosLimpios[[#This Row],[Year]]</f>
        <v>3</v>
      </c>
      <c r="H238" s="1" t="str">
        <f>IF(TRIM(DatosLimpios[[#This Row],[Attack Type]])="","Unknown",PROPER(TRIM(LOWER(DatosLimpios[[#This Row],[Attack Type]]))))</f>
        <v>Malware</v>
      </c>
      <c r="I238" s="3" t="s">
        <v>47</v>
      </c>
      <c r="J23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8" s="11">
        <v>6789</v>
      </c>
      <c r="L238" s="11">
        <f>IF(DatosLimpios[[#This Row],[Financial Loss (in Million $) ]]="",0,ABS(DatosLimpios[[#This Row],[Financial Loss (in Million $) ]]))*1000</f>
        <v>6789000</v>
      </c>
      <c r="M238" s="11" t="str">
        <f>IF(DatosLimpios[[#This Row],[Perdida economica UNK]]&gt;4000000,"Alta", IF(DatosLimpios[[#This Row],[Perdida economica UNK]]&gt;100000,"Media", "Baja"))</f>
        <v>Alta</v>
      </c>
      <c r="N238" s="18" t="s">
        <v>287</v>
      </c>
      <c r="O238" s="3" t="s">
        <v>14</v>
      </c>
      <c r="P238" s="2">
        <f>IF(DatosLimpios[[#This Row],[Number of Affected Users]]="six hundred",600,VALUE(DatosLimpios[[#This Row],[Number of Affected Users]]))</f>
        <v>325521</v>
      </c>
      <c r="Q238" s="2">
        <f>IF(DatosLimpios[[#This Row],[Number of Affected Users]]="six hundred",600,VALUE(DatosLimpios[[#This Row],[Number of Affected Users]]))</f>
        <v>325521</v>
      </c>
      <c r="R238" s="11">
        <f>DatosLimpios[[#This Row],[Perdida economica UNK]] /DatosLimpios[[#This Row],[Nº de Usuarios Afectados]]</f>
        <v>20.855797321831773</v>
      </c>
      <c r="S238" s="11" t="str">
        <f>IF(DatosLimpios[[#This Row],[Perdida $ por Usuario]]&gt;100, "Grave",IF(DatosLimpios[[#This Row],[Perdida $ por Usuario]]&gt;40, "Moderada","Leve"))</f>
        <v>Leve</v>
      </c>
      <c r="T238" s="1" t="str">
        <f t="shared" si="3"/>
        <v>Hacker Group</v>
      </c>
      <c r="U238" s="3" t="s">
        <v>34</v>
      </c>
      <c r="V238" s="3" t="s">
        <v>16</v>
      </c>
      <c r="W238" s="2">
        <v>69</v>
      </c>
      <c r="X238" s="2" t="str">
        <f>IF(DatosLimpios[[#This Row],[Incident Resolution Time (in Hours)]]&gt;50,"Tardia",IF(DatosLimpios[[#This Row],[Incident Resolution Time (in Hours)]]&gt;20,"Media","Rapida" ))</f>
        <v>Tardia</v>
      </c>
    </row>
    <row r="239" spans="1:24" x14ac:dyDescent="0.25">
      <c r="A239" s="2">
        <v>242</v>
      </c>
      <c r="B239" s="3" t="s">
        <v>32</v>
      </c>
      <c r="C2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39" s="1" t="str">
        <f>IFERROR(VLOOKUP(DatosLimpios[[#This Row],[Paises]], TablaRegiones[],2,FALSE), "Otra")</f>
        <v>Europa</v>
      </c>
      <c r="E239" s="2">
        <v>2021</v>
      </c>
      <c r="F239" s="3" t="s">
        <v>17</v>
      </c>
      <c r="G239" s="2">
        <f xml:space="preserve"> 2025 -DatosLimpios[[#This Row],[Year]]</f>
        <v>4</v>
      </c>
      <c r="H239" s="1" t="str">
        <f>IF(TRIM(DatosLimpios[[#This Row],[Attack Type]])="","Unknown",PROPER(TRIM(LOWER(DatosLimpios[[#This Row],[Attack Type]]))))</f>
        <v>Ransomware</v>
      </c>
      <c r="I239" s="3" t="s">
        <v>23</v>
      </c>
      <c r="J2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9" s="11">
        <v>554</v>
      </c>
      <c r="L239" s="11">
        <f>IF(DatosLimpios[[#This Row],[Financial Loss (in Million $) ]]="",0,ABS(DatosLimpios[[#This Row],[Financial Loss (in Million $) ]]))*1000</f>
        <v>554000</v>
      </c>
      <c r="M239" s="11" t="str">
        <f>IF(DatosLimpios[[#This Row],[Perdida economica UNK]]&gt;4000000,"Alta", IF(DatosLimpios[[#This Row],[Perdida economica UNK]]&gt;100000,"Media", "Baja"))</f>
        <v>Media</v>
      </c>
      <c r="N239" s="18" t="s">
        <v>288</v>
      </c>
      <c r="O239" s="3" t="s">
        <v>29</v>
      </c>
      <c r="P239" s="2">
        <f>IF(DatosLimpios[[#This Row],[Number of Affected Users]]="six hundred",600,VALUE(DatosLimpios[[#This Row],[Number of Affected Users]]))</f>
        <v>254933</v>
      </c>
      <c r="Q239" s="2">
        <f>IF(DatosLimpios[[#This Row],[Number of Affected Users]]="six hundred",600,VALUE(DatosLimpios[[#This Row],[Number of Affected Users]]))</f>
        <v>254933</v>
      </c>
      <c r="R239" s="11">
        <f>DatosLimpios[[#This Row],[Perdida economica UNK]] /DatosLimpios[[#This Row],[Nº de Usuarios Afectados]]</f>
        <v>2.1731199962343046</v>
      </c>
      <c r="S239" s="11" t="str">
        <f>IF(DatosLimpios[[#This Row],[Perdida $ por Usuario]]&gt;100, "Grave",IF(DatosLimpios[[#This Row],[Perdida $ por Usuario]]&gt;40, "Moderada","Leve"))</f>
        <v>Leve</v>
      </c>
      <c r="T239" s="1" t="str">
        <f t="shared" si="3"/>
        <v>Nation-state</v>
      </c>
      <c r="U239" s="3" t="s">
        <v>34</v>
      </c>
      <c r="V239" s="3" t="s">
        <v>31</v>
      </c>
      <c r="W239" s="2">
        <v>41</v>
      </c>
      <c r="X239" s="2" t="str">
        <f>IF(DatosLimpios[[#This Row],[Incident Resolution Time (in Hours)]]&gt;50,"Tardia",IF(DatosLimpios[[#This Row],[Incident Resolution Time (in Hours)]]&gt;20,"Media","Rapida" ))</f>
        <v>Media</v>
      </c>
    </row>
    <row r="240" spans="1:24" x14ac:dyDescent="0.25">
      <c r="A240" s="2">
        <v>243</v>
      </c>
      <c r="B240" s="3" t="s">
        <v>26</v>
      </c>
      <c r="C2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40" s="1" t="str">
        <f>IFERROR(VLOOKUP(DatosLimpios[[#This Row],[Paises]], TablaRegiones[],2,FALSE), "Otra")</f>
        <v>Europa</v>
      </c>
      <c r="E240" s="2">
        <v>2023</v>
      </c>
      <c r="F240" s="3" t="s">
        <v>39</v>
      </c>
      <c r="G240" s="2">
        <f xml:space="preserve"> 2025 -DatosLimpios[[#This Row],[Year]]</f>
        <v>2</v>
      </c>
      <c r="H240" s="1" t="str">
        <f>IF(TRIM(DatosLimpios[[#This Row],[Attack Type]])="","Unknown",PROPER(TRIM(LOWER(DatosLimpios[[#This Row],[Attack Type]]))))</f>
        <v>Ddos</v>
      </c>
      <c r="I240" s="3" t="s">
        <v>69</v>
      </c>
      <c r="J24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0" s="11">
        <v>5528</v>
      </c>
      <c r="L240" s="11">
        <f>IF(DatosLimpios[[#This Row],[Financial Loss (in Million $) ]]="",0,ABS(DatosLimpios[[#This Row],[Financial Loss (in Million $) ]]))*1000</f>
        <v>5528000</v>
      </c>
      <c r="M240" s="11" t="str">
        <f>IF(DatosLimpios[[#This Row],[Perdida economica UNK]]&gt;4000000,"Alta", IF(DatosLimpios[[#This Row],[Perdida economica UNK]]&gt;100000,"Media", "Baja"))</f>
        <v>Alta</v>
      </c>
      <c r="N240" s="18" t="s">
        <v>289</v>
      </c>
      <c r="O240" s="3" t="s">
        <v>14</v>
      </c>
      <c r="P240" s="2">
        <f>IF(DatosLimpios[[#This Row],[Number of Affected Users]]="six hundred",600,VALUE(DatosLimpios[[#This Row],[Number of Affected Users]]))</f>
        <v>339144</v>
      </c>
      <c r="Q240" s="2">
        <f>IF(DatosLimpios[[#This Row],[Number of Affected Users]]="six hundred",600,VALUE(DatosLimpios[[#This Row],[Number of Affected Users]]))</f>
        <v>339144</v>
      </c>
      <c r="R240" s="11">
        <f>DatosLimpios[[#This Row],[Perdida economica UNK]] /DatosLimpios[[#This Row],[Nº de Usuarios Afectados]]</f>
        <v>16.299860826079776</v>
      </c>
      <c r="S240" s="11" t="str">
        <f>IF(DatosLimpios[[#This Row],[Perdida $ por Usuario]]&gt;100, "Grave",IF(DatosLimpios[[#This Row],[Perdida $ por Usuario]]&gt;40, "Moderada","Leve"))</f>
        <v>Leve</v>
      </c>
      <c r="T240" s="1" t="str">
        <f t="shared" si="3"/>
        <v>Hacker Group</v>
      </c>
      <c r="U240" s="3" t="s">
        <v>15</v>
      </c>
      <c r="V240" s="3" t="s">
        <v>16</v>
      </c>
      <c r="W240" s="2">
        <v>26</v>
      </c>
      <c r="X240" s="2" t="str">
        <f>IF(DatosLimpios[[#This Row],[Incident Resolution Time (in Hours)]]&gt;50,"Tardia",IF(DatosLimpios[[#This Row],[Incident Resolution Time (in Hours)]]&gt;20,"Media","Rapida" ))</f>
        <v>Media</v>
      </c>
    </row>
    <row r="241" spans="1:24" x14ac:dyDescent="0.25">
      <c r="A241" s="2">
        <v>244</v>
      </c>
      <c r="B241" s="3" t="s">
        <v>45</v>
      </c>
      <c r="C2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1" s="1" t="str">
        <f>IFERROR(VLOOKUP(DatosLimpios[[#This Row],[Paises]], TablaRegiones[],2,FALSE), "Otra")</f>
        <v>Asia</v>
      </c>
      <c r="E241" s="2">
        <v>2022</v>
      </c>
      <c r="F241" s="3" t="s">
        <v>17</v>
      </c>
      <c r="G241" s="2">
        <f xml:space="preserve"> 2025 -DatosLimpios[[#This Row],[Year]]</f>
        <v>3</v>
      </c>
      <c r="H241" s="1" t="str">
        <f>IF(TRIM(DatosLimpios[[#This Row],[Attack Type]])="","Unknown",PROPER(TRIM(LOWER(DatosLimpios[[#This Row],[Attack Type]]))))</f>
        <v>Ransomware</v>
      </c>
      <c r="I241" s="3" t="s">
        <v>12</v>
      </c>
      <c r="J24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1" s="11">
        <v>5752</v>
      </c>
      <c r="L241" s="11">
        <f>IF(DatosLimpios[[#This Row],[Financial Loss (in Million $) ]]="",0,ABS(DatosLimpios[[#This Row],[Financial Loss (in Million $) ]]))*1000</f>
        <v>5752000</v>
      </c>
      <c r="M241" s="11" t="str">
        <f>IF(DatosLimpios[[#This Row],[Perdida economica UNK]]&gt;4000000,"Alta", IF(DatosLimpios[[#This Row],[Perdida economica UNK]]&gt;100000,"Media", "Baja"))</f>
        <v>Alta</v>
      </c>
      <c r="N241" s="18" t="s">
        <v>290</v>
      </c>
      <c r="O241" s="3" t="s">
        <v>36</v>
      </c>
      <c r="P241" s="2">
        <f>IF(DatosLimpios[[#This Row],[Number of Affected Users]]="six hundred",600,VALUE(DatosLimpios[[#This Row],[Number of Affected Users]]))</f>
        <v>170002</v>
      </c>
      <c r="Q241" s="2">
        <f>IF(DatosLimpios[[#This Row],[Number of Affected Users]]="six hundred",600,VALUE(DatosLimpios[[#This Row],[Number of Affected Users]]))</f>
        <v>170002</v>
      </c>
      <c r="R241" s="11">
        <f>DatosLimpios[[#This Row],[Perdida economica UNK]] /DatosLimpios[[#This Row],[Nº de Usuarios Afectados]]</f>
        <v>33.834896060046354</v>
      </c>
      <c r="S241" s="11" t="str">
        <f>IF(DatosLimpios[[#This Row],[Perdida $ por Usuario]]&gt;100, "Grave",IF(DatosLimpios[[#This Row],[Perdida $ por Usuario]]&gt;40, "Moderada","Leve"))</f>
        <v>Leve</v>
      </c>
      <c r="T241" s="1" t="str">
        <f t="shared" si="3"/>
        <v>Unknown</v>
      </c>
      <c r="U241" s="3" t="s">
        <v>15</v>
      </c>
      <c r="V241" s="3" t="s">
        <v>31</v>
      </c>
      <c r="W241" s="2">
        <v>54</v>
      </c>
      <c r="X241" s="2" t="str">
        <f>IF(DatosLimpios[[#This Row],[Incident Resolution Time (in Hours)]]&gt;50,"Tardia",IF(DatosLimpios[[#This Row],[Incident Resolution Time (in Hours)]]&gt;20,"Media","Rapida" ))</f>
        <v>Tardia</v>
      </c>
    </row>
    <row r="242" spans="1:24" x14ac:dyDescent="0.25">
      <c r="A242" s="2">
        <v>245</v>
      </c>
      <c r="B242" s="3" t="s">
        <v>71</v>
      </c>
      <c r="C2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2" s="1" t="str">
        <f>IFERROR(VLOOKUP(DatosLimpios[[#This Row],[Paises]], TablaRegiones[],2,FALSE), "Otra")</f>
        <v>Asia</v>
      </c>
      <c r="E242" s="2">
        <v>2019</v>
      </c>
      <c r="F242" s="3" t="s">
        <v>39</v>
      </c>
      <c r="G242" s="2">
        <f xml:space="preserve"> 2025 -DatosLimpios[[#This Row],[Year]]</f>
        <v>6</v>
      </c>
      <c r="H242" s="1" t="str">
        <f>IF(TRIM(DatosLimpios[[#This Row],[Attack Type]])="","Unknown",PROPER(TRIM(LOWER(DatosLimpios[[#This Row],[Attack Type]]))))</f>
        <v>Ddos</v>
      </c>
      <c r="I242" s="3" t="s">
        <v>69</v>
      </c>
      <c r="J24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2" s="11">
        <v>7465</v>
      </c>
      <c r="L242" s="11">
        <f>IF(DatosLimpios[[#This Row],[Financial Loss (in Million $) ]]="",0,ABS(DatosLimpios[[#This Row],[Financial Loss (in Million $) ]]))*1000</f>
        <v>7465000</v>
      </c>
      <c r="M242" s="11" t="str">
        <f>IF(DatosLimpios[[#This Row],[Perdida economica UNK]]&gt;4000000,"Alta", IF(DatosLimpios[[#This Row],[Perdida economica UNK]]&gt;100000,"Media", "Baja"))</f>
        <v>Alta</v>
      </c>
      <c r="N242" s="18" t="s">
        <v>291</v>
      </c>
      <c r="O242" s="3" t="s">
        <v>29</v>
      </c>
      <c r="P242" s="2">
        <f>IF(DatosLimpios[[#This Row],[Number of Affected Users]]="six hundred",600,VALUE(DatosLimpios[[#This Row],[Number of Affected Users]]))</f>
        <v>491269</v>
      </c>
      <c r="Q242" s="2">
        <f>IF(DatosLimpios[[#This Row],[Number of Affected Users]]="six hundred",600,VALUE(DatosLimpios[[#This Row],[Number of Affected Users]]))</f>
        <v>491269</v>
      </c>
      <c r="R242" s="11">
        <f>DatosLimpios[[#This Row],[Perdida economica UNK]] /DatosLimpios[[#This Row],[Nº de Usuarios Afectados]]</f>
        <v>15.195341045333615</v>
      </c>
      <c r="S242" s="11" t="str">
        <f>IF(DatosLimpios[[#This Row],[Perdida $ por Usuario]]&gt;100, "Grave",IF(DatosLimpios[[#This Row],[Perdida $ por Usuario]]&gt;40, "Moderada","Leve"))</f>
        <v>Leve</v>
      </c>
      <c r="T242" s="1" t="str">
        <f t="shared" si="3"/>
        <v>Nation-state</v>
      </c>
      <c r="U242" s="3" t="s">
        <v>52</v>
      </c>
      <c r="V242" s="3" t="s">
        <v>49</v>
      </c>
      <c r="W242" s="2">
        <v>67</v>
      </c>
      <c r="X242" s="2" t="str">
        <f>IF(DatosLimpios[[#This Row],[Incident Resolution Time (in Hours)]]&gt;50,"Tardia",IF(DatosLimpios[[#This Row],[Incident Resolution Time (in Hours)]]&gt;20,"Media","Rapida" ))</f>
        <v>Tardia</v>
      </c>
    </row>
    <row r="243" spans="1:24" x14ac:dyDescent="0.25">
      <c r="A243" s="2">
        <v>246</v>
      </c>
      <c r="B243" s="3" t="s">
        <v>10</v>
      </c>
      <c r="C2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43" s="1" t="str">
        <f>IFERROR(VLOOKUP(DatosLimpios[[#This Row],[Paises]], TablaRegiones[],2,FALSE), "Otra")</f>
        <v>Asia</v>
      </c>
      <c r="E243" s="2">
        <v>2019</v>
      </c>
      <c r="F243" s="3" t="s">
        <v>50</v>
      </c>
      <c r="G243" s="2">
        <f xml:space="preserve"> 2025 -DatosLimpios[[#This Row],[Year]]</f>
        <v>6</v>
      </c>
      <c r="H243" s="1" t="str">
        <f>IF(TRIM(DatosLimpios[[#This Row],[Attack Type]])="","Unknown",PROPER(TRIM(LOWER(DatosLimpios[[#This Row],[Attack Type]]))))</f>
        <v>Phishing</v>
      </c>
      <c r="I243" s="3" t="s">
        <v>46</v>
      </c>
      <c r="J24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3" s="11">
        <v>4914</v>
      </c>
      <c r="L243" s="11">
        <f>IF(DatosLimpios[[#This Row],[Financial Loss (in Million $) ]]="",0,ABS(DatosLimpios[[#This Row],[Financial Loss (in Million $) ]]))*1000</f>
        <v>4914000</v>
      </c>
      <c r="M243" s="11" t="str">
        <f>IF(DatosLimpios[[#This Row],[Perdida economica UNK]]&gt;4000000,"Alta", IF(DatosLimpios[[#This Row],[Perdida economica UNK]]&gt;100000,"Media", "Baja"))</f>
        <v>Alta</v>
      </c>
      <c r="N243" s="18" t="s">
        <v>292</v>
      </c>
      <c r="O243" s="3" t="s">
        <v>33</v>
      </c>
      <c r="P243" s="2">
        <f>IF(DatosLimpios[[#This Row],[Number of Affected Users]]="six hundred",600,VALUE(DatosLimpios[[#This Row],[Number of Affected Users]]))</f>
        <v>341100</v>
      </c>
      <c r="Q243" s="2">
        <f>IF(DatosLimpios[[#This Row],[Number of Affected Users]]="six hundred",600,VALUE(DatosLimpios[[#This Row],[Number of Affected Users]]))</f>
        <v>341100</v>
      </c>
      <c r="R243" s="11">
        <f>DatosLimpios[[#This Row],[Perdida economica UNK]] /DatosLimpios[[#This Row],[Nº de Usuarios Afectados]]</f>
        <v>14.406332453825858</v>
      </c>
      <c r="S243" s="11" t="str">
        <f>IF(DatosLimpios[[#This Row],[Perdida $ por Usuario]]&gt;100, "Grave",IF(DatosLimpios[[#This Row],[Perdida $ por Usuario]]&gt;40, "Moderada","Leve"))</f>
        <v>Leve</v>
      </c>
      <c r="T243" s="1" t="str">
        <f t="shared" si="3"/>
        <v>Insider</v>
      </c>
      <c r="U243" s="3" t="s">
        <v>34</v>
      </c>
      <c r="V243" s="3" t="s">
        <v>49</v>
      </c>
      <c r="W243" s="2">
        <v>37</v>
      </c>
      <c r="X243" s="2" t="str">
        <f>IF(DatosLimpios[[#This Row],[Incident Resolution Time (in Hours)]]&gt;50,"Tardia",IF(DatosLimpios[[#This Row],[Incident Resolution Time (in Hours)]]&gt;20,"Media","Rapida" ))</f>
        <v>Media</v>
      </c>
    </row>
    <row r="244" spans="1:24" x14ac:dyDescent="0.25">
      <c r="A244" s="2">
        <v>247</v>
      </c>
      <c r="B244" s="3" t="s">
        <v>45</v>
      </c>
      <c r="C2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4" s="1" t="str">
        <f>IFERROR(VLOOKUP(DatosLimpios[[#This Row],[Paises]], TablaRegiones[],2,FALSE), "Otra")</f>
        <v>Asia</v>
      </c>
      <c r="E244" s="2">
        <v>2018</v>
      </c>
      <c r="F244" s="3" t="s">
        <v>39</v>
      </c>
      <c r="G244" s="2">
        <f xml:space="preserve"> 2025 -DatosLimpios[[#This Row],[Year]]</f>
        <v>7</v>
      </c>
      <c r="H244" s="1" t="str">
        <f>IF(TRIM(DatosLimpios[[#This Row],[Attack Type]])="","Unknown",PROPER(TRIM(LOWER(DatosLimpios[[#This Row],[Attack Type]]))))</f>
        <v>Ddos</v>
      </c>
      <c r="I244" s="3" t="s">
        <v>69</v>
      </c>
      <c r="J24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4" s="11">
        <v>3604</v>
      </c>
      <c r="L244" s="11">
        <f>IF(DatosLimpios[[#This Row],[Financial Loss (in Million $) ]]="",0,ABS(DatosLimpios[[#This Row],[Financial Loss (in Million $) ]]))*1000</f>
        <v>3604000</v>
      </c>
      <c r="M244" s="11" t="str">
        <f>IF(DatosLimpios[[#This Row],[Perdida economica UNK]]&gt;4000000,"Alta", IF(DatosLimpios[[#This Row],[Perdida economica UNK]]&gt;100000,"Media", "Baja"))</f>
        <v>Media</v>
      </c>
      <c r="N244" s="18" t="s">
        <v>293</v>
      </c>
      <c r="O244" s="3" t="s">
        <v>33</v>
      </c>
      <c r="P244" s="2">
        <f>IF(DatosLimpios[[#This Row],[Number of Affected Users]]="six hundred",600,VALUE(DatosLimpios[[#This Row],[Number of Affected Users]]))</f>
        <v>446170</v>
      </c>
      <c r="Q244" s="2">
        <f>IF(DatosLimpios[[#This Row],[Number of Affected Users]]="six hundred",600,VALUE(DatosLimpios[[#This Row],[Number of Affected Users]]))</f>
        <v>446170</v>
      </c>
      <c r="R244" s="11">
        <f>DatosLimpios[[#This Row],[Perdida economica UNK]] /DatosLimpios[[#This Row],[Nº de Usuarios Afectados]]</f>
        <v>8.0776385682587346</v>
      </c>
      <c r="S244" s="11" t="str">
        <f>IF(DatosLimpios[[#This Row],[Perdida $ por Usuario]]&gt;100, "Grave",IF(DatosLimpios[[#This Row],[Perdida $ por Usuario]]&gt;40, "Moderada","Leve"))</f>
        <v>Leve</v>
      </c>
      <c r="T244" s="1" t="str">
        <f t="shared" si="3"/>
        <v>Insider</v>
      </c>
      <c r="U244" s="3" t="s">
        <v>15</v>
      </c>
      <c r="V244" s="3" t="s">
        <v>16</v>
      </c>
      <c r="W244" s="2">
        <v>72</v>
      </c>
      <c r="X244" s="2" t="str">
        <f>IF(DatosLimpios[[#This Row],[Incident Resolution Time (in Hours)]]&gt;50,"Tardia",IF(DatosLimpios[[#This Row],[Incident Resolution Time (in Hours)]]&gt;20,"Media","Rapida" ))</f>
        <v>Tardia</v>
      </c>
    </row>
    <row r="245" spans="1:24" x14ac:dyDescent="0.25">
      <c r="A245" s="2">
        <v>248</v>
      </c>
      <c r="B245" s="3" t="s">
        <v>45</v>
      </c>
      <c r="C2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5" s="1" t="str">
        <f>IFERROR(VLOOKUP(DatosLimpios[[#This Row],[Paises]], TablaRegiones[],2,FALSE), "Otra")</f>
        <v>Asia</v>
      </c>
      <c r="E245" s="2">
        <v>2015</v>
      </c>
      <c r="F245" s="3" t="s">
        <v>63</v>
      </c>
      <c r="G245" s="2">
        <f xml:space="preserve"> 2025 -DatosLimpios[[#This Row],[Year]]</f>
        <v>10</v>
      </c>
      <c r="H245" s="1" t="str">
        <f>IF(TRIM(DatosLimpios[[#This Row],[Attack Type]])="","Unknown",PROPER(TRIM(LOWER(DatosLimpios[[#This Row],[Attack Type]]))))</f>
        <v>Malware</v>
      </c>
      <c r="I245" s="3" t="s">
        <v>27</v>
      </c>
      <c r="J24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5" s="11">
        <v>1409</v>
      </c>
      <c r="L245" s="11">
        <f>IF(DatosLimpios[[#This Row],[Financial Loss (in Million $) ]]="",0,ABS(DatosLimpios[[#This Row],[Financial Loss (in Million $) ]]))*1000</f>
        <v>1409000</v>
      </c>
      <c r="M245" s="11" t="str">
        <f>IF(DatosLimpios[[#This Row],[Perdida economica UNK]]&gt;4000000,"Alta", IF(DatosLimpios[[#This Row],[Perdida economica UNK]]&gt;100000,"Media", "Baja"))</f>
        <v>Media</v>
      </c>
      <c r="N245" s="18" t="s">
        <v>294</v>
      </c>
      <c r="O245" s="3" t="s">
        <v>33</v>
      </c>
      <c r="P245" s="2">
        <f>IF(DatosLimpios[[#This Row],[Number of Affected Users]]="six hundred",600,VALUE(DatosLimpios[[#This Row],[Number of Affected Users]]))</f>
        <v>28398</v>
      </c>
      <c r="Q245" s="2">
        <f>IF(DatosLimpios[[#This Row],[Number of Affected Users]]="six hundred",600,VALUE(DatosLimpios[[#This Row],[Number of Affected Users]]))</f>
        <v>28398</v>
      </c>
      <c r="R245" s="11">
        <f>DatosLimpios[[#This Row],[Perdida economica UNK]] /DatosLimpios[[#This Row],[Nº de Usuarios Afectados]]</f>
        <v>49.616170152827664</v>
      </c>
      <c r="S245" s="11" t="str">
        <f>IF(DatosLimpios[[#This Row],[Perdida $ por Usuario]]&gt;100, "Grave",IF(DatosLimpios[[#This Row],[Perdida $ por Usuario]]&gt;40, "Moderada","Leve"))</f>
        <v>Moderada</v>
      </c>
      <c r="T245" s="1" t="str">
        <f t="shared" si="3"/>
        <v>Insider</v>
      </c>
      <c r="U245" s="3" t="s">
        <v>52</v>
      </c>
      <c r="V245" s="3" t="s">
        <v>57</v>
      </c>
      <c r="W245" s="2">
        <v>22</v>
      </c>
      <c r="X245" s="2" t="str">
        <f>IF(DatosLimpios[[#This Row],[Incident Resolution Time (in Hours)]]&gt;50,"Tardia",IF(DatosLimpios[[#This Row],[Incident Resolution Time (in Hours)]]&gt;20,"Media","Rapida" ))</f>
        <v>Media</v>
      </c>
    </row>
    <row r="246" spans="1:24" x14ac:dyDescent="0.25">
      <c r="A246" s="2">
        <v>249</v>
      </c>
      <c r="B246" s="3" t="s">
        <v>41</v>
      </c>
      <c r="C2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46" s="1" t="str">
        <f>IFERROR(VLOOKUP(DatosLimpios[[#This Row],[Paises]], TablaRegiones[],2,FALSE), "Otra")</f>
        <v>Europa</v>
      </c>
      <c r="E246" s="2">
        <v>2017</v>
      </c>
      <c r="F246" s="3" t="s">
        <v>17</v>
      </c>
      <c r="G246" s="2">
        <f xml:space="preserve"> 2025 -DatosLimpios[[#This Row],[Year]]</f>
        <v>8</v>
      </c>
      <c r="H246" s="1" t="str">
        <f>IF(TRIM(DatosLimpios[[#This Row],[Attack Type]])="","Unknown",PROPER(TRIM(LOWER(DatosLimpios[[#This Row],[Attack Type]]))))</f>
        <v>Ransomware</v>
      </c>
      <c r="I246" s="3" t="s">
        <v>27</v>
      </c>
      <c r="J24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6" s="11">
        <v>6636</v>
      </c>
      <c r="L246" s="11">
        <f>IF(DatosLimpios[[#This Row],[Financial Loss (in Million $) ]]="",0,ABS(DatosLimpios[[#This Row],[Financial Loss (in Million $) ]]))*1000</f>
        <v>6636000</v>
      </c>
      <c r="M246" s="11" t="str">
        <f>IF(DatosLimpios[[#This Row],[Perdida economica UNK]]&gt;4000000,"Alta", IF(DatosLimpios[[#This Row],[Perdida economica UNK]]&gt;100000,"Media", "Baja"))</f>
        <v>Alta</v>
      </c>
      <c r="N246" s="18" t="s">
        <v>295</v>
      </c>
      <c r="O246" s="3" t="s">
        <v>14</v>
      </c>
      <c r="P246" s="2">
        <f>IF(DatosLimpios[[#This Row],[Number of Affected Users]]="six hundred",600,VALUE(DatosLimpios[[#This Row],[Number of Affected Users]]))</f>
        <v>180698</v>
      </c>
      <c r="Q246" s="2">
        <f>IF(DatosLimpios[[#This Row],[Number of Affected Users]]="six hundred",600,VALUE(DatosLimpios[[#This Row],[Number of Affected Users]]))</f>
        <v>180698</v>
      </c>
      <c r="R246" s="11">
        <f>DatosLimpios[[#This Row],[Perdida economica UNK]] /DatosLimpios[[#This Row],[Nº de Usuarios Afectados]]</f>
        <v>36.72425815448981</v>
      </c>
      <c r="S246" s="11" t="str">
        <f>IF(DatosLimpios[[#This Row],[Perdida $ por Usuario]]&gt;100, "Grave",IF(DatosLimpios[[#This Row],[Perdida $ por Usuario]]&gt;40, "Moderada","Leve"))</f>
        <v>Leve</v>
      </c>
      <c r="T246" s="1" t="str">
        <f t="shared" si="3"/>
        <v>Hacker Group</v>
      </c>
      <c r="U246" s="3" t="s">
        <v>52</v>
      </c>
      <c r="V246" s="3" t="s">
        <v>57</v>
      </c>
      <c r="W246" s="2">
        <v>53</v>
      </c>
      <c r="X246" s="2" t="str">
        <f>IF(DatosLimpios[[#This Row],[Incident Resolution Time (in Hours)]]&gt;50,"Tardia",IF(DatosLimpios[[#This Row],[Incident Resolution Time (in Hours)]]&gt;20,"Media","Rapida" ))</f>
        <v>Tardia</v>
      </c>
    </row>
    <row r="247" spans="1:24" x14ac:dyDescent="0.25">
      <c r="A247" s="2">
        <v>250</v>
      </c>
      <c r="B247" s="3" t="s">
        <v>32</v>
      </c>
      <c r="C2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47" s="1" t="str">
        <f>IFERROR(VLOOKUP(DatosLimpios[[#This Row],[Paises]], TablaRegiones[],2,FALSE), "Otra")</f>
        <v>Europa</v>
      </c>
      <c r="E247" s="2">
        <v>2017</v>
      </c>
      <c r="F247" s="3" t="s">
        <v>63</v>
      </c>
      <c r="G247" s="2">
        <f xml:space="preserve"> 2025 -DatosLimpios[[#This Row],[Year]]</f>
        <v>8</v>
      </c>
      <c r="H247" s="1" t="str">
        <f>IF(TRIM(DatosLimpios[[#This Row],[Attack Type]])="","Unknown",PROPER(TRIM(LOWER(DatosLimpios[[#This Row],[Attack Type]]))))</f>
        <v>Malware</v>
      </c>
      <c r="I247" s="3" t="s">
        <v>47</v>
      </c>
      <c r="J24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7" s="11">
        <v>853</v>
      </c>
      <c r="L247" s="11">
        <f>IF(DatosLimpios[[#This Row],[Financial Loss (in Million $) ]]="",0,ABS(DatosLimpios[[#This Row],[Financial Loss (in Million $) ]]))*1000</f>
        <v>853000</v>
      </c>
      <c r="M247" s="11" t="str">
        <f>IF(DatosLimpios[[#This Row],[Perdida economica UNK]]&gt;4000000,"Alta", IF(DatosLimpios[[#This Row],[Perdida economica UNK]]&gt;100000,"Media", "Baja"))</f>
        <v>Media</v>
      </c>
      <c r="N247" s="18" t="s">
        <v>296</v>
      </c>
      <c r="O247" s="3" t="s">
        <v>36</v>
      </c>
      <c r="P247" s="2">
        <f>IF(DatosLimpios[[#This Row],[Number of Affected Users]]="six hundred",600,VALUE(DatosLimpios[[#This Row],[Number of Affected Users]]))</f>
        <v>676384</v>
      </c>
      <c r="Q247" s="2">
        <f>IF(DatosLimpios[[#This Row],[Number of Affected Users]]="six hundred",600,VALUE(DatosLimpios[[#This Row],[Number of Affected Users]]))</f>
        <v>676384</v>
      </c>
      <c r="R247" s="11">
        <f>DatosLimpios[[#This Row],[Perdida economica UNK]] /DatosLimpios[[#This Row],[Nº de Usuarios Afectados]]</f>
        <v>1.2611179448360694</v>
      </c>
      <c r="S247" s="11" t="str">
        <f>IF(DatosLimpios[[#This Row],[Perdida $ por Usuario]]&gt;100, "Grave",IF(DatosLimpios[[#This Row],[Perdida $ por Usuario]]&gt;40, "Moderada","Leve"))</f>
        <v>Leve</v>
      </c>
      <c r="T247" s="1" t="str">
        <f t="shared" si="3"/>
        <v>Unknown</v>
      </c>
      <c r="U247" s="3" t="s">
        <v>34</v>
      </c>
      <c r="V247" s="3" t="s">
        <v>16</v>
      </c>
      <c r="W247" s="2">
        <v>44</v>
      </c>
      <c r="X247" s="2" t="str">
        <f>IF(DatosLimpios[[#This Row],[Incident Resolution Time (in Hours)]]&gt;50,"Tardia",IF(DatosLimpios[[#This Row],[Incident Resolution Time (in Hours)]]&gt;20,"Media","Rapida" ))</f>
        <v>Media</v>
      </c>
    </row>
    <row r="248" spans="1:24" x14ac:dyDescent="0.25">
      <c r="A248" s="2">
        <v>251</v>
      </c>
      <c r="B248" s="3" t="s">
        <v>66</v>
      </c>
      <c r="C2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8" s="1" t="str">
        <f>IFERROR(VLOOKUP(DatosLimpios[[#This Row],[Paises]], TablaRegiones[],2,FALSE), "Otra")</f>
        <v>América</v>
      </c>
      <c r="E248" s="2">
        <v>2015</v>
      </c>
      <c r="F248" s="3" t="s">
        <v>17</v>
      </c>
      <c r="G248" s="2">
        <f xml:space="preserve"> 2025 -DatosLimpios[[#This Row],[Year]]</f>
        <v>10</v>
      </c>
      <c r="H248" s="1" t="str">
        <f>IF(TRIM(DatosLimpios[[#This Row],[Attack Type]])="","Unknown",PROPER(TRIM(LOWER(DatosLimpios[[#This Row],[Attack Type]]))))</f>
        <v>Ransomware</v>
      </c>
      <c r="I248" s="3" t="s">
        <v>47</v>
      </c>
      <c r="J24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8" s="11">
        <v>6191</v>
      </c>
      <c r="L248" s="11">
        <f>IF(DatosLimpios[[#This Row],[Financial Loss (in Million $) ]]="",0,ABS(DatosLimpios[[#This Row],[Financial Loss (in Million $) ]]))*1000</f>
        <v>6191000</v>
      </c>
      <c r="M248" s="11" t="str">
        <f>IF(DatosLimpios[[#This Row],[Perdida economica UNK]]&gt;4000000,"Alta", IF(DatosLimpios[[#This Row],[Perdida economica UNK]]&gt;100000,"Media", "Baja"))</f>
        <v>Alta</v>
      </c>
      <c r="N248" s="18" t="s">
        <v>297</v>
      </c>
      <c r="O248" s="3" t="s">
        <v>33</v>
      </c>
      <c r="P248" s="2">
        <f>IF(DatosLimpios[[#This Row],[Number of Affected Users]]="six hundred",600,VALUE(DatosLimpios[[#This Row],[Number of Affected Users]]))</f>
        <v>961557</v>
      </c>
      <c r="Q248" s="2">
        <f>IF(DatosLimpios[[#This Row],[Number of Affected Users]]="six hundred",600,VALUE(DatosLimpios[[#This Row],[Number of Affected Users]]))</f>
        <v>961557</v>
      </c>
      <c r="R248" s="11">
        <f>DatosLimpios[[#This Row],[Perdida economica UNK]] /DatosLimpios[[#This Row],[Nº de Usuarios Afectados]]</f>
        <v>6.4385158654141152</v>
      </c>
      <c r="S248" s="11" t="str">
        <f>IF(DatosLimpios[[#This Row],[Perdida $ por Usuario]]&gt;100, "Grave",IF(DatosLimpios[[#This Row],[Perdida $ por Usuario]]&gt;40, "Moderada","Leve"))</f>
        <v>Leve</v>
      </c>
      <c r="T248" s="1" t="str">
        <f t="shared" si="3"/>
        <v>Insider</v>
      </c>
      <c r="U248" s="3" t="s">
        <v>15</v>
      </c>
      <c r="V248" s="3" t="s">
        <v>49</v>
      </c>
      <c r="W248" s="2">
        <v>64</v>
      </c>
      <c r="X248" s="2" t="str">
        <f>IF(DatosLimpios[[#This Row],[Incident Resolution Time (in Hours)]]&gt;50,"Tardia",IF(DatosLimpios[[#This Row],[Incident Resolution Time (in Hours)]]&gt;20,"Media","Rapida" ))</f>
        <v>Tardia</v>
      </c>
    </row>
    <row r="249" spans="1:24" x14ac:dyDescent="0.25">
      <c r="A249" s="2">
        <v>252</v>
      </c>
      <c r="B249" s="3" t="s">
        <v>71</v>
      </c>
      <c r="C2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9" s="1" t="str">
        <f>IFERROR(VLOOKUP(DatosLimpios[[#This Row],[Paises]], TablaRegiones[],2,FALSE), "Otra")</f>
        <v>Asia</v>
      </c>
      <c r="E249" s="2">
        <v>2020</v>
      </c>
      <c r="F249" s="3" t="s">
        <v>50</v>
      </c>
      <c r="G249" s="2">
        <f xml:space="preserve"> 2025 -DatosLimpios[[#This Row],[Year]]</f>
        <v>5</v>
      </c>
      <c r="H249" s="1" t="str">
        <f>IF(TRIM(DatosLimpios[[#This Row],[Attack Type]])="","Unknown",PROPER(TRIM(LOWER(DatosLimpios[[#This Row],[Attack Type]]))))</f>
        <v>Phishing</v>
      </c>
      <c r="I249" s="3" t="s">
        <v>12</v>
      </c>
      <c r="J24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9" s="11">
        <v>5447</v>
      </c>
      <c r="L249" s="11">
        <f>IF(DatosLimpios[[#This Row],[Financial Loss (in Million $) ]]="",0,ABS(DatosLimpios[[#This Row],[Financial Loss (in Million $) ]]))*1000</f>
        <v>5447000</v>
      </c>
      <c r="M249" s="11" t="str">
        <f>IF(DatosLimpios[[#This Row],[Perdida economica UNK]]&gt;4000000,"Alta", IF(DatosLimpios[[#This Row],[Perdida economica UNK]]&gt;100000,"Media", "Baja"))</f>
        <v>Alta</v>
      </c>
      <c r="N249" s="18" t="s">
        <v>298</v>
      </c>
      <c r="O249" s="3" t="s">
        <v>14</v>
      </c>
      <c r="P249" s="2">
        <f>IF(DatosLimpios[[#This Row],[Number of Affected Users]]="six hundred",600,VALUE(DatosLimpios[[#This Row],[Number of Affected Users]]))</f>
        <v>345334</v>
      </c>
      <c r="Q249" s="2">
        <f>IF(DatosLimpios[[#This Row],[Number of Affected Users]]="six hundred",600,VALUE(DatosLimpios[[#This Row],[Number of Affected Users]]))</f>
        <v>345334</v>
      </c>
      <c r="R249" s="11">
        <f>DatosLimpios[[#This Row],[Perdida economica UNK]] /DatosLimpios[[#This Row],[Nº de Usuarios Afectados]]</f>
        <v>15.773135573097349</v>
      </c>
      <c r="S249" s="11" t="str">
        <f>IF(DatosLimpios[[#This Row],[Perdida $ por Usuario]]&gt;100, "Grave",IF(DatosLimpios[[#This Row],[Perdida $ por Usuario]]&gt;40, "Moderada","Leve"))</f>
        <v>Leve</v>
      </c>
      <c r="T249" s="1" t="str">
        <f t="shared" si="3"/>
        <v>Hacker Group</v>
      </c>
      <c r="U249" s="3" t="s">
        <v>25</v>
      </c>
      <c r="V249" s="3" t="s">
        <v>37</v>
      </c>
      <c r="W249" s="2">
        <v>25</v>
      </c>
      <c r="X249" s="2" t="str">
        <f>IF(DatosLimpios[[#This Row],[Incident Resolution Time (in Hours)]]&gt;50,"Tardia",IF(DatosLimpios[[#This Row],[Incident Resolution Time (in Hours)]]&gt;20,"Media","Rapida" ))</f>
        <v>Media</v>
      </c>
    </row>
    <row r="250" spans="1:24" x14ac:dyDescent="0.25">
      <c r="A250" s="2">
        <v>253</v>
      </c>
      <c r="B250" s="3" t="s">
        <v>60</v>
      </c>
      <c r="C2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0" s="1" t="str">
        <f>IFERROR(VLOOKUP(DatosLimpios[[#This Row],[Paises]], TablaRegiones[],2,FALSE), "Otra")</f>
        <v>Asia</v>
      </c>
      <c r="E250" s="2">
        <v>2024</v>
      </c>
      <c r="F250" s="3" t="s">
        <v>50</v>
      </c>
      <c r="G250" s="2">
        <f xml:space="preserve"> 2025 -DatosLimpios[[#This Row],[Year]]</f>
        <v>1</v>
      </c>
      <c r="H250" s="1" t="str">
        <f>IF(TRIM(DatosLimpios[[#This Row],[Attack Type]])="","Unknown",PROPER(TRIM(LOWER(DatosLimpios[[#This Row],[Attack Type]]))))</f>
        <v>Phishing</v>
      </c>
      <c r="I250" s="3" t="s">
        <v>12</v>
      </c>
      <c r="J25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0" s="11">
        <v>8788</v>
      </c>
      <c r="L250" s="11">
        <f>IF(DatosLimpios[[#This Row],[Financial Loss (in Million $) ]]="",0,ABS(DatosLimpios[[#This Row],[Financial Loss (in Million $) ]]))*1000</f>
        <v>8788000</v>
      </c>
      <c r="M250" s="11" t="str">
        <f>IF(DatosLimpios[[#This Row],[Perdida economica UNK]]&gt;4000000,"Alta", IF(DatosLimpios[[#This Row],[Perdida economica UNK]]&gt;100000,"Media", "Baja"))</f>
        <v>Alta</v>
      </c>
      <c r="N250" s="18" t="s">
        <v>299</v>
      </c>
      <c r="O250" s="3" t="s">
        <v>29</v>
      </c>
      <c r="P250" s="2">
        <f>IF(DatosLimpios[[#This Row],[Number of Affected Users]]="six hundred",600,VALUE(DatosLimpios[[#This Row],[Number of Affected Users]]))</f>
        <v>263407</v>
      </c>
      <c r="Q250" s="2">
        <f>IF(DatosLimpios[[#This Row],[Number of Affected Users]]="six hundred",600,VALUE(DatosLimpios[[#This Row],[Number of Affected Users]]))</f>
        <v>263407</v>
      </c>
      <c r="R250" s="11">
        <f>DatosLimpios[[#This Row],[Perdida economica UNK]] /DatosLimpios[[#This Row],[Nº de Usuarios Afectados]]</f>
        <v>33.362818755765794</v>
      </c>
      <c r="S250" s="11" t="str">
        <f>IF(DatosLimpios[[#This Row],[Perdida $ por Usuario]]&gt;100, "Grave",IF(DatosLimpios[[#This Row],[Perdida $ por Usuario]]&gt;40, "Moderada","Leve"))</f>
        <v>Leve</v>
      </c>
      <c r="T250" s="1" t="str">
        <f t="shared" si="3"/>
        <v>Nation-state</v>
      </c>
      <c r="U250" s="3" t="s">
        <v>52</v>
      </c>
      <c r="V250" s="3" t="s">
        <v>37</v>
      </c>
      <c r="W250" s="2">
        <v>8</v>
      </c>
      <c r="X250" s="2" t="str">
        <f>IF(DatosLimpios[[#This Row],[Incident Resolution Time (in Hours)]]&gt;50,"Tardia",IF(DatosLimpios[[#This Row],[Incident Resolution Time (in Hours)]]&gt;20,"Media","Rapida" ))</f>
        <v>Rapida</v>
      </c>
    </row>
    <row r="251" spans="1:24" x14ac:dyDescent="0.25">
      <c r="A251" s="2">
        <v>254</v>
      </c>
      <c r="B251" s="3" t="s">
        <v>60</v>
      </c>
      <c r="C2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1" s="1" t="str">
        <f>IFERROR(VLOOKUP(DatosLimpios[[#This Row],[Paises]], TablaRegiones[],2,FALSE), "Otra")</f>
        <v>Asia</v>
      </c>
      <c r="E251" s="2">
        <v>2017</v>
      </c>
      <c r="F251" s="3" t="s">
        <v>50</v>
      </c>
      <c r="G251" s="2">
        <f xml:space="preserve"> 2025 -DatosLimpios[[#This Row],[Year]]</f>
        <v>8</v>
      </c>
      <c r="H251" s="1" t="str">
        <f>IF(TRIM(DatosLimpios[[#This Row],[Attack Type]])="","Unknown",PROPER(TRIM(LOWER(DatosLimpios[[#This Row],[Attack Type]]))))</f>
        <v>Phishing</v>
      </c>
      <c r="I251" s="3" t="s">
        <v>23</v>
      </c>
      <c r="J25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1" s="11">
        <v>8922</v>
      </c>
      <c r="L251" s="11">
        <f>IF(DatosLimpios[[#This Row],[Financial Loss (in Million $) ]]="",0,ABS(DatosLimpios[[#This Row],[Financial Loss (in Million $) ]]))*1000</f>
        <v>8922000</v>
      </c>
      <c r="M251" s="11" t="str">
        <f>IF(DatosLimpios[[#This Row],[Perdida economica UNK]]&gt;4000000,"Alta", IF(DatosLimpios[[#This Row],[Perdida economica UNK]]&gt;100000,"Media", "Baja"))</f>
        <v>Alta</v>
      </c>
      <c r="N251" s="18" t="s">
        <v>300</v>
      </c>
      <c r="O251" s="3" t="s">
        <v>29</v>
      </c>
      <c r="P251" s="2">
        <f>IF(DatosLimpios[[#This Row],[Number of Affected Users]]="six hundred",600,VALUE(DatosLimpios[[#This Row],[Number of Affected Users]]))</f>
        <v>791350</v>
      </c>
      <c r="Q251" s="2">
        <f>IF(DatosLimpios[[#This Row],[Number of Affected Users]]="six hundred",600,VALUE(DatosLimpios[[#This Row],[Number of Affected Users]]))</f>
        <v>791350</v>
      </c>
      <c r="R251" s="11">
        <f>DatosLimpios[[#This Row],[Perdida economica UNK]] /DatosLimpios[[#This Row],[Nº de Usuarios Afectados]]</f>
        <v>11.274404498641562</v>
      </c>
      <c r="S251" s="11" t="str">
        <f>IF(DatosLimpios[[#This Row],[Perdida $ por Usuario]]&gt;100, "Grave",IF(DatosLimpios[[#This Row],[Perdida $ por Usuario]]&gt;40, "Moderada","Leve"))</f>
        <v>Leve</v>
      </c>
      <c r="T251" s="1" t="str">
        <f t="shared" si="3"/>
        <v>Nation-state</v>
      </c>
      <c r="U251" s="3" t="s">
        <v>34</v>
      </c>
      <c r="V251" s="3" t="s">
        <v>37</v>
      </c>
      <c r="W251" s="2">
        <v>32</v>
      </c>
      <c r="X251" s="2" t="str">
        <f>IF(DatosLimpios[[#This Row],[Incident Resolution Time (in Hours)]]&gt;50,"Tardia",IF(DatosLimpios[[#This Row],[Incident Resolution Time (in Hours)]]&gt;20,"Media","Rapida" ))</f>
        <v>Media</v>
      </c>
    </row>
    <row r="252" spans="1:24" x14ac:dyDescent="0.25">
      <c r="A252" s="2">
        <v>255</v>
      </c>
      <c r="B252" s="3" t="s">
        <v>10</v>
      </c>
      <c r="C2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52" s="1" t="str">
        <f>IFERROR(VLOOKUP(DatosLimpios[[#This Row],[Paises]], TablaRegiones[],2,FALSE), "Otra")</f>
        <v>Asia</v>
      </c>
      <c r="E252" s="2">
        <v>2022</v>
      </c>
      <c r="F252" s="3" t="s">
        <v>17</v>
      </c>
      <c r="G252" s="2">
        <f xml:space="preserve"> 2025 -DatosLimpios[[#This Row],[Year]]</f>
        <v>3</v>
      </c>
      <c r="H252" s="1" t="str">
        <f>IF(TRIM(DatosLimpios[[#This Row],[Attack Type]])="","Unknown",PROPER(TRIM(LOWER(DatosLimpios[[#This Row],[Attack Type]]))))</f>
        <v>Ransomware</v>
      </c>
      <c r="I252" s="3" t="s">
        <v>27</v>
      </c>
      <c r="J25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2" s="11">
        <v>6492</v>
      </c>
      <c r="L252" s="11">
        <f>IF(DatosLimpios[[#This Row],[Financial Loss (in Million $) ]]="",0,ABS(DatosLimpios[[#This Row],[Financial Loss (in Million $) ]]))*1000</f>
        <v>6492000</v>
      </c>
      <c r="M252" s="11" t="str">
        <f>IF(DatosLimpios[[#This Row],[Perdida economica UNK]]&gt;4000000,"Alta", IF(DatosLimpios[[#This Row],[Perdida economica UNK]]&gt;100000,"Media", "Baja"))</f>
        <v>Alta</v>
      </c>
      <c r="N252" s="18" t="s">
        <v>301</v>
      </c>
      <c r="O252" s="3" t="s">
        <v>36</v>
      </c>
      <c r="P252" s="2">
        <f>IF(DatosLimpios[[#This Row],[Number of Affected Users]]="six hundred",600,VALUE(DatosLimpios[[#This Row],[Number of Affected Users]]))</f>
        <v>591819</v>
      </c>
      <c r="Q252" s="2">
        <f>IF(DatosLimpios[[#This Row],[Number of Affected Users]]="six hundred",600,VALUE(DatosLimpios[[#This Row],[Number of Affected Users]]))</f>
        <v>591819</v>
      </c>
      <c r="R252" s="11">
        <f>DatosLimpios[[#This Row],[Perdida economica UNK]] /DatosLimpios[[#This Row],[Nº de Usuarios Afectados]]</f>
        <v>10.969570088151952</v>
      </c>
      <c r="S252" s="11" t="str">
        <f>IF(DatosLimpios[[#This Row],[Perdida $ por Usuario]]&gt;100, "Grave",IF(DatosLimpios[[#This Row],[Perdida $ por Usuario]]&gt;40, "Moderada","Leve"))</f>
        <v>Leve</v>
      </c>
      <c r="T252" s="1" t="str">
        <f t="shared" si="3"/>
        <v>Unknown</v>
      </c>
      <c r="U252" s="3" t="s">
        <v>52</v>
      </c>
      <c r="V252" s="3" t="s">
        <v>37</v>
      </c>
      <c r="W252" s="2">
        <v>49</v>
      </c>
      <c r="X252" s="2" t="str">
        <f>IF(DatosLimpios[[#This Row],[Incident Resolution Time (in Hours)]]&gt;50,"Tardia",IF(DatosLimpios[[#This Row],[Incident Resolution Time (in Hours)]]&gt;20,"Media","Rapida" ))</f>
        <v>Media</v>
      </c>
    </row>
    <row r="253" spans="1:24" x14ac:dyDescent="0.25">
      <c r="A253" s="2">
        <v>256</v>
      </c>
      <c r="B253" s="3" t="s">
        <v>26</v>
      </c>
      <c r="C2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3" s="1" t="str">
        <f>IFERROR(VLOOKUP(DatosLimpios[[#This Row],[Paises]], TablaRegiones[],2,FALSE), "Otra")</f>
        <v>Europa</v>
      </c>
      <c r="E253" s="2">
        <v>2016</v>
      </c>
      <c r="F253" s="3" t="s">
        <v>42</v>
      </c>
      <c r="G253" s="2">
        <f xml:space="preserve"> 2025 -DatosLimpios[[#This Row],[Year]]</f>
        <v>9</v>
      </c>
      <c r="H253" s="1" t="str">
        <f>IF(TRIM(DatosLimpios[[#This Row],[Attack Type]])="","Unknown",PROPER(TRIM(LOWER(DatosLimpios[[#This Row],[Attack Type]]))))</f>
        <v>Sql Injection</v>
      </c>
      <c r="I253" s="3" t="s">
        <v>23</v>
      </c>
      <c r="J25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3" s="11">
        <v>659</v>
      </c>
      <c r="L253" s="11">
        <f>IF(DatosLimpios[[#This Row],[Financial Loss (in Million $) ]]="",0,ABS(DatosLimpios[[#This Row],[Financial Loss (in Million $) ]]))*1000</f>
        <v>659000</v>
      </c>
      <c r="M253" s="11" t="str">
        <f>IF(DatosLimpios[[#This Row],[Perdida economica UNK]]&gt;4000000,"Alta", IF(DatosLimpios[[#This Row],[Perdida economica UNK]]&gt;100000,"Media", "Baja"))</f>
        <v>Media</v>
      </c>
      <c r="N253" s="18" t="s">
        <v>302</v>
      </c>
      <c r="O253" s="3" t="s">
        <v>36</v>
      </c>
      <c r="P253" s="2">
        <f>IF(DatosLimpios[[#This Row],[Number of Affected Users]]="six hundred",600,VALUE(DatosLimpios[[#This Row],[Number of Affected Users]]))</f>
        <v>186612</v>
      </c>
      <c r="Q253" s="2">
        <f>IF(DatosLimpios[[#This Row],[Number of Affected Users]]="six hundred",600,VALUE(DatosLimpios[[#This Row],[Number of Affected Users]]))</f>
        <v>186612</v>
      </c>
      <c r="R253" s="11">
        <f>DatosLimpios[[#This Row],[Perdida economica UNK]] /DatosLimpios[[#This Row],[Nº de Usuarios Afectados]]</f>
        <v>3.5313913360341243</v>
      </c>
      <c r="S253" s="11" t="str">
        <f>IF(DatosLimpios[[#This Row],[Perdida $ por Usuario]]&gt;100, "Grave",IF(DatosLimpios[[#This Row],[Perdida $ por Usuario]]&gt;40, "Moderada","Leve"))</f>
        <v>Leve</v>
      </c>
      <c r="T253" s="1" t="str">
        <f t="shared" si="3"/>
        <v>Unknown</v>
      </c>
      <c r="U253" s="3" t="s">
        <v>15</v>
      </c>
      <c r="V253" s="3" t="s">
        <v>37</v>
      </c>
      <c r="W253" s="2">
        <v>30</v>
      </c>
      <c r="X253" s="2" t="str">
        <f>IF(DatosLimpios[[#This Row],[Incident Resolution Time (in Hours)]]&gt;50,"Tardia",IF(DatosLimpios[[#This Row],[Incident Resolution Time (in Hours)]]&gt;20,"Media","Rapida" ))</f>
        <v>Media</v>
      </c>
    </row>
    <row r="254" spans="1:24" x14ac:dyDescent="0.25">
      <c r="A254" s="2">
        <v>257</v>
      </c>
      <c r="B254" s="3" t="s">
        <v>71</v>
      </c>
      <c r="C2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4" s="1" t="str">
        <f>IFERROR(VLOOKUP(DatosLimpios[[#This Row],[Paises]], TablaRegiones[],2,FALSE), "Otra")</f>
        <v>Asia</v>
      </c>
      <c r="E254" s="2">
        <v>2018</v>
      </c>
      <c r="F254" s="3" t="s">
        <v>17</v>
      </c>
      <c r="G254" s="2">
        <f xml:space="preserve"> 2025 -DatosLimpios[[#This Row],[Year]]</f>
        <v>7</v>
      </c>
      <c r="H254" s="1" t="str">
        <f>IF(TRIM(DatosLimpios[[#This Row],[Attack Type]])="","Unknown",PROPER(TRIM(LOWER(DatosLimpios[[#This Row],[Attack Type]]))))</f>
        <v>Ransomware</v>
      </c>
      <c r="I254" s="3" t="s">
        <v>18</v>
      </c>
      <c r="J25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4" s="11">
        <v>480</v>
      </c>
      <c r="L254" s="11">
        <f>IF(DatosLimpios[[#This Row],[Financial Loss (in Million $) ]]="",0,ABS(DatosLimpios[[#This Row],[Financial Loss (in Million $) ]]))*1000</f>
        <v>480000</v>
      </c>
      <c r="M254" s="11" t="str">
        <f>IF(DatosLimpios[[#This Row],[Perdida economica UNK]]&gt;4000000,"Alta", IF(DatosLimpios[[#This Row],[Perdida economica UNK]]&gt;100000,"Media", "Baja"))</f>
        <v>Media</v>
      </c>
      <c r="N254" s="18" t="s">
        <v>303</v>
      </c>
      <c r="O254" s="3" t="s">
        <v>29</v>
      </c>
      <c r="P254" s="2">
        <f>IF(DatosLimpios[[#This Row],[Number of Affected Users]]="six hundred",600,VALUE(DatosLimpios[[#This Row],[Number of Affected Users]]))</f>
        <v>187730</v>
      </c>
      <c r="Q254" s="2">
        <f>IF(DatosLimpios[[#This Row],[Number of Affected Users]]="six hundred",600,VALUE(DatosLimpios[[#This Row],[Number of Affected Users]]))</f>
        <v>187730</v>
      </c>
      <c r="R254" s="11">
        <f>DatosLimpios[[#This Row],[Perdida economica UNK]] /DatosLimpios[[#This Row],[Nº de Usuarios Afectados]]</f>
        <v>2.5568635806743729</v>
      </c>
      <c r="S254" s="11" t="str">
        <f>IF(DatosLimpios[[#This Row],[Perdida $ por Usuario]]&gt;100, "Grave",IF(DatosLimpios[[#This Row],[Perdida $ por Usuario]]&gt;40, "Moderada","Leve"))</f>
        <v>Leve</v>
      </c>
      <c r="T254" s="1" t="str">
        <f t="shared" si="3"/>
        <v>Nation-state</v>
      </c>
      <c r="U254" s="3" t="s">
        <v>25</v>
      </c>
      <c r="V254" s="3" t="s">
        <v>31</v>
      </c>
      <c r="W254" s="2">
        <v>26</v>
      </c>
      <c r="X254" s="2" t="str">
        <f>IF(DatosLimpios[[#This Row],[Incident Resolution Time (in Hours)]]&gt;50,"Tardia",IF(DatosLimpios[[#This Row],[Incident Resolution Time (in Hours)]]&gt;20,"Media","Rapida" ))</f>
        <v>Media</v>
      </c>
    </row>
    <row r="255" spans="1:24" x14ac:dyDescent="0.25">
      <c r="A255" s="2">
        <v>258</v>
      </c>
      <c r="B255" s="3" t="s">
        <v>41</v>
      </c>
      <c r="C2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5" s="1" t="str">
        <f>IFERROR(VLOOKUP(DatosLimpios[[#This Row],[Paises]], TablaRegiones[],2,FALSE), "Otra")</f>
        <v>Europa</v>
      </c>
      <c r="E255" s="2">
        <v>2015</v>
      </c>
      <c r="F255" s="3" t="s">
        <v>42</v>
      </c>
      <c r="G255" s="2">
        <f xml:space="preserve"> 2025 -DatosLimpios[[#This Row],[Year]]</f>
        <v>10</v>
      </c>
      <c r="H255" s="1" t="str">
        <f>IF(TRIM(DatosLimpios[[#This Row],[Attack Type]])="","Unknown",PROPER(TRIM(LOWER(DatosLimpios[[#This Row],[Attack Type]]))))</f>
        <v>Sql Injection</v>
      </c>
      <c r="I255" s="3" t="s">
        <v>23</v>
      </c>
      <c r="J25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5" s="11">
        <v>8778</v>
      </c>
      <c r="L255" s="11">
        <f>IF(DatosLimpios[[#This Row],[Financial Loss (in Million $) ]]="",0,ABS(DatosLimpios[[#This Row],[Financial Loss (in Million $) ]]))*1000</f>
        <v>8778000</v>
      </c>
      <c r="M255" s="11" t="str">
        <f>IF(DatosLimpios[[#This Row],[Perdida economica UNK]]&gt;4000000,"Alta", IF(DatosLimpios[[#This Row],[Perdida economica UNK]]&gt;100000,"Media", "Baja"))</f>
        <v>Alta</v>
      </c>
      <c r="N255" s="18" t="s">
        <v>304</v>
      </c>
      <c r="O255" s="3" t="s">
        <v>14</v>
      </c>
      <c r="P255" s="2">
        <f>IF(DatosLimpios[[#This Row],[Number of Affected Users]]="six hundred",600,VALUE(DatosLimpios[[#This Row],[Number of Affected Users]]))</f>
        <v>6456</v>
      </c>
      <c r="Q255" s="2">
        <f>IF(DatosLimpios[[#This Row],[Number of Affected Users]]="six hundred",600,VALUE(DatosLimpios[[#This Row],[Number of Affected Users]]))</f>
        <v>6456</v>
      </c>
      <c r="R255" s="11">
        <f>DatosLimpios[[#This Row],[Perdida economica UNK]] /DatosLimpios[[#This Row],[Nº de Usuarios Afectados]]</f>
        <v>1359.6654275092937</v>
      </c>
      <c r="S255" s="11" t="str">
        <f>IF(DatosLimpios[[#This Row],[Perdida $ por Usuario]]&gt;100, "Grave",IF(DatosLimpios[[#This Row],[Perdida $ por Usuario]]&gt;40, "Moderada","Leve"))</f>
        <v>Grave</v>
      </c>
      <c r="T255" s="1" t="str">
        <f t="shared" si="3"/>
        <v>Hacker Group</v>
      </c>
      <c r="U255" s="3" t="s">
        <v>34</v>
      </c>
      <c r="V255" s="3" t="s">
        <v>49</v>
      </c>
      <c r="W255" s="2">
        <v>69</v>
      </c>
      <c r="X255" s="2" t="str">
        <f>IF(DatosLimpios[[#This Row],[Incident Resolution Time (in Hours)]]&gt;50,"Tardia",IF(DatosLimpios[[#This Row],[Incident Resolution Time (in Hours)]]&gt;20,"Media","Rapida" ))</f>
        <v>Tardia</v>
      </c>
    </row>
    <row r="256" spans="1:24" x14ac:dyDescent="0.25">
      <c r="A256" s="2">
        <v>259</v>
      </c>
      <c r="B256" s="3" t="s">
        <v>71</v>
      </c>
      <c r="C2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6" s="1" t="str">
        <f>IFERROR(VLOOKUP(DatosLimpios[[#This Row],[Paises]], TablaRegiones[],2,FALSE), "Otra")</f>
        <v>Asia</v>
      </c>
      <c r="E256" s="2">
        <v>2020</v>
      </c>
      <c r="F256" s="3" t="s">
        <v>63</v>
      </c>
      <c r="G256" s="2">
        <f xml:space="preserve"> 2025 -DatosLimpios[[#This Row],[Year]]</f>
        <v>5</v>
      </c>
      <c r="H256" s="1" t="str">
        <f>IF(TRIM(DatosLimpios[[#This Row],[Attack Type]])="","Unknown",PROPER(TRIM(LOWER(DatosLimpios[[#This Row],[Attack Type]]))))</f>
        <v>Malware</v>
      </c>
      <c r="I256" s="3" t="s">
        <v>46</v>
      </c>
      <c r="J25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56" s="11">
        <v>1573</v>
      </c>
      <c r="L256" s="11">
        <f>IF(DatosLimpios[[#This Row],[Financial Loss (in Million $) ]]="",0,ABS(DatosLimpios[[#This Row],[Financial Loss (in Million $) ]]))*1000</f>
        <v>1573000</v>
      </c>
      <c r="M256" s="11" t="str">
        <f>IF(DatosLimpios[[#This Row],[Perdida economica UNK]]&gt;4000000,"Alta", IF(DatosLimpios[[#This Row],[Perdida economica UNK]]&gt;100000,"Media", "Baja"))</f>
        <v>Media</v>
      </c>
      <c r="N256" s="18" t="s">
        <v>305</v>
      </c>
      <c r="O256" s="3" t="s">
        <v>14</v>
      </c>
      <c r="P256" s="2">
        <f>IF(DatosLimpios[[#This Row],[Number of Affected Users]]="six hundred",600,VALUE(DatosLimpios[[#This Row],[Number of Affected Users]]))</f>
        <v>762662</v>
      </c>
      <c r="Q256" s="2">
        <f>IF(DatosLimpios[[#This Row],[Number of Affected Users]]="six hundred",600,VALUE(DatosLimpios[[#This Row],[Number of Affected Users]]))</f>
        <v>762662</v>
      </c>
      <c r="R256" s="11">
        <f>DatosLimpios[[#This Row],[Perdida economica UNK]] /DatosLimpios[[#This Row],[Nº de Usuarios Afectados]]</f>
        <v>2.0625126202695294</v>
      </c>
      <c r="S256" s="11" t="str">
        <f>IF(DatosLimpios[[#This Row],[Perdida $ por Usuario]]&gt;100, "Grave",IF(DatosLimpios[[#This Row],[Perdida $ por Usuario]]&gt;40, "Moderada","Leve"))</f>
        <v>Leve</v>
      </c>
      <c r="T256" s="1" t="str">
        <f t="shared" si="3"/>
        <v>Hacker Group</v>
      </c>
      <c r="U256" s="3" t="s">
        <v>52</v>
      </c>
      <c r="V256" s="3" t="s">
        <v>49</v>
      </c>
      <c r="W256" s="2">
        <v>56</v>
      </c>
      <c r="X256" s="2" t="str">
        <f>IF(DatosLimpios[[#This Row],[Incident Resolution Time (in Hours)]]&gt;50,"Tardia",IF(DatosLimpios[[#This Row],[Incident Resolution Time (in Hours)]]&gt;20,"Media","Rapida" ))</f>
        <v>Tardia</v>
      </c>
    </row>
    <row r="257" spans="1:24" x14ac:dyDescent="0.25">
      <c r="A257" s="2">
        <v>260</v>
      </c>
      <c r="B257" s="3" t="s">
        <v>26</v>
      </c>
      <c r="C2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7" s="1" t="str">
        <f>IFERROR(VLOOKUP(DatosLimpios[[#This Row],[Paises]], TablaRegiones[],2,FALSE), "Otra")</f>
        <v>Europa</v>
      </c>
      <c r="E257" s="2">
        <v>2015</v>
      </c>
      <c r="F257" s="3" t="s">
        <v>50</v>
      </c>
      <c r="G257" s="2">
        <f xml:space="preserve"> 2025 -DatosLimpios[[#This Row],[Year]]</f>
        <v>10</v>
      </c>
      <c r="H257" s="1" t="str">
        <f>IF(TRIM(DatosLimpios[[#This Row],[Attack Type]])="","Unknown",PROPER(TRIM(LOWER(DatosLimpios[[#This Row],[Attack Type]]))))</f>
        <v>Phishing</v>
      </c>
      <c r="I257" s="3" t="s">
        <v>23</v>
      </c>
      <c r="J25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7" s="11">
        <v>3026</v>
      </c>
      <c r="L257" s="11">
        <f>IF(DatosLimpios[[#This Row],[Financial Loss (in Million $) ]]="",0,ABS(DatosLimpios[[#This Row],[Financial Loss (in Million $) ]]))*1000</f>
        <v>3026000</v>
      </c>
      <c r="M257" s="11" t="str">
        <f>IF(DatosLimpios[[#This Row],[Perdida economica UNK]]&gt;4000000,"Alta", IF(DatosLimpios[[#This Row],[Perdida economica UNK]]&gt;100000,"Media", "Baja"))</f>
        <v>Media</v>
      </c>
      <c r="N257" s="18" t="s">
        <v>306</v>
      </c>
      <c r="O257" s="3" t="s">
        <v>14</v>
      </c>
      <c r="P257" s="2">
        <f>IF(DatosLimpios[[#This Row],[Number of Affected Users]]="six hundred",600,VALUE(DatosLimpios[[#This Row],[Number of Affected Users]]))</f>
        <v>256396</v>
      </c>
      <c r="Q257" s="2">
        <f>IF(DatosLimpios[[#This Row],[Number of Affected Users]]="six hundred",600,VALUE(DatosLimpios[[#This Row],[Number of Affected Users]]))</f>
        <v>256396</v>
      </c>
      <c r="R257" s="11">
        <f>DatosLimpios[[#This Row],[Perdida economica UNK]] /DatosLimpios[[#This Row],[Nº de Usuarios Afectados]]</f>
        <v>11.802056194324404</v>
      </c>
      <c r="S257" s="11" t="str">
        <f>IF(DatosLimpios[[#This Row],[Perdida $ por Usuario]]&gt;100, "Grave",IF(DatosLimpios[[#This Row],[Perdida $ por Usuario]]&gt;40, "Moderada","Leve"))</f>
        <v>Leve</v>
      </c>
      <c r="T257" s="1" t="str">
        <f t="shared" ref="T257:T320" si="4">IF(O257="","Unknown",O257)</f>
        <v>Hacker Group</v>
      </c>
      <c r="U257" s="3" t="s">
        <v>52</v>
      </c>
      <c r="V257" s="3" t="s">
        <v>57</v>
      </c>
      <c r="W257" s="2">
        <v>29</v>
      </c>
      <c r="X257" s="2" t="str">
        <f>IF(DatosLimpios[[#This Row],[Incident Resolution Time (in Hours)]]&gt;50,"Tardia",IF(DatosLimpios[[#This Row],[Incident Resolution Time (in Hours)]]&gt;20,"Media","Rapida" ))</f>
        <v>Media</v>
      </c>
    </row>
    <row r="258" spans="1:24" x14ac:dyDescent="0.25">
      <c r="A258" s="2">
        <v>261</v>
      </c>
      <c r="B258" s="3" t="s">
        <v>66</v>
      </c>
      <c r="C2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8" s="1" t="str">
        <f>IFERROR(VLOOKUP(DatosLimpios[[#This Row],[Paises]], TablaRegiones[],2,FALSE), "Otra")</f>
        <v>América</v>
      </c>
      <c r="E258" s="2">
        <v>2021</v>
      </c>
      <c r="F258" s="3" t="s">
        <v>42</v>
      </c>
      <c r="G258" s="2">
        <f xml:space="preserve"> 2025 -DatosLimpios[[#This Row],[Year]]</f>
        <v>4</v>
      </c>
      <c r="H258" s="1" t="str">
        <f>IF(TRIM(DatosLimpios[[#This Row],[Attack Type]])="","Unknown",PROPER(TRIM(LOWER(DatosLimpios[[#This Row],[Attack Type]]))))</f>
        <v>Sql Injection</v>
      </c>
      <c r="I258" s="3" t="s">
        <v>47</v>
      </c>
      <c r="J25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8" s="11">
        <v>5459</v>
      </c>
      <c r="L258" s="11">
        <f>IF(DatosLimpios[[#This Row],[Financial Loss (in Million $) ]]="",0,ABS(DatosLimpios[[#This Row],[Financial Loss (in Million $) ]]))*1000</f>
        <v>5459000</v>
      </c>
      <c r="M258" s="11" t="str">
        <f>IF(DatosLimpios[[#This Row],[Perdida economica UNK]]&gt;4000000,"Alta", IF(DatosLimpios[[#This Row],[Perdida economica UNK]]&gt;100000,"Media", "Baja"))</f>
        <v>Alta</v>
      </c>
      <c r="N258" s="18" t="s">
        <v>307</v>
      </c>
      <c r="O258" s="3" t="s">
        <v>36</v>
      </c>
      <c r="P258" s="2">
        <f>IF(DatosLimpios[[#This Row],[Number of Affected Users]]="six hundred",600,VALUE(DatosLimpios[[#This Row],[Number of Affected Users]]))</f>
        <v>437634</v>
      </c>
      <c r="Q258" s="2">
        <f>IF(DatosLimpios[[#This Row],[Number of Affected Users]]="six hundred",600,VALUE(DatosLimpios[[#This Row],[Number of Affected Users]]))</f>
        <v>437634</v>
      </c>
      <c r="R258" s="11">
        <f>DatosLimpios[[#This Row],[Perdida economica UNK]] /DatosLimpios[[#This Row],[Nº de Usuarios Afectados]]</f>
        <v>12.473893710269312</v>
      </c>
      <c r="S258" s="11" t="str">
        <f>IF(DatosLimpios[[#This Row],[Perdida $ por Usuario]]&gt;100, "Grave",IF(DatosLimpios[[#This Row],[Perdida $ por Usuario]]&gt;40, "Moderada","Leve"))</f>
        <v>Leve</v>
      </c>
      <c r="T258" s="1" t="str">
        <f t="shared" si="4"/>
        <v>Unknown</v>
      </c>
      <c r="U258" s="3" t="s">
        <v>25</v>
      </c>
      <c r="V258" s="3" t="s">
        <v>31</v>
      </c>
      <c r="W258" s="2">
        <v>29</v>
      </c>
      <c r="X258" s="2" t="str">
        <f>IF(DatosLimpios[[#This Row],[Incident Resolution Time (in Hours)]]&gt;50,"Tardia",IF(DatosLimpios[[#This Row],[Incident Resolution Time (in Hours)]]&gt;20,"Media","Rapida" ))</f>
        <v>Media</v>
      </c>
    </row>
    <row r="259" spans="1:24" x14ac:dyDescent="0.25">
      <c r="A259" s="2">
        <v>262</v>
      </c>
      <c r="B259" s="3" t="s">
        <v>60</v>
      </c>
      <c r="C2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9" s="1" t="str">
        <f>IFERROR(VLOOKUP(DatosLimpios[[#This Row],[Paises]], TablaRegiones[],2,FALSE), "Otra")</f>
        <v>Asia</v>
      </c>
      <c r="E259" s="2">
        <v>2015</v>
      </c>
      <c r="F259" s="3" t="s">
        <v>63</v>
      </c>
      <c r="G259" s="2">
        <f xml:space="preserve"> 2025 -DatosLimpios[[#This Row],[Year]]</f>
        <v>10</v>
      </c>
      <c r="H259" s="1" t="str">
        <f>IF(TRIM(DatosLimpios[[#This Row],[Attack Type]])="","Unknown",PROPER(TRIM(LOWER(DatosLimpios[[#This Row],[Attack Type]]))))</f>
        <v>Malware</v>
      </c>
      <c r="I259" s="3" t="s">
        <v>47</v>
      </c>
      <c r="J25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9" s="11">
        <v>6309</v>
      </c>
      <c r="L259" s="11">
        <f>IF(DatosLimpios[[#This Row],[Financial Loss (in Million $) ]]="",0,ABS(DatosLimpios[[#This Row],[Financial Loss (in Million $) ]]))*1000</f>
        <v>6309000</v>
      </c>
      <c r="M259" s="11" t="str">
        <f>IF(DatosLimpios[[#This Row],[Perdida economica UNK]]&gt;4000000,"Alta", IF(DatosLimpios[[#This Row],[Perdida economica UNK]]&gt;100000,"Media", "Baja"))</f>
        <v>Alta</v>
      </c>
      <c r="N259" s="18" t="s">
        <v>308</v>
      </c>
      <c r="O259" s="3" t="s">
        <v>29</v>
      </c>
      <c r="P259" s="2">
        <f>IF(DatosLimpios[[#This Row],[Number of Affected Users]]="six hundred",600,VALUE(DatosLimpios[[#This Row],[Number of Affected Users]]))</f>
        <v>80855</v>
      </c>
      <c r="Q259" s="2">
        <f>IF(DatosLimpios[[#This Row],[Number of Affected Users]]="six hundred",600,VALUE(DatosLimpios[[#This Row],[Number of Affected Users]]))</f>
        <v>80855</v>
      </c>
      <c r="R259" s="11">
        <f>DatosLimpios[[#This Row],[Perdida economica UNK]] /DatosLimpios[[#This Row],[Nº de Usuarios Afectados]]</f>
        <v>78.02856966174015</v>
      </c>
      <c r="S259" s="11" t="str">
        <f>IF(DatosLimpios[[#This Row],[Perdida $ por Usuario]]&gt;100, "Grave",IF(DatosLimpios[[#This Row],[Perdida $ por Usuario]]&gt;40, "Moderada","Leve"))</f>
        <v>Moderada</v>
      </c>
      <c r="T259" s="1" t="str">
        <f t="shared" si="4"/>
        <v>Nation-state</v>
      </c>
      <c r="U259" s="3" t="s">
        <v>52</v>
      </c>
      <c r="V259" s="3" t="s">
        <v>31</v>
      </c>
      <c r="W259" s="2">
        <v>53</v>
      </c>
      <c r="X259" s="2" t="str">
        <f>IF(DatosLimpios[[#This Row],[Incident Resolution Time (in Hours)]]&gt;50,"Tardia",IF(DatosLimpios[[#This Row],[Incident Resolution Time (in Hours)]]&gt;20,"Media","Rapida" ))</f>
        <v>Tardia</v>
      </c>
    </row>
    <row r="260" spans="1:24" x14ac:dyDescent="0.25">
      <c r="A260" s="2">
        <v>263</v>
      </c>
      <c r="B260" s="3" t="s">
        <v>45</v>
      </c>
      <c r="C2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0" s="1" t="str">
        <f>IFERROR(VLOOKUP(DatosLimpios[[#This Row],[Paises]], TablaRegiones[],2,FALSE), "Otra")</f>
        <v>Asia</v>
      </c>
      <c r="E260" s="2">
        <v>2016</v>
      </c>
      <c r="F260" s="3" t="s">
        <v>50</v>
      </c>
      <c r="G260" s="2">
        <f xml:space="preserve"> 2025 -DatosLimpios[[#This Row],[Year]]</f>
        <v>9</v>
      </c>
      <c r="H260" s="1" t="str">
        <f>IF(TRIM(DatosLimpios[[#This Row],[Attack Type]])="","Unknown",PROPER(TRIM(LOWER(DatosLimpios[[#This Row],[Attack Type]]))))</f>
        <v>Phishing</v>
      </c>
      <c r="I260" s="3" t="s">
        <v>18</v>
      </c>
      <c r="J26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0" s="11">
        <v>5936</v>
      </c>
      <c r="L260" s="11">
        <f>IF(DatosLimpios[[#This Row],[Financial Loss (in Million $) ]]="",0,ABS(DatosLimpios[[#This Row],[Financial Loss (in Million $) ]]))*1000</f>
        <v>5936000</v>
      </c>
      <c r="M260" s="11" t="str">
        <f>IF(DatosLimpios[[#This Row],[Perdida economica UNK]]&gt;4000000,"Alta", IF(DatosLimpios[[#This Row],[Perdida economica UNK]]&gt;100000,"Media", "Baja"))</f>
        <v>Alta</v>
      </c>
      <c r="N260" s="18" t="s">
        <v>309</v>
      </c>
      <c r="O260" s="3" t="s">
        <v>29</v>
      </c>
      <c r="P260" s="2">
        <f>IF(DatosLimpios[[#This Row],[Number of Affected Users]]="six hundred",600,VALUE(DatosLimpios[[#This Row],[Number of Affected Users]]))</f>
        <v>967614</v>
      </c>
      <c r="Q260" s="2">
        <f>IF(DatosLimpios[[#This Row],[Number of Affected Users]]="six hundred",600,VALUE(DatosLimpios[[#This Row],[Number of Affected Users]]))</f>
        <v>967614</v>
      </c>
      <c r="R260" s="11">
        <f>DatosLimpios[[#This Row],[Perdida economica UNK]] /DatosLimpios[[#This Row],[Nº de Usuarios Afectados]]</f>
        <v>6.1346776710547797</v>
      </c>
      <c r="S260" s="11" t="str">
        <f>IF(DatosLimpios[[#This Row],[Perdida $ por Usuario]]&gt;100, "Grave",IF(DatosLimpios[[#This Row],[Perdida $ por Usuario]]&gt;40, "Moderada","Leve"))</f>
        <v>Leve</v>
      </c>
      <c r="T260" s="1" t="str">
        <f t="shared" si="4"/>
        <v>Nation-state</v>
      </c>
      <c r="U260" s="3" t="s">
        <v>15</v>
      </c>
      <c r="V260" s="3" t="s">
        <v>31</v>
      </c>
      <c r="W260" s="2">
        <v>71</v>
      </c>
      <c r="X260" s="2" t="str">
        <f>IF(DatosLimpios[[#This Row],[Incident Resolution Time (in Hours)]]&gt;50,"Tardia",IF(DatosLimpios[[#This Row],[Incident Resolution Time (in Hours)]]&gt;20,"Media","Rapida" ))</f>
        <v>Tardia</v>
      </c>
    </row>
    <row r="261" spans="1:24" x14ac:dyDescent="0.25">
      <c r="A261" s="2">
        <v>264</v>
      </c>
      <c r="B261" s="3" t="s">
        <v>71</v>
      </c>
      <c r="C2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1" s="1" t="str">
        <f>IFERROR(VLOOKUP(DatosLimpios[[#This Row],[Paises]], TablaRegiones[],2,FALSE), "Otra")</f>
        <v>Asia</v>
      </c>
      <c r="E261" s="2">
        <v>2020</v>
      </c>
      <c r="F261" s="3" t="s">
        <v>17</v>
      </c>
      <c r="G261" s="2">
        <f xml:space="preserve"> 2025 -DatosLimpios[[#This Row],[Year]]</f>
        <v>5</v>
      </c>
      <c r="H261" s="1" t="str">
        <f>IF(TRIM(DatosLimpios[[#This Row],[Attack Type]])="","Unknown",PROPER(TRIM(LOWER(DatosLimpios[[#This Row],[Attack Type]]))))</f>
        <v>Ransomware</v>
      </c>
      <c r="I261" s="3" t="s">
        <v>23</v>
      </c>
      <c r="J26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1" s="11">
        <v>7952</v>
      </c>
      <c r="L261" s="11">
        <f>IF(DatosLimpios[[#This Row],[Financial Loss (in Million $) ]]="",0,ABS(DatosLimpios[[#This Row],[Financial Loss (in Million $) ]]))*1000</f>
        <v>7952000</v>
      </c>
      <c r="M261" s="11" t="str">
        <f>IF(DatosLimpios[[#This Row],[Perdida economica UNK]]&gt;4000000,"Alta", IF(DatosLimpios[[#This Row],[Perdida economica UNK]]&gt;100000,"Media", "Baja"))</f>
        <v>Alta</v>
      </c>
      <c r="N261" s="18" t="s">
        <v>310</v>
      </c>
      <c r="O261" s="3" t="s">
        <v>36</v>
      </c>
      <c r="P261" s="2">
        <f>IF(DatosLimpios[[#This Row],[Number of Affected Users]]="six hundred",600,VALUE(DatosLimpios[[#This Row],[Number of Affected Users]]))</f>
        <v>934400</v>
      </c>
      <c r="Q261" s="2">
        <f>IF(DatosLimpios[[#This Row],[Number of Affected Users]]="six hundred",600,VALUE(DatosLimpios[[#This Row],[Number of Affected Users]]))</f>
        <v>934400</v>
      </c>
      <c r="R261" s="11">
        <f>DatosLimpios[[#This Row],[Perdida economica UNK]] /DatosLimpios[[#This Row],[Nº de Usuarios Afectados]]</f>
        <v>8.5102739726027394</v>
      </c>
      <c r="S261" s="11" t="str">
        <f>IF(DatosLimpios[[#This Row],[Perdida $ por Usuario]]&gt;100, "Grave",IF(DatosLimpios[[#This Row],[Perdida $ por Usuario]]&gt;40, "Moderada","Leve"))</f>
        <v>Leve</v>
      </c>
      <c r="T261" s="1" t="str">
        <f t="shared" si="4"/>
        <v>Unknown</v>
      </c>
      <c r="U261" s="3" t="s">
        <v>34</v>
      </c>
      <c r="V261" s="3" t="s">
        <v>16</v>
      </c>
      <c r="W261" s="2">
        <v>4</v>
      </c>
      <c r="X261" s="2" t="str">
        <f>IF(DatosLimpios[[#This Row],[Incident Resolution Time (in Hours)]]&gt;50,"Tardia",IF(DatosLimpios[[#This Row],[Incident Resolution Time (in Hours)]]&gt;20,"Media","Rapida" ))</f>
        <v>Rapida</v>
      </c>
    </row>
    <row r="262" spans="1:24" x14ac:dyDescent="0.25">
      <c r="A262" s="2">
        <v>265</v>
      </c>
      <c r="B262" s="3" t="s">
        <v>32</v>
      </c>
      <c r="C2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62" s="1" t="str">
        <f>IFERROR(VLOOKUP(DatosLimpios[[#This Row],[Paises]], TablaRegiones[],2,FALSE), "Otra")</f>
        <v>Europa</v>
      </c>
      <c r="E262" s="2">
        <v>2023</v>
      </c>
      <c r="F262" s="3" t="s">
        <v>22</v>
      </c>
      <c r="G262" s="2">
        <f xml:space="preserve"> 2025 -DatosLimpios[[#This Row],[Year]]</f>
        <v>2</v>
      </c>
      <c r="H262" s="1" t="str">
        <f>IF(TRIM(DatosLimpios[[#This Row],[Attack Type]])="","Unknown",PROPER(TRIM(LOWER(DatosLimpios[[#This Row],[Attack Type]]))))</f>
        <v>Man-In-The-Middle</v>
      </c>
      <c r="I262" s="3" t="s">
        <v>27</v>
      </c>
      <c r="J26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2" s="11">
        <v>8783</v>
      </c>
      <c r="L262" s="11">
        <f>IF(DatosLimpios[[#This Row],[Financial Loss (in Million $) ]]="",0,ABS(DatosLimpios[[#This Row],[Financial Loss (in Million $) ]]))*1000</f>
        <v>8783000</v>
      </c>
      <c r="M262" s="11" t="str">
        <f>IF(DatosLimpios[[#This Row],[Perdida economica UNK]]&gt;4000000,"Alta", IF(DatosLimpios[[#This Row],[Perdida economica UNK]]&gt;100000,"Media", "Baja"))</f>
        <v>Alta</v>
      </c>
      <c r="N262" s="18" t="s">
        <v>311</v>
      </c>
      <c r="O262" s="3" t="s">
        <v>36</v>
      </c>
      <c r="P262" s="2">
        <f>IF(DatosLimpios[[#This Row],[Number of Affected Users]]="six hundred",600,VALUE(DatosLimpios[[#This Row],[Number of Affected Users]]))</f>
        <v>547719</v>
      </c>
      <c r="Q262" s="2">
        <f>IF(DatosLimpios[[#This Row],[Number of Affected Users]]="six hundred",600,VALUE(DatosLimpios[[#This Row],[Number of Affected Users]]))</f>
        <v>547719</v>
      </c>
      <c r="R262" s="11">
        <f>DatosLimpios[[#This Row],[Perdida economica UNK]] /DatosLimpios[[#This Row],[Nº de Usuarios Afectados]]</f>
        <v>16.035594894462307</v>
      </c>
      <c r="S262" s="11" t="str">
        <f>IF(DatosLimpios[[#This Row],[Perdida $ por Usuario]]&gt;100, "Grave",IF(DatosLimpios[[#This Row],[Perdida $ por Usuario]]&gt;40, "Moderada","Leve"))</f>
        <v>Leve</v>
      </c>
      <c r="T262" s="1" t="str">
        <f t="shared" si="4"/>
        <v>Unknown</v>
      </c>
      <c r="U262" s="3" t="s">
        <v>25</v>
      </c>
      <c r="V262" s="3" t="s">
        <v>31</v>
      </c>
      <c r="W262" s="2">
        <v>22</v>
      </c>
      <c r="X262" s="2" t="str">
        <f>IF(DatosLimpios[[#This Row],[Incident Resolution Time (in Hours)]]&gt;50,"Tardia",IF(DatosLimpios[[#This Row],[Incident Resolution Time (in Hours)]]&gt;20,"Media","Rapida" ))</f>
        <v>Media</v>
      </c>
    </row>
    <row r="263" spans="1:24" x14ac:dyDescent="0.25">
      <c r="A263" s="2">
        <v>266</v>
      </c>
      <c r="B263" s="3" t="s">
        <v>10</v>
      </c>
      <c r="C2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3" s="1" t="str">
        <f>IFERROR(VLOOKUP(DatosLimpios[[#This Row],[Paises]], TablaRegiones[],2,FALSE), "Otra")</f>
        <v>Asia</v>
      </c>
      <c r="E263" s="2">
        <v>2016</v>
      </c>
      <c r="F263" s="3" t="s">
        <v>63</v>
      </c>
      <c r="G263" s="2">
        <f xml:space="preserve"> 2025 -DatosLimpios[[#This Row],[Year]]</f>
        <v>9</v>
      </c>
      <c r="H263" s="1" t="str">
        <f>IF(TRIM(DatosLimpios[[#This Row],[Attack Type]])="","Unknown",PROPER(TRIM(LOWER(DatosLimpios[[#This Row],[Attack Type]]))))</f>
        <v>Malware</v>
      </c>
      <c r="I263" s="3" t="s">
        <v>47</v>
      </c>
      <c r="J26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3" s="11">
        <v>9663</v>
      </c>
      <c r="L263" s="11">
        <f>IF(DatosLimpios[[#This Row],[Financial Loss (in Million $) ]]="",0,ABS(DatosLimpios[[#This Row],[Financial Loss (in Million $) ]]))*1000</f>
        <v>9663000</v>
      </c>
      <c r="M263" s="11" t="str">
        <f>IF(DatosLimpios[[#This Row],[Perdida economica UNK]]&gt;4000000,"Alta", IF(DatosLimpios[[#This Row],[Perdida economica UNK]]&gt;100000,"Media", "Baja"))</f>
        <v>Alta</v>
      </c>
      <c r="N263" s="18" t="s">
        <v>312</v>
      </c>
      <c r="O263" s="3" t="s">
        <v>36</v>
      </c>
      <c r="P263" s="2">
        <f>IF(DatosLimpios[[#This Row],[Number of Affected Users]]="six hundred",600,VALUE(DatosLimpios[[#This Row],[Number of Affected Users]]))</f>
        <v>808984</v>
      </c>
      <c r="Q263" s="2">
        <f>IF(DatosLimpios[[#This Row],[Number of Affected Users]]="six hundred",600,VALUE(DatosLimpios[[#This Row],[Number of Affected Users]]))</f>
        <v>808984</v>
      </c>
      <c r="R263" s="11">
        <f>DatosLimpios[[#This Row],[Perdida economica UNK]] /DatosLimpios[[#This Row],[Nº de Usuarios Afectados]]</f>
        <v>11.944612007159598</v>
      </c>
      <c r="S263" s="11" t="str">
        <f>IF(DatosLimpios[[#This Row],[Perdida $ por Usuario]]&gt;100, "Grave",IF(DatosLimpios[[#This Row],[Perdida $ por Usuario]]&gt;40, "Moderada","Leve"))</f>
        <v>Leve</v>
      </c>
      <c r="T263" s="1" t="str">
        <f t="shared" si="4"/>
        <v>Unknown</v>
      </c>
      <c r="U263" s="3" t="s">
        <v>25</v>
      </c>
      <c r="V263" s="3" t="s">
        <v>49</v>
      </c>
      <c r="W263" s="2">
        <v>26</v>
      </c>
      <c r="X263" s="2" t="str">
        <f>IF(DatosLimpios[[#This Row],[Incident Resolution Time (in Hours)]]&gt;50,"Tardia",IF(DatosLimpios[[#This Row],[Incident Resolution Time (in Hours)]]&gt;20,"Media","Rapida" ))</f>
        <v>Media</v>
      </c>
    </row>
    <row r="264" spans="1:24" x14ac:dyDescent="0.25">
      <c r="A264" s="2">
        <v>267</v>
      </c>
      <c r="B264" s="3" t="s">
        <v>71</v>
      </c>
      <c r="C2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4" s="1" t="str">
        <f>IFERROR(VLOOKUP(DatosLimpios[[#This Row],[Paises]], TablaRegiones[],2,FALSE), "Otra")</f>
        <v>Asia</v>
      </c>
      <c r="E264" s="2">
        <v>2023</v>
      </c>
      <c r="F264" s="3" t="s">
        <v>17</v>
      </c>
      <c r="G264" s="2">
        <f xml:space="preserve"> 2025 -DatosLimpios[[#This Row],[Year]]</f>
        <v>2</v>
      </c>
      <c r="H264" s="1" t="str">
        <f>IF(TRIM(DatosLimpios[[#This Row],[Attack Type]])="","Unknown",PROPER(TRIM(LOWER(DatosLimpios[[#This Row],[Attack Type]]))))</f>
        <v>Ransomware</v>
      </c>
      <c r="I264" s="3" t="s">
        <v>46</v>
      </c>
      <c r="J26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4" s="11">
        <v>5286</v>
      </c>
      <c r="L264" s="11">
        <f>IF(DatosLimpios[[#This Row],[Financial Loss (in Million $) ]]="",0,ABS(DatosLimpios[[#This Row],[Financial Loss (in Million $) ]]))*1000</f>
        <v>5286000</v>
      </c>
      <c r="M264" s="11" t="str">
        <f>IF(DatosLimpios[[#This Row],[Perdida economica UNK]]&gt;4000000,"Alta", IF(DatosLimpios[[#This Row],[Perdida economica UNK]]&gt;100000,"Media", "Baja"))</f>
        <v>Alta</v>
      </c>
      <c r="N264" s="18" t="s">
        <v>313</v>
      </c>
      <c r="O264" s="3" t="s">
        <v>29</v>
      </c>
      <c r="P264" s="2">
        <f>IF(DatosLimpios[[#This Row],[Number of Affected Users]]="six hundred",600,VALUE(DatosLimpios[[#This Row],[Number of Affected Users]]))</f>
        <v>261038</v>
      </c>
      <c r="Q264" s="2">
        <f>IF(DatosLimpios[[#This Row],[Number of Affected Users]]="six hundred",600,VALUE(DatosLimpios[[#This Row],[Number of Affected Users]]))</f>
        <v>261038</v>
      </c>
      <c r="R264" s="11">
        <f>DatosLimpios[[#This Row],[Perdida economica UNK]] /DatosLimpios[[#This Row],[Nº de Usuarios Afectados]]</f>
        <v>20.249925298232441</v>
      </c>
      <c r="S264" s="11" t="str">
        <f>IF(DatosLimpios[[#This Row],[Perdida $ por Usuario]]&gt;100, "Grave",IF(DatosLimpios[[#This Row],[Perdida $ por Usuario]]&gt;40, "Moderada","Leve"))</f>
        <v>Leve</v>
      </c>
      <c r="T264" s="1" t="str">
        <f t="shared" si="4"/>
        <v>Nation-state</v>
      </c>
      <c r="U264" s="3" t="s">
        <v>34</v>
      </c>
      <c r="V264" s="3" t="s">
        <v>57</v>
      </c>
      <c r="W264" s="2">
        <v>48</v>
      </c>
      <c r="X264" s="2" t="str">
        <f>IF(DatosLimpios[[#This Row],[Incident Resolution Time (in Hours)]]&gt;50,"Tardia",IF(DatosLimpios[[#This Row],[Incident Resolution Time (in Hours)]]&gt;20,"Media","Rapida" ))</f>
        <v>Media</v>
      </c>
    </row>
    <row r="265" spans="1:24" x14ac:dyDescent="0.25">
      <c r="A265" s="2">
        <v>268</v>
      </c>
      <c r="B265" s="3" t="s">
        <v>10</v>
      </c>
      <c r="C2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5" s="1" t="str">
        <f>IFERROR(VLOOKUP(DatosLimpios[[#This Row],[Paises]], TablaRegiones[],2,FALSE), "Otra")</f>
        <v>Asia</v>
      </c>
      <c r="E265" s="2">
        <v>2024</v>
      </c>
      <c r="F265" s="3" t="s">
        <v>50</v>
      </c>
      <c r="G265" s="2">
        <f xml:space="preserve"> 2025 -DatosLimpios[[#This Row],[Year]]</f>
        <v>1</v>
      </c>
      <c r="H265" s="1" t="str">
        <f>IF(TRIM(DatosLimpios[[#This Row],[Attack Type]])="","Unknown",PROPER(TRIM(LOWER(DatosLimpios[[#This Row],[Attack Type]]))))</f>
        <v>Phishing</v>
      </c>
      <c r="I265" s="3" t="s">
        <v>12</v>
      </c>
      <c r="J26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5" s="11">
        <v>401</v>
      </c>
      <c r="L265" s="11">
        <f>IF(DatosLimpios[[#This Row],[Financial Loss (in Million $) ]]="",0,ABS(DatosLimpios[[#This Row],[Financial Loss (in Million $) ]]))*1000</f>
        <v>401000</v>
      </c>
      <c r="M265" s="11" t="str">
        <f>IF(DatosLimpios[[#This Row],[Perdida economica UNK]]&gt;4000000,"Alta", IF(DatosLimpios[[#This Row],[Perdida economica UNK]]&gt;100000,"Media", "Baja"))</f>
        <v>Media</v>
      </c>
      <c r="N265" s="18" t="s">
        <v>314</v>
      </c>
      <c r="O265" s="3" t="s">
        <v>33</v>
      </c>
      <c r="P265" s="2">
        <f>IF(DatosLimpios[[#This Row],[Number of Affected Users]]="six hundred",600,VALUE(DatosLimpios[[#This Row],[Number of Affected Users]]))</f>
        <v>841054</v>
      </c>
      <c r="Q265" s="2">
        <f>IF(DatosLimpios[[#This Row],[Number of Affected Users]]="six hundred",600,VALUE(DatosLimpios[[#This Row],[Number of Affected Users]]))</f>
        <v>841054</v>
      </c>
      <c r="R265" s="11">
        <f>DatosLimpios[[#This Row],[Perdida economica UNK]] /DatosLimpios[[#This Row],[Nº de Usuarios Afectados]]</f>
        <v>0.47678270360761615</v>
      </c>
      <c r="S265" s="11" t="str">
        <f>IF(DatosLimpios[[#This Row],[Perdida $ por Usuario]]&gt;100, "Grave",IF(DatosLimpios[[#This Row],[Perdida $ por Usuario]]&gt;40, "Moderada","Leve"))</f>
        <v>Leve</v>
      </c>
      <c r="T265" s="1" t="str">
        <f t="shared" si="4"/>
        <v>Insider</v>
      </c>
      <c r="U265" s="3" t="s">
        <v>52</v>
      </c>
      <c r="V265" s="3" t="s">
        <v>37</v>
      </c>
      <c r="W265" s="2">
        <v>49</v>
      </c>
      <c r="X265" s="2" t="str">
        <f>IF(DatosLimpios[[#This Row],[Incident Resolution Time (in Hours)]]&gt;50,"Tardia",IF(DatosLimpios[[#This Row],[Incident Resolution Time (in Hours)]]&gt;20,"Media","Rapida" ))</f>
        <v>Media</v>
      </c>
    </row>
    <row r="266" spans="1:24" x14ac:dyDescent="0.25">
      <c r="A266" s="2">
        <v>269</v>
      </c>
      <c r="B266" s="3" t="s">
        <v>10</v>
      </c>
      <c r="C2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6" s="1" t="str">
        <f>IFERROR(VLOOKUP(DatosLimpios[[#This Row],[Paises]], TablaRegiones[],2,FALSE), "Otra")</f>
        <v>Asia</v>
      </c>
      <c r="E266" s="2">
        <v>2019</v>
      </c>
      <c r="F266" s="3" t="s">
        <v>17</v>
      </c>
      <c r="G266" s="2">
        <f xml:space="preserve"> 2025 -DatosLimpios[[#This Row],[Year]]</f>
        <v>6</v>
      </c>
      <c r="H266" s="1" t="str">
        <f>IF(TRIM(DatosLimpios[[#This Row],[Attack Type]])="","Unknown",PROPER(TRIM(LOWER(DatosLimpios[[#This Row],[Attack Type]]))))</f>
        <v>Ransomware</v>
      </c>
      <c r="I266" s="3" t="s">
        <v>23</v>
      </c>
      <c r="J26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6" s="11">
        <v>6802</v>
      </c>
      <c r="L266" s="11">
        <f>IF(DatosLimpios[[#This Row],[Financial Loss (in Million $) ]]="",0,ABS(DatosLimpios[[#This Row],[Financial Loss (in Million $) ]]))*1000</f>
        <v>6802000</v>
      </c>
      <c r="M266" s="11" t="str">
        <f>IF(DatosLimpios[[#This Row],[Perdida economica UNK]]&gt;4000000,"Alta", IF(DatosLimpios[[#This Row],[Perdida economica UNK]]&gt;100000,"Media", "Baja"))</f>
        <v>Alta</v>
      </c>
      <c r="N266" s="18" t="s">
        <v>315</v>
      </c>
      <c r="O266" s="3" t="s">
        <v>14</v>
      </c>
      <c r="P266" s="2">
        <f>IF(DatosLimpios[[#This Row],[Number of Affected Users]]="six hundred",600,VALUE(DatosLimpios[[#This Row],[Number of Affected Users]]))</f>
        <v>175038</v>
      </c>
      <c r="Q266" s="2">
        <f>IF(DatosLimpios[[#This Row],[Number of Affected Users]]="six hundred",600,VALUE(DatosLimpios[[#This Row],[Number of Affected Users]]))</f>
        <v>175038</v>
      </c>
      <c r="R266" s="11">
        <f>DatosLimpios[[#This Row],[Perdida economica UNK]] /DatosLimpios[[#This Row],[Nº de Usuarios Afectados]]</f>
        <v>38.8601332282133</v>
      </c>
      <c r="S266" s="11" t="str">
        <f>IF(DatosLimpios[[#This Row],[Perdida $ por Usuario]]&gt;100, "Grave",IF(DatosLimpios[[#This Row],[Perdida $ por Usuario]]&gt;40, "Moderada","Leve"))</f>
        <v>Leve</v>
      </c>
      <c r="T266" s="1" t="str">
        <f t="shared" si="4"/>
        <v>Hacker Group</v>
      </c>
      <c r="U266" s="3" t="s">
        <v>25</v>
      </c>
      <c r="V266" s="3" t="s">
        <v>16</v>
      </c>
      <c r="W266" s="2">
        <v>67</v>
      </c>
      <c r="X266" s="2" t="str">
        <f>IF(DatosLimpios[[#This Row],[Incident Resolution Time (in Hours)]]&gt;50,"Tardia",IF(DatosLimpios[[#This Row],[Incident Resolution Time (in Hours)]]&gt;20,"Media","Rapida" ))</f>
        <v>Tardia</v>
      </c>
    </row>
    <row r="267" spans="1:24" x14ac:dyDescent="0.25">
      <c r="A267" s="2">
        <v>270</v>
      </c>
      <c r="B267" s="3" t="s">
        <v>60</v>
      </c>
      <c r="C2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67" s="1" t="str">
        <f>IFERROR(VLOOKUP(DatosLimpios[[#This Row],[Paises]], TablaRegiones[],2,FALSE), "Otra")</f>
        <v>Asia</v>
      </c>
      <c r="E267" s="2">
        <v>2022</v>
      </c>
      <c r="F267" s="3" t="s">
        <v>50</v>
      </c>
      <c r="G267" s="2">
        <f xml:space="preserve"> 2025 -DatosLimpios[[#This Row],[Year]]</f>
        <v>3</v>
      </c>
      <c r="H267" s="1" t="str">
        <f>IF(TRIM(DatosLimpios[[#This Row],[Attack Type]])="","Unknown",PROPER(TRIM(LOWER(DatosLimpios[[#This Row],[Attack Type]]))))</f>
        <v>Phishing</v>
      </c>
      <c r="I267" s="3" t="s">
        <v>18</v>
      </c>
      <c r="J26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7" s="11">
        <v>6717</v>
      </c>
      <c r="L267" s="11">
        <f>IF(DatosLimpios[[#This Row],[Financial Loss (in Million $) ]]="",0,ABS(DatosLimpios[[#This Row],[Financial Loss (in Million $) ]]))*1000</f>
        <v>6717000</v>
      </c>
      <c r="M267" s="11" t="str">
        <f>IF(DatosLimpios[[#This Row],[Perdida economica UNK]]&gt;4000000,"Alta", IF(DatosLimpios[[#This Row],[Perdida economica UNK]]&gt;100000,"Media", "Baja"))</f>
        <v>Alta</v>
      </c>
      <c r="N267" s="18" t="s">
        <v>316</v>
      </c>
      <c r="O267" s="3" t="s">
        <v>14</v>
      </c>
      <c r="P267" s="2">
        <f>IF(DatosLimpios[[#This Row],[Number of Affected Users]]="six hundred",600,VALUE(DatosLimpios[[#This Row],[Number of Affected Users]]))</f>
        <v>774613</v>
      </c>
      <c r="Q267" s="2">
        <f>IF(DatosLimpios[[#This Row],[Number of Affected Users]]="six hundred",600,VALUE(DatosLimpios[[#This Row],[Number of Affected Users]]))</f>
        <v>774613</v>
      </c>
      <c r="R267" s="11">
        <f>DatosLimpios[[#This Row],[Perdida economica UNK]] /DatosLimpios[[#This Row],[Nº de Usuarios Afectados]]</f>
        <v>8.6714268931711711</v>
      </c>
      <c r="S267" s="11" t="str">
        <f>IF(DatosLimpios[[#This Row],[Perdida $ por Usuario]]&gt;100, "Grave",IF(DatosLimpios[[#This Row],[Perdida $ por Usuario]]&gt;40, "Moderada","Leve"))</f>
        <v>Leve</v>
      </c>
      <c r="T267" s="1" t="str">
        <f t="shared" si="4"/>
        <v>Hacker Group</v>
      </c>
      <c r="U267" s="3" t="s">
        <v>25</v>
      </c>
      <c r="V267" s="3" t="s">
        <v>57</v>
      </c>
      <c r="W267" s="2">
        <v>53</v>
      </c>
      <c r="X267" s="2" t="str">
        <f>IF(DatosLimpios[[#This Row],[Incident Resolution Time (in Hours)]]&gt;50,"Tardia",IF(DatosLimpios[[#This Row],[Incident Resolution Time (in Hours)]]&gt;20,"Media","Rapida" ))</f>
        <v>Tardia</v>
      </c>
    </row>
    <row r="268" spans="1:24" x14ac:dyDescent="0.25">
      <c r="A268" s="2">
        <v>271</v>
      </c>
      <c r="B268" s="3" t="s">
        <v>71</v>
      </c>
      <c r="C2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8" s="1" t="str">
        <f>IFERROR(VLOOKUP(DatosLimpios[[#This Row],[Paises]], TablaRegiones[],2,FALSE), "Otra")</f>
        <v>Asia</v>
      </c>
      <c r="E268" s="2">
        <v>2021</v>
      </c>
      <c r="F268" s="3" t="s">
        <v>50</v>
      </c>
      <c r="G268" s="2">
        <f xml:space="preserve"> 2025 -DatosLimpios[[#This Row],[Year]]</f>
        <v>4</v>
      </c>
      <c r="H268" s="1" t="str">
        <f>IF(TRIM(DatosLimpios[[#This Row],[Attack Type]])="","Unknown",PROPER(TRIM(LOWER(DatosLimpios[[#This Row],[Attack Type]]))))</f>
        <v>Phishing</v>
      </c>
      <c r="I268" s="3" t="s">
        <v>47</v>
      </c>
      <c r="J26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8" s="11">
        <v>3745</v>
      </c>
      <c r="L268" s="11">
        <f>IF(DatosLimpios[[#This Row],[Financial Loss (in Million $) ]]="",0,ABS(DatosLimpios[[#This Row],[Financial Loss (in Million $) ]]))*1000</f>
        <v>3745000</v>
      </c>
      <c r="M268" s="11" t="str">
        <f>IF(DatosLimpios[[#This Row],[Perdida economica UNK]]&gt;4000000,"Alta", IF(DatosLimpios[[#This Row],[Perdida economica UNK]]&gt;100000,"Media", "Baja"))</f>
        <v>Media</v>
      </c>
      <c r="N268" s="18" t="s">
        <v>317</v>
      </c>
      <c r="O268" s="3" t="s">
        <v>14</v>
      </c>
      <c r="P268" s="2">
        <f>IF(DatosLimpios[[#This Row],[Number of Affected Users]]="six hundred",600,VALUE(DatosLimpios[[#This Row],[Number of Affected Users]]))</f>
        <v>558357</v>
      </c>
      <c r="Q268" s="2">
        <f>IF(DatosLimpios[[#This Row],[Number of Affected Users]]="six hundred",600,VALUE(DatosLimpios[[#This Row],[Number of Affected Users]]))</f>
        <v>558357</v>
      </c>
      <c r="R268" s="11">
        <f>DatosLimpios[[#This Row],[Perdida economica UNK]] /DatosLimpios[[#This Row],[Nº de Usuarios Afectados]]</f>
        <v>6.7071783822894675</v>
      </c>
      <c r="S268" s="11" t="str">
        <f>IF(DatosLimpios[[#This Row],[Perdida $ por Usuario]]&gt;100, "Grave",IF(DatosLimpios[[#This Row],[Perdida $ por Usuario]]&gt;40, "Moderada","Leve"))</f>
        <v>Leve</v>
      </c>
      <c r="T268" s="1" t="str">
        <f t="shared" si="4"/>
        <v>Hacker Group</v>
      </c>
      <c r="U268" s="3" t="s">
        <v>25</v>
      </c>
      <c r="V268" s="3" t="s">
        <v>16</v>
      </c>
      <c r="W268" s="2">
        <v>49</v>
      </c>
      <c r="X268" s="2" t="str">
        <f>IF(DatosLimpios[[#This Row],[Incident Resolution Time (in Hours)]]&gt;50,"Tardia",IF(DatosLimpios[[#This Row],[Incident Resolution Time (in Hours)]]&gt;20,"Media","Rapida" ))</f>
        <v>Media</v>
      </c>
    </row>
    <row r="269" spans="1:24" x14ac:dyDescent="0.25">
      <c r="A269" s="2">
        <v>272</v>
      </c>
      <c r="B269" s="3" t="s">
        <v>45</v>
      </c>
      <c r="C2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9" s="1" t="str">
        <f>IFERROR(VLOOKUP(DatosLimpios[[#This Row],[Paises]], TablaRegiones[],2,FALSE), "Otra")</f>
        <v>Asia</v>
      </c>
      <c r="E269" s="2">
        <v>2017</v>
      </c>
      <c r="F269" s="3" t="s">
        <v>50</v>
      </c>
      <c r="G269" s="2">
        <f xml:space="preserve"> 2025 -DatosLimpios[[#This Row],[Year]]</f>
        <v>8</v>
      </c>
      <c r="H269" s="1" t="str">
        <f>IF(TRIM(DatosLimpios[[#This Row],[Attack Type]])="","Unknown",PROPER(TRIM(LOWER(DatosLimpios[[#This Row],[Attack Type]]))))</f>
        <v>Phishing</v>
      </c>
      <c r="I269" s="3" t="s">
        <v>18</v>
      </c>
      <c r="J26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9" s="11">
        <v>3678</v>
      </c>
      <c r="L269" s="11">
        <f>IF(DatosLimpios[[#This Row],[Financial Loss (in Million $) ]]="",0,ABS(DatosLimpios[[#This Row],[Financial Loss (in Million $) ]]))*1000</f>
        <v>3678000</v>
      </c>
      <c r="M269" s="11" t="str">
        <f>IF(DatosLimpios[[#This Row],[Perdida economica UNK]]&gt;4000000,"Alta", IF(DatosLimpios[[#This Row],[Perdida economica UNK]]&gt;100000,"Media", "Baja"))</f>
        <v>Media</v>
      </c>
      <c r="N269" s="18" t="s">
        <v>318</v>
      </c>
      <c r="O269" s="3" t="s">
        <v>29</v>
      </c>
      <c r="P269" s="2">
        <f>IF(DatosLimpios[[#This Row],[Number of Affected Users]]="six hundred",600,VALUE(DatosLimpios[[#This Row],[Number of Affected Users]]))</f>
        <v>620056</v>
      </c>
      <c r="Q269" s="2">
        <f>IF(DatosLimpios[[#This Row],[Number of Affected Users]]="six hundred",600,VALUE(DatosLimpios[[#This Row],[Number of Affected Users]]))</f>
        <v>620056</v>
      </c>
      <c r="R269" s="11">
        <f>DatosLimpios[[#This Row],[Perdida economica UNK]] /DatosLimpios[[#This Row],[Nº de Usuarios Afectados]]</f>
        <v>5.9317222960506797</v>
      </c>
      <c r="S269" s="11" t="str">
        <f>IF(DatosLimpios[[#This Row],[Perdida $ por Usuario]]&gt;100, "Grave",IF(DatosLimpios[[#This Row],[Perdida $ por Usuario]]&gt;40, "Moderada","Leve"))</f>
        <v>Leve</v>
      </c>
      <c r="T269" s="1" t="str">
        <f t="shared" si="4"/>
        <v>Nation-state</v>
      </c>
      <c r="U269" s="3" t="s">
        <v>25</v>
      </c>
      <c r="V269" s="3" t="s">
        <v>49</v>
      </c>
      <c r="W269" s="2">
        <v>14</v>
      </c>
      <c r="X269" s="2" t="str">
        <f>IF(DatosLimpios[[#This Row],[Incident Resolution Time (in Hours)]]&gt;50,"Tardia",IF(DatosLimpios[[#This Row],[Incident Resolution Time (in Hours)]]&gt;20,"Media","Rapida" ))</f>
        <v>Rapida</v>
      </c>
    </row>
    <row r="270" spans="1:24" x14ac:dyDescent="0.25">
      <c r="A270" s="2">
        <v>273</v>
      </c>
      <c r="B270" s="3" t="s">
        <v>60</v>
      </c>
      <c r="C2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0" s="1" t="str">
        <f>IFERROR(VLOOKUP(DatosLimpios[[#This Row],[Paises]], TablaRegiones[],2,FALSE), "Otra")</f>
        <v>Asia</v>
      </c>
      <c r="E270" s="2">
        <v>2018</v>
      </c>
      <c r="F270" s="3" t="s">
        <v>63</v>
      </c>
      <c r="G270" s="2">
        <f xml:space="preserve"> 2025 -DatosLimpios[[#This Row],[Year]]</f>
        <v>7</v>
      </c>
      <c r="H270" s="1" t="str">
        <f>IF(TRIM(DatosLimpios[[#This Row],[Attack Type]])="","Unknown",PROPER(TRIM(LOWER(DatosLimpios[[#This Row],[Attack Type]]))))</f>
        <v>Malware</v>
      </c>
      <c r="I270" s="3" t="s">
        <v>47</v>
      </c>
      <c r="J27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0" s="11">
        <v>4066</v>
      </c>
      <c r="L270" s="11">
        <f>IF(DatosLimpios[[#This Row],[Financial Loss (in Million $) ]]="",0,ABS(DatosLimpios[[#This Row],[Financial Loss (in Million $) ]]))*1000</f>
        <v>4066000</v>
      </c>
      <c r="M270" s="11" t="str">
        <f>IF(DatosLimpios[[#This Row],[Perdida economica UNK]]&gt;4000000,"Alta", IF(DatosLimpios[[#This Row],[Perdida economica UNK]]&gt;100000,"Media", "Baja"))</f>
        <v>Alta</v>
      </c>
      <c r="N270" s="18" t="s">
        <v>319</v>
      </c>
      <c r="O270" s="3" t="s">
        <v>36</v>
      </c>
      <c r="P270" s="2">
        <f>IF(DatosLimpios[[#This Row],[Number of Affected Users]]="six hundred",600,VALUE(DatosLimpios[[#This Row],[Number of Affected Users]]))</f>
        <v>90640</v>
      </c>
      <c r="Q270" s="2">
        <f>IF(DatosLimpios[[#This Row],[Number of Affected Users]]="six hundred",600,VALUE(DatosLimpios[[#This Row],[Number of Affected Users]]))</f>
        <v>90640</v>
      </c>
      <c r="R270" s="11">
        <f>DatosLimpios[[#This Row],[Perdida economica UNK]] /DatosLimpios[[#This Row],[Nº de Usuarios Afectados]]</f>
        <v>44.858781994704323</v>
      </c>
      <c r="S270" s="11" t="str">
        <f>IF(DatosLimpios[[#This Row],[Perdida $ por Usuario]]&gt;100, "Grave",IF(DatosLimpios[[#This Row],[Perdida $ por Usuario]]&gt;40, "Moderada","Leve"))</f>
        <v>Moderada</v>
      </c>
      <c r="T270" s="1" t="str">
        <f t="shared" si="4"/>
        <v>Unknown</v>
      </c>
      <c r="U270" s="3" t="s">
        <v>34</v>
      </c>
      <c r="V270" s="3" t="s">
        <v>57</v>
      </c>
      <c r="W270" s="2">
        <v>56</v>
      </c>
      <c r="X270" s="2" t="str">
        <f>IF(DatosLimpios[[#This Row],[Incident Resolution Time (in Hours)]]&gt;50,"Tardia",IF(DatosLimpios[[#This Row],[Incident Resolution Time (in Hours)]]&gt;20,"Media","Rapida" ))</f>
        <v>Tardia</v>
      </c>
    </row>
    <row r="271" spans="1:24" x14ac:dyDescent="0.25">
      <c r="A271" s="2">
        <v>274</v>
      </c>
      <c r="B271" s="3" t="s">
        <v>60</v>
      </c>
      <c r="C2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1" s="1" t="str">
        <f>IFERROR(VLOOKUP(DatosLimpios[[#This Row],[Paises]], TablaRegiones[],2,FALSE), "Otra")</f>
        <v>Asia</v>
      </c>
      <c r="E271" s="2">
        <v>2022</v>
      </c>
      <c r="F271" s="3" t="s">
        <v>17</v>
      </c>
      <c r="G271" s="2">
        <f xml:space="preserve"> 2025 -DatosLimpios[[#This Row],[Year]]</f>
        <v>3</v>
      </c>
      <c r="H271" s="1" t="str">
        <f>IF(TRIM(DatosLimpios[[#This Row],[Attack Type]])="","Unknown",PROPER(TRIM(LOWER(DatosLimpios[[#This Row],[Attack Type]]))))</f>
        <v>Ransomware</v>
      </c>
      <c r="I271" s="3" t="s">
        <v>18</v>
      </c>
      <c r="J27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1" s="11">
        <v>7693</v>
      </c>
      <c r="L271" s="11">
        <f>IF(DatosLimpios[[#This Row],[Financial Loss (in Million $) ]]="",0,ABS(DatosLimpios[[#This Row],[Financial Loss (in Million $) ]]))*1000</f>
        <v>7693000</v>
      </c>
      <c r="M271" s="11" t="str">
        <f>IF(DatosLimpios[[#This Row],[Perdida economica UNK]]&gt;4000000,"Alta", IF(DatosLimpios[[#This Row],[Perdida economica UNK]]&gt;100000,"Media", "Baja"))</f>
        <v>Alta</v>
      </c>
      <c r="N271" s="18" t="s">
        <v>320</v>
      </c>
      <c r="O271" s="3" t="s">
        <v>36</v>
      </c>
      <c r="P271" s="2">
        <f>IF(DatosLimpios[[#This Row],[Number of Affected Users]]="six hundred",600,VALUE(DatosLimpios[[#This Row],[Number of Affected Users]]))</f>
        <v>449596</v>
      </c>
      <c r="Q271" s="2">
        <f>IF(DatosLimpios[[#This Row],[Number of Affected Users]]="six hundred",600,VALUE(DatosLimpios[[#This Row],[Number of Affected Users]]))</f>
        <v>449596</v>
      </c>
      <c r="R271" s="11">
        <f>DatosLimpios[[#This Row],[Perdida economica UNK]] /DatosLimpios[[#This Row],[Nº de Usuarios Afectados]]</f>
        <v>17.110917356915987</v>
      </c>
      <c r="S271" s="11" t="str">
        <f>IF(DatosLimpios[[#This Row],[Perdida $ por Usuario]]&gt;100, "Grave",IF(DatosLimpios[[#This Row],[Perdida $ por Usuario]]&gt;40, "Moderada","Leve"))</f>
        <v>Leve</v>
      </c>
      <c r="T271" s="1" t="str">
        <f t="shared" si="4"/>
        <v>Unknown</v>
      </c>
      <c r="U271" s="3" t="s">
        <v>15</v>
      </c>
      <c r="V271" s="3" t="s">
        <v>31</v>
      </c>
      <c r="W271" s="2">
        <v>3</v>
      </c>
      <c r="X271" s="2" t="str">
        <f>IF(DatosLimpios[[#This Row],[Incident Resolution Time (in Hours)]]&gt;50,"Tardia",IF(DatosLimpios[[#This Row],[Incident Resolution Time (in Hours)]]&gt;20,"Media","Rapida" ))</f>
        <v>Rapida</v>
      </c>
    </row>
    <row r="272" spans="1:24" x14ac:dyDescent="0.25">
      <c r="A272" s="2">
        <v>275</v>
      </c>
      <c r="B272" s="3" t="s">
        <v>58</v>
      </c>
      <c r="C2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2" s="1" t="str">
        <f>IFERROR(VLOOKUP(DatosLimpios[[#This Row],[Paises]], TablaRegiones[],2,FALSE), "Otra")</f>
        <v>Oceanía</v>
      </c>
      <c r="E272" s="2">
        <v>2020</v>
      </c>
      <c r="F272" s="3" t="s">
        <v>17</v>
      </c>
      <c r="G272" s="2">
        <f xml:space="preserve"> 2025 -DatosLimpios[[#This Row],[Year]]</f>
        <v>5</v>
      </c>
      <c r="H272" s="1" t="str">
        <f>IF(TRIM(DatosLimpios[[#This Row],[Attack Type]])="","Unknown",PROPER(TRIM(LOWER(DatosLimpios[[#This Row],[Attack Type]]))))</f>
        <v>Ransomware</v>
      </c>
      <c r="I272" s="3" t="s">
        <v>47</v>
      </c>
      <c r="J27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2" s="11">
        <v>5891</v>
      </c>
      <c r="L272" s="11">
        <f>IF(DatosLimpios[[#This Row],[Financial Loss (in Million $) ]]="",0,ABS(DatosLimpios[[#This Row],[Financial Loss (in Million $) ]]))*1000</f>
        <v>5891000</v>
      </c>
      <c r="M272" s="11" t="str">
        <f>IF(DatosLimpios[[#This Row],[Perdida economica UNK]]&gt;4000000,"Alta", IF(DatosLimpios[[#This Row],[Perdida economica UNK]]&gt;100000,"Media", "Baja"))</f>
        <v>Alta</v>
      </c>
      <c r="N272" s="18" t="s">
        <v>321</v>
      </c>
      <c r="O272" s="3" t="s">
        <v>29</v>
      </c>
      <c r="P272" s="2">
        <f>IF(DatosLimpios[[#This Row],[Number of Affected Users]]="six hundred",600,VALUE(DatosLimpios[[#This Row],[Number of Affected Users]]))</f>
        <v>207842</v>
      </c>
      <c r="Q272" s="2">
        <f>IF(DatosLimpios[[#This Row],[Number of Affected Users]]="six hundred",600,VALUE(DatosLimpios[[#This Row],[Number of Affected Users]]))</f>
        <v>207842</v>
      </c>
      <c r="R272" s="11">
        <f>DatosLimpios[[#This Row],[Perdida economica UNK]] /DatosLimpios[[#This Row],[Nº de Usuarios Afectados]]</f>
        <v>28.343645653910183</v>
      </c>
      <c r="S272" s="11" t="str">
        <f>IF(DatosLimpios[[#This Row],[Perdida $ por Usuario]]&gt;100, "Grave",IF(DatosLimpios[[#This Row],[Perdida $ por Usuario]]&gt;40, "Moderada","Leve"))</f>
        <v>Leve</v>
      </c>
      <c r="T272" s="1" t="str">
        <f t="shared" si="4"/>
        <v>Nation-state</v>
      </c>
      <c r="U272" s="3" t="s">
        <v>34</v>
      </c>
      <c r="V272" s="3" t="s">
        <v>37</v>
      </c>
      <c r="W272" s="2">
        <v>40</v>
      </c>
      <c r="X272" s="2" t="str">
        <f>IF(DatosLimpios[[#This Row],[Incident Resolution Time (in Hours)]]&gt;50,"Tardia",IF(DatosLimpios[[#This Row],[Incident Resolution Time (in Hours)]]&gt;20,"Media","Rapida" ))</f>
        <v>Media</v>
      </c>
    </row>
    <row r="273" spans="1:24" x14ac:dyDescent="0.25">
      <c r="A273" s="2">
        <v>276</v>
      </c>
      <c r="B273" s="3" t="s">
        <v>32</v>
      </c>
      <c r="C2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3" s="1" t="str">
        <f>IFERROR(VLOOKUP(DatosLimpios[[#This Row],[Paises]], TablaRegiones[],2,FALSE), "Otra")</f>
        <v>Europa</v>
      </c>
      <c r="E273" s="2">
        <v>2017</v>
      </c>
      <c r="F273" s="3" t="s">
        <v>50</v>
      </c>
      <c r="G273" s="2">
        <f xml:space="preserve"> 2025 -DatosLimpios[[#This Row],[Year]]</f>
        <v>8</v>
      </c>
      <c r="H273" s="1" t="str">
        <f>IF(TRIM(DatosLimpios[[#This Row],[Attack Type]])="","Unknown",PROPER(TRIM(LOWER(DatosLimpios[[#This Row],[Attack Type]]))))</f>
        <v>Phishing</v>
      </c>
      <c r="I273" s="3" t="s">
        <v>18</v>
      </c>
      <c r="J27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3" s="11">
        <v>936</v>
      </c>
      <c r="L273" s="11">
        <f>IF(DatosLimpios[[#This Row],[Financial Loss (in Million $) ]]="",0,ABS(DatosLimpios[[#This Row],[Financial Loss (in Million $) ]]))*1000</f>
        <v>936000</v>
      </c>
      <c r="M273" s="11" t="str">
        <f>IF(DatosLimpios[[#This Row],[Perdida economica UNK]]&gt;4000000,"Alta", IF(DatosLimpios[[#This Row],[Perdida economica UNK]]&gt;100000,"Media", "Baja"))</f>
        <v>Media</v>
      </c>
      <c r="N273" s="18" t="s">
        <v>322</v>
      </c>
      <c r="O273" s="3" t="s">
        <v>29</v>
      </c>
      <c r="P273" s="2">
        <f>IF(DatosLimpios[[#This Row],[Number of Affected Users]]="six hundred",600,VALUE(DatosLimpios[[#This Row],[Number of Affected Users]]))</f>
        <v>908249</v>
      </c>
      <c r="Q273" s="2">
        <f>IF(DatosLimpios[[#This Row],[Number of Affected Users]]="six hundred",600,VALUE(DatosLimpios[[#This Row],[Number of Affected Users]]))</f>
        <v>908249</v>
      </c>
      <c r="R273" s="11">
        <f>DatosLimpios[[#This Row],[Perdida economica UNK]] /DatosLimpios[[#This Row],[Nº de Usuarios Afectados]]</f>
        <v>1.0305543964265307</v>
      </c>
      <c r="S273" s="11" t="str">
        <f>IF(DatosLimpios[[#This Row],[Perdida $ por Usuario]]&gt;100, "Grave",IF(DatosLimpios[[#This Row],[Perdida $ por Usuario]]&gt;40, "Moderada","Leve"))</f>
        <v>Leve</v>
      </c>
      <c r="T273" s="1" t="str">
        <f t="shared" si="4"/>
        <v>Nation-state</v>
      </c>
      <c r="U273" s="3" t="s">
        <v>52</v>
      </c>
      <c r="V273" s="3" t="s">
        <v>31</v>
      </c>
      <c r="W273" s="2">
        <v>53</v>
      </c>
      <c r="X273" s="2" t="str">
        <f>IF(DatosLimpios[[#This Row],[Incident Resolution Time (in Hours)]]&gt;50,"Tardia",IF(DatosLimpios[[#This Row],[Incident Resolution Time (in Hours)]]&gt;20,"Media","Rapida" ))</f>
        <v>Tardia</v>
      </c>
    </row>
    <row r="274" spans="1:24" x14ac:dyDescent="0.25">
      <c r="A274" s="2">
        <v>277</v>
      </c>
      <c r="B274" s="3" t="s">
        <v>71</v>
      </c>
      <c r="C2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4" s="1" t="str">
        <f>IFERROR(VLOOKUP(DatosLimpios[[#This Row],[Paises]], TablaRegiones[],2,FALSE), "Otra")</f>
        <v>Asia</v>
      </c>
      <c r="E274" s="2">
        <v>2017</v>
      </c>
      <c r="F274" s="3" t="s">
        <v>50</v>
      </c>
      <c r="G274" s="2">
        <f xml:space="preserve"> 2025 -DatosLimpios[[#This Row],[Year]]</f>
        <v>8</v>
      </c>
      <c r="H274" s="1" t="str">
        <f>IF(TRIM(DatosLimpios[[#This Row],[Attack Type]])="","Unknown",PROPER(TRIM(LOWER(DatosLimpios[[#This Row],[Attack Type]]))))</f>
        <v>Phishing</v>
      </c>
      <c r="I274" s="3" t="s">
        <v>47</v>
      </c>
      <c r="J27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4" s="11">
        <v>4739</v>
      </c>
      <c r="L274" s="11">
        <f>IF(DatosLimpios[[#This Row],[Financial Loss (in Million $) ]]="",0,ABS(DatosLimpios[[#This Row],[Financial Loss (in Million $) ]]))*1000</f>
        <v>4739000</v>
      </c>
      <c r="M274" s="11" t="str">
        <f>IF(DatosLimpios[[#This Row],[Perdida economica UNK]]&gt;4000000,"Alta", IF(DatosLimpios[[#This Row],[Perdida economica UNK]]&gt;100000,"Media", "Baja"))</f>
        <v>Alta</v>
      </c>
      <c r="N274" s="18" t="s">
        <v>323</v>
      </c>
      <c r="O274" s="3" t="s">
        <v>29</v>
      </c>
      <c r="P274" s="2">
        <f>IF(DatosLimpios[[#This Row],[Number of Affected Users]]="six hundred",600,VALUE(DatosLimpios[[#This Row],[Number of Affected Users]]))</f>
        <v>470895</v>
      </c>
      <c r="Q274" s="2">
        <f>IF(DatosLimpios[[#This Row],[Number of Affected Users]]="six hundred",600,VALUE(DatosLimpios[[#This Row],[Number of Affected Users]]))</f>
        <v>470895</v>
      </c>
      <c r="R274" s="11">
        <f>DatosLimpios[[#This Row],[Perdida economica UNK]] /DatosLimpios[[#This Row],[Nº de Usuarios Afectados]]</f>
        <v>10.063814650824494</v>
      </c>
      <c r="S274" s="11" t="str">
        <f>IF(DatosLimpios[[#This Row],[Perdida $ por Usuario]]&gt;100, "Grave",IF(DatosLimpios[[#This Row],[Perdida $ por Usuario]]&gt;40, "Moderada","Leve"))</f>
        <v>Leve</v>
      </c>
      <c r="T274" s="1" t="str">
        <f t="shared" si="4"/>
        <v>Nation-state</v>
      </c>
      <c r="U274" s="3" t="s">
        <v>34</v>
      </c>
      <c r="V274" s="3" t="s">
        <v>57</v>
      </c>
      <c r="W274" s="2">
        <v>63</v>
      </c>
      <c r="X274" s="2" t="str">
        <f>IF(DatosLimpios[[#This Row],[Incident Resolution Time (in Hours)]]&gt;50,"Tardia",IF(DatosLimpios[[#This Row],[Incident Resolution Time (in Hours)]]&gt;20,"Media","Rapida" ))</f>
        <v>Tardia</v>
      </c>
    </row>
    <row r="275" spans="1:24" x14ac:dyDescent="0.25">
      <c r="A275" s="2">
        <v>278</v>
      </c>
      <c r="B275" s="3" t="s">
        <v>41</v>
      </c>
      <c r="C2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5" s="1" t="str">
        <f>IFERROR(VLOOKUP(DatosLimpios[[#This Row],[Paises]], TablaRegiones[],2,FALSE), "Otra")</f>
        <v>Europa</v>
      </c>
      <c r="E275" s="2">
        <v>2017</v>
      </c>
      <c r="F275" s="3" t="s">
        <v>63</v>
      </c>
      <c r="G275" s="2">
        <f xml:space="preserve"> 2025 -DatosLimpios[[#This Row],[Year]]</f>
        <v>8</v>
      </c>
      <c r="H275" s="1" t="str">
        <f>IF(TRIM(DatosLimpios[[#This Row],[Attack Type]])="","Unknown",PROPER(TRIM(LOWER(DatosLimpios[[#This Row],[Attack Type]]))))</f>
        <v>Malware</v>
      </c>
      <c r="I275" s="3" t="s">
        <v>12</v>
      </c>
      <c r="J27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5" s="11">
        <v>321</v>
      </c>
      <c r="L275" s="11">
        <f>IF(DatosLimpios[[#This Row],[Financial Loss (in Million $) ]]="",0,ABS(DatosLimpios[[#This Row],[Financial Loss (in Million $) ]]))*1000</f>
        <v>321000</v>
      </c>
      <c r="M275" s="11" t="str">
        <f>IF(DatosLimpios[[#This Row],[Perdida economica UNK]]&gt;4000000,"Alta", IF(DatosLimpios[[#This Row],[Perdida economica UNK]]&gt;100000,"Media", "Baja"))</f>
        <v>Media</v>
      </c>
      <c r="N275" s="18" t="s">
        <v>324</v>
      </c>
      <c r="O275" s="3" t="s">
        <v>29</v>
      </c>
      <c r="P275" s="2">
        <f>IF(DatosLimpios[[#This Row],[Number of Affected Users]]="six hundred",600,VALUE(DatosLimpios[[#This Row],[Number of Affected Users]]))</f>
        <v>342049</v>
      </c>
      <c r="Q275" s="2">
        <f>IF(DatosLimpios[[#This Row],[Number of Affected Users]]="six hundred",600,VALUE(DatosLimpios[[#This Row],[Number of Affected Users]]))</f>
        <v>342049</v>
      </c>
      <c r="R275" s="11">
        <f>DatosLimpios[[#This Row],[Perdida economica UNK]] /DatosLimpios[[#This Row],[Nº de Usuarios Afectados]]</f>
        <v>0.93846203321746302</v>
      </c>
      <c r="S275" s="11" t="str">
        <f>IF(DatosLimpios[[#This Row],[Perdida $ por Usuario]]&gt;100, "Grave",IF(DatosLimpios[[#This Row],[Perdida $ por Usuario]]&gt;40, "Moderada","Leve"))</f>
        <v>Leve</v>
      </c>
      <c r="T275" s="1" t="str">
        <f t="shared" si="4"/>
        <v>Nation-state</v>
      </c>
      <c r="U275" s="3" t="s">
        <v>15</v>
      </c>
      <c r="V275" s="3" t="s">
        <v>31</v>
      </c>
      <c r="W275" s="2">
        <v>31</v>
      </c>
      <c r="X275" s="2" t="str">
        <f>IF(DatosLimpios[[#This Row],[Incident Resolution Time (in Hours)]]&gt;50,"Tardia",IF(DatosLimpios[[#This Row],[Incident Resolution Time (in Hours)]]&gt;20,"Media","Rapida" ))</f>
        <v>Media</v>
      </c>
    </row>
    <row r="276" spans="1:24" x14ac:dyDescent="0.25">
      <c r="A276" s="2">
        <v>279</v>
      </c>
      <c r="B276" s="3" t="s">
        <v>66</v>
      </c>
      <c r="C2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76" s="1" t="str">
        <f>IFERROR(VLOOKUP(DatosLimpios[[#This Row],[Paises]], TablaRegiones[],2,FALSE), "Otra")</f>
        <v>América</v>
      </c>
      <c r="E276" s="2">
        <v>2018</v>
      </c>
      <c r="F276" s="3" t="s">
        <v>50</v>
      </c>
      <c r="G276" s="2">
        <f xml:space="preserve"> 2025 -DatosLimpios[[#This Row],[Year]]</f>
        <v>7</v>
      </c>
      <c r="H276" s="1" t="str">
        <f>IF(TRIM(DatosLimpios[[#This Row],[Attack Type]])="","Unknown",PROPER(TRIM(LOWER(DatosLimpios[[#This Row],[Attack Type]]))))</f>
        <v>Phishing</v>
      </c>
      <c r="I276" s="3" t="s">
        <v>46</v>
      </c>
      <c r="J27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6" s="11">
        <v>9875</v>
      </c>
      <c r="L276" s="11">
        <f>IF(DatosLimpios[[#This Row],[Financial Loss (in Million $) ]]="",0,ABS(DatosLimpios[[#This Row],[Financial Loss (in Million $) ]]))*1000</f>
        <v>9875000</v>
      </c>
      <c r="M276" s="11" t="str">
        <f>IF(DatosLimpios[[#This Row],[Perdida economica UNK]]&gt;4000000,"Alta", IF(DatosLimpios[[#This Row],[Perdida economica UNK]]&gt;100000,"Media", "Baja"))</f>
        <v>Alta</v>
      </c>
      <c r="N276" s="18" t="s">
        <v>325</v>
      </c>
      <c r="O276" s="3" t="s">
        <v>14</v>
      </c>
      <c r="P276" s="2">
        <f>IF(DatosLimpios[[#This Row],[Number of Affected Users]]="six hundred",600,VALUE(DatosLimpios[[#This Row],[Number of Affected Users]]))</f>
        <v>316891</v>
      </c>
      <c r="Q276" s="2">
        <f>IF(DatosLimpios[[#This Row],[Number of Affected Users]]="six hundred",600,VALUE(DatosLimpios[[#This Row],[Number of Affected Users]]))</f>
        <v>316891</v>
      </c>
      <c r="R276" s="11">
        <f>DatosLimpios[[#This Row],[Perdida economica UNK]] /DatosLimpios[[#This Row],[Nº de Usuarios Afectados]]</f>
        <v>31.162134614110215</v>
      </c>
      <c r="S276" s="11" t="str">
        <f>IF(DatosLimpios[[#This Row],[Perdida $ por Usuario]]&gt;100, "Grave",IF(DatosLimpios[[#This Row],[Perdida $ por Usuario]]&gt;40, "Moderada","Leve"))</f>
        <v>Leve</v>
      </c>
      <c r="T276" s="1" t="str">
        <f t="shared" si="4"/>
        <v>Hacker Group</v>
      </c>
      <c r="U276" s="3" t="s">
        <v>34</v>
      </c>
      <c r="V276" s="3" t="s">
        <v>37</v>
      </c>
      <c r="W276" s="2">
        <v>55</v>
      </c>
      <c r="X276" s="2" t="str">
        <f>IF(DatosLimpios[[#This Row],[Incident Resolution Time (in Hours)]]&gt;50,"Tardia",IF(DatosLimpios[[#This Row],[Incident Resolution Time (in Hours)]]&gt;20,"Media","Rapida" ))</f>
        <v>Tardia</v>
      </c>
    </row>
    <row r="277" spans="1:24" x14ac:dyDescent="0.25">
      <c r="A277" s="2">
        <v>280</v>
      </c>
      <c r="B277" s="3" t="s">
        <v>45</v>
      </c>
      <c r="C2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77" s="1" t="str">
        <f>IFERROR(VLOOKUP(DatosLimpios[[#This Row],[Paises]], TablaRegiones[],2,FALSE), "Otra")</f>
        <v>Asia</v>
      </c>
      <c r="E277" s="2">
        <v>2019</v>
      </c>
      <c r="F277" s="3" t="s">
        <v>22</v>
      </c>
      <c r="G277" s="2">
        <f xml:space="preserve"> 2025 -DatosLimpios[[#This Row],[Year]]</f>
        <v>6</v>
      </c>
      <c r="H277" s="1" t="str">
        <f>IF(TRIM(DatosLimpios[[#This Row],[Attack Type]])="","Unknown",PROPER(TRIM(LOWER(DatosLimpios[[#This Row],[Attack Type]]))))</f>
        <v>Man-In-The-Middle</v>
      </c>
      <c r="I277" s="3" t="s">
        <v>12</v>
      </c>
      <c r="J27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7" s="11">
        <v>2745</v>
      </c>
      <c r="L277" s="11">
        <f>IF(DatosLimpios[[#This Row],[Financial Loss (in Million $) ]]="",0,ABS(DatosLimpios[[#This Row],[Financial Loss (in Million $) ]]))*1000</f>
        <v>2745000</v>
      </c>
      <c r="M277" s="11" t="str">
        <f>IF(DatosLimpios[[#This Row],[Perdida economica UNK]]&gt;4000000,"Alta", IF(DatosLimpios[[#This Row],[Perdida economica UNK]]&gt;100000,"Media", "Baja"))</f>
        <v>Media</v>
      </c>
      <c r="N277" s="18" t="s">
        <v>326</v>
      </c>
      <c r="O277" s="3" t="s">
        <v>36</v>
      </c>
      <c r="P277" s="2">
        <f>IF(DatosLimpios[[#This Row],[Number of Affected Users]]="six hundred",600,VALUE(DatosLimpios[[#This Row],[Number of Affected Users]]))</f>
        <v>633466</v>
      </c>
      <c r="Q277" s="2">
        <f>IF(DatosLimpios[[#This Row],[Number of Affected Users]]="six hundred",600,VALUE(DatosLimpios[[#This Row],[Number of Affected Users]]))</f>
        <v>633466</v>
      </c>
      <c r="R277" s="11">
        <f>DatosLimpios[[#This Row],[Perdida economica UNK]] /DatosLimpios[[#This Row],[Nº de Usuarios Afectados]]</f>
        <v>4.3333028134106648</v>
      </c>
      <c r="S277" s="11" t="str">
        <f>IF(DatosLimpios[[#This Row],[Perdida $ por Usuario]]&gt;100, "Grave",IF(DatosLimpios[[#This Row],[Perdida $ por Usuario]]&gt;40, "Moderada","Leve"))</f>
        <v>Leve</v>
      </c>
      <c r="T277" s="1" t="str">
        <f t="shared" si="4"/>
        <v>Unknown</v>
      </c>
      <c r="U277" s="3" t="s">
        <v>52</v>
      </c>
      <c r="V277" s="3" t="s">
        <v>31</v>
      </c>
      <c r="W277" s="2">
        <v>16</v>
      </c>
      <c r="X277" s="2" t="str">
        <f>IF(DatosLimpios[[#This Row],[Incident Resolution Time (in Hours)]]&gt;50,"Tardia",IF(DatosLimpios[[#This Row],[Incident Resolution Time (in Hours)]]&gt;20,"Media","Rapida" ))</f>
        <v>Rapida</v>
      </c>
    </row>
    <row r="278" spans="1:24" x14ac:dyDescent="0.25">
      <c r="A278" s="2">
        <v>281</v>
      </c>
      <c r="B278" s="3" t="s">
        <v>87</v>
      </c>
      <c r="C2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78" s="1" t="str">
        <f>IFERROR(VLOOKUP(DatosLimpios[[#This Row],[Paises]], TablaRegiones[],2,FALSE), "Otra")</f>
        <v>América</v>
      </c>
      <c r="E278" s="2">
        <v>2023</v>
      </c>
      <c r="F278" s="3" t="s">
        <v>63</v>
      </c>
      <c r="G278" s="2">
        <f xml:space="preserve"> 2025 -DatosLimpios[[#This Row],[Year]]</f>
        <v>2</v>
      </c>
      <c r="H278" s="1" t="str">
        <f>IF(TRIM(DatosLimpios[[#This Row],[Attack Type]])="","Unknown",PROPER(TRIM(LOWER(DatosLimpios[[#This Row],[Attack Type]]))))</f>
        <v>Malware</v>
      </c>
      <c r="I278" s="3" t="s">
        <v>27</v>
      </c>
      <c r="J27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8" s="11">
        <v>2398</v>
      </c>
      <c r="L278" s="11">
        <f>IF(DatosLimpios[[#This Row],[Financial Loss (in Million $) ]]="",0,ABS(DatosLimpios[[#This Row],[Financial Loss (in Million $) ]]))*1000</f>
        <v>2398000</v>
      </c>
      <c r="M278" s="11" t="str">
        <f>IF(DatosLimpios[[#This Row],[Perdida economica UNK]]&gt;4000000,"Alta", IF(DatosLimpios[[#This Row],[Perdida economica UNK]]&gt;100000,"Media", "Baja"))</f>
        <v>Media</v>
      </c>
      <c r="N278" s="18" t="s">
        <v>327</v>
      </c>
      <c r="O278" s="3" t="s">
        <v>29</v>
      </c>
      <c r="P278" s="2">
        <f>IF(DatosLimpios[[#This Row],[Number of Affected Users]]="six hundred",600,VALUE(DatosLimpios[[#This Row],[Number of Affected Users]]))</f>
        <v>123866</v>
      </c>
      <c r="Q278" s="2">
        <f>IF(DatosLimpios[[#This Row],[Number of Affected Users]]="six hundred",600,VALUE(DatosLimpios[[#This Row],[Number of Affected Users]]))</f>
        <v>123866</v>
      </c>
      <c r="R278" s="11">
        <f>DatosLimpios[[#This Row],[Perdida economica UNK]] /DatosLimpios[[#This Row],[Nº de Usuarios Afectados]]</f>
        <v>19.359630568517591</v>
      </c>
      <c r="S278" s="11" t="str">
        <f>IF(DatosLimpios[[#This Row],[Perdida $ por Usuario]]&gt;100, "Grave",IF(DatosLimpios[[#This Row],[Perdida $ por Usuario]]&gt;40, "Moderada","Leve"))</f>
        <v>Leve</v>
      </c>
      <c r="T278" s="1" t="str">
        <f t="shared" si="4"/>
        <v>Nation-state</v>
      </c>
      <c r="U278" s="3" t="s">
        <v>52</v>
      </c>
      <c r="V278" s="3" t="s">
        <v>49</v>
      </c>
      <c r="W278" s="2">
        <v>43</v>
      </c>
      <c r="X278" s="2" t="str">
        <f>IF(DatosLimpios[[#This Row],[Incident Resolution Time (in Hours)]]&gt;50,"Tardia",IF(DatosLimpios[[#This Row],[Incident Resolution Time (in Hours)]]&gt;20,"Media","Rapida" ))</f>
        <v>Media</v>
      </c>
    </row>
    <row r="279" spans="1:24" x14ac:dyDescent="0.25">
      <c r="A279" s="2">
        <v>282</v>
      </c>
      <c r="B279" s="3" t="s">
        <v>41</v>
      </c>
      <c r="C2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9" s="1" t="str">
        <f>IFERROR(VLOOKUP(DatosLimpios[[#This Row],[Paises]], TablaRegiones[],2,FALSE), "Otra")</f>
        <v>Europa</v>
      </c>
      <c r="E279" s="2">
        <v>2017</v>
      </c>
      <c r="F279" s="3" t="s">
        <v>39</v>
      </c>
      <c r="G279" s="2">
        <f xml:space="preserve"> 2025 -DatosLimpios[[#This Row],[Year]]</f>
        <v>8</v>
      </c>
      <c r="H279" s="1" t="str">
        <f>IF(TRIM(DatosLimpios[[#This Row],[Attack Type]])="","Unknown",PROPER(TRIM(LOWER(DatosLimpios[[#This Row],[Attack Type]]))))</f>
        <v>Ddos</v>
      </c>
      <c r="I279" s="3" t="s">
        <v>27</v>
      </c>
      <c r="J27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9" s="11">
        <v>7993</v>
      </c>
      <c r="L279" s="11">
        <f>IF(DatosLimpios[[#This Row],[Financial Loss (in Million $) ]]="",0,ABS(DatosLimpios[[#This Row],[Financial Loss (in Million $) ]]))*1000</f>
        <v>7993000</v>
      </c>
      <c r="M279" s="11" t="str">
        <f>IF(DatosLimpios[[#This Row],[Perdida economica UNK]]&gt;4000000,"Alta", IF(DatosLimpios[[#This Row],[Perdida economica UNK]]&gt;100000,"Media", "Baja"))</f>
        <v>Alta</v>
      </c>
      <c r="N279" s="18" t="s">
        <v>328</v>
      </c>
      <c r="O279" s="3" t="s">
        <v>36</v>
      </c>
      <c r="P279" s="2">
        <f>IF(DatosLimpios[[#This Row],[Number of Affected Users]]="six hundred",600,VALUE(DatosLimpios[[#This Row],[Number of Affected Users]]))</f>
        <v>305905</v>
      </c>
      <c r="Q279" s="2">
        <f>IF(DatosLimpios[[#This Row],[Number of Affected Users]]="six hundred",600,VALUE(DatosLimpios[[#This Row],[Number of Affected Users]]))</f>
        <v>305905</v>
      </c>
      <c r="R279" s="11">
        <f>DatosLimpios[[#This Row],[Perdida economica UNK]] /DatosLimpios[[#This Row],[Nº de Usuarios Afectados]]</f>
        <v>26.129026985502033</v>
      </c>
      <c r="S279" s="11" t="str">
        <f>IF(DatosLimpios[[#This Row],[Perdida $ por Usuario]]&gt;100, "Grave",IF(DatosLimpios[[#This Row],[Perdida $ por Usuario]]&gt;40, "Moderada","Leve"))</f>
        <v>Leve</v>
      </c>
      <c r="T279" s="1" t="str">
        <f t="shared" si="4"/>
        <v>Unknown</v>
      </c>
      <c r="U279" s="3" t="s">
        <v>15</v>
      </c>
      <c r="V279" s="3" t="s">
        <v>57</v>
      </c>
      <c r="W279" s="2">
        <v>44</v>
      </c>
      <c r="X279" s="2" t="str">
        <f>IF(DatosLimpios[[#This Row],[Incident Resolution Time (in Hours)]]&gt;50,"Tardia",IF(DatosLimpios[[#This Row],[Incident Resolution Time (in Hours)]]&gt;20,"Media","Rapida" ))</f>
        <v>Media</v>
      </c>
    </row>
    <row r="280" spans="1:24" x14ac:dyDescent="0.25">
      <c r="A280" s="2">
        <v>283</v>
      </c>
      <c r="B280" s="3" t="s">
        <v>60</v>
      </c>
      <c r="C2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0" s="1" t="str">
        <f>IFERROR(VLOOKUP(DatosLimpios[[#This Row],[Paises]], TablaRegiones[],2,FALSE), "Otra")</f>
        <v>Asia</v>
      </c>
      <c r="E280" s="2">
        <v>2023</v>
      </c>
      <c r="F280" s="3" t="s">
        <v>42</v>
      </c>
      <c r="G280" s="2">
        <f xml:space="preserve"> 2025 -DatosLimpios[[#This Row],[Year]]</f>
        <v>2</v>
      </c>
      <c r="H280" s="1" t="str">
        <f>IF(TRIM(DatosLimpios[[#This Row],[Attack Type]])="","Unknown",PROPER(TRIM(LOWER(DatosLimpios[[#This Row],[Attack Type]]))))</f>
        <v>Sql Injection</v>
      </c>
      <c r="I280" s="3" t="s">
        <v>27</v>
      </c>
      <c r="J28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80" s="11">
        <v>366</v>
      </c>
      <c r="L280" s="11">
        <f>IF(DatosLimpios[[#This Row],[Financial Loss (in Million $) ]]="",0,ABS(DatosLimpios[[#This Row],[Financial Loss (in Million $) ]]))*1000</f>
        <v>366000</v>
      </c>
      <c r="M280" s="11" t="str">
        <f>IF(DatosLimpios[[#This Row],[Perdida economica UNK]]&gt;4000000,"Alta", IF(DatosLimpios[[#This Row],[Perdida economica UNK]]&gt;100000,"Media", "Baja"))</f>
        <v>Media</v>
      </c>
      <c r="N280" s="18" t="s">
        <v>329</v>
      </c>
      <c r="O280" s="3" t="s">
        <v>29</v>
      </c>
      <c r="P280" s="2">
        <f>IF(DatosLimpios[[#This Row],[Number of Affected Users]]="six hundred",600,VALUE(DatosLimpios[[#This Row],[Number of Affected Users]]))</f>
        <v>702942</v>
      </c>
      <c r="Q280" s="2">
        <f>IF(DatosLimpios[[#This Row],[Number of Affected Users]]="six hundred",600,VALUE(DatosLimpios[[#This Row],[Number of Affected Users]]))</f>
        <v>702942</v>
      </c>
      <c r="R280" s="11">
        <f>DatosLimpios[[#This Row],[Perdida economica UNK]] /DatosLimpios[[#This Row],[Nº de Usuarios Afectados]]</f>
        <v>0.5206688460783393</v>
      </c>
      <c r="S280" s="11" t="str">
        <f>IF(DatosLimpios[[#This Row],[Perdida $ por Usuario]]&gt;100, "Grave",IF(DatosLimpios[[#This Row],[Perdida $ por Usuario]]&gt;40, "Moderada","Leve"))</f>
        <v>Leve</v>
      </c>
      <c r="T280" s="1" t="str">
        <f t="shared" si="4"/>
        <v>Nation-state</v>
      </c>
      <c r="U280" s="3" t="s">
        <v>15</v>
      </c>
      <c r="V280" s="3" t="s">
        <v>31</v>
      </c>
      <c r="W280" s="2">
        <v>34</v>
      </c>
      <c r="X280" s="2" t="str">
        <f>IF(DatosLimpios[[#This Row],[Incident Resolution Time (in Hours)]]&gt;50,"Tardia",IF(DatosLimpios[[#This Row],[Incident Resolution Time (in Hours)]]&gt;20,"Media","Rapida" ))</f>
        <v>Media</v>
      </c>
    </row>
    <row r="281" spans="1:24" x14ac:dyDescent="0.25">
      <c r="A281" s="2">
        <v>284</v>
      </c>
      <c r="B281" s="3" t="s">
        <v>66</v>
      </c>
      <c r="C2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81" s="1" t="str">
        <f>IFERROR(VLOOKUP(DatosLimpios[[#This Row],[Paises]], TablaRegiones[],2,FALSE), "Otra")</f>
        <v>América</v>
      </c>
      <c r="E281" s="2">
        <v>2016</v>
      </c>
      <c r="F281" s="3" t="s">
        <v>22</v>
      </c>
      <c r="G281" s="2">
        <f xml:space="preserve"> 2025 -DatosLimpios[[#This Row],[Year]]</f>
        <v>9</v>
      </c>
      <c r="H281" s="1" t="str">
        <f>IF(TRIM(DatosLimpios[[#This Row],[Attack Type]])="","Unknown",PROPER(TRIM(LOWER(DatosLimpios[[#This Row],[Attack Type]]))))</f>
        <v>Man-In-The-Middle</v>
      </c>
      <c r="I281" s="3" t="s">
        <v>18</v>
      </c>
      <c r="J28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1" s="11">
        <v>7278</v>
      </c>
      <c r="L281" s="11">
        <f>IF(DatosLimpios[[#This Row],[Financial Loss (in Million $) ]]="",0,ABS(DatosLimpios[[#This Row],[Financial Loss (in Million $) ]]))*1000</f>
        <v>7278000</v>
      </c>
      <c r="M281" s="11" t="str">
        <f>IF(DatosLimpios[[#This Row],[Perdida economica UNK]]&gt;4000000,"Alta", IF(DatosLimpios[[#This Row],[Perdida economica UNK]]&gt;100000,"Media", "Baja"))</f>
        <v>Alta</v>
      </c>
      <c r="N281" s="18" t="s">
        <v>330</v>
      </c>
      <c r="O281" s="3" t="s">
        <v>14</v>
      </c>
      <c r="P281" s="2">
        <f>IF(DatosLimpios[[#This Row],[Number of Affected Users]]="six hundred",600,VALUE(DatosLimpios[[#This Row],[Number of Affected Users]]))</f>
        <v>11339</v>
      </c>
      <c r="Q281" s="2">
        <f>IF(DatosLimpios[[#This Row],[Number of Affected Users]]="six hundred",600,VALUE(DatosLimpios[[#This Row],[Number of Affected Users]]))</f>
        <v>11339</v>
      </c>
      <c r="R281" s="11">
        <f>DatosLimpios[[#This Row],[Perdida economica UNK]] /DatosLimpios[[#This Row],[Nº de Usuarios Afectados]]</f>
        <v>641.85554281682687</v>
      </c>
      <c r="S281" s="11" t="str">
        <f>IF(DatosLimpios[[#This Row],[Perdida $ por Usuario]]&gt;100, "Grave",IF(DatosLimpios[[#This Row],[Perdida $ por Usuario]]&gt;40, "Moderada","Leve"))</f>
        <v>Grave</v>
      </c>
      <c r="T281" s="1" t="str">
        <f t="shared" si="4"/>
        <v>Hacker Group</v>
      </c>
      <c r="U281" s="3" t="s">
        <v>34</v>
      </c>
      <c r="V281" s="3" t="s">
        <v>31</v>
      </c>
      <c r="W281" s="2">
        <v>34</v>
      </c>
      <c r="X281" s="2" t="str">
        <f>IF(DatosLimpios[[#This Row],[Incident Resolution Time (in Hours)]]&gt;50,"Tardia",IF(DatosLimpios[[#This Row],[Incident Resolution Time (in Hours)]]&gt;20,"Media","Rapida" ))</f>
        <v>Media</v>
      </c>
    </row>
    <row r="282" spans="1:24" x14ac:dyDescent="0.25">
      <c r="A282" s="2">
        <v>285</v>
      </c>
      <c r="B282" s="3" t="s">
        <v>26</v>
      </c>
      <c r="C2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2" s="1" t="str">
        <f>IFERROR(VLOOKUP(DatosLimpios[[#This Row],[Paises]], TablaRegiones[],2,FALSE), "Otra")</f>
        <v>Europa</v>
      </c>
      <c r="E282" s="2">
        <v>2017</v>
      </c>
      <c r="F282" s="3" t="s">
        <v>42</v>
      </c>
      <c r="G282" s="2">
        <f xml:space="preserve"> 2025 -DatosLimpios[[#This Row],[Year]]</f>
        <v>8</v>
      </c>
      <c r="H282" s="1" t="str">
        <f>IF(TRIM(DatosLimpios[[#This Row],[Attack Type]])="","Unknown",PROPER(TRIM(LOWER(DatosLimpios[[#This Row],[Attack Type]]))))</f>
        <v>Sql Injection</v>
      </c>
      <c r="I282" s="3" t="s">
        <v>46</v>
      </c>
      <c r="J28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2" s="11">
        <v>7388</v>
      </c>
      <c r="L282" s="11">
        <f>IF(DatosLimpios[[#This Row],[Financial Loss (in Million $) ]]="",0,ABS(DatosLimpios[[#This Row],[Financial Loss (in Million $) ]]))*1000</f>
        <v>7388000</v>
      </c>
      <c r="M282" s="11" t="str">
        <f>IF(DatosLimpios[[#This Row],[Perdida economica UNK]]&gt;4000000,"Alta", IF(DatosLimpios[[#This Row],[Perdida economica UNK]]&gt;100000,"Media", "Baja"))</f>
        <v>Alta</v>
      </c>
      <c r="N282" s="18" t="s">
        <v>331</v>
      </c>
      <c r="O282" s="3" t="s">
        <v>29</v>
      </c>
      <c r="P282" s="2">
        <f>IF(DatosLimpios[[#This Row],[Number of Affected Users]]="six hundred",600,VALUE(DatosLimpios[[#This Row],[Number of Affected Users]]))</f>
        <v>8385</v>
      </c>
      <c r="Q282" s="2">
        <f>IF(DatosLimpios[[#This Row],[Number of Affected Users]]="six hundred",600,VALUE(DatosLimpios[[#This Row],[Number of Affected Users]]))</f>
        <v>8385</v>
      </c>
      <c r="R282" s="11">
        <f>DatosLimpios[[#This Row],[Perdida economica UNK]] /DatosLimpios[[#This Row],[Nº de Usuarios Afectados]]</f>
        <v>881.0971973762671</v>
      </c>
      <c r="S282" s="11" t="str">
        <f>IF(DatosLimpios[[#This Row],[Perdida $ por Usuario]]&gt;100, "Grave",IF(DatosLimpios[[#This Row],[Perdida $ por Usuario]]&gt;40, "Moderada","Leve"))</f>
        <v>Grave</v>
      </c>
      <c r="T282" s="1" t="str">
        <f t="shared" si="4"/>
        <v>Nation-state</v>
      </c>
      <c r="U282" s="3" t="s">
        <v>34</v>
      </c>
      <c r="V282" s="3" t="s">
        <v>31</v>
      </c>
      <c r="W282" s="2">
        <v>69</v>
      </c>
      <c r="X282" s="2" t="str">
        <f>IF(DatosLimpios[[#This Row],[Incident Resolution Time (in Hours)]]&gt;50,"Tardia",IF(DatosLimpios[[#This Row],[Incident Resolution Time (in Hours)]]&gt;20,"Media","Rapida" ))</f>
        <v>Tardia</v>
      </c>
    </row>
    <row r="283" spans="1:24" x14ac:dyDescent="0.25">
      <c r="A283" s="2">
        <v>286</v>
      </c>
      <c r="B283" s="3" t="s">
        <v>60</v>
      </c>
      <c r="C2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3" s="1" t="str">
        <f>IFERROR(VLOOKUP(DatosLimpios[[#This Row],[Paises]], TablaRegiones[],2,FALSE), "Otra")</f>
        <v>Asia</v>
      </c>
      <c r="E283" s="2">
        <v>2024</v>
      </c>
      <c r="F283" s="3" t="s">
        <v>17</v>
      </c>
      <c r="G283" s="2">
        <f xml:space="preserve"> 2025 -DatosLimpios[[#This Row],[Year]]</f>
        <v>1</v>
      </c>
      <c r="H283" s="1" t="str">
        <f>IF(TRIM(DatosLimpios[[#This Row],[Attack Type]])="","Unknown",PROPER(TRIM(LOWER(DatosLimpios[[#This Row],[Attack Type]]))))</f>
        <v>Ransomware</v>
      </c>
      <c r="I283" s="3" t="s">
        <v>46</v>
      </c>
      <c r="J28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3" s="11">
        <v>528</v>
      </c>
      <c r="L283" s="11">
        <f>IF(DatosLimpios[[#This Row],[Financial Loss (in Million $) ]]="",0,ABS(DatosLimpios[[#This Row],[Financial Loss (in Million $) ]]))*1000</f>
        <v>528000</v>
      </c>
      <c r="M283" s="11" t="str">
        <f>IF(DatosLimpios[[#This Row],[Perdida economica UNK]]&gt;4000000,"Alta", IF(DatosLimpios[[#This Row],[Perdida economica UNK]]&gt;100000,"Media", "Baja"))</f>
        <v>Media</v>
      </c>
      <c r="N283" s="18" t="s">
        <v>332</v>
      </c>
      <c r="O283" s="3" t="s">
        <v>33</v>
      </c>
      <c r="P283" s="2">
        <f>IF(DatosLimpios[[#This Row],[Number of Affected Users]]="six hundred",600,VALUE(DatosLimpios[[#This Row],[Number of Affected Users]]))</f>
        <v>21810</v>
      </c>
      <c r="Q283" s="2">
        <f>IF(DatosLimpios[[#This Row],[Number of Affected Users]]="six hundred",600,VALUE(DatosLimpios[[#This Row],[Number of Affected Users]]))</f>
        <v>21810</v>
      </c>
      <c r="R283" s="11">
        <f>DatosLimpios[[#This Row],[Perdida economica UNK]] /DatosLimpios[[#This Row],[Nº de Usuarios Afectados]]</f>
        <v>24.209078404401652</v>
      </c>
      <c r="S283" s="11" t="str">
        <f>IF(DatosLimpios[[#This Row],[Perdida $ por Usuario]]&gt;100, "Grave",IF(DatosLimpios[[#This Row],[Perdida $ por Usuario]]&gt;40, "Moderada","Leve"))</f>
        <v>Leve</v>
      </c>
      <c r="T283" s="1" t="str">
        <f t="shared" si="4"/>
        <v>Insider</v>
      </c>
      <c r="U283" s="3" t="s">
        <v>52</v>
      </c>
      <c r="V283" s="3" t="s">
        <v>16</v>
      </c>
      <c r="W283" s="2">
        <v>48</v>
      </c>
      <c r="X283" s="2" t="str">
        <f>IF(DatosLimpios[[#This Row],[Incident Resolution Time (in Hours)]]&gt;50,"Tardia",IF(DatosLimpios[[#This Row],[Incident Resolution Time (in Hours)]]&gt;20,"Media","Rapida" ))</f>
        <v>Media</v>
      </c>
    </row>
    <row r="284" spans="1:24" x14ac:dyDescent="0.25">
      <c r="A284" s="2">
        <v>287</v>
      </c>
      <c r="B284" s="3" t="s">
        <v>45</v>
      </c>
      <c r="C2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84" s="1" t="str">
        <f>IFERROR(VLOOKUP(DatosLimpios[[#This Row],[Paises]], TablaRegiones[],2,FALSE), "Otra")</f>
        <v>Asia</v>
      </c>
      <c r="E284" s="2">
        <v>2018</v>
      </c>
      <c r="F284" s="3" t="s">
        <v>22</v>
      </c>
      <c r="G284" s="2">
        <f xml:space="preserve"> 2025 -DatosLimpios[[#This Row],[Year]]</f>
        <v>7</v>
      </c>
      <c r="H284" s="1" t="str">
        <f>IF(TRIM(DatosLimpios[[#This Row],[Attack Type]])="","Unknown",PROPER(TRIM(LOWER(DatosLimpios[[#This Row],[Attack Type]]))))</f>
        <v>Man-In-The-Middle</v>
      </c>
      <c r="I284" s="3" t="s">
        <v>47</v>
      </c>
      <c r="J28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4" s="11">
        <v>946</v>
      </c>
      <c r="L284" s="11">
        <f>IF(DatosLimpios[[#This Row],[Financial Loss (in Million $) ]]="",0,ABS(DatosLimpios[[#This Row],[Financial Loss (in Million $) ]]))*1000</f>
        <v>946000</v>
      </c>
      <c r="M284" s="11" t="str">
        <f>IF(DatosLimpios[[#This Row],[Perdida economica UNK]]&gt;4000000,"Alta", IF(DatosLimpios[[#This Row],[Perdida economica UNK]]&gt;100000,"Media", "Baja"))</f>
        <v>Media</v>
      </c>
      <c r="N284" s="18" t="s">
        <v>333</v>
      </c>
      <c r="O284" s="3" t="s">
        <v>33</v>
      </c>
      <c r="P284" s="2">
        <f>IF(DatosLimpios[[#This Row],[Number of Affected Users]]="six hundred",600,VALUE(DatosLimpios[[#This Row],[Number of Affected Users]]))</f>
        <v>7347</v>
      </c>
      <c r="Q284" s="2">
        <f>IF(DatosLimpios[[#This Row],[Number of Affected Users]]="six hundred",600,VALUE(DatosLimpios[[#This Row],[Number of Affected Users]]))</f>
        <v>7347</v>
      </c>
      <c r="R284" s="11">
        <f>DatosLimpios[[#This Row],[Perdida economica UNK]] /DatosLimpios[[#This Row],[Nº de Usuarios Afectados]]</f>
        <v>128.76003811079352</v>
      </c>
      <c r="S284" s="11" t="str">
        <f>IF(DatosLimpios[[#This Row],[Perdida $ por Usuario]]&gt;100, "Grave",IF(DatosLimpios[[#This Row],[Perdida $ por Usuario]]&gt;40, "Moderada","Leve"))</f>
        <v>Grave</v>
      </c>
      <c r="T284" s="1" t="str">
        <f t="shared" si="4"/>
        <v>Insider</v>
      </c>
      <c r="U284" s="3" t="s">
        <v>52</v>
      </c>
      <c r="V284" s="3" t="s">
        <v>31</v>
      </c>
      <c r="W284" s="2">
        <v>7</v>
      </c>
      <c r="X284" s="2" t="str">
        <f>IF(DatosLimpios[[#This Row],[Incident Resolution Time (in Hours)]]&gt;50,"Tardia",IF(DatosLimpios[[#This Row],[Incident Resolution Time (in Hours)]]&gt;20,"Media","Rapida" ))</f>
        <v>Rapida</v>
      </c>
    </row>
    <row r="285" spans="1:24" x14ac:dyDescent="0.25">
      <c r="A285" s="2">
        <v>288</v>
      </c>
      <c r="B285" s="3" t="s">
        <v>32</v>
      </c>
      <c r="C2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5" s="1" t="str">
        <f>IFERROR(VLOOKUP(DatosLimpios[[#This Row],[Paises]], TablaRegiones[],2,FALSE), "Otra")</f>
        <v>Europa</v>
      </c>
      <c r="E285" s="2">
        <v>2021</v>
      </c>
      <c r="F285" s="3" t="s">
        <v>42</v>
      </c>
      <c r="G285" s="2">
        <f xml:space="preserve"> 2025 -DatosLimpios[[#This Row],[Year]]</f>
        <v>4</v>
      </c>
      <c r="H285" s="1" t="str">
        <f>IF(TRIM(DatosLimpios[[#This Row],[Attack Type]])="","Unknown",PROPER(TRIM(LOWER(DatosLimpios[[#This Row],[Attack Type]]))))</f>
        <v>Sql Injection</v>
      </c>
      <c r="I285" s="3" t="s">
        <v>12</v>
      </c>
      <c r="J28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5" s="11">
        <v>162</v>
      </c>
      <c r="L285" s="11">
        <f>IF(DatosLimpios[[#This Row],[Financial Loss (in Million $) ]]="",0,ABS(DatosLimpios[[#This Row],[Financial Loss (in Million $) ]]))*1000</f>
        <v>162000</v>
      </c>
      <c r="M285" s="11" t="str">
        <f>IF(DatosLimpios[[#This Row],[Perdida economica UNK]]&gt;4000000,"Alta", IF(DatosLimpios[[#This Row],[Perdida economica UNK]]&gt;100000,"Media", "Baja"))</f>
        <v>Media</v>
      </c>
      <c r="N285" s="18" t="s">
        <v>334</v>
      </c>
      <c r="O285" s="3" t="s">
        <v>14</v>
      </c>
      <c r="P285" s="2">
        <f>IF(DatosLimpios[[#This Row],[Number of Affected Users]]="six hundred",600,VALUE(DatosLimpios[[#This Row],[Number of Affected Users]]))</f>
        <v>61463</v>
      </c>
      <c r="Q285" s="2">
        <f>IF(DatosLimpios[[#This Row],[Number of Affected Users]]="six hundred",600,VALUE(DatosLimpios[[#This Row],[Number of Affected Users]]))</f>
        <v>61463</v>
      </c>
      <c r="R285" s="11">
        <f>DatosLimpios[[#This Row],[Perdida economica UNK]] /DatosLimpios[[#This Row],[Nº de Usuarios Afectados]]</f>
        <v>2.6357320664464798</v>
      </c>
      <c r="S285" s="11" t="str">
        <f>IF(DatosLimpios[[#This Row],[Perdida $ por Usuario]]&gt;100, "Grave",IF(DatosLimpios[[#This Row],[Perdida $ por Usuario]]&gt;40, "Moderada","Leve"))</f>
        <v>Leve</v>
      </c>
      <c r="T285" s="1" t="str">
        <f t="shared" si="4"/>
        <v>Hacker Group</v>
      </c>
      <c r="U285" s="3" t="s">
        <v>25</v>
      </c>
      <c r="V285" s="3" t="s">
        <v>37</v>
      </c>
      <c r="W285" s="2">
        <v>58</v>
      </c>
      <c r="X285" s="2" t="str">
        <f>IF(DatosLimpios[[#This Row],[Incident Resolution Time (in Hours)]]&gt;50,"Tardia",IF(DatosLimpios[[#This Row],[Incident Resolution Time (in Hours)]]&gt;20,"Media","Rapida" ))</f>
        <v>Tardia</v>
      </c>
    </row>
    <row r="286" spans="1:24" x14ac:dyDescent="0.25">
      <c r="A286" s="2">
        <v>289</v>
      </c>
      <c r="B286" s="3" t="s">
        <v>60</v>
      </c>
      <c r="C2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6" s="1" t="str">
        <f>IFERROR(VLOOKUP(DatosLimpios[[#This Row],[Paises]], TablaRegiones[],2,FALSE), "Otra")</f>
        <v>Asia</v>
      </c>
      <c r="E286" s="2">
        <v>2020</v>
      </c>
      <c r="F286" s="3" t="s">
        <v>39</v>
      </c>
      <c r="G286" s="2">
        <f xml:space="preserve"> 2025 -DatosLimpios[[#This Row],[Year]]</f>
        <v>5</v>
      </c>
      <c r="H286" s="1" t="str">
        <f>IF(TRIM(DatosLimpios[[#This Row],[Attack Type]])="","Unknown",PROPER(TRIM(LOWER(DatosLimpios[[#This Row],[Attack Type]]))))</f>
        <v>Ddos</v>
      </c>
      <c r="I286" s="3" t="s">
        <v>47</v>
      </c>
      <c r="J28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6" s="11">
        <v>82</v>
      </c>
      <c r="L286" s="11">
        <f>IF(DatosLimpios[[#This Row],[Financial Loss (in Million $) ]]="",0,ABS(DatosLimpios[[#This Row],[Financial Loss (in Million $) ]]))*1000</f>
        <v>82000</v>
      </c>
      <c r="M286" s="11" t="str">
        <f>IF(DatosLimpios[[#This Row],[Perdida economica UNK]]&gt;4000000,"Alta", IF(DatosLimpios[[#This Row],[Perdida economica UNK]]&gt;100000,"Media", "Baja"))</f>
        <v>Baja</v>
      </c>
      <c r="N286" s="18" t="s">
        <v>335</v>
      </c>
      <c r="O286" s="3" t="s">
        <v>33</v>
      </c>
      <c r="P286" s="2">
        <f>IF(DatosLimpios[[#This Row],[Number of Affected Users]]="six hundred",600,VALUE(DatosLimpios[[#This Row],[Number of Affected Users]]))</f>
        <v>683572</v>
      </c>
      <c r="Q286" s="2">
        <f>IF(DatosLimpios[[#This Row],[Number of Affected Users]]="six hundred",600,VALUE(DatosLimpios[[#This Row],[Number of Affected Users]]))</f>
        <v>683572</v>
      </c>
      <c r="R286" s="11">
        <f>DatosLimpios[[#This Row],[Perdida economica UNK]] /DatosLimpios[[#This Row],[Nº de Usuarios Afectados]]</f>
        <v>0.11995810243836787</v>
      </c>
      <c r="S286" s="11" t="str">
        <f>IF(DatosLimpios[[#This Row],[Perdida $ por Usuario]]&gt;100, "Grave",IF(DatosLimpios[[#This Row],[Perdida $ por Usuario]]&gt;40, "Moderada","Leve"))</f>
        <v>Leve</v>
      </c>
      <c r="T286" s="1" t="str">
        <f t="shared" si="4"/>
        <v>Insider</v>
      </c>
      <c r="U286" s="3" t="s">
        <v>52</v>
      </c>
      <c r="V286" s="3" t="s">
        <v>37</v>
      </c>
      <c r="W286" s="2">
        <v>69</v>
      </c>
      <c r="X286" s="2" t="str">
        <f>IF(DatosLimpios[[#This Row],[Incident Resolution Time (in Hours)]]&gt;50,"Tardia",IF(DatosLimpios[[#This Row],[Incident Resolution Time (in Hours)]]&gt;20,"Media","Rapida" ))</f>
        <v>Tardia</v>
      </c>
    </row>
    <row r="287" spans="1:24" x14ac:dyDescent="0.25">
      <c r="A287" s="2">
        <v>290</v>
      </c>
      <c r="B287" s="3" t="s">
        <v>32</v>
      </c>
      <c r="C2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7" s="1" t="str">
        <f>IFERROR(VLOOKUP(DatosLimpios[[#This Row],[Paises]], TablaRegiones[],2,FALSE), "Otra")</f>
        <v>Europa</v>
      </c>
      <c r="E287" s="2">
        <v>2015</v>
      </c>
      <c r="F287" s="3" t="s">
        <v>63</v>
      </c>
      <c r="G287" s="2">
        <f xml:space="preserve"> 2025 -DatosLimpios[[#This Row],[Year]]</f>
        <v>10</v>
      </c>
      <c r="H287" s="1" t="str">
        <f>IF(TRIM(DatosLimpios[[#This Row],[Attack Type]])="","Unknown",PROPER(TRIM(LOWER(DatosLimpios[[#This Row],[Attack Type]]))))</f>
        <v>Malware</v>
      </c>
      <c r="I287" s="3" t="s">
        <v>47</v>
      </c>
      <c r="J28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7" s="11">
        <v>9091</v>
      </c>
      <c r="L287" s="11">
        <f>IF(DatosLimpios[[#This Row],[Financial Loss (in Million $) ]]="",0,ABS(DatosLimpios[[#This Row],[Financial Loss (in Million $) ]]))*1000</f>
        <v>9091000</v>
      </c>
      <c r="M287" s="11" t="str">
        <f>IF(DatosLimpios[[#This Row],[Perdida economica UNK]]&gt;4000000,"Alta", IF(DatosLimpios[[#This Row],[Perdida economica UNK]]&gt;100000,"Media", "Baja"))</f>
        <v>Alta</v>
      </c>
      <c r="N287" s="18" t="s">
        <v>336</v>
      </c>
      <c r="O287" s="3" t="s">
        <v>29</v>
      </c>
      <c r="P287" s="2">
        <f>IF(DatosLimpios[[#This Row],[Number of Affected Users]]="six hundred",600,VALUE(DatosLimpios[[#This Row],[Number of Affected Users]]))</f>
        <v>654633</v>
      </c>
      <c r="Q287" s="2">
        <f>IF(DatosLimpios[[#This Row],[Number of Affected Users]]="six hundred",600,VALUE(DatosLimpios[[#This Row],[Number of Affected Users]]))</f>
        <v>654633</v>
      </c>
      <c r="R287" s="11">
        <f>DatosLimpios[[#This Row],[Perdida economica UNK]] /DatosLimpios[[#This Row],[Nº de Usuarios Afectados]]</f>
        <v>13.887170368740959</v>
      </c>
      <c r="S287" s="11" t="str">
        <f>IF(DatosLimpios[[#This Row],[Perdida $ por Usuario]]&gt;100, "Grave",IF(DatosLimpios[[#This Row],[Perdida $ por Usuario]]&gt;40, "Moderada","Leve"))</f>
        <v>Leve</v>
      </c>
      <c r="T287" s="1" t="str">
        <f t="shared" si="4"/>
        <v>Nation-state</v>
      </c>
      <c r="U287" s="3" t="s">
        <v>25</v>
      </c>
      <c r="V287" s="3" t="s">
        <v>37</v>
      </c>
      <c r="W287" s="2">
        <v>43</v>
      </c>
      <c r="X287" s="2" t="str">
        <f>IF(DatosLimpios[[#This Row],[Incident Resolution Time (in Hours)]]&gt;50,"Tardia",IF(DatosLimpios[[#This Row],[Incident Resolution Time (in Hours)]]&gt;20,"Media","Rapida" ))</f>
        <v>Media</v>
      </c>
    </row>
    <row r="288" spans="1:24" x14ac:dyDescent="0.25">
      <c r="A288" s="2">
        <v>291</v>
      </c>
      <c r="B288" s="3" t="s">
        <v>71</v>
      </c>
      <c r="C2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8" s="1" t="str">
        <f>IFERROR(VLOOKUP(DatosLimpios[[#This Row],[Paises]], TablaRegiones[],2,FALSE), "Otra")</f>
        <v>Asia</v>
      </c>
      <c r="E288" s="2">
        <v>2021</v>
      </c>
      <c r="F288" s="3" t="s">
        <v>39</v>
      </c>
      <c r="G288" s="2">
        <f xml:space="preserve"> 2025 -DatosLimpios[[#This Row],[Year]]</f>
        <v>4</v>
      </c>
      <c r="H288" s="1" t="str">
        <f>IF(TRIM(DatosLimpios[[#This Row],[Attack Type]])="","Unknown",PROPER(TRIM(LOWER(DatosLimpios[[#This Row],[Attack Type]]))))</f>
        <v>Ddos</v>
      </c>
      <c r="I288" s="3" t="s">
        <v>46</v>
      </c>
      <c r="J28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8" s="11">
        <v>3284</v>
      </c>
      <c r="L288" s="11">
        <f>IF(DatosLimpios[[#This Row],[Financial Loss (in Million $) ]]="",0,ABS(DatosLimpios[[#This Row],[Financial Loss (in Million $) ]]))*1000</f>
        <v>3284000</v>
      </c>
      <c r="M288" s="11" t="str">
        <f>IF(DatosLimpios[[#This Row],[Perdida economica UNK]]&gt;4000000,"Alta", IF(DatosLimpios[[#This Row],[Perdida economica UNK]]&gt;100000,"Media", "Baja"))</f>
        <v>Media</v>
      </c>
      <c r="N288" s="18" t="s">
        <v>337</v>
      </c>
      <c r="O288" s="3" t="s">
        <v>14</v>
      </c>
      <c r="P288" s="2">
        <f>IF(DatosLimpios[[#This Row],[Number of Affected Users]]="six hundred",600,VALUE(DatosLimpios[[#This Row],[Number of Affected Users]]))</f>
        <v>311274</v>
      </c>
      <c r="Q288" s="2">
        <f>IF(DatosLimpios[[#This Row],[Number of Affected Users]]="six hundred",600,VALUE(DatosLimpios[[#This Row],[Number of Affected Users]]))</f>
        <v>311274</v>
      </c>
      <c r="R288" s="11">
        <f>DatosLimpios[[#This Row],[Perdida economica UNK]] /DatosLimpios[[#This Row],[Nº de Usuarios Afectados]]</f>
        <v>10.550190507398627</v>
      </c>
      <c r="S288" s="11" t="str">
        <f>IF(DatosLimpios[[#This Row],[Perdida $ por Usuario]]&gt;100, "Grave",IF(DatosLimpios[[#This Row],[Perdida $ por Usuario]]&gt;40, "Moderada","Leve"))</f>
        <v>Leve</v>
      </c>
      <c r="T288" s="1" t="str">
        <f t="shared" si="4"/>
        <v>Hacker Group</v>
      </c>
      <c r="U288" s="3" t="s">
        <v>52</v>
      </c>
      <c r="V288" s="3" t="s">
        <v>57</v>
      </c>
      <c r="W288" s="2">
        <v>67</v>
      </c>
      <c r="X288" s="2" t="str">
        <f>IF(DatosLimpios[[#This Row],[Incident Resolution Time (in Hours)]]&gt;50,"Tardia",IF(DatosLimpios[[#This Row],[Incident Resolution Time (in Hours)]]&gt;20,"Media","Rapida" ))</f>
        <v>Tardia</v>
      </c>
    </row>
    <row r="289" spans="1:24" x14ac:dyDescent="0.25">
      <c r="A289" s="2">
        <v>292</v>
      </c>
      <c r="B289" s="3" t="s">
        <v>60</v>
      </c>
      <c r="C2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9" s="1" t="str">
        <f>IFERROR(VLOOKUP(DatosLimpios[[#This Row],[Paises]], TablaRegiones[],2,FALSE), "Otra")</f>
        <v>Asia</v>
      </c>
      <c r="E289" s="2">
        <v>2017</v>
      </c>
      <c r="F289" s="3" t="s">
        <v>63</v>
      </c>
      <c r="G289" s="2">
        <f xml:space="preserve"> 2025 -DatosLimpios[[#This Row],[Year]]</f>
        <v>8</v>
      </c>
      <c r="H289" s="1" t="str">
        <f>IF(TRIM(DatosLimpios[[#This Row],[Attack Type]])="","Unknown",PROPER(TRIM(LOWER(DatosLimpios[[#This Row],[Attack Type]]))))</f>
        <v>Malware</v>
      </c>
      <c r="I289" s="3" t="s">
        <v>12</v>
      </c>
      <c r="J28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9" s="11">
        <v>6333</v>
      </c>
      <c r="L289" s="11">
        <f>IF(DatosLimpios[[#This Row],[Financial Loss (in Million $) ]]="",0,ABS(DatosLimpios[[#This Row],[Financial Loss (in Million $) ]]))*1000</f>
        <v>6333000</v>
      </c>
      <c r="M289" s="11" t="str">
        <f>IF(DatosLimpios[[#This Row],[Perdida economica UNK]]&gt;4000000,"Alta", IF(DatosLimpios[[#This Row],[Perdida economica UNK]]&gt;100000,"Media", "Baja"))</f>
        <v>Alta</v>
      </c>
      <c r="N289" s="18" t="s">
        <v>338</v>
      </c>
      <c r="O289" s="3" t="s">
        <v>36</v>
      </c>
      <c r="P289" s="2">
        <f>IF(DatosLimpios[[#This Row],[Number of Affected Users]]="six hundred",600,VALUE(DatosLimpios[[#This Row],[Number of Affected Users]]))</f>
        <v>185208</v>
      </c>
      <c r="Q289" s="2">
        <f>IF(DatosLimpios[[#This Row],[Number of Affected Users]]="six hundred",600,VALUE(DatosLimpios[[#This Row],[Number of Affected Users]]))</f>
        <v>185208</v>
      </c>
      <c r="R289" s="11">
        <f>DatosLimpios[[#This Row],[Perdida economica UNK]] /DatosLimpios[[#This Row],[Nº de Usuarios Afectados]]</f>
        <v>34.193987300764547</v>
      </c>
      <c r="S289" s="11" t="str">
        <f>IF(DatosLimpios[[#This Row],[Perdida $ por Usuario]]&gt;100, "Grave",IF(DatosLimpios[[#This Row],[Perdida $ por Usuario]]&gt;40, "Moderada","Leve"))</f>
        <v>Leve</v>
      </c>
      <c r="T289" s="1" t="str">
        <f t="shared" si="4"/>
        <v>Unknown</v>
      </c>
      <c r="U289" s="3" t="s">
        <v>52</v>
      </c>
      <c r="V289" s="3" t="s">
        <v>49</v>
      </c>
      <c r="W289" s="2">
        <v>3</v>
      </c>
      <c r="X289" s="2" t="str">
        <f>IF(DatosLimpios[[#This Row],[Incident Resolution Time (in Hours)]]&gt;50,"Tardia",IF(DatosLimpios[[#This Row],[Incident Resolution Time (in Hours)]]&gt;20,"Media","Rapida" ))</f>
        <v>Rapida</v>
      </c>
    </row>
    <row r="290" spans="1:24" x14ac:dyDescent="0.25">
      <c r="A290" s="2">
        <v>293</v>
      </c>
      <c r="B290" s="3" t="s">
        <v>60</v>
      </c>
      <c r="C2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0" s="1" t="str">
        <f>IFERROR(VLOOKUP(DatosLimpios[[#This Row],[Paises]], TablaRegiones[],2,FALSE), "Otra")</f>
        <v>Asia</v>
      </c>
      <c r="E290" s="2">
        <v>2022</v>
      </c>
      <c r="F290" s="3" t="s">
        <v>22</v>
      </c>
      <c r="G290" s="2">
        <f xml:space="preserve"> 2025 -DatosLimpios[[#This Row],[Year]]</f>
        <v>3</v>
      </c>
      <c r="H290" s="1" t="str">
        <f>IF(TRIM(DatosLimpios[[#This Row],[Attack Type]])="","Unknown",PROPER(TRIM(LOWER(DatosLimpios[[#This Row],[Attack Type]]))))</f>
        <v>Man-In-The-Middle</v>
      </c>
      <c r="I290" s="3" t="s">
        <v>47</v>
      </c>
      <c r="J29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0" s="11">
        <v>2782</v>
      </c>
      <c r="L290" s="11">
        <f>IF(DatosLimpios[[#This Row],[Financial Loss (in Million $) ]]="",0,ABS(DatosLimpios[[#This Row],[Financial Loss (in Million $) ]]))*1000</f>
        <v>2782000</v>
      </c>
      <c r="M290" s="11" t="str">
        <f>IF(DatosLimpios[[#This Row],[Perdida economica UNK]]&gt;4000000,"Alta", IF(DatosLimpios[[#This Row],[Perdida economica UNK]]&gt;100000,"Media", "Baja"))</f>
        <v>Media</v>
      </c>
      <c r="N290" s="18" t="s">
        <v>339</v>
      </c>
      <c r="O290" s="3" t="s">
        <v>33</v>
      </c>
      <c r="P290" s="2">
        <f>IF(DatosLimpios[[#This Row],[Number of Affected Users]]="six hundred",600,VALUE(DatosLimpios[[#This Row],[Number of Affected Users]]))</f>
        <v>182378</v>
      </c>
      <c r="Q290" s="2">
        <f>IF(DatosLimpios[[#This Row],[Number of Affected Users]]="six hundred",600,VALUE(DatosLimpios[[#This Row],[Number of Affected Users]]))</f>
        <v>182378</v>
      </c>
      <c r="R290" s="11">
        <f>DatosLimpios[[#This Row],[Perdida economica UNK]] /DatosLimpios[[#This Row],[Nº de Usuarios Afectados]]</f>
        <v>15.254032832907479</v>
      </c>
      <c r="S290" s="11" t="str">
        <f>IF(DatosLimpios[[#This Row],[Perdida $ por Usuario]]&gt;100, "Grave",IF(DatosLimpios[[#This Row],[Perdida $ por Usuario]]&gt;40, "Moderada","Leve"))</f>
        <v>Leve</v>
      </c>
      <c r="T290" s="1" t="str">
        <f t="shared" si="4"/>
        <v>Insider</v>
      </c>
      <c r="U290" s="3" t="s">
        <v>34</v>
      </c>
      <c r="V290" s="3" t="s">
        <v>31</v>
      </c>
      <c r="W290" s="2">
        <v>10</v>
      </c>
      <c r="X290" s="2" t="str">
        <f>IF(DatosLimpios[[#This Row],[Incident Resolution Time (in Hours)]]&gt;50,"Tardia",IF(DatosLimpios[[#This Row],[Incident Resolution Time (in Hours)]]&gt;20,"Media","Rapida" ))</f>
        <v>Rapida</v>
      </c>
    </row>
    <row r="291" spans="1:24" x14ac:dyDescent="0.25">
      <c r="A291" s="2">
        <v>294</v>
      </c>
      <c r="B291" s="3" t="s">
        <v>10</v>
      </c>
      <c r="C2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91" s="1" t="str">
        <f>IFERROR(VLOOKUP(DatosLimpios[[#This Row],[Paises]], TablaRegiones[],2,FALSE), "Otra")</f>
        <v>Asia</v>
      </c>
      <c r="E291" s="2">
        <v>2016</v>
      </c>
      <c r="F291" s="3" t="s">
        <v>50</v>
      </c>
      <c r="G291" s="2">
        <f xml:space="preserve"> 2025 -DatosLimpios[[#This Row],[Year]]</f>
        <v>9</v>
      </c>
      <c r="H291" s="1" t="str">
        <f>IF(TRIM(DatosLimpios[[#This Row],[Attack Type]])="","Unknown",PROPER(TRIM(LOWER(DatosLimpios[[#This Row],[Attack Type]]))))</f>
        <v>Phishing</v>
      </c>
      <c r="I291" s="3" t="s">
        <v>23</v>
      </c>
      <c r="J29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1" s="11">
        <v>773</v>
      </c>
      <c r="L291" s="11">
        <f>IF(DatosLimpios[[#This Row],[Financial Loss (in Million $) ]]="",0,ABS(DatosLimpios[[#This Row],[Financial Loss (in Million $) ]]))*1000</f>
        <v>773000</v>
      </c>
      <c r="M291" s="11" t="str">
        <f>IF(DatosLimpios[[#This Row],[Perdida economica UNK]]&gt;4000000,"Alta", IF(DatosLimpios[[#This Row],[Perdida economica UNK]]&gt;100000,"Media", "Baja"))</f>
        <v>Media</v>
      </c>
      <c r="N291" s="18" t="s">
        <v>340</v>
      </c>
      <c r="O291" s="3" t="s">
        <v>36</v>
      </c>
      <c r="P291" s="2">
        <f>IF(DatosLimpios[[#This Row],[Number of Affected Users]]="six hundred",600,VALUE(DatosLimpios[[#This Row],[Number of Affected Users]]))</f>
        <v>800480</v>
      </c>
      <c r="Q291" s="2">
        <f>IF(DatosLimpios[[#This Row],[Number of Affected Users]]="six hundred",600,VALUE(DatosLimpios[[#This Row],[Number of Affected Users]]))</f>
        <v>800480</v>
      </c>
      <c r="R291" s="11">
        <f>DatosLimpios[[#This Row],[Perdida economica UNK]] /DatosLimpios[[#This Row],[Nº de Usuarios Afectados]]</f>
        <v>0.96567059764141516</v>
      </c>
      <c r="S291" s="11" t="str">
        <f>IF(DatosLimpios[[#This Row],[Perdida $ por Usuario]]&gt;100, "Grave",IF(DatosLimpios[[#This Row],[Perdida $ por Usuario]]&gt;40, "Moderada","Leve"))</f>
        <v>Leve</v>
      </c>
      <c r="T291" s="1" t="str">
        <f t="shared" si="4"/>
        <v>Unknown</v>
      </c>
      <c r="U291" s="3" t="s">
        <v>52</v>
      </c>
      <c r="V291" s="3" t="s">
        <v>16</v>
      </c>
      <c r="W291" s="2">
        <v>31</v>
      </c>
      <c r="X291" s="2" t="str">
        <f>IF(DatosLimpios[[#This Row],[Incident Resolution Time (in Hours)]]&gt;50,"Tardia",IF(DatosLimpios[[#This Row],[Incident Resolution Time (in Hours)]]&gt;20,"Media","Rapida" ))</f>
        <v>Media</v>
      </c>
    </row>
    <row r="292" spans="1:24" x14ac:dyDescent="0.25">
      <c r="A292" s="2">
        <v>295</v>
      </c>
      <c r="B292" s="3" t="s">
        <v>45</v>
      </c>
      <c r="C2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92" s="1" t="str">
        <f>IFERROR(VLOOKUP(DatosLimpios[[#This Row],[Paises]], TablaRegiones[],2,FALSE), "Otra")</f>
        <v>Asia</v>
      </c>
      <c r="E292" s="2">
        <v>2019</v>
      </c>
      <c r="F292" s="3" t="s">
        <v>39</v>
      </c>
      <c r="G292" s="2">
        <f xml:space="preserve"> 2025 -DatosLimpios[[#This Row],[Year]]</f>
        <v>6</v>
      </c>
      <c r="H292" s="1" t="str">
        <f>IF(TRIM(DatosLimpios[[#This Row],[Attack Type]])="","Unknown",PROPER(TRIM(LOWER(DatosLimpios[[#This Row],[Attack Type]]))))</f>
        <v>Ddos</v>
      </c>
      <c r="I292" s="3" t="s">
        <v>46</v>
      </c>
      <c r="J29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2" s="11">
        <v>4698</v>
      </c>
      <c r="L292" s="11">
        <f>IF(DatosLimpios[[#This Row],[Financial Loss (in Million $) ]]="",0,ABS(DatosLimpios[[#This Row],[Financial Loss (in Million $) ]]))*1000</f>
        <v>4698000</v>
      </c>
      <c r="M292" s="11" t="str">
        <f>IF(DatosLimpios[[#This Row],[Perdida economica UNK]]&gt;4000000,"Alta", IF(DatosLimpios[[#This Row],[Perdida economica UNK]]&gt;100000,"Media", "Baja"))</f>
        <v>Alta</v>
      </c>
      <c r="N292" s="18" t="s">
        <v>341</v>
      </c>
      <c r="O292" s="3" t="s">
        <v>36</v>
      </c>
      <c r="P292" s="2">
        <f>IF(DatosLimpios[[#This Row],[Number of Affected Users]]="six hundred",600,VALUE(DatosLimpios[[#This Row],[Number of Affected Users]]))</f>
        <v>147761</v>
      </c>
      <c r="Q292" s="2">
        <f>IF(DatosLimpios[[#This Row],[Number of Affected Users]]="six hundred",600,VALUE(DatosLimpios[[#This Row],[Number of Affected Users]]))</f>
        <v>147761</v>
      </c>
      <c r="R292" s="11">
        <f>DatosLimpios[[#This Row],[Perdida economica UNK]] /DatosLimpios[[#This Row],[Nº de Usuarios Afectados]]</f>
        <v>31.794587205013503</v>
      </c>
      <c r="S292" s="11" t="str">
        <f>IF(DatosLimpios[[#This Row],[Perdida $ por Usuario]]&gt;100, "Grave",IF(DatosLimpios[[#This Row],[Perdida $ por Usuario]]&gt;40, "Moderada","Leve"))</f>
        <v>Leve</v>
      </c>
      <c r="T292" s="1" t="str">
        <f t="shared" si="4"/>
        <v>Unknown</v>
      </c>
      <c r="U292" s="3" t="s">
        <v>15</v>
      </c>
      <c r="V292" s="3" t="s">
        <v>31</v>
      </c>
      <c r="W292" s="2">
        <v>68</v>
      </c>
      <c r="X292" s="2" t="str">
        <f>IF(DatosLimpios[[#This Row],[Incident Resolution Time (in Hours)]]&gt;50,"Tardia",IF(DatosLimpios[[#This Row],[Incident Resolution Time (in Hours)]]&gt;20,"Media","Rapida" ))</f>
        <v>Tardia</v>
      </c>
    </row>
    <row r="293" spans="1:24" x14ac:dyDescent="0.25">
      <c r="A293" s="2">
        <v>296</v>
      </c>
      <c r="B293" s="3" t="s">
        <v>60</v>
      </c>
      <c r="C2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3" s="1" t="str">
        <f>IFERROR(VLOOKUP(DatosLimpios[[#This Row],[Paises]], TablaRegiones[],2,FALSE), "Otra")</f>
        <v>Asia</v>
      </c>
      <c r="E293" s="2">
        <v>2024</v>
      </c>
      <c r="F293" s="3" t="s">
        <v>17</v>
      </c>
      <c r="G293" s="2">
        <f xml:space="preserve"> 2025 -DatosLimpios[[#This Row],[Year]]</f>
        <v>1</v>
      </c>
      <c r="H293" s="1" t="str">
        <f>IF(TRIM(DatosLimpios[[#This Row],[Attack Type]])="","Unknown",PROPER(TRIM(LOWER(DatosLimpios[[#This Row],[Attack Type]]))))</f>
        <v>Ransomware</v>
      </c>
      <c r="I293" s="3" t="s">
        <v>46</v>
      </c>
      <c r="J29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3" s="11">
        <v>8011</v>
      </c>
      <c r="L293" s="11">
        <f>IF(DatosLimpios[[#This Row],[Financial Loss (in Million $) ]]="",0,ABS(DatosLimpios[[#This Row],[Financial Loss (in Million $) ]]))*1000</f>
        <v>8011000</v>
      </c>
      <c r="M293" s="11" t="str">
        <f>IF(DatosLimpios[[#This Row],[Perdida economica UNK]]&gt;4000000,"Alta", IF(DatosLimpios[[#This Row],[Perdida economica UNK]]&gt;100000,"Media", "Baja"))</f>
        <v>Alta</v>
      </c>
      <c r="N293" s="18" t="s">
        <v>342</v>
      </c>
      <c r="O293" s="3" t="s">
        <v>33</v>
      </c>
      <c r="P293" s="2">
        <f>IF(DatosLimpios[[#This Row],[Number of Affected Users]]="six hundred",600,VALUE(DatosLimpios[[#This Row],[Number of Affected Users]]))</f>
        <v>923911</v>
      </c>
      <c r="Q293" s="2">
        <f>IF(DatosLimpios[[#This Row],[Number of Affected Users]]="six hundred",600,VALUE(DatosLimpios[[#This Row],[Number of Affected Users]]))</f>
        <v>923911</v>
      </c>
      <c r="R293" s="11">
        <f>DatosLimpios[[#This Row],[Perdida economica UNK]] /DatosLimpios[[#This Row],[Nº de Usuarios Afectados]]</f>
        <v>8.670748589420409</v>
      </c>
      <c r="S293" s="11" t="str">
        <f>IF(DatosLimpios[[#This Row],[Perdida $ por Usuario]]&gt;100, "Grave",IF(DatosLimpios[[#This Row],[Perdida $ por Usuario]]&gt;40, "Moderada","Leve"))</f>
        <v>Leve</v>
      </c>
      <c r="T293" s="1" t="str">
        <f t="shared" si="4"/>
        <v>Insider</v>
      </c>
      <c r="U293" s="3" t="s">
        <v>15</v>
      </c>
      <c r="V293" s="3" t="s">
        <v>49</v>
      </c>
      <c r="W293" s="2">
        <v>60</v>
      </c>
      <c r="X293" s="2" t="str">
        <f>IF(DatosLimpios[[#This Row],[Incident Resolution Time (in Hours)]]&gt;50,"Tardia",IF(DatosLimpios[[#This Row],[Incident Resolution Time (in Hours)]]&gt;20,"Media","Rapida" ))</f>
        <v>Tardia</v>
      </c>
    </row>
    <row r="294" spans="1:24" x14ac:dyDescent="0.25">
      <c r="A294" s="2">
        <v>297</v>
      </c>
      <c r="B294" s="3" t="s">
        <v>32</v>
      </c>
      <c r="C2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4" s="1" t="str">
        <f>IFERROR(VLOOKUP(DatosLimpios[[#This Row],[Paises]], TablaRegiones[],2,FALSE), "Otra")</f>
        <v>Europa</v>
      </c>
      <c r="E294" s="2">
        <v>2024</v>
      </c>
      <c r="F294" s="3" t="s">
        <v>17</v>
      </c>
      <c r="G294" s="2">
        <f xml:space="preserve"> 2025 -DatosLimpios[[#This Row],[Year]]</f>
        <v>1</v>
      </c>
      <c r="H294" s="1" t="str">
        <f>IF(TRIM(DatosLimpios[[#This Row],[Attack Type]])="","Unknown",PROPER(TRIM(LOWER(DatosLimpios[[#This Row],[Attack Type]]))))</f>
        <v>Ransomware</v>
      </c>
      <c r="I294" s="3" t="s">
        <v>12</v>
      </c>
      <c r="J29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4" s="11">
        <v>1181</v>
      </c>
      <c r="L294" s="11">
        <f>IF(DatosLimpios[[#This Row],[Financial Loss (in Million $) ]]="",0,ABS(DatosLimpios[[#This Row],[Financial Loss (in Million $) ]]))*1000</f>
        <v>1181000</v>
      </c>
      <c r="M294" s="11" t="str">
        <f>IF(DatosLimpios[[#This Row],[Perdida economica UNK]]&gt;4000000,"Alta", IF(DatosLimpios[[#This Row],[Perdida economica UNK]]&gt;100000,"Media", "Baja"))</f>
        <v>Media</v>
      </c>
      <c r="N294" s="18" t="s">
        <v>343</v>
      </c>
      <c r="O294" s="3" t="s">
        <v>33</v>
      </c>
      <c r="P294" s="2">
        <f>IF(DatosLimpios[[#This Row],[Number of Affected Users]]="six hundred",600,VALUE(DatosLimpios[[#This Row],[Number of Affected Users]]))</f>
        <v>418893</v>
      </c>
      <c r="Q294" s="2">
        <f>IF(DatosLimpios[[#This Row],[Number of Affected Users]]="six hundred",600,VALUE(DatosLimpios[[#This Row],[Number of Affected Users]]))</f>
        <v>418893</v>
      </c>
      <c r="R294" s="11">
        <f>DatosLimpios[[#This Row],[Perdida economica UNK]] /DatosLimpios[[#This Row],[Nº de Usuarios Afectados]]</f>
        <v>2.8193357253522975</v>
      </c>
      <c r="S294" s="11" t="str">
        <f>IF(DatosLimpios[[#This Row],[Perdida $ por Usuario]]&gt;100, "Grave",IF(DatosLimpios[[#This Row],[Perdida $ por Usuario]]&gt;40, "Moderada","Leve"))</f>
        <v>Leve</v>
      </c>
      <c r="T294" s="1" t="str">
        <f t="shared" si="4"/>
        <v>Insider</v>
      </c>
      <c r="U294" s="3" t="s">
        <v>34</v>
      </c>
      <c r="V294" s="3" t="s">
        <v>49</v>
      </c>
      <c r="W294" s="2">
        <v>31</v>
      </c>
      <c r="X294" s="2" t="str">
        <f>IF(DatosLimpios[[#This Row],[Incident Resolution Time (in Hours)]]&gt;50,"Tardia",IF(DatosLimpios[[#This Row],[Incident Resolution Time (in Hours)]]&gt;20,"Media","Rapida" ))</f>
        <v>Media</v>
      </c>
    </row>
    <row r="295" spans="1:24" x14ac:dyDescent="0.25">
      <c r="A295" s="2">
        <v>298</v>
      </c>
      <c r="B295" s="3" t="s">
        <v>32</v>
      </c>
      <c r="C2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5" s="1" t="str">
        <f>IFERROR(VLOOKUP(DatosLimpios[[#This Row],[Paises]], TablaRegiones[],2,FALSE), "Otra")</f>
        <v>Europa</v>
      </c>
      <c r="E295" s="2">
        <v>2016</v>
      </c>
      <c r="F295" s="3" t="s">
        <v>17</v>
      </c>
      <c r="G295" s="2">
        <f xml:space="preserve"> 2025 -DatosLimpios[[#This Row],[Year]]</f>
        <v>9</v>
      </c>
      <c r="H295" s="1" t="str">
        <f>IF(TRIM(DatosLimpios[[#This Row],[Attack Type]])="","Unknown",PROPER(TRIM(LOWER(DatosLimpios[[#This Row],[Attack Type]]))))</f>
        <v>Ransomware</v>
      </c>
      <c r="I295" s="3" t="s">
        <v>12</v>
      </c>
      <c r="J29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5" s="11">
        <v>1509</v>
      </c>
      <c r="L295" s="11">
        <f>IF(DatosLimpios[[#This Row],[Financial Loss (in Million $) ]]="",0,ABS(DatosLimpios[[#This Row],[Financial Loss (in Million $) ]]))*1000</f>
        <v>1509000</v>
      </c>
      <c r="M295" s="11" t="str">
        <f>IF(DatosLimpios[[#This Row],[Perdida economica UNK]]&gt;4000000,"Alta", IF(DatosLimpios[[#This Row],[Perdida economica UNK]]&gt;100000,"Media", "Baja"))</f>
        <v>Media</v>
      </c>
      <c r="N295" s="18" t="s">
        <v>344</v>
      </c>
      <c r="O295" s="3" t="s">
        <v>36</v>
      </c>
      <c r="P295" s="2">
        <f>IF(DatosLimpios[[#This Row],[Number of Affected Users]]="six hundred",600,VALUE(DatosLimpios[[#This Row],[Number of Affected Users]]))</f>
        <v>914593</v>
      </c>
      <c r="Q295" s="2">
        <f>IF(DatosLimpios[[#This Row],[Number of Affected Users]]="six hundred",600,VALUE(DatosLimpios[[#This Row],[Number of Affected Users]]))</f>
        <v>914593</v>
      </c>
      <c r="R295" s="11">
        <f>DatosLimpios[[#This Row],[Perdida economica UNK]] /DatosLimpios[[#This Row],[Nº de Usuarios Afectados]]</f>
        <v>1.6499142241412301</v>
      </c>
      <c r="S295" s="11" t="str">
        <f>IF(DatosLimpios[[#This Row],[Perdida $ por Usuario]]&gt;100, "Grave",IF(DatosLimpios[[#This Row],[Perdida $ por Usuario]]&gt;40, "Moderada","Leve"))</f>
        <v>Leve</v>
      </c>
      <c r="T295" s="1" t="str">
        <f t="shared" si="4"/>
        <v>Unknown</v>
      </c>
      <c r="U295" s="3" t="s">
        <v>25</v>
      </c>
      <c r="V295" s="3" t="s">
        <v>31</v>
      </c>
      <c r="W295" s="2">
        <v>1</v>
      </c>
      <c r="X295" s="2" t="str">
        <f>IF(DatosLimpios[[#This Row],[Incident Resolution Time (in Hours)]]&gt;50,"Tardia",IF(DatosLimpios[[#This Row],[Incident Resolution Time (in Hours)]]&gt;20,"Media","Rapida" ))</f>
        <v>Rapida</v>
      </c>
    </row>
    <row r="296" spans="1:24" x14ac:dyDescent="0.25">
      <c r="A296" s="2">
        <v>299</v>
      </c>
      <c r="B296" s="3" t="s">
        <v>71</v>
      </c>
      <c r="C2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96" s="1" t="str">
        <f>IFERROR(VLOOKUP(DatosLimpios[[#This Row],[Paises]], TablaRegiones[],2,FALSE), "Otra")</f>
        <v>Asia</v>
      </c>
      <c r="E296" s="2">
        <v>2015</v>
      </c>
      <c r="F296" s="3" t="s">
        <v>42</v>
      </c>
      <c r="G296" s="2">
        <f xml:space="preserve"> 2025 -DatosLimpios[[#This Row],[Year]]</f>
        <v>10</v>
      </c>
      <c r="H296" s="1" t="str">
        <f>IF(TRIM(DatosLimpios[[#This Row],[Attack Type]])="","Unknown",PROPER(TRIM(LOWER(DatosLimpios[[#This Row],[Attack Type]]))))</f>
        <v>Sql Injection</v>
      </c>
      <c r="I296" s="3" t="s">
        <v>46</v>
      </c>
      <c r="J29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6" s="11">
        <v>2069</v>
      </c>
      <c r="L296" s="11">
        <f>IF(DatosLimpios[[#This Row],[Financial Loss (in Million $) ]]="",0,ABS(DatosLimpios[[#This Row],[Financial Loss (in Million $) ]]))*1000</f>
        <v>2069000</v>
      </c>
      <c r="M296" s="11" t="str">
        <f>IF(DatosLimpios[[#This Row],[Perdida economica UNK]]&gt;4000000,"Alta", IF(DatosLimpios[[#This Row],[Perdida economica UNK]]&gt;100000,"Media", "Baja"))</f>
        <v>Media</v>
      </c>
      <c r="N296" s="18" t="s">
        <v>345</v>
      </c>
      <c r="O296" s="3" t="s">
        <v>36</v>
      </c>
      <c r="P296" s="2">
        <f>IF(DatosLimpios[[#This Row],[Number of Affected Users]]="six hundred",600,VALUE(DatosLimpios[[#This Row],[Number of Affected Users]]))</f>
        <v>344789</v>
      </c>
      <c r="Q296" s="2">
        <f>IF(DatosLimpios[[#This Row],[Number of Affected Users]]="six hundred",600,VALUE(DatosLimpios[[#This Row],[Number of Affected Users]]))</f>
        <v>344789</v>
      </c>
      <c r="R296" s="11">
        <f>DatosLimpios[[#This Row],[Perdida economica UNK]] /DatosLimpios[[#This Row],[Nº de Usuarios Afectados]]</f>
        <v>6.0007714863293202</v>
      </c>
      <c r="S296" s="11" t="str">
        <f>IF(DatosLimpios[[#This Row],[Perdida $ por Usuario]]&gt;100, "Grave",IF(DatosLimpios[[#This Row],[Perdida $ por Usuario]]&gt;40, "Moderada","Leve"))</f>
        <v>Leve</v>
      </c>
      <c r="T296" s="1" t="str">
        <f t="shared" si="4"/>
        <v>Unknown</v>
      </c>
      <c r="U296" s="3" t="s">
        <v>52</v>
      </c>
      <c r="V296" s="3" t="s">
        <v>31</v>
      </c>
      <c r="W296" s="2">
        <v>69</v>
      </c>
      <c r="X296" s="2" t="str">
        <f>IF(DatosLimpios[[#This Row],[Incident Resolution Time (in Hours)]]&gt;50,"Tardia",IF(DatosLimpios[[#This Row],[Incident Resolution Time (in Hours)]]&gt;20,"Media","Rapida" ))</f>
        <v>Tardia</v>
      </c>
    </row>
    <row r="297" spans="1:24" x14ac:dyDescent="0.25">
      <c r="A297" s="2">
        <v>300</v>
      </c>
      <c r="B297" s="3" t="s">
        <v>45</v>
      </c>
      <c r="C2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97" s="1" t="str">
        <f>IFERROR(VLOOKUP(DatosLimpios[[#This Row],[Paises]], TablaRegiones[],2,FALSE), "Otra")</f>
        <v>Asia</v>
      </c>
      <c r="E297" s="2">
        <v>2019</v>
      </c>
      <c r="F297" s="3" t="s">
        <v>39</v>
      </c>
      <c r="G297" s="2">
        <f xml:space="preserve"> 2025 -DatosLimpios[[#This Row],[Year]]</f>
        <v>6</v>
      </c>
      <c r="H297" s="1" t="str">
        <f>IF(TRIM(DatosLimpios[[#This Row],[Attack Type]])="","Unknown",PROPER(TRIM(LOWER(DatosLimpios[[#This Row],[Attack Type]]))))</f>
        <v>Ddos</v>
      </c>
      <c r="I297" s="3" t="s">
        <v>27</v>
      </c>
      <c r="J29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7" s="11">
        <v>3686</v>
      </c>
      <c r="L297" s="11">
        <f>IF(DatosLimpios[[#This Row],[Financial Loss (in Million $) ]]="",0,ABS(DatosLimpios[[#This Row],[Financial Loss (in Million $) ]]))*1000</f>
        <v>3686000</v>
      </c>
      <c r="M297" s="11" t="str">
        <f>IF(DatosLimpios[[#This Row],[Perdida economica UNK]]&gt;4000000,"Alta", IF(DatosLimpios[[#This Row],[Perdida economica UNK]]&gt;100000,"Media", "Baja"))</f>
        <v>Media</v>
      </c>
      <c r="N297" s="18" t="s">
        <v>346</v>
      </c>
      <c r="O297" s="3" t="s">
        <v>33</v>
      </c>
      <c r="P297" s="2">
        <f>IF(DatosLimpios[[#This Row],[Number of Affected Users]]="six hundred",600,VALUE(DatosLimpios[[#This Row],[Number of Affected Users]]))</f>
        <v>116906</v>
      </c>
      <c r="Q297" s="2">
        <f>IF(DatosLimpios[[#This Row],[Number of Affected Users]]="six hundred",600,VALUE(DatosLimpios[[#This Row],[Number of Affected Users]]))</f>
        <v>116906</v>
      </c>
      <c r="R297" s="11">
        <f>DatosLimpios[[#This Row],[Perdida economica UNK]] /DatosLimpios[[#This Row],[Nº de Usuarios Afectados]]</f>
        <v>31.529604981780235</v>
      </c>
      <c r="S297" s="11" t="str">
        <f>IF(DatosLimpios[[#This Row],[Perdida $ por Usuario]]&gt;100, "Grave",IF(DatosLimpios[[#This Row],[Perdida $ por Usuario]]&gt;40, "Moderada","Leve"))</f>
        <v>Leve</v>
      </c>
      <c r="T297" s="1" t="str">
        <f t="shared" si="4"/>
        <v>Insider</v>
      </c>
      <c r="U297" s="3" t="s">
        <v>34</v>
      </c>
      <c r="V297" s="3" t="s">
        <v>16</v>
      </c>
      <c r="W297" s="2">
        <v>7</v>
      </c>
      <c r="X297" s="2" t="str">
        <f>IF(DatosLimpios[[#This Row],[Incident Resolution Time (in Hours)]]&gt;50,"Tardia",IF(DatosLimpios[[#This Row],[Incident Resolution Time (in Hours)]]&gt;20,"Media","Rapida" ))</f>
        <v>Rapida</v>
      </c>
    </row>
    <row r="298" spans="1:24" x14ac:dyDescent="0.25">
      <c r="A298" s="2">
        <v>301</v>
      </c>
      <c r="B298" s="3" t="s">
        <v>58</v>
      </c>
      <c r="C2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98" s="1" t="str">
        <f>IFERROR(VLOOKUP(DatosLimpios[[#This Row],[Paises]], TablaRegiones[],2,FALSE), "Otra")</f>
        <v>Oceanía</v>
      </c>
      <c r="E298" s="2">
        <v>2019</v>
      </c>
      <c r="F298" s="3" t="s">
        <v>50</v>
      </c>
      <c r="G298" s="2">
        <f xml:space="preserve"> 2025 -DatosLimpios[[#This Row],[Year]]</f>
        <v>6</v>
      </c>
      <c r="H298" s="1" t="str">
        <f>IF(TRIM(DatosLimpios[[#This Row],[Attack Type]])="","Unknown",PROPER(TRIM(LOWER(DatosLimpios[[#This Row],[Attack Type]]))))</f>
        <v>Phishing</v>
      </c>
      <c r="I298" s="3" t="s">
        <v>12</v>
      </c>
      <c r="J29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8" s="11">
        <v>1087</v>
      </c>
      <c r="L298" s="11">
        <f>IF(DatosLimpios[[#This Row],[Financial Loss (in Million $) ]]="",0,ABS(DatosLimpios[[#This Row],[Financial Loss (in Million $) ]]))*1000</f>
        <v>1087000</v>
      </c>
      <c r="M298" s="11" t="str">
        <f>IF(DatosLimpios[[#This Row],[Perdida economica UNK]]&gt;4000000,"Alta", IF(DatosLimpios[[#This Row],[Perdida economica UNK]]&gt;100000,"Media", "Baja"))</f>
        <v>Media</v>
      </c>
      <c r="N298" s="18" t="s">
        <v>347</v>
      </c>
      <c r="O298" s="3" t="s">
        <v>33</v>
      </c>
      <c r="P298" s="2">
        <f>IF(DatosLimpios[[#This Row],[Number of Affected Users]]="six hundred",600,VALUE(DatosLimpios[[#This Row],[Number of Affected Users]]))</f>
        <v>812343</v>
      </c>
      <c r="Q298" s="2">
        <f>IF(DatosLimpios[[#This Row],[Number of Affected Users]]="six hundred",600,VALUE(DatosLimpios[[#This Row],[Number of Affected Users]]))</f>
        <v>812343</v>
      </c>
      <c r="R298" s="11">
        <f>DatosLimpios[[#This Row],[Perdida economica UNK]] /DatosLimpios[[#This Row],[Nº de Usuarios Afectados]]</f>
        <v>1.3381047168499021</v>
      </c>
      <c r="S298" s="11" t="str">
        <f>IF(DatosLimpios[[#This Row],[Perdida $ por Usuario]]&gt;100, "Grave",IF(DatosLimpios[[#This Row],[Perdida $ por Usuario]]&gt;40, "Moderada","Leve"))</f>
        <v>Leve</v>
      </c>
      <c r="T298" s="1" t="str">
        <f t="shared" si="4"/>
        <v>Insider</v>
      </c>
      <c r="U298" s="3" t="s">
        <v>34</v>
      </c>
      <c r="V298" s="3" t="s">
        <v>37</v>
      </c>
      <c r="W298" s="2">
        <v>16</v>
      </c>
      <c r="X298" s="2" t="str">
        <f>IF(DatosLimpios[[#This Row],[Incident Resolution Time (in Hours)]]&gt;50,"Tardia",IF(DatosLimpios[[#This Row],[Incident Resolution Time (in Hours)]]&gt;20,"Media","Rapida" ))</f>
        <v>Rapida</v>
      </c>
    </row>
    <row r="299" spans="1:24" x14ac:dyDescent="0.25">
      <c r="A299" s="2">
        <v>302</v>
      </c>
      <c r="B299" s="3" t="s">
        <v>10</v>
      </c>
      <c r="C2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99" s="1" t="str">
        <f>IFERROR(VLOOKUP(DatosLimpios[[#This Row],[Paises]], TablaRegiones[],2,FALSE), "Otra")</f>
        <v>Asia</v>
      </c>
      <c r="E299" s="2">
        <v>2017</v>
      </c>
      <c r="F299" s="3" t="s">
        <v>63</v>
      </c>
      <c r="G299" s="2">
        <f xml:space="preserve"> 2025 -DatosLimpios[[#This Row],[Year]]</f>
        <v>8</v>
      </c>
      <c r="H299" s="1" t="str">
        <f>IF(TRIM(DatosLimpios[[#This Row],[Attack Type]])="","Unknown",PROPER(TRIM(LOWER(DatosLimpios[[#This Row],[Attack Type]]))))</f>
        <v>Malware</v>
      </c>
      <c r="I299" s="3" t="s">
        <v>23</v>
      </c>
      <c r="J29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9" s="11">
        <v>1817</v>
      </c>
      <c r="L299" s="11">
        <f>IF(DatosLimpios[[#This Row],[Financial Loss (in Million $) ]]="",0,ABS(DatosLimpios[[#This Row],[Financial Loss (in Million $) ]]))*1000</f>
        <v>1817000</v>
      </c>
      <c r="M299" s="11" t="str">
        <f>IF(DatosLimpios[[#This Row],[Perdida economica UNK]]&gt;4000000,"Alta", IF(DatosLimpios[[#This Row],[Perdida economica UNK]]&gt;100000,"Media", "Baja"))</f>
        <v>Media</v>
      </c>
      <c r="N299" s="18" t="s">
        <v>348</v>
      </c>
      <c r="O299" s="3" t="s">
        <v>14</v>
      </c>
      <c r="P299" s="2">
        <f>IF(DatosLimpios[[#This Row],[Number of Affected Users]]="six hundred",600,VALUE(DatosLimpios[[#This Row],[Number of Affected Users]]))</f>
        <v>346390</v>
      </c>
      <c r="Q299" s="2">
        <f>IF(DatosLimpios[[#This Row],[Number of Affected Users]]="six hundred",600,VALUE(DatosLimpios[[#This Row],[Number of Affected Users]]))</f>
        <v>346390</v>
      </c>
      <c r="R299" s="11">
        <f>DatosLimpios[[#This Row],[Perdida economica UNK]] /DatosLimpios[[#This Row],[Nº de Usuarios Afectados]]</f>
        <v>5.2455324922774906</v>
      </c>
      <c r="S299" s="11" t="str">
        <f>IF(DatosLimpios[[#This Row],[Perdida $ por Usuario]]&gt;100, "Grave",IF(DatosLimpios[[#This Row],[Perdida $ por Usuario]]&gt;40, "Moderada","Leve"))</f>
        <v>Leve</v>
      </c>
      <c r="T299" s="1" t="str">
        <f t="shared" si="4"/>
        <v>Hacker Group</v>
      </c>
      <c r="U299" s="3" t="s">
        <v>25</v>
      </c>
      <c r="V299" s="3" t="s">
        <v>49</v>
      </c>
      <c r="W299" s="2">
        <v>36</v>
      </c>
      <c r="X299" s="2" t="str">
        <f>IF(DatosLimpios[[#This Row],[Incident Resolution Time (in Hours)]]&gt;50,"Tardia",IF(DatosLimpios[[#This Row],[Incident Resolution Time (in Hours)]]&gt;20,"Media","Rapida" ))</f>
        <v>Media</v>
      </c>
    </row>
    <row r="300" spans="1:24" x14ac:dyDescent="0.25">
      <c r="A300" s="2">
        <v>303</v>
      </c>
      <c r="B300" s="3" t="s">
        <v>66</v>
      </c>
      <c r="C3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00" s="1" t="str">
        <f>IFERROR(VLOOKUP(DatosLimpios[[#This Row],[Paises]], TablaRegiones[],2,FALSE), "Otra")</f>
        <v>América</v>
      </c>
      <c r="E300" s="2">
        <v>2018</v>
      </c>
      <c r="F300" s="3" t="s">
        <v>50</v>
      </c>
      <c r="G300" s="2">
        <f xml:space="preserve"> 2025 -DatosLimpios[[#This Row],[Year]]</f>
        <v>7</v>
      </c>
      <c r="H300" s="1" t="str">
        <f>IF(TRIM(DatosLimpios[[#This Row],[Attack Type]])="","Unknown",PROPER(TRIM(LOWER(DatosLimpios[[#This Row],[Attack Type]]))))</f>
        <v>Phishing</v>
      </c>
      <c r="I300" s="3" t="s">
        <v>23</v>
      </c>
      <c r="J30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00" s="11">
        <v>1389</v>
      </c>
      <c r="L300" s="11">
        <f>IF(DatosLimpios[[#This Row],[Financial Loss (in Million $) ]]="",0,ABS(DatosLimpios[[#This Row],[Financial Loss (in Million $) ]]))*1000</f>
        <v>1389000</v>
      </c>
      <c r="M300" s="11" t="str">
        <f>IF(DatosLimpios[[#This Row],[Perdida economica UNK]]&gt;4000000,"Alta", IF(DatosLimpios[[#This Row],[Perdida economica UNK]]&gt;100000,"Media", "Baja"))</f>
        <v>Media</v>
      </c>
      <c r="N300" s="18" t="s">
        <v>349</v>
      </c>
      <c r="O300" s="3" t="s">
        <v>33</v>
      </c>
      <c r="P300" s="2">
        <f>IF(DatosLimpios[[#This Row],[Number of Affected Users]]="six hundred",600,VALUE(DatosLimpios[[#This Row],[Number of Affected Users]]))</f>
        <v>30925</v>
      </c>
      <c r="Q300" s="2">
        <f>IF(DatosLimpios[[#This Row],[Number of Affected Users]]="six hundred",600,VALUE(DatosLimpios[[#This Row],[Number of Affected Users]]))</f>
        <v>30925</v>
      </c>
      <c r="R300" s="11">
        <f>DatosLimpios[[#This Row],[Perdida economica UNK]] /DatosLimpios[[#This Row],[Nº de Usuarios Afectados]]</f>
        <v>44.915117219078418</v>
      </c>
      <c r="S300" s="11" t="str">
        <f>IF(DatosLimpios[[#This Row],[Perdida $ por Usuario]]&gt;100, "Grave",IF(DatosLimpios[[#This Row],[Perdida $ por Usuario]]&gt;40, "Moderada","Leve"))</f>
        <v>Moderada</v>
      </c>
      <c r="T300" s="1" t="str">
        <f t="shared" si="4"/>
        <v>Insider</v>
      </c>
      <c r="U300" s="3" t="s">
        <v>52</v>
      </c>
      <c r="V300" s="3" t="s">
        <v>57</v>
      </c>
      <c r="W300" s="2">
        <v>43</v>
      </c>
      <c r="X300" s="2" t="str">
        <f>IF(DatosLimpios[[#This Row],[Incident Resolution Time (in Hours)]]&gt;50,"Tardia",IF(DatosLimpios[[#This Row],[Incident Resolution Time (in Hours)]]&gt;20,"Media","Rapida" ))</f>
        <v>Media</v>
      </c>
    </row>
    <row r="301" spans="1:24" x14ac:dyDescent="0.25">
      <c r="A301" s="2">
        <v>304</v>
      </c>
      <c r="B301" s="3" t="s">
        <v>26</v>
      </c>
      <c r="C3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01" s="1" t="str">
        <f>IFERROR(VLOOKUP(DatosLimpios[[#This Row],[Paises]], TablaRegiones[],2,FALSE), "Otra")</f>
        <v>Europa</v>
      </c>
      <c r="E301" s="2">
        <v>2017</v>
      </c>
      <c r="F301" s="3" t="s">
        <v>39</v>
      </c>
      <c r="G301" s="2">
        <f xml:space="preserve"> 2025 -DatosLimpios[[#This Row],[Year]]</f>
        <v>8</v>
      </c>
      <c r="H301" s="1" t="str">
        <f>IF(TRIM(DatosLimpios[[#This Row],[Attack Type]])="","Unknown",PROPER(TRIM(LOWER(DatosLimpios[[#This Row],[Attack Type]]))))</f>
        <v>Ddos</v>
      </c>
      <c r="I301" s="3" t="s">
        <v>69</v>
      </c>
      <c r="J30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01" s="11">
        <v>1563</v>
      </c>
      <c r="L301" s="11">
        <f>IF(DatosLimpios[[#This Row],[Financial Loss (in Million $) ]]="",0,ABS(DatosLimpios[[#This Row],[Financial Loss (in Million $) ]]))*1000</f>
        <v>1563000</v>
      </c>
      <c r="M301" s="11" t="str">
        <f>IF(DatosLimpios[[#This Row],[Perdida economica UNK]]&gt;4000000,"Alta", IF(DatosLimpios[[#This Row],[Perdida economica UNK]]&gt;100000,"Media", "Baja"))</f>
        <v>Media</v>
      </c>
      <c r="N301" s="18" t="s">
        <v>350</v>
      </c>
      <c r="O301" s="3" t="s">
        <v>29</v>
      </c>
      <c r="P301" s="2">
        <f>IF(DatosLimpios[[#This Row],[Number of Affected Users]]="six hundred",600,VALUE(DatosLimpios[[#This Row],[Number of Affected Users]]))</f>
        <v>663812</v>
      </c>
      <c r="Q301" s="2">
        <f>IF(DatosLimpios[[#This Row],[Number of Affected Users]]="six hundred",600,VALUE(DatosLimpios[[#This Row],[Number of Affected Users]]))</f>
        <v>663812</v>
      </c>
      <c r="R301" s="11">
        <f>DatosLimpios[[#This Row],[Perdida economica UNK]] /DatosLimpios[[#This Row],[Nº de Usuarios Afectados]]</f>
        <v>2.3545823215006658</v>
      </c>
      <c r="S301" s="11" t="str">
        <f>IF(DatosLimpios[[#This Row],[Perdida $ por Usuario]]&gt;100, "Grave",IF(DatosLimpios[[#This Row],[Perdida $ por Usuario]]&gt;40, "Moderada","Leve"))</f>
        <v>Leve</v>
      </c>
      <c r="T301" s="1" t="str">
        <f t="shared" si="4"/>
        <v>Nation-state</v>
      </c>
      <c r="U301" s="3" t="s">
        <v>52</v>
      </c>
      <c r="V301" s="3" t="s">
        <v>37</v>
      </c>
      <c r="W301" s="2">
        <v>57</v>
      </c>
      <c r="X301" s="2" t="str">
        <f>IF(DatosLimpios[[#This Row],[Incident Resolution Time (in Hours)]]&gt;50,"Tardia",IF(DatosLimpios[[#This Row],[Incident Resolution Time (in Hours)]]&gt;20,"Media","Rapida" ))</f>
        <v>Tardia</v>
      </c>
    </row>
    <row r="302" spans="1:24" x14ac:dyDescent="0.25">
      <c r="A302" s="2">
        <v>305</v>
      </c>
      <c r="B302" s="3" t="s">
        <v>66</v>
      </c>
      <c r="C3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02" s="1" t="str">
        <f>IFERROR(VLOOKUP(DatosLimpios[[#This Row],[Paises]], TablaRegiones[],2,FALSE), "Otra")</f>
        <v>América</v>
      </c>
      <c r="E302" s="2">
        <v>2020</v>
      </c>
      <c r="F302" s="3" t="s">
        <v>22</v>
      </c>
      <c r="G302" s="2">
        <f xml:space="preserve"> 2025 -DatosLimpios[[#This Row],[Year]]</f>
        <v>5</v>
      </c>
      <c r="H302" s="1" t="str">
        <f>IF(TRIM(DatosLimpios[[#This Row],[Attack Type]])="","Unknown",PROPER(TRIM(LOWER(DatosLimpios[[#This Row],[Attack Type]]))))</f>
        <v>Man-In-The-Middle</v>
      </c>
      <c r="I302" s="3" t="s">
        <v>69</v>
      </c>
      <c r="J30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02" s="11">
        <v>3272</v>
      </c>
      <c r="L302" s="11">
        <f>IF(DatosLimpios[[#This Row],[Financial Loss (in Million $) ]]="",0,ABS(DatosLimpios[[#This Row],[Financial Loss (in Million $) ]]))*1000</f>
        <v>3272000</v>
      </c>
      <c r="M302" s="11" t="str">
        <f>IF(DatosLimpios[[#This Row],[Perdida economica UNK]]&gt;4000000,"Alta", IF(DatosLimpios[[#This Row],[Perdida economica UNK]]&gt;100000,"Media", "Baja"))</f>
        <v>Media</v>
      </c>
      <c r="N302" s="18" t="s">
        <v>351</v>
      </c>
      <c r="O302" s="3" t="s">
        <v>29</v>
      </c>
      <c r="P302" s="2">
        <f>IF(DatosLimpios[[#This Row],[Number of Affected Users]]="six hundred",600,VALUE(DatosLimpios[[#This Row],[Number of Affected Users]]))</f>
        <v>220978</v>
      </c>
      <c r="Q302" s="2">
        <f>IF(DatosLimpios[[#This Row],[Number of Affected Users]]="six hundred",600,VALUE(DatosLimpios[[#This Row],[Number of Affected Users]]))</f>
        <v>220978</v>
      </c>
      <c r="R302" s="11">
        <f>DatosLimpios[[#This Row],[Perdida economica UNK]] /DatosLimpios[[#This Row],[Nº de Usuarios Afectados]]</f>
        <v>14.806903854682366</v>
      </c>
      <c r="S302" s="11" t="str">
        <f>IF(DatosLimpios[[#This Row],[Perdida $ por Usuario]]&gt;100, "Grave",IF(DatosLimpios[[#This Row],[Perdida $ por Usuario]]&gt;40, "Moderada","Leve"))</f>
        <v>Leve</v>
      </c>
      <c r="T302" s="1" t="str">
        <f t="shared" si="4"/>
        <v>Nation-state</v>
      </c>
      <c r="U302" s="3" t="s">
        <v>52</v>
      </c>
      <c r="V302" s="3" t="s">
        <v>16</v>
      </c>
      <c r="W302" s="2">
        <v>47</v>
      </c>
      <c r="X302" s="2" t="str">
        <f>IF(DatosLimpios[[#This Row],[Incident Resolution Time (in Hours)]]&gt;50,"Tardia",IF(DatosLimpios[[#This Row],[Incident Resolution Time (in Hours)]]&gt;20,"Media","Rapida" ))</f>
        <v>Media</v>
      </c>
    </row>
    <row r="303" spans="1:24" x14ac:dyDescent="0.25">
      <c r="A303" s="2">
        <v>306</v>
      </c>
      <c r="B303" s="3" t="s">
        <v>26</v>
      </c>
      <c r="C3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03" s="1" t="str">
        <f>IFERROR(VLOOKUP(DatosLimpios[[#This Row],[Paises]], TablaRegiones[],2,FALSE), "Otra")</f>
        <v>Europa</v>
      </c>
      <c r="E303" s="2">
        <v>2021</v>
      </c>
      <c r="F303" s="3" t="s">
        <v>39</v>
      </c>
      <c r="G303" s="2">
        <f xml:space="preserve"> 2025 -DatosLimpios[[#This Row],[Year]]</f>
        <v>4</v>
      </c>
      <c r="H303" s="1" t="str">
        <f>IF(TRIM(DatosLimpios[[#This Row],[Attack Type]])="","Unknown",PROPER(TRIM(LOWER(DatosLimpios[[#This Row],[Attack Type]]))))</f>
        <v>Ddos</v>
      </c>
      <c r="I303" s="3" t="s">
        <v>46</v>
      </c>
      <c r="J30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03" s="11">
        <v>9703</v>
      </c>
      <c r="L303" s="11">
        <f>IF(DatosLimpios[[#This Row],[Financial Loss (in Million $) ]]="",0,ABS(DatosLimpios[[#This Row],[Financial Loss (in Million $) ]]))*1000</f>
        <v>9703000</v>
      </c>
      <c r="M303" s="11" t="str">
        <f>IF(DatosLimpios[[#This Row],[Perdida economica UNK]]&gt;4000000,"Alta", IF(DatosLimpios[[#This Row],[Perdida economica UNK]]&gt;100000,"Media", "Baja"))</f>
        <v>Alta</v>
      </c>
      <c r="N303" s="18" t="s">
        <v>352</v>
      </c>
      <c r="O303" s="3" t="s">
        <v>29</v>
      </c>
      <c r="P303" s="2">
        <f>IF(DatosLimpios[[#This Row],[Number of Affected Users]]="six hundred",600,VALUE(DatosLimpios[[#This Row],[Number of Affected Users]]))</f>
        <v>100486</v>
      </c>
      <c r="Q303" s="2">
        <f>IF(DatosLimpios[[#This Row],[Number of Affected Users]]="six hundred",600,VALUE(DatosLimpios[[#This Row],[Number of Affected Users]]))</f>
        <v>100486</v>
      </c>
      <c r="R303" s="11">
        <f>DatosLimpios[[#This Row],[Perdida economica UNK]] /DatosLimpios[[#This Row],[Nº de Usuarios Afectados]]</f>
        <v>96.56071492546225</v>
      </c>
      <c r="S303" s="11" t="str">
        <f>IF(DatosLimpios[[#This Row],[Perdida $ por Usuario]]&gt;100, "Grave",IF(DatosLimpios[[#This Row],[Perdida $ por Usuario]]&gt;40, "Moderada","Leve"))</f>
        <v>Moderada</v>
      </c>
      <c r="T303" s="1" t="str">
        <f t="shared" si="4"/>
        <v>Nation-state</v>
      </c>
      <c r="U303" s="3" t="s">
        <v>15</v>
      </c>
      <c r="V303" s="3" t="s">
        <v>49</v>
      </c>
      <c r="W303" s="2">
        <v>31</v>
      </c>
      <c r="X303" s="2" t="str">
        <f>IF(DatosLimpios[[#This Row],[Incident Resolution Time (in Hours)]]&gt;50,"Tardia",IF(DatosLimpios[[#This Row],[Incident Resolution Time (in Hours)]]&gt;20,"Media","Rapida" ))</f>
        <v>Media</v>
      </c>
    </row>
    <row r="304" spans="1:24" x14ac:dyDescent="0.25">
      <c r="A304" s="2">
        <v>307</v>
      </c>
      <c r="B304" s="3" t="s">
        <v>60</v>
      </c>
      <c r="C3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304" s="1" t="str">
        <f>IFERROR(VLOOKUP(DatosLimpios[[#This Row],[Paises]], TablaRegiones[],2,FALSE), "Otra")</f>
        <v>Asia</v>
      </c>
      <c r="E304" s="2">
        <v>2023</v>
      </c>
      <c r="F304" s="3" t="s">
        <v>42</v>
      </c>
      <c r="G304" s="2">
        <f xml:space="preserve"> 2025 -DatosLimpios[[#This Row],[Year]]</f>
        <v>2</v>
      </c>
      <c r="H304" s="1" t="str">
        <f>IF(TRIM(DatosLimpios[[#This Row],[Attack Type]])="","Unknown",PROPER(TRIM(LOWER(DatosLimpios[[#This Row],[Attack Type]]))))</f>
        <v>Sql Injection</v>
      </c>
      <c r="I304" s="3" t="s">
        <v>12</v>
      </c>
      <c r="J30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04" s="11">
        <v>7563</v>
      </c>
      <c r="L304" s="11">
        <f>IF(DatosLimpios[[#This Row],[Financial Loss (in Million $) ]]="",0,ABS(DatosLimpios[[#This Row],[Financial Loss (in Million $) ]]))*1000</f>
        <v>7563000</v>
      </c>
      <c r="M304" s="11" t="str">
        <f>IF(DatosLimpios[[#This Row],[Perdida economica UNK]]&gt;4000000,"Alta", IF(DatosLimpios[[#This Row],[Perdida economica UNK]]&gt;100000,"Media", "Baja"))</f>
        <v>Alta</v>
      </c>
      <c r="N304" s="18" t="s">
        <v>353</v>
      </c>
      <c r="O304" s="3" t="s">
        <v>29</v>
      </c>
      <c r="P304" s="2">
        <f>IF(DatosLimpios[[#This Row],[Number of Affected Users]]="six hundred",600,VALUE(DatosLimpios[[#This Row],[Number of Affected Users]]))</f>
        <v>195733</v>
      </c>
      <c r="Q304" s="2">
        <f>IF(DatosLimpios[[#This Row],[Number of Affected Users]]="six hundred",600,VALUE(DatosLimpios[[#This Row],[Number of Affected Users]]))</f>
        <v>195733</v>
      </c>
      <c r="R304" s="11">
        <f>DatosLimpios[[#This Row],[Perdida economica UNK]] /DatosLimpios[[#This Row],[Nº de Usuarios Afectados]]</f>
        <v>38.639370979855208</v>
      </c>
      <c r="S304" s="11" t="str">
        <f>IF(DatosLimpios[[#This Row],[Perdida $ por Usuario]]&gt;100, "Grave",IF(DatosLimpios[[#This Row],[Perdida $ por Usuario]]&gt;40, "Moderada","Leve"))</f>
        <v>Leve</v>
      </c>
      <c r="T304" s="1" t="str">
        <f t="shared" si="4"/>
        <v>Nation-state</v>
      </c>
      <c r="U304" s="3" t="s">
        <v>25</v>
      </c>
      <c r="V304" s="3" t="s">
        <v>37</v>
      </c>
      <c r="W304" s="2">
        <v>70</v>
      </c>
      <c r="X304" s="2" t="str">
        <f>IF(DatosLimpios[[#This Row],[Incident Resolution Time (in Hours)]]&gt;50,"Tardia",IF(DatosLimpios[[#This Row],[Incident Resolution Time (in Hours)]]&gt;20,"Media","Rapida" ))</f>
        <v>Tardia</v>
      </c>
    </row>
    <row r="305" spans="1:24" x14ac:dyDescent="0.25">
      <c r="A305" s="2">
        <v>308</v>
      </c>
      <c r="B305" s="3" t="s">
        <v>71</v>
      </c>
      <c r="C3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305" s="1" t="str">
        <f>IFERROR(VLOOKUP(DatosLimpios[[#This Row],[Paises]], TablaRegiones[],2,FALSE), "Otra")</f>
        <v>Asia</v>
      </c>
      <c r="E305" s="2">
        <v>2023</v>
      </c>
      <c r="F305" s="3" t="s">
        <v>22</v>
      </c>
      <c r="G305" s="2">
        <f xml:space="preserve"> 2025 -DatosLimpios[[#This Row],[Year]]</f>
        <v>2</v>
      </c>
      <c r="H305" s="1" t="str">
        <f>IF(TRIM(DatosLimpios[[#This Row],[Attack Type]])="","Unknown",PROPER(TRIM(LOWER(DatosLimpios[[#This Row],[Attack Type]]))))</f>
        <v>Man-In-The-Middle</v>
      </c>
      <c r="I305" s="3" t="s">
        <v>47</v>
      </c>
      <c r="J30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05" s="11">
        <v>6421</v>
      </c>
      <c r="L305" s="11">
        <f>IF(DatosLimpios[[#This Row],[Financial Loss (in Million $) ]]="",0,ABS(DatosLimpios[[#This Row],[Financial Loss (in Million $) ]]))*1000</f>
        <v>6421000</v>
      </c>
      <c r="M305" s="11" t="str">
        <f>IF(DatosLimpios[[#This Row],[Perdida economica UNK]]&gt;4000000,"Alta", IF(DatosLimpios[[#This Row],[Perdida economica UNK]]&gt;100000,"Media", "Baja"))</f>
        <v>Alta</v>
      </c>
      <c r="N305" s="18" t="s">
        <v>354</v>
      </c>
      <c r="O305" s="3" t="s">
        <v>29</v>
      </c>
      <c r="P305" s="2">
        <f>IF(DatosLimpios[[#This Row],[Number of Affected Users]]="six hundred",600,VALUE(DatosLimpios[[#This Row],[Number of Affected Users]]))</f>
        <v>707978</v>
      </c>
      <c r="Q305" s="2">
        <f>IF(DatosLimpios[[#This Row],[Number of Affected Users]]="six hundred",600,VALUE(DatosLimpios[[#This Row],[Number of Affected Users]]))</f>
        <v>707978</v>
      </c>
      <c r="R305" s="11">
        <f>DatosLimpios[[#This Row],[Perdida economica UNK]] /DatosLimpios[[#This Row],[Nº de Usuarios Afectados]]</f>
        <v>9.0694908598854767</v>
      </c>
      <c r="S305" s="11" t="str">
        <f>IF(DatosLimpios[[#This Row],[Perdida $ por Usuario]]&gt;100, "Grave",IF(DatosLimpios[[#This Row],[Perdida $ por Usuario]]&gt;40, "Moderada","Leve"))</f>
        <v>Leve</v>
      </c>
      <c r="T305" s="1" t="str">
        <f t="shared" si="4"/>
        <v>Nation-state</v>
      </c>
      <c r="U305" s="3" t="s">
        <v>25</v>
      </c>
      <c r="V305" s="3" t="s">
        <v>16</v>
      </c>
      <c r="W305" s="2">
        <v>41</v>
      </c>
      <c r="X305" s="2" t="str">
        <f>IF(DatosLimpios[[#This Row],[Incident Resolution Time (in Hours)]]&gt;50,"Tardia",IF(DatosLimpios[[#This Row],[Incident Resolution Time (in Hours)]]&gt;20,"Media","Rapida" ))</f>
        <v>Media</v>
      </c>
    </row>
    <row r="306" spans="1:24" x14ac:dyDescent="0.25">
      <c r="A306" s="2">
        <v>309</v>
      </c>
      <c r="B306" s="3" t="s">
        <v>66</v>
      </c>
      <c r="C3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06" s="1" t="str">
        <f>IFERROR(VLOOKUP(DatosLimpios[[#This Row],[Paises]], TablaRegiones[],2,FALSE), "Otra")</f>
        <v>América</v>
      </c>
      <c r="E306" s="2">
        <v>2018</v>
      </c>
      <c r="F306" s="3" t="s">
        <v>50</v>
      </c>
      <c r="G306" s="2">
        <f xml:space="preserve"> 2025 -DatosLimpios[[#This Row],[Year]]</f>
        <v>7</v>
      </c>
      <c r="H306" s="1" t="str">
        <f>IF(TRIM(DatosLimpios[[#This Row],[Attack Type]])="","Unknown",PROPER(TRIM(LOWER(DatosLimpios[[#This Row],[Attack Type]]))))</f>
        <v>Phishing</v>
      </c>
      <c r="I306" s="3" t="s">
        <v>47</v>
      </c>
      <c r="J30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06" s="11">
        <v>9914</v>
      </c>
      <c r="L306" s="11">
        <f>IF(DatosLimpios[[#This Row],[Financial Loss (in Million $) ]]="",0,ABS(DatosLimpios[[#This Row],[Financial Loss (in Million $) ]]))*1000</f>
        <v>9914000</v>
      </c>
      <c r="M306" s="11" t="str">
        <f>IF(DatosLimpios[[#This Row],[Perdida economica UNK]]&gt;4000000,"Alta", IF(DatosLimpios[[#This Row],[Perdida economica UNK]]&gt;100000,"Media", "Baja"))</f>
        <v>Alta</v>
      </c>
      <c r="N306" s="18" t="s">
        <v>355</v>
      </c>
      <c r="O306" s="3" t="s">
        <v>33</v>
      </c>
      <c r="P306" s="2">
        <f>IF(DatosLimpios[[#This Row],[Number of Affected Users]]="six hundred",600,VALUE(DatosLimpios[[#This Row],[Number of Affected Users]]))</f>
        <v>456432</v>
      </c>
      <c r="Q306" s="2">
        <f>IF(DatosLimpios[[#This Row],[Number of Affected Users]]="six hundred",600,VALUE(DatosLimpios[[#This Row],[Number of Affected Users]]))</f>
        <v>456432</v>
      </c>
      <c r="R306" s="11">
        <f>DatosLimpios[[#This Row],[Perdida economica UNK]] /DatosLimpios[[#This Row],[Nº de Usuarios Afectados]]</f>
        <v>21.720650611701195</v>
      </c>
      <c r="S306" s="11" t="str">
        <f>IF(DatosLimpios[[#This Row],[Perdida $ por Usuario]]&gt;100, "Grave",IF(DatosLimpios[[#This Row],[Perdida $ por Usuario]]&gt;40, "Moderada","Leve"))</f>
        <v>Leve</v>
      </c>
      <c r="T306" s="1" t="str">
        <f t="shared" si="4"/>
        <v>Insider</v>
      </c>
      <c r="U306" s="3" t="s">
        <v>25</v>
      </c>
      <c r="V306" s="3" t="s">
        <v>37</v>
      </c>
      <c r="W306" s="2">
        <v>66</v>
      </c>
      <c r="X306" s="2" t="str">
        <f>IF(DatosLimpios[[#This Row],[Incident Resolution Time (in Hours)]]&gt;50,"Tardia",IF(DatosLimpios[[#This Row],[Incident Resolution Time (in Hours)]]&gt;20,"Media","Rapida" ))</f>
        <v>Tardia</v>
      </c>
    </row>
    <row r="307" spans="1:24" x14ac:dyDescent="0.25">
      <c r="A307" s="2">
        <v>310</v>
      </c>
      <c r="B307" s="3" t="s">
        <v>66</v>
      </c>
      <c r="C3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07" s="1" t="str">
        <f>IFERROR(VLOOKUP(DatosLimpios[[#This Row],[Paises]], TablaRegiones[],2,FALSE), "Otra")</f>
        <v>América</v>
      </c>
      <c r="E307" s="2">
        <v>2016</v>
      </c>
      <c r="F307" s="3" t="s">
        <v>22</v>
      </c>
      <c r="G307" s="2">
        <f xml:space="preserve"> 2025 -DatosLimpios[[#This Row],[Year]]</f>
        <v>9</v>
      </c>
      <c r="H307" s="1" t="str">
        <f>IF(TRIM(DatosLimpios[[#This Row],[Attack Type]])="","Unknown",PROPER(TRIM(LOWER(DatosLimpios[[#This Row],[Attack Type]]))))</f>
        <v>Man-In-The-Middle</v>
      </c>
      <c r="I307" s="3" t="s">
        <v>23</v>
      </c>
      <c r="J30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07" s="11">
        <v>7551</v>
      </c>
      <c r="L307" s="11">
        <f>IF(DatosLimpios[[#This Row],[Financial Loss (in Million $) ]]="",0,ABS(DatosLimpios[[#This Row],[Financial Loss (in Million $) ]]))*1000</f>
        <v>7551000</v>
      </c>
      <c r="M307" s="11" t="str">
        <f>IF(DatosLimpios[[#This Row],[Perdida economica UNK]]&gt;4000000,"Alta", IF(DatosLimpios[[#This Row],[Perdida economica UNK]]&gt;100000,"Media", "Baja"))</f>
        <v>Alta</v>
      </c>
      <c r="N307" s="18" t="s">
        <v>356</v>
      </c>
      <c r="O307" s="3" t="s">
        <v>36</v>
      </c>
      <c r="P307" s="2">
        <f>IF(DatosLimpios[[#This Row],[Number of Affected Users]]="six hundred",600,VALUE(DatosLimpios[[#This Row],[Number of Affected Users]]))</f>
        <v>37230</v>
      </c>
      <c r="Q307" s="2">
        <f>IF(DatosLimpios[[#This Row],[Number of Affected Users]]="six hundred",600,VALUE(DatosLimpios[[#This Row],[Number of Affected Users]]))</f>
        <v>37230</v>
      </c>
      <c r="R307" s="11">
        <f>DatosLimpios[[#This Row],[Perdida economica UNK]] /DatosLimpios[[#This Row],[Nº de Usuarios Afectados]]</f>
        <v>202.82030620467364</v>
      </c>
      <c r="S307" s="11" t="str">
        <f>IF(DatosLimpios[[#This Row],[Perdida $ por Usuario]]&gt;100, "Grave",IF(DatosLimpios[[#This Row],[Perdida $ por Usuario]]&gt;40, "Moderada","Leve"))</f>
        <v>Grave</v>
      </c>
      <c r="T307" s="1" t="str">
        <f t="shared" si="4"/>
        <v>Unknown</v>
      </c>
      <c r="U307" s="3" t="s">
        <v>34</v>
      </c>
      <c r="V307" s="3" t="s">
        <v>31</v>
      </c>
      <c r="W307" s="2">
        <v>52</v>
      </c>
      <c r="X307" s="2" t="str">
        <f>IF(DatosLimpios[[#This Row],[Incident Resolution Time (in Hours)]]&gt;50,"Tardia",IF(DatosLimpios[[#This Row],[Incident Resolution Time (in Hours)]]&gt;20,"Media","Rapida" ))</f>
        <v>Tardia</v>
      </c>
    </row>
    <row r="308" spans="1:24" x14ac:dyDescent="0.25">
      <c r="A308" s="2">
        <v>311</v>
      </c>
      <c r="B308" s="3" t="s">
        <v>26</v>
      </c>
      <c r="C3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08" s="1" t="str">
        <f>IFERROR(VLOOKUP(DatosLimpios[[#This Row],[Paises]], TablaRegiones[],2,FALSE), "Otra")</f>
        <v>Europa</v>
      </c>
      <c r="E308" s="2">
        <v>2015</v>
      </c>
      <c r="F308" s="3" t="s">
        <v>39</v>
      </c>
      <c r="G308" s="2">
        <f xml:space="preserve"> 2025 -DatosLimpios[[#This Row],[Year]]</f>
        <v>10</v>
      </c>
      <c r="H308" s="1" t="str">
        <f>IF(TRIM(DatosLimpios[[#This Row],[Attack Type]])="","Unknown",PROPER(TRIM(LOWER(DatosLimpios[[#This Row],[Attack Type]]))))</f>
        <v>Ddos</v>
      </c>
      <c r="I308" s="3" t="s">
        <v>69</v>
      </c>
      <c r="J30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08" s="11">
        <v>1168</v>
      </c>
      <c r="L308" s="11">
        <f>IF(DatosLimpios[[#This Row],[Financial Loss (in Million $) ]]="",0,ABS(DatosLimpios[[#This Row],[Financial Loss (in Million $) ]]))*1000</f>
        <v>1168000</v>
      </c>
      <c r="M308" s="11" t="str">
        <f>IF(DatosLimpios[[#This Row],[Perdida economica UNK]]&gt;4000000,"Alta", IF(DatosLimpios[[#This Row],[Perdida economica UNK]]&gt;100000,"Media", "Baja"))</f>
        <v>Media</v>
      </c>
      <c r="N308" s="18" t="s">
        <v>357</v>
      </c>
      <c r="O308" s="3" t="s">
        <v>29</v>
      </c>
      <c r="P308" s="2">
        <f>IF(DatosLimpios[[#This Row],[Number of Affected Users]]="six hundred",600,VALUE(DatosLimpios[[#This Row],[Number of Affected Users]]))</f>
        <v>890414</v>
      </c>
      <c r="Q308" s="2">
        <f>IF(DatosLimpios[[#This Row],[Number of Affected Users]]="six hundred",600,VALUE(DatosLimpios[[#This Row],[Number of Affected Users]]))</f>
        <v>890414</v>
      </c>
      <c r="R308" s="11">
        <f>DatosLimpios[[#This Row],[Perdida economica UNK]] /DatosLimpios[[#This Row],[Nº de Usuarios Afectados]]</f>
        <v>1.3117493660252422</v>
      </c>
      <c r="S308" s="11" t="str">
        <f>IF(DatosLimpios[[#This Row],[Perdida $ por Usuario]]&gt;100, "Grave",IF(DatosLimpios[[#This Row],[Perdida $ por Usuario]]&gt;40, "Moderada","Leve"))</f>
        <v>Leve</v>
      </c>
      <c r="T308" s="1" t="str">
        <f t="shared" si="4"/>
        <v>Nation-state</v>
      </c>
      <c r="U308" s="3" t="s">
        <v>15</v>
      </c>
      <c r="V308" s="3" t="s">
        <v>31</v>
      </c>
      <c r="W308" s="2">
        <v>28</v>
      </c>
      <c r="X308" s="2" t="str">
        <f>IF(DatosLimpios[[#This Row],[Incident Resolution Time (in Hours)]]&gt;50,"Tardia",IF(DatosLimpios[[#This Row],[Incident Resolution Time (in Hours)]]&gt;20,"Media","Rapida" ))</f>
        <v>Media</v>
      </c>
    </row>
    <row r="309" spans="1:24" x14ac:dyDescent="0.25">
      <c r="A309" s="2">
        <v>312</v>
      </c>
      <c r="B309" s="3" t="s">
        <v>41</v>
      </c>
      <c r="C3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09" s="1" t="str">
        <f>IFERROR(VLOOKUP(DatosLimpios[[#This Row],[Paises]], TablaRegiones[],2,FALSE), "Otra")</f>
        <v>Europa</v>
      </c>
      <c r="E309" s="2">
        <v>2021</v>
      </c>
      <c r="F309" s="3" t="s">
        <v>63</v>
      </c>
      <c r="G309" s="2">
        <f xml:space="preserve"> 2025 -DatosLimpios[[#This Row],[Year]]</f>
        <v>4</v>
      </c>
      <c r="H309" s="1" t="str">
        <f>IF(TRIM(DatosLimpios[[#This Row],[Attack Type]])="","Unknown",PROPER(TRIM(LOWER(DatosLimpios[[#This Row],[Attack Type]]))))</f>
        <v>Malware</v>
      </c>
      <c r="I309" s="3" t="s">
        <v>23</v>
      </c>
      <c r="J30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09" s="11">
        <v>3384</v>
      </c>
      <c r="L309" s="11">
        <f>IF(DatosLimpios[[#This Row],[Financial Loss (in Million $) ]]="",0,ABS(DatosLimpios[[#This Row],[Financial Loss (in Million $) ]]))*1000</f>
        <v>3384000</v>
      </c>
      <c r="M309" s="11" t="str">
        <f>IF(DatosLimpios[[#This Row],[Perdida economica UNK]]&gt;4000000,"Alta", IF(DatosLimpios[[#This Row],[Perdida economica UNK]]&gt;100000,"Media", "Baja"))</f>
        <v>Media</v>
      </c>
      <c r="N309" s="18" t="s">
        <v>358</v>
      </c>
      <c r="O309" s="3" t="s">
        <v>29</v>
      </c>
      <c r="P309" s="2">
        <f>IF(DatosLimpios[[#This Row],[Number of Affected Users]]="six hundred",600,VALUE(DatosLimpios[[#This Row],[Number of Affected Users]]))</f>
        <v>440358</v>
      </c>
      <c r="Q309" s="2">
        <f>IF(DatosLimpios[[#This Row],[Number of Affected Users]]="six hundred",600,VALUE(DatosLimpios[[#This Row],[Number of Affected Users]]))</f>
        <v>440358</v>
      </c>
      <c r="R309" s="11">
        <f>DatosLimpios[[#This Row],[Perdida economica UNK]] /DatosLimpios[[#This Row],[Nº de Usuarios Afectados]]</f>
        <v>7.6846565748777129</v>
      </c>
      <c r="S309" s="11" t="str">
        <f>IF(DatosLimpios[[#This Row],[Perdida $ por Usuario]]&gt;100, "Grave",IF(DatosLimpios[[#This Row],[Perdida $ por Usuario]]&gt;40, "Moderada","Leve"))</f>
        <v>Leve</v>
      </c>
      <c r="T309" s="1" t="str">
        <f t="shared" si="4"/>
        <v>Nation-state</v>
      </c>
      <c r="U309" s="3" t="s">
        <v>34</v>
      </c>
      <c r="V309" s="3" t="s">
        <v>37</v>
      </c>
      <c r="W309" s="2">
        <v>5</v>
      </c>
      <c r="X309" s="2" t="str">
        <f>IF(DatosLimpios[[#This Row],[Incident Resolution Time (in Hours)]]&gt;50,"Tardia",IF(DatosLimpios[[#This Row],[Incident Resolution Time (in Hours)]]&gt;20,"Media","Rapida" ))</f>
        <v>Rapida</v>
      </c>
    </row>
    <row r="310" spans="1:24" x14ac:dyDescent="0.25">
      <c r="A310" s="2">
        <v>313</v>
      </c>
      <c r="B310" s="3" t="s">
        <v>45</v>
      </c>
      <c r="C3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10" s="1" t="str">
        <f>IFERROR(VLOOKUP(DatosLimpios[[#This Row],[Paises]], TablaRegiones[],2,FALSE), "Otra")</f>
        <v>Asia</v>
      </c>
      <c r="E310" s="2">
        <v>2022</v>
      </c>
      <c r="F310" s="3" t="s">
        <v>63</v>
      </c>
      <c r="G310" s="2">
        <f xml:space="preserve"> 2025 -DatosLimpios[[#This Row],[Year]]</f>
        <v>3</v>
      </c>
      <c r="H310" s="1" t="str">
        <f>IF(TRIM(DatosLimpios[[#This Row],[Attack Type]])="","Unknown",PROPER(TRIM(LOWER(DatosLimpios[[#This Row],[Attack Type]]))))</f>
        <v>Malware</v>
      </c>
      <c r="I310" s="3" t="s">
        <v>47</v>
      </c>
      <c r="J31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10" s="11">
        <v>3889</v>
      </c>
      <c r="L310" s="11">
        <f>IF(DatosLimpios[[#This Row],[Financial Loss (in Million $) ]]="",0,ABS(DatosLimpios[[#This Row],[Financial Loss (in Million $) ]]))*1000</f>
        <v>3889000</v>
      </c>
      <c r="M310" s="11" t="str">
        <f>IF(DatosLimpios[[#This Row],[Perdida economica UNK]]&gt;4000000,"Alta", IF(DatosLimpios[[#This Row],[Perdida economica UNK]]&gt;100000,"Media", "Baja"))</f>
        <v>Media</v>
      </c>
      <c r="N310" s="18" t="s">
        <v>359</v>
      </c>
      <c r="O310" s="3" t="s">
        <v>33</v>
      </c>
      <c r="P310" s="2">
        <f>IF(DatosLimpios[[#This Row],[Number of Affected Users]]="six hundred",600,VALUE(DatosLimpios[[#This Row],[Number of Affected Users]]))</f>
        <v>400752</v>
      </c>
      <c r="Q310" s="2">
        <f>IF(DatosLimpios[[#This Row],[Number of Affected Users]]="six hundred",600,VALUE(DatosLimpios[[#This Row],[Number of Affected Users]]))</f>
        <v>400752</v>
      </c>
      <c r="R310" s="11">
        <f>DatosLimpios[[#This Row],[Perdida economica UNK]] /DatosLimpios[[#This Row],[Nº de Usuarios Afectados]]</f>
        <v>9.7042559987224024</v>
      </c>
      <c r="S310" s="11" t="str">
        <f>IF(DatosLimpios[[#This Row],[Perdida $ por Usuario]]&gt;100, "Grave",IF(DatosLimpios[[#This Row],[Perdida $ por Usuario]]&gt;40, "Moderada","Leve"))</f>
        <v>Leve</v>
      </c>
      <c r="T310" s="1" t="str">
        <f t="shared" si="4"/>
        <v>Insider</v>
      </c>
      <c r="U310" s="3" t="s">
        <v>15</v>
      </c>
      <c r="V310" s="3" t="s">
        <v>37</v>
      </c>
      <c r="W310" s="2">
        <v>36</v>
      </c>
      <c r="X310" s="2" t="str">
        <f>IF(DatosLimpios[[#This Row],[Incident Resolution Time (in Hours)]]&gt;50,"Tardia",IF(DatosLimpios[[#This Row],[Incident Resolution Time (in Hours)]]&gt;20,"Media","Rapida" ))</f>
        <v>Media</v>
      </c>
    </row>
    <row r="311" spans="1:24" x14ac:dyDescent="0.25">
      <c r="A311" s="2">
        <v>314</v>
      </c>
      <c r="B311" s="3" t="s">
        <v>41</v>
      </c>
      <c r="C3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11" s="1" t="str">
        <f>IFERROR(VLOOKUP(DatosLimpios[[#This Row],[Paises]], TablaRegiones[],2,FALSE), "Otra")</f>
        <v>Europa</v>
      </c>
      <c r="E311" s="2">
        <v>2018</v>
      </c>
      <c r="F311" s="3" t="s">
        <v>50</v>
      </c>
      <c r="G311" s="2">
        <f xml:space="preserve"> 2025 -DatosLimpios[[#This Row],[Year]]</f>
        <v>7</v>
      </c>
      <c r="H311" s="1" t="str">
        <f>IF(TRIM(DatosLimpios[[#This Row],[Attack Type]])="","Unknown",PROPER(TRIM(LOWER(DatosLimpios[[#This Row],[Attack Type]]))))</f>
        <v>Phishing</v>
      </c>
      <c r="I311" s="3" t="s">
        <v>46</v>
      </c>
      <c r="J31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11" s="11">
        <v>8977</v>
      </c>
      <c r="L311" s="11">
        <f>IF(DatosLimpios[[#This Row],[Financial Loss (in Million $) ]]="",0,ABS(DatosLimpios[[#This Row],[Financial Loss (in Million $) ]]))*1000</f>
        <v>8977000</v>
      </c>
      <c r="M311" s="11" t="str">
        <f>IF(DatosLimpios[[#This Row],[Perdida economica UNK]]&gt;4000000,"Alta", IF(DatosLimpios[[#This Row],[Perdida economica UNK]]&gt;100000,"Media", "Baja"))</f>
        <v>Alta</v>
      </c>
      <c r="N311" s="18" t="s">
        <v>360</v>
      </c>
      <c r="O311" s="3" t="s">
        <v>29</v>
      </c>
      <c r="P311" s="2">
        <f>IF(DatosLimpios[[#This Row],[Number of Affected Users]]="six hundred",600,VALUE(DatosLimpios[[#This Row],[Number of Affected Users]]))</f>
        <v>134364</v>
      </c>
      <c r="Q311" s="2">
        <f>IF(DatosLimpios[[#This Row],[Number of Affected Users]]="six hundred",600,VALUE(DatosLimpios[[#This Row],[Number of Affected Users]]))</f>
        <v>134364</v>
      </c>
      <c r="R311" s="11">
        <f>DatosLimpios[[#This Row],[Perdida economica UNK]] /DatosLimpios[[#This Row],[Nº de Usuarios Afectados]]</f>
        <v>66.81105057902414</v>
      </c>
      <c r="S311" s="11" t="str">
        <f>IF(DatosLimpios[[#This Row],[Perdida $ por Usuario]]&gt;100, "Grave",IF(DatosLimpios[[#This Row],[Perdida $ por Usuario]]&gt;40, "Moderada","Leve"))</f>
        <v>Moderada</v>
      </c>
      <c r="T311" s="1" t="str">
        <f t="shared" si="4"/>
        <v>Nation-state</v>
      </c>
      <c r="U311" s="3" t="s">
        <v>52</v>
      </c>
      <c r="V311" s="3" t="s">
        <v>37</v>
      </c>
      <c r="W311" s="2">
        <v>63</v>
      </c>
      <c r="X311" s="2" t="str">
        <f>IF(DatosLimpios[[#This Row],[Incident Resolution Time (in Hours)]]&gt;50,"Tardia",IF(DatosLimpios[[#This Row],[Incident Resolution Time (in Hours)]]&gt;20,"Media","Rapida" ))</f>
        <v>Tardia</v>
      </c>
    </row>
    <row r="312" spans="1:24" x14ac:dyDescent="0.25">
      <c r="A312" s="2">
        <v>315</v>
      </c>
      <c r="B312" s="3" t="s">
        <v>32</v>
      </c>
      <c r="C3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312" s="1" t="str">
        <f>IFERROR(VLOOKUP(DatosLimpios[[#This Row],[Paises]], TablaRegiones[],2,FALSE), "Otra")</f>
        <v>Europa</v>
      </c>
      <c r="E312" s="2">
        <v>2017</v>
      </c>
      <c r="F312" s="3" t="s">
        <v>39</v>
      </c>
      <c r="G312" s="2">
        <f xml:space="preserve"> 2025 -DatosLimpios[[#This Row],[Year]]</f>
        <v>8</v>
      </c>
      <c r="H312" s="1" t="str">
        <f>IF(TRIM(DatosLimpios[[#This Row],[Attack Type]])="","Unknown",PROPER(TRIM(LOWER(DatosLimpios[[#This Row],[Attack Type]]))))</f>
        <v>Ddos</v>
      </c>
      <c r="I312" s="3" t="s">
        <v>27</v>
      </c>
      <c r="J31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12" s="11">
        <v>1501</v>
      </c>
      <c r="L312" s="11">
        <f>IF(DatosLimpios[[#This Row],[Financial Loss (in Million $) ]]="",0,ABS(DatosLimpios[[#This Row],[Financial Loss (in Million $) ]]))*1000</f>
        <v>1501000</v>
      </c>
      <c r="M312" s="11" t="str">
        <f>IF(DatosLimpios[[#This Row],[Perdida economica UNK]]&gt;4000000,"Alta", IF(DatosLimpios[[#This Row],[Perdida economica UNK]]&gt;100000,"Media", "Baja"))</f>
        <v>Media</v>
      </c>
      <c r="N312" s="18" t="s">
        <v>361</v>
      </c>
      <c r="O312" s="3" t="s">
        <v>33</v>
      </c>
      <c r="P312" s="2">
        <f>IF(DatosLimpios[[#This Row],[Number of Affected Users]]="six hundred",600,VALUE(DatosLimpios[[#This Row],[Number of Affected Users]]))</f>
        <v>406483</v>
      </c>
      <c r="Q312" s="2">
        <f>IF(DatosLimpios[[#This Row],[Number of Affected Users]]="six hundred",600,VALUE(DatosLimpios[[#This Row],[Number of Affected Users]]))</f>
        <v>406483</v>
      </c>
      <c r="R312" s="11">
        <f>DatosLimpios[[#This Row],[Perdida economica UNK]] /DatosLimpios[[#This Row],[Nº de Usuarios Afectados]]</f>
        <v>3.6926513531931224</v>
      </c>
      <c r="S312" s="11" t="str">
        <f>IF(DatosLimpios[[#This Row],[Perdida $ por Usuario]]&gt;100, "Grave",IF(DatosLimpios[[#This Row],[Perdida $ por Usuario]]&gt;40, "Moderada","Leve"))</f>
        <v>Leve</v>
      </c>
      <c r="T312" s="1" t="str">
        <f t="shared" si="4"/>
        <v>Insider</v>
      </c>
      <c r="U312" s="3" t="s">
        <v>25</v>
      </c>
      <c r="V312" s="3" t="s">
        <v>37</v>
      </c>
      <c r="W312" s="2">
        <v>62</v>
      </c>
      <c r="X312" s="2" t="str">
        <f>IF(DatosLimpios[[#This Row],[Incident Resolution Time (in Hours)]]&gt;50,"Tardia",IF(DatosLimpios[[#This Row],[Incident Resolution Time (in Hours)]]&gt;20,"Media","Rapida" ))</f>
        <v>Tardia</v>
      </c>
    </row>
    <row r="313" spans="1:24" x14ac:dyDescent="0.25">
      <c r="A313" s="2">
        <v>316</v>
      </c>
      <c r="B313" s="3" t="s">
        <v>66</v>
      </c>
      <c r="C3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13" s="1" t="str">
        <f>IFERROR(VLOOKUP(DatosLimpios[[#This Row],[Paises]], TablaRegiones[],2,FALSE), "Otra")</f>
        <v>América</v>
      </c>
      <c r="E313" s="2">
        <v>2018</v>
      </c>
      <c r="F313" s="3" t="s">
        <v>42</v>
      </c>
      <c r="G313" s="2">
        <f xml:space="preserve"> 2025 -DatosLimpios[[#This Row],[Year]]</f>
        <v>7</v>
      </c>
      <c r="H313" s="1" t="str">
        <f>IF(TRIM(DatosLimpios[[#This Row],[Attack Type]])="","Unknown",PROPER(TRIM(LOWER(DatosLimpios[[#This Row],[Attack Type]]))))</f>
        <v>Sql Injection</v>
      </c>
      <c r="I313" s="3" t="s">
        <v>23</v>
      </c>
      <c r="J31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13" s="11">
        <v>9838</v>
      </c>
      <c r="L313" s="11">
        <f>IF(DatosLimpios[[#This Row],[Financial Loss (in Million $) ]]="",0,ABS(DatosLimpios[[#This Row],[Financial Loss (in Million $) ]]))*1000</f>
        <v>9838000</v>
      </c>
      <c r="M313" s="11" t="str">
        <f>IF(DatosLimpios[[#This Row],[Perdida economica UNK]]&gt;4000000,"Alta", IF(DatosLimpios[[#This Row],[Perdida economica UNK]]&gt;100000,"Media", "Baja"))</f>
        <v>Alta</v>
      </c>
      <c r="N313" s="18" t="s">
        <v>362</v>
      </c>
      <c r="O313" s="3" t="s">
        <v>33</v>
      </c>
      <c r="P313" s="2">
        <f>IF(DatosLimpios[[#This Row],[Number of Affected Users]]="six hundred",600,VALUE(DatosLimpios[[#This Row],[Number of Affected Users]]))</f>
        <v>661583</v>
      </c>
      <c r="Q313" s="2">
        <f>IF(DatosLimpios[[#This Row],[Number of Affected Users]]="six hundred",600,VALUE(DatosLimpios[[#This Row],[Number of Affected Users]]))</f>
        <v>661583</v>
      </c>
      <c r="R313" s="11">
        <f>DatosLimpios[[#This Row],[Perdida economica UNK]] /DatosLimpios[[#This Row],[Nº de Usuarios Afectados]]</f>
        <v>14.870394190902729</v>
      </c>
      <c r="S313" s="11" t="str">
        <f>IF(DatosLimpios[[#This Row],[Perdida $ por Usuario]]&gt;100, "Grave",IF(DatosLimpios[[#This Row],[Perdida $ por Usuario]]&gt;40, "Moderada","Leve"))</f>
        <v>Leve</v>
      </c>
      <c r="T313" s="1" t="str">
        <f t="shared" si="4"/>
        <v>Insider</v>
      </c>
      <c r="U313" s="3" t="s">
        <v>34</v>
      </c>
      <c r="V313" s="3" t="s">
        <v>57</v>
      </c>
      <c r="W313" s="2">
        <v>30</v>
      </c>
      <c r="X313" s="2" t="str">
        <f>IF(DatosLimpios[[#This Row],[Incident Resolution Time (in Hours)]]&gt;50,"Tardia",IF(DatosLimpios[[#This Row],[Incident Resolution Time (in Hours)]]&gt;20,"Media","Rapida" ))</f>
        <v>Media</v>
      </c>
    </row>
    <row r="314" spans="1:24" x14ac:dyDescent="0.25">
      <c r="A314" s="2">
        <v>317</v>
      </c>
      <c r="B314" s="3" t="s">
        <v>60</v>
      </c>
      <c r="C3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314" s="1" t="str">
        <f>IFERROR(VLOOKUP(DatosLimpios[[#This Row],[Paises]], TablaRegiones[],2,FALSE), "Otra")</f>
        <v>Asia</v>
      </c>
      <c r="E314" s="2">
        <v>2015</v>
      </c>
      <c r="F314" s="3" t="s">
        <v>42</v>
      </c>
      <c r="G314" s="2">
        <f xml:space="preserve"> 2025 -DatosLimpios[[#This Row],[Year]]</f>
        <v>10</v>
      </c>
      <c r="H314" s="1" t="str">
        <f>IF(TRIM(DatosLimpios[[#This Row],[Attack Type]])="","Unknown",PROPER(TRIM(LOWER(DatosLimpios[[#This Row],[Attack Type]]))))</f>
        <v>Sql Injection</v>
      </c>
      <c r="I314" s="3" t="s">
        <v>12</v>
      </c>
      <c r="J31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14" s="11">
        <v>2349</v>
      </c>
      <c r="L314" s="11">
        <f>IF(DatosLimpios[[#This Row],[Financial Loss (in Million $) ]]="",0,ABS(DatosLimpios[[#This Row],[Financial Loss (in Million $) ]]))*1000</f>
        <v>2349000</v>
      </c>
      <c r="M314" s="11" t="str">
        <f>IF(DatosLimpios[[#This Row],[Perdida economica UNK]]&gt;4000000,"Alta", IF(DatosLimpios[[#This Row],[Perdida economica UNK]]&gt;100000,"Media", "Baja"))</f>
        <v>Media</v>
      </c>
      <c r="N314" s="18" t="s">
        <v>363</v>
      </c>
      <c r="O314" s="3" t="s">
        <v>36</v>
      </c>
      <c r="P314" s="2">
        <f>IF(DatosLimpios[[#This Row],[Number of Affected Users]]="six hundred",600,VALUE(DatosLimpios[[#This Row],[Number of Affected Users]]))</f>
        <v>642834</v>
      </c>
      <c r="Q314" s="2">
        <f>IF(DatosLimpios[[#This Row],[Number of Affected Users]]="six hundred",600,VALUE(DatosLimpios[[#This Row],[Number of Affected Users]]))</f>
        <v>642834</v>
      </c>
      <c r="R314" s="11">
        <f>DatosLimpios[[#This Row],[Perdida economica UNK]] /DatosLimpios[[#This Row],[Nº de Usuarios Afectados]]</f>
        <v>3.6541315487357546</v>
      </c>
      <c r="S314" s="11" t="str">
        <f>IF(DatosLimpios[[#This Row],[Perdida $ por Usuario]]&gt;100, "Grave",IF(DatosLimpios[[#This Row],[Perdida $ por Usuario]]&gt;40, "Moderada","Leve"))</f>
        <v>Leve</v>
      </c>
      <c r="T314" s="1" t="str">
        <f t="shared" si="4"/>
        <v>Unknown</v>
      </c>
      <c r="U314" s="3" t="s">
        <v>25</v>
      </c>
      <c r="V314" s="3" t="s">
        <v>37</v>
      </c>
      <c r="W314" s="2">
        <v>34</v>
      </c>
      <c r="X314" s="2" t="str">
        <f>IF(DatosLimpios[[#This Row],[Incident Resolution Time (in Hours)]]&gt;50,"Tardia",IF(DatosLimpios[[#This Row],[Incident Resolution Time (in Hours)]]&gt;20,"Media","Rapida" ))</f>
        <v>Media</v>
      </c>
    </row>
    <row r="315" spans="1:24" x14ac:dyDescent="0.25">
      <c r="A315" s="2">
        <v>318</v>
      </c>
      <c r="B315" s="3" t="s">
        <v>66</v>
      </c>
      <c r="C3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15" s="1" t="str">
        <f>IFERROR(VLOOKUP(DatosLimpios[[#This Row],[Paises]], TablaRegiones[],2,FALSE), "Otra")</f>
        <v>América</v>
      </c>
      <c r="E315" s="2">
        <v>2017</v>
      </c>
      <c r="F315" s="3" t="s">
        <v>17</v>
      </c>
      <c r="G315" s="2">
        <f xml:space="preserve"> 2025 -DatosLimpios[[#This Row],[Year]]</f>
        <v>8</v>
      </c>
      <c r="H315" s="1" t="str">
        <f>IF(TRIM(DatosLimpios[[#This Row],[Attack Type]])="","Unknown",PROPER(TRIM(LOWER(DatosLimpios[[#This Row],[Attack Type]]))))</f>
        <v>Ransomware</v>
      </c>
      <c r="I315" s="3" t="s">
        <v>23</v>
      </c>
      <c r="J31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15" s="11">
        <v>943</v>
      </c>
      <c r="L315" s="11">
        <f>IF(DatosLimpios[[#This Row],[Financial Loss (in Million $) ]]="",0,ABS(DatosLimpios[[#This Row],[Financial Loss (in Million $) ]]))*1000</f>
        <v>943000</v>
      </c>
      <c r="M315" s="11" t="str">
        <f>IF(DatosLimpios[[#This Row],[Perdida economica UNK]]&gt;4000000,"Alta", IF(DatosLimpios[[#This Row],[Perdida economica UNK]]&gt;100000,"Media", "Baja"))</f>
        <v>Media</v>
      </c>
      <c r="N315" s="18" t="s">
        <v>364</v>
      </c>
      <c r="O315" s="3" t="s">
        <v>14</v>
      </c>
      <c r="P315" s="2">
        <f>IF(DatosLimpios[[#This Row],[Number of Affected Users]]="six hundred",600,VALUE(DatosLimpios[[#This Row],[Number of Affected Users]]))</f>
        <v>493087</v>
      </c>
      <c r="Q315" s="2">
        <f>IF(DatosLimpios[[#This Row],[Number of Affected Users]]="six hundred",600,VALUE(DatosLimpios[[#This Row],[Number of Affected Users]]))</f>
        <v>493087</v>
      </c>
      <c r="R315" s="11">
        <f>DatosLimpios[[#This Row],[Perdida economica UNK]] /DatosLimpios[[#This Row],[Nº de Usuarios Afectados]]</f>
        <v>1.9124414150038431</v>
      </c>
      <c r="S315" s="11" t="str">
        <f>IF(DatosLimpios[[#This Row],[Perdida $ por Usuario]]&gt;100, "Grave",IF(DatosLimpios[[#This Row],[Perdida $ por Usuario]]&gt;40, "Moderada","Leve"))</f>
        <v>Leve</v>
      </c>
      <c r="T315" s="1" t="str">
        <f t="shared" si="4"/>
        <v>Hacker Group</v>
      </c>
      <c r="U315" s="3" t="s">
        <v>15</v>
      </c>
      <c r="V315" s="3" t="s">
        <v>57</v>
      </c>
      <c r="W315" s="2">
        <v>44</v>
      </c>
      <c r="X315" s="2" t="str">
        <f>IF(DatosLimpios[[#This Row],[Incident Resolution Time (in Hours)]]&gt;50,"Tardia",IF(DatosLimpios[[#This Row],[Incident Resolution Time (in Hours)]]&gt;20,"Media","Rapida" ))</f>
        <v>Media</v>
      </c>
    </row>
    <row r="316" spans="1:24" x14ac:dyDescent="0.25">
      <c r="A316" s="2">
        <v>319</v>
      </c>
      <c r="B316" s="3" t="s">
        <v>66</v>
      </c>
      <c r="C3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16" s="1" t="str">
        <f>IFERROR(VLOOKUP(DatosLimpios[[#This Row],[Paises]], TablaRegiones[],2,FALSE), "Otra")</f>
        <v>América</v>
      </c>
      <c r="E316" s="2">
        <v>2021</v>
      </c>
      <c r="F316" s="3" t="s">
        <v>22</v>
      </c>
      <c r="G316" s="2">
        <f xml:space="preserve"> 2025 -DatosLimpios[[#This Row],[Year]]</f>
        <v>4</v>
      </c>
      <c r="H316" s="1" t="str">
        <f>IF(TRIM(DatosLimpios[[#This Row],[Attack Type]])="","Unknown",PROPER(TRIM(LOWER(DatosLimpios[[#This Row],[Attack Type]]))))</f>
        <v>Man-In-The-Middle</v>
      </c>
      <c r="I316" s="3" t="s">
        <v>23</v>
      </c>
      <c r="J31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16" s="11">
        <v>9737</v>
      </c>
      <c r="L316" s="11">
        <f>IF(DatosLimpios[[#This Row],[Financial Loss (in Million $) ]]="",0,ABS(DatosLimpios[[#This Row],[Financial Loss (in Million $) ]]))*1000</f>
        <v>9737000</v>
      </c>
      <c r="M316" s="11" t="str">
        <f>IF(DatosLimpios[[#This Row],[Perdida economica UNK]]&gt;4000000,"Alta", IF(DatosLimpios[[#This Row],[Perdida economica UNK]]&gt;100000,"Media", "Baja"))</f>
        <v>Alta</v>
      </c>
      <c r="N316" s="18" t="s">
        <v>365</v>
      </c>
      <c r="O316" s="3" t="s">
        <v>29</v>
      </c>
      <c r="P316" s="2">
        <f>IF(DatosLimpios[[#This Row],[Number of Affected Users]]="six hundred",600,VALUE(DatosLimpios[[#This Row],[Number of Affected Users]]))</f>
        <v>966570</v>
      </c>
      <c r="Q316" s="2">
        <f>IF(DatosLimpios[[#This Row],[Number of Affected Users]]="six hundred",600,VALUE(DatosLimpios[[#This Row],[Number of Affected Users]]))</f>
        <v>966570</v>
      </c>
      <c r="R316" s="11">
        <f>DatosLimpios[[#This Row],[Perdida economica UNK]] /DatosLimpios[[#This Row],[Nº de Usuarios Afectados]]</f>
        <v>10.073765997289383</v>
      </c>
      <c r="S316" s="11" t="str">
        <f>IF(DatosLimpios[[#This Row],[Perdida $ por Usuario]]&gt;100, "Grave",IF(DatosLimpios[[#This Row],[Perdida $ por Usuario]]&gt;40, "Moderada","Leve"))</f>
        <v>Leve</v>
      </c>
      <c r="T316" s="1" t="str">
        <f t="shared" si="4"/>
        <v>Nation-state</v>
      </c>
      <c r="U316" s="3" t="s">
        <v>25</v>
      </c>
      <c r="V316" s="3" t="s">
        <v>37</v>
      </c>
      <c r="W316" s="2">
        <v>32</v>
      </c>
      <c r="X316" s="2" t="str">
        <f>IF(DatosLimpios[[#This Row],[Incident Resolution Time (in Hours)]]&gt;50,"Tardia",IF(DatosLimpios[[#This Row],[Incident Resolution Time (in Hours)]]&gt;20,"Media","Rapida" ))</f>
        <v>Media</v>
      </c>
    </row>
    <row r="317" spans="1:24" x14ac:dyDescent="0.25">
      <c r="A317" s="2">
        <v>320</v>
      </c>
      <c r="B317" s="3" t="s">
        <v>60</v>
      </c>
      <c r="C3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317" s="1" t="str">
        <f>IFERROR(VLOOKUP(DatosLimpios[[#This Row],[Paises]], TablaRegiones[],2,FALSE), "Otra")</f>
        <v>Asia</v>
      </c>
      <c r="E317" s="2">
        <v>2022</v>
      </c>
      <c r="F317" s="3" t="s">
        <v>50</v>
      </c>
      <c r="G317" s="2">
        <f xml:space="preserve"> 2025 -DatosLimpios[[#This Row],[Year]]</f>
        <v>3</v>
      </c>
      <c r="H317" s="1" t="str">
        <f>IF(TRIM(DatosLimpios[[#This Row],[Attack Type]])="","Unknown",PROPER(TRIM(LOWER(DatosLimpios[[#This Row],[Attack Type]]))))</f>
        <v>Phishing</v>
      </c>
      <c r="I317" s="3" t="s">
        <v>27</v>
      </c>
      <c r="J31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17" s="11">
        <v>7326</v>
      </c>
      <c r="L317" s="11">
        <f>IF(DatosLimpios[[#This Row],[Financial Loss (in Million $) ]]="",0,ABS(DatosLimpios[[#This Row],[Financial Loss (in Million $) ]]))*1000</f>
        <v>7326000</v>
      </c>
      <c r="M317" s="11" t="str">
        <f>IF(DatosLimpios[[#This Row],[Perdida economica UNK]]&gt;4000000,"Alta", IF(DatosLimpios[[#This Row],[Perdida economica UNK]]&gt;100000,"Media", "Baja"))</f>
        <v>Alta</v>
      </c>
      <c r="N317" s="18" t="s">
        <v>366</v>
      </c>
      <c r="O317" s="3" t="s">
        <v>29</v>
      </c>
      <c r="P317" s="2">
        <f>IF(DatosLimpios[[#This Row],[Number of Affected Users]]="six hundred",600,VALUE(DatosLimpios[[#This Row],[Number of Affected Users]]))</f>
        <v>687383</v>
      </c>
      <c r="Q317" s="2">
        <f>IF(DatosLimpios[[#This Row],[Number of Affected Users]]="six hundred",600,VALUE(DatosLimpios[[#This Row],[Number of Affected Users]]))</f>
        <v>687383</v>
      </c>
      <c r="R317" s="11">
        <f>DatosLimpios[[#This Row],[Perdida economica UNK]] /DatosLimpios[[#This Row],[Nº de Usuarios Afectados]]</f>
        <v>10.657813766124562</v>
      </c>
      <c r="S317" s="11" t="str">
        <f>IF(DatosLimpios[[#This Row],[Perdida $ por Usuario]]&gt;100, "Grave",IF(DatosLimpios[[#This Row],[Perdida $ por Usuario]]&gt;40, "Moderada","Leve"))</f>
        <v>Leve</v>
      </c>
      <c r="T317" s="1" t="str">
        <f t="shared" si="4"/>
        <v>Nation-state</v>
      </c>
      <c r="U317" s="3" t="s">
        <v>25</v>
      </c>
      <c r="V317" s="3" t="s">
        <v>16</v>
      </c>
      <c r="W317" s="2">
        <v>8</v>
      </c>
      <c r="X317" s="2" t="str">
        <f>IF(DatosLimpios[[#This Row],[Incident Resolution Time (in Hours)]]&gt;50,"Tardia",IF(DatosLimpios[[#This Row],[Incident Resolution Time (in Hours)]]&gt;20,"Media","Rapida" ))</f>
        <v>Rapida</v>
      </c>
    </row>
    <row r="318" spans="1:24" x14ac:dyDescent="0.25">
      <c r="A318" s="2">
        <v>321</v>
      </c>
      <c r="B318" s="3" t="s">
        <v>32</v>
      </c>
      <c r="C3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318" s="1" t="str">
        <f>IFERROR(VLOOKUP(DatosLimpios[[#This Row],[Paises]], TablaRegiones[],2,FALSE), "Otra")</f>
        <v>Europa</v>
      </c>
      <c r="E318" s="2">
        <v>2020</v>
      </c>
      <c r="F318" s="3" t="s">
        <v>50</v>
      </c>
      <c r="G318" s="2">
        <f xml:space="preserve"> 2025 -DatosLimpios[[#This Row],[Year]]</f>
        <v>5</v>
      </c>
      <c r="H318" s="1" t="str">
        <f>IF(TRIM(DatosLimpios[[#This Row],[Attack Type]])="","Unknown",PROPER(TRIM(LOWER(DatosLimpios[[#This Row],[Attack Type]]))))</f>
        <v>Phishing</v>
      </c>
      <c r="I318" s="3" t="s">
        <v>18</v>
      </c>
      <c r="J31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18" s="11">
        <v>7884</v>
      </c>
      <c r="L318" s="11">
        <f>IF(DatosLimpios[[#This Row],[Financial Loss (in Million $) ]]="",0,ABS(DatosLimpios[[#This Row],[Financial Loss (in Million $) ]]))*1000</f>
        <v>7884000</v>
      </c>
      <c r="M318" s="11" t="str">
        <f>IF(DatosLimpios[[#This Row],[Perdida economica UNK]]&gt;4000000,"Alta", IF(DatosLimpios[[#This Row],[Perdida economica UNK]]&gt;100000,"Media", "Baja"))</f>
        <v>Alta</v>
      </c>
      <c r="N318" s="18" t="s">
        <v>367</v>
      </c>
      <c r="O318" s="3" t="s">
        <v>36</v>
      </c>
      <c r="P318" s="2">
        <f>IF(DatosLimpios[[#This Row],[Number of Affected Users]]="six hundred",600,VALUE(DatosLimpios[[#This Row],[Number of Affected Users]]))</f>
        <v>733304</v>
      </c>
      <c r="Q318" s="2">
        <f>IF(DatosLimpios[[#This Row],[Number of Affected Users]]="six hundred",600,VALUE(DatosLimpios[[#This Row],[Number of Affected Users]]))</f>
        <v>733304</v>
      </c>
      <c r="R318" s="11">
        <f>DatosLimpios[[#This Row],[Perdida economica UNK]] /DatosLimpios[[#This Row],[Nº de Usuarios Afectados]]</f>
        <v>10.751339144474869</v>
      </c>
      <c r="S318" s="11" t="str">
        <f>IF(DatosLimpios[[#This Row],[Perdida $ por Usuario]]&gt;100, "Grave",IF(DatosLimpios[[#This Row],[Perdida $ por Usuario]]&gt;40, "Moderada","Leve"))</f>
        <v>Leve</v>
      </c>
      <c r="T318" s="1" t="str">
        <f t="shared" si="4"/>
        <v>Unknown</v>
      </c>
      <c r="U318" s="3" t="s">
        <v>25</v>
      </c>
      <c r="V318" s="3" t="s">
        <v>16</v>
      </c>
      <c r="W318" s="2">
        <v>19</v>
      </c>
      <c r="X318" s="2" t="str">
        <f>IF(DatosLimpios[[#This Row],[Incident Resolution Time (in Hours)]]&gt;50,"Tardia",IF(DatosLimpios[[#This Row],[Incident Resolution Time (in Hours)]]&gt;20,"Media","Rapida" ))</f>
        <v>Rapida</v>
      </c>
    </row>
    <row r="319" spans="1:24" x14ac:dyDescent="0.25">
      <c r="A319" s="2">
        <v>322</v>
      </c>
      <c r="B319" s="3" t="s">
        <v>45</v>
      </c>
      <c r="C3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19" s="1" t="str">
        <f>IFERROR(VLOOKUP(DatosLimpios[[#This Row],[Paises]], TablaRegiones[],2,FALSE), "Otra")</f>
        <v>Asia</v>
      </c>
      <c r="E319" s="2">
        <v>2023</v>
      </c>
      <c r="F319" s="3" t="s">
        <v>17</v>
      </c>
      <c r="G319" s="2">
        <f xml:space="preserve"> 2025 -DatosLimpios[[#This Row],[Year]]</f>
        <v>2</v>
      </c>
      <c r="H319" s="1" t="str">
        <f>IF(TRIM(DatosLimpios[[#This Row],[Attack Type]])="","Unknown",PROPER(TRIM(LOWER(DatosLimpios[[#This Row],[Attack Type]]))))</f>
        <v>Ransomware</v>
      </c>
      <c r="I319" s="3" t="s">
        <v>27</v>
      </c>
      <c r="J31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19" s="11">
        <v>351</v>
      </c>
      <c r="L319" s="11">
        <f>IF(DatosLimpios[[#This Row],[Financial Loss (in Million $) ]]="",0,ABS(DatosLimpios[[#This Row],[Financial Loss (in Million $) ]]))*1000</f>
        <v>351000</v>
      </c>
      <c r="M319" s="11" t="str">
        <f>IF(DatosLimpios[[#This Row],[Perdida economica UNK]]&gt;4000000,"Alta", IF(DatosLimpios[[#This Row],[Perdida economica UNK]]&gt;100000,"Media", "Baja"))</f>
        <v>Media</v>
      </c>
      <c r="N319" s="18" t="s">
        <v>368</v>
      </c>
      <c r="O319" s="3" t="s">
        <v>14</v>
      </c>
      <c r="P319" s="2">
        <f>IF(DatosLimpios[[#This Row],[Number of Affected Users]]="six hundred",600,VALUE(DatosLimpios[[#This Row],[Number of Affected Users]]))</f>
        <v>661681</v>
      </c>
      <c r="Q319" s="2">
        <f>IF(DatosLimpios[[#This Row],[Number of Affected Users]]="six hundred",600,VALUE(DatosLimpios[[#This Row],[Number of Affected Users]]))</f>
        <v>661681</v>
      </c>
      <c r="R319" s="11">
        <f>DatosLimpios[[#This Row],[Perdida economica UNK]] /DatosLimpios[[#This Row],[Nº de Usuarios Afectados]]</f>
        <v>0.53046709819384263</v>
      </c>
      <c r="S319" s="11" t="str">
        <f>IF(DatosLimpios[[#This Row],[Perdida $ por Usuario]]&gt;100, "Grave",IF(DatosLimpios[[#This Row],[Perdida $ por Usuario]]&gt;40, "Moderada","Leve"))</f>
        <v>Leve</v>
      </c>
      <c r="T319" s="1" t="str">
        <f t="shared" si="4"/>
        <v>Hacker Group</v>
      </c>
      <c r="U319" s="3" t="s">
        <v>25</v>
      </c>
      <c r="V319" s="3" t="s">
        <v>31</v>
      </c>
      <c r="W319" s="2">
        <v>14</v>
      </c>
      <c r="X319" s="2" t="str">
        <f>IF(DatosLimpios[[#This Row],[Incident Resolution Time (in Hours)]]&gt;50,"Tardia",IF(DatosLimpios[[#This Row],[Incident Resolution Time (in Hours)]]&gt;20,"Media","Rapida" ))</f>
        <v>Rapida</v>
      </c>
    </row>
    <row r="320" spans="1:24" x14ac:dyDescent="0.25">
      <c r="A320" s="2">
        <v>323</v>
      </c>
      <c r="B320" s="3" t="s">
        <v>41</v>
      </c>
      <c r="C3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20" s="1" t="str">
        <f>IFERROR(VLOOKUP(DatosLimpios[[#This Row],[Paises]], TablaRegiones[],2,FALSE), "Otra")</f>
        <v>Europa</v>
      </c>
      <c r="E320" s="2">
        <v>2020</v>
      </c>
      <c r="F320" s="3" t="s">
        <v>42</v>
      </c>
      <c r="G320" s="2">
        <f xml:space="preserve"> 2025 -DatosLimpios[[#This Row],[Year]]</f>
        <v>5</v>
      </c>
      <c r="H320" s="1" t="str">
        <f>IF(TRIM(DatosLimpios[[#This Row],[Attack Type]])="","Unknown",PROPER(TRIM(LOWER(DatosLimpios[[#This Row],[Attack Type]]))))</f>
        <v>Sql Injection</v>
      </c>
      <c r="I320" s="3" t="s">
        <v>23</v>
      </c>
      <c r="J32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20" s="11">
        <v>2532</v>
      </c>
      <c r="L320" s="11">
        <f>IF(DatosLimpios[[#This Row],[Financial Loss (in Million $) ]]="",0,ABS(DatosLimpios[[#This Row],[Financial Loss (in Million $) ]]))*1000</f>
        <v>2532000</v>
      </c>
      <c r="M320" s="11" t="str">
        <f>IF(DatosLimpios[[#This Row],[Perdida economica UNK]]&gt;4000000,"Alta", IF(DatosLimpios[[#This Row],[Perdida economica UNK]]&gt;100000,"Media", "Baja"))</f>
        <v>Media</v>
      </c>
      <c r="N320" s="18" t="s">
        <v>369</v>
      </c>
      <c r="O320" s="3" t="s">
        <v>36</v>
      </c>
      <c r="P320" s="2">
        <f>IF(DatosLimpios[[#This Row],[Number of Affected Users]]="six hundred",600,VALUE(DatosLimpios[[#This Row],[Number of Affected Users]]))</f>
        <v>644538</v>
      </c>
      <c r="Q320" s="2">
        <f>IF(DatosLimpios[[#This Row],[Number of Affected Users]]="six hundred",600,VALUE(DatosLimpios[[#This Row],[Number of Affected Users]]))</f>
        <v>644538</v>
      </c>
      <c r="R320" s="11">
        <f>DatosLimpios[[#This Row],[Perdida economica UNK]] /DatosLimpios[[#This Row],[Nº de Usuarios Afectados]]</f>
        <v>3.9283952226245775</v>
      </c>
      <c r="S320" s="11" t="str">
        <f>IF(DatosLimpios[[#This Row],[Perdida $ por Usuario]]&gt;100, "Grave",IF(DatosLimpios[[#This Row],[Perdida $ por Usuario]]&gt;40, "Moderada","Leve"))</f>
        <v>Leve</v>
      </c>
      <c r="T320" s="1" t="str">
        <f t="shared" si="4"/>
        <v>Unknown</v>
      </c>
      <c r="U320" s="3" t="s">
        <v>34</v>
      </c>
      <c r="V320" s="3" t="s">
        <v>37</v>
      </c>
      <c r="W320" s="2">
        <v>57</v>
      </c>
      <c r="X320" s="2" t="str">
        <f>IF(DatosLimpios[[#This Row],[Incident Resolution Time (in Hours)]]&gt;50,"Tardia",IF(DatosLimpios[[#This Row],[Incident Resolution Time (in Hours)]]&gt;20,"Media","Rapida" ))</f>
        <v>Tardia</v>
      </c>
    </row>
    <row r="321" spans="1:24" x14ac:dyDescent="0.25">
      <c r="A321" s="2">
        <v>324</v>
      </c>
      <c r="B321" s="3" t="s">
        <v>32</v>
      </c>
      <c r="C3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321" s="1" t="str">
        <f>IFERROR(VLOOKUP(DatosLimpios[[#This Row],[Paises]], TablaRegiones[],2,FALSE), "Otra")</f>
        <v>Europa</v>
      </c>
      <c r="E321" s="2">
        <v>2015</v>
      </c>
      <c r="F321" s="3" t="s">
        <v>50</v>
      </c>
      <c r="G321" s="2">
        <f xml:space="preserve"> 2025 -DatosLimpios[[#This Row],[Year]]</f>
        <v>10</v>
      </c>
      <c r="H321" s="1" t="str">
        <f>IF(TRIM(DatosLimpios[[#This Row],[Attack Type]])="","Unknown",PROPER(TRIM(LOWER(DatosLimpios[[#This Row],[Attack Type]]))))</f>
        <v>Phishing</v>
      </c>
      <c r="I321" s="3" t="s">
        <v>46</v>
      </c>
      <c r="J32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21" s="11">
        <v>5878</v>
      </c>
      <c r="L321" s="11">
        <f>IF(DatosLimpios[[#This Row],[Financial Loss (in Million $) ]]="",0,ABS(DatosLimpios[[#This Row],[Financial Loss (in Million $) ]]))*1000</f>
        <v>5878000</v>
      </c>
      <c r="M321" s="11" t="str">
        <f>IF(DatosLimpios[[#This Row],[Perdida economica UNK]]&gt;4000000,"Alta", IF(DatosLimpios[[#This Row],[Perdida economica UNK]]&gt;100000,"Media", "Baja"))</f>
        <v>Alta</v>
      </c>
      <c r="N321" s="18" t="s">
        <v>370</v>
      </c>
      <c r="O321" s="3" t="s">
        <v>36</v>
      </c>
      <c r="P321" s="2">
        <f>IF(DatosLimpios[[#This Row],[Number of Affected Users]]="six hundred",600,VALUE(DatosLimpios[[#This Row],[Number of Affected Users]]))</f>
        <v>861637</v>
      </c>
      <c r="Q321" s="2">
        <f>IF(DatosLimpios[[#This Row],[Number of Affected Users]]="six hundred",600,VALUE(DatosLimpios[[#This Row],[Number of Affected Users]]))</f>
        <v>861637</v>
      </c>
      <c r="R321" s="11">
        <f>DatosLimpios[[#This Row],[Perdida economica UNK]] /DatosLimpios[[#This Row],[Nº de Usuarios Afectados]]</f>
        <v>6.8218983168085865</v>
      </c>
      <c r="S321" s="11" t="str">
        <f>IF(DatosLimpios[[#This Row],[Perdida $ por Usuario]]&gt;100, "Grave",IF(DatosLimpios[[#This Row],[Perdida $ por Usuario]]&gt;40, "Moderada","Leve"))</f>
        <v>Leve</v>
      </c>
      <c r="T321" s="1" t="str">
        <f t="shared" ref="T321:T384" si="5">IF(O321="","Unknown",O321)</f>
        <v>Unknown</v>
      </c>
      <c r="U321" s="3" t="s">
        <v>34</v>
      </c>
      <c r="V321" s="3" t="s">
        <v>16</v>
      </c>
      <c r="W321" s="2">
        <v>15</v>
      </c>
      <c r="X321" s="2" t="str">
        <f>IF(DatosLimpios[[#This Row],[Incident Resolution Time (in Hours)]]&gt;50,"Tardia",IF(DatosLimpios[[#This Row],[Incident Resolution Time (in Hours)]]&gt;20,"Media","Rapida" ))</f>
        <v>Rapida</v>
      </c>
    </row>
    <row r="322" spans="1:24" x14ac:dyDescent="0.25">
      <c r="A322" s="2">
        <v>325</v>
      </c>
      <c r="B322" s="3" t="s">
        <v>66</v>
      </c>
      <c r="C3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22" s="1" t="str">
        <f>IFERROR(VLOOKUP(DatosLimpios[[#This Row],[Paises]], TablaRegiones[],2,FALSE), "Otra")</f>
        <v>América</v>
      </c>
      <c r="E322" s="2">
        <v>2016</v>
      </c>
      <c r="F322" s="3" t="s">
        <v>42</v>
      </c>
      <c r="G322" s="2">
        <f xml:space="preserve"> 2025 -DatosLimpios[[#This Row],[Year]]</f>
        <v>9</v>
      </c>
      <c r="H322" s="1" t="str">
        <f>IF(TRIM(DatosLimpios[[#This Row],[Attack Type]])="","Unknown",PROPER(TRIM(LOWER(DatosLimpios[[#This Row],[Attack Type]]))))</f>
        <v>Sql Injection</v>
      </c>
      <c r="I322" s="3" t="s">
        <v>27</v>
      </c>
      <c r="J32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22" s="11">
        <v>7376</v>
      </c>
      <c r="L322" s="11">
        <f>IF(DatosLimpios[[#This Row],[Financial Loss (in Million $) ]]="",0,ABS(DatosLimpios[[#This Row],[Financial Loss (in Million $) ]]))*1000</f>
        <v>7376000</v>
      </c>
      <c r="M322" s="11" t="str">
        <f>IF(DatosLimpios[[#This Row],[Perdida economica UNK]]&gt;4000000,"Alta", IF(DatosLimpios[[#This Row],[Perdida economica UNK]]&gt;100000,"Media", "Baja"))</f>
        <v>Alta</v>
      </c>
      <c r="N322" s="18" t="s">
        <v>371</v>
      </c>
      <c r="O322" s="3" t="s">
        <v>36</v>
      </c>
      <c r="P322" s="2">
        <f>IF(DatosLimpios[[#This Row],[Number of Affected Users]]="six hundred",600,VALUE(DatosLimpios[[#This Row],[Number of Affected Users]]))</f>
        <v>393189</v>
      </c>
      <c r="Q322" s="2">
        <f>IF(DatosLimpios[[#This Row],[Number of Affected Users]]="six hundred",600,VALUE(DatosLimpios[[#This Row],[Number of Affected Users]]))</f>
        <v>393189</v>
      </c>
      <c r="R322" s="11">
        <f>DatosLimpios[[#This Row],[Perdida economica UNK]] /DatosLimpios[[#This Row],[Nº de Usuarios Afectados]]</f>
        <v>18.759426128401355</v>
      </c>
      <c r="S322" s="11" t="str">
        <f>IF(DatosLimpios[[#This Row],[Perdida $ por Usuario]]&gt;100, "Grave",IF(DatosLimpios[[#This Row],[Perdida $ por Usuario]]&gt;40, "Moderada","Leve"))</f>
        <v>Leve</v>
      </c>
      <c r="T322" s="1" t="str">
        <f t="shared" si="5"/>
        <v>Unknown</v>
      </c>
      <c r="U322" s="3" t="s">
        <v>52</v>
      </c>
      <c r="V322" s="3" t="s">
        <v>37</v>
      </c>
      <c r="W322" s="2">
        <v>37</v>
      </c>
      <c r="X322" s="2" t="str">
        <f>IF(DatosLimpios[[#This Row],[Incident Resolution Time (in Hours)]]&gt;50,"Tardia",IF(DatosLimpios[[#This Row],[Incident Resolution Time (in Hours)]]&gt;20,"Media","Rapida" ))</f>
        <v>Media</v>
      </c>
    </row>
    <row r="323" spans="1:24" x14ac:dyDescent="0.25">
      <c r="A323" s="2">
        <v>326</v>
      </c>
      <c r="B323" s="3" t="s">
        <v>41</v>
      </c>
      <c r="C3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23" s="1" t="str">
        <f>IFERROR(VLOOKUP(DatosLimpios[[#This Row],[Paises]], TablaRegiones[],2,FALSE), "Otra")</f>
        <v>Europa</v>
      </c>
      <c r="E323" s="2">
        <v>2022</v>
      </c>
      <c r="F323" s="3" t="s">
        <v>42</v>
      </c>
      <c r="G323" s="2">
        <f xml:space="preserve"> 2025 -DatosLimpios[[#This Row],[Year]]</f>
        <v>3</v>
      </c>
      <c r="H323" s="1" t="str">
        <f>IF(TRIM(DatosLimpios[[#This Row],[Attack Type]])="","Unknown",PROPER(TRIM(LOWER(DatosLimpios[[#This Row],[Attack Type]]))))</f>
        <v>Sql Injection</v>
      </c>
      <c r="I323" s="3" t="s">
        <v>47</v>
      </c>
      <c r="J32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23" s="11">
        <v>2706</v>
      </c>
      <c r="L323" s="11">
        <f>IF(DatosLimpios[[#This Row],[Financial Loss (in Million $) ]]="",0,ABS(DatosLimpios[[#This Row],[Financial Loss (in Million $) ]]))*1000</f>
        <v>2706000</v>
      </c>
      <c r="M323" s="11" t="str">
        <f>IF(DatosLimpios[[#This Row],[Perdida economica UNK]]&gt;4000000,"Alta", IF(DatosLimpios[[#This Row],[Perdida economica UNK]]&gt;100000,"Media", "Baja"))</f>
        <v>Media</v>
      </c>
      <c r="N323" s="18" t="s">
        <v>372</v>
      </c>
      <c r="O323" s="3" t="s">
        <v>14</v>
      </c>
      <c r="P323" s="2">
        <f>IF(DatosLimpios[[#This Row],[Number of Affected Users]]="six hundred",600,VALUE(DatosLimpios[[#This Row],[Number of Affected Users]]))</f>
        <v>999545</v>
      </c>
      <c r="Q323" s="2">
        <f>IF(DatosLimpios[[#This Row],[Number of Affected Users]]="six hundred",600,VALUE(DatosLimpios[[#This Row],[Number of Affected Users]]))</f>
        <v>999545</v>
      </c>
      <c r="R323" s="11">
        <f>DatosLimpios[[#This Row],[Perdida economica UNK]] /DatosLimpios[[#This Row],[Nº de Usuarios Afectados]]</f>
        <v>2.7072317904646614</v>
      </c>
      <c r="S323" s="11" t="str">
        <f>IF(DatosLimpios[[#This Row],[Perdida $ por Usuario]]&gt;100, "Grave",IF(DatosLimpios[[#This Row],[Perdida $ por Usuario]]&gt;40, "Moderada","Leve"))</f>
        <v>Leve</v>
      </c>
      <c r="T323" s="1" t="str">
        <f t="shared" si="5"/>
        <v>Hacker Group</v>
      </c>
      <c r="U323" s="3" t="s">
        <v>34</v>
      </c>
      <c r="V323" s="3" t="s">
        <v>57</v>
      </c>
      <c r="W323" s="2">
        <v>47</v>
      </c>
      <c r="X323" s="2" t="str">
        <f>IF(DatosLimpios[[#This Row],[Incident Resolution Time (in Hours)]]&gt;50,"Tardia",IF(DatosLimpios[[#This Row],[Incident Resolution Time (in Hours)]]&gt;20,"Media","Rapida" ))</f>
        <v>Media</v>
      </c>
    </row>
    <row r="324" spans="1:24" x14ac:dyDescent="0.25">
      <c r="A324" s="2">
        <v>327</v>
      </c>
      <c r="B324" s="3" t="s">
        <v>26</v>
      </c>
      <c r="C3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24" s="1" t="str">
        <f>IFERROR(VLOOKUP(DatosLimpios[[#This Row],[Paises]], TablaRegiones[],2,FALSE), "Otra")</f>
        <v>Europa</v>
      </c>
      <c r="E324" s="2">
        <v>2021</v>
      </c>
      <c r="F324" s="3" t="s">
        <v>42</v>
      </c>
      <c r="G324" s="2">
        <f xml:space="preserve"> 2025 -DatosLimpios[[#This Row],[Year]]</f>
        <v>4</v>
      </c>
      <c r="H324" s="1" t="str">
        <f>IF(TRIM(DatosLimpios[[#This Row],[Attack Type]])="","Unknown",PROPER(TRIM(LOWER(DatosLimpios[[#This Row],[Attack Type]]))))</f>
        <v>Sql Injection</v>
      </c>
      <c r="I324" s="3" t="s">
        <v>23</v>
      </c>
      <c r="J32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24" s="11">
        <v>7782</v>
      </c>
      <c r="L324" s="11">
        <f>IF(DatosLimpios[[#This Row],[Financial Loss (in Million $) ]]="",0,ABS(DatosLimpios[[#This Row],[Financial Loss (in Million $) ]]))*1000</f>
        <v>7782000</v>
      </c>
      <c r="M324" s="11" t="str">
        <f>IF(DatosLimpios[[#This Row],[Perdida economica UNK]]&gt;4000000,"Alta", IF(DatosLimpios[[#This Row],[Perdida economica UNK]]&gt;100000,"Media", "Baja"))</f>
        <v>Alta</v>
      </c>
      <c r="N324" s="18" t="s">
        <v>373</v>
      </c>
      <c r="O324" s="3" t="s">
        <v>14</v>
      </c>
      <c r="P324" s="2">
        <f>IF(DatosLimpios[[#This Row],[Number of Affected Users]]="six hundred",600,VALUE(DatosLimpios[[#This Row],[Number of Affected Users]]))</f>
        <v>935572</v>
      </c>
      <c r="Q324" s="2">
        <f>IF(DatosLimpios[[#This Row],[Number of Affected Users]]="six hundred",600,VALUE(DatosLimpios[[#This Row],[Number of Affected Users]]))</f>
        <v>935572</v>
      </c>
      <c r="R324" s="11">
        <f>DatosLimpios[[#This Row],[Perdida economica UNK]] /DatosLimpios[[#This Row],[Nº de Usuarios Afectados]]</f>
        <v>8.317906051057534</v>
      </c>
      <c r="S324" s="11" t="str">
        <f>IF(DatosLimpios[[#This Row],[Perdida $ por Usuario]]&gt;100, "Grave",IF(DatosLimpios[[#This Row],[Perdida $ por Usuario]]&gt;40, "Moderada","Leve"))</f>
        <v>Leve</v>
      </c>
      <c r="T324" s="1" t="str">
        <f t="shared" si="5"/>
        <v>Hacker Group</v>
      </c>
      <c r="U324" s="3" t="s">
        <v>34</v>
      </c>
      <c r="V324" s="3" t="s">
        <v>57</v>
      </c>
      <c r="W324" s="2">
        <v>61</v>
      </c>
      <c r="X324" s="2" t="str">
        <f>IF(DatosLimpios[[#This Row],[Incident Resolution Time (in Hours)]]&gt;50,"Tardia",IF(DatosLimpios[[#This Row],[Incident Resolution Time (in Hours)]]&gt;20,"Media","Rapida" ))</f>
        <v>Tardia</v>
      </c>
    </row>
    <row r="325" spans="1:24" x14ac:dyDescent="0.25">
      <c r="A325" s="2">
        <v>328</v>
      </c>
      <c r="B325" s="3" t="s">
        <v>41</v>
      </c>
      <c r="C3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25" s="1" t="str">
        <f>IFERROR(VLOOKUP(DatosLimpios[[#This Row],[Paises]], TablaRegiones[],2,FALSE), "Otra")</f>
        <v>Europa</v>
      </c>
      <c r="E325" s="2">
        <v>2016</v>
      </c>
      <c r="F325" s="3" t="s">
        <v>17</v>
      </c>
      <c r="G325" s="2">
        <f xml:space="preserve"> 2025 -DatosLimpios[[#This Row],[Year]]</f>
        <v>9</v>
      </c>
      <c r="H325" s="1" t="str">
        <f>IF(TRIM(DatosLimpios[[#This Row],[Attack Type]])="","Unknown",PROPER(TRIM(LOWER(DatosLimpios[[#This Row],[Attack Type]]))))</f>
        <v>Ransomware</v>
      </c>
      <c r="I325" s="3" t="s">
        <v>23</v>
      </c>
      <c r="J32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25" s="11">
        <v>5599</v>
      </c>
      <c r="L325" s="11">
        <f>IF(DatosLimpios[[#This Row],[Financial Loss (in Million $) ]]="",0,ABS(DatosLimpios[[#This Row],[Financial Loss (in Million $) ]]))*1000</f>
        <v>5599000</v>
      </c>
      <c r="M325" s="11" t="str">
        <f>IF(DatosLimpios[[#This Row],[Perdida economica UNK]]&gt;4000000,"Alta", IF(DatosLimpios[[#This Row],[Perdida economica UNK]]&gt;100000,"Media", "Baja"))</f>
        <v>Alta</v>
      </c>
      <c r="N325" s="18" t="s">
        <v>374</v>
      </c>
      <c r="O325" s="3" t="s">
        <v>14</v>
      </c>
      <c r="P325" s="2">
        <f>IF(DatosLimpios[[#This Row],[Number of Affected Users]]="six hundred",600,VALUE(DatosLimpios[[#This Row],[Number of Affected Users]]))</f>
        <v>724608</v>
      </c>
      <c r="Q325" s="2">
        <f>IF(DatosLimpios[[#This Row],[Number of Affected Users]]="six hundred",600,VALUE(DatosLimpios[[#This Row],[Number of Affected Users]]))</f>
        <v>724608</v>
      </c>
      <c r="R325" s="11">
        <f>DatosLimpios[[#This Row],[Perdida economica UNK]] /DatosLimpios[[#This Row],[Nº de Usuarios Afectados]]</f>
        <v>7.7269364953188484</v>
      </c>
      <c r="S325" s="11" t="str">
        <f>IF(DatosLimpios[[#This Row],[Perdida $ por Usuario]]&gt;100, "Grave",IF(DatosLimpios[[#This Row],[Perdida $ por Usuario]]&gt;40, "Moderada","Leve"))</f>
        <v>Leve</v>
      </c>
      <c r="T325" s="1" t="str">
        <f t="shared" si="5"/>
        <v>Hacker Group</v>
      </c>
      <c r="U325" s="3" t="s">
        <v>34</v>
      </c>
      <c r="V325" s="3" t="s">
        <v>37</v>
      </c>
      <c r="W325" s="2">
        <v>21</v>
      </c>
      <c r="X325" s="2" t="str">
        <f>IF(DatosLimpios[[#This Row],[Incident Resolution Time (in Hours)]]&gt;50,"Tardia",IF(DatosLimpios[[#This Row],[Incident Resolution Time (in Hours)]]&gt;20,"Media","Rapida" ))</f>
        <v>Media</v>
      </c>
    </row>
    <row r="326" spans="1:24" x14ac:dyDescent="0.25">
      <c r="A326" s="2">
        <v>329</v>
      </c>
      <c r="B326" s="3" t="s">
        <v>66</v>
      </c>
      <c r="C3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26" s="1" t="str">
        <f>IFERROR(VLOOKUP(DatosLimpios[[#This Row],[Paises]], TablaRegiones[],2,FALSE), "Otra")</f>
        <v>América</v>
      </c>
      <c r="E326" s="2">
        <v>2024</v>
      </c>
      <c r="F326" s="3" t="s">
        <v>39</v>
      </c>
      <c r="G326" s="2">
        <f xml:space="preserve"> 2025 -DatosLimpios[[#This Row],[Year]]</f>
        <v>1</v>
      </c>
      <c r="H326" s="1" t="str">
        <f>IF(TRIM(DatosLimpios[[#This Row],[Attack Type]])="","Unknown",PROPER(TRIM(LOWER(DatosLimpios[[#This Row],[Attack Type]]))))</f>
        <v>Ddos</v>
      </c>
      <c r="I326" s="3" t="s">
        <v>46</v>
      </c>
      <c r="J32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26" s="11">
        <v>5573</v>
      </c>
      <c r="L326" s="11">
        <f>IF(DatosLimpios[[#This Row],[Financial Loss (in Million $) ]]="",0,ABS(DatosLimpios[[#This Row],[Financial Loss (in Million $) ]]))*1000</f>
        <v>5573000</v>
      </c>
      <c r="M326" s="11" t="str">
        <f>IF(DatosLimpios[[#This Row],[Perdida economica UNK]]&gt;4000000,"Alta", IF(DatosLimpios[[#This Row],[Perdida economica UNK]]&gt;100000,"Media", "Baja"))</f>
        <v>Alta</v>
      </c>
      <c r="N326" s="18" t="s">
        <v>375</v>
      </c>
      <c r="O326" s="3" t="s">
        <v>36</v>
      </c>
      <c r="P326" s="2">
        <f>IF(DatosLimpios[[#This Row],[Number of Affected Users]]="six hundred",600,VALUE(DatosLimpios[[#This Row],[Number of Affected Users]]))</f>
        <v>750979</v>
      </c>
      <c r="Q326" s="2">
        <f>IF(DatosLimpios[[#This Row],[Number of Affected Users]]="six hundred",600,VALUE(DatosLimpios[[#This Row],[Number of Affected Users]]))</f>
        <v>750979</v>
      </c>
      <c r="R326" s="11">
        <f>DatosLimpios[[#This Row],[Perdida economica UNK]] /DatosLimpios[[#This Row],[Nº de Usuarios Afectados]]</f>
        <v>7.4209798143490033</v>
      </c>
      <c r="S326" s="11" t="str">
        <f>IF(DatosLimpios[[#This Row],[Perdida $ por Usuario]]&gt;100, "Grave",IF(DatosLimpios[[#This Row],[Perdida $ por Usuario]]&gt;40, "Moderada","Leve"))</f>
        <v>Leve</v>
      </c>
      <c r="T326" s="1" t="str">
        <f t="shared" si="5"/>
        <v>Unknown</v>
      </c>
      <c r="U326" s="3" t="s">
        <v>34</v>
      </c>
      <c r="V326" s="3" t="s">
        <v>31</v>
      </c>
      <c r="W326" s="2">
        <v>30</v>
      </c>
      <c r="X326" s="2" t="str">
        <f>IF(DatosLimpios[[#This Row],[Incident Resolution Time (in Hours)]]&gt;50,"Tardia",IF(DatosLimpios[[#This Row],[Incident Resolution Time (in Hours)]]&gt;20,"Media","Rapida" ))</f>
        <v>Media</v>
      </c>
    </row>
    <row r="327" spans="1:24" x14ac:dyDescent="0.25">
      <c r="A327" s="2">
        <v>330</v>
      </c>
      <c r="B327" s="3" t="s">
        <v>45</v>
      </c>
      <c r="C3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27" s="1" t="str">
        <f>IFERROR(VLOOKUP(DatosLimpios[[#This Row],[Paises]], TablaRegiones[],2,FALSE), "Otra")</f>
        <v>Asia</v>
      </c>
      <c r="E327" s="2">
        <v>2017</v>
      </c>
      <c r="F327" s="3" t="s">
        <v>63</v>
      </c>
      <c r="G327" s="2">
        <f xml:space="preserve"> 2025 -DatosLimpios[[#This Row],[Year]]</f>
        <v>8</v>
      </c>
      <c r="H327" s="1" t="str">
        <f>IF(TRIM(DatosLimpios[[#This Row],[Attack Type]])="","Unknown",PROPER(TRIM(LOWER(DatosLimpios[[#This Row],[Attack Type]]))))</f>
        <v>Malware</v>
      </c>
      <c r="I327" s="3" t="s">
        <v>27</v>
      </c>
      <c r="J32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27" s="11">
        <v>744</v>
      </c>
      <c r="L327" s="11">
        <f>IF(DatosLimpios[[#This Row],[Financial Loss (in Million $) ]]="",0,ABS(DatosLimpios[[#This Row],[Financial Loss (in Million $) ]]))*1000</f>
        <v>744000</v>
      </c>
      <c r="M327" s="11" t="str">
        <f>IF(DatosLimpios[[#This Row],[Perdida economica UNK]]&gt;4000000,"Alta", IF(DatosLimpios[[#This Row],[Perdida economica UNK]]&gt;100000,"Media", "Baja"))</f>
        <v>Media</v>
      </c>
      <c r="N327" s="18" t="s">
        <v>376</v>
      </c>
      <c r="O327" s="3" t="s">
        <v>29</v>
      </c>
      <c r="P327" s="2">
        <f>IF(DatosLimpios[[#This Row],[Number of Affected Users]]="six hundred",600,VALUE(DatosLimpios[[#This Row],[Number of Affected Users]]))</f>
        <v>552358</v>
      </c>
      <c r="Q327" s="2">
        <f>IF(DatosLimpios[[#This Row],[Number of Affected Users]]="six hundred",600,VALUE(DatosLimpios[[#This Row],[Number of Affected Users]]))</f>
        <v>552358</v>
      </c>
      <c r="R327" s="11">
        <f>DatosLimpios[[#This Row],[Perdida economica UNK]] /DatosLimpios[[#This Row],[Nº de Usuarios Afectados]]</f>
        <v>1.3469525199236727</v>
      </c>
      <c r="S327" s="11" t="str">
        <f>IF(DatosLimpios[[#This Row],[Perdida $ por Usuario]]&gt;100, "Grave",IF(DatosLimpios[[#This Row],[Perdida $ por Usuario]]&gt;40, "Moderada","Leve"))</f>
        <v>Leve</v>
      </c>
      <c r="T327" s="1" t="str">
        <f t="shared" si="5"/>
        <v>Nation-state</v>
      </c>
      <c r="U327" s="3" t="s">
        <v>25</v>
      </c>
      <c r="V327" s="3" t="s">
        <v>31</v>
      </c>
      <c r="W327" s="2">
        <v>42</v>
      </c>
      <c r="X327" s="2" t="str">
        <f>IF(DatosLimpios[[#This Row],[Incident Resolution Time (in Hours)]]&gt;50,"Tardia",IF(DatosLimpios[[#This Row],[Incident Resolution Time (in Hours)]]&gt;20,"Media","Rapida" ))</f>
        <v>Media</v>
      </c>
    </row>
    <row r="328" spans="1:24" x14ac:dyDescent="0.25">
      <c r="A328" s="2">
        <v>331</v>
      </c>
      <c r="B328" s="3" t="s">
        <v>58</v>
      </c>
      <c r="C3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328" s="1" t="str">
        <f>IFERROR(VLOOKUP(DatosLimpios[[#This Row],[Paises]], TablaRegiones[],2,FALSE), "Otra")</f>
        <v>Oceanía</v>
      </c>
      <c r="E328" s="2">
        <v>2019</v>
      </c>
      <c r="F328" s="3" t="s">
        <v>50</v>
      </c>
      <c r="G328" s="2">
        <f xml:space="preserve"> 2025 -DatosLimpios[[#This Row],[Year]]</f>
        <v>6</v>
      </c>
      <c r="H328" s="1" t="str">
        <f>IF(TRIM(DatosLimpios[[#This Row],[Attack Type]])="","Unknown",PROPER(TRIM(LOWER(DatosLimpios[[#This Row],[Attack Type]]))))</f>
        <v>Phishing</v>
      </c>
      <c r="I328" s="3" t="s">
        <v>46</v>
      </c>
      <c r="J32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28" s="11">
        <v>3707</v>
      </c>
      <c r="L328" s="11">
        <f>IF(DatosLimpios[[#This Row],[Financial Loss (in Million $) ]]="",0,ABS(DatosLimpios[[#This Row],[Financial Loss (in Million $) ]]))*1000</f>
        <v>3707000</v>
      </c>
      <c r="M328" s="11" t="str">
        <f>IF(DatosLimpios[[#This Row],[Perdida economica UNK]]&gt;4000000,"Alta", IF(DatosLimpios[[#This Row],[Perdida economica UNK]]&gt;100000,"Media", "Baja"))</f>
        <v>Media</v>
      </c>
      <c r="N328" s="18" t="s">
        <v>377</v>
      </c>
      <c r="O328" s="3" t="s">
        <v>33</v>
      </c>
      <c r="P328" s="2">
        <f>IF(DatosLimpios[[#This Row],[Number of Affected Users]]="six hundred",600,VALUE(DatosLimpios[[#This Row],[Number of Affected Users]]))</f>
        <v>902654</v>
      </c>
      <c r="Q328" s="2">
        <f>IF(DatosLimpios[[#This Row],[Number of Affected Users]]="six hundred",600,VALUE(DatosLimpios[[#This Row],[Number of Affected Users]]))</f>
        <v>902654</v>
      </c>
      <c r="R328" s="11">
        <f>DatosLimpios[[#This Row],[Perdida economica UNK]] /DatosLimpios[[#This Row],[Nº de Usuarios Afectados]]</f>
        <v>4.1067784555322415</v>
      </c>
      <c r="S328" s="11" t="str">
        <f>IF(DatosLimpios[[#This Row],[Perdida $ por Usuario]]&gt;100, "Grave",IF(DatosLimpios[[#This Row],[Perdida $ por Usuario]]&gt;40, "Moderada","Leve"))</f>
        <v>Leve</v>
      </c>
      <c r="T328" s="1" t="str">
        <f t="shared" si="5"/>
        <v>Insider</v>
      </c>
      <c r="U328" s="3" t="s">
        <v>34</v>
      </c>
      <c r="V328" s="3" t="s">
        <v>37</v>
      </c>
      <c r="W328" s="2">
        <v>9</v>
      </c>
      <c r="X328" s="2" t="str">
        <f>IF(DatosLimpios[[#This Row],[Incident Resolution Time (in Hours)]]&gt;50,"Tardia",IF(DatosLimpios[[#This Row],[Incident Resolution Time (in Hours)]]&gt;20,"Media","Rapida" ))</f>
        <v>Rapida</v>
      </c>
    </row>
    <row r="329" spans="1:24" x14ac:dyDescent="0.25">
      <c r="A329" s="2">
        <v>332</v>
      </c>
      <c r="B329" s="3" t="s">
        <v>26</v>
      </c>
      <c r="C3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29" s="1" t="str">
        <f>IFERROR(VLOOKUP(DatosLimpios[[#This Row],[Paises]], TablaRegiones[],2,FALSE), "Otra")</f>
        <v>Europa</v>
      </c>
      <c r="E329" s="2">
        <v>2022</v>
      </c>
      <c r="F329" s="3" t="s">
        <v>17</v>
      </c>
      <c r="G329" s="2">
        <f xml:space="preserve"> 2025 -DatosLimpios[[#This Row],[Year]]</f>
        <v>3</v>
      </c>
      <c r="H329" s="1" t="str">
        <f>IF(TRIM(DatosLimpios[[#This Row],[Attack Type]])="","Unknown",PROPER(TRIM(LOWER(DatosLimpios[[#This Row],[Attack Type]]))))</f>
        <v>Ransomware</v>
      </c>
      <c r="I329" s="3" t="s">
        <v>47</v>
      </c>
      <c r="J32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29" s="11">
        <v>7567</v>
      </c>
      <c r="L329" s="11">
        <f>IF(DatosLimpios[[#This Row],[Financial Loss (in Million $) ]]="",0,ABS(DatosLimpios[[#This Row],[Financial Loss (in Million $) ]]))*1000</f>
        <v>7567000</v>
      </c>
      <c r="M329" s="11" t="str">
        <f>IF(DatosLimpios[[#This Row],[Perdida economica UNK]]&gt;4000000,"Alta", IF(DatosLimpios[[#This Row],[Perdida economica UNK]]&gt;100000,"Media", "Baja"))</f>
        <v>Alta</v>
      </c>
      <c r="N329" s="18" t="s">
        <v>378</v>
      </c>
      <c r="O329" s="3" t="s">
        <v>14</v>
      </c>
      <c r="P329" s="2">
        <f>IF(DatosLimpios[[#This Row],[Number of Affected Users]]="six hundred",600,VALUE(DatosLimpios[[#This Row],[Number of Affected Users]]))</f>
        <v>413293</v>
      </c>
      <c r="Q329" s="2">
        <f>IF(DatosLimpios[[#This Row],[Number of Affected Users]]="six hundred",600,VALUE(DatosLimpios[[#This Row],[Number of Affected Users]]))</f>
        <v>413293</v>
      </c>
      <c r="R329" s="11">
        <f>DatosLimpios[[#This Row],[Perdida economica UNK]] /DatosLimpios[[#This Row],[Nº de Usuarios Afectados]]</f>
        <v>18.3090446729076</v>
      </c>
      <c r="S329" s="11" t="str">
        <f>IF(DatosLimpios[[#This Row],[Perdida $ por Usuario]]&gt;100, "Grave",IF(DatosLimpios[[#This Row],[Perdida $ por Usuario]]&gt;40, "Moderada","Leve"))</f>
        <v>Leve</v>
      </c>
      <c r="T329" s="1" t="str">
        <f t="shared" si="5"/>
        <v>Hacker Group</v>
      </c>
      <c r="U329" s="3" t="s">
        <v>52</v>
      </c>
      <c r="V329" s="3" t="s">
        <v>37</v>
      </c>
      <c r="W329" s="2">
        <v>27</v>
      </c>
      <c r="X329" s="2" t="str">
        <f>IF(DatosLimpios[[#This Row],[Incident Resolution Time (in Hours)]]&gt;50,"Tardia",IF(DatosLimpios[[#This Row],[Incident Resolution Time (in Hours)]]&gt;20,"Media","Rapida" ))</f>
        <v>Media</v>
      </c>
    </row>
    <row r="330" spans="1:24" x14ac:dyDescent="0.25">
      <c r="A330" s="2">
        <v>333</v>
      </c>
      <c r="B330" s="3" t="s">
        <v>45</v>
      </c>
      <c r="C3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30" s="1" t="str">
        <f>IFERROR(VLOOKUP(DatosLimpios[[#This Row],[Paises]], TablaRegiones[],2,FALSE), "Otra")</f>
        <v>Asia</v>
      </c>
      <c r="E330" s="2">
        <v>2024</v>
      </c>
      <c r="F330" s="3" t="s">
        <v>63</v>
      </c>
      <c r="G330" s="2">
        <f xml:space="preserve"> 2025 -DatosLimpios[[#This Row],[Year]]</f>
        <v>1</v>
      </c>
      <c r="H330" s="1" t="str">
        <f>IF(TRIM(DatosLimpios[[#This Row],[Attack Type]])="","Unknown",PROPER(TRIM(LOWER(DatosLimpios[[#This Row],[Attack Type]]))))</f>
        <v>Malware</v>
      </c>
      <c r="I330" s="3" t="s">
        <v>18</v>
      </c>
      <c r="J33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30" s="11">
        <v>5619</v>
      </c>
      <c r="L330" s="11">
        <f>IF(DatosLimpios[[#This Row],[Financial Loss (in Million $) ]]="",0,ABS(DatosLimpios[[#This Row],[Financial Loss (in Million $) ]]))*1000</f>
        <v>5619000</v>
      </c>
      <c r="M330" s="11" t="str">
        <f>IF(DatosLimpios[[#This Row],[Perdida economica UNK]]&gt;4000000,"Alta", IF(DatosLimpios[[#This Row],[Perdida economica UNK]]&gt;100000,"Media", "Baja"))</f>
        <v>Alta</v>
      </c>
      <c r="N330" s="18" t="s">
        <v>379</v>
      </c>
      <c r="O330" s="3" t="s">
        <v>33</v>
      </c>
      <c r="P330" s="2">
        <f>IF(DatosLimpios[[#This Row],[Number of Affected Users]]="six hundred",600,VALUE(DatosLimpios[[#This Row],[Number of Affected Users]]))</f>
        <v>114357</v>
      </c>
      <c r="Q330" s="2">
        <f>IF(DatosLimpios[[#This Row],[Number of Affected Users]]="six hundred",600,VALUE(DatosLimpios[[#This Row],[Number of Affected Users]]))</f>
        <v>114357</v>
      </c>
      <c r="R330" s="11">
        <f>DatosLimpios[[#This Row],[Perdida economica UNK]] /DatosLimpios[[#This Row],[Nº de Usuarios Afectados]]</f>
        <v>49.135601668459302</v>
      </c>
      <c r="S330" s="11" t="str">
        <f>IF(DatosLimpios[[#This Row],[Perdida $ por Usuario]]&gt;100, "Grave",IF(DatosLimpios[[#This Row],[Perdida $ por Usuario]]&gt;40, "Moderada","Leve"))</f>
        <v>Moderada</v>
      </c>
      <c r="T330" s="1" t="str">
        <f t="shared" si="5"/>
        <v>Insider</v>
      </c>
      <c r="U330" s="3" t="s">
        <v>52</v>
      </c>
      <c r="V330" s="3" t="s">
        <v>31</v>
      </c>
      <c r="W330" s="2">
        <v>58</v>
      </c>
      <c r="X330" s="2" t="str">
        <f>IF(DatosLimpios[[#This Row],[Incident Resolution Time (in Hours)]]&gt;50,"Tardia",IF(DatosLimpios[[#This Row],[Incident Resolution Time (in Hours)]]&gt;20,"Media","Rapida" ))</f>
        <v>Tardia</v>
      </c>
    </row>
    <row r="331" spans="1:24" x14ac:dyDescent="0.25">
      <c r="A331" s="2">
        <v>334</v>
      </c>
      <c r="B331" s="3" t="s">
        <v>87</v>
      </c>
      <c r="C3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331" s="1" t="str">
        <f>IFERROR(VLOOKUP(DatosLimpios[[#This Row],[Paises]], TablaRegiones[],2,FALSE), "Otra")</f>
        <v>América</v>
      </c>
      <c r="E331" s="2">
        <v>2018</v>
      </c>
      <c r="F331" s="3" t="s">
        <v>63</v>
      </c>
      <c r="G331" s="2">
        <f xml:space="preserve"> 2025 -DatosLimpios[[#This Row],[Year]]</f>
        <v>7</v>
      </c>
      <c r="H331" s="1" t="str">
        <f>IF(TRIM(DatosLimpios[[#This Row],[Attack Type]])="","Unknown",PROPER(TRIM(LOWER(DatosLimpios[[#This Row],[Attack Type]]))))</f>
        <v>Malware</v>
      </c>
      <c r="I331" s="3" t="s">
        <v>69</v>
      </c>
      <c r="J33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31" s="11">
        <v>7053</v>
      </c>
      <c r="L331" s="11">
        <f>IF(DatosLimpios[[#This Row],[Financial Loss (in Million $) ]]="",0,ABS(DatosLimpios[[#This Row],[Financial Loss (in Million $) ]]))*1000</f>
        <v>7053000</v>
      </c>
      <c r="M331" s="11" t="str">
        <f>IF(DatosLimpios[[#This Row],[Perdida economica UNK]]&gt;4000000,"Alta", IF(DatosLimpios[[#This Row],[Perdida economica UNK]]&gt;100000,"Media", "Baja"))</f>
        <v>Alta</v>
      </c>
      <c r="N331" s="18" t="s">
        <v>380</v>
      </c>
      <c r="O331" s="3" t="s">
        <v>14</v>
      </c>
      <c r="P331" s="2">
        <f>IF(DatosLimpios[[#This Row],[Number of Affected Users]]="six hundred",600,VALUE(DatosLimpios[[#This Row],[Number of Affected Users]]))</f>
        <v>363432</v>
      </c>
      <c r="Q331" s="2">
        <f>IF(DatosLimpios[[#This Row],[Number of Affected Users]]="six hundred",600,VALUE(DatosLimpios[[#This Row],[Number of Affected Users]]))</f>
        <v>363432</v>
      </c>
      <c r="R331" s="11">
        <f>DatosLimpios[[#This Row],[Perdida economica UNK]] /DatosLimpios[[#This Row],[Nº de Usuarios Afectados]]</f>
        <v>19.40665654097603</v>
      </c>
      <c r="S331" s="11" t="str">
        <f>IF(DatosLimpios[[#This Row],[Perdida $ por Usuario]]&gt;100, "Grave",IF(DatosLimpios[[#This Row],[Perdida $ por Usuario]]&gt;40, "Moderada","Leve"))</f>
        <v>Leve</v>
      </c>
      <c r="T331" s="1" t="str">
        <f t="shared" si="5"/>
        <v>Hacker Group</v>
      </c>
      <c r="U331" s="3" t="s">
        <v>52</v>
      </c>
      <c r="V331" s="3" t="s">
        <v>31</v>
      </c>
      <c r="W331" s="2">
        <v>40</v>
      </c>
      <c r="X331" s="2" t="str">
        <f>IF(DatosLimpios[[#This Row],[Incident Resolution Time (in Hours)]]&gt;50,"Tardia",IF(DatosLimpios[[#This Row],[Incident Resolution Time (in Hours)]]&gt;20,"Media","Rapida" ))</f>
        <v>Media</v>
      </c>
    </row>
    <row r="332" spans="1:24" x14ac:dyDescent="0.25">
      <c r="A332" s="2">
        <v>335</v>
      </c>
      <c r="B332" s="3" t="s">
        <v>71</v>
      </c>
      <c r="C3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332" s="1" t="str">
        <f>IFERROR(VLOOKUP(DatosLimpios[[#This Row],[Paises]], TablaRegiones[],2,FALSE), "Otra")</f>
        <v>Asia</v>
      </c>
      <c r="E332" s="2">
        <v>2016</v>
      </c>
      <c r="F332" s="3" t="s">
        <v>42</v>
      </c>
      <c r="G332" s="2">
        <f xml:space="preserve"> 2025 -DatosLimpios[[#This Row],[Year]]</f>
        <v>9</v>
      </c>
      <c r="H332" s="1" t="str">
        <f>IF(TRIM(DatosLimpios[[#This Row],[Attack Type]])="","Unknown",PROPER(TRIM(LOWER(DatosLimpios[[#This Row],[Attack Type]]))))</f>
        <v>Sql Injection</v>
      </c>
      <c r="I332" s="3" t="s">
        <v>27</v>
      </c>
      <c r="J33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32" s="11">
        <v>6377</v>
      </c>
      <c r="L332" s="11">
        <f>IF(DatosLimpios[[#This Row],[Financial Loss (in Million $) ]]="",0,ABS(DatosLimpios[[#This Row],[Financial Loss (in Million $) ]]))*1000</f>
        <v>6377000</v>
      </c>
      <c r="M332" s="11" t="str">
        <f>IF(DatosLimpios[[#This Row],[Perdida economica UNK]]&gt;4000000,"Alta", IF(DatosLimpios[[#This Row],[Perdida economica UNK]]&gt;100000,"Media", "Baja"))</f>
        <v>Alta</v>
      </c>
      <c r="N332" s="18" t="s">
        <v>381</v>
      </c>
      <c r="O332" s="3" t="s">
        <v>36</v>
      </c>
      <c r="P332" s="2">
        <f>IF(DatosLimpios[[#This Row],[Number of Affected Users]]="six hundred",600,VALUE(DatosLimpios[[#This Row],[Number of Affected Users]]))</f>
        <v>304618</v>
      </c>
      <c r="Q332" s="2">
        <f>IF(DatosLimpios[[#This Row],[Number of Affected Users]]="six hundred",600,VALUE(DatosLimpios[[#This Row],[Number of Affected Users]]))</f>
        <v>304618</v>
      </c>
      <c r="R332" s="11">
        <f>DatosLimpios[[#This Row],[Perdida economica UNK]] /DatosLimpios[[#This Row],[Nº de Usuarios Afectados]]</f>
        <v>20.934416219658718</v>
      </c>
      <c r="S332" s="11" t="str">
        <f>IF(DatosLimpios[[#This Row],[Perdida $ por Usuario]]&gt;100, "Grave",IF(DatosLimpios[[#This Row],[Perdida $ por Usuario]]&gt;40, "Moderada","Leve"))</f>
        <v>Leve</v>
      </c>
      <c r="T332" s="1" t="str">
        <f t="shared" si="5"/>
        <v>Unknown</v>
      </c>
      <c r="U332" s="3" t="s">
        <v>15</v>
      </c>
      <c r="V332" s="3" t="s">
        <v>37</v>
      </c>
      <c r="W332" s="2">
        <v>54</v>
      </c>
      <c r="X332" s="2" t="str">
        <f>IF(DatosLimpios[[#This Row],[Incident Resolution Time (in Hours)]]&gt;50,"Tardia",IF(DatosLimpios[[#This Row],[Incident Resolution Time (in Hours)]]&gt;20,"Media","Rapida" ))</f>
        <v>Tardia</v>
      </c>
    </row>
    <row r="333" spans="1:24" x14ac:dyDescent="0.25">
      <c r="A333" s="2">
        <v>336</v>
      </c>
      <c r="B333" s="3" t="s">
        <v>45</v>
      </c>
      <c r="C3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33" s="1" t="str">
        <f>IFERROR(VLOOKUP(DatosLimpios[[#This Row],[Paises]], TablaRegiones[],2,FALSE), "Otra")</f>
        <v>Asia</v>
      </c>
      <c r="E333" s="2">
        <v>2022</v>
      </c>
      <c r="F333" s="3" t="s">
        <v>42</v>
      </c>
      <c r="G333" s="2">
        <f xml:space="preserve"> 2025 -DatosLimpios[[#This Row],[Year]]</f>
        <v>3</v>
      </c>
      <c r="H333" s="1" t="str">
        <f>IF(TRIM(DatosLimpios[[#This Row],[Attack Type]])="","Unknown",PROPER(TRIM(LOWER(DatosLimpios[[#This Row],[Attack Type]]))))</f>
        <v>Sql Injection</v>
      </c>
      <c r="I333" s="3" t="s">
        <v>23</v>
      </c>
      <c r="J33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33" s="11">
        <v>3273</v>
      </c>
      <c r="L333" s="11">
        <f>IF(DatosLimpios[[#This Row],[Financial Loss (in Million $) ]]="",0,ABS(DatosLimpios[[#This Row],[Financial Loss (in Million $) ]]))*1000</f>
        <v>3273000</v>
      </c>
      <c r="M333" s="11" t="str">
        <f>IF(DatosLimpios[[#This Row],[Perdida economica UNK]]&gt;4000000,"Alta", IF(DatosLimpios[[#This Row],[Perdida economica UNK]]&gt;100000,"Media", "Baja"))</f>
        <v>Media</v>
      </c>
      <c r="N333" s="18" t="s">
        <v>382</v>
      </c>
      <c r="O333" s="3" t="s">
        <v>14</v>
      </c>
      <c r="P333" s="2">
        <f>IF(DatosLimpios[[#This Row],[Number of Affected Users]]="six hundred",600,VALUE(DatosLimpios[[#This Row],[Number of Affected Users]]))</f>
        <v>153154</v>
      </c>
      <c r="Q333" s="2">
        <f>IF(DatosLimpios[[#This Row],[Number of Affected Users]]="six hundred",600,VALUE(DatosLimpios[[#This Row],[Number of Affected Users]]))</f>
        <v>153154</v>
      </c>
      <c r="R333" s="11">
        <f>DatosLimpios[[#This Row],[Perdida economica UNK]] /DatosLimpios[[#This Row],[Nº de Usuarios Afectados]]</f>
        <v>21.370646538777962</v>
      </c>
      <c r="S333" s="11" t="str">
        <f>IF(DatosLimpios[[#This Row],[Perdida $ por Usuario]]&gt;100, "Grave",IF(DatosLimpios[[#This Row],[Perdida $ por Usuario]]&gt;40, "Moderada","Leve"))</f>
        <v>Leve</v>
      </c>
      <c r="T333" s="1" t="str">
        <f t="shared" si="5"/>
        <v>Hacker Group</v>
      </c>
      <c r="U333" s="3" t="s">
        <v>52</v>
      </c>
      <c r="V333" s="3" t="s">
        <v>16</v>
      </c>
      <c r="W333" s="2">
        <v>37</v>
      </c>
      <c r="X333" s="2" t="str">
        <f>IF(DatosLimpios[[#This Row],[Incident Resolution Time (in Hours)]]&gt;50,"Tardia",IF(DatosLimpios[[#This Row],[Incident Resolution Time (in Hours)]]&gt;20,"Media","Rapida" ))</f>
        <v>Media</v>
      </c>
    </row>
    <row r="334" spans="1:24" x14ac:dyDescent="0.25">
      <c r="A334" s="2">
        <v>337</v>
      </c>
      <c r="B334" s="3" t="s">
        <v>10</v>
      </c>
      <c r="C3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334" s="1" t="str">
        <f>IFERROR(VLOOKUP(DatosLimpios[[#This Row],[Paises]], TablaRegiones[],2,FALSE), "Otra")</f>
        <v>Asia</v>
      </c>
      <c r="E334" s="2">
        <v>2022</v>
      </c>
      <c r="F334" s="3" t="s">
        <v>63</v>
      </c>
      <c r="G334" s="2">
        <f xml:space="preserve"> 2025 -DatosLimpios[[#This Row],[Year]]</f>
        <v>3</v>
      </c>
      <c r="H334" s="1" t="str">
        <f>IF(TRIM(DatosLimpios[[#This Row],[Attack Type]])="","Unknown",PROPER(TRIM(LOWER(DatosLimpios[[#This Row],[Attack Type]]))))</f>
        <v>Malware</v>
      </c>
      <c r="I334" s="3" t="s">
        <v>46</v>
      </c>
      <c r="J33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34" s="11">
        <v>2187</v>
      </c>
      <c r="L334" s="11">
        <f>IF(DatosLimpios[[#This Row],[Financial Loss (in Million $) ]]="",0,ABS(DatosLimpios[[#This Row],[Financial Loss (in Million $) ]]))*1000</f>
        <v>2187000</v>
      </c>
      <c r="M334" s="11" t="str">
        <f>IF(DatosLimpios[[#This Row],[Perdida economica UNK]]&gt;4000000,"Alta", IF(DatosLimpios[[#This Row],[Perdida economica UNK]]&gt;100000,"Media", "Baja"))</f>
        <v>Media</v>
      </c>
      <c r="N334" s="18" t="s">
        <v>383</v>
      </c>
      <c r="O334" s="3" t="s">
        <v>33</v>
      </c>
      <c r="P334" s="2">
        <f>IF(DatosLimpios[[#This Row],[Number of Affected Users]]="six hundred",600,VALUE(DatosLimpios[[#This Row],[Number of Affected Users]]))</f>
        <v>741153</v>
      </c>
      <c r="Q334" s="2">
        <f>IF(DatosLimpios[[#This Row],[Number of Affected Users]]="six hundred",600,VALUE(DatosLimpios[[#This Row],[Number of Affected Users]]))</f>
        <v>741153</v>
      </c>
      <c r="R334" s="11">
        <f>DatosLimpios[[#This Row],[Perdida economica UNK]] /DatosLimpios[[#This Row],[Nº de Usuarios Afectados]]</f>
        <v>2.9508077279590044</v>
      </c>
      <c r="S334" s="11" t="str">
        <f>IF(DatosLimpios[[#This Row],[Perdida $ por Usuario]]&gt;100, "Grave",IF(DatosLimpios[[#This Row],[Perdida $ por Usuario]]&gt;40, "Moderada","Leve"))</f>
        <v>Leve</v>
      </c>
      <c r="T334" s="1" t="str">
        <f t="shared" si="5"/>
        <v>Insider</v>
      </c>
      <c r="U334" s="3" t="s">
        <v>34</v>
      </c>
      <c r="V334" s="3" t="s">
        <v>57</v>
      </c>
      <c r="W334" s="2">
        <v>66</v>
      </c>
      <c r="X334" s="2" t="str">
        <f>IF(DatosLimpios[[#This Row],[Incident Resolution Time (in Hours)]]&gt;50,"Tardia",IF(DatosLimpios[[#This Row],[Incident Resolution Time (in Hours)]]&gt;20,"Media","Rapida" ))</f>
        <v>Tardia</v>
      </c>
    </row>
    <row r="335" spans="1:24" x14ac:dyDescent="0.25">
      <c r="A335" s="2">
        <v>338</v>
      </c>
      <c r="B335" s="3" t="s">
        <v>71</v>
      </c>
      <c r="C3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335" s="1" t="str">
        <f>IFERROR(VLOOKUP(DatosLimpios[[#This Row],[Paises]], TablaRegiones[],2,FALSE), "Otra")</f>
        <v>Asia</v>
      </c>
      <c r="E335" s="2">
        <v>2024</v>
      </c>
      <c r="F335" s="3" t="s">
        <v>22</v>
      </c>
      <c r="G335" s="2">
        <f xml:space="preserve"> 2025 -DatosLimpios[[#This Row],[Year]]</f>
        <v>1</v>
      </c>
      <c r="H335" s="1" t="str">
        <f>IF(TRIM(DatosLimpios[[#This Row],[Attack Type]])="","Unknown",PROPER(TRIM(LOWER(DatosLimpios[[#This Row],[Attack Type]]))))</f>
        <v>Man-In-The-Middle</v>
      </c>
      <c r="I335" s="3" t="s">
        <v>47</v>
      </c>
      <c r="J33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35" s="11">
        <v>7208</v>
      </c>
      <c r="L335" s="11">
        <f>IF(DatosLimpios[[#This Row],[Financial Loss (in Million $) ]]="",0,ABS(DatosLimpios[[#This Row],[Financial Loss (in Million $) ]]))*1000</f>
        <v>7208000</v>
      </c>
      <c r="M335" s="11" t="str">
        <f>IF(DatosLimpios[[#This Row],[Perdida economica UNK]]&gt;4000000,"Alta", IF(DatosLimpios[[#This Row],[Perdida economica UNK]]&gt;100000,"Media", "Baja"))</f>
        <v>Alta</v>
      </c>
      <c r="N335" s="18" t="s">
        <v>384</v>
      </c>
      <c r="O335" s="3" t="s">
        <v>33</v>
      </c>
      <c r="P335" s="2">
        <f>IF(DatosLimpios[[#This Row],[Number of Affected Users]]="six hundred",600,VALUE(DatosLimpios[[#This Row],[Number of Affected Users]]))</f>
        <v>261230</v>
      </c>
      <c r="Q335" s="2">
        <f>IF(DatosLimpios[[#This Row],[Number of Affected Users]]="six hundred",600,VALUE(DatosLimpios[[#This Row],[Number of Affected Users]]))</f>
        <v>261230</v>
      </c>
      <c r="R335" s="11">
        <f>DatosLimpios[[#This Row],[Perdida economica UNK]] /DatosLimpios[[#This Row],[Nº de Usuarios Afectados]]</f>
        <v>27.592542969796732</v>
      </c>
      <c r="S335" s="11" t="str">
        <f>IF(DatosLimpios[[#This Row],[Perdida $ por Usuario]]&gt;100, "Grave",IF(DatosLimpios[[#This Row],[Perdida $ por Usuario]]&gt;40, "Moderada","Leve"))</f>
        <v>Leve</v>
      </c>
      <c r="T335" s="1" t="str">
        <f t="shared" si="5"/>
        <v>Insider</v>
      </c>
      <c r="U335" s="3" t="s">
        <v>34</v>
      </c>
      <c r="V335" s="3" t="s">
        <v>16</v>
      </c>
      <c r="W335" s="2">
        <v>19</v>
      </c>
      <c r="X335" s="2" t="str">
        <f>IF(DatosLimpios[[#This Row],[Incident Resolution Time (in Hours)]]&gt;50,"Tardia",IF(DatosLimpios[[#This Row],[Incident Resolution Time (in Hours)]]&gt;20,"Media","Rapida" ))</f>
        <v>Rapida</v>
      </c>
    </row>
    <row r="336" spans="1:24" x14ac:dyDescent="0.25">
      <c r="A336" s="2">
        <v>339</v>
      </c>
      <c r="B336" s="3" t="s">
        <v>26</v>
      </c>
      <c r="C3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36" s="1" t="str">
        <f>IFERROR(VLOOKUP(DatosLimpios[[#This Row],[Paises]], TablaRegiones[],2,FALSE), "Otra")</f>
        <v>Europa</v>
      </c>
      <c r="E336" s="2">
        <v>2023</v>
      </c>
      <c r="F336" s="3" t="s">
        <v>42</v>
      </c>
      <c r="G336" s="2">
        <f xml:space="preserve"> 2025 -DatosLimpios[[#This Row],[Year]]</f>
        <v>2</v>
      </c>
      <c r="H336" s="1" t="str">
        <f>IF(TRIM(DatosLimpios[[#This Row],[Attack Type]])="","Unknown",PROPER(TRIM(LOWER(DatosLimpios[[#This Row],[Attack Type]]))))</f>
        <v>Sql Injection</v>
      </c>
      <c r="I336" s="3" t="s">
        <v>27</v>
      </c>
      <c r="J33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36" s="11">
        <v>5382</v>
      </c>
      <c r="L336" s="11">
        <f>IF(DatosLimpios[[#This Row],[Financial Loss (in Million $) ]]="",0,ABS(DatosLimpios[[#This Row],[Financial Loss (in Million $) ]]))*1000</f>
        <v>5382000</v>
      </c>
      <c r="M336" s="11" t="str">
        <f>IF(DatosLimpios[[#This Row],[Perdida economica UNK]]&gt;4000000,"Alta", IF(DatosLimpios[[#This Row],[Perdida economica UNK]]&gt;100000,"Media", "Baja"))</f>
        <v>Alta</v>
      </c>
      <c r="N336" s="18" t="s">
        <v>385</v>
      </c>
      <c r="O336" s="3" t="s">
        <v>36</v>
      </c>
      <c r="P336" s="2">
        <f>IF(DatosLimpios[[#This Row],[Number of Affected Users]]="six hundred",600,VALUE(DatosLimpios[[#This Row],[Number of Affected Users]]))</f>
        <v>688014</v>
      </c>
      <c r="Q336" s="2">
        <f>IF(DatosLimpios[[#This Row],[Number of Affected Users]]="six hundred",600,VALUE(DatosLimpios[[#This Row],[Number of Affected Users]]))</f>
        <v>688014</v>
      </c>
      <c r="R336" s="11">
        <f>DatosLimpios[[#This Row],[Perdida economica UNK]] /DatosLimpios[[#This Row],[Nº de Usuarios Afectados]]</f>
        <v>7.8225152395154751</v>
      </c>
      <c r="S336" s="11" t="str">
        <f>IF(DatosLimpios[[#This Row],[Perdida $ por Usuario]]&gt;100, "Grave",IF(DatosLimpios[[#This Row],[Perdida $ por Usuario]]&gt;40, "Moderada","Leve"))</f>
        <v>Leve</v>
      </c>
      <c r="T336" s="1" t="str">
        <f t="shared" si="5"/>
        <v>Unknown</v>
      </c>
      <c r="U336" s="3" t="s">
        <v>52</v>
      </c>
      <c r="V336" s="3" t="s">
        <v>57</v>
      </c>
      <c r="W336" s="2">
        <v>18</v>
      </c>
      <c r="X336" s="2" t="str">
        <f>IF(DatosLimpios[[#This Row],[Incident Resolution Time (in Hours)]]&gt;50,"Tardia",IF(DatosLimpios[[#This Row],[Incident Resolution Time (in Hours)]]&gt;20,"Media","Rapida" ))</f>
        <v>Rapida</v>
      </c>
    </row>
    <row r="337" spans="1:24" x14ac:dyDescent="0.25">
      <c r="A337" s="2">
        <v>340</v>
      </c>
      <c r="B337" s="3" t="s">
        <v>58</v>
      </c>
      <c r="C3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337" s="1" t="str">
        <f>IFERROR(VLOOKUP(DatosLimpios[[#This Row],[Paises]], TablaRegiones[],2,FALSE), "Otra")</f>
        <v>Oceanía</v>
      </c>
      <c r="E337" s="2">
        <v>2018</v>
      </c>
      <c r="F337" s="3" t="s">
        <v>39</v>
      </c>
      <c r="G337" s="2">
        <f xml:space="preserve"> 2025 -DatosLimpios[[#This Row],[Year]]</f>
        <v>7</v>
      </c>
      <c r="H337" s="1" t="str">
        <f>IF(TRIM(DatosLimpios[[#This Row],[Attack Type]])="","Unknown",PROPER(TRIM(LOWER(DatosLimpios[[#This Row],[Attack Type]]))))</f>
        <v>Ddos</v>
      </c>
      <c r="I337" s="3" t="s">
        <v>12</v>
      </c>
      <c r="J33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37" s="11">
        <v>33</v>
      </c>
      <c r="L337" s="11">
        <f>IF(DatosLimpios[[#This Row],[Financial Loss (in Million $) ]]="",0,ABS(DatosLimpios[[#This Row],[Financial Loss (in Million $) ]]))*1000</f>
        <v>33000</v>
      </c>
      <c r="M337" s="11" t="str">
        <f>IF(DatosLimpios[[#This Row],[Perdida economica UNK]]&gt;4000000,"Alta", IF(DatosLimpios[[#This Row],[Perdida economica UNK]]&gt;100000,"Media", "Baja"))</f>
        <v>Baja</v>
      </c>
      <c r="N337" s="18" t="s">
        <v>386</v>
      </c>
      <c r="O337" s="3" t="s">
        <v>36</v>
      </c>
      <c r="P337" s="2">
        <f>IF(DatosLimpios[[#This Row],[Number of Affected Users]]="six hundred",600,VALUE(DatosLimpios[[#This Row],[Number of Affected Users]]))</f>
        <v>45027</v>
      </c>
      <c r="Q337" s="2">
        <f>IF(DatosLimpios[[#This Row],[Number of Affected Users]]="six hundred",600,VALUE(DatosLimpios[[#This Row],[Number of Affected Users]]))</f>
        <v>45027</v>
      </c>
      <c r="R337" s="11">
        <f>DatosLimpios[[#This Row],[Perdida economica UNK]] /DatosLimpios[[#This Row],[Nº de Usuarios Afectados]]</f>
        <v>0.73289359717502833</v>
      </c>
      <c r="S337" s="11" t="str">
        <f>IF(DatosLimpios[[#This Row],[Perdida $ por Usuario]]&gt;100, "Grave",IF(DatosLimpios[[#This Row],[Perdida $ por Usuario]]&gt;40, "Moderada","Leve"))</f>
        <v>Leve</v>
      </c>
      <c r="T337" s="1" t="str">
        <f t="shared" si="5"/>
        <v>Unknown</v>
      </c>
      <c r="U337" s="3" t="s">
        <v>34</v>
      </c>
      <c r="V337" s="3" t="s">
        <v>37</v>
      </c>
      <c r="W337" s="2">
        <v>68</v>
      </c>
      <c r="X337" s="2" t="str">
        <f>IF(DatosLimpios[[#This Row],[Incident Resolution Time (in Hours)]]&gt;50,"Tardia",IF(DatosLimpios[[#This Row],[Incident Resolution Time (in Hours)]]&gt;20,"Media","Rapida" ))</f>
        <v>Tardia</v>
      </c>
    </row>
    <row r="338" spans="1:24" x14ac:dyDescent="0.25">
      <c r="A338" s="2">
        <v>341</v>
      </c>
      <c r="B338" s="3" t="s">
        <v>58</v>
      </c>
      <c r="C3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338" s="1" t="str">
        <f>IFERROR(VLOOKUP(DatosLimpios[[#This Row],[Paises]], TablaRegiones[],2,FALSE), "Otra")</f>
        <v>Oceanía</v>
      </c>
      <c r="E338" s="2">
        <v>2021</v>
      </c>
      <c r="F338" s="3" t="s">
        <v>63</v>
      </c>
      <c r="G338" s="2">
        <f xml:space="preserve"> 2025 -DatosLimpios[[#This Row],[Year]]</f>
        <v>4</v>
      </c>
      <c r="H338" s="1" t="str">
        <f>IF(TRIM(DatosLimpios[[#This Row],[Attack Type]])="","Unknown",PROPER(TRIM(LOWER(DatosLimpios[[#This Row],[Attack Type]]))))</f>
        <v>Malware</v>
      </c>
      <c r="I338" s="3" t="s">
        <v>46</v>
      </c>
      <c r="J33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38" s="11">
        <v>1399</v>
      </c>
      <c r="L338" s="11">
        <f>IF(DatosLimpios[[#This Row],[Financial Loss (in Million $) ]]="",0,ABS(DatosLimpios[[#This Row],[Financial Loss (in Million $) ]]))*1000</f>
        <v>1399000</v>
      </c>
      <c r="M338" s="11" t="str">
        <f>IF(DatosLimpios[[#This Row],[Perdida economica UNK]]&gt;4000000,"Alta", IF(DatosLimpios[[#This Row],[Perdida economica UNK]]&gt;100000,"Media", "Baja"))</f>
        <v>Media</v>
      </c>
      <c r="N338" s="18" t="s">
        <v>387</v>
      </c>
      <c r="O338" s="3" t="s">
        <v>29</v>
      </c>
      <c r="P338" s="2">
        <f>IF(DatosLimpios[[#This Row],[Number of Affected Users]]="six hundred",600,VALUE(DatosLimpios[[#This Row],[Number of Affected Users]]))</f>
        <v>689681</v>
      </c>
      <c r="Q338" s="2">
        <f>IF(DatosLimpios[[#This Row],[Number of Affected Users]]="six hundred",600,VALUE(DatosLimpios[[#This Row],[Number of Affected Users]]))</f>
        <v>689681</v>
      </c>
      <c r="R338" s="11">
        <f>DatosLimpios[[#This Row],[Perdida economica UNK]] /DatosLimpios[[#This Row],[Nº de Usuarios Afectados]]</f>
        <v>2.0284740336474401</v>
      </c>
      <c r="S338" s="11" t="str">
        <f>IF(DatosLimpios[[#This Row],[Perdida $ por Usuario]]&gt;100, "Grave",IF(DatosLimpios[[#This Row],[Perdida $ por Usuario]]&gt;40, "Moderada","Leve"))</f>
        <v>Leve</v>
      </c>
      <c r="T338" s="1" t="str">
        <f t="shared" si="5"/>
        <v>Nation-state</v>
      </c>
      <c r="U338" s="3" t="s">
        <v>25</v>
      </c>
      <c r="V338" s="3" t="s">
        <v>31</v>
      </c>
      <c r="W338" s="2">
        <v>62</v>
      </c>
      <c r="X338" s="2" t="str">
        <f>IF(DatosLimpios[[#This Row],[Incident Resolution Time (in Hours)]]&gt;50,"Tardia",IF(DatosLimpios[[#This Row],[Incident Resolution Time (in Hours)]]&gt;20,"Media","Rapida" ))</f>
        <v>Tardia</v>
      </c>
    </row>
    <row r="339" spans="1:24" x14ac:dyDescent="0.25">
      <c r="A339" s="2">
        <v>342</v>
      </c>
      <c r="B339" s="3" t="s">
        <v>32</v>
      </c>
      <c r="C3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339" s="1" t="str">
        <f>IFERROR(VLOOKUP(DatosLimpios[[#This Row],[Paises]], TablaRegiones[],2,FALSE), "Otra")</f>
        <v>Europa</v>
      </c>
      <c r="E339" s="2">
        <v>2024</v>
      </c>
      <c r="F339" s="3" t="s">
        <v>63</v>
      </c>
      <c r="G339" s="2">
        <f xml:space="preserve"> 2025 -DatosLimpios[[#This Row],[Year]]</f>
        <v>1</v>
      </c>
      <c r="H339" s="1" t="str">
        <f>IF(TRIM(DatosLimpios[[#This Row],[Attack Type]])="","Unknown",PROPER(TRIM(LOWER(DatosLimpios[[#This Row],[Attack Type]]))))</f>
        <v>Malware</v>
      </c>
      <c r="I339" s="3" t="s">
        <v>69</v>
      </c>
      <c r="J33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39" s="11">
        <v>9349</v>
      </c>
      <c r="L339" s="11">
        <f>IF(DatosLimpios[[#This Row],[Financial Loss (in Million $) ]]="",0,ABS(DatosLimpios[[#This Row],[Financial Loss (in Million $) ]]))*1000</f>
        <v>9349000</v>
      </c>
      <c r="M339" s="11" t="str">
        <f>IF(DatosLimpios[[#This Row],[Perdida economica UNK]]&gt;4000000,"Alta", IF(DatosLimpios[[#This Row],[Perdida economica UNK]]&gt;100000,"Media", "Baja"))</f>
        <v>Alta</v>
      </c>
      <c r="N339" s="18" t="s">
        <v>388</v>
      </c>
      <c r="O339" s="3" t="s">
        <v>14</v>
      </c>
      <c r="P339" s="2">
        <f>IF(DatosLimpios[[#This Row],[Number of Affected Users]]="six hundred",600,VALUE(DatosLimpios[[#This Row],[Number of Affected Users]]))</f>
        <v>702688</v>
      </c>
      <c r="Q339" s="2">
        <f>IF(DatosLimpios[[#This Row],[Number of Affected Users]]="six hundred",600,VALUE(DatosLimpios[[#This Row],[Number of Affected Users]]))</f>
        <v>702688</v>
      </c>
      <c r="R339" s="11">
        <f>DatosLimpios[[#This Row],[Perdida economica UNK]] /DatosLimpios[[#This Row],[Nº de Usuarios Afectados]]</f>
        <v>13.304624527528576</v>
      </c>
      <c r="S339" s="11" t="str">
        <f>IF(DatosLimpios[[#This Row],[Perdida $ por Usuario]]&gt;100, "Grave",IF(DatosLimpios[[#This Row],[Perdida $ por Usuario]]&gt;40, "Moderada","Leve"))</f>
        <v>Leve</v>
      </c>
      <c r="T339" s="1" t="str">
        <f t="shared" si="5"/>
        <v>Hacker Group</v>
      </c>
      <c r="U339" s="3" t="s">
        <v>15</v>
      </c>
      <c r="V339" s="3" t="s">
        <v>37</v>
      </c>
      <c r="W339" s="2">
        <v>39</v>
      </c>
      <c r="X339" s="2" t="str">
        <f>IF(DatosLimpios[[#This Row],[Incident Resolution Time (in Hours)]]&gt;50,"Tardia",IF(DatosLimpios[[#This Row],[Incident Resolution Time (in Hours)]]&gt;20,"Media","Rapida" ))</f>
        <v>Media</v>
      </c>
    </row>
    <row r="340" spans="1:24" x14ac:dyDescent="0.25">
      <c r="A340" s="2">
        <v>343</v>
      </c>
      <c r="B340" s="3" t="s">
        <v>10</v>
      </c>
      <c r="C3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340" s="1" t="str">
        <f>IFERROR(VLOOKUP(DatosLimpios[[#This Row],[Paises]], TablaRegiones[],2,FALSE), "Otra")</f>
        <v>Asia</v>
      </c>
      <c r="E340" s="2">
        <v>2016</v>
      </c>
      <c r="F340" s="3" t="s">
        <v>22</v>
      </c>
      <c r="G340" s="2">
        <f xml:space="preserve"> 2025 -DatosLimpios[[#This Row],[Year]]</f>
        <v>9</v>
      </c>
      <c r="H340" s="1" t="str">
        <f>IF(TRIM(DatosLimpios[[#This Row],[Attack Type]])="","Unknown",PROPER(TRIM(LOWER(DatosLimpios[[#This Row],[Attack Type]]))))</f>
        <v>Man-In-The-Middle</v>
      </c>
      <c r="I340" s="3" t="s">
        <v>46</v>
      </c>
      <c r="J34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40" s="11">
        <v>9728</v>
      </c>
      <c r="L340" s="11">
        <f>IF(DatosLimpios[[#This Row],[Financial Loss (in Million $) ]]="",0,ABS(DatosLimpios[[#This Row],[Financial Loss (in Million $) ]]))*1000</f>
        <v>9728000</v>
      </c>
      <c r="M340" s="11" t="str">
        <f>IF(DatosLimpios[[#This Row],[Perdida economica UNK]]&gt;4000000,"Alta", IF(DatosLimpios[[#This Row],[Perdida economica UNK]]&gt;100000,"Media", "Baja"))</f>
        <v>Alta</v>
      </c>
      <c r="N340" s="18" t="s">
        <v>389</v>
      </c>
      <c r="O340" s="3" t="s">
        <v>33</v>
      </c>
      <c r="P340" s="2">
        <f>IF(DatosLimpios[[#This Row],[Number of Affected Users]]="six hundred",600,VALUE(DatosLimpios[[#This Row],[Number of Affected Users]]))</f>
        <v>86038</v>
      </c>
      <c r="Q340" s="2">
        <f>IF(DatosLimpios[[#This Row],[Number of Affected Users]]="six hundred",600,VALUE(DatosLimpios[[#This Row],[Number of Affected Users]]))</f>
        <v>86038</v>
      </c>
      <c r="R340" s="11">
        <f>DatosLimpios[[#This Row],[Perdida economica UNK]] /DatosLimpios[[#This Row],[Nº de Usuarios Afectados]]</f>
        <v>113.0663195332295</v>
      </c>
      <c r="S340" s="11" t="str">
        <f>IF(DatosLimpios[[#This Row],[Perdida $ por Usuario]]&gt;100, "Grave",IF(DatosLimpios[[#This Row],[Perdida $ por Usuario]]&gt;40, "Moderada","Leve"))</f>
        <v>Grave</v>
      </c>
      <c r="T340" s="1" t="str">
        <f t="shared" si="5"/>
        <v>Insider</v>
      </c>
      <c r="U340" s="3" t="s">
        <v>25</v>
      </c>
      <c r="V340" s="3" t="s">
        <v>57</v>
      </c>
      <c r="W340" s="2">
        <v>19</v>
      </c>
      <c r="X340" s="2" t="str">
        <f>IF(DatosLimpios[[#This Row],[Incident Resolution Time (in Hours)]]&gt;50,"Tardia",IF(DatosLimpios[[#This Row],[Incident Resolution Time (in Hours)]]&gt;20,"Media","Rapida" ))</f>
        <v>Rapida</v>
      </c>
    </row>
    <row r="341" spans="1:24" x14ac:dyDescent="0.25">
      <c r="A341" s="2">
        <v>344</v>
      </c>
      <c r="B341" s="3" t="s">
        <v>71</v>
      </c>
      <c r="C3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341" s="1" t="str">
        <f>IFERROR(VLOOKUP(DatosLimpios[[#This Row],[Paises]], TablaRegiones[],2,FALSE), "Otra")</f>
        <v>Asia</v>
      </c>
      <c r="E341" s="2">
        <v>2015</v>
      </c>
      <c r="F341" s="3" t="s">
        <v>63</v>
      </c>
      <c r="G341" s="2">
        <f xml:space="preserve"> 2025 -DatosLimpios[[#This Row],[Year]]</f>
        <v>10</v>
      </c>
      <c r="H341" s="1" t="str">
        <f>IF(TRIM(DatosLimpios[[#This Row],[Attack Type]])="","Unknown",PROPER(TRIM(LOWER(DatosLimpios[[#This Row],[Attack Type]]))))</f>
        <v>Malware</v>
      </c>
      <c r="I341" s="3" t="s">
        <v>12</v>
      </c>
      <c r="J34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41" s="11">
        <v>1719</v>
      </c>
      <c r="L341" s="11">
        <f>IF(DatosLimpios[[#This Row],[Financial Loss (in Million $) ]]="",0,ABS(DatosLimpios[[#This Row],[Financial Loss (in Million $) ]]))*1000</f>
        <v>1719000</v>
      </c>
      <c r="M341" s="11" t="str">
        <f>IF(DatosLimpios[[#This Row],[Perdida economica UNK]]&gt;4000000,"Alta", IF(DatosLimpios[[#This Row],[Perdida economica UNK]]&gt;100000,"Media", "Baja"))</f>
        <v>Media</v>
      </c>
      <c r="N341" s="18" t="s">
        <v>390</v>
      </c>
      <c r="O341" s="3" t="s">
        <v>33</v>
      </c>
      <c r="P341" s="2">
        <f>IF(DatosLimpios[[#This Row],[Number of Affected Users]]="six hundred",600,VALUE(DatosLimpios[[#This Row],[Number of Affected Users]]))</f>
        <v>899381</v>
      </c>
      <c r="Q341" s="2">
        <f>IF(DatosLimpios[[#This Row],[Number of Affected Users]]="six hundred",600,VALUE(DatosLimpios[[#This Row],[Number of Affected Users]]))</f>
        <v>899381</v>
      </c>
      <c r="R341" s="11">
        <f>DatosLimpios[[#This Row],[Perdida economica UNK]] /DatosLimpios[[#This Row],[Nº de Usuarios Afectados]]</f>
        <v>1.9113145596804915</v>
      </c>
      <c r="S341" s="11" t="str">
        <f>IF(DatosLimpios[[#This Row],[Perdida $ por Usuario]]&gt;100, "Grave",IF(DatosLimpios[[#This Row],[Perdida $ por Usuario]]&gt;40, "Moderada","Leve"))</f>
        <v>Leve</v>
      </c>
      <c r="T341" s="1" t="str">
        <f t="shared" si="5"/>
        <v>Insider</v>
      </c>
      <c r="U341" s="3" t="s">
        <v>15</v>
      </c>
      <c r="V341" s="3" t="s">
        <v>49</v>
      </c>
      <c r="W341" s="2">
        <v>66</v>
      </c>
      <c r="X341" s="2" t="str">
        <f>IF(DatosLimpios[[#This Row],[Incident Resolution Time (in Hours)]]&gt;50,"Tardia",IF(DatosLimpios[[#This Row],[Incident Resolution Time (in Hours)]]&gt;20,"Media","Rapida" ))</f>
        <v>Tardia</v>
      </c>
    </row>
    <row r="342" spans="1:24" x14ac:dyDescent="0.25">
      <c r="A342" s="2">
        <v>345</v>
      </c>
      <c r="B342" s="3" t="s">
        <v>45</v>
      </c>
      <c r="C3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42" s="1" t="str">
        <f>IFERROR(VLOOKUP(DatosLimpios[[#This Row],[Paises]], TablaRegiones[],2,FALSE), "Otra")</f>
        <v>Asia</v>
      </c>
      <c r="E342" s="2">
        <v>2023</v>
      </c>
      <c r="F342" s="3" t="s">
        <v>63</v>
      </c>
      <c r="G342" s="2">
        <f xml:space="preserve"> 2025 -DatosLimpios[[#This Row],[Year]]</f>
        <v>2</v>
      </c>
      <c r="H342" s="1" t="str">
        <f>IF(TRIM(DatosLimpios[[#This Row],[Attack Type]])="","Unknown",PROPER(TRIM(LOWER(DatosLimpios[[#This Row],[Attack Type]]))))</f>
        <v>Malware</v>
      </c>
      <c r="I342" s="3" t="s">
        <v>23</v>
      </c>
      <c r="J34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42" s="11">
        <v>5421</v>
      </c>
      <c r="L342" s="11">
        <f>IF(DatosLimpios[[#This Row],[Financial Loss (in Million $) ]]="",0,ABS(DatosLimpios[[#This Row],[Financial Loss (in Million $) ]]))*1000</f>
        <v>5421000</v>
      </c>
      <c r="M342" s="11" t="str">
        <f>IF(DatosLimpios[[#This Row],[Perdida economica UNK]]&gt;4000000,"Alta", IF(DatosLimpios[[#This Row],[Perdida economica UNK]]&gt;100000,"Media", "Baja"))</f>
        <v>Alta</v>
      </c>
      <c r="N342" s="18" t="s">
        <v>391</v>
      </c>
      <c r="O342" s="3" t="s">
        <v>33</v>
      </c>
      <c r="P342" s="2">
        <f>IF(DatosLimpios[[#This Row],[Number of Affected Users]]="six hundred",600,VALUE(DatosLimpios[[#This Row],[Number of Affected Users]]))</f>
        <v>157667</v>
      </c>
      <c r="Q342" s="2">
        <f>IF(DatosLimpios[[#This Row],[Number of Affected Users]]="six hundred",600,VALUE(DatosLimpios[[#This Row],[Number of Affected Users]]))</f>
        <v>157667</v>
      </c>
      <c r="R342" s="11">
        <f>DatosLimpios[[#This Row],[Perdida economica UNK]] /DatosLimpios[[#This Row],[Nº de Usuarios Afectados]]</f>
        <v>34.382591157312561</v>
      </c>
      <c r="S342" s="11" t="str">
        <f>IF(DatosLimpios[[#This Row],[Perdida $ por Usuario]]&gt;100, "Grave",IF(DatosLimpios[[#This Row],[Perdida $ por Usuario]]&gt;40, "Moderada","Leve"))</f>
        <v>Leve</v>
      </c>
      <c r="T342" s="1" t="str">
        <f t="shared" si="5"/>
        <v>Insider</v>
      </c>
      <c r="U342" s="3" t="s">
        <v>25</v>
      </c>
      <c r="V342" s="3" t="s">
        <v>16</v>
      </c>
      <c r="W342" s="2">
        <v>34</v>
      </c>
      <c r="X342" s="2" t="str">
        <f>IF(DatosLimpios[[#This Row],[Incident Resolution Time (in Hours)]]&gt;50,"Tardia",IF(DatosLimpios[[#This Row],[Incident Resolution Time (in Hours)]]&gt;20,"Media","Rapida" ))</f>
        <v>Media</v>
      </c>
    </row>
    <row r="343" spans="1:24" x14ac:dyDescent="0.25">
      <c r="A343" s="2">
        <v>346</v>
      </c>
      <c r="B343" s="3" t="s">
        <v>26</v>
      </c>
      <c r="C3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43" s="1" t="str">
        <f>IFERROR(VLOOKUP(DatosLimpios[[#This Row],[Paises]], TablaRegiones[],2,FALSE), "Otra")</f>
        <v>Europa</v>
      </c>
      <c r="E343" s="2">
        <v>2021</v>
      </c>
      <c r="F343" s="3" t="s">
        <v>63</v>
      </c>
      <c r="G343" s="2">
        <f xml:space="preserve"> 2025 -DatosLimpios[[#This Row],[Year]]</f>
        <v>4</v>
      </c>
      <c r="H343" s="1" t="str">
        <f>IF(TRIM(DatosLimpios[[#This Row],[Attack Type]])="","Unknown",PROPER(TRIM(LOWER(DatosLimpios[[#This Row],[Attack Type]]))))</f>
        <v>Malware</v>
      </c>
      <c r="I343" s="3" t="s">
        <v>69</v>
      </c>
      <c r="J34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43" s="11">
        <v>6428</v>
      </c>
      <c r="L343" s="11">
        <f>IF(DatosLimpios[[#This Row],[Financial Loss (in Million $) ]]="",0,ABS(DatosLimpios[[#This Row],[Financial Loss (in Million $) ]]))*1000</f>
        <v>6428000</v>
      </c>
      <c r="M343" s="11" t="str">
        <f>IF(DatosLimpios[[#This Row],[Perdida economica UNK]]&gt;4000000,"Alta", IF(DatosLimpios[[#This Row],[Perdida economica UNK]]&gt;100000,"Media", "Baja"))</f>
        <v>Alta</v>
      </c>
      <c r="N343" s="18" t="s">
        <v>392</v>
      </c>
      <c r="O343" s="3" t="s">
        <v>29</v>
      </c>
      <c r="P343" s="2">
        <f>IF(DatosLimpios[[#This Row],[Number of Affected Users]]="six hundred",600,VALUE(DatosLimpios[[#This Row],[Number of Affected Users]]))</f>
        <v>643714</v>
      </c>
      <c r="Q343" s="2">
        <f>IF(DatosLimpios[[#This Row],[Number of Affected Users]]="six hundred",600,VALUE(DatosLimpios[[#This Row],[Number of Affected Users]]))</f>
        <v>643714</v>
      </c>
      <c r="R343" s="11">
        <f>DatosLimpios[[#This Row],[Perdida economica UNK]] /DatosLimpios[[#This Row],[Nº de Usuarios Afectados]]</f>
        <v>9.9858011477146675</v>
      </c>
      <c r="S343" s="11" t="str">
        <f>IF(DatosLimpios[[#This Row],[Perdida $ por Usuario]]&gt;100, "Grave",IF(DatosLimpios[[#This Row],[Perdida $ por Usuario]]&gt;40, "Moderada","Leve"))</f>
        <v>Leve</v>
      </c>
      <c r="T343" s="1" t="str">
        <f t="shared" si="5"/>
        <v>Nation-state</v>
      </c>
      <c r="U343" s="3" t="s">
        <v>25</v>
      </c>
      <c r="V343" s="3" t="s">
        <v>16</v>
      </c>
      <c r="W343" s="2">
        <v>25</v>
      </c>
      <c r="X343" s="2" t="str">
        <f>IF(DatosLimpios[[#This Row],[Incident Resolution Time (in Hours)]]&gt;50,"Tardia",IF(DatosLimpios[[#This Row],[Incident Resolution Time (in Hours)]]&gt;20,"Media","Rapida" ))</f>
        <v>Media</v>
      </c>
    </row>
    <row r="344" spans="1:24" x14ac:dyDescent="0.25">
      <c r="A344" s="2">
        <v>347</v>
      </c>
      <c r="B344" s="3" t="s">
        <v>87</v>
      </c>
      <c r="C3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344" s="1" t="str">
        <f>IFERROR(VLOOKUP(DatosLimpios[[#This Row],[Paises]], TablaRegiones[],2,FALSE), "Otra")</f>
        <v>América</v>
      </c>
      <c r="E344" s="2">
        <v>2023</v>
      </c>
      <c r="F344" s="3" t="s">
        <v>17</v>
      </c>
      <c r="G344" s="2">
        <f xml:space="preserve"> 2025 -DatosLimpios[[#This Row],[Year]]</f>
        <v>2</v>
      </c>
      <c r="H344" s="1" t="str">
        <f>IF(TRIM(DatosLimpios[[#This Row],[Attack Type]])="","Unknown",PROPER(TRIM(LOWER(DatosLimpios[[#This Row],[Attack Type]]))))</f>
        <v>Ransomware</v>
      </c>
      <c r="I344" s="3" t="s">
        <v>12</v>
      </c>
      <c r="J34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44" s="11">
        <v>7131</v>
      </c>
      <c r="L344" s="11">
        <f>IF(DatosLimpios[[#This Row],[Financial Loss (in Million $) ]]="",0,ABS(DatosLimpios[[#This Row],[Financial Loss (in Million $) ]]))*1000</f>
        <v>7131000</v>
      </c>
      <c r="M344" s="11" t="str">
        <f>IF(DatosLimpios[[#This Row],[Perdida economica UNK]]&gt;4000000,"Alta", IF(DatosLimpios[[#This Row],[Perdida economica UNK]]&gt;100000,"Media", "Baja"))</f>
        <v>Alta</v>
      </c>
      <c r="N344" s="18" t="s">
        <v>393</v>
      </c>
      <c r="O344" s="3" t="s">
        <v>33</v>
      </c>
      <c r="P344" s="2">
        <f>IF(DatosLimpios[[#This Row],[Number of Affected Users]]="six hundred",600,VALUE(DatosLimpios[[#This Row],[Number of Affected Users]]))</f>
        <v>3607</v>
      </c>
      <c r="Q344" s="2">
        <f>IF(DatosLimpios[[#This Row],[Number of Affected Users]]="six hundred",600,VALUE(DatosLimpios[[#This Row],[Number of Affected Users]]))</f>
        <v>3607</v>
      </c>
      <c r="R344" s="11">
        <f>DatosLimpios[[#This Row],[Perdida economica UNK]] /DatosLimpios[[#This Row],[Nº de Usuarios Afectados]]</f>
        <v>1976.9891876906015</v>
      </c>
      <c r="S344" s="11" t="str">
        <f>IF(DatosLimpios[[#This Row],[Perdida $ por Usuario]]&gt;100, "Grave",IF(DatosLimpios[[#This Row],[Perdida $ por Usuario]]&gt;40, "Moderada","Leve"))</f>
        <v>Grave</v>
      </c>
      <c r="T344" s="1" t="str">
        <f t="shared" si="5"/>
        <v>Insider</v>
      </c>
      <c r="U344" s="3" t="s">
        <v>52</v>
      </c>
      <c r="V344" s="3" t="s">
        <v>31</v>
      </c>
      <c r="W344" s="2">
        <v>7</v>
      </c>
      <c r="X344" s="2" t="str">
        <f>IF(DatosLimpios[[#This Row],[Incident Resolution Time (in Hours)]]&gt;50,"Tardia",IF(DatosLimpios[[#This Row],[Incident Resolution Time (in Hours)]]&gt;20,"Media","Rapida" ))</f>
        <v>Rapida</v>
      </c>
    </row>
    <row r="345" spans="1:24" x14ac:dyDescent="0.25">
      <c r="A345" s="2">
        <v>348</v>
      </c>
      <c r="B345" s="3" t="s">
        <v>26</v>
      </c>
      <c r="C3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45" s="1" t="str">
        <f>IFERROR(VLOOKUP(DatosLimpios[[#This Row],[Paises]], TablaRegiones[],2,FALSE), "Otra")</f>
        <v>Europa</v>
      </c>
      <c r="E345" s="2">
        <v>2017</v>
      </c>
      <c r="F345" s="3" t="s">
        <v>50</v>
      </c>
      <c r="G345" s="2">
        <f xml:space="preserve"> 2025 -DatosLimpios[[#This Row],[Year]]</f>
        <v>8</v>
      </c>
      <c r="H345" s="1" t="str">
        <f>IF(TRIM(DatosLimpios[[#This Row],[Attack Type]])="","Unknown",PROPER(TRIM(LOWER(DatosLimpios[[#This Row],[Attack Type]]))))</f>
        <v>Phishing</v>
      </c>
      <c r="I345" s="3" t="s">
        <v>46</v>
      </c>
      <c r="J34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45" s="11">
        <v>5231</v>
      </c>
      <c r="L345" s="11">
        <f>IF(DatosLimpios[[#This Row],[Financial Loss (in Million $) ]]="",0,ABS(DatosLimpios[[#This Row],[Financial Loss (in Million $) ]]))*1000</f>
        <v>5231000</v>
      </c>
      <c r="M345" s="11" t="str">
        <f>IF(DatosLimpios[[#This Row],[Perdida economica UNK]]&gt;4000000,"Alta", IF(DatosLimpios[[#This Row],[Perdida economica UNK]]&gt;100000,"Media", "Baja"))</f>
        <v>Alta</v>
      </c>
      <c r="N345" s="18" t="s">
        <v>394</v>
      </c>
      <c r="O345" s="3" t="s">
        <v>14</v>
      </c>
      <c r="P345" s="2">
        <f>IF(DatosLimpios[[#This Row],[Number of Affected Users]]="six hundred",600,VALUE(DatosLimpios[[#This Row],[Number of Affected Users]]))</f>
        <v>259706</v>
      </c>
      <c r="Q345" s="2">
        <f>IF(DatosLimpios[[#This Row],[Number of Affected Users]]="six hundred",600,VALUE(DatosLimpios[[#This Row],[Number of Affected Users]]))</f>
        <v>259706</v>
      </c>
      <c r="R345" s="11">
        <f>DatosLimpios[[#This Row],[Perdida economica UNK]] /DatosLimpios[[#This Row],[Nº de Usuarios Afectados]]</f>
        <v>20.142006730687779</v>
      </c>
      <c r="S345" s="11" t="str">
        <f>IF(DatosLimpios[[#This Row],[Perdida $ por Usuario]]&gt;100, "Grave",IF(DatosLimpios[[#This Row],[Perdida $ por Usuario]]&gt;40, "Moderada","Leve"))</f>
        <v>Leve</v>
      </c>
      <c r="T345" s="1" t="str">
        <f t="shared" si="5"/>
        <v>Hacker Group</v>
      </c>
      <c r="U345" s="3" t="s">
        <v>34</v>
      </c>
      <c r="V345" s="3" t="s">
        <v>37</v>
      </c>
      <c r="W345" s="2">
        <v>2</v>
      </c>
      <c r="X345" s="2" t="str">
        <f>IF(DatosLimpios[[#This Row],[Incident Resolution Time (in Hours)]]&gt;50,"Tardia",IF(DatosLimpios[[#This Row],[Incident Resolution Time (in Hours)]]&gt;20,"Media","Rapida" ))</f>
        <v>Rapida</v>
      </c>
    </row>
    <row r="346" spans="1:24" x14ac:dyDescent="0.25">
      <c r="A346" s="2">
        <v>349</v>
      </c>
      <c r="B346" s="3" t="s">
        <v>45</v>
      </c>
      <c r="C3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46" s="1" t="str">
        <f>IFERROR(VLOOKUP(DatosLimpios[[#This Row],[Paises]], TablaRegiones[],2,FALSE), "Otra")</f>
        <v>Asia</v>
      </c>
      <c r="E346" s="2">
        <v>2021</v>
      </c>
      <c r="F346" s="3" t="s">
        <v>22</v>
      </c>
      <c r="G346" s="2">
        <f xml:space="preserve"> 2025 -DatosLimpios[[#This Row],[Year]]</f>
        <v>4</v>
      </c>
      <c r="H346" s="1" t="str">
        <f>IF(TRIM(DatosLimpios[[#This Row],[Attack Type]])="","Unknown",PROPER(TRIM(LOWER(DatosLimpios[[#This Row],[Attack Type]]))))</f>
        <v>Man-In-The-Middle</v>
      </c>
      <c r="I346" s="3" t="s">
        <v>18</v>
      </c>
      <c r="J34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46" s="11">
        <v>4094</v>
      </c>
      <c r="L346" s="11">
        <f>IF(DatosLimpios[[#This Row],[Financial Loss (in Million $) ]]="",0,ABS(DatosLimpios[[#This Row],[Financial Loss (in Million $) ]]))*1000</f>
        <v>4094000</v>
      </c>
      <c r="M346" s="11" t="str">
        <f>IF(DatosLimpios[[#This Row],[Perdida economica UNK]]&gt;4000000,"Alta", IF(DatosLimpios[[#This Row],[Perdida economica UNK]]&gt;100000,"Media", "Baja"))</f>
        <v>Alta</v>
      </c>
      <c r="N346" s="18" t="s">
        <v>395</v>
      </c>
      <c r="O346" s="3" t="s">
        <v>33</v>
      </c>
      <c r="P346" s="2">
        <f>IF(DatosLimpios[[#This Row],[Number of Affected Users]]="six hundred",600,VALUE(DatosLimpios[[#This Row],[Number of Affected Users]]))</f>
        <v>698921</v>
      </c>
      <c r="Q346" s="2">
        <f>IF(DatosLimpios[[#This Row],[Number of Affected Users]]="six hundred",600,VALUE(DatosLimpios[[#This Row],[Number of Affected Users]]))</f>
        <v>698921</v>
      </c>
      <c r="R346" s="11">
        <f>DatosLimpios[[#This Row],[Perdida economica UNK]] /DatosLimpios[[#This Row],[Nº de Usuarios Afectados]]</f>
        <v>5.8576005013442147</v>
      </c>
      <c r="S346" s="11" t="str">
        <f>IF(DatosLimpios[[#This Row],[Perdida $ por Usuario]]&gt;100, "Grave",IF(DatosLimpios[[#This Row],[Perdida $ por Usuario]]&gt;40, "Moderada","Leve"))</f>
        <v>Leve</v>
      </c>
      <c r="T346" s="1" t="str">
        <f t="shared" si="5"/>
        <v>Insider</v>
      </c>
      <c r="U346" s="3" t="s">
        <v>25</v>
      </c>
      <c r="V346" s="3" t="s">
        <v>49</v>
      </c>
      <c r="W346" s="2">
        <v>72</v>
      </c>
      <c r="X346" s="2" t="str">
        <f>IF(DatosLimpios[[#This Row],[Incident Resolution Time (in Hours)]]&gt;50,"Tardia",IF(DatosLimpios[[#This Row],[Incident Resolution Time (in Hours)]]&gt;20,"Media","Rapida" ))</f>
        <v>Tardia</v>
      </c>
    </row>
    <row r="347" spans="1:24" x14ac:dyDescent="0.25">
      <c r="A347" s="2">
        <v>350</v>
      </c>
      <c r="B347" s="3" t="s">
        <v>66</v>
      </c>
      <c r="C3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47" s="1" t="str">
        <f>IFERROR(VLOOKUP(DatosLimpios[[#This Row],[Paises]], TablaRegiones[],2,FALSE), "Otra")</f>
        <v>América</v>
      </c>
      <c r="E347" s="2">
        <v>2024</v>
      </c>
      <c r="F347" s="3" t="s">
        <v>17</v>
      </c>
      <c r="G347" s="2">
        <f xml:space="preserve"> 2025 -DatosLimpios[[#This Row],[Year]]</f>
        <v>1</v>
      </c>
      <c r="H347" s="1" t="str">
        <f>IF(TRIM(DatosLimpios[[#This Row],[Attack Type]])="","Unknown",PROPER(TRIM(LOWER(DatosLimpios[[#This Row],[Attack Type]]))))</f>
        <v>Ransomware</v>
      </c>
      <c r="I347" s="3" t="s">
        <v>69</v>
      </c>
      <c r="J34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47" s="11">
        <v>3221</v>
      </c>
      <c r="L347" s="11">
        <f>IF(DatosLimpios[[#This Row],[Financial Loss (in Million $) ]]="",0,ABS(DatosLimpios[[#This Row],[Financial Loss (in Million $) ]]))*1000</f>
        <v>3221000</v>
      </c>
      <c r="M347" s="11" t="str">
        <f>IF(DatosLimpios[[#This Row],[Perdida economica UNK]]&gt;4000000,"Alta", IF(DatosLimpios[[#This Row],[Perdida economica UNK]]&gt;100000,"Media", "Baja"))</f>
        <v>Media</v>
      </c>
      <c r="N347" s="18" t="s">
        <v>396</v>
      </c>
      <c r="O347" s="3" t="s">
        <v>29</v>
      </c>
      <c r="P347" s="2">
        <f>IF(DatosLimpios[[#This Row],[Number of Affected Users]]="six hundred",600,VALUE(DatosLimpios[[#This Row],[Number of Affected Users]]))</f>
        <v>482574</v>
      </c>
      <c r="Q347" s="2">
        <f>IF(DatosLimpios[[#This Row],[Number of Affected Users]]="six hundred",600,VALUE(DatosLimpios[[#This Row],[Number of Affected Users]]))</f>
        <v>482574</v>
      </c>
      <c r="R347" s="11">
        <f>DatosLimpios[[#This Row],[Perdida economica UNK]] /DatosLimpios[[#This Row],[Nº de Usuarios Afectados]]</f>
        <v>6.6746239954908466</v>
      </c>
      <c r="S347" s="11" t="str">
        <f>IF(DatosLimpios[[#This Row],[Perdida $ por Usuario]]&gt;100, "Grave",IF(DatosLimpios[[#This Row],[Perdida $ por Usuario]]&gt;40, "Moderada","Leve"))</f>
        <v>Leve</v>
      </c>
      <c r="T347" s="1" t="str">
        <f t="shared" si="5"/>
        <v>Nation-state</v>
      </c>
      <c r="U347" s="3" t="s">
        <v>15</v>
      </c>
      <c r="V347" s="3" t="s">
        <v>49</v>
      </c>
      <c r="W347" s="2">
        <v>22</v>
      </c>
      <c r="X347" s="2" t="str">
        <f>IF(DatosLimpios[[#This Row],[Incident Resolution Time (in Hours)]]&gt;50,"Tardia",IF(DatosLimpios[[#This Row],[Incident Resolution Time (in Hours)]]&gt;20,"Media","Rapida" ))</f>
        <v>Media</v>
      </c>
    </row>
    <row r="348" spans="1:24" x14ac:dyDescent="0.25">
      <c r="A348" s="2">
        <v>351</v>
      </c>
      <c r="B348" s="3" t="s">
        <v>41</v>
      </c>
      <c r="C3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48" s="1" t="str">
        <f>IFERROR(VLOOKUP(DatosLimpios[[#This Row],[Paises]], TablaRegiones[],2,FALSE), "Otra")</f>
        <v>Europa</v>
      </c>
      <c r="E348" s="2">
        <v>2017</v>
      </c>
      <c r="F348" s="3" t="s">
        <v>39</v>
      </c>
      <c r="G348" s="2">
        <f xml:space="preserve"> 2025 -DatosLimpios[[#This Row],[Year]]</f>
        <v>8</v>
      </c>
      <c r="H348" s="1" t="str">
        <f>IF(TRIM(DatosLimpios[[#This Row],[Attack Type]])="","Unknown",PROPER(TRIM(LOWER(DatosLimpios[[#This Row],[Attack Type]]))))</f>
        <v>Ddos</v>
      </c>
      <c r="I348" s="3" t="s">
        <v>23</v>
      </c>
      <c r="J34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48" s="11">
        <v>2044</v>
      </c>
      <c r="L348" s="11">
        <f>IF(DatosLimpios[[#This Row],[Financial Loss (in Million $) ]]="",0,ABS(DatosLimpios[[#This Row],[Financial Loss (in Million $) ]]))*1000</f>
        <v>2044000</v>
      </c>
      <c r="M348" s="11" t="str">
        <f>IF(DatosLimpios[[#This Row],[Perdida economica UNK]]&gt;4000000,"Alta", IF(DatosLimpios[[#This Row],[Perdida economica UNK]]&gt;100000,"Media", "Baja"))</f>
        <v>Media</v>
      </c>
      <c r="N348" s="18" t="s">
        <v>397</v>
      </c>
      <c r="O348" s="3" t="s">
        <v>29</v>
      </c>
      <c r="P348" s="2">
        <f>IF(DatosLimpios[[#This Row],[Number of Affected Users]]="six hundred",600,VALUE(DatosLimpios[[#This Row],[Number of Affected Users]]))</f>
        <v>618269</v>
      </c>
      <c r="Q348" s="2">
        <f>IF(DatosLimpios[[#This Row],[Number of Affected Users]]="six hundred",600,VALUE(DatosLimpios[[#This Row],[Number of Affected Users]]))</f>
        <v>618269</v>
      </c>
      <c r="R348" s="11">
        <f>DatosLimpios[[#This Row],[Perdida economica UNK]] /DatosLimpios[[#This Row],[Nº de Usuarios Afectados]]</f>
        <v>3.3060043443873135</v>
      </c>
      <c r="S348" s="11" t="str">
        <f>IF(DatosLimpios[[#This Row],[Perdida $ por Usuario]]&gt;100, "Grave",IF(DatosLimpios[[#This Row],[Perdida $ por Usuario]]&gt;40, "Moderada","Leve"))</f>
        <v>Leve</v>
      </c>
      <c r="T348" s="1" t="str">
        <f t="shared" si="5"/>
        <v>Nation-state</v>
      </c>
      <c r="U348" s="3" t="s">
        <v>25</v>
      </c>
      <c r="V348" s="3" t="s">
        <v>16</v>
      </c>
      <c r="W348" s="2">
        <v>48</v>
      </c>
      <c r="X348" s="2" t="str">
        <f>IF(DatosLimpios[[#This Row],[Incident Resolution Time (in Hours)]]&gt;50,"Tardia",IF(DatosLimpios[[#This Row],[Incident Resolution Time (in Hours)]]&gt;20,"Media","Rapida" ))</f>
        <v>Media</v>
      </c>
    </row>
    <row r="349" spans="1:24" x14ac:dyDescent="0.25">
      <c r="A349" s="2">
        <v>352</v>
      </c>
      <c r="B349" s="3" t="s">
        <v>60</v>
      </c>
      <c r="C3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349" s="1" t="str">
        <f>IFERROR(VLOOKUP(DatosLimpios[[#This Row],[Paises]], TablaRegiones[],2,FALSE), "Otra")</f>
        <v>Asia</v>
      </c>
      <c r="E349" s="2">
        <v>2016</v>
      </c>
      <c r="F349" s="3" t="s">
        <v>17</v>
      </c>
      <c r="G349" s="2">
        <f xml:space="preserve"> 2025 -DatosLimpios[[#This Row],[Year]]</f>
        <v>9</v>
      </c>
      <c r="H349" s="1" t="str">
        <f>IF(TRIM(DatosLimpios[[#This Row],[Attack Type]])="","Unknown",PROPER(TRIM(LOWER(DatosLimpios[[#This Row],[Attack Type]]))))</f>
        <v>Ransomware</v>
      </c>
      <c r="I349" s="3" t="s">
        <v>69</v>
      </c>
      <c r="J34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49" s="11">
        <v>5966</v>
      </c>
      <c r="L349" s="11">
        <f>IF(DatosLimpios[[#This Row],[Financial Loss (in Million $) ]]="",0,ABS(DatosLimpios[[#This Row],[Financial Loss (in Million $) ]]))*1000</f>
        <v>5966000</v>
      </c>
      <c r="M349" s="11" t="str">
        <f>IF(DatosLimpios[[#This Row],[Perdida economica UNK]]&gt;4000000,"Alta", IF(DatosLimpios[[#This Row],[Perdida economica UNK]]&gt;100000,"Media", "Baja"))</f>
        <v>Alta</v>
      </c>
      <c r="N349" s="18" t="s">
        <v>398</v>
      </c>
      <c r="O349" s="3" t="s">
        <v>36</v>
      </c>
      <c r="P349" s="2">
        <f>IF(DatosLimpios[[#This Row],[Number of Affected Users]]="six hundred",600,VALUE(DatosLimpios[[#This Row],[Number of Affected Users]]))</f>
        <v>854961</v>
      </c>
      <c r="Q349" s="2">
        <f>IF(DatosLimpios[[#This Row],[Number of Affected Users]]="six hundred",600,VALUE(DatosLimpios[[#This Row],[Number of Affected Users]]))</f>
        <v>854961</v>
      </c>
      <c r="R349" s="11">
        <f>DatosLimpios[[#This Row],[Perdida economica UNK]] /DatosLimpios[[#This Row],[Nº de Usuarios Afectados]]</f>
        <v>6.9780960768970752</v>
      </c>
      <c r="S349" s="11" t="str">
        <f>IF(DatosLimpios[[#This Row],[Perdida $ por Usuario]]&gt;100, "Grave",IF(DatosLimpios[[#This Row],[Perdida $ por Usuario]]&gt;40, "Moderada","Leve"))</f>
        <v>Leve</v>
      </c>
      <c r="T349" s="1" t="str">
        <f t="shared" si="5"/>
        <v>Unknown</v>
      </c>
      <c r="U349" s="3" t="s">
        <v>15</v>
      </c>
      <c r="V349" s="3" t="s">
        <v>31</v>
      </c>
      <c r="W349" s="2">
        <v>7</v>
      </c>
      <c r="X349" s="2" t="str">
        <f>IF(DatosLimpios[[#This Row],[Incident Resolution Time (in Hours)]]&gt;50,"Tardia",IF(DatosLimpios[[#This Row],[Incident Resolution Time (in Hours)]]&gt;20,"Media","Rapida" ))</f>
        <v>Rapida</v>
      </c>
    </row>
    <row r="350" spans="1:24" x14ac:dyDescent="0.25">
      <c r="A350" s="2">
        <v>353</v>
      </c>
      <c r="B350" s="3" t="s">
        <v>66</v>
      </c>
      <c r="C3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50" s="1" t="str">
        <f>IFERROR(VLOOKUP(DatosLimpios[[#This Row],[Paises]], TablaRegiones[],2,FALSE), "Otra")</f>
        <v>América</v>
      </c>
      <c r="E350" s="2">
        <v>2019</v>
      </c>
      <c r="F350" s="3" t="s">
        <v>42</v>
      </c>
      <c r="G350" s="2">
        <f xml:space="preserve"> 2025 -DatosLimpios[[#This Row],[Year]]</f>
        <v>6</v>
      </c>
      <c r="H350" s="1" t="str">
        <f>IF(TRIM(DatosLimpios[[#This Row],[Attack Type]])="","Unknown",PROPER(TRIM(LOWER(DatosLimpios[[#This Row],[Attack Type]]))))</f>
        <v>Sql Injection</v>
      </c>
      <c r="I350" s="3" t="s">
        <v>12</v>
      </c>
      <c r="J35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50" s="11">
        <v>5633</v>
      </c>
      <c r="L350" s="11">
        <f>IF(DatosLimpios[[#This Row],[Financial Loss (in Million $) ]]="",0,ABS(DatosLimpios[[#This Row],[Financial Loss (in Million $) ]]))*1000</f>
        <v>5633000</v>
      </c>
      <c r="M350" s="11" t="str">
        <f>IF(DatosLimpios[[#This Row],[Perdida economica UNK]]&gt;4000000,"Alta", IF(DatosLimpios[[#This Row],[Perdida economica UNK]]&gt;100000,"Media", "Baja"))</f>
        <v>Alta</v>
      </c>
      <c r="N350" s="18" t="s">
        <v>399</v>
      </c>
      <c r="O350" s="3" t="s">
        <v>36</v>
      </c>
      <c r="P350" s="2">
        <f>IF(DatosLimpios[[#This Row],[Number of Affected Users]]="six hundred",600,VALUE(DatosLimpios[[#This Row],[Number of Affected Users]]))</f>
        <v>595157</v>
      </c>
      <c r="Q350" s="2">
        <f>IF(DatosLimpios[[#This Row],[Number of Affected Users]]="six hundred",600,VALUE(DatosLimpios[[#This Row],[Number of Affected Users]]))</f>
        <v>595157</v>
      </c>
      <c r="R350" s="11">
        <f>DatosLimpios[[#This Row],[Perdida economica UNK]] /DatosLimpios[[#This Row],[Nº de Usuarios Afectados]]</f>
        <v>9.4647294747436383</v>
      </c>
      <c r="S350" s="11" t="str">
        <f>IF(DatosLimpios[[#This Row],[Perdida $ por Usuario]]&gt;100, "Grave",IF(DatosLimpios[[#This Row],[Perdida $ por Usuario]]&gt;40, "Moderada","Leve"))</f>
        <v>Leve</v>
      </c>
      <c r="T350" s="1" t="str">
        <f t="shared" si="5"/>
        <v>Unknown</v>
      </c>
      <c r="U350" s="3" t="s">
        <v>52</v>
      </c>
      <c r="V350" s="3" t="s">
        <v>57</v>
      </c>
      <c r="W350" s="2">
        <v>41</v>
      </c>
      <c r="X350" s="2" t="str">
        <f>IF(DatosLimpios[[#This Row],[Incident Resolution Time (in Hours)]]&gt;50,"Tardia",IF(DatosLimpios[[#This Row],[Incident Resolution Time (in Hours)]]&gt;20,"Media","Rapida" ))</f>
        <v>Media</v>
      </c>
    </row>
    <row r="351" spans="1:24" x14ac:dyDescent="0.25">
      <c r="A351" s="2">
        <v>354</v>
      </c>
      <c r="B351" s="3" t="s">
        <v>41</v>
      </c>
      <c r="C3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51" s="1" t="str">
        <f>IFERROR(VLOOKUP(DatosLimpios[[#This Row],[Paises]], TablaRegiones[],2,FALSE), "Otra")</f>
        <v>Europa</v>
      </c>
      <c r="E351" s="2">
        <v>2016</v>
      </c>
      <c r="F351" s="3" t="s">
        <v>42</v>
      </c>
      <c r="G351" s="2">
        <f xml:space="preserve"> 2025 -DatosLimpios[[#This Row],[Year]]</f>
        <v>9</v>
      </c>
      <c r="H351" s="1" t="str">
        <f>IF(TRIM(DatosLimpios[[#This Row],[Attack Type]])="","Unknown",PROPER(TRIM(LOWER(DatosLimpios[[#This Row],[Attack Type]]))))</f>
        <v>Sql Injection</v>
      </c>
      <c r="I351" s="3" t="s">
        <v>69</v>
      </c>
      <c r="J35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51" s="11">
        <v>224</v>
      </c>
      <c r="L351" s="11">
        <f>IF(DatosLimpios[[#This Row],[Financial Loss (in Million $) ]]="",0,ABS(DatosLimpios[[#This Row],[Financial Loss (in Million $) ]]))*1000</f>
        <v>224000</v>
      </c>
      <c r="M351" s="11" t="str">
        <f>IF(DatosLimpios[[#This Row],[Perdida economica UNK]]&gt;4000000,"Alta", IF(DatosLimpios[[#This Row],[Perdida economica UNK]]&gt;100000,"Media", "Baja"))</f>
        <v>Media</v>
      </c>
      <c r="N351" s="18" t="s">
        <v>400</v>
      </c>
      <c r="O351" s="3" t="s">
        <v>14</v>
      </c>
      <c r="P351" s="2">
        <f>IF(DatosLimpios[[#This Row],[Number of Affected Users]]="six hundred",600,VALUE(DatosLimpios[[#This Row],[Number of Affected Users]]))</f>
        <v>813706</v>
      </c>
      <c r="Q351" s="2">
        <f>IF(DatosLimpios[[#This Row],[Number of Affected Users]]="six hundred",600,VALUE(DatosLimpios[[#This Row],[Number of Affected Users]]))</f>
        <v>813706</v>
      </c>
      <c r="R351" s="11">
        <f>DatosLimpios[[#This Row],[Perdida economica UNK]] /DatosLimpios[[#This Row],[Nº de Usuarios Afectados]]</f>
        <v>0.27528370197589791</v>
      </c>
      <c r="S351" s="11" t="str">
        <f>IF(DatosLimpios[[#This Row],[Perdida $ por Usuario]]&gt;100, "Grave",IF(DatosLimpios[[#This Row],[Perdida $ por Usuario]]&gt;40, "Moderada","Leve"))</f>
        <v>Leve</v>
      </c>
      <c r="T351" s="1" t="str">
        <f t="shared" si="5"/>
        <v>Hacker Group</v>
      </c>
      <c r="U351" s="3" t="s">
        <v>25</v>
      </c>
      <c r="V351" s="3" t="s">
        <v>16</v>
      </c>
      <c r="W351" s="2">
        <v>54</v>
      </c>
      <c r="X351" s="2" t="str">
        <f>IF(DatosLimpios[[#This Row],[Incident Resolution Time (in Hours)]]&gt;50,"Tardia",IF(DatosLimpios[[#This Row],[Incident Resolution Time (in Hours)]]&gt;20,"Media","Rapida" ))</f>
        <v>Tardia</v>
      </c>
    </row>
    <row r="352" spans="1:24" x14ac:dyDescent="0.25">
      <c r="A352" s="2">
        <v>355</v>
      </c>
      <c r="B352" s="3" t="s">
        <v>66</v>
      </c>
      <c r="C3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52" s="1" t="str">
        <f>IFERROR(VLOOKUP(DatosLimpios[[#This Row],[Paises]], TablaRegiones[],2,FALSE), "Otra")</f>
        <v>América</v>
      </c>
      <c r="E352" s="2">
        <v>2018</v>
      </c>
      <c r="F352" s="3" t="s">
        <v>39</v>
      </c>
      <c r="G352" s="2">
        <f xml:space="preserve"> 2025 -DatosLimpios[[#This Row],[Year]]</f>
        <v>7</v>
      </c>
      <c r="H352" s="1" t="str">
        <f>IF(TRIM(DatosLimpios[[#This Row],[Attack Type]])="","Unknown",PROPER(TRIM(LOWER(DatosLimpios[[#This Row],[Attack Type]]))))</f>
        <v>Ddos</v>
      </c>
      <c r="I352" s="3" t="s">
        <v>27</v>
      </c>
      <c r="J35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52" s="11">
        <v>8205</v>
      </c>
      <c r="L352" s="11">
        <f>IF(DatosLimpios[[#This Row],[Financial Loss (in Million $) ]]="",0,ABS(DatosLimpios[[#This Row],[Financial Loss (in Million $) ]]))*1000</f>
        <v>8205000</v>
      </c>
      <c r="M352" s="11" t="str">
        <f>IF(DatosLimpios[[#This Row],[Perdida economica UNK]]&gt;4000000,"Alta", IF(DatosLimpios[[#This Row],[Perdida economica UNK]]&gt;100000,"Media", "Baja"))</f>
        <v>Alta</v>
      </c>
      <c r="N352" s="18" t="s">
        <v>401</v>
      </c>
      <c r="O352" s="3" t="s">
        <v>29</v>
      </c>
      <c r="P352" s="2">
        <f>IF(DatosLimpios[[#This Row],[Number of Affected Users]]="six hundred",600,VALUE(DatosLimpios[[#This Row],[Number of Affected Users]]))</f>
        <v>322527</v>
      </c>
      <c r="Q352" s="2">
        <f>IF(DatosLimpios[[#This Row],[Number of Affected Users]]="six hundred",600,VALUE(DatosLimpios[[#This Row],[Number of Affected Users]]))</f>
        <v>322527</v>
      </c>
      <c r="R352" s="11">
        <f>DatosLimpios[[#This Row],[Perdida economica UNK]] /DatosLimpios[[#This Row],[Nº de Usuarios Afectados]]</f>
        <v>25.439730627203303</v>
      </c>
      <c r="S352" s="11" t="str">
        <f>IF(DatosLimpios[[#This Row],[Perdida $ por Usuario]]&gt;100, "Grave",IF(DatosLimpios[[#This Row],[Perdida $ por Usuario]]&gt;40, "Moderada","Leve"))</f>
        <v>Leve</v>
      </c>
      <c r="T352" s="1" t="str">
        <f t="shared" si="5"/>
        <v>Nation-state</v>
      </c>
      <c r="U352" s="3" t="s">
        <v>25</v>
      </c>
      <c r="V352" s="3" t="s">
        <v>49</v>
      </c>
      <c r="W352" s="2">
        <v>46</v>
      </c>
      <c r="X352" s="2" t="str">
        <f>IF(DatosLimpios[[#This Row],[Incident Resolution Time (in Hours)]]&gt;50,"Tardia",IF(DatosLimpios[[#This Row],[Incident Resolution Time (in Hours)]]&gt;20,"Media","Rapida" ))</f>
        <v>Media</v>
      </c>
    </row>
    <row r="353" spans="1:24" x14ac:dyDescent="0.25">
      <c r="A353" s="2">
        <v>356</v>
      </c>
      <c r="B353" s="3" t="s">
        <v>10</v>
      </c>
      <c r="C3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353" s="1" t="str">
        <f>IFERROR(VLOOKUP(DatosLimpios[[#This Row],[Paises]], TablaRegiones[],2,FALSE), "Otra")</f>
        <v>Asia</v>
      </c>
      <c r="E353" s="2">
        <v>2024</v>
      </c>
      <c r="F353" s="3" t="s">
        <v>39</v>
      </c>
      <c r="G353" s="2">
        <f xml:space="preserve"> 2025 -DatosLimpios[[#This Row],[Year]]</f>
        <v>1</v>
      </c>
      <c r="H353" s="1" t="str">
        <f>IF(TRIM(DatosLimpios[[#This Row],[Attack Type]])="","Unknown",PROPER(TRIM(LOWER(DatosLimpios[[#This Row],[Attack Type]]))))</f>
        <v>Ddos</v>
      </c>
      <c r="I353" s="3" t="s">
        <v>47</v>
      </c>
      <c r="J35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53" s="11">
        <v>1192</v>
      </c>
      <c r="L353" s="11">
        <f>IF(DatosLimpios[[#This Row],[Financial Loss (in Million $) ]]="",0,ABS(DatosLimpios[[#This Row],[Financial Loss (in Million $) ]]))*1000</f>
        <v>1192000</v>
      </c>
      <c r="M353" s="11" t="str">
        <f>IF(DatosLimpios[[#This Row],[Perdida economica UNK]]&gt;4000000,"Alta", IF(DatosLimpios[[#This Row],[Perdida economica UNK]]&gt;100000,"Media", "Baja"))</f>
        <v>Media</v>
      </c>
      <c r="N353" s="18" t="s">
        <v>402</v>
      </c>
      <c r="O353" s="3" t="s">
        <v>36</v>
      </c>
      <c r="P353" s="2">
        <f>IF(DatosLimpios[[#This Row],[Number of Affected Users]]="six hundred",600,VALUE(DatosLimpios[[#This Row],[Number of Affected Users]]))</f>
        <v>557016</v>
      </c>
      <c r="Q353" s="2">
        <f>IF(DatosLimpios[[#This Row],[Number of Affected Users]]="six hundred",600,VALUE(DatosLimpios[[#This Row],[Number of Affected Users]]))</f>
        <v>557016</v>
      </c>
      <c r="R353" s="11">
        <f>DatosLimpios[[#This Row],[Perdida economica UNK]] /DatosLimpios[[#This Row],[Nº de Usuarios Afectados]]</f>
        <v>2.1399744352047336</v>
      </c>
      <c r="S353" s="11" t="str">
        <f>IF(DatosLimpios[[#This Row],[Perdida $ por Usuario]]&gt;100, "Grave",IF(DatosLimpios[[#This Row],[Perdida $ por Usuario]]&gt;40, "Moderada","Leve"))</f>
        <v>Leve</v>
      </c>
      <c r="T353" s="1" t="str">
        <f t="shared" si="5"/>
        <v>Unknown</v>
      </c>
      <c r="U353" s="3" t="s">
        <v>52</v>
      </c>
      <c r="V353" s="3" t="s">
        <v>49</v>
      </c>
      <c r="W353" s="2">
        <v>34</v>
      </c>
      <c r="X353" s="2" t="str">
        <f>IF(DatosLimpios[[#This Row],[Incident Resolution Time (in Hours)]]&gt;50,"Tardia",IF(DatosLimpios[[#This Row],[Incident Resolution Time (in Hours)]]&gt;20,"Media","Rapida" ))</f>
        <v>Media</v>
      </c>
    </row>
    <row r="354" spans="1:24" x14ac:dyDescent="0.25">
      <c r="A354" s="2">
        <v>357</v>
      </c>
      <c r="B354" s="3" t="s">
        <v>26</v>
      </c>
      <c r="C3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54" s="1" t="str">
        <f>IFERROR(VLOOKUP(DatosLimpios[[#This Row],[Paises]], TablaRegiones[],2,FALSE), "Otra")</f>
        <v>Europa</v>
      </c>
      <c r="E354" s="2">
        <v>2017</v>
      </c>
      <c r="F354" s="3" t="s">
        <v>39</v>
      </c>
      <c r="G354" s="2">
        <f xml:space="preserve"> 2025 -DatosLimpios[[#This Row],[Year]]</f>
        <v>8</v>
      </c>
      <c r="H354" s="1" t="str">
        <f>IF(TRIM(DatosLimpios[[#This Row],[Attack Type]])="","Unknown",PROPER(TRIM(LOWER(DatosLimpios[[#This Row],[Attack Type]]))))</f>
        <v>Ddos</v>
      </c>
      <c r="I354" s="3" t="s">
        <v>47</v>
      </c>
      <c r="J35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54" s="11">
        <v>5483</v>
      </c>
      <c r="L354" s="11">
        <f>IF(DatosLimpios[[#This Row],[Financial Loss (in Million $) ]]="",0,ABS(DatosLimpios[[#This Row],[Financial Loss (in Million $) ]]))*1000</f>
        <v>5483000</v>
      </c>
      <c r="M354" s="11" t="str">
        <f>IF(DatosLimpios[[#This Row],[Perdida economica UNK]]&gt;4000000,"Alta", IF(DatosLimpios[[#This Row],[Perdida economica UNK]]&gt;100000,"Media", "Baja"))</f>
        <v>Alta</v>
      </c>
      <c r="N354" s="18" t="s">
        <v>403</v>
      </c>
      <c r="O354" s="3" t="s">
        <v>14</v>
      </c>
      <c r="P354" s="2">
        <f>IF(DatosLimpios[[#This Row],[Number of Affected Users]]="six hundred",600,VALUE(DatosLimpios[[#This Row],[Number of Affected Users]]))</f>
        <v>966668</v>
      </c>
      <c r="Q354" s="2">
        <f>IF(DatosLimpios[[#This Row],[Number of Affected Users]]="six hundred",600,VALUE(DatosLimpios[[#This Row],[Number of Affected Users]]))</f>
        <v>966668</v>
      </c>
      <c r="R354" s="11">
        <f>DatosLimpios[[#This Row],[Perdida economica UNK]] /DatosLimpios[[#This Row],[Nº de Usuarios Afectados]]</f>
        <v>5.6720611419846314</v>
      </c>
      <c r="S354" s="11" t="str">
        <f>IF(DatosLimpios[[#This Row],[Perdida $ por Usuario]]&gt;100, "Grave",IF(DatosLimpios[[#This Row],[Perdida $ por Usuario]]&gt;40, "Moderada","Leve"))</f>
        <v>Leve</v>
      </c>
      <c r="T354" s="1" t="str">
        <f t="shared" si="5"/>
        <v>Hacker Group</v>
      </c>
      <c r="U354" s="3" t="s">
        <v>25</v>
      </c>
      <c r="V354" s="3" t="s">
        <v>31</v>
      </c>
      <c r="W354" s="2">
        <v>15</v>
      </c>
      <c r="X354" s="2" t="str">
        <f>IF(DatosLimpios[[#This Row],[Incident Resolution Time (in Hours)]]&gt;50,"Tardia",IF(DatosLimpios[[#This Row],[Incident Resolution Time (in Hours)]]&gt;20,"Media","Rapida" ))</f>
        <v>Rapida</v>
      </c>
    </row>
    <row r="355" spans="1:24" x14ac:dyDescent="0.25">
      <c r="A355" s="2">
        <v>358</v>
      </c>
      <c r="B355" s="3" t="s">
        <v>41</v>
      </c>
      <c r="C3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55" s="1" t="str">
        <f>IFERROR(VLOOKUP(DatosLimpios[[#This Row],[Paises]], TablaRegiones[],2,FALSE), "Otra")</f>
        <v>Europa</v>
      </c>
      <c r="E355" s="2">
        <v>2020</v>
      </c>
      <c r="F355" s="3" t="s">
        <v>42</v>
      </c>
      <c r="G355" s="2">
        <f xml:space="preserve"> 2025 -DatosLimpios[[#This Row],[Year]]</f>
        <v>5</v>
      </c>
      <c r="H355" s="1" t="str">
        <f>IF(TRIM(DatosLimpios[[#This Row],[Attack Type]])="","Unknown",PROPER(TRIM(LOWER(DatosLimpios[[#This Row],[Attack Type]]))))</f>
        <v>Sql Injection</v>
      </c>
      <c r="I355" s="3" t="s">
        <v>18</v>
      </c>
      <c r="J35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55" s="11">
        <v>3617</v>
      </c>
      <c r="L355" s="11">
        <f>IF(DatosLimpios[[#This Row],[Financial Loss (in Million $) ]]="",0,ABS(DatosLimpios[[#This Row],[Financial Loss (in Million $) ]]))*1000</f>
        <v>3617000</v>
      </c>
      <c r="M355" s="11" t="str">
        <f>IF(DatosLimpios[[#This Row],[Perdida economica UNK]]&gt;4000000,"Alta", IF(DatosLimpios[[#This Row],[Perdida economica UNK]]&gt;100000,"Media", "Baja"))</f>
        <v>Media</v>
      </c>
      <c r="N355" s="18" t="s">
        <v>404</v>
      </c>
      <c r="O355" s="3" t="s">
        <v>29</v>
      </c>
      <c r="P355" s="2">
        <f>IF(DatosLimpios[[#This Row],[Number of Affected Users]]="six hundred",600,VALUE(DatosLimpios[[#This Row],[Number of Affected Users]]))</f>
        <v>813165</v>
      </c>
      <c r="Q355" s="2">
        <f>IF(DatosLimpios[[#This Row],[Number of Affected Users]]="six hundred",600,VALUE(DatosLimpios[[#This Row],[Number of Affected Users]]))</f>
        <v>813165</v>
      </c>
      <c r="R355" s="11">
        <f>DatosLimpios[[#This Row],[Perdida economica UNK]] /DatosLimpios[[#This Row],[Nº de Usuarios Afectados]]</f>
        <v>4.4480517484151436</v>
      </c>
      <c r="S355" s="11" t="str">
        <f>IF(DatosLimpios[[#This Row],[Perdida $ por Usuario]]&gt;100, "Grave",IF(DatosLimpios[[#This Row],[Perdida $ por Usuario]]&gt;40, "Moderada","Leve"))</f>
        <v>Leve</v>
      </c>
      <c r="T355" s="1" t="str">
        <f t="shared" si="5"/>
        <v>Nation-state</v>
      </c>
      <c r="U355" s="3" t="s">
        <v>15</v>
      </c>
      <c r="V355" s="3" t="s">
        <v>37</v>
      </c>
      <c r="W355" s="2">
        <v>44</v>
      </c>
      <c r="X355" s="2" t="str">
        <f>IF(DatosLimpios[[#This Row],[Incident Resolution Time (in Hours)]]&gt;50,"Tardia",IF(DatosLimpios[[#This Row],[Incident Resolution Time (in Hours)]]&gt;20,"Media","Rapida" ))</f>
        <v>Media</v>
      </c>
    </row>
    <row r="356" spans="1:24" x14ac:dyDescent="0.25">
      <c r="A356" s="2">
        <v>359</v>
      </c>
      <c r="B356" s="3" t="s">
        <v>41</v>
      </c>
      <c r="C3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56" s="1" t="str">
        <f>IFERROR(VLOOKUP(DatosLimpios[[#This Row],[Paises]], TablaRegiones[],2,FALSE), "Otra")</f>
        <v>Europa</v>
      </c>
      <c r="E356" s="2">
        <v>2018</v>
      </c>
      <c r="F356" s="3" t="s">
        <v>42</v>
      </c>
      <c r="G356" s="2">
        <f xml:space="preserve"> 2025 -DatosLimpios[[#This Row],[Year]]</f>
        <v>7</v>
      </c>
      <c r="H356" s="1" t="str">
        <f>IF(TRIM(DatosLimpios[[#This Row],[Attack Type]])="","Unknown",PROPER(TRIM(LOWER(DatosLimpios[[#This Row],[Attack Type]]))))</f>
        <v>Sql Injection</v>
      </c>
      <c r="I356" s="3" t="s">
        <v>69</v>
      </c>
      <c r="J35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56" s="11">
        <v>8006</v>
      </c>
      <c r="L356" s="11">
        <f>IF(DatosLimpios[[#This Row],[Financial Loss (in Million $) ]]="",0,ABS(DatosLimpios[[#This Row],[Financial Loss (in Million $) ]]))*1000</f>
        <v>8006000</v>
      </c>
      <c r="M356" s="11" t="str">
        <f>IF(DatosLimpios[[#This Row],[Perdida economica UNK]]&gt;4000000,"Alta", IF(DatosLimpios[[#This Row],[Perdida economica UNK]]&gt;100000,"Media", "Baja"))</f>
        <v>Alta</v>
      </c>
      <c r="N356" s="18" t="s">
        <v>405</v>
      </c>
      <c r="O356" s="3" t="s">
        <v>36</v>
      </c>
      <c r="P356" s="2">
        <f>IF(DatosLimpios[[#This Row],[Number of Affected Users]]="six hundred",600,VALUE(DatosLimpios[[#This Row],[Number of Affected Users]]))</f>
        <v>400807</v>
      </c>
      <c r="Q356" s="2">
        <f>IF(DatosLimpios[[#This Row],[Number of Affected Users]]="six hundred",600,VALUE(DatosLimpios[[#This Row],[Number of Affected Users]]))</f>
        <v>400807</v>
      </c>
      <c r="R356" s="11">
        <f>DatosLimpios[[#This Row],[Perdida economica UNK]] /DatosLimpios[[#This Row],[Nº de Usuarios Afectados]]</f>
        <v>19.974701040650487</v>
      </c>
      <c r="S356" s="11" t="str">
        <f>IF(DatosLimpios[[#This Row],[Perdida $ por Usuario]]&gt;100, "Grave",IF(DatosLimpios[[#This Row],[Perdida $ por Usuario]]&gt;40, "Moderada","Leve"))</f>
        <v>Leve</v>
      </c>
      <c r="T356" s="1" t="str">
        <f t="shared" si="5"/>
        <v>Unknown</v>
      </c>
      <c r="U356" s="3" t="s">
        <v>25</v>
      </c>
      <c r="V356" s="3" t="s">
        <v>49</v>
      </c>
      <c r="W356" s="2">
        <v>67</v>
      </c>
      <c r="X356" s="2" t="str">
        <f>IF(DatosLimpios[[#This Row],[Incident Resolution Time (in Hours)]]&gt;50,"Tardia",IF(DatosLimpios[[#This Row],[Incident Resolution Time (in Hours)]]&gt;20,"Media","Rapida" ))</f>
        <v>Tardia</v>
      </c>
    </row>
    <row r="357" spans="1:24" x14ac:dyDescent="0.25">
      <c r="A357" s="2">
        <v>360</v>
      </c>
      <c r="B357" s="3" t="s">
        <v>66</v>
      </c>
      <c r="C3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57" s="1" t="str">
        <f>IFERROR(VLOOKUP(DatosLimpios[[#This Row],[Paises]], TablaRegiones[],2,FALSE), "Otra")</f>
        <v>América</v>
      </c>
      <c r="E357" s="2">
        <v>2023</v>
      </c>
      <c r="F357" s="3" t="s">
        <v>22</v>
      </c>
      <c r="G357" s="2">
        <f xml:space="preserve"> 2025 -DatosLimpios[[#This Row],[Year]]</f>
        <v>2</v>
      </c>
      <c r="H357" s="1" t="str">
        <f>IF(TRIM(DatosLimpios[[#This Row],[Attack Type]])="","Unknown",PROPER(TRIM(LOWER(DatosLimpios[[#This Row],[Attack Type]]))))</f>
        <v>Man-In-The-Middle</v>
      </c>
      <c r="I357" s="3" t="s">
        <v>18</v>
      </c>
      <c r="J35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57" s="11">
        <v>7485</v>
      </c>
      <c r="L357" s="11">
        <f>IF(DatosLimpios[[#This Row],[Financial Loss (in Million $) ]]="",0,ABS(DatosLimpios[[#This Row],[Financial Loss (in Million $) ]]))*1000</f>
        <v>7485000</v>
      </c>
      <c r="M357" s="11" t="str">
        <f>IF(DatosLimpios[[#This Row],[Perdida economica UNK]]&gt;4000000,"Alta", IF(DatosLimpios[[#This Row],[Perdida economica UNK]]&gt;100000,"Media", "Baja"))</f>
        <v>Alta</v>
      </c>
      <c r="N357" s="18" t="s">
        <v>406</v>
      </c>
      <c r="O357" s="3" t="s">
        <v>14</v>
      </c>
      <c r="P357" s="2">
        <f>IF(DatosLimpios[[#This Row],[Number of Affected Users]]="six hundred",600,VALUE(DatosLimpios[[#This Row],[Number of Affected Users]]))</f>
        <v>549300</v>
      </c>
      <c r="Q357" s="2">
        <f>IF(DatosLimpios[[#This Row],[Number of Affected Users]]="six hundred",600,VALUE(DatosLimpios[[#This Row],[Number of Affected Users]]))</f>
        <v>549300</v>
      </c>
      <c r="R357" s="11">
        <f>DatosLimpios[[#This Row],[Perdida economica UNK]] /DatosLimpios[[#This Row],[Nº de Usuarios Afectados]]</f>
        <v>13.626433642818132</v>
      </c>
      <c r="S357" s="11" t="str">
        <f>IF(DatosLimpios[[#This Row],[Perdida $ por Usuario]]&gt;100, "Grave",IF(DatosLimpios[[#This Row],[Perdida $ por Usuario]]&gt;40, "Moderada","Leve"))</f>
        <v>Leve</v>
      </c>
      <c r="T357" s="1" t="str">
        <f t="shared" si="5"/>
        <v>Hacker Group</v>
      </c>
      <c r="U357" s="3" t="s">
        <v>25</v>
      </c>
      <c r="V357" s="3" t="s">
        <v>37</v>
      </c>
      <c r="W357" s="2">
        <v>26</v>
      </c>
      <c r="X357" s="2" t="str">
        <f>IF(DatosLimpios[[#This Row],[Incident Resolution Time (in Hours)]]&gt;50,"Tardia",IF(DatosLimpios[[#This Row],[Incident Resolution Time (in Hours)]]&gt;20,"Media","Rapida" ))</f>
        <v>Media</v>
      </c>
    </row>
    <row r="358" spans="1:24" x14ac:dyDescent="0.25">
      <c r="A358" s="2">
        <v>361</v>
      </c>
      <c r="B358" s="3" t="s">
        <v>66</v>
      </c>
      <c r="C3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58" s="1" t="str">
        <f>IFERROR(VLOOKUP(DatosLimpios[[#This Row],[Paises]], TablaRegiones[],2,FALSE), "Otra")</f>
        <v>América</v>
      </c>
      <c r="E358" s="2">
        <v>2021</v>
      </c>
      <c r="F358" s="3" t="s">
        <v>17</v>
      </c>
      <c r="G358" s="2">
        <f xml:space="preserve"> 2025 -DatosLimpios[[#This Row],[Year]]</f>
        <v>4</v>
      </c>
      <c r="H358" s="1" t="str">
        <f>IF(TRIM(DatosLimpios[[#This Row],[Attack Type]])="","Unknown",PROPER(TRIM(LOWER(DatosLimpios[[#This Row],[Attack Type]]))))</f>
        <v>Ransomware</v>
      </c>
      <c r="I358" s="3" t="s">
        <v>69</v>
      </c>
      <c r="J35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58" s="11">
        <v>7401</v>
      </c>
      <c r="L358" s="11">
        <f>IF(DatosLimpios[[#This Row],[Financial Loss (in Million $) ]]="",0,ABS(DatosLimpios[[#This Row],[Financial Loss (in Million $) ]]))*1000</f>
        <v>7401000</v>
      </c>
      <c r="M358" s="11" t="str">
        <f>IF(DatosLimpios[[#This Row],[Perdida economica UNK]]&gt;4000000,"Alta", IF(DatosLimpios[[#This Row],[Perdida economica UNK]]&gt;100000,"Media", "Baja"))</f>
        <v>Alta</v>
      </c>
      <c r="N358" s="18" t="s">
        <v>407</v>
      </c>
      <c r="O358" s="3" t="s">
        <v>36</v>
      </c>
      <c r="P358" s="2">
        <f>IF(DatosLimpios[[#This Row],[Number of Affected Users]]="six hundred",600,VALUE(DatosLimpios[[#This Row],[Number of Affected Users]]))</f>
        <v>956893</v>
      </c>
      <c r="Q358" s="2">
        <f>IF(DatosLimpios[[#This Row],[Number of Affected Users]]="six hundred",600,VALUE(DatosLimpios[[#This Row],[Number of Affected Users]]))</f>
        <v>956893</v>
      </c>
      <c r="R358" s="11">
        <f>DatosLimpios[[#This Row],[Perdida economica UNK]] /DatosLimpios[[#This Row],[Nº de Usuarios Afectados]]</f>
        <v>7.7344070862677432</v>
      </c>
      <c r="S358" s="11" t="str">
        <f>IF(DatosLimpios[[#This Row],[Perdida $ por Usuario]]&gt;100, "Grave",IF(DatosLimpios[[#This Row],[Perdida $ por Usuario]]&gt;40, "Moderada","Leve"))</f>
        <v>Leve</v>
      </c>
      <c r="T358" s="1" t="str">
        <f t="shared" si="5"/>
        <v>Unknown</v>
      </c>
      <c r="U358" s="3" t="s">
        <v>34</v>
      </c>
      <c r="V358" s="3" t="s">
        <v>37</v>
      </c>
      <c r="W358" s="2">
        <v>49</v>
      </c>
      <c r="X358" s="2" t="str">
        <f>IF(DatosLimpios[[#This Row],[Incident Resolution Time (in Hours)]]&gt;50,"Tardia",IF(DatosLimpios[[#This Row],[Incident Resolution Time (in Hours)]]&gt;20,"Media","Rapida" ))</f>
        <v>Media</v>
      </c>
    </row>
    <row r="359" spans="1:24" x14ac:dyDescent="0.25">
      <c r="A359" s="2">
        <v>362</v>
      </c>
      <c r="B359" s="3" t="s">
        <v>45</v>
      </c>
      <c r="C3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59" s="1" t="str">
        <f>IFERROR(VLOOKUP(DatosLimpios[[#This Row],[Paises]], TablaRegiones[],2,FALSE), "Otra")</f>
        <v>Asia</v>
      </c>
      <c r="E359" s="2">
        <v>2015</v>
      </c>
      <c r="F359" s="3" t="s">
        <v>42</v>
      </c>
      <c r="G359" s="2">
        <f xml:space="preserve"> 2025 -DatosLimpios[[#This Row],[Year]]</f>
        <v>10</v>
      </c>
      <c r="H359" s="1" t="str">
        <f>IF(TRIM(DatosLimpios[[#This Row],[Attack Type]])="","Unknown",PROPER(TRIM(LOWER(DatosLimpios[[#This Row],[Attack Type]]))))</f>
        <v>Sql Injection</v>
      </c>
      <c r="I359" s="3" t="s">
        <v>69</v>
      </c>
      <c r="J35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59" s="11">
        <v>462</v>
      </c>
      <c r="L359" s="11">
        <f>IF(DatosLimpios[[#This Row],[Financial Loss (in Million $) ]]="",0,ABS(DatosLimpios[[#This Row],[Financial Loss (in Million $) ]]))*1000</f>
        <v>462000</v>
      </c>
      <c r="M359" s="11" t="str">
        <f>IF(DatosLimpios[[#This Row],[Perdida economica UNK]]&gt;4000000,"Alta", IF(DatosLimpios[[#This Row],[Perdida economica UNK]]&gt;100000,"Media", "Baja"))</f>
        <v>Media</v>
      </c>
      <c r="N359" s="18" t="s">
        <v>408</v>
      </c>
      <c r="O359" s="3" t="s">
        <v>33</v>
      </c>
      <c r="P359" s="2">
        <f>IF(DatosLimpios[[#This Row],[Number of Affected Users]]="six hundred",600,VALUE(DatosLimpios[[#This Row],[Number of Affected Users]]))</f>
        <v>245370</v>
      </c>
      <c r="Q359" s="2">
        <f>IF(DatosLimpios[[#This Row],[Number of Affected Users]]="six hundred",600,VALUE(DatosLimpios[[#This Row],[Number of Affected Users]]))</f>
        <v>245370</v>
      </c>
      <c r="R359" s="11">
        <f>DatosLimpios[[#This Row],[Perdida economica UNK]] /DatosLimpios[[#This Row],[Nº de Usuarios Afectados]]</f>
        <v>1.8828707665973836</v>
      </c>
      <c r="S359" s="11" t="str">
        <f>IF(DatosLimpios[[#This Row],[Perdida $ por Usuario]]&gt;100, "Grave",IF(DatosLimpios[[#This Row],[Perdida $ por Usuario]]&gt;40, "Moderada","Leve"))</f>
        <v>Leve</v>
      </c>
      <c r="T359" s="1" t="str">
        <f t="shared" si="5"/>
        <v>Insider</v>
      </c>
      <c r="U359" s="3" t="s">
        <v>34</v>
      </c>
      <c r="V359" s="3" t="s">
        <v>31</v>
      </c>
      <c r="W359" s="2">
        <v>57</v>
      </c>
      <c r="X359" s="2" t="str">
        <f>IF(DatosLimpios[[#This Row],[Incident Resolution Time (in Hours)]]&gt;50,"Tardia",IF(DatosLimpios[[#This Row],[Incident Resolution Time (in Hours)]]&gt;20,"Media","Rapida" ))</f>
        <v>Tardia</v>
      </c>
    </row>
    <row r="360" spans="1:24" x14ac:dyDescent="0.25">
      <c r="A360" s="2">
        <v>363</v>
      </c>
      <c r="B360" s="3" t="s">
        <v>66</v>
      </c>
      <c r="C3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60" s="1" t="str">
        <f>IFERROR(VLOOKUP(DatosLimpios[[#This Row],[Paises]], TablaRegiones[],2,FALSE), "Otra")</f>
        <v>América</v>
      </c>
      <c r="E360" s="2">
        <v>2017</v>
      </c>
      <c r="F360" s="3" t="s">
        <v>63</v>
      </c>
      <c r="G360" s="2">
        <f xml:space="preserve"> 2025 -DatosLimpios[[#This Row],[Year]]</f>
        <v>8</v>
      </c>
      <c r="H360" s="1" t="str">
        <f>IF(TRIM(DatosLimpios[[#This Row],[Attack Type]])="","Unknown",PROPER(TRIM(LOWER(DatosLimpios[[#This Row],[Attack Type]]))))</f>
        <v>Malware</v>
      </c>
      <c r="I360" s="3" t="s">
        <v>23</v>
      </c>
      <c r="J36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60" s="11">
        <v>959</v>
      </c>
      <c r="L360" s="11">
        <f>IF(DatosLimpios[[#This Row],[Financial Loss (in Million $) ]]="",0,ABS(DatosLimpios[[#This Row],[Financial Loss (in Million $) ]]))*1000</f>
        <v>959000</v>
      </c>
      <c r="M360" s="11" t="str">
        <f>IF(DatosLimpios[[#This Row],[Perdida economica UNK]]&gt;4000000,"Alta", IF(DatosLimpios[[#This Row],[Perdida economica UNK]]&gt;100000,"Media", "Baja"))</f>
        <v>Media</v>
      </c>
      <c r="N360" s="18" t="s">
        <v>409</v>
      </c>
      <c r="O360" s="3" t="s">
        <v>29</v>
      </c>
      <c r="P360" s="2">
        <f>IF(DatosLimpios[[#This Row],[Number of Affected Users]]="six hundred",600,VALUE(DatosLimpios[[#This Row],[Number of Affected Users]]))</f>
        <v>912731</v>
      </c>
      <c r="Q360" s="2">
        <f>IF(DatosLimpios[[#This Row],[Number of Affected Users]]="six hundred",600,VALUE(DatosLimpios[[#This Row],[Number of Affected Users]]))</f>
        <v>912731</v>
      </c>
      <c r="R360" s="11">
        <f>DatosLimpios[[#This Row],[Perdida economica UNK]] /DatosLimpios[[#This Row],[Nº de Usuarios Afectados]]</f>
        <v>1.0506929204771176</v>
      </c>
      <c r="S360" s="11" t="str">
        <f>IF(DatosLimpios[[#This Row],[Perdida $ por Usuario]]&gt;100, "Grave",IF(DatosLimpios[[#This Row],[Perdida $ por Usuario]]&gt;40, "Moderada","Leve"))</f>
        <v>Leve</v>
      </c>
      <c r="T360" s="1" t="str">
        <f t="shared" si="5"/>
        <v>Nation-state</v>
      </c>
      <c r="U360" s="3" t="s">
        <v>52</v>
      </c>
      <c r="V360" s="3" t="s">
        <v>49</v>
      </c>
      <c r="W360" s="2">
        <v>4</v>
      </c>
      <c r="X360" s="2" t="str">
        <f>IF(DatosLimpios[[#This Row],[Incident Resolution Time (in Hours)]]&gt;50,"Tardia",IF(DatosLimpios[[#This Row],[Incident Resolution Time (in Hours)]]&gt;20,"Media","Rapida" ))</f>
        <v>Rapida</v>
      </c>
    </row>
    <row r="361" spans="1:24" x14ac:dyDescent="0.25">
      <c r="A361" s="2">
        <v>364</v>
      </c>
      <c r="B361" s="3" t="s">
        <v>87</v>
      </c>
      <c r="C3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361" s="1" t="str">
        <f>IFERROR(VLOOKUP(DatosLimpios[[#This Row],[Paises]], TablaRegiones[],2,FALSE), "Otra")</f>
        <v>América</v>
      </c>
      <c r="E361" s="2">
        <v>2017</v>
      </c>
      <c r="F361" s="3" t="s">
        <v>63</v>
      </c>
      <c r="G361" s="2">
        <f xml:space="preserve"> 2025 -DatosLimpios[[#This Row],[Year]]</f>
        <v>8</v>
      </c>
      <c r="H361" s="1" t="str">
        <f>IF(TRIM(DatosLimpios[[#This Row],[Attack Type]])="","Unknown",PROPER(TRIM(LOWER(DatosLimpios[[#This Row],[Attack Type]]))))</f>
        <v>Malware</v>
      </c>
      <c r="I361" s="3" t="s">
        <v>27</v>
      </c>
      <c r="J36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61" s="11">
        <v>8119</v>
      </c>
      <c r="L361" s="11">
        <f>IF(DatosLimpios[[#This Row],[Financial Loss (in Million $) ]]="",0,ABS(DatosLimpios[[#This Row],[Financial Loss (in Million $) ]]))*1000</f>
        <v>8119000</v>
      </c>
      <c r="M361" s="11" t="str">
        <f>IF(DatosLimpios[[#This Row],[Perdida economica UNK]]&gt;4000000,"Alta", IF(DatosLimpios[[#This Row],[Perdida economica UNK]]&gt;100000,"Media", "Baja"))</f>
        <v>Alta</v>
      </c>
      <c r="N361" s="18" t="s">
        <v>410</v>
      </c>
      <c r="O361" s="3" t="s">
        <v>33</v>
      </c>
      <c r="P361" s="2">
        <f>IF(DatosLimpios[[#This Row],[Number of Affected Users]]="six hundred",600,VALUE(DatosLimpios[[#This Row],[Number of Affected Users]]))</f>
        <v>362085</v>
      </c>
      <c r="Q361" s="2">
        <f>IF(DatosLimpios[[#This Row],[Number of Affected Users]]="six hundred",600,VALUE(DatosLimpios[[#This Row],[Number of Affected Users]]))</f>
        <v>362085</v>
      </c>
      <c r="R361" s="11">
        <f>DatosLimpios[[#This Row],[Perdida economica UNK]] /DatosLimpios[[#This Row],[Nº de Usuarios Afectados]]</f>
        <v>22.42291174724167</v>
      </c>
      <c r="S361" s="11" t="str">
        <f>IF(DatosLimpios[[#This Row],[Perdida $ por Usuario]]&gt;100, "Grave",IF(DatosLimpios[[#This Row],[Perdida $ por Usuario]]&gt;40, "Moderada","Leve"))</f>
        <v>Leve</v>
      </c>
      <c r="T361" s="1" t="str">
        <f t="shared" si="5"/>
        <v>Insider</v>
      </c>
      <c r="U361" s="3" t="s">
        <v>25</v>
      </c>
      <c r="V361" s="3" t="s">
        <v>16</v>
      </c>
      <c r="W361" s="2">
        <v>5</v>
      </c>
      <c r="X361" s="2" t="str">
        <f>IF(DatosLimpios[[#This Row],[Incident Resolution Time (in Hours)]]&gt;50,"Tardia",IF(DatosLimpios[[#This Row],[Incident Resolution Time (in Hours)]]&gt;20,"Media","Rapida" ))</f>
        <v>Rapida</v>
      </c>
    </row>
    <row r="362" spans="1:24" x14ac:dyDescent="0.25">
      <c r="A362" s="2">
        <v>365</v>
      </c>
      <c r="B362" s="3" t="s">
        <v>32</v>
      </c>
      <c r="C3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362" s="1" t="str">
        <f>IFERROR(VLOOKUP(DatosLimpios[[#This Row],[Paises]], TablaRegiones[],2,FALSE), "Otra")</f>
        <v>Europa</v>
      </c>
      <c r="E362" s="2">
        <v>2022</v>
      </c>
      <c r="F362" s="3" t="s">
        <v>42</v>
      </c>
      <c r="G362" s="2">
        <f xml:space="preserve"> 2025 -DatosLimpios[[#This Row],[Year]]</f>
        <v>3</v>
      </c>
      <c r="H362" s="1" t="str">
        <f>IF(TRIM(DatosLimpios[[#This Row],[Attack Type]])="","Unknown",PROPER(TRIM(LOWER(DatosLimpios[[#This Row],[Attack Type]]))))</f>
        <v>Sql Injection</v>
      </c>
      <c r="I362" s="3" t="s">
        <v>27</v>
      </c>
      <c r="J36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62" s="11">
        <v>428</v>
      </c>
      <c r="L362" s="11">
        <f>IF(DatosLimpios[[#This Row],[Financial Loss (in Million $) ]]="",0,ABS(DatosLimpios[[#This Row],[Financial Loss (in Million $) ]]))*1000</f>
        <v>428000</v>
      </c>
      <c r="M362" s="11" t="str">
        <f>IF(DatosLimpios[[#This Row],[Perdida economica UNK]]&gt;4000000,"Alta", IF(DatosLimpios[[#This Row],[Perdida economica UNK]]&gt;100000,"Media", "Baja"))</f>
        <v>Media</v>
      </c>
      <c r="N362" s="18" t="s">
        <v>411</v>
      </c>
      <c r="O362" s="3" t="s">
        <v>14</v>
      </c>
      <c r="P362" s="2">
        <f>IF(DatosLimpios[[#This Row],[Number of Affected Users]]="six hundred",600,VALUE(DatosLimpios[[#This Row],[Number of Affected Users]]))</f>
        <v>862664</v>
      </c>
      <c r="Q362" s="2">
        <f>IF(DatosLimpios[[#This Row],[Number of Affected Users]]="six hundred",600,VALUE(DatosLimpios[[#This Row],[Number of Affected Users]]))</f>
        <v>862664</v>
      </c>
      <c r="R362" s="11">
        <f>DatosLimpios[[#This Row],[Perdida economica UNK]] /DatosLimpios[[#This Row],[Nº de Usuarios Afectados]]</f>
        <v>0.49613754602023502</v>
      </c>
      <c r="S362" s="11" t="str">
        <f>IF(DatosLimpios[[#This Row],[Perdida $ por Usuario]]&gt;100, "Grave",IF(DatosLimpios[[#This Row],[Perdida $ por Usuario]]&gt;40, "Moderada","Leve"))</f>
        <v>Leve</v>
      </c>
      <c r="T362" s="1" t="str">
        <f t="shared" si="5"/>
        <v>Hacker Group</v>
      </c>
      <c r="U362" s="3" t="s">
        <v>52</v>
      </c>
      <c r="V362" s="3" t="s">
        <v>49</v>
      </c>
      <c r="W362" s="2">
        <v>44</v>
      </c>
      <c r="X362" s="2" t="str">
        <f>IF(DatosLimpios[[#This Row],[Incident Resolution Time (in Hours)]]&gt;50,"Tardia",IF(DatosLimpios[[#This Row],[Incident Resolution Time (in Hours)]]&gt;20,"Media","Rapida" ))</f>
        <v>Media</v>
      </c>
    </row>
    <row r="363" spans="1:24" x14ac:dyDescent="0.25">
      <c r="A363" s="2">
        <v>366</v>
      </c>
      <c r="B363" s="3" t="s">
        <v>10</v>
      </c>
      <c r="C3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363" s="1" t="str">
        <f>IFERROR(VLOOKUP(DatosLimpios[[#This Row],[Paises]], TablaRegiones[],2,FALSE), "Otra")</f>
        <v>Asia</v>
      </c>
      <c r="E363" s="2">
        <v>2015</v>
      </c>
      <c r="F363" s="3" t="s">
        <v>17</v>
      </c>
      <c r="G363" s="2">
        <f xml:space="preserve"> 2025 -DatosLimpios[[#This Row],[Year]]</f>
        <v>10</v>
      </c>
      <c r="H363" s="1" t="str">
        <f>IF(TRIM(DatosLimpios[[#This Row],[Attack Type]])="","Unknown",PROPER(TRIM(LOWER(DatosLimpios[[#This Row],[Attack Type]]))))</f>
        <v>Ransomware</v>
      </c>
      <c r="I363" s="3" t="s">
        <v>27</v>
      </c>
      <c r="J36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63" s="11">
        <v>3265</v>
      </c>
      <c r="L363" s="11">
        <f>IF(DatosLimpios[[#This Row],[Financial Loss (in Million $) ]]="",0,ABS(DatosLimpios[[#This Row],[Financial Loss (in Million $) ]]))*1000</f>
        <v>3265000</v>
      </c>
      <c r="M363" s="11" t="str">
        <f>IF(DatosLimpios[[#This Row],[Perdida economica UNK]]&gt;4000000,"Alta", IF(DatosLimpios[[#This Row],[Perdida economica UNK]]&gt;100000,"Media", "Baja"))</f>
        <v>Media</v>
      </c>
      <c r="N363" s="18" t="s">
        <v>412</v>
      </c>
      <c r="O363" s="3" t="s">
        <v>33</v>
      </c>
      <c r="P363" s="2">
        <f>IF(DatosLimpios[[#This Row],[Number of Affected Users]]="six hundred",600,VALUE(DatosLimpios[[#This Row],[Number of Affected Users]]))</f>
        <v>313384</v>
      </c>
      <c r="Q363" s="2">
        <f>IF(DatosLimpios[[#This Row],[Number of Affected Users]]="six hundred",600,VALUE(DatosLimpios[[#This Row],[Number of Affected Users]]))</f>
        <v>313384</v>
      </c>
      <c r="R363" s="11">
        <f>DatosLimpios[[#This Row],[Perdida economica UNK]] /DatosLimpios[[#This Row],[Nº de Usuarios Afectados]]</f>
        <v>10.418528067801802</v>
      </c>
      <c r="S363" s="11" t="str">
        <f>IF(DatosLimpios[[#This Row],[Perdida $ por Usuario]]&gt;100, "Grave",IF(DatosLimpios[[#This Row],[Perdida $ por Usuario]]&gt;40, "Moderada","Leve"))</f>
        <v>Leve</v>
      </c>
      <c r="T363" s="1" t="str">
        <f t="shared" si="5"/>
        <v>Insider</v>
      </c>
      <c r="U363" s="3" t="s">
        <v>34</v>
      </c>
      <c r="V363" s="3" t="s">
        <v>37</v>
      </c>
      <c r="W363" s="2">
        <v>51</v>
      </c>
      <c r="X363" s="2" t="str">
        <f>IF(DatosLimpios[[#This Row],[Incident Resolution Time (in Hours)]]&gt;50,"Tardia",IF(DatosLimpios[[#This Row],[Incident Resolution Time (in Hours)]]&gt;20,"Media","Rapida" ))</f>
        <v>Tardia</v>
      </c>
    </row>
    <row r="364" spans="1:24" x14ac:dyDescent="0.25">
      <c r="A364" s="2">
        <v>367</v>
      </c>
      <c r="B364" s="3" t="s">
        <v>60</v>
      </c>
      <c r="C3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364" s="1" t="str">
        <f>IFERROR(VLOOKUP(DatosLimpios[[#This Row],[Paises]], TablaRegiones[],2,FALSE), "Otra")</f>
        <v>Asia</v>
      </c>
      <c r="E364" s="2">
        <v>2018</v>
      </c>
      <c r="F364" s="3" t="s">
        <v>63</v>
      </c>
      <c r="G364" s="2">
        <f xml:space="preserve"> 2025 -DatosLimpios[[#This Row],[Year]]</f>
        <v>7</v>
      </c>
      <c r="H364" s="1" t="str">
        <f>IF(TRIM(DatosLimpios[[#This Row],[Attack Type]])="","Unknown",PROPER(TRIM(LOWER(DatosLimpios[[#This Row],[Attack Type]]))))</f>
        <v>Malware</v>
      </c>
      <c r="I364" s="3" t="s">
        <v>46</v>
      </c>
      <c r="J36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64" s="11">
        <v>1799</v>
      </c>
      <c r="L364" s="11">
        <f>IF(DatosLimpios[[#This Row],[Financial Loss (in Million $) ]]="",0,ABS(DatosLimpios[[#This Row],[Financial Loss (in Million $) ]]))*1000</f>
        <v>1799000</v>
      </c>
      <c r="M364" s="11" t="str">
        <f>IF(DatosLimpios[[#This Row],[Perdida economica UNK]]&gt;4000000,"Alta", IF(DatosLimpios[[#This Row],[Perdida economica UNK]]&gt;100000,"Media", "Baja"))</f>
        <v>Media</v>
      </c>
      <c r="N364" s="18" t="s">
        <v>413</v>
      </c>
      <c r="O364" s="3" t="s">
        <v>36</v>
      </c>
      <c r="P364" s="2">
        <f>IF(DatosLimpios[[#This Row],[Number of Affected Users]]="six hundred",600,VALUE(DatosLimpios[[#This Row],[Number of Affected Users]]))</f>
        <v>593009</v>
      </c>
      <c r="Q364" s="2">
        <f>IF(DatosLimpios[[#This Row],[Number of Affected Users]]="six hundred",600,VALUE(DatosLimpios[[#This Row],[Number of Affected Users]]))</f>
        <v>593009</v>
      </c>
      <c r="R364" s="11">
        <f>DatosLimpios[[#This Row],[Perdida economica UNK]] /DatosLimpios[[#This Row],[Nº de Usuarios Afectados]]</f>
        <v>3.0336807704436191</v>
      </c>
      <c r="S364" s="11" t="str">
        <f>IF(DatosLimpios[[#This Row],[Perdida $ por Usuario]]&gt;100, "Grave",IF(DatosLimpios[[#This Row],[Perdida $ por Usuario]]&gt;40, "Moderada","Leve"))</f>
        <v>Leve</v>
      </c>
      <c r="T364" s="1" t="str">
        <f t="shared" si="5"/>
        <v>Unknown</v>
      </c>
      <c r="U364" s="3" t="s">
        <v>34</v>
      </c>
      <c r="V364" s="3" t="s">
        <v>49</v>
      </c>
      <c r="W364" s="2">
        <v>27</v>
      </c>
      <c r="X364" s="2" t="str">
        <f>IF(DatosLimpios[[#This Row],[Incident Resolution Time (in Hours)]]&gt;50,"Tardia",IF(DatosLimpios[[#This Row],[Incident Resolution Time (in Hours)]]&gt;20,"Media","Rapida" ))</f>
        <v>Media</v>
      </c>
    </row>
    <row r="365" spans="1:24" x14ac:dyDescent="0.25">
      <c r="A365" s="2">
        <v>368</v>
      </c>
      <c r="B365" s="3" t="s">
        <v>32</v>
      </c>
      <c r="C3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365" s="1" t="str">
        <f>IFERROR(VLOOKUP(DatosLimpios[[#This Row],[Paises]], TablaRegiones[],2,FALSE), "Otra")</f>
        <v>Europa</v>
      </c>
      <c r="E365" s="2">
        <v>2023</v>
      </c>
      <c r="F365" s="3" t="s">
        <v>42</v>
      </c>
      <c r="G365" s="2">
        <f xml:space="preserve"> 2025 -DatosLimpios[[#This Row],[Year]]</f>
        <v>2</v>
      </c>
      <c r="H365" s="1" t="str">
        <f>IF(TRIM(DatosLimpios[[#This Row],[Attack Type]])="","Unknown",PROPER(TRIM(LOWER(DatosLimpios[[#This Row],[Attack Type]]))))</f>
        <v>Sql Injection</v>
      </c>
      <c r="I365" s="3" t="s">
        <v>46</v>
      </c>
      <c r="J36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65" s="11">
        <v>3068</v>
      </c>
      <c r="L365" s="11">
        <f>IF(DatosLimpios[[#This Row],[Financial Loss (in Million $) ]]="",0,ABS(DatosLimpios[[#This Row],[Financial Loss (in Million $) ]]))*1000</f>
        <v>3068000</v>
      </c>
      <c r="M365" s="11" t="str">
        <f>IF(DatosLimpios[[#This Row],[Perdida economica UNK]]&gt;4000000,"Alta", IF(DatosLimpios[[#This Row],[Perdida economica UNK]]&gt;100000,"Media", "Baja"))</f>
        <v>Media</v>
      </c>
      <c r="N365" s="18" t="s">
        <v>414</v>
      </c>
      <c r="O365" s="3" t="s">
        <v>33</v>
      </c>
      <c r="P365" s="2">
        <f>IF(DatosLimpios[[#This Row],[Number of Affected Users]]="six hundred",600,VALUE(DatosLimpios[[#This Row],[Number of Affected Users]]))</f>
        <v>933754</v>
      </c>
      <c r="Q365" s="2">
        <f>IF(DatosLimpios[[#This Row],[Number of Affected Users]]="six hundred",600,VALUE(DatosLimpios[[#This Row],[Number of Affected Users]]))</f>
        <v>933754</v>
      </c>
      <c r="R365" s="11">
        <f>DatosLimpios[[#This Row],[Perdida economica UNK]] /DatosLimpios[[#This Row],[Nº de Usuarios Afectados]]</f>
        <v>3.285661962358394</v>
      </c>
      <c r="S365" s="11" t="str">
        <f>IF(DatosLimpios[[#This Row],[Perdida $ por Usuario]]&gt;100, "Grave",IF(DatosLimpios[[#This Row],[Perdida $ por Usuario]]&gt;40, "Moderada","Leve"))</f>
        <v>Leve</v>
      </c>
      <c r="T365" s="1" t="str">
        <f t="shared" si="5"/>
        <v>Insider</v>
      </c>
      <c r="U365" s="3" t="s">
        <v>34</v>
      </c>
      <c r="V365" s="3" t="s">
        <v>49</v>
      </c>
      <c r="W365" s="2">
        <v>36</v>
      </c>
      <c r="X365" s="2" t="str">
        <f>IF(DatosLimpios[[#This Row],[Incident Resolution Time (in Hours)]]&gt;50,"Tardia",IF(DatosLimpios[[#This Row],[Incident Resolution Time (in Hours)]]&gt;20,"Media","Rapida" ))</f>
        <v>Media</v>
      </c>
    </row>
    <row r="366" spans="1:24" x14ac:dyDescent="0.25">
      <c r="A366" s="2">
        <v>369</v>
      </c>
      <c r="B366" s="3" t="s">
        <v>71</v>
      </c>
      <c r="C3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366" s="1" t="str">
        <f>IFERROR(VLOOKUP(DatosLimpios[[#This Row],[Paises]], TablaRegiones[],2,FALSE), "Otra")</f>
        <v>Asia</v>
      </c>
      <c r="E366" s="2">
        <v>2015</v>
      </c>
      <c r="F366" s="3" t="s">
        <v>39</v>
      </c>
      <c r="G366" s="2">
        <f xml:space="preserve"> 2025 -DatosLimpios[[#This Row],[Year]]</f>
        <v>10</v>
      </c>
      <c r="H366" s="1" t="str">
        <f>IF(TRIM(DatosLimpios[[#This Row],[Attack Type]])="","Unknown",PROPER(TRIM(LOWER(DatosLimpios[[#This Row],[Attack Type]]))))</f>
        <v>Ddos</v>
      </c>
      <c r="I366" s="3" t="s">
        <v>69</v>
      </c>
      <c r="J36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66" s="11">
        <v>8212</v>
      </c>
      <c r="L366" s="11">
        <f>IF(DatosLimpios[[#This Row],[Financial Loss (in Million $) ]]="",0,ABS(DatosLimpios[[#This Row],[Financial Loss (in Million $) ]]))*1000</f>
        <v>8212000</v>
      </c>
      <c r="M366" s="11" t="str">
        <f>IF(DatosLimpios[[#This Row],[Perdida economica UNK]]&gt;4000000,"Alta", IF(DatosLimpios[[#This Row],[Perdida economica UNK]]&gt;100000,"Media", "Baja"))</f>
        <v>Alta</v>
      </c>
      <c r="N366" s="18" t="s">
        <v>415</v>
      </c>
      <c r="O366" s="3" t="s">
        <v>14</v>
      </c>
      <c r="P366" s="2">
        <f>IF(DatosLimpios[[#This Row],[Number of Affected Users]]="six hundred",600,VALUE(DatosLimpios[[#This Row],[Number of Affected Users]]))</f>
        <v>55055</v>
      </c>
      <c r="Q366" s="2">
        <f>IF(DatosLimpios[[#This Row],[Number of Affected Users]]="six hundred",600,VALUE(DatosLimpios[[#This Row],[Number of Affected Users]]))</f>
        <v>55055</v>
      </c>
      <c r="R366" s="11">
        <f>DatosLimpios[[#This Row],[Perdida economica UNK]] /DatosLimpios[[#This Row],[Nº de Usuarios Afectados]]</f>
        <v>149.15993097811278</v>
      </c>
      <c r="S366" s="11" t="str">
        <f>IF(DatosLimpios[[#This Row],[Perdida $ por Usuario]]&gt;100, "Grave",IF(DatosLimpios[[#This Row],[Perdida $ por Usuario]]&gt;40, "Moderada","Leve"))</f>
        <v>Grave</v>
      </c>
      <c r="T366" s="1" t="str">
        <f t="shared" si="5"/>
        <v>Hacker Group</v>
      </c>
      <c r="U366" s="3" t="s">
        <v>15</v>
      </c>
      <c r="V366" s="3" t="s">
        <v>16</v>
      </c>
      <c r="W366" s="2">
        <v>44</v>
      </c>
      <c r="X366" s="2" t="str">
        <f>IF(DatosLimpios[[#This Row],[Incident Resolution Time (in Hours)]]&gt;50,"Tardia",IF(DatosLimpios[[#This Row],[Incident Resolution Time (in Hours)]]&gt;20,"Media","Rapida" ))</f>
        <v>Media</v>
      </c>
    </row>
    <row r="367" spans="1:24" x14ac:dyDescent="0.25">
      <c r="A367" s="2">
        <v>370</v>
      </c>
      <c r="B367" s="3" t="s">
        <v>41</v>
      </c>
      <c r="C3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67" s="1" t="str">
        <f>IFERROR(VLOOKUP(DatosLimpios[[#This Row],[Paises]], TablaRegiones[],2,FALSE), "Otra")</f>
        <v>Europa</v>
      </c>
      <c r="E367" s="2">
        <v>2020</v>
      </c>
      <c r="F367" s="3" t="s">
        <v>42</v>
      </c>
      <c r="G367" s="2">
        <f xml:space="preserve"> 2025 -DatosLimpios[[#This Row],[Year]]</f>
        <v>5</v>
      </c>
      <c r="H367" s="1" t="str">
        <f>IF(TRIM(DatosLimpios[[#This Row],[Attack Type]])="","Unknown",PROPER(TRIM(LOWER(DatosLimpios[[#This Row],[Attack Type]]))))</f>
        <v>Sql Injection</v>
      </c>
      <c r="I367" s="3" t="s">
        <v>12</v>
      </c>
      <c r="J36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67" s="11">
        <v>9463</v>
      </c>
      <c r="L367" s="11">
        <f>IF(DatosLimpios[[#This Row],[Financial Loss (in Million $) ]]="",0,ABS(DatosLimpios[[#This Row],[Financial Loss (in Million $) ]]))*1000</f>
        <v>9463000</v>
      </c>
      <c r="M367" s="11" t="str">
        <f>IF(DatosLimpios[[#This Row],[Perdida economica UNK]]&gt;4000000,"Alta", IF(DatosLimpios[[#This Row],[Perdida economica UNK]]&gt;100000,"Media", "Baja"))</f>
        <v>Alta</v>
      </c>
      <c r="N367" s="18" t="s">
        <v>416</v>
      </c>
      <c r="O367" s="3" t="s">
        <v>14</v>
      </c>
      <c r="P367" s="2">
        <f>IF(DatosLimpios[[#This Row],[Number of Affected Users]]="six hundred",600,VALUE(DatosLimpios[[#This Row],[Number of Affected Users]]))</f>
        <v>481180</v>
      </c>
      <c r="Q367" s="2">
        <f>IF(DatosLimpios[[#This Row],[Number of Affected Users]]="six hundred",600,VALUE(DatosLimpios[[#This Row],[Number of Affected Users]]))</f>
        <v>481180</v>
      </c>
      <c r="R367" s="11">
        <f>DatosLimpios[[#This Row],[Perdida economica UNK]] /DatosLimpios[[#This Row],[Nº de Usuarios Afectados]]</f>
        <v>19.666237166964546</v>
      </c>
      <c r="S367" s="11" t="str">
        <f>IF(DatosLimpios[[#This Row],[Perdida $ por Usuario]]&gt;100, "Grave",IF(DatosLimpios[[#This Row],[Perdida $ por Usuario]]&gt;40, "Moderada","Leve"))</f>
        <v>Leve</v>
      </c>
      <c r="T367" s="1" t="str">
        <f t="shared" si="5"/>
        <v>Hacker Group</v>
      </c>
      <c r="U367" s="3" t="s">
        <v>25</v>
      </c>
      <c r="V367" s="3" t="s">
        <v>31</v>
      </c>
      <c r="W367" s="2">
        <v>10</v>
      </c>
      <c r="X367" s="2" t="str">
        <f>IF(DatosLimpios[[#This Row],[Incident Resolution Time (in Hours)]]&gt;50,"Tardia",IF(DatosLimpios[[#This Row],[Incident Resolution Time (in Hours)]]&gt;20,"Media","Rapida" ))</f>
        <v>Rapida</v>
      </c>
    </row>
    <row r="368" spans="1:24" x14ac:dyDescent="0.25">
      <c r="A368" s="2">
        <v>371</v>
      </c>
      <c r="B368" s="3" t="s">
        <v>60</v>
      </c>
      <c r="C3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368" s="1" t="str">
        <f>IFERROR(VLOOKUP(DatosLimpios[[#This Row],[Paises]], TablaRegiones[],2,FALSE), "Otra")</f>
        <v>Asia</v>
      </c>
      <c r="E368" s="2">
        <v>2020</v>
      </c>
      <c r="F368" s="3" t="s">
        <v>22</v>
      </c>
      <c r="G368" s="2">
        <f xml:space="preserve"> 2025 -DatosLimpios[[#This Row],[Year]]</f>
        <v>5</v>
      </c>
      <c r="H368" s="1" t="str">
        <f>IF(TRIM(DatosLimpios[[#This Row],[Attack Type]])="","Unknown",PROPER(TRIM(LOWER(DatosLimpios[[#This Row],[Attack Type]]))))</f>
        <v>Man-In-The-Middle</v>
      </c>
      <c r="I368" s="3" t="s">
        <v>46</v>
      </c>
      <c r="J36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68" s="11">
        <v>5403</v>
      </c>
      <c r="L368" s="11">
        <f>IF(DatosLimpios[[#This Row],[Financial Loss (in Million $) ]]="",0,ABS(DatosLimpios[[#This Row],[Financial Loss (in Million $) ]]))*1000</f>
        <v>5403000</v>
      </c>
      <c r="M368" s="11" t="str">
        <f>IF(DatosLimpios[[#This Row],[Perdida economica UNK]]&gt;4000000,"Alta", IF(DatosLimpios[[#This Row],[Perdida economica UNK]]&gt;100000,"Media", "Baja"))</f>
        <v>Alta</v>
      </c>
      <c r="N368" s="18" t="s">
        <v>417</v>
      </c>
      <c r="O368" s="3" t="s">
        <v>36</v>
      </c>
      <c r="P368" s="2">
        <f>IF(DatosLimpios[[#This Row],[Number of Affected Users]]="six hundred",600,VALUE(DatosLimpios[[#This Row],[Number of Affected Users]]))</f>
        <v>110260</v>
      </c>
      <c r="Q368" s="2">
        <f>IF(DatosLimpios[[#This Row],[Number of Affected Users]]="six hundred",600,VALUE(DatosLimpios[[#This Row],[Number of Affected Users]]))</f>
        <v>110260</v>
      </c>
      <c r="R368" s="11">
        <f>DatosLimpios[[#This Row],[Perdida economica UNK]] /DatosLimpios[[#This Row],[Nº de Usuarios Afectados]]</f>
        <v>49.002358062760749</v>
      </c>
      <c r="S368" s="11" t="str">
        <f>IF(DatosLimpios[[#This Row],[Perdida $ por Usuario]]&gt;100, "Grave",IF(DatosLimpios[[#This Row],[Perdida $ por Usuario]]&gt;40, "Moderada","Leve"))</f>
        <v>Moderada</v>
      </c>
      <c r="T368" s="1" t="str">
        <f t="shared" si="5"/>
        <v>Unknown</v>
      </c>
      <c r="U368" s="3" t="s">
        <v>25</v>
      </c>
      <c r="V368" s="3" t="s">
        <v>16</v>
      </c>
      <c r="W368" s="2">
        <v>66</v>
      </c>
      <c r="X368" s="2" t="str">
        <f>IF(DatosLimpios[[#This Row],[Incident Resolution Time (in Hours)]]&gt;50,"Tardia",IF(DatosLimpios[[#This Row],[Incident Resolution Time (in Hours)]]&gt;20,"Media","Rapida" ))</f>
        <v>Tardia</v>
      </c>
    </row>
    <row r="369" spans="1:24" x14ac:dyDescent="0.25">
      <c r="A369" s="2">
        <v>372</v>
      </c>
      <c r="B369" s="3" t="s">
        <v>87</v>
      </c>
      <c r="C3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369" s="1" t="str">
        <f>IFERROR(VLOOKUP(DatosLimpios[[#This Row],[Paises]], TablaRegiones[],2,FALSE), "Otra")</f>
        <v>América</v>
      </c>
      <c r="E369" s="2">
        <v>2020</v>
      </c>
      <c r="F369" s="3" t="s">
        <v>39</v>
      </c>
      <c r="G369" s="2">
        <f xml:space="preserve"> 2025 -DatosLimpios[[#This Row],[Year]]</f>
        <v>5</v>
      </c>
      <c r="H369" s="1" t="str">
        <f>IF(TRIM(DatosLimpios[[#This Row],[Attack Type]])="","Unknown",PROPER(TRIM(LOWER(DatosLimpios[[#This Row],[Attack Type]]))))</f>
        <v>Ddos</v>
      </c>
      <c r="I369" s="3" t="s">
        <v>69</v>
      </c>
      <c r="J36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69" s="11">
        <v>1054</v>
      </c>
      <c r="L369" s="11">
        <f>IF(DatosLimpios[[#This Row],[Financial Loss (in Million $) ]]="",0,ABS(DatosLimpios[[#This Row],[Financial Loss (in Million $) ]]))*1000</f>
        <v>1054000</v>
      </c>
      <c r="M369" s="11" t="str">
        <f>IF(DatosLimpios[[#This Row],[Perdida economica UNK]]&gt;4000000,"Alta", IF(DatosLimpios[[#This Row],[Perdida economica UNK]]&gt;100000,"Media", "Baja"))</f>
        <v>Media</v>
      </c>
      <c r="N369" s="18" t="s">
        <v>418</v>
      </c>
      <c r="O369" s="3" t="s">
        <v>33</v>
      </c>
      <c r="P369" s="2">
        <f>IF(DatosLimpios[[#This Row],[Number of Affected Users]]="six hundred",600,VALUE(DatosLimpios[[#This Row],[Number of Affected Users]]))</f>
        <v>741592</v>
      </c>
      <c r="Q369" s="2">
        <f>IF(DatosLimpios[[#This Row],[Number of Affected Users]]="six hundred",600,VALUE(DatosLimpios[[#This Row],[Number of Affected Users]]))</f>
        <v>741592</v>
      </c>
      <c r="R369" s="11">
        <f>DatosLimpios[[#This Row],[Perdida economica UNK]] /DatosLimpios[[#This Row],[Nº de Usuarios Afectados]]</f>
        <v>1.4212666803309637</v>
      </c>
      <c r="S369" s="11" t="str">
        <f>IF(DatosLimpios[[#This Row],[Perdida $ por Usuario]]&gt;100, "Grave",IF(DatosLimpios[[#This Row],[Perdida $ por Usuario]]&gt;40, "Moderada","Leve"))</f>
        <v>Leve</v>
      </c>
      <c r="T369" s="1" t="str">
        <f t="shared" si="5"/>
        <v>Insider</v>
      </c>
      <c r="U369" s="3" t="s">
        <v>34</v>
      </c>
      <c r="V369" s="3" t="s">
        <v>16</v>
      </c>
      <c r="W369" s="2">
        <v>69</v>
      </c>
      <c r="X369" s="2" t="str">
        <f>IF(DatosLimpios[[#This Row],[Incident Resolution Time (in Hours)]]&gt;50,"Tardia",IF(DatosLimpios[[#This Row],[Incident Resolution Time (in Hours)]]&gt;20,"Media","Rapida" ))</f>
        <v>Tardia</v>
      </c>
    </row>
    <row r="370" spans="1:24" x14ac:dyDescent="0.25">
      <c r="A370" s="2">
        <v>373</v>
      </c>
      <c r="B370" s="3" t="s">
        <v>60</v>
      </c>
      <c r="C3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370" s="1" t="str">
        <f>IFERROR(VLOOKUP(DatosLimpios[[#This Row],[Paises]], TablaRegiones[],2,FALSE), "Otra")</f>
        <v>Asia</v>
      </c>
      <c r="E370" s="2">
        <v>2020</v>
      </c>
      <c r="F370" s="3" t="s">
        <v>50</v>
      </c>
      <c r="G370" s="2">
        <f xml:space="preserve"> 2025 -DatosLimpios[[#This Row],[Year]]</f>
        <v>5</v>
      </c>
      <c r="H370" s="1" t="str">
        <f>IF(TRIM(DatosLimpios[[#This Row],[Attack Type]])="","Unknown",PROPER(TRIM(LOWER(DatosLimpios[[#This Row],[Attack Type]]))))</f>
        <v>Phishing</v>
      </c>
      <c r="I370" s="3" t="s">
        <v>12</v>
      </c>
      <c r="J37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70" s="11">
        <v>3441</v>
      </c>
      <c r="L370" s="11">
        <f>IF(DatosLimpios[[#This Row],[Financial Loss (in Million $) ]]="",0,ABS(DatosLimpios[[#This Row],[Financial Loss (in Million $) ]]))*1000</f>
        <v>3441000</v>
      </c>
      <c r="M370" s="11" t="str">
        <f>IF(DatosLimpios[[#This Row],[Perdida economica UNK]]&gt;4000000,"Alta", IF(DatosLimpios[[#This Row],[Perdida economica UNK]]&gt;100000,"Media", "Baja"))</f>
        <v>Media</v>
      </c>
      <c r="N370" s="18" t="s">
        <v>419</v>
      </c>
      <c r="O370" s="3" t="s">
        <v>36</v>
      </c>
      <c r="P370" s="2">
        <f>IF(DatosLimpios[[#This Row],[Number of Affected Users]]="six hundred",600,VALUE(DatosLimpios[[#This Row],[Number of Affected Users]]))</f>
        <v>928026</v>
      </c>
      <c r="Q370" s="2">
        <f>IF(DatosLimpios[[#This Row],[Number of Affected Users]]="six hundred",600,VALUE(DatosLimpios[[#This Row],[Number of Affected Users]]))</f>
        <v>928026</v>
      </c>
      <c r="R370" s="11">
        <f>DatosLimpios[[#This Row],[Perdida economica UNK]] /DatosLimpios[[#This Row],[Nº de Usuarios Afectados]]</f>
        <v>3.7078702536351353</v>
      </c>
      <c r="S370" s="11" t="str">
        <f>IF(DatosLimpios[[#This Row],[Perdida $ por Usuario]]&gt;100, "Grave",IF(DatosLimpios[[#This Row],[Perdida $ por Usuario]]&gt;40, "Moderada","Leve"))</f>
        <v>Leve</v>
      </c>
      <c r="T370" s="1" t="str">
        <f t="shared" si="5"/>
        <v>Unknown</v>
      </c>
      <c r="U370" s="3" t="s">
        <v>34</v>
      </c>
      <c r="V370" s="3" t="s">
        <v>16</v>
      </c>
      <c r="W370" s="2">
        <v>5</v>
      </c>
      <c r="X370" s="2" t="str">
        <f>IF(DatosLimpios[[#This Row],[Incident Resolution Time (in Hours)]]&gt;50,"Tardia",IF(DatosLimpios[[#This Row],[Incident Resolution Time (in Hours)]]&gt;20,"Media","Rapida" ))</f>
        <v>Rapida</v>
      </c>
    </row>
    <row r="371" spans="1:24" x14ac:dyDescent="0.25">
      <c r="A371" s="2">
        <v>374</v>
      </c>
      <c r="B371" s="3" t="s">
        <v>32</v>
      </c>
      <c r="C3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371" s="1" t="str">
        <f>IFERROR(VLOOKUP(DatosLimpios[[#This Row],[Paises]], TablaRegiones[],2,FALSE), "Otra")</f>
        <v>Europa</v>
      </c>
      <c r="E371" s="2">
        <v>2018</v>
      </c>
      <c r="F371" s="3" t="s">
        <v>42</v>
      </c>
      <c r="G371" s="2">
        <f xml:space="preserve"> 2025 -DatosLimpios[[#This Row],[Year]]</f>
        <v>7</v>
      </c>
      <c r="H371" s="1" t="str">
        <f>IF(TRIM(DatosLimpios[[#This Row],[Attack Type]])="","Unknown",PROPER(TRIM(LOWER(DatosLimpios[[#This Row],[Attack Type]]))))</f>
        <v>Sql Injection</v>
      </c>
      <c r="I371" s="3" t="s">
        <v>12</v>
      </c>
      <c r="J37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71" s="11">
        <v>8427</v>
      </c>
      <c r="L371" s="11">
        <f>IF(DatosLimpios[[#This Row],[Financial Loss (in Million $) ]]="",0,ABS(DatosLimpios[[#This Row],[Financial Loss (in Million $) ]]))*1000</f>
        <v>8427000</v>
      </c>
      <c r="M371" s="11" t="str">
        <f>IF(DatosLimpios[[#This Row],[Perdida economica UNK]]&gt;4000000,"Alta", IF(DatosLimpios[[#This Row],[Perdida economica UNK]]&gt;100000,"Media", "Baja"))</f>
        <v>Alta</v>
      </c>
      <c r="N371" s="18" t="s">
        <v>420</v>
      </c>
      <c r="O371" s="3" t="s">
        <v>29</v>
      </c>
      <c r="P371" s="2">
        <f>IF(DatosLimpios[[#This Row],[Number of Affected Users]]="six hundred",600,VALUE(DatosLimpios[[#This Row],[Number of Affected Users]]))</f>
        <v>399014</v>
      </c>
      <c r="Q371" s="2">
        <f>IF(DatosLimpios[[#This Row],[Number of Affected Users]]="six hundred",600,VALUE(DatosLimpios[[#This Row],[Number of Affected Users]]))</f>
        <v>399014</v>
      </c>
      <c r="R371" s="11">
        <f>DatosLimpios[[#This Row],[Perdida economica UNK]] /DatosLimpios[[#This Row],[Nº de Usuarios Afectados]]</f>
        <v>21.119559714696727</v>
      </c>
      <c r="S371" s="11" t="str">
        <f>IF(DatosLimpios[[#This Row],[Perdida $ por Usuario]]&gt;100, "Grave",IF(DatosLimpios[[#This Row],[Perdida $ por Usuario]]&gt;40, "Moderada","Leve"))</f>
        <v>Leve</v>
      </c>
      <c r="T371" s="1" t="str">
        <f t="shared" si="5"/>
        <v>Nation-state</v>
      </c>
      <c r="U371" s="3" t="s">
        <v>52</v>
      </c>
      <c r="V371" s="3" t="s">
        <v>49</v>
      </c>
      <c r="W371" s="2">
        <v>52</v>
      </c>
      <c r="X371" s="2" t="str">
        <f>IF(DatosLimpios[[#This Row],[Incident Resolution Time (in Hours)]]&gt;50,"Tardia",IF(DatosLimpios[[#This Row],[Incident Resolution Time (in Hours)]]&gt;20,"Media","Rapida" ))</f>
        <v>Tardia</v>
      </c>
    </row>
    <row r="372" spans="1:24" x14ac:dyDescent="0.25">
      <c r="A372" s="2">
        <v>375</v>
      </c>
      <c r="B372" s="3" t="s">
        <v>10</v>
      </c>
      <c r="C3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372" s="1" t="str">
        <f>IFERROR(VLOOKUP(DatosLimpios[[#This Row],[Paises]], TablaRegiones[],2,FALSE), "Otra")</f>
        <v>Asia</v>
      </c>
      <c r="E372" s="2">
        <v>2018</v>
      </c>
      <c r="F372" s="3" t="s">
        <v>17</v>
      </c>
      <c r="G372" s="2">
        <f xml:space="preserve"> 2025 -DatosLimpios[[#This Row],[Year]]</f>
        <v>7</v>
      </c>
      <c r="H372" s="1" t="str">
        <f>IF(TRIM(DatosLimpios[[#This Row],[Attack Type]])="","Unknown",PROPER(TRIM(LOWER(DatosLimpios[[#This Row],[Attack Type]]))))</f>
        <v>Ransomware</v>
      </c>
      <c r="I372" s="3" t="s">
        <v>18</v>
      </c>
      <c r="J37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72" s="11">
        <v>3508</v>
      </c>
      <c r="L372" s="11">
        <f>IF(DatosLimpios[[#This Row],[Financial Loss (in Million $) ]]="",0,ABS(DatosLimpios[[#This Row],[Financial Loss (in Million $) ]]))*1000</f>
        <v>3508000</v>
      </c>
      <c r="M372" s="11" t="str">
        <f>IF(DatosLimpios[[#This Row],[Perdida economica UNK]]&gt;4000000,"Alta", IF(DatosLimpios[[#This Row],[Perdida economica UNK]]&gt;100000,"Media", "Baja"))</f>
        <v>Media</v>
      </c>
      <c r="N372" s="18" t="s">
        <v>421</v>
      </c>
      <c r="O372" s="3" t="s">
        <v>14</v>
      </c>
      <c r="P372" s="2">
        <f>IF(DatosLimpios[[#This Row],[Number of Affected Users]]="six hundred",600,VALUE(DatosLimpios[[#This Row],[Number of Affected Users]]))</f>
        <v>42831</v>
      </c>
      <c r="Q372" s="2">
        <f>IF(DatosLimpios[[#This Row],[Number of Affected Users]]="six hundred",600,VALUE(DatosLimpios[[#This Row],[Number of Affected Users]]))</f>
        <v>42831</v>
      </c>
      <c r="R372" s="11">
        <f>DatosLimpios[[#This Row],[Perdida economica UNK]] /DatosLimpios[[#This Row],[Nº de Usuarios Afectados]]</f>
        <v>81.903294342882489</v>
      </c>
      <c r="S372" s="11" t="str">
        <f>IF(DatosLimpios[[#This Row],[Perdida $ por Usuario]]&gt;100, "Grave",IF(DatosLimpios[[#This Row],[Perdida $ por Usuario]]&gt;40, "Moderada","Leve"))</f>
        <v>Moderada</v>
      </c>
      <c r="T372" s="1" t="str">
        <f t="shared" si="5"/>
        <v>Hacker Group</v>
      </c>
      <c r="U372" s="3" t="s">
        <v>34</v>
      </c>
      <c r="V372" s="3" t="s">
        <v>37</v>
      </c>
      <c r="W372" s="2">
        <v>42</v>
      </c>
      <c r="X372" s="2" t="str">
        <f>IF(DatosLimpios[[#This Row],[Incident Resolution Time (in Hours)]]&gt;50,"Tardia",IF(DatosLimpios[[#This Row],[Incident Resolution Time (in Hours)]]&gt;20,"Media","Rapida" ))</f>
        <v>Media</v>
      </c>
    </row>
    <row r="373" spans="1:24" x14ac:dyDescent="0.25">
      <c r="A373" s="2">
        <v>376</v>
      </c>
      <c r="B373" s="3" t="s">
        <v>26</v>
      </c>
      <c r="C3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73" s="1" t="str">
        <f>IFERROR(VLOOKUP(DatosLimpios[[#This Row],[Paises]], TablaRegiones[],2,FALSE), "Otra")</f>
        <v>Europa</v>
      </c>
      <c r="E373" s="2">
        <v>2018</v>
      </c>
      <c r="F373" s="3" t="s">
        <v>22</v>
      </c>
      <c r="G373" s="2">
        <f xml:space="preserve"> 2025 -DatosLimpios[[#This Row],[Year]]</f>
        <v>7</v>
      </c>
      <c r="H373" s="1" t="str">
        <f>IF(TRIM(DatosLimpios[[#This Row],[Attack Type]])="","Unknown",PROPER(TRIM(LOWER(DatosLimpios[[#This Row],[Attack Type]]))))</f>
        <v>Man-In-The-Middle</v>
      </c>
      <c r="I373" s="3" t="s">
        <v>47</v>
      </c>
      <c r="J37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73" s="11">
        <v>4511</v>
      </c>
      <c r="L373" s="11">
        <f>IF(DatosLimpios[[#This Row],[Financial Loss (in Million $) ]]="",0,ABS(DatosLimpios[[#This Row],[Financial Loss (in Million $) ]]))*1000</f>
        <v>4511000</v>
      </c>
      <c r="M373" s="11" t="str">
        <f>IF(DatosLimpios[[#This Row],[Perdida economica UNK]]&gt;4000000,"Alta", IF(DatosLimpios[[#This Row],[Perdida economica UNK]]&gt;100000,"Media", "Baja"))</f>
        <v>Alta</v>
      </c>
      <c r="N373" s="18" t="s">
        <v>422</v>
      </c>
      <c r="O373" s="3" t="s">
        <v>33</v>
      </c>
      <c r="P373" s="2">
        <f>IF(DatosLimpios[[#This Row],[Number of Affected Users]]="six hundred",600,VALUE(DatosLimpios[[#This Row],[Number of Affected Users]]))</f>
        <v>545613</v>
      </c>
      <c r="Q373" s="2">
        <f>IF(DatosLimpios[[#This Row],[Number of Affected Users]]="six hundred",600,VALUE(DatosLimpios[[#This Row],[Number of Affected Users]]))</f>
        <v>545613</v>
      </c>
      <c r="R373" s="11">
        <f>DatosLimpios[[#This Row],[Perdida economica UNK]] /DatosLimpios[[#This Row],[Nº de Usuarios Afectados]]</f>
        <v>8.2677648809687447</v>
      </c>
      <c r="S373" s="11" t="str">
        <f>IF(DatosLimpios[[#This Row],[Perdida $ por Usuario]]&gt;100, "Grave",IF(DatosLimpios[[#This Row],[Perdida $ por Usuario]]&gt;40, "Moderada","Leve"))</f>
        <v>Leve</v>
      </c>
      <c r="T373" s="1" t="str">
        <f t="shared" si="5"/>
        <v>Insider</v>
      </c>
      <c r="U373" s="3" t="s">
        <v>15</v>
      </c>
      <c r="V373" s="3" t="s">
        <v>16</v>
      </c>
      <c r="W373" s="2">
        <v>25</v>
      </c>
      <c r="X373" s="2" t="str">
        <f>IF(DatosLimpios[[#This Row],[Incident Resolution Time (in Hours)]]&gt;50,"Tardia",IF(DatosLimpios[[#This Row],[Incident Resolution Time (in Hours)]]&gt;20,"Media","Rapida" ))</f>
        <v>Media</v>
      </c>
    </row>
    <row r="374" spans="1:24" x14ac:dyDescent="0.25">
      <c r="A374" s="2">
        <v>377</v>
      </c>
      <c r="B374" s="3" t="s">
        <v>58</v>
      </c>
      <c r="C3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374" s="1" t="str">
        <f>IFERROR(VLOOKUP(DatosLimpios[[#This Row],[Paises]], TablaRegiones[],2,FALSE), "Otra")</f>
        <v>Oceanía</v>
      </c>
      <c r="E374" s="2">
        <v>2023</v>
      </c>
      <c r="F374" s="3" t="s">
        <v>22</v>
      </c>
      <c r="G374" s="2">
        <f xml:space="preserve"> 2025 -DatosLimpios[[#This Row],[Year]]</f>
        <v>2</v>
      </c>
      <c r="H374" s="1" t="str">
        <f>IF(TRIM(DatosLimpios[[#This Row],[Attack Type]])="","Unknown",PROPER(TRIM(LOWER(DatosLimpios[[#This Row],[Attack Type]]))))</f>
        <v>Man-In-The-Middle</v>
      </c>
      <c r="I374" s="3" t="s">
        <v>18</v>
      </c>
      <c r="J37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74" s="11">
        <v>9257</v>
      </c>
      <c r="L374" s="11">
        <f>IF(DatosLimpios[[#This Row],[Financial Loss (in Million $) ]]="",0,ABS(DatosLimpios[[#This Row],[Financial Loss (in Million $) ]]))*1000</f>
        <v>9257000</v>
      </c>
      <c r="M374" s="11" t="str">
        <f>IF(DatosLimpios[[#This Row],[Perdida economica UNK]]&gt;4000000,"Alta", IF(DatosLimpios[[#This Row],[Perdida economica UNK]]&gt;100000,"Media", "Baja"))</f>
        <v>Alta</v>
      </c>
      <c r="N374" s="18" t="s">
        <v>423</v>
      </c>
      <c r="O374" s="3" t="s">
        <v>29</v>
      </c>
      <c r="P374" s="2">
        <f>IF(DatosLimpios[[#This Row],[Number of Affected Users]]="six hundred",600,VALUE(DatosLimpios[[#This Row],[Number of Affected Users]]))</f>
        <v>813789</v>
      </c>
      <c r="Q374" s="2">
        <f>IF(DatosLimpios[[#This Row],[Number of Affected Users]]="six hundred",600,VALUE(DatosLimpios[[#This Row],[Number of Affected Users]]))</f>
        <v>813789</v>
      </c>
      <c r="R374" s="11">
        <f>DatosLimpios[[#This Row],[Perdida economica UNK]] /DatosLimpios[[#This Row],[Nº de Usuarios Afectados]]</f>
        <v>11.375184476565792</v>
      </c>
      <c r="S374" s="11" t="str">
        <f>IF(DatosLimpios[[#This Row],[Perdida $ por Usuario]]&gt;100, "Grave",IF(DatosLimpios[[#This Row],[Perdida $ por Usuario]]&gt;40, "Moderada","Leve"))</f>
        <v>Leve</v>
      </c>
      <c r="T374" s="1" t="str">
        <f t="shared" si="5"/>
        <v>Nation-state</v>
      </c>
      <c r="U374" s="3" t="s">
        <v>15</v>
      </c>
      <c r="V374" s="3" t="s">
        <v>37</v>
      </c>
      <c r="W374" s="2">
        <v>27</v>
      </c>
      <c r="X374" s="2" t="str">
        <f>IF(DatosLimpios[[#This Row],[Incident Resolution Time (in Hours)]]&gt;50,"Tardia",IF(DatosLimpios[[#This Row],[Incident Resolution Time (in Hours)]]&gt;20,"Media","Rapida" ))</f>
        <v>Media</v>
      </c>
    </row>
    <row r="375" spans="1:24" x14ac:dyDescent="0.25">
      <c r="A375" s="2">
        <v>378</v>
      </c>
      <c r="B375" s="3" t="s">
        <v>26</v>
      </c>
      <c r="C3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75" s="1" t="str">
        <f>IFERROR(VLOOKUP(DatosLimpios[[#This Row],[Paises]], TablaRegiones[],2,FALSE), "Otra")</f>
        <v>Europa</v>
      </c>
      <c r="E375" s="2">
        <v>2015</v>
      </c>
      <c r="F375" s="3" t="s">
        <v>17</v>
      </c>
      <c r="G375" s="2">
        <f xml:space="preserve"> 2025 -DatosLimpios[[#This Row],[Year]]</f>
        <v>10</v>
      </c>
      <c r="H375" s="1" t="str">
        <f>IF(TRIM(DatosLimpios[[#This Row],[Attack Type]])="","Unknown",PROPER(TRIM(LOWER(DatosLimpios[[#This Row],[Attack Type]]))))</f>
        <v>Ransomware</v>
      </c>
      <c r="I375" s="3" t="s">
        <v>46</v>
      </c>
      <c r="J37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75" s="11">
        <v>1349</v>
      </c>
      <c r="L375" s="11">
        <f>IF(DatosLimpios[[#This Row],[Financial Loss (in Million $) ]]="",0,ABS(DatosLimpios[[#This Row],[Financial Loss (in Million $) ]]))*1000</f>
        <v>1349000</v>
      </c>
      <c r="M375" s="11" t="str">
        <f>IF(DatosLimpios[[#This Row],[Perdida economica UNK]]&gt;4000000,"Alta", IF(DatosLimpios[[#This Row],[Perdida economica UNK]]&gt;100000,"Media", "Baja"))</f>
        <v>Media</v>
      </c>
      <c r="N375" s="18" t="s">
        <v>424</v>
      </c>
      <c r="O375" s="3" t="s">
        <v>14</v>
      </c>
      <c r="P375" s="2">
        <f>IF(DatosLimpios[[#This Row],[Number of Affected Users]]="six hundred",600,VALUE(DatosLimpios[[#This Row],[Number of Affected Users]]))</f>
        <v>345825</v>
      </c>
      <c r="Q375" s="2">
        <f>IF(DatosLimpios[[#This Row],[Number of Affected Users]]="six hundred",600,VALUE(DatosLimpios[[#This Row],[Number of Affected Users]]))</f>
        <v>345825</v>
      </c>
      <c r="R375" s="11">
        <f>DatosLimpios[[#This Row],[Perdida economica UNK]] /DatosLimpios[[#This Row],[Nº de Usuarios Afectados]]</f>
        <v>3.9008168871539075</v>
      </c>
      <c r="S375" s="11" t="str">
        <f>IF(DatosLimpios[[#This Row],[Perdida $ por Usuario]]&gt;100, "Grave",IF(DatosLimpios[[#This Row],[Perdida $ por Usuario]]&gt;40, "Moderada","Leve"))</f>
        <v>Leve</v>
      </c>
      <c r="T375" s="1" t="str">
        <f t="shared" si="5"/>
        <v>Hacker Group</v>
      </c>
      <c r="U375" s="3" t="s">
        <v>52</v>
      </c>
      <c r="V375" s="3" t="s">
        <v>31</v>
      </c>
      <c r="W375" s="2">
        <v>6</v>
      </c>
      <c r="X375" s="2" t="str">
        <f>IF(DatosLimpios[[#This Row],[Incident Resolution Time (in Hours)]]&gt;50,"Tardia",IF(DatosLimpios[[#This Row],[Incident Resolution Time (in Hours)]]&gt;20,"Media","Rapida" ))</f>
        <v>Rapida</v>
      </c>
    </row>
    <row r="376" spans="1:24" x14ac:dyDescent="0.25">
      <c r="A376" s="2">
        <v>379</v>
      </c>
      <c r="B376" s="3" t="s">
        <v>26</v>
      </c>
      <c r="C3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76" s="1" t="str">
        <f>IFERROR(VLOOKUP(DatosLimpios[[#This Row],[Paises]], TablaRegiones[],2,FALSE), "Otra")</f>
        <v>Europa</v>
      </c>
      <c r="E376" s="2">
        <v>2016</v>
      </c>
      <c r="F376" s="3" t="s">
        <v>50</v>
      </c>
      <c r="G376" s="2">
        <f xml:space="preserve"> 2025 -DatosLimpios[[#This Row],[Year]]</f>
        <v>9</v>
      </c>
      <c r="H376" s="1" t="str">
        <f>IF(TRIM(DatosLimpios[[#This Row],[Attack Type]])="","Unknown",PROPER(TRIM(LOWER(DatosLimpios[[#This Row],[Attack Type]]))))</f>
        <v>Phishing</v>
      </c>
      <c r="I376" s="3" t="s">
        <v>12</v>
      </c>
      <c r="J37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76" s="11">
        <v>842</v>
      </c>
      <c r="L376" s="11">
        <f>IF(DatosLimpios[[#This Row],[Financial Loss (in Million $) ]]="",0,ABS(DatosLimpios[[#This Row],[Financial Loss (in Million $) ]]))*1000</f>
        <v>842000</v>
      </c>
      <c r="M376" s="11" t="str">
        <f>IF(DatosLimpios[[#This Row],[Perdida economica UNK]]&gt;4000000,"Alta", IF(DatosLimpios[[#This Row],[Perdida economica UNK]]&gt;100000,"Media", "Baja"))</f>
        <v>Media</v>
      </c>
      <c r="N376" s="18" t="s">
        <v>425</v>
      </c>
      <c r="O376" s="3" t="s">
        <v>33</v>
      </c>
      <c r="P376" s="2">
        <f>IF(DatosLimpios[[#This Row],[Number of Affected Users]]="six hundred",600,VALUE(DatosLimpios[[#This Row],[Number of Affected Users]]))</f>
        <v>29671</v>
      </c>
      <c r="Q376" s="2">
        <f>IF(DatosLimpios[[#This Row],[Number of Affected Users]]="six hundred",600,VALUE(DatosLimpios[[#This Row],[Number of Affected Users]]))</f>
        <v>29671</v>
      </c>
      <c r="R376" s="11">
        <f>DatosLimpios[[#This Row],[Perdida economica UNK]] /DatosLimpios[[#This Row],[Nº de Usuarios Afectados]]</f>
        <v>28.377877388696032</v>
      </c>
      <c r="S376" s="11" t="str">
        <f>IF(DatosLimpios[[#This Row],[Perdida $ por Usuario]]&gt;100, "Grave",IF(DatosLimpios[[#This Row],[Perdida $ por Usuario]]&gt;40, "Moderada","Leve"))</f>
        <v>Leve</v>
      </c>
      <c r="T376" s="1" t="str">
        <f t="shared" si="5"/>
        <v>Insider</v>
      </c>
      <c r="U376" s="3" t="s">
        <v>15</v>
      </c>
      <c r="V376" s="3" t="s">
        <v>57</v>
      </c>
      <c r="W376" s="2">
        <v>61</v>
      </c>
      <c r="X376" s="2" t="str">
        <f>IF(DatosLimpios[[#This Row],[Incident Resolution Time (in Hours)]]&gt;50,"Tardia",IF(DatosLimpios[[#This Row],[Incident Resolution Time (in Hours)]]&gt;20,"Media","Rapida" ))</f>
        <v>Tardia</v>
      </c>
    </row>
    <row r="377" spans="1:24" x14ac:dyDescent="0.25">
      <c r="A377" s="2">
        <v>380</v>
      </c>
      <c r="B377" s="3" t="s">
        <v>58</v>
      </c>
      <c r="C3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377" s="1" t="str">
        <f>IFERROR(VLOOKUP(DatosLimpios[[#This Row],[Paises]], TablaRegiones[],2,FALSE), "Otra")</f>
        <v>Oceanía</v>
      </c>
      <c r="E377" s="2">
        <v>2020</v>
      </c>
      <c r="F377" s="3" t="s">
        <v>50</v>
      </c>
      <c r="G377" s="2">
        <f xml:space="preserve"> 2025 -DatosLimpios[[#This Row],[Year]]</f>
        <v>5</v>
      </c>
      <c r="H377" s="1" t="str">
        <f>IF(TRIM(DatosLimpios[[#This Row],[Attack Type]])="","Unknown",PROPER(TRIM(LOWER(DatosLimpios[[#This Row],[Attack Type]]))))</f>
        <v>Phishing</v>
      </c>
      <c r="I377" s="3" t="s">
        <v>69</v>
      </c>
      <c r="J37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77" s="11">
        <v>925</v>
      </c>
      <c r="L377" s="11">
        <f>IF(DatosLimpios[[#This Row],[Financial Loss (in Million $) ]]="",0,ABS(DatosLimpios[[#This Row],[Financial Loss (in Million $) ]]))*1000</f>
        <v>925000</v>
      </c>
      <c r="M377" s="11" t="str">
        <f>IF(DatosLimpios[[#This Row],[Perdida economica UNK]]&gt;4000000,"Alta", IF(DatosLimpios[[#This Row],[Perdida economica UNK]]&gt;100000,"Media", "Baja"))</f>
        <v>Media</v>
      </c>
      <c r="N377" s="18" t="s">
        <v>426</v>
      </c>
      <c r="O377" s="3" t="s">
        <v>33</v>
      </c>
      <c r="P377" s="2">
        <f>IF(DatosLimpios[[#This Row],[Number of Affected Users]]="six hundred",600,VALUE(DatosLimpios[[#This Row],[Number of Affected Users]]))</f>
        <v>34011</v>
      </c>
      <c r="Q377" s="2">
        <f>IF(DatosLimpios[[#This Row],[Number of Affected Users]]="six hundred",600,VALUE(DatosLimpios[[#This Row],[Number of Affected Users]]))</f>
        <v>34011</v>
      </c>
      <c r="R377" s="11">
        <f>DatosLimpios[[#This Row],[Perdida economica UNK]] /DatosLimpios[[#This Row],[Nº de Usuarios Afectados]]</f>
        <v>27.197083296580519</v>
      </c>
      <c r="S377" s="11" t="str">
        <f>IF(DatosLimpios[[#This Row],[Perdida $ por Usuario]]&gt;100, "Grave",IF(DatosLimpios[[#This Row],[Perdida $ por Usuario]]&gt;40, "Moderada","Leve"))</f>
        <v>Leve</v>
      </c>
      <c r="T377" s="1" t="str">
        <f t="shared" si="5"/>
        <v>Insider</v>
      </c>
      <c r="U377" s="3" t="s">
        <v>15</v>
      </c>
      <c r="V377" s="3" t="s">
        <v>49</v>
      </c>
      <c r="W377" s="2">
        <v>9</v>
      </c>
      <c r="X377" s="2" t="str">
        <f>IF(DatosLimpios[[#This Row],[Incident Resolution Time (in Hours)]]&gt;50,"Tardia",IF(DatosLimpios[[#This Row],[Incident Resolution Time (in Hours)]]&gt;20,"Media","Rapida" ))</f>
        <v>Rapida</v>
      </c>
    </row>
    <row r="378" spans="1:24" x14ac:dyDescent="0.25">
      <c r="A378" s="2">
        <v>381</v>
      </c>
      <c r="B378" s="3" t="s">
        <v>87</v>
      </c>
      <c r="C3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378" s="1" t="str">
        <f>IFERROR(VLOOKUP(DatosLimpios[[#This Row],[Paises]], TablaRegiones[],2,FALSE), "Otra")</f>
        <v>América</v>
      </c>
      <c r="E378" s="2">
        <v>2018</v>
      </c>
      <c r="F378" s="3" t="s">
        <v>42</v>
      </c>
      <c r="G378" s="2">
        <f xml:space="preserve"> 2025 -DatosLimpios[[#This Row],[Year]]</f>
        <v>7</v>
      </c>
      <c r="H378" s="1" t="str">
        <f>IF(TRIM(DatosLimpios[[#This Row],[Attack Type]])="","Unknown",PROPER(TRIM(LOWER(DatosLimpios[[#This Row],[Attack Type]]))))</f>
        <v>Sql Injection</v>
      </c>
      <c r="I378" s="3" t="s">
        <v>46</v>
      </c>
      <c r="J37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78" s="11">
        <v>638</v>
      </c>
      <c r="L378" s="11">
        <f>IF(DatosLimpios[[#This Row],[Financial Loss (in Million $) ]]="",0,ABS(DatosLimpios[[#This Row],[Financial Loss (in Million $) ]]))*1000</f>
        <v>638000</v>
      </c>
      <c r="M378" s="11" t="str">
        <f>IF(DatosLimpios[[#This Row],[Perdida economica UNK]]&gt;4000000,"Alta", IF(DatosLimpios[[#This Row],[Perdida economica UNK]]&gt;100000,"Media", "Baja"))</f>
        <v>Media</v>
      </c>
      <c r="N378" s="18" t="s">
        <v>427</v>
      </c>
      <c r="O378" s="3" t="s">
        <v>29</v>
      </c>
      <c r="P378" s="2">
        <f>IF(DatosLimpios[[#This Row],[Number of Affected Users]]="six hundred",600,VALUE(DatosLimpios[[#This Row],[Number of Affected Users]]))</f>
        <v>341383</v>
      </c>
      <c r="Q378" s="2">
        <f>IF(DatosLimpios[[#This Row],[Number of Affected Users]]="six hundred",600,VALUE(DatosLimpios[[#This Row],[Number of Affected Users]]))</f>
        <v>341383</v>
      </c>
      <c r="R378" s="11">
        <f>DatosLimpios[[#This Row],[Perdida economica UNK]] /DatosLimpios[[#This Row],[Nº de Usuarios Afectados]]</f>
        <v>1.8688686900050677</v>
      </c>
      <c r="S378" s="11" t="str">
        <f>IF(DatosLimpios[[#This Row],[Perdida $ por Usuario]]&gt;100, "Grave",IF(DatosLimpios[[#This Row],[Perdida $ por Usuario]]&gt;40, "Moderada","Leve"))</f>
        <v>Leve</v>
      </c>
      <c r="T378" s="1" t="str">
        <f t="shared" si="5"/>
        <v>Nation-state</v>
      </c>
      <c r="U378" s="3" t="s">
        <v>25</v>
      </c>
      <c r="V378" s="3" t="s">
        <v>37</v>
      </c>
      <c r="W378" s="2">
        <v>9</v>
      </c>
      <c r="X378" s="2" t="str">
        <f>IF(DatosLimpios[[#This Row],[Incident Resolution Time (in Hours)]]&gt;50,"Tardia",IF(DatosLimpios[[#This Row],[Incident Resolution Time (in Hours)]]&gt;20,"Media","Rapida" ))</f>
        <v>Rapida</v>
      </c>
    </row>
    <row r="379" spans="1:24" x14ac:dyDescent="0.25">
      <c r="A379" s="2">
        <v>382</v>
      </c>
      <c r="B379" s="3" t="s">
        <v>71</v>
      </c>
      <c r="C3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379" s="1" t="str">
        <f>IFERROR(VLOOKUP(DatosLimpios[[#This Row],[Paises]], TablaRegiones[],2,FALSE), "Otra")</f>
        <v>Asia</v>
      </c>
      <c r="E379" s="2">
        <v>2020</v>
      </c>
      <c r="F379" s="3" t="s">
        <v>17</v>
      </c>
      <c r="G379" s="2">
        <f xml:space="preserve"> 2025 -DatosLimpios[[#This Row],[Year]]</f>
        <v>5</v>
      </c>
      <c r="H379" s="1" t="str">
        <f>IF(TRIM(DatosLimpios[[#This Row],[Attack Type]])="","Unknown",PROPER(TRIM(LOWER(DatosLimpios[[#This Row],[Attack Type]]))))</f>
        <v>Ransomware</v>
      </c>
      <c r="I379" s="3" t="s">
        <v>46</v>
      </c>
      <c r="J37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79" s="11">
        <v>4086</v>
      </c>
      <c r="L379" s="11">
        <f>IF(DatosLimpios[[#This Row],[Financial Loss (in Million $) ]]="",0,ABS(DatosLimpios[[#This Row],[Financial Loss (in Million $) ]]))*1000</f>
        <v>4086000</v>
      </c>
      <c r="M379" s="11" t="str">
        <f>IF(DatosLimpios[[#This Row],[Perdida economica UNK]]&gt;4000000,"Alta", IF(DatosLimpios[[#This Row],[Perdida economica UNK]]&gt;100000,"Media", "Baja"))</f>
        <v>Alta</v>
      </c>
      <c r="N379" s="18" t="s">
        <v>428</v>
      </c>
      <c r="O379" s="3" t="s">
        <v>36</v>
      </c>
      <c r="P379" s="2">
        <f>IF(DatosLimpios[[#This Row],[Number of Affected Users]]="six hundred",600,VALUE(DatosLimpios[[#This Row],[Number of Affected Users]]))</f>
        <v>565080</v>
      </c>
      <c r="Q379" s="2">
        <f>IF(DatosLimpios[[#This Row],[Number of Affected Users]]="six hundred",600,VALUE(DatosLimpios[[#This Row],[Number of Affected Users]]))</f>
        <v>565080</v>
      </c>
      <c r="R379" s="11">
        <f>DatosLimpios[[#This Row],[Perdida economica UNK]] /DatosLimpios[[#This Row],[Nº de Usuarios Afectados]]</f>
        <v>7.2308345720959863</v>
      </c>
      <c r="S379" s="11" t="str">
        <f>IF(DatosLimpios[[#This Row],[Perdida $ por Usuario]]&gt;100, "Grave",IF(DatosLimpios[[#This Row],[Perdida $ por Usuario]]&gt;40, "Moderada","Leve"))</f>
        <v>Leve</v>
      </c>
      <c r="T379" s="1" t="str">
        <f t="shared" si="5"/>
        <v>Unknown</v>
      </c>
      <c r="U379" s="3" t="s">
        <v>52</v>
      </c>
      <c r="V379" s="3" t="s">
        <v>57</v>
      </c>
      <c r="W379" s="2">
        <v>6</v>
      </c>
      <c r="X379" s="2" t="str">
        <f>IF(DatosLimpios[[#This Row],[Incident Resolution Time (in Hours)]]&gt;50,"Tardia",IF(DatosLimpios[[#This Row],[Incident Resolution Time (in Hours)]]&gt;20,"Media","Rapida" ))</f>
        <v>Rapida</v>
      </c>
    </row>
    <row r="380" spans="1:24" x14ac:dyDescent="0.25">
      <c r="A380" s="2">
        <v>383</v>
      </c>
      <c r="B380" s="3" t="s">
        <v>32</v>
      </c>
      <c r="C3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380" s="1" t="str">
        <f>IFERROR(VLOOKUP(DatosLimpios[[#This Row],[Paises]], TablaRegiones[],2,FALSE), "Otra")</f>
        <v>Europa</v>
      </c>
      <c r="E380" s="2">
        <v>2019</v>
      </c>
      <c r="F380" s="3" t="s">
        <v>63</v>
      </c>
      <c r="G380" s="2">
        <f xml:space="preserve"> 2025 -DatosLimpios[[#This Row],[Year]]</f>
        <v>6</v>
      </c>
      <c r="H380" s="1" t="str">
        <f>IF(TRIM(DatosLimpios[[#This Row],[Attack Type]])="","Unknown",PROPER(TRIM(LOWER(DatosLimpios[[#This Row],[Attack Type]]))))</f>
        <v>Malware</v>
      </c>
      <c r="I380" s="3" t="s">
        <v>46</v>
      </c>
      <c r="J3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380" s="11">
        <v>7924</v>
      </c>
      <c r="L380" s="11">
        <f>IF(DatosLimpios[[#This Row],[Financial Loss (in Million $) ]]="",0,ABS(DatosLimpios[[#This Row],[Financial Loss (in Million $) ]]))*1000</f>
        <v>7924000</v>
      </c>
      <c r="M380" s="11" t="str">
        <f>IF(DatosLimpios[[#This Row],[Perdida economica UNK]]&gt;4000000,"Alta", IF(DatosLimpios[[#This Row],[Perdida economica UNK]]&gt;100000,"Media", "Baja"))</f>
        <v>Alta</v>
      </c>
      <c r="N380" s="18" t="s">
        <v>429</v>
      </c>
      <c r="O380" s="3" t="s">
        <v>14</v>
      </c>
      <c r="P380" s="2">
        <f>IF(DatosLimpios[[#This Row],[Number of Affected Users]]="six hundred",600,VALUE(DatosLimpios[[#This Row],[Number of Affected Users]]))</f>
        <v>862136</v>
      </c>
      <c r="Q380" s="2">
        <f>IF(DatosLimpios[[#This Row],[Number of Affected Users]]="six hundred",600,VALUE(DatosLimpios[[#This Row],[Number of Affected Users]]))</f>
        <v>862136</v>
      </c>
      <c r="R380" s="11">
        <f>DatosLimpios[[#This Row],[Perdida economica UNK]] /DatosLimpios[[#This Row],[Nº de Usuarios Afectados]]</f>
        <v>9.1911252980968197</v>
      </c>
      <c r="S380" s="11" t="str">
        <f>IF(DatosLimpios[[#This Row],[Perdida $ por Usuario]]&gt;100, "Grave",IF(DatosLimpios[[#This Row],[Perdida $ por Usuario]]&gt;40, "Moderada","Leve"))</f>
        <v>Leve</v>
      </c>
      <c r="T380" s="1" t="str">
        <f t="shared" si="5"/>
        <v>Hacker Group</v>
      </c>
      <c r="U380" s="3" t="s">
        <v>52</v>
      </c>
      <c r="V380" s="3" t="s">
        <v>16</v>
      </c>
      <c r="W380" s="2">
        <v>44</v>
      </c>
      <c r="X380" s="2" t="str">
        <f>IF(DatosLimpios[[#This Row],[Incident Resolution Time (in Hours)]]&gt;50,"Tardia",IF(DatosLimpios[[#This Row],[Incident Resolution Time (in Hours)]]&gt;20,"Media","Rapida" ))</f>
        <v>Media</v>
      </c>
    </row>
    <row r="381" spans="1:24" x14ac:dyDescent="0.25">
      <c r="A381" s="2">
        <v>384</v>
      </c>
      <c r="B381" s="3" t="s">
        <v>71</v>
      </c>
      <c r="C3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381" s="1" t="str">
        <f>IFERROR(VLOOKUP(DatosLimpios[[#This Row],[Paises]], TablaRegiones[],2,FALSE), "Otra")</f>
        <v>Asia</v>
      </c>
      <c r="E381" s="2">
        <v>2022</v>
      </c>
      <c r="F381" s="3" t="s">
        <v>22</v>
      </c>
      <c r="G381" s="2">
        <f xml:space="preserve"> 2025 -DatosLimpios[[#This Row],[Year]]</f>
        <v>3</v>
      </c>
      <c r="H381" s="1" t="str">
        <f>IF(TRIM(DatosLimpios[[#This Row],[Attack Type]])="","Unknown",PROPER(TRIM(LOWER(DatosLimpios[[#This Row],[Attack Type]]))))</f>
        <v>Man-In-The-Middle</v>
      </c>
      <c r="I381" s="3" t="s">
        <v>18</v>
      </c>
      <c r="J38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81" s="11">
        <v>3715</v>
      </c>
      <c r="L381" s="11">
        <f>IF(DatosLimpios[[#This Row],[Financial Loss (in Million $) ]]="",0,ABS(DatosLimpios[[#This Row],[Financial Loss (in Million $) ]]))*1000</f>
        <v>3715000</v>
      </c>
      <c r="M381" s="11" t="str">
        <f>IF(DatosLimpios[[#This Row],[Perdida economica UNK]]&gt;4000000,"Alta", IF(DatosLimpios[[#This Row],[Perdida economica UNK]]&gt;100000,"Media", "Baja"))</f>
        <v>Media</v>
      </c>
      <c r="N381" s="18" t="s">
        <v>430</v>
      </c>
      <c r="O381" s="3" t="s">
        <v>14</v>
      </c>
      <c r="P381" s="2">
        <f>IF(DatosLimpios[[#This Row],[Number of Affected Users]]="six hundred",600,VALUE(DatosLimpios[[#This Row],[Number of Affected Users]]))</f>
        <v>241151</v>
      </c>
      <c r="Q381" s="2">
        <f>IF(DatosLimpios[[#This Row],[Number of Affected Users]]="six hundred",600,VALUE(DatosLimpios[[#This Row],[Number of Affected Users]]))</f>
        <v>241151</v>
      </c>
      <c r="R381" s="11">
        <f>DatosLimpios[[#This Row],[Perdida economica UNK]] /DatosLimpios[[#This Row],[Nº de Usuarios Afectados]]</f>
        <v>15.405285485028053</v>
      </c>
      <c r="S381" s="11" t="str">
        <f>IF(DatosLimpios[[#This Row],[Perdida $ por Usuario]]&gt;100, "Grave",IF(DatosLimpios[[#This Row],[Perdida $ por Usuario]]&gt;40, "Moderada","Leve"))</f>
        <v>Leve</v>
      </c>
      <c r="T381" s="1" t="str">
        <f t="shared" si="5"/>
        <v>Hacker Group</v>
      </c>
      <c r="U381" s="3" t="s">
        <v>34</v>
      </c>
      <c r="V381" s="3" t="s">
        <v>37</v>
      </c>
      <c r="W381" s="2">
        <v>56</v>
      </c>
      <c r="X381" s="2" t="str">
        <f>IF(DatosLimpios[[#This Row],[Incident Resolution Time (in Hours)]]&gt;50,"Tardia",IF(DatosLimpios[[#This Row],[Incident Resolution Time (in Hours)]]&gt;20,"Media","Rapida" ))</f>
        <v>Tardia</v>
      </c>
    </row>
    <row r="382" spans="1:24" x14ac:dyDescent="0.25">
      <c r="A382" s="2">
        <v>385</v>
      </c>
      <c r="B382" s="3" t="s">
        <v>45</v>
      </c>
      <c r="C3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82" s="1" t="str">
        <f>IFERROR(VLOOKUP(DatosLimpios[[#This Row],[Paises]], TablaRegiones[],2,FALSE), "Otra")</f>
        <v>Asia</v>
      </c>
      <c r="E382" s="2">
        <v>2024</v>
      </c>
      <c r="F382" s="3" t="s">
        <v>22</v>
      </c>
      <c r="G382" s="2">
        <f xml:space="preserve"> 2025 -DatosLimpios[[#This Row],[Year]]</f>
        <v>1</v>
      </c>
      <c r="H382" s="1" t="str">
        <f>IF(TRIM(DatosLimpios[[#This Row],[Attack Type]])="","Unknown",PROPER(TRIM(LOWER(DatosLimpios[[#This Row],[Attack Type]]))))</f>
        <v>Man-In-The-Middle</v>
      </c>
      <c r="I382" s="3" t="s">
        <v>69</v>
      </c>
      <c r="J38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82" s="11">
        <v>6206</v>
      </c>
      <c r="L382" s="11">
        <f>IF(DatosLimpios[[#This Row],[Financial Loss (in Million $) ]]="",0,ABS(DatosLimpios[[#This Row],[Financial Loss (in Million $) ]]))*1000</f>
        <v>6206000</v>
      </c>
      <c r="M382" s="11" t="str">
        <f>IF(DatosLimpios[[#This Row],[Perdida economica UNK]]&gt;4000000,"Alta", IF(DatosLimpios[[#This Row],[Perdida economica UNK]]&gt;100000,"Media", "Baja"))</f>
        <v>Alta</v>
      </c>
      <c r="N382" s="18" t="s">
        <v>431</v>
      </c>
      <c r="O382" s="3" t="s">
        <v>33</v>
      </c>
      <c r="P382" s="2">
        <f>IF(DatosLimpios[[#This Row],[Number of Affected Users]]="six hundred",600,VALUE(DatosLimpios[[#This Row],[Number of Affected Users]]))</f>
        <v>321158</v>
      </c>
      <c r="Q382" s="2">
        <f>IF(DatosLimpios[[#This Row],[Number of Affected Users]]="six hundred",600,VALUE(DatosLimpios[[#This Row],[Number of Affected Users]]))</f>
        <v>321158</v>
      </c>
      <c r="R382" s="11">
        <f>DatosLimpios[[#This Row],[Perdida economica UNK]] /DatosLimpios[[#This Row],[Nº de Usuarios Afectados]]</f>
        <v>19.323821919429065</v>
      </c>
      <c r="S382" s="11" t="str">
        <f>IF(DatosLimpios[[#This Row],[Perdida $ por Usuario]]&gt;100, "Grave",IF(DatosLimpios[[#This Row],[Perdida $ por Usuario]]&gt;40, "Moderada","Leve"))</f>
        <v>Leve</v>
      </c>
      <c r="T382" s="1" t="str">
        <f t="shared" si="5"/>
        <v>Insider</v>
      </c>
      <c r="U382" s="3" t="s">
        <v>52</v>
      </c>
      <c r="V382" s="3" t="s">
        <v>16</v>
      </c>
      <c r="W382" s="2">
        <v>37</v>
      </c>
      <c r="X382" s="2" t="str">
        <f>IF(DatosLimpios[[#This Row],[Incident Resolution Time (in Hours)]]&gt;50,"Tardia",IF(DatosLimpios[[#This Row],[Incident Resolution Time (in Hours)]]&gt;20,"Media","Rapida" ))</f>
        <v>Media</v>
      </c>
    </row>
    <row r="383" spans="1:24" x14ac:dyDescent="0.25">
      <c r="A383" s="2">
        <v>386</v>
      </c>
      <c r="B383" s="3" t="s">
        <v>41</v>
      </c>
      <c r="C3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83" s="1" t="str">
        <f>IFERROR(VLOOKUP(DatosLimpios[[#This Row],[Paises]], TablaRegiones[],2,FALSE), "Otra")</f>
        <v>Europa</v>
      </c>
      <c r="E383" s="2">
        <v>2023</v>
      </c>
      <c r="F383" s="3" t="s">
        <v>50</v>
      </c>
      <c r="G383" s="2">
        <f xml:space="preserve"> 2025 -DatosLimpios[[#This Row],[Year]]</f>
        <v>2</v>
      </c>
      <c r="H383" s="1" t="str">
        <f>IF(TRIM(DatosLimpios[[#This Row],[Attack Type]])="","Unknown",PROPER(TRIM(LOWER(DatosLimpios[[#This Row],[Attack Type]]))))</f>
        <v>Phishing</v>
      </c>
      <c r="I383" s="3" t="s">
        <v>12</v>
      </c>
      <c r="J38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83" s="11">
        <v>3103</v>
      </c>
      <c r="L383" s="11">
        <f>IF(DatosLimpios[[#This Row],[Financial Loss (in Million $) ]]="",0,ABS(DatosLimpios[[#This Row],[Financial Loss (in Million $) ]]))*1000</f>
        <v>3103000</v>
      </c>
      <c r="M383" s="11" t="str">
        <f>IF(DatosLimpios[[#This Row],[Perdida economica UNK]]&gt;4000000,"Alta", IF(DatosLimpios[[#This Row],[Perdida economica UNK]]&gt;100000,"Media", "Baja"))</f>
        <v>Media</v>
      </c>
      <c r="N383" s="18" t="s">
        <v>432</v>
      </c>
      <c r="O383" s="3" t="s">
        <v>29</v>
      </c>
      <c r="P383" s="2">
        <f>IF(DatosLimpios[[#This Row],[Number of Affected Users]]="six hundred",600,VALUE(DatosLimpios[[#This Row],[Number of Affected Users]]))</f>
        <v>472386</v>
      </c>
      <c r="Q383" s="2">
        <f>IF(DatosLimpios[[#This Row],[Number of Affected Users]]="six hundred",600,VALUE(DatosLimpios[[#This Row],[Number of Affected Users]]))</f>
        <v>472386</v>
      </c>
      <c r="R383" s="11">
        <f>DatosLimpios[[#This Row],[Perdida economica UNK]] /DatosLimpios[[#This Row],[Nº de Usuarios Afectados]]</f>
        <v>6.5687806158522903</v>
      </c>
      <c r="S383" s="11" t="str">
        <f>IF(DatosLimpios[[#This Row],[Perdida $ por Usuario]]&gt;100, "Grave",IF(DatosLimpios[[#This Row],[Perdida $ por Usuario]]&gt;40, "Moderada","Leve"))</f>
        <v>Leve</v>
      </c>
      <c r="T383" s="1" t="str">
        <f t="shared" si="5"/>
        <v>Nation-state</v>
      </c>
      <c r="U383" s="3" t="s">
        <v>52</v>
      </c>
      <c r="V383" s="3" t="s">
        <v>57</v>
      </c>
      <c r="W383" s="2">
        <v>24</v>
      </c>
      <c r="X383" s="2" t="str">
        <f>IF(DatosLimpios[[#This Row],[Incident Resolution Time (in Hours)]]&gt;50,"Tardia",IF(DatosLimpios[[#This Row],[Incident Resolution Time (in Hours)]]&gt;20,"Media","Rapida" ))</f>
        <v>Media</v>
      </c>
    </row>
    <row r="384" spans="1:24" x14ac:dyDescent="0.25">
      <c r="A384" s="2">
        <v>387</v>
      </c>
      <c r="B384" s="3" t="s">
        <v>26</v>
      </c>
      <c r="C3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84" s="1" t="str">
        <f>IFERROR(VLOOKUP(DatosLimpios[[#This Row],[Paises]], TablaRegiones[],2,FALSE), "Otra")</f>
        <v>Europa</v>
      </c>
      <c r="E384" s="2">
        <v>2015</v>
      </c>
      <c r="F384" s="3" t="s">
        <v>22</v>
      </c>
      <c r="G384" s="2">
        <f xml:space="preserve"> 2025 -DatosLimpios[[#This Row],[Year]]</f>
        <v>10</v>
      </c>
      <c r="H384" s="1" t="str">
        <f>IF(TRIM(DatosLimpios[[#This Row],[Attack Type]])="","Unknown",PROPER(TRIM(LOWER(DatosLimpios[[#This Row],[Attack Type]]))))</f>
        <v>Man-In-The-Middle</v>
      </c>
      <c r="I384" s="3" t="s">
        <v>47</v>
      </c>
      <c r="J38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84" s="11">
        <v>8254</v>
      </c>
      <c r="L384" s="11">
        <f>IF(DatosLimpios[[#This Row],[Financial Loss (in Million $) ]]="",0,ABS(DatosLimpios[[#This Row],[Financial Loss (in Million $) ]]))*1000</f>
        <v>8254000</v>
      </c>
      <c r="M384" s="11" t="str">
        <f>IF(DatosLimpios[[#This Row],[Perdida economica UNK]]&gt;4000000,"Alta", IF(DatosLimpios[[#This Row],[Perdida economica UNK]]&gt;100000,"Media", "Baja"))</f>
        <v>Alta</v>
      </c>
      <c r="N384" s="18" t="s">
        <v>433</v>
      </c>
      <c r="O384" s="3" t="s">
        <v>33</v>
      </c>
      <c r="P384" s="2">
        <f>IF(DatosLimpios[[#This Row],[Number of Affected Users]]="six hundred",600,VALUE(DatosLimpios[[#This Row],[Number of Affected Users]]))</f>
        <v>34240</v>
      </c>
      <c r="Q384" s="2">
        <f>IF(DatosLimpios[[#This Row],[Number of Affected Users]]="six hundred",600,VALUE(DatosLimpios[[#This Row],[Number of Affected Users]]))</f>
        <v>34240</v>
      </c>
      <c r="R384" s="11">
        <f>DatosLimpios[[#This Row],[Perdida economica UNK]] /DatosLimpios[[#This Row],[Nº de Usuarios Afectados]]</f>
        <v>241.06308411214954</v>
      </c>
      <c r="S384" s="11" t="str">
        <f>IF(DatosLimpios[[#This Row],[Perdida $ por Usuario]]&gt;100, "Grave",IF(DatosLimpios[[#This Row],[Perdida $ por Usuario]]&gt;40, "Moderada","Leve"))</f>
        <v>Grave</v>
      </c>
      <c r="T384" s="1" t="str">
        <f t="shared" si="5"/>
        <v>Insider</v>
      </c>
      <c r="U384" s="3" t="s">
        <v>25</v>
      </c>
      <c r="V384" s="3" t="s">
        <v>57</v>
      </c>
      <c r="W384" s="2">
        <v>45</v>
      </c>
      <c r="X384" s="2" t="str">
        <f>IF(DatosLimpios[[#This Row],[Incident Resolution Time (in Hours)]]&gt;50,"Tardia",IF(DatosLimpios[[#This Row],[Incident Resolution Time (in Hours)]]&gt;20,"Media","Rapida" ))</f>
        <v>Media</v>
      </c>
    </row>
    <row r="385" spans="1:24" x14ac:dyDescent="0.25">
      <c r="A385" s="2">
        <v>388</v>
      </c>
      <c r="B385" s="3" t="s">
        <v>87</v>
      </c>
      <c r="C3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385" s="1" t="str">
        <f>IFERROR(VLOOKUP(DatosLimpios[[#This Row],[Paises]], TablaRegiones[],2,FALSE), "Otra")</f>
        <v>América</v>
      </c>
      <c r="E385" s="2">
        <v>2019</v>
      </c>
      <c r="F385" s="3" t="s">
        <v>63</v>
      </c>
      <c r="G385" s="2">
        <f xml:space="preserve"> 2025 -DatosLimpios[[#This Row],[Year]]</f>
        <v>6</v>
      </c>
      <c r="H385" s="1" t="str">
        <f>IF(TRIM(DatosLimpios[[#This Row],[Attack Type]])="","Unknown",PROPER(TRIM(LOWER(DatosLimpios[[#This Row],[Attack Type]]))))</f>
        <v>Malware</v>
      </c>
      <c r="I385" s="3" t="s">
        <v>69</v>
      </c>
      <c r="J38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85" s="11">
        <v>344</v>
      </c>
      <c r="L385" s="11">
        <f>IF(DatosLimpios[[#This Row],[Financial Loss (in Million $) ]]="",0,ABS(DatosLimpios[[#This Row],[Financial Loss (in Million $) ]]))*1000</f>
        <v>344000</v>
      </c>
      <c r="M385" s="11" t="str">
        <f>IF(DatosLimpios[[#This Row],[Perdida economica UNK]]&gt;4000000,"Alta", IF(DatosLimpios[[#This Row],[Perdida economica UNK]]&gt;100000,"Media", "Baja"))</f>
        <v>Media</v>
      </c>
      <c r="N385" s="18" t="s">
        <v>434</v>
      </c>
      <c r="O385" s="3" t="s">
        <v>33</v>
      </c>
      <c r="P385" s="2">
        <f>IF(DatosLimpios[[#This Row],[Number of Affected Users]]="six hundred",600,VALUE(DatosLimpios[[#This Row],[Number of Affected Users]]))</f>
        <v>98018</v>
      </c>
      <c r="Q385" s="2">
        <f>IF(DatosLimpios[[#This Row],[Number of Affected Users]]="six hundred",600,VALUE(DatosLimpios[[#This Row],[Number of Affected Users]]))</f>
        <v>98018</v>
      </c>
      <c r="R385" s="11">
        <f>DatosLimpios[[#This Row],[Perdida economica UNK]] /DatosLimpios[[#This Row],[Nº de Usuarios Afectados]]</f>
        <v>3.5095594686690199</v>
      </c>
      <c r="S385" s="11" t="str">
        <f>IF(DatosLimpios[[#This Row],[Perdida $ por Usuario]]&gt;100, "Grave",IF(DatosLimpios[[#This Row],[Perdida $ por Usuario]]&gt;40, "Moderada","Leve"))</f>
        <v>Leve</v>
      </c>
      <c r="T385" s="1" t="str">
        <f t="shared" ref="T385:T448" si="6">IF(O385="","Unknown",O385)</f>
        <v>Insider</v>
      </c>
      <c r="U385" s="3" t="s">
        <v>52</v>
      </c>
      <c r="V385" s="3" t="s">
        <v>16</v>
      </c>
      <c r="W385" s="2">
        <v>55</v>
      </c>
      <c r="X385" s="2" t="str">
        <f>IF(DatosLimpios[[#This Row],[Incident Resolution Time (in Hours)]]&gt;50,"Tardia",IF(DatosLimpios[[#This Row],[Incident Resolution Time (in Hours)]]&gt;20,"Media","Rapida" ))</f>
        <v>Tardia</v>
      </c>
    </row>
    <row r="386" spans="1:24" x14ac:dyDescent="0.25">
      <c r="A386" s="2">
        <v>389</v>
      </c>
      <c r="B386" s="3" t="s">
        <v>71</v>
      </c>
      <c r="C3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386" s="1" t="str">
        <f>IFERROR(VLOOKUP(DatosLimpios[[#This Row],[Paises]], TablaRegiones[],2,FALSE), "Otra")</f>
        <v>Asia</v>
      </c>
      <c r="E386" s="2">
        <v>2024</v>
      </c>
      <c r="F386" s="3" t="s">
        <v>50</v>
      </c>
      <c r="G386" s="2">
        <f xml:space="preserve"> 2025 -DatosLimpios[[#This Row],[Year]]</f>
        <v>1</v>
      </c>
      <c r="H386" s="1" t="str">
        <f>IF(TRIM(DatosLimpios[[#This Row],[Attack Type]])="","Unknown",PROPER(TRIM(LOWER(DatosLimpios[[#This Row],[Attack Type]]))))</f>
        <v>Phishing</v>
      </c>
      <c r="I386" s="3" t="s">
        <v>12</v>
      </c>
      <c r="J38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86" s="11">
        <v>722</v>
      </c>
      <c r="L386" s="11">
        <f>IF(DatosLimpios[[#This Row],[Financial Loss (in Million $) ]]="",0,ABS(DatosLimpios[[#This Row],[Financial Loss (in Million $) ]]))*1000</f>
        <v>722000</v>
      </c>
      <c r="M386" s="11" t="str">
        <f>IF(DatosLimpios[[#This Row],[Perdida economica UNK]]&gt;4000000,"Alta", IF(DatosLimpios[[#This Row],[Perdida economica UNK]]&gt;100000,"Media", "Baja"))</f>
        <v>Media</v>
      </c>
      <c r="N386" s="18" t="s">
        <v>435</v>
      </c>
      <c r="O386" s="3" t="s">
        <v>36</v>
      </c>
      <c r="P386" s="2">
        <f>IF(DatosLimpios[[#This Row],[Number of Affected Users]]="six hundred",600,VALUE(DatosLimpios[[#This Row],[Number of Affected Users]]))</f>
        <v>555808</v>
      </c>
      <c r="Q386" s="2">
        <f>IF(DatosLimpios[[#This Row],[Number of Affected Users]]="six hundred",600,VALUE(DatosLimpios[[#This Row],[Number of Affected Users]]))</f>
        <v>555808</v>
      </c>
      <c r="R386" s="11">
        <f>DatosLimpios[[#This Row],[Perdida economica UNK]] /DatosLimpios[[#This Row],[Nº de Usuarios Afectados]]</f>
        <v>1.2990097299786976</v>
      </c>
      <c r="S386" s="11" t="str">
        <f>IF(DatosLimpios[[#This Row],[Perdida $ por Usuario]]&gt;100, "Grave",IF(DatosLimpios[[#This Row],[Perdida $ por Usuario]]&gt;40, "Moderada","Leve"))</f>
        <v>Leve</v>
      </c>
      <c r="T386" s="1" t="str">
        <f t="shared" si="6"/>
        <v>Unknown</v>
      </c>
      <c r="U386" s="3" t="s">
        <v>25</v>
      </c>
      <c r="V386" s="3" t="s">
        <v>31</v>
      </c>
      <c r="W386" s="2">
        <v>4</v>
      </c>
      <c r="X386" s="2" t="str">
        <f>IF(DatosLimpios[[#This Row],[Incident Resolution Time (in Hours)]]&gt;50,"Tardia",IF(DatosLimpios[[#This Row],[Incident Resolution Time (in Hours)]]&gt;20,"Media","Rapida" ))</f>
        <v>Rapida</v>
      </c>
    </row>
    <row r="387" spans="1:24" x14ac:dyDescent="0.25">
      <c r="A387" s="2">
        <v>390</v>
      </c>
      <c r="B387" s="3" t="s">
        <v>26</v>
      </c>
      <c r="C3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87" s="1" t="str">
        <f>IFERROR(VLOOKUP(DatosLimpios[[#This Row],[Paises]], TablaRegiones[],2,FALSE), "Otra")</f>
        <v>Europa</v>
      </c>
      <c r="E387" s="2">
        <v>2021</v>
      </c>
      <c r="F387" s="3" t="s">
        <v>42</v>
      </c>
      <c r="G387" s="2">
        <f xml:space="preserve"> 2025 -DatosLimpios[[#This Row],[Year]]</f>
        <v>4</v>
      </c>
      <c r="H387" s="1" t="str">
        <f>IF(TRIM(DatosLimpios[[#This Row],[Attack Type]])="","Unknown",PROPER(TRIM(LOWER(DatosLimpios[[#This Row],[Attack Type]]))))</f>
        <v>Sql Injection</v>
      </c>
      <c r="I387" s="3" t="s">
        <v>47</v>
      </c>
      <c r="J38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87" s="11">
        <v>5223</v>
      </c>
      <c r="L387" s="11">
        <f>IF(DatosLimpios[[#This Row],[Financial Loss (in Million $) ]]="",0,ABS(DatosLimpios[[#This Row],[Financial Loss (in Million $) ]]))*1000</f>
        <v>5223000</v>
      </c>
      <c r="M387" s="11" t="str">
        <f>IF(DatosLimpios[[#This Row],[Perdida economica UNK]]&gt;4000000,"Alta", IF(DatosLimpios[[#This Row],[Perdida economica UNK]]&gt;100000,"Media", "Baja"))</f>
        <v>Alta</v>
      </c>
      <c r="N387" s="18" t="s">
        <v>436</v>
      </c>
      <c r="O387" s="3" t="s">
        <v>14</v>
      </c>
      <c r="P387" s="2">
        <f>IF(DatosLimpios[[#This Row],[Number of Affected Users]]="six hundred",600,VALUE(DatosLimpios[[#This Row],[Number of Affected Users]]))</f>
        <v>449333</v>
      </c>
      <c r="Q387" s="2">
        <f>IF(DatosLimpios[[#This Row],[Number of Affected Users]]="six hundred",600,VALUE(DatosLimpios[[#This Row],[Number of Affected Users]]))</f>
        <v>449333</v>
      </c>
      <c r="R387" s="11">
        <f>DatosLimpios[[#This Row],[Perdida economica UNK]] /DatosLimpios[[#This Row],[Nº de Usuarios Afectados]]</f>
        <v>11.623895863424231</v>
      </c>
      <c r="S387" s="11" t="str">
        <f>IF(DatosLimpios[[#This Row],[Perdida $ por Usuario]]&gt;100, "Grave",IF(DatosLimpios[[#This Row],[Perdida $ por Usuario]]&gt;40, "Moderada","Leve"))</f>
        <v>Leve</v>
      </c>
      <c r="T387" s="1" t="str">
        <f t="shared" si="6"/>
        <v>Hacker Group</v>
      </c>
      <c r="U387" s="3" t="s">
        <v>15</v>
      </c>
      <c r="V387" s="3" t="s">
        <v>57</v>
      </c>
      <c r="W387" s="2">
        <v>39</v>
      </c>
      <c r="X387" s="2" t="str">
        <f>IF(DatosLimpios[[#This Row],[Incident Resolution Time (in Hours)]]&gt;50,"Tardia",IF(DatosLimpios[[#This Row],[Incident Resolution Time (in Hours)]]&gt;20,"Media","Rapida" ))</f>
        <v>Media</v>
      </c>
    </row>
    <row r="388" spans="1:24" x14ac:dyDescent="0.25">
      <c r="A388" s="2">
        <v>391</v>
      </c>
      <c r="B388" s="3" t="s">
        <v>26</v>
      </c>
      <c r="C3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88" s="1" t="str">
        <f>IFERROR(VLOOKUP(DatosLimpios[[#This Row],[Paises]], TablaRegiones[],2,FALSE), "Otra")</f>
        <v>Europa</v>
      </c>
      <c r="E388" s="2">
        <v>2024</v>
      </c>
      <c r="F388" s="3" t="s">
        <v>22</v>
      </c>
      <c r="G388" s="2">
        <f xml:space="preserve"> 2025 -DatosLimpios[[#This Row],[Year]]</f>
        <v>1</v>
      </c>
      <c r="H388" s="1" t="str">
        <f>IF(TRIM(DatosLimpios[[#This Row],[Attack Type]])="","Unknown",PROPER(TRIM(LOWER(DatosLimpios[[#This Row],[Attack Type]]))))</f>
        <v>Man-In-The-Middle</v>
      </c>
      <c r="I388" s="3" t="s">
        <v>18</v>
      </c>
      <c r="J38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88" s="11">
        <v>716</v>
      </c>
      <c r="L388" s="11">
        <f>IF(DatosLimpios[[#This Row],[Financial Loss (in Million $) ]]="",0,ABS(DatosLimpios[[#This Row],[Financial Loss (in Million $) ]]))*1000</f>
        <v>716000</v>
      </c>
      <c r="M388" s="11" t="str">
        <f>IF(DatosLimpios[[#This Row],[Perdida economica UNK]]&gt;4000000,"Alta", IF(DatosLimpios[[#This Row],[Perdida economica UNK]]&gt;100000,"Media", "Baja"))</f>
        <v>Media</v>
      </c>
      <c r="N388" s="18" t="s">
        <v>437</v>
      </c>
      <c r="O388" s="3" t="s">
        <v>29</v>
      </c>
      <c r="P388" s="2">
        <f>IF(DatosLimpios[[#This Row],[Number of Affected Users]]="six hundred",600,VALUE(DatosLimpios[[#This Row],[Number of Affected Users]]))</f>
        <v>368618</v>
      </c>
      <c r="Q388" s="2">
        <f>IF(DatosLimpios[[#This Row],[Number of Affected Users]]="six hundred",600,VALUE(DatosLimpios[[#This Row],[Number of Affected Users]]))</f>
        <v>368618</v>
      </c>
      <c r="R388" s="11">
        <f>DatosLimpios[[#This Row],[Perdida economica UNK]] /DatosLimpios[[#This Row],[Nº de Usuarios Afectados]]</f>
        <v>1.9423902251110907</v>
      </c>
      <c r="S388" s="11" t="str">
        <f>IF(DatosLimpios[[#This Row],[Perdida $ por Usuario]]&gt;100, "Grave",IF(DatosLimpios[[#This Row],[Perdida $ por Usuario]]&gt;40, "Moderada","Leve"))</f>
        <v>Leve</v>
      </c>
      <c r="T388" s="1" t="str">
        <f t="shared" si="6"/>
        <v>Nation-state</v>
      </c>
      <c r="U388" s="3" t="s">
        <v>34</v>
      </c>
      <c r="V388" s="3" t="s">
        <v>49</v>
      </c>
      <c r="W388" s="2">
        <v>22</v>
      </c>
      <c r="X388" s="2" t="str">
        <f>IF(DatosLimpios[[#This Row],[Incident Resolution Time (in Hours)]]&gt;50,"Tardia",IF(DatosLimpios[[#This Row],[Incident Resolution Time (in Hours)]]&gt;20,"Media","Rapida" ))</f>
        <v>Media</v>
      </c>
    </row>
    <row r="389" spans="1:24" x14ac:dyDescent="0.25">
      <c r="A389" s="2">
        <v>392</v>
      </c>
      <c r="B389" s="3" t="s">
        <v>41</v>
      </c>
      <c r="C3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389" s="1" t="str">
        <f>IFERROR(VLOOKUP(DatosLimpios[[#This Row],[Paises]], TablaRegiones[],2,FALSE), "Otra")</f>
        <v>Europa</v>
      </c>
      <c r="E389" s="2">
        <v>2022</v>
      </c>
      <c r="F389" s="3" t="s">
        <v>22</v>
      </c>
      <c r="G389" s="2">
        <f xml:space="preserve"> 2025 -DatosLimpios[[#This Row],[Year]]</f>
        <v>3</v>
      </c>
      <c r="H389" s="1" t="str">
        <f>IF(TRIM(DatosLimpios[[#This Row],[Attack Type]])="","Unknown",PROPER(TRIM(LOWER(DatosLimpios[[#This Row],[Attack Type]]))))</f>
        <v>Man-In-The-Middle</v>
      </c>
      <c r="I389" s="3" t="s">
        <v>23</v>
      </c>
      <c r="J38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389" s="11">
        <v>7823</v>
      </c>
      <c r="L389" s="11">
        <f>IF(DatosLimpios[[#This Row],[Financial Loss (in Million $) ]]="",0,ABS(DatosLimpios[[#This Row],[Financial Loss (in Million $) ]]))*1000</f>
        <v>7823000</v>
      </c>
      <c r="M389" s="11" t="str">
        <f>IF(DatosLimpios[[#This Row],[Perdida economica UNK]]&gt;4000000,"Alta", IF(DatosLimpios[[#This Row],[Perdida economica UNK]]&gt;100000,"Media", "Baja"))</f>
        <v>Alta</v>
      </c>
      <c r="N389" s="18" t="s">
        <v>438</v>
      </c>
      <c r="O389" s="3" t="s">
        <v>14</v>
      </c>
      <c r="P389" s="2">
        <f>IF(DatosLimpios[[#This Row],[Number of Affected Users]]="six hundred",600,VALUE(DatosLimpios[[#This Row],[Number of Affected Users]]))</f>
        <v>310175</v>
      </c>
      <c r="Q389" s="2">
        <f>IF(DatosLimpios[[#This Row],[Number of Affected Users]]="six hundred",600,VALUE(DatosLimpios[[#This Row],[Number of Affected Users]]))</f>
        <v>310175</v>
      </c>
      <c r="R389" s="11">
        <f>DatosLimpios[[#This Row],[Perdida economica UNK]] /DatosLimpios[[#This Row],[Nº de Usuarios Afectados]]</f>
        <v>25.221246070766504</v>
      </c>
      <c r="S389" s="11" t="str">
        <f>IF(DatosLimpios[[#This Row],[Perdida $ por Usuario]]&gt;100, "Grave",IF(DatosLimpios[[#This Row],[Perdida $ por Usuario]]&gt;40, "Moderada","Leve"))</f>
        <v>Leve</v>
      </c>
      <c r="T389" s="1" t="str">
        <f t="shared" si="6"/>
        <v>Hacker Group</v>
      </c>
      <c r="U389" s="3" t="s">
        <v>15</v>
      </c>
      <c r="V389" s="3" t="s">
        <v>31</v>
      </c>
      <c r="W389" s="2">
        <v>53</v>
      </c>
      <c r="X389" s="2" t="str">
        <f>IF(DatosLimpios[[#This Row],[Incident Resolution Time (in Hours)]]&gt;50,"Tardia",IF(DatosLimpios[[#This Row],[Incident Resolution Time (in Hours)]]&gt;20,"Media","Rapida" ))</f>
        <v>Tardia</v>
      </c>
    </row>
    <row r="390" spans="1:24" x14ac:dyDescent="0.25">
      <c r="A390" s="2">
        <v>393</v>
      </c>
      <c r="B390" s="3" t="s">
        <v>26</v>
      </c>
      <c r="C3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90" s="1" t="str">
        <f>IFERROR(VLOOKUP(DatosLimpios[[#This Row],[Paises]], TablaRegiones[],2,FALSE), "Otra")</f>
        <v>Europa</v>
      </c>
      <c r="E390" s="2">
        <v>2020</v>
      </c>
      <c r="F390" s="3" t="s">
        <v>50</v>
      </c>
      <c r="G390" s="2">
        <f xml:space="preserve"> 2025 -DatosLimpios[[#This Row],[Year]]</f>
        <v>5</v>
      </c>
      <c r="H390" s="1" t="str">
        <f>IF(TRIM(DatosLimpios[[#This Row],[Attack Type]])="","Unknown",PROPER(TRIM(LOWER(DatosLimpios[[#This Row],[Attack Type]]))))</f>
        <v>Phishing</v>
      </c>
      <c r="I390" s="3" t="s">
        <v>18</v>
      </c>
      <c r="J39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90" s="11">
        <v>251</v>
      </c>
      <c r="L390" s="11">
        <f>IF(DatosLimpios[[#This Row],[Financial Loss (in Million $) ]]="",0,ABS(DatosLimpios[[#This Row],[Financial Loss (in Million $) ]]))*1000</f>
        <v>251000</v>
      </c>
      <c r="M390" s="11" t="str">
        <f>IF(DatosLimpios[[#This Row],[Perdida economica UNK]]&gt;4000000,"Alta", IF(DatosLimpios[[#This Row],[Perdida economica UNK]]&gt;100000,"Media", "Baja"))</f>
        <v>Media</v>
      </c>
      <c r="N390" s="18" t="s">
        <v>439</v>
      </c>
      <c r="O390" s="3" t="s">
        <v>29</v>
      </c>
      <c r="P390" s="2">
        <f>IF(DatosLimpios[[#This Row],[Number of Affected Users]]="six hundred",600,VALUE(DatosLimpios[[#This Row],[Number of Affected Users]]))</f>
        <v>986980</v>
      </c>
      <c r="Q390" s="2">
        <f>IF(DatosLimpios[[#This Row],[Number of Affected Users]]="six hundred",600,VALUE(DatosLimpios[[#This Row],[Number of Affected Users]]))</f>
        <v>986980</v>
      </c>
      <c r="R390" s="11">
        <f>DatosLimpios[[#This Row],[Perdida economica UNK]] /DatosLimpios[[#This Row],[Nº de Usuarios Afectados]]</f>
        <v>0.25431113092463881</v>
      </c>
      <c r="S390" s="11" t="str">
        <f>IF(DatosLimpios[[#This Row],[Perdida $ por Usuario]]&gt;100, "Grave",IF(DatosLimpios[[#This Row],[Perdida $ por Usuario]]&gt;40, "Moderada","Leve"))</f>
        <v>Leve</v>
      </c>
      <c r="T390" s="1" t="str">
        <f t="shared" si="6"/>
        <v>Nation-state</v>
      </c>
      <c r="U390" s="3" t="s">
        <v>52</v>
      </c>
      <c r="V390" s="3" t="s">
        <v>16</v>
      </c>
      <c r="W390" s="2">
        <v>71</v>
      </c>
      <c r="X390" s="2" t="str">
        <f>IF(DatosLimpios[[#This Row],[Incident Resolution Time (in Hours)]]&gt;50,"Tardia",IF(DatosLimpios[[#This Row],[Incident Resolution Time (in Hours)]]&gt;20,"Media","Rapida" ))</f>
        <v>Tardia</v>
      </c>
    </row>
    <row r="391" spans="1:24" x14ac:dyDescent="0.25">
      <c r="A391" s="2">
        <v>394</v>
      </c>
      <c r="B391" s="3" t="s">
        <v>26</v>
      </c>
      <c r="C3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91" s="1" t="str">
        <f>IFERROR(VLOOKUP(DatosLimpios[[#This Row],[Paises]], TablaRegiones[],2,FALSE), "Otra")</f>
        <v>Europa</v>
      </c>
      <c r="E391" s="2">
        <v>2024</v>
      </c>
      <c r="F391" s="3" t="s">
        <v>39</v>
      </c>
      <c r="G391" s="2">
        <f xml:space="preserve"> 2025 -DatosLimpios[[#This Row],[Year]]</f>
        <v>1</v>
      </c>
      <c r="H391" s="1" t="str">
        <f>IF(TRIM(DatosLimpios[[#This Row],[Attack Type]])="","Unknown",PROPER(TRIM(LOWER(DatosLimpios[[#This Row],[Attack Type]]))))</f>
        <v>Ddos</v>
      </c>
      <c r="I391" s="3" t="s">
        <v>18</v>
      </c>
      <c r="J39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91" s="11">
        <v>8854</v>
      </c>
      <c r="L391" s="11">
        <f>IF(DatosLimpios[[#This Row],[Financial Loss (in Million $) ]]="",0,ABS(DatosLimpios[[#This Row],[Financial Loss (in Million $) ]]))*1000</f>
        <v>8854000</v>
      </c>
      <c r="M391" s="11" t="str">
        <f>IF(DatosLimpios[[#This Row],[Perdida economica UNK]]&gt;4000000,"Alta", IF(DatosLimpios[[#This Row],[Perdida economica UNK]]&gt;100000,"Media", "Baja"))</f>
        <v>Alta</v>
      </c>
      <c r="N391" s="18" t="s">
        <v>440</v>
      </c>
      <c r="O391" s="3" t="s">
        <v>33</v>
      </c>
      <c r="P391" s="2">
        <f>IF(DatosLimpios[[#This Row],[Number of Affected Users]]="six hundred",600,VALUE(DatosLimpios[[#This Row],[Number of Affected Users]]))</f>
        <v>518181</v>
      </c>
      <c r="Q391" s="2">
        <f>IF(DatosLimpios[[#This Row],[Number of Affected Users]]="six hundred",600,VALUE(DatosLimpios[[#This Row],[Number of Affected Users]]))</f>
        <v>518181</v>
      </c>
      <c r="R391" s="11">
        <f>DatosLimpios[[#This Row],[Perdida economica UNK]] /DatosLimpios[[#This Row],[Nº de Usuarios Afectados]]</f>
        <v>17.086693645656634</v>
      </c>
      <c r="S391" s="11" t="str">
        <f>IF(DatosLimpios[[#This Row],[Perdida $ por Usuario]]&gt;100, "Grave",IF(DatosLimpios[[#This Row],[Perdida $ por Usuario]]&gt;40, "Moderada","Leve"))</f>
        <v>Leve</v>
      </c>
      <c r="T391" s="1" t="str">
        <f t="shared" si="6"/>
        <v>Insider</v>
      </c>
      <c r="U391" s="3" t="s">
        <v>52</v>
      </c>
      <c r="V391" s="3" t="s">
        <v>37</v>
      </c>
      <c r="W391" s="2">
        <v>24</v>
      </c>
      <c r="X391" s="2" t="str">
        <f>IF(DatosLimpios[[#This Row],[Incident Resolution Time (in Hours)]]&gt;50,"Tardia",IF(DatosLimpios[[#This Row],[Incident Resolution Time (in Hours)]]&gt;20,"Media","Rapida" ))</f>
        <v>Media</v>
      </c>
    </row>
    <row r="392" spans="1:24" x14ac:dyDescent="0.25">
      <c r="A392" s="2">
        <v>395</v>
      </c>
      <c r="B392" s="3" t="s">
        <v>45</v>
      </c>
      <c r="C3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92" s="1" t="str">
        <f>IFERROR(VLOOKUP(DatosLimpios[[#This Row],[Paises]], TablaRegiones[],2,FALSE), "Otra")</f>
        <v>Asia</v>
      </c>
      <c r="E392" s="2">
        <v>2015</v>
      </c>
      <c r="F392" s="3" t="s">
        <v>50</v>
      </c>
      <c r="G392" s="2">
        <f xml:space="preserve"> 2025 -DatosLimpios[[#This Row],[Year]]</f>
        <v>10</v>
      </c>
      <c r="H392" s="1" t="str">
        <f>IF(TRIM(DatosLimpios[[#This Row],[Attack Type]])="","Unknown",PROPER(TRIM(LOWER(DatosLimpios[[#This Row],[Attack Type]]))))</f>
        <v>Phishing</v>
      </c>
      <c r="I392" s="3" t="s">
        <v>18</v>
      </c>
      <c r="J39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92" s="11">
        <v>4951</v>
      </c>
      <c r="L392" s="11">
        <f>IF(DatosLimpios[[#This Row],[Financial Loss (in Million $) ]]="",0,ABS(DatosLimpios[[#This Row],[Financial Loss (in Million $) ]]))*1000</f>
        <v>4951000</v>
      </c>
      <c r="M392" s="11" t="str">
        <f>IF(DatosLimpios[[#This Row],[Perdida economica UNK]]&gt;4000000,"Alta", IF(DatosLimpios[[#This Row],[Perdida economica UNK]]&gt;100000,"Media", "Baja"))</f>
        <v>Alta</v>
      </c>
      <c r="N392" s="18" t="s">
        <v>441</v>
      </c>
      <c r="O392" s="3" t="s">
        <v>36</v>
      </c>
      <c r="P392" s="2">
        <f>IF(DatosLimpios[[#This Row],[Number of Affected Users]]="six hundred",600,VALUE(DatosLimpios[[#This Row],[Number of Affected Users]]))</f>
        <v>72782</v>
      </c>
      <c r="Q392" s="2">
        <f>IF(DatosLimpios[[#This Row],[Number of Affected Users]]="six hundred",600,VALUE(DatosLimpios[[#This Row],[Number of Affected Users]]))</f>
        <v>72782</v>
      </c>
      <c r="R392" s="11">
        <f>DatosLimpios[[#This Row],[Perdida economica UNK]] /DatosLimpios[[#This Row],[Nº de Usuarios Afectados]]</f>
        <v>68.025061141491022</v>
      </c>
      <c r="S392" s="11" t="str">
        <f>IF(DatosLimpios[[#This Row],[Perdida $ por Usuario]]&gt;100, "Grave",IF(DatosLimpios[[#This Row],[Perdida $ por Usuario]]&gt;40, "Moderada","Leve"))</f>
        <v>Moderada</v>
      </c>
      <c r="T392" s="1" t="str">
        <f t="shared" si="6"/>
        <v>Unknown</v>
      </c>
      <c r="U392" s="3" t="s">
        <v>52</v>
      </c>
      <c r="V392" s="3" t="s">
        <v>57</v>
      </c>
      <c r="W392" s="2">
        <v>63</v>
      </c>
      <c r="X392" s="2" t="str">
        <f>IF(DatosLimpios[[#This Row],[Incident Resolution Time (in Hours)]]&gt;50,"Tardia",IF(DatosLimpios[[#This Row],[Incident Resolution Time (in Hours)]]&gt;20,"Media","Rapida" ))</f>
        <v>Tardia</v>
      </c>
    </row>
    <row r="393" spans="1:24" x14ac:dyDescent="0.25">
      <c r="A393" s="2">
        <v>396</v>
      </c>
      <c r="B393" s="3" t="s">
        <v>60</v>
      </c>
      <c r="C3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393" s="1" t="str">
        <f>IFERROR(VLOOKUP(DatosLimpios[[#This Row],[Paises]], TablaRegiones[],2,FALSE), "Otra")</f>
        <v>Asia</v>
      </c>
      <c r="E393" s="2">
        <v>2018</v>
      </c>
      <c r="F393" s="3" t="s">
        <v>39</v>
      </c>
      <c r="G393" s="2">
        <f xml:space="preserve"> 2025 -DatosLimpios[[#This Row],[Year]]</f>
        <v>7</v>
      </c>
      <c r="H393" s="1" t="str">
        <f>IF(TRIM(DatosLimpios[[#This Row],[Attack Type]])="","Unknown",PROPER(TRIM(LOWER(DatosLimpios[[#This Row],[Attack Type]]))))</f>
        <v>Ddos</v>
      </c>
      <c r="I393" s="3" t="s">
        <v>27</v>
      </c>
      <c r="J39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393" s="11">
        <v>408</v>
      </c>
      <c r="L393" s="11">
        <f>IF(DatosLimpios[[#This Row],[Financial Loss (in Million $) ]]="",0,ABS(DatosLimpios[[#This Row],[Financial Loss (in Million $) ]]))*1000</f>
        <v>408000</v>
      </c>
      <c r="M393" s="11" t="str">
        <f>IF(DatosLimpios[[#This Row],[Perdida economica UNK]]&gt;4000000,"Alta", IF(DatosLimpios[[#This Row],[Perdida economica UNK]]&gt;100000,"Media", "Baja"))</f>
        <v>Media</v>
      </c>
      <c r="N393" s="18" t="s">
        <v>442</v>
      </c>
      <c r="O393" s="3" t="s">
        <v>36</v>
      </c>
      <c r="P393" s="2">
        <f>IF(DatosLimpios[[#This Row],[Number of Affected Users]]="six hundred",600,VALUE(DatosLimpios[[#This Row],[Number of Affected Users]]))</f>
        <v>502842</v>
      </c>
      <c r="Q393" s="2">
        <f>IF(DatosLimpios[[#This Row],[Number of Affected Users]]="six hundred",600,VALUE(DatosLimpios[[#This Row],[Number of Affected Users]]))</f>
        <v>502842</v>
      </c>
      <c r="R393" s="11">
        <f>DatosLimpios[[#This Row],[Perdida economica UNK]] /DatosLimpios[[#This Row],[Nº de Usuarios Afectados]]</f>
        <v>0.81138807020893244</v>
      </c>
      <c r="S393" s="11" t="str">
        <f>IF(DatosLimpios[[#This Row],[Perdida $ por Usuario]]&gt;100, "Grave",IF(DatosLimpios[[#This Row],[Perdida $ por Usuario]]&gt;40, "Moderada","Leve"))</f>
        <v>Leve</v>
      </c>
      <c r="T393" s="1" t="str">
        <f t="shared" si="6"/>
        <v>Unknown</v>
      </c>
      <c r="U393" s="3" t="s">
        <v>52</v>
      </c>
      <c r="V393" s="3" t="s">
        <v>16</v>
      </c>
      <c r="W393" s="2">
        <v>15</v>
      </c>
      <c r="X393" s="2" t="str">
        <f>IF(DatosLimpios[[#This Row],[Incident Resolution Time (in Hours)]]&gt;50,"Tardia",IF(DatosLimpios[[#This Row],[Incident Resolution Time (in Hours)]]&gt;20,"Media","Rapida" ))</f>
        <v>Rapida</v>
      </c>
    </row>
    <row r="394" spans="1:24" x14ac:dyDescent="0.25">
      <c r="A394" s="2">
        <v>397</v>
      </c>
      <c r="B394" s="3" t="s">
        <v>26</v>
      </c>
      <c r="C3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394" s="1" t="str">
        <f>IFERROR(VLOOKUP(DatosLimpios[[#This Row],[Paises]], TablaRegiones[],2,FALSE), "Otra")</f>
        <v>Europa</v>
      </c>
      <c r="E394" s="2">
        <v>2024</v>
      </c>
      <c r="F394" s="3" t="s">
        <v>50</v>
      </c>
      <c r="G394" s="2">
        <f xml:space="preserve"> 2025 -DatosLimpios[[#This Row],[Year]]</f>
        <v>1</v>
      </c>
      <c r="H394" s="1" t="str">
        <f>IF(TRIM(DatosLimpios[[#This Row],[Attack Type]])="","Unknown",PROPER(TRIM(LOWER(DatosLimpios[[#This Row],[Attack Type]]))))</f>
        <v>Phishing</v>
      </c>
      <c r="I394" s="3" t="s">
        <v>18</v>
      </c>
      <c r="J39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94" s="11">
        <v>8931</v>
      </c>
      <c r="L394" s="11">
        <f>IF(DatosLimpios[[#This Row],[Financial Loss (in Million $) ]]="",0,ABS(DatosLimpios[[#This Row],[Financial Loss (in Million $) ]]))*1000</f>
        <v>8931000</v>
      </c>
      <c r="M394" s="11" t="str">
        <f>IF(DatosLimpios[[#This Row],[Perdida economica UNK]]&gt;4000000,"Alta", IF(DatosLimpios[[#This Row],[Perdida economica UNK]]&gt;100000,"Media", "Baja"))</f>
        <v>Alta</v>
      </c>
      <c r="N394" s="18" t="s">
        <v>443</v>
      </c>
      <c r="O394" s="3" t="s">
        <v>36</v>
      </c>
      <c r="P394" s="2">
        <f>IF(DatosLimpios[[#This Row],[Number of Affected Users]]="six hundred",600,VALUE(DatosLimpios[[#This Row],[Number of Affected Users]]))</f>
        <v>376586</v>
      </c>
      <c r="Q394" s="2">
        <f>IF(DatosLimpios[[#This Row],[Number of Affected Users]]="six hundred",600,VALUE(DatosLimpios[[#This Row],[Number of Affected Users]]))</f>
        <v>376586</v>
      </c>
      <c r="R394" s="11">
        <f>DatosLimpios[[#This Row],[Perdida economica UNK]] /DatosLimpios[[#This Row],[Nº de Usuarios Afectados]]</f>
        <v>23.715698406207348</v>
      </c>
      <c r="S394" s="11" t="str">
        <f>IF(DatosLimpios[[#This Row],[Perdida $ por Usuario]]&gt;100, "Grave",IF(DatosLimpios[[#This Row],[Perdida $ por Usuario]]&gt;40, "Moderada","Leve"))</f>
        <v>Leve</v>
      </c>
      <c r="T394" s="1" t="str">
        <f t="shared" si="6"/>
        <v>Unknown</v>
      </c>
      <c r="U394" s="3" t="s">
        <v>25</v>
      </c>
      <c r="V394" s="3" t="s">
        <v>31</v>
      </c>
      <c r="W394" s="2">
        <v>51</v>
      </c>
      <c r="X394" s="2" t="str">
        <f>IF(DatosLimpios[[#This Row],[Incident Resolution Time (in Hours)]]&gt;50,"Tardia",IF(DatosLimpios[[#This Row],[Incident Resolution Time (in Hours)]]&gt;20,"Media","Rapida" ))</f>
        <v>Tardia</v>
      </c>
    </row>
    <row r="395" spans="1:24" x14ac:dyDescent="0.25">
      <c r="A395" s="2">
        <v>398</v>
      </c>
      <c r="B395" s="3" t="s">
        <v>32</v>
      </c>
      <c r="C3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395" s="1" t="str">
        <f>IFERROR(VLOOKUP(DatosLimpios[[#This Row],[Paises]], TablaRegiones[],2,FALSE), "Otra")</f>
        <v>Europa</v>
      </c>
      <c r="E395" s="2">
        <v>2023</v>
      </c>
      <c r="F395" s="3" t="s">
        <v>50</v>
      </c>
      <c r="G395" s="2">
        <f xml:space="preserve"> 2025 -DatosLimpios[[#This Row],[Year]]</f>
        <v>2</v>
      </c>
      <c r="H395" s="1" t="str">
        <f>IF(TRIM(DatosLimpios[[#This Row],[Attack Type]])="","Unknown",PROPER(TRIM(LOWER(DatosLimpios[[#This Row],[Attack Type]]))))</f>
        <v>Phishing</v>
      </c>
      <c r="I395" s="3" t="s">
        <v>69</v>
      </c>
      <c r="J39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395" s="11">
        <v>8855</v>
      </c>
      <c r="L395" s="11">
        <f>IF(DatosLimpios[[#This Row],[Financial Loss (in Million $) ]]="",0,ABS(DatosLimpios[[#This Row],[Financial Loss (in Million $) ]]))*1000</f>
        <v>8855000</v>
      </c>
      <c r="M395" s="11" t="str">
        <f>IF(DatosLimpios[[#This Row],[Perdida economica UNK]]&gt;4000000,"Alta", IF(DatosLimpios[[#This Row],[Perdida economica UNK]]&gt;100000,"Media", "Baja"))</f>
        <v>Alta</v>
      </c>
      <c r="N395" s="18" t="s">
        <v>444</v>
      </c>
      <c r="O395" s="3" t="s">
        <v>36</v>
      </c>
      <c r="P395" s="2">
        <f>IF(DatosLimpios[[#This Row],[Number of Affected Users]]="six hundred",600,VALUE(DatosLimpios[[#This Row],[Number of Affected Users]]))</f>
        <v>698597</v>
      </c>
      <c r="Q395" s="2">
        <f>IF(DatosLimpios[[#This Row],[Number of Affected Users]]="six hundred",600,VALUE(DatosLimpios[[#This Row],[Number of Affected Users]]))</f>
        <v>698597</v>
      </c>
      <c r="R395" s="11">
        <f>DatosLimpios[[#This Row],[Perdida economica UNK]] /DatosLimpios[[#This Row],[Nº de Usuarios Afectados]]</f>
        <v>12.67540513343172</v>
      </c>
      <c r="S395" s="11" t="str">
        <f>IF(DatosLimpios[[#This Row],[Perdida $ por Usuario]]&gt;100, "Grave",IF(DatosLimpios[[#This Row],[Perdida $ por Usuario]]&gt;40, "Moderada","Leve"))</f>
        <v>Leve</v>
      </c>
      <c r="T395" s="1" t="str">
        <f t="shared" si="6"/>
        <v>Unknown</v>
      </c>
      <c r="U395" s="3" t="s">
        <v>34</v>
      </c>
      <c r="V395" s="3" t="s">
        <v>37</v>
      </c>
      <c r="W395" s="2">
        <v>66</v>
      </c>
      <c r="X395" s="2" t="str">
        <f>IF(DatosLimpios[[#This Row],[Incident Resolution Time (in Hours)]]&gt;50,"Tardia",IF(DatosLimpios[[#This Row],[Incident Resolution Time (in Hours)]]&gt;20,"Media","Rapida" ))</f>
        <v>Tardia</v>
      </c>
    </row>
    <row r="396" spans="1:24" x14ac:dyDescent="0.25">
      <c r="A396" s="2">
        <v>399</v>
      </c>
      <c r="B396" s="3" t="s">
        <v>60</v>
      </c>
      <c r="C3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396" s="1" t="str">
        <f>IFERROR(VLOOKUP(DatosLimpios[[#This Row],[Paises]], TablaRegiones[],2,FALSE), "Otra")</f>
        <v>Asia</v>
      </c>
      <c r="E396" s="2">
        <v>2015</v>
      </c>
      <c r="F396" s="3" t="s">
        <v>42</v>
      </c>
      <c r="G396" s="2">
        <f xml:space="preserve"> 2025 -DatosLimpios[[#This Row],[Year]]</f>
        <v>10</v>
      </c>
      <c r="H396" s="1" t="str">
        <f>IF(TRIM(DatosLimpios[[#This Row],[Attack Type]])="","Unknown",PROPER(TRIM(LOWER(DatosLimpios[[#This Row],[Attack Type]]))))</f>
        <v>Sql Injection</v>
      </c>
      <c r="I396" s="3" t="s">
        <v>12</v>
      </c>
      <c r="J39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396" s="11">
        <v>526</v>
      </c>
      <c r="L396" s="11">
        <f>IF(DatosLimpios[[#This Row],[Financial Loss (in Million $) ]]="",0,ABS(DatosLimpios[[#This Row],[Financial Loss (in Million $) ]]))*1000</f>
        <v>526000</v>
      </c>
      <c r="M396" s="11" t="str">
        <f>IF(DatosLimpios[[#This Row],[Perdida economica UNK]]&gt;4000000,"Alta", IF(DatosLimpios[[#This Row],[Perdida economica UNK]]&gt;100000,"Media", "Baja"))</f>
        <v>Media</v>
      </c>
      <c r="N396" s="18" t="s">
        <v>445</v>
      </c>
      <c r="O396" s="3" t="s">
        <v>33</v>
      </c>
      <c r="P396" s="2">
        <f>IF(DatosLimpios[[#This Row],[Number of Affected Users]]="six hundred",600,VALUE(DatosLimpios[[#This Row],[Number of Affected Users]]))</f>
        <v>559195</v>
      </c>
      <c r="Q396" s="2">
        <f>IF(DatosLimpios[[#This Row],[Number of Affected Users]]="six hundred",600,VALUE(DatosLimpios[[#This Row],[Number of Affected Users]]))</f>
        <v>559195</v>
      </c>
      <c r="R396" s="11">
        <f>DatosLimpios[[#This Row],[Perdida economica UNK]] /DatosLimpios[[#This Row],[Nº de Usuarios Afectados]]</f>
        <v>0.94063788123999681</v>
      </c>
      <c r="S396" s="11" t="str">
        <f>IF(DatosLimpios[[#This Row],[Perdida $ por Usuario]]&gt;100, "Grave",IF(DatosLimpios[[#This Row],[Perdida $ por Usuario]]&gt;40, "Moderada","Leve"))</f>
        <v>Leve</v>
      </c>
      <c r="T396" s="1" t="str">
        <f t="shared" si="6"/>
        <v>Insider</v>
      </c>
      <c r="U396" s="3" t="s">
        <v>25</v>
      </c>
      <c r="V396" s="3" t="s">
        <v>16</v>
      </c>
      <c r="W396" s="2">
        <v>52</v>
      </c>
      <c r="X396" s="2" t="str">
        <f>IF(DatosLimpios[[#This Row],[Incident Resolution Time (in Hours)]]&gt;50,"Tardia",IF(DatosLimpios[[#This Row],[Incident Resolution Time (in Hours)]]&gt;20,"Media","Rapida" ))</f>
        <v>Tardia</v>
      </c>
    </row>
    <row r="397" spans="1:24" x14ac:dyDescent="0.25">
      <c r="A397" s="2">
        <v>400</v>
      </c>
      <c r="B397" s="3" t="s">
        <v>45</v>
      </c>
      <c r="C3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397" s="1" t="str">
        <f>IFERROR(VLOOKUP(DatosLimpios[[#This Row],[Paises]], TablaRegiones[],2,FALSE), "Otra")</f>
        <v>Asia</v>
      </c>
      <c r="E397" s="2">
        <v>2024</v>
      </c>
      <c r="F397" s="3" t="s">
        <v>17</v>
      </c>
      <c r="G397" s="2">
        <f xml:space="preserve"> 2025 -DatosLimpios[[#This Row],[Year]]</f>
        <v>1</v>
      </c>
      <c r="H397" s="1" t="str">
        <f>IF(TRIM(DatosLimpios[[#This Row],[Attack Type]])="","Unknown",PROPER(TRIM(LOWER(DatosLimpios[[#This Row],[Attack Type]]))))</f>
        <v>Ransomware</v>
      </c>
      <c r="I397" s="3" t="s">
        <v>18</v>
      </c>
      <c r="J39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97" s="11">
        <v>1757</v>
      </c>
      <c r="L397" s="11">
        <f>IF(DatosLimpios[[#This Row],[Financial Loss (in Million $) ]]="",0,ABS(DatosLimpios[[#This Row],[Financial Loss (in Million $) ]]))*1000</f>
        <v>1757000</v>
      </c>
      <c r="M397" s="11" t="str">
        <f>IF(DatosLimpios[[#This Row],[Perdida economica UNK]]&gt;4000000,"Alta", IF(DatosLimpios[[#This Row],[Perdida economica UNK]]&gt;100000,"Media", "Baja"))</f>
        <v>Media</v>
      </c>
      <c r="N397" s="18" t="s">
        <v>446</v>
      </c>
      <c r="O397" s="3" t="s">
        <v>36</v>
      </c>
      <c r="P397" s="2">
        <f>IF(DatosLimpios[[#This Row],[Number of Affected Users]]="six hundred",600,VALUE(DatosLimpios[[#This Row],[Number of Affected Users]]))</f>
        <v>236253</v>
      </c>
      <c r="Q397" s="2">
        <f>IF(DatosLimpios[[#This Row],[Number of Affected Users]]="six hundred",600,VALUE(DatosLimpios[[#This Row],[Number of Affected Users]]))</f>
        <v>236253</v>
      </c>
      <c r="R397" s="11">
        <f>DatosLimpios[[#This Row],[Perdida economica UNK]] /DatosLimpios[[#This Row],[Nº de Usuarios Afectados]]</f>
        <v>7.4369425996706919</v>
      </c>
      <c r="S397" s="11" t="str">
        <f>IF(DatosLimpios[[#This Row],[Perdida $ por Usuario]]&gt;100, "Grave",IF(DatosLimpios[[#This Row],[Perdida $ por Usuario]]&gt;40, "Moderada","Leve"))</f>
        <v>Leve</v>
      </c>
      <c r="T397" s="1" t="str">
        <f t="shared" si="6"/>
        <v>Unknown</v>
      </c>
      <c r="U397" s="3" t="s">
        <v>34</v>
      </c>
      <c r="V397" s="3" t="s">
        <v>49</v>
      </c>
      <c r="W397" s="2">
        <v>38</v>
      </c>
      <c r="X397" s="2" t="str">
        <f>IF(DatosLimpios[[#This Row],[Incident Resolution Time (in Hours)]]&gt;50,"Tardia",IF(DatosLimpios[[#This Row],[Incident Resolution Time (in Hours)]]&gt;20,"Media","Rapida" ))</f>
        <v>Media</v>
      </c>
    </row>
    <row r="398" spans="1:24" x14ac:dyDescent="0.25">
      <c r="A398" s="2">
        <v>401</v>
      </c>
      <c r="B398" s="3" t="s">
        <v>66</v>
      </c>
      <c r="C3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398" s="1" t="str">
        <f>IFERROR(VLOOKUP(DatosLimpios[[#This Row],[Paises]], TablaRegiones[],2,FALSE), "Otra")</f>
        <v>América</v>
      </c>
      <c r="E398" s="2">
        <v>2016</v>
      </c>
      <c r="F398" s="3" t="s">
        <v>39</v>
      </c>
      <c r="G398" s="2">
        <f xml:space="preserve"> 2025 -DatosLimpios[[#This Row],[Year]]</f>
        <v>9</v>
      </c>
      <c r="H398" s="1" t="str">
        <f>IF(TRIM(DatosLimpios[[#This Row],[Attack Type]])="","Unknown",PROPER(TRIM(LOWER(DatosLimpios[[#This Row],[Attack Type]]))))</f>
        <v>Ddos</v>
      </c>
      <c r="I398" s="3" t="s">
        <v>47</v>
      </c>
      <c r="J39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398" s="11">
        <v>801</v>
      </c>
      <c r="L398" s="11">
        <f>IF(DatosLimpios[[#This Row],[Financial Loss (in Million $) ]]="",0,ABS(DatosLimpios[[#This Row],[Financial Loss (in Million $) ]]))*1000</f>
        <v>801000</v>
      </c>
      <c r="M398" s="11" t="str">
        <f>IF(DatosLimpios[[#This Row],[Perdida economica UNK]]&gt;4000000,"Alta", IF(DatosLimpios[[#This Row],[Perdida economica UNK]]&gt;100000,"Media", "Baja"))</f>
        <v>Media</v>
      </c>
      <c r="N398" s="18" t="s">
        <v>447</v>
      </c>
      <c r="O398" s="3" t="s">
        <v>29</v>
      </c>
      <c r="P398" s="2">
        <f>IF(DatosLimpios[[#This Row],[Number of Affected Users]]="six hundred",600,VALUE(DatosLimpios[[#This Row],[Number of Affected Users]]))</f>
        <v>534847</v>
      </c>
      <c r="Q398" s="2">
        <f>IF(DatosLimpios[[#This Row],[Number of Affected Users]]="six hundred",600,VALUE(DatosLimpios[[#This Row],[Number of Affected Users]]))</f>
        <v>534847</v>
      </c>
      <c r="R398" s="11">
        <f>DatosLimpios[[#This Row],[Perdida economica UNK]] /DatosLimpios[[#This Row],[Nº de Usuarios Afectados]]</f>
        <v>1.4976245543117939</v>
      </c>
      <c r="S398" s="11" t="str">
        <f>IF(DatosLimpios[[#This Row],[Perdida $ por Usuario]]&gt;100, "Grave",IF(DatosLimpios[[#This Row],[Perdida $ por Usuario]]&gt;40, "Moderada","Leve"))</f>
        <v>Leve</v>
      </c>
      <c r="T398" s="1" t="str">
        <f t="shared" si="6"/>
        <v>Nation-state</v>
      </c>
      <c r="U398" s="3" t="s">
        <v>52</v>
      </c>
      <c r="V398" s="3" t="s">
        <v>49</v>
      </c>
      <c r="W398" s="2">
        <v>3</v>
      </c>
      <c r="X398" s="2" t="str">
        <f>IF(DatosLimpios[[#This Row],[Incident Resolution Time (in Hours)]]&gt;50,"Tardia",IF(DatosLimpios[[#This Row],[Incident Resolution Time (in Hours)]]&gt;20,"Media","Rapida" ))</f>
        <v>Rapida</v>
      </c>
    </row>
    <row r="399" spans="1:24" x14ac:dyDescent="0.25">
      <c r="A399" s="2">
        <v>402</v>
      </c>
      <c r="B399" s="3" t="s">
        <v>58</v>
      </c>
      <c r="C3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399" s="1" t="str">
        <f>IFERROR(VLOOKUP(DatosLimpios[[#This Row],[Paises]], TablaRegiones[],2,FALSE), "Otra")</f>
        <v>Oceanía</v>
      </c>
      <c r="E399" s="2">
        <v>2016</v>
      </c>
      <c r="F399" s="3" t="s">
        <v>63</v>
      </c>
      <c r="G399" s="2">
        <f xml:space="preserve"> 2025 -DatosLimpios[[#This Row],[Year]]</f>
        <v>9</v>
      </c>
      <c r="H399" s="1" t="str">
        <f>IF(TRIM(DatosLimpios[[#This Row],[Attack Type]])="","Unknown",PROPER(TRIM(LOWER(DatosLimpios[[#This Row],[Attack Type]]))))</f>
        <v>Malware</v>
      </c>
      <c r="I399" s="3" t="s">
        <v>18</v>
      </c>
      <c r="J39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399" s="11">
        <v>3986</v>
      </c>
      <c r="L399" s="11">
        <f>IF(DatosLimpios[[#This Row],[Financial Loss (in Million $) ]]="",0,ABS(DatosLimpios[[#This Row],[Financial Loss (in Million $) ]]))*1000</f>
        <v>3986000</v>
      </c>
      <c r="M399" s="11" t="str">
        <f>IF(DatosLimpios[[#This Row],[Perdida economica UNK]]&gt;4000000,"Alta", IF(DatosLimpios[[#This Row],[Perdida economica UNK]]&gt;100000,"Media", "Baja"))</f>
        <v>Media</v>
      </c>
      <c r="N399" s="18" t="s">
        <v>448</v>
      </c>
      <c r="O399" s="3" t="s">
        <v>36</v>
      </c>
      <c r="P399" s="2">
        <f>IF(DatosLimpios[[#This Row],[Number of Affected Users]]="six hundred",600,VALUE(DatosLimpios[[#This Row],[Number of Affected Users]]))</f>
        <v>262611</v>
      </c>
      <c r="Q399" s="2">
        <f>IF(DatosLimpios[[#This Row],[Number of Affected Users]]="six hundred",600,VALUE(DatosLimpios[[#This Row],[Number of Affected Users]]))</f>
        <v>262611</v>
      </c>
      <c r="R399" s="11">
        <f>DatosLimpios[[#This Row],[Perdida economica UNK]] /DatosLimpios[[#This Row],[Nº de Usuarios Afectados]]</f>
        <v>15.178343633739638</v>
      </c>
      <c r="S399" s="11" t="str">
        <f>IF(DatosLimpios[[#This Row],[Perdida $ por Usuario]]&gt;100, "Grave",IF(DatosLimpios[[#This Row],[Perdida $ por Usuario]]&gt;40, "Moderada","Leve"))</f>
        <v>Leve</v>
      </c>
      <c r="T399" s="1" t="str">
        <f t="shared" si="6"/>
        <v>Unknown</v>
      </c>
      <c r="U399" s="3" t="s">
        <v>34</v>
      </c>
      <c r="V399" s="3" t="s">
        <v>37</v>
      </c>
      <c r="W399" s="2">
        <v>33</v>
      </c>
      <c r="X399" s="2" t="str">
        <f>IF(DatosLimpios[[#This Row],[Incident Resolution Time (in Hours)]]&gt;50,"Tardia",IF(DatosLimpios[[#This Row],[Incident Resolution Time (in Hours)]]&gt;20,"Media","Rapida" ))</f>
        <v>Media</v>
      </c>
    </row>
    <row r="400" spans="1:24" x14ac:dyDescent="0.25">
      <c r="A400" s="2">
        <v>403</v>
      </c>
      <c r="B400" s="3" t="s">
        <v>66</v>
      </c>
      <c r="C4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00" s="1" t="str">
        <f>IFERROR(VLOOKUP(DatosLimpios[[#This Row],[Paises]], TablaRegiones[],2,FALSE), "Otra")</f>
        <v>América</v>
      </c>
      <c r="E400" s="2">
        <v>2021</v>
      </c>
      <c r="F400" s="3" t="s">
        <v>42</v>
      </c>
      <c r="G400" s="2">
        <f xml:space="preserve"> 2025 -DatosLimpios[[#This Row],[Year]]</f>
        <v>4</v>
      </c>
      <c r="H400" s="1" t="str">
        <f>IF(TRIM(DatosLimpios[[#This Row],[Attack Type]])="","Unknown",PROPER(TRIM(LOWER(DatosLimpios[[#This Row],[Attack Type]]))))</f>
        <v>Sql Injection</v>
      </c>
      <c r="I400" s="3" t="s">
        <v>27</v>
      </c>
      <c r="J40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00" s="11">
        <v>1161</v>
      </c>
      <c r="L400" s="11">
        <f>IF(DatosLimpios[[#This Row],[Financial Loss (in Million $) ]]="",0,ABS(DatosLimpios[[#This Row],[Financial Loss (in Million $) ]]))*1000</f>
        <v>1161000</v>
      </c>
      <c r="M400" s="11" t="str">
        <f>IF(DatosLimpios[[#This Row],[Perdida economica UNK]]&gt;4000000,"Alta", IF(DatosLimpios[[#This Row],[Perdida economica UNK]]&gt;100000,"Media", "Baja"))</f>
        <v>Media</v>
      </c>
      <c r="N400" s="18" t="s">
        <v>449</v>
      </c>
      <c r="O400" s="3" t="s">
        <v>36</v>
      </c>
      <c r="P400" s="2">
        <f>IF(DatosLimpios[[#This Row],[Number of Affected Users]]="six hundred",600,VALUE(DatosLimpios[[#This Row],[Number of Affected Users]]))</f>
        <v>848702</v>
      </c>
      <c r="Q400" s="2">
        <f>IF(DatosLimpios[[#This Row],[Number of Affected Users]]="six hundred",600,VALUE(DatosLimpios[[#This Row],[Number of Affected Users]]))</f>
        <v>848702</v>
      </c>
      <c r="R400" s="11">
        <f>DatosLimpios[[#This Row],[Perdida economica UNK]] /DatosLimpios[[#This Row],[Nº de Usuarios Afectados]]</f>
        <v>1.3679713256243062</v>
      </c>
      <c r="S400" s="11" t="str">
        <f>IF(DatosLimpios[[#This Row],[Perdida $ por Usuario]]&gt;100, "Grave",IF(DatosLimpios[[#This Row],[Perdida $ por Usuario]]&gt;40, "Moderada","Leve"))</f>
        <v>Leve</v>
      </c>
      <c r="T400" s="1" t="str">
        <f t="shared" si="6"/>
        <v>Unknown</v>
      </c>
      <c r="U400" s="3" t="s">
        <v>25</v>
      </c>
      <c r="V400" s="3" t="s">
        <v>37</v>
      </c>
      <c r="W400" s="2">
        <v>48</v>
      </c>
      <c r="X400" s="2" t="str">
        <f>IF(DatosLimpios[[#This Row],[Incident Resolution Time (in Hours)]]&gt;50,"Tardia",IF(DatosLimpios[[#This Row],[Incident Resolution Time (in Hours)]]&gt;20,"Media","Rapida" ))</f>
        <v>Media</v>
      </c>
    </row>
    <row r="401" spans="1:24" x14ac:dyDescent="0.25">
      <c r="A401" s="2">
        <v>404</v>
      </c>
      <c r="B401" s="3" t="s">
        <v>32</v>
      </c>
      <c r="C4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01" s="1" t="str">
        <f>IFERROR(VLOOKUP(DatosLimpios[[#This Row],[Paises]], TablaRegiones[],2,FALSE), "Otra")</f>
        <v>Europa</v>
      </c>
      <c r="E401" s="2">
        <v>2017</v>
      </c>
      <c r="F401" s="3" t="s">
        <v>22</v>
      </c>
      <c r="G401" s="2">
        <f xml:space="preserve"> 2025 -DatosLimpios[[#This Row],[Year]]</f>
        <v>8</v>
      </c>
      <c r="H401" s="1" t="str">
        <f>IF(TRIM(DatosLimpios[[#This Row],[Attack Type]])="","Unknown",PROPER(TRIM(LOWER(DatosLimpios[[#This Row],[Attack Type]]))))</f>
        <v>Man-In-The-Middle</v>
      </c>
      <c r="I401" s="3" t="s">
        <v>18</v>
      </c>
      <c r="J40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01" s="11">
        <v>7398</v>
      </c>
      <c r="L401" s="11">
        <f>IF(DatosLimpios[[#This Row],[Financial Loss (in Million $) ]]="",0,ABS(DatosLimpios[[#This Row],[Financial Loss (in Million $) ]]))*1000</f>
        <v>7398000</v>
      </c>
      <c r="M401" s="11" t="str">
        <f>IF(DatosLimpios[[#This Row],[Perdida economica UNK]]&gt;4000000,"Alta", IF(DatosLimpios[[#This Row],[Perdida economica UNK]]&gt;100000,"Media", "Baja"))</f>
        <v>Alta</v>
      </c>
      <c r="N401" s="18" t="s">
        <v>450</v>
      </c>
      <c r="O401" s="3" t="s">
        <v>14</v>
      </c>
      <c r="P401" s="2">
        <f>IF(DatosLimpios[[#This Row],[Number of Affected Users]]="six hundred",600,VALUE(DatosLimpios[[#This Row],[Number of Affected Users]]))</f>
        <v>609952</v>
      </c>
      <c r="Q401" s="2">
        <f>IF(DatosLimpios[[#This Row],[Number of Affected Users]]="six hundred",600,VALUE(DatosLimpios[[#This Row],[Number of Affected Users]]))</f>
        <v>609952</v>
      </c>
      <c r="R401" s="11">
        <f>DatosLimpios[[#This Row],[Perdida economica UNK]] /DatosLimpios[[#This Row],[Nº de Usuarios Afectados]]</f>
        <v>12.128823251665704</v>
      </c>
      <c r="S401" s="11" t="str">
        <f>IF(DatosLimpios[[#This Row],[Perdida $ por Usuario]]&gt;100, "Grave",IF(DatosLimpios[[#This Row],[Perdida $ por Usuario]]&gt;40, "Moderada","Leve"))</f>
        <v>Leve</v>
      </c>
      <c r="T401" s="1" t="str">
        <f t="shared" si="6"/>
        <v>Hacker Group</v>
      </c>
      <c r="U401" s="3" t="s">
        <v>15</v>
      </c>
      <c r="V401" s="3" t="s">
        <v>16</v>
      </c>
      <c r="W401" s="2">
        <v>7</v>
      </c>
      <c r="X401" s="2" t="str">
        <f>IF(DatosLimpios[[#This Row],[Incident Resolution Time (in Hours)]]&gt;50,"Tardia",IF(DatosLimpios[[#This Row],[Incident Resolution Time (in Hours)]]&gt;20,"Media","Rapida" ))</f>
        <v>Rapida</v>
      </c>
    </row>
    <row r="402" spans="1:24" x14ac:dyDescent="0.25">
      <c r="A402" s="2">
        <v>405</v>
      </c>
      <c r="B402" s="3" t="s">
        <v>32</v>
      </c>
      <c r="C4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02" s="1" t="str">
        <f>IFERROR(VLOOKUP(DatosLimpios[[#This Row],[Paises]], TablaRegiones[],2,FALSE), "Otra")</f>
        <v>Europa</v>
      </c>
      <c r="E402" s="2">
        <v>2022</v>
      </c>
      <c r="F402" s="3" t="s">
        <v>22</v>
      </c>
      <c r="G402" s="2">
        <f xml:space="preserve"> 2025 -DatosLimpios[[#This Row],[Year]]</f>
        <v>3</v>
      </c>
      <c r="H402" s="1" t="str">
        <f>IF(TRIM(DatosLimpios[[#This Row],[Attack Type]])="","Unknown",PROPER(TRIM(LOWER(DatosLimpios[[#This Row],[Attack Type]]))))</f>
        <v>Man-In-The-Middle</v>
      </c>
      <c r="I402" s="3" t="s">
        <v>23</v>
      </c>
      <c r="J40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02" s="11">
        <v>6586</v>
      </c>
      <c r="L402" s="11">
        <f>IF(DatosLimpios[[#This Row],[Financial Loss (in Million $) ]]="",0,ABS(DatosLimpios[[#This Row],[Financial Loss (in Million $) ]]))*1000</f>
        <v>6586000</v>
      </c>
      <c r="M402" s="11" t="str">
        <f>IF(DatosLimpios[[#This Row],[Perdida economica UNK]]&gt;4000000,"Alta", IF(DatosLimpios[[#This Row],[Perdida economica UNK]]&gt;100000,"Media", "Baja"))</f>
        <v>Alta</v>
      </c>
      <c r="N402" s="18" t="s">
        <v>451</v>
      </c>
      <c r="O402" s="3" t="s">
        <v>33</v>
      </c>
      <c r="P402" s="2">
        <f>IF(DatosLimpios[[#This Row],[Number of Affected Users]]="six hundred",600,VALUE(DatosLimpios[[#This Row],[Number of Affected Users]]))</f>
        <v>978868</v>
      </c>
      <c r="Q402" s="2">
        <f>IF(DatosLimpios[[#This Row],[Number of Affected Users]]="six hundred",600,VALUE(DatosLimpios[[#This Row],[Number of Affected Users]]))</f>
        <v>978868</v>
      </c>
      <c r="R402" s="11">
        <f>DatosLimpios[[#This Row],[Perdida economica UNK]] /DatosLimpios[[#This Row],[Nº de Usuarios Afectados]]</f>
        <v>6.7281798975959983</v>
      </c>
      <c r="S402" s="11" t="str">
        <f>IF(DatosLimpios[[#This Row],[Perdida $ por Usuario]]&gt;100, "Grave",IF(DatosLimpios[[#This Row],[Perdida $ por Usuario]]&gt;40, "Moderada","Leve"))</f>
        <v>Leve</v>
      </c>
      <c r="T402" s="1" t="str">
        <f t="shared" si="6"/>
        <v>Insider</v>
      </c>
      <c r="U402" s="3" t="s">
        <v>25</v>
      </c>
      <c r="V402" s="3" t="s">
        <v>31</v>
      </c>
      <c r="W402" s="2">
        <v>39</v>
      </c>
      <c r="X402" s="2" t="str">
        <f>IF(DatosLimpios[[#This Row],[Incident Resolution Time (in Hours)]]&gt;50,"Tardia",IF(DatosLimpios[[#This Row],[Incident Resolution Time (in Hours)]]&gt;20,"Media","Rapida" ))</f>
        <v>Media</v>
      </c>
    </row>
    <row r="403" spans="1:24" x14ac:dyDescent="0.25">
      <c r="A403" s="2">
        <v>406</v>
      </c>
      <c r="B403" s="3" t="s">
        <v>58</v>
      </c>
      <c r="C4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03" s="1" t="str">
        <f>IFERROR(VLOOKUP(DatosLimpios[[#This Row],[Paises]], TablaRegiones[],2,FALSE), "Otra")</f>
        <v>Oceanía</v>
      </c>
      <c r="E403" s="2">
        <v>2021</v>
      </c>
      <c r="F403" s="3" t="s">
        <v>17</v>
      </c>
      <c r="G403" s="2">
        <f xml:space="preserve"> 2025 -DatosLimpios[[#This Row],[Year]]</f>
        <v>4</v>
      </c>
      <c r="H403" s="1" t="str">
        <f>IF(TRIM(DatosLimpios[[#This Row],[Attack Type]])="","Unknown",PROPER(TRIM(LOWER(DatosLimpios[[#This Row],[Attack Type]]))))</f>
        <v>Ransomware</v>
      </c>
      <c r="I403" s="3" t="s">
        <v>18</v>
      </c>
      <c r="J40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03" s="11">
        <v>4126</v>
      </c>
      <c r="L403" s="11">
        <f>IF(DatosLimpios[[#This Row],[Financial Loss (in Million $) ]]="",0,ABS(DatosLimpios[[#This Row],[Financial Loss (in Million $) ]]))*1000</f>
        <v>4126000</v>
      </c>
      <c r="M403" s="11" t="str">
        <f>IF(DatosLimpios[[#This Row],[Perdida economica UNK]]&gt;4000000,"Alta", IF(DatosLimpios[[#This Row],[Perdida economica UNK]]&gt;100000,"Media", "Baja"))</f>
        <v>Alta</v>
      </c>
      <c r="N403" s="18" t="s">
        <v>452</v>
      </c>
      <c r="O403" s="3" t="s">
        <v>33</v>
      </c>
      <c r="P403" s="2">
        <f>IF(DatosLimpios[[#This Row],[Number of Affected Users]]="six hundred",600,VALUE(DatosLimpios[[#This Row],[Number of Affected Users]]))</f>
        <v>659734</v>
      </c>
      <c r="Q403" s="2">
        <f>IF(DatosLimpios[[#This Row],[Number of Affected Users]]="six hundred",600,VALUE(DatosLimpios[[#This Row],[Number of Affected Users]]))</f>
        <v>659734</v>
      </c>
      <c r="R403" s="11">
        <f>DatosLimpios[[#This Row],[Perdida economica UNK]] /DatosLimpios[[#This Row],[Nº de Usuarios Afectados]]</f>
        <v>6.2540357174255075</v>
      </c>
      <c r="S403" s="11" t="str">
        <f>IF(DatosLimpios[[#This Row],[Perdida $ por Usuario]]&gt;100, "Grave",IF(DatosLimpios[[#This Row],[Perdida $ por Usuario]]&gt;40, "Moderada","Leve"))</f>
        <v>Leve</v>
      </c>
      <c r="T403" s="1" t="str">
        <f t="shared" si="6"/>
        <v>Insider</v>
      </c>
      <c r="U403" s="3" t="s">
        <v>15</v>
      </c>
      <c r="V403" s="3" t="s">
        <v>37</v>
      </c>
      <c r="W403" s="2">
        <v>54</v>
      </c>
      <c r="X403" s="2" t="str">
        <f>IF(DatosLimpios[[#This Row],[Incident Resolution Time (in Hours)]]&gt;50,"Tardia",IF(DatosLimpios[[#This Row],[Incident Resolution Time (in Hours)]]&gt;20,"Media","Rapida" ))</f>
        <v>Tardia</v>
      </c>
    </row>
    <row r="404" spans="1:24" x14ac:dyDescent="0.25">
      <c r="A404" s="2">
        <v>407</v>
      </c>
      <c r="B404" s="3" t="s">
        <v>71</v>
      </c>
      <c r="C4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04" s="1" t="str">
        <f>IFERROR(VLOOKUP(DatosLimpios[[#This Row],[Paises]], TablaRegiones[],2,FALSE), "Otra")</f>
        <v>Asia</v>
      </c>
      <c r="E404" s="2">
        <v>2022</v>
      </c>
      <c r="F404" s="3" t="s">
        <v>39</v>
      </c>
      <c r="G404" s="2">
        <f xml:space="preserve"> 2025 -DatosLimpios[[#This Row],[Year]]</f>
        <v>3</v>
      </c>
      <c r="H404" s="1" t="str">
        <f>IF(TRIM(DatosLimpios[[#This Row],[Attack Type]])="","Unknown",PROPER(TRIM(LOWER(DatosLimpios[[#This Row],[Attack Type]]))))</f>
        <v>Ddos</v>
      </c>
      <c r="I404" s="3" t="s">
        <v>18</v>
      </c>
      <c r="J40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04" s="11">
        <v>6438</v>
      </c>
      <c r="L404" s="11">
        <f>IF(DatosLimpios[[#This Row],[Financial Loss (in Million $) ]]="",0,ABS(DatosLimpios[[#This Row],[Financial Loss (in Million $) ]]))*1000</f>
        <v>6438000</v>
      </c>
      <c r="M404" s="11" t="str">
        <f>IF(DatosLimpios[[#This Row],[Perdida economica UNK]]&gt;4000000,"Alta", IF(DatosLimpios[[#This Row],[Perdida economica UNK]]&gt;100000,"Media", "Baja"))</f>
        <v>Alta</v>
      </c>
      <c r="N404" s="18" t="s">
        <v>453</v>
      </c>
      <c r="O404" s="3" t="s">
        <v>29</v>
      </c>
      <c r="P404" s="2">
        <f>IF(DatosLimpios[[#This Row],[Number of Affected Users]]="six hundred",600,VALUE(DatosLimpios[[#This Row],[Number of Affected Users]]))</f>
        <v>88354</v>
      </c>
      <c r="Q404" s="2">
        <f>IF(DatosLimpios[[#This Row],[Number of Affected Users]]="six hundred",600,VALUE(DatosLimpios[[#This Row],[Number of Affected Users]]))</f>
        <v>88354</v>
      </c>
      <c r="R404" s="11">
        <f>DatosLimpios[[#This Row],[Perdida economica UNK]] /DatosLimpios[[#This Row],[Nº de Usuarios Afectados]]</f>
        <v>72.865970980374399</v>
      </c>
      <c r="S404" s="11" t="str">
        <f>IF(DatosLimpios[[#This Row],[Perdida $ por Usuario]]&gt;100, "Grave",IF(DatosLimpios[[#This Row],[Perdida $ por Usuario]]&gt;40, "Moderada","Leve"))</f>
        <v>Moderada</v>
      </c>
      <c r="T404" s="1" t="str">
        <f t="shared" si="6"/>
        <v>Nation-state</v>
      </c>
      <c r="U404" s="3" t="s">
        <v>34</v>
      </c>
      <c r="V404" s="3" t="s">
        <v>31</v>
      </c>
      <c r="W404" s="2">
        <v>52</v>
      </c>
      <c r="X404" s="2" t="str">
        <f>IF(DatosLimpios[[#This Row],[Incident Resolution Time (in Hours)]]&gt;50,"Tardia",IF(DatosLimpios[[#This Row],[Incident Resolution Time (in Hours)]]&gt;20,"Media","Rapida" ))</f>
        <v>Tardia</v>
      </c>
    </row>
    <row r="405" spans="1:24" x14ac:dyDescent="0.25">
      <c r="A405" s="2">
        <v>408</v>
      </c>
      <c r="B405" s="3" t="s">
        <v>66</v>
      </c>
      <c r="C4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05" s="1" t="str">
        <f>IFERROR(VLOOKUP(DatosLimpios[[#This Row],[Paises]], TablaRegiones[],2,FALSE), "Otra")</f>
        <v>América</v>
      </c>
      <c r="E405" s="2">
        <v>2022</v>
      </c>
      <c r="F405" s="3" t="s">
        <v>50</v>
      </c>
      <c r="G405" s="2">
        <f xml:space="preserve"> 2025 -DatosLimpios[[#This Row],[Year]]</f>
        <v>3</v>
      </c>
      <c r="H405" s="1" t="str">
        <f>IF(TRIM(DatosLimpios[[#This Row],[Attack Type]])="","Unknown",PROPER(TRIM(LOWER(DatosLimpios[[#This Row],[Attack Type]]))))</f>
        <v>Phishing</v>
      </c>
      <c r="I405" s="3" t="s">
        <v>46</v>
      </c>
      <c r="J40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05" s="11">
        <v>7501</v>
      </c>
      <c r="L405" s="11">
        <f>IF(DatosLimpios[[#This Row],[Financial Loss (in Million $) ]]="",0,ABS(DatosLimpios[[#This Row],[Financial Loss (in Million $) ]]))*1000</f>
        <v>7501000</v>
      </c>
      <c r="M405" s="11" t="str">
        <f>IF(DatosLimpios[[#This Row],[Perdida economica UNK]]&gt;4000000,"Alta", IF(DatosLimpios[[#This Row],[Perdida economica UNK]]&gt;100000,"Media", "Baja"))</f>
        <v>Alta</v>
      </c>
      <c r="N405" s="18" t="s">
        <v>454</v>
      </c>
      <c r="O405" s="3" t="s">
        <v>14</v>
      </c>
      <c r="P405" s="2">
        <f>IF(DatosLimpios[[#This Row],[Number of Affected Users]]="six hundred",600,VALUE(DatosLimpios[[#This Row],[Number of Affected Users]]))</f>
        <v>771434</v>
      </c>
      <c r="Q405" s="2">
        <f>IF(DatosLimpios[[#This Row],[Number of Affected Users]]="six hundred",600,VALUE(DatosLimpios[[#This Row],[Number of Affected Users]]))</f>
        <v>771434</v>
      </c>
      <c r="R405" s="11">
        <f>DatosLimpios[[#This Row],[Perdida economica UNK]] /DatosLimpios[[#This Row],[Nº de Usuarios Afectados]]</f>
        <v>9.7234500942400768</v>
      </c>
      <c r="S405" s="11" t="str">
        <f>IF(DatosLimpios[[#This Row],[Perdida $ por Usuario]]&gt;100, "Grave",IF(DatosLimpios[[#This Row],[Perdida $ por Usuario]]&gt;40, "Moderada","Leve"))</f>
        <v>Leve</v>
      </c>
      <c r="T405" s="1" t="str">
        <f t="shared" si="6"/>
        <v>Hacker Group</v>
      </c>
      <c r="U405" s="3" t="s">
        <v>34</v>
      </c>
      <c r="V405" s="3" t="s">
        <v>31</v>
      </c>
      <c r="W405" s="2">
        <v>38</v>
      </c>
      <c r="X405" s="2" t="str">
        <f>IF(DatosLimpios[[#This Row],[Incident Resolution Time (in Hours)]]&gt;50,"Tardia",IF(DatosLimpios[[#This Row],[Incident Resolution Time (in Hours)]]&gt;20,"Media","Rapida" ))</f>
        <v>Media</v>
      </c>
    </row>
    <row r="406" spans="1:24" x14ac:dyDescent="0.25">
      <c r="A406" s="2">
        <v>409</v>
      </c>
      <c r="B406" s="3" t="s">
        <v>58</v>
      </c>
      <c r="C4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06" s="1" t="str">
        <f>IFERROR(VLOOKUP(DatosLimpios[[#This Row],[Paises]], TablaRegiones[],2,FALSE), "Otra")</f>
        <v>Oceanía</v>
      </c>
      <c r="E406" s="2">
        <v>2016</v>
      </c>
      <c r="F406" s="3" t="s">
        <v>42</v>
      </c>
      <c r="G406" s="2">
        <f xml:space="preserve"> 2025 -DatosLimpios[[#This Row],[Year]]</f>
        <v>9</v>
      </c>
      <c r="H406" s="1" t="str">
        <f>IF(TRIM(DatosLimpios[[#This Row],[Attack Type]])="","Unknown",PROPER(TRIM(LOWER(DatosLimpios[[#This Row],[Attack Type]]))))</f>
        <v>Sql Injection</v>
      </c>
      <c r="I406" s="3" t="s">
        <v>46</v>
      </c>
      <c r="J40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06" s="11">
        <v>173</v>
      </c>
      <c r="L406" s="11">
        <f>IF(DatosLimpios[[#This Row],[Financial Loss (in Million $) ]]="",0,ABS(DatosLimpios[[#This Row],[Financial Loss (in Million $) ]]))*1000</f>
        <v>173000</v>
      </c>
      <c r="M406" s="11" t="str">
        <f>IF(DatosLimpios[[#This Row],[Perdida economica UNK]]&gt;4000000,"Alta", IF(DatosLimpios[[#This Row],[Perdida economica UNK]]&gt;100000,"Media", "Baja"))</f>
        <v>Media</v>
      </c>
      <c r="N406" s="18" t="s">
        <v>455</v>
      </c>
      <c r="O406" s="3" t="s">
        <v>14</v>
      </c>
      <c r="P406" s="2">
        <f>IF(DatosLimpios[[#This Row],[Number of Affected Users]]="six hundred",600,VALUE(DatosLimpios[[#This Row],[Number of Affected Users]]))</f>
        <v>91560</v>
      </c>
      <c r="Q406" s="2">
        <f>IF(DatosLimpios[[#This Row],[Number of Affected Users]]="six hundred",600,VALUE(DatosLimpios[[#This Row],[Number of Affected Users]]))</f>
        <v>91560</v>
      </c>
      <c r="R406" s="11">
        <f>DatosLimpios[[#This Row],[Perdida economica UNK]] /DatosLimpios[[#This Row],[Nº de Usuarios Afectados]]</f>
        <v>1.8894713848842288</v>
      </c>
      <c r="S406" s="11" t="str">
        <f>IF(DatosLimpios[[#This Row],[Perdida $ por Usuario]]&gt;100, "Grave",IF(DatosLimpios[[#This Row],[Perdida $ por Usuario]]&gt;40, "Moderada","Leve"))</f>
        <v>Leve</v>
      </c>
      <c r="T406" s="1" t="str">
        <f t="shared" si="6"/>
        <v>Hacker Group</v>
      </c>
      <c r="U406" s="3" t="s">
        <v>25</v>
      </c>
      <c r="V406" s="3" t="s">
        <v>31</v>
      </c>
      <c r="W406" s="2">
        <v>35</v>
      </c>
      <c r="X406" s="2" t="str">
        <f>IF(DatosLimpios[[#This Row],[Incident Resolution Time (in Hours)]]&gt;50,"Tardia",IF(DatosLimpios[[#This Row],[Incident Resolution Time (in Hours)]]&gt;20,"Media","Rapida" ))</f>
        <v>Media</v>
      </c>
    </row>
    <row r="407" spans="1:24" x14ac:dyDescent="0.25">
      <c r="A407" s="2">
        <v>410</v>
      </c>
      <c r="B407" s="3" t="s">
        <v>26</v>
      </c>
      <c r="C4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07" s="1" t="str">
        <f>IFERROR(VLOOKUP(DatosLimpios[[#This Row],[Paises]], TablaRegiones[],2,FALSE), "Otra")</f>
        <v>Europa</v>
      </c>
      <c r="E407" s="2">
        <v>2021</v>
      </c>
      <c r="F407" s="3" t="s">
        <v>50</v>
      </c>
      <c r="G407" s="2">
        <f xml:space="preserve"> 2025 -DatosLimpios[[#This Row],[Year]]</f>
        <v>4</v>
      </c>
      <c r="H407" s="1" t="str">
        <f>IF(TRIM(DatosLimpios[[#This Row],[Attack Type]])="","Unknown",PROPER(TRIM(LOWER(DatosLimpios[[#This Row],[Attack Type]]))))</f>
        <v>Phishing</v>
      </c>
      <c r="I407" s="3" t="s">
        <v>47</v>
      </c>
      <c r="J40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07" s="11">
        <v>135</v>
      </c>
      <c r="L407" s="11">
        <f>IF(DatosLimpios[[#This Row],[Financial Loss (in Million $) ]]="",0,ABS(DatosLimpios[[#This Row],[Financial Loss (in Million $) ]]))*1000</f>
        <v>135000</v>
      </c>
      <c r="M407" s="11" t="str">
        <f>IF(DatosLimpios[[#This Row],[Perdida economica UNK]]&gt;4000000,"Alta", IF(DatosLimpios[[#This Row],[Perdida economica UNK]]&gt;100000,"Media", "Baja"))</f>
        <v>Media</v>
      </c>
      <c r="N407" s="18" t="s">
        <v>456</v>
      </c>
      <c r="O407" s="3" t="s">
        <v>36</v>
      </c>
      <c r="P407" s="2">
        <f>IF(DatosLimpios[[#This Row],[Number of Affected Users]]="six hundred",600,VALUE(DatosLimpios[[#This Row],[Number of Affected Users]]))</f>
        <v>375292</v>
      </c>
      <c r="Q407" s="2">
        <f>IF(DatosLimpios[[#This Row],[Number of Affected Users]]="six hundred",600,VALUE(DatosLimpios[[#This Row],[Number of Affected Users]]))</f>
        <v>375292</v>
      </c>
      <c r="R407" s="11">
        <f>DatosLimpios[[#This Row],[Perdida economica UNK]] /DatosLimpios[[#This Row],[Nº de Usuarios Afectados]]</f>
        <v>0.35971989810600813</v>
      </c>
      <c r="S407" s="11" t="str">
        <f>IF(DatosLimpios[[#This Row],[Perdida $ por Usuario]]&gt;100, "Grave",IF(DatosLimpios[[#This Row],[Perdida $ por Usuario]]&gt;40, "Moderada","Leve"))</f>
        <v>Leve</v>
      </c>
      <c r="T407" s="1" t="str">
        <f t="shared" si="6"/>
        <v>Unknown</v>
      </c>
      <c r="U407" s="3" t="s">
        <v>15</v>
      </c>
      <c r="V407" s="3" t="s">
        <v>49</v>
      </c>
      <c r="W407" s="2">
        <v>48</v>
      </c>
      <c r="X407" s="2" t="str">
        <f>IF(DatosLimpios[[#This Row],[Incident Resolution Time (in Hours)]]&gt;50,"Tardia",IF(DatosLimpios[[#This Row],[Incident Resolution Time (in Hours)]]&gt;20,"Media","Rapida" ))</f>
        <v>Media</v>
      </c>
    </row>
    <row r="408" spans="1:24" x14ac:dyDescent="0.25">
      <c r="A408" s="2">
        <v>411</v>
      </c>
      <c r="B408" s="3" t="s">
        <v>71</v>
      </c>
      <c r="C4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08" s="1" t="str">
        <f>IFERROR(VLOOKUP(DatosLimpios[[#This Row],[Paises]], TablaRegiones[],2,FALSE), "Otra")</f>
        <v>Asia</v>
      </c>
      <c r="E408" s="2">
        <v>2015</v>
      </c>
      <c r="F408" s="3" t="s">
        <v>42</v>
      </c>
      <c r="G408" s="2">
        <f xml:space="preserve"> 2025 -DatosLimpios[[#This Row],[Year]]</f>
        <v>10</v>
      </c>
      <c r="H408" s="1" t="str">
        <f>IF(TRIM(DatosLimpios[[#This Row],[Attack Type]])="","Unknown",PROPER(TRIM(LOWER(DatosLimpios[[#This Row],[Attack Type]]))))</f>
        <v>Sql Injection</v>
      </c>
      <c r="I408" s="3" t="s">
        <v>18</v>
      </c>
      <c r="J40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08" s="11">
        <v>7088</v>
      </c>
      <c r="L408" s="11">
        <f>IF(DatosLimpios[[#This Row],[Financial Loss (in Million $) ]]="",0,ABS(DatosLimpios[[#This Row],[Financial Loss (in Million $) ]]))*1000</f>
        <v>7088000</v>
      </c>
      <c r="M408" s="11" t="str">
        <f>IF(DatosLimpios[[#This Row],[Perdida economica UNK]]&gt;4000000,"Alta", IF(DatosLimpios[[#This Row],[Perdida economica UNK]]&gt;100000,"Media", "Baja"))</f>
        <v>Alta</v>
      </c>
      <c r="N408" s="18" t="s">
        <v>457</v>
      </c>
      <c r="O408" s="3" t="s">
        <v>36</v>
      </c>
      <c r="P408" s="2">
        <f>IF(DatosLimpios[[#This Row],[Number of Affected Users]]="six hundred",600,VALUE(DatosLimpios[[#This Row],[Number of Affected Users]]))</f>
        <v>43366</v>
      </c>
      <c r="Q408" s="2">
        <f>IF(DatosLimpios[[#This Row],[Number of Affected Users]]="six hundred",600,VALUE(DatosLimpios[[#This Row],[Number of Affected Users]]))</f>
        <v>43366</v>
      </c>
      <c r="R408" s="11">
        <f>DatosLimpios[[#This Row],[Perdida economica UNK]] /DatosLimpios[[#This Row],[Nº de Usuarios Afectados]]</f>
        <v>163.44601761748837</v>
      </c>
      <c r="S408" s="11" t="str">
        <f>IF(DatosLimpios[[#This Row],[Perdida $ por Usuario]]&gt;100, "Grave",IF(DatosLimpios[[#This Row],[Perdida $ por Usuario]]&gt;40, "Moderada","Leve"))</f>
        <v>Grave</v>
      </c>
      <c r="T408" s="1" t="str">
        <f t="shared" si="6"/>
        <v>Unknown</v>
      </c>
      <c r="U408" s="3" t="s">
        <v>25</v>
      </c>
      <c r="V408" s="3" t="s">
        <v>31</v>
      </c>
      <c r="W408" s="2">
        <v>43</v>
      </c>
      <c r="X408" s="2" t="str">
        <f>IF(DatosLimpios[[#This Row],[Incident Resolution Time (in Hours)]]&gt;50,"Tardia",IF(DatosLimpios[[#This Row],[Incident Resolution Time (in Hours)]]&gt;20,"Media","Rapida" ))</f>
        <v>Media</v>
      </c>
    </row>
    <row r="409" spans="1:24" x14ac:dyDescent="0.25">
      <c r="A409" s="2">
        <v>412</v>
      </c>
      <c r="B409" s="3" t="s">
        <v>45</v>
      </c>
      <c r="C4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409" s="1" t="str">
        <f>IFERROR(VLOOKUP(DatosLimpios[[#This Row],[Paises]], TablaRegiones[],2,FALSE), "Otra")</f>
        <v>Asia</v>
      </c>
      <c r="E409" s="2">
        <v>2019</v>
      </c>
      <c r="F409" s="3" t="s">
        <v>17</v>
      </c>
      <c r="G409" s="2">
        <f xml:space="preserve"> 2025 -DatosLimpios[[#This Row],[Year]]</f>
        <v>6</v>
      </c>
      <c r="H409" s="1" t="str">
        <f>IF(TRIM(DatosLimpios[[#This Row],[Attack Type]])="","Unknown",PROPER(TRIM(LOWER(DatosLimpios[[#This Row],[Attack Type]]))))</f>
        <v>Ransomware</v>
      </c>
      <c r="I409" s="3" t="s">
        <v>27</v>
      </c>
      <c r="J40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09" s="11">
        <v>3208</v>
      </c>
      <c r="L409" s="11">
        <f>IF(DatosLimpios[[#This Row],[Financial Loss (in Million $) ]]="",0,ABS(DatosLimpios[[#This Row],[Financial Loss (in Million $) ]]))*1000</f>
        <v>3208000</v>
      </c>
      <c r="M409" s="11" t="str">
        <f>IF(DatosLimpios[[#This Row],[Perdida economica UNK]]&gt;4000000,"Alta", IF(DatosLimpios[[#This Row],[Perdida economica UNK]]&gt;100000,"Media", "Baja"))</f>
        <v>Media</v>
      </c>
      <c r="N409" s="18" t="s">
        <v>458</v>
      </c>
      <c r="O409" s="3" t="s">
        <v>36</v>
      </c>
      <c r="P409" s="2">
        <f>IF(DatosLimpios[[#This Row],[Number of Affected Users]]="six hundred",600,VALUE(DatosLimpios[[#This Row],[Number of Affected Users]]))</f>
        <v>429224</v>
      </c>
      <c r="Q409" s="2">
        <f>IF(DatosLimpios[[#This Row],[Number of Affected Users]]="six hundred",600,VALUE(DatosLimpios[[#This Row],[Number of Affected Users]]))</f>
        <v>429224</v>
      </c>
      <c r="R409" s="11">
        <f>DatosLimpios[[#This Row],[Perdida economica UNK]] /DatosLimpios[[#This Row],[Nº de Usuarios Afectados]]</f>
        <v>7.4739529942407694</v>
      </c>
      <c r="S409" s="11" t="str">
        <f>IF(DatosLimpios[[#This Row],[Perdida $ por Usuario]]&gt;100, "Grave",IF(DatosLimpios[[#This Row],[Perdida $ por Usuario]]&gt;40, "Moderada","Leve"))</f>
        <v>Leve</v>
      </c>
      <c r="T409" s="1" t="str">
        <f t="shared" si="6"/>
        <v>Unknown</v>
      </c>
      <c r="U409" s="3" t="s">
        <v>34</v>
      </c>
      <c r="V409" s="3" t="s">
        <v>31</v>
      </c>
      <c r="W409" s="2">
        <v>56</v>
      </c>
      <c r="X409" s="2" t="str">
        <f>IF(DatosLimpios[[#This Row],[Incident Resolution Time (in Hours)]]&gt;50,"Tardia",IF(DatosLimpios[[#This Row],[Incident Resolution Time (in Hours)]]&gt;20,"Media","Rapida" ))</f>
        <v>Tardia</v>
      </c>
    </row>
    <row r="410" spans="1:24" x14ac:dyDescent="0.25">
      <c r="A410" s="2">
        <v>413</v>
      </c>
      <c r="B410" s="3" t="s">
        <v>66</v>
      </c>
      <c r="C4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10" s="1" t="str">
        <f>IFERROR(VLOOKUP(DatosLimpios[[#This Row],[Paises]], TablaRegiones[],2,FALSE), "Otra")</f>
        <v>América</v>
      </c>
      <c r="E410" s="2">
        <v>2017</v>
      </c>
      <c r="F410" s="3" t="s">
        <v>50</v>
      </c>
      <c r="G410" s="2">
        <f xml:space="preserve"> 2025 -DatosLimpios[[#This Row],[Year]]</f>
        <v>8</v>
      </c>
      <c r="H410" s="1" t="str">
        <f>IF(TRIM(DatosLimpios[[#This Row],[Attack Type]])="","Unknown",PROPER(TRIM(LOWER(DatosLimpios[[#This Row],[Attack Type]]))))</f>
        <v>Phishing</v>
      </c>
      <c r="I410" s="3" t="s">
        <v>47</v>
      </c>
      <c r="J41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10" s="11">
        <v>6899</v>
      </c>
      <c r="L410" s="11">
        <f>IF(DatosLimpios[[#This Row],[Financial Loss (in Million $) ]]="",0,ABS(DatosLimpios[[#This Row],[Financial Loss (in Million $) ]]))*1000</f>
        <v>6899000</v>
      </c>
      <c r="M410" s="11" t="str">
        <f>IF(DatosLimpios[[#This Row],[Perdida economica UNK]]&gt;4000000,"Alta", IF(DatosLimpios[[#This Row],[Perdida economica UNK]]&gt;100000,"Media", "Baja"))</f>
        <v>Alta</v>
      </c>
      <c r="N410" s="18" t="s">
        <v>459</v>
      </c>
      <c r="O410" s="3" t="s">
        <v>14</v>
      </c>
      <c r="P410" s="2">
        <f>IF(DatosLimpios[[#This Row],[Number of Affected Users]]="six hundred",600,VALUE(DatosLimpios[[#This Row],[Number of Affected Users]]))</f>
        <v>526227</v>
      </c>
      <c r="Q410" s="2">
        <f>IF(DatosLimpios[[#This Row],[Number of Affected Users]]="six hundred",600,VALUE(DatosLimpios[[#This Row],[Number of Affected Users]]))</f>
        <v>526227</v>
      </c>
      <c r="R410" s="11">
        <f>DatosLimpios[[#This Row],[Perdida economica UNK]] /DatosLimpios[[#This Row],[Nº de Usuarios Afectados]]</f>
        <v>13.110311709585407</v>
      </c>
      <c r="S410" s="11" t="str">
        <f>IF(DatosLimpios[[#This Row],[Perdida $ por Usuario]]&gt;100, "Grave",IF(DatosLimpios[[#This Row],[Perdida $ por Usuario]]&gt;40, "Moderada","Leve"))</f>
        <v>Leve</v>
      </c>
      <c r="T410" s="1" t="str">
        <f t="shared" si="6"/>
        <v>Hacker Group</v>
      </c>
      <c r="U410" s="3" t="s">
        <v>25</v>
      </c>
      <c r="V410" s="3" t="s">
        <v>16</v>
      </c>
      <c r="W410" s="2">
        <v>62</v>
      </c>
      <c r="X410" s="2" t="str">
        <f>IF(DatosLimpios[[#This Row],[Incident Resolution Time (in Hours)]]&gt;50,"Tardia",IF(DatosLimpios[[#This Row],[Incident Resolution Time (in Hours)]]&gt;20,"Media","Rapida" ))</f>
        <v>Tardia</v>
      </c>
    </row>
    <row r="411" spans="1:24" x14ac:dyDescent="0.25">
      <c r="A411" s="2">
        <v>414</v>
      </c>
      <c r="B411" s="3" t="s">
        <v>71</v>
      </c>
      <c r="C4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11" s="1" t="str">
        <f>IFERROR(VLOOKUP(DatosLimpios[[#This Row],[Paises]], TablaRegiones[],2,FALSE), "Otra")</f>
        <v>Asia</v>
      </c>
      <c r="E411" s="2">
        <v>2024</v>
      </c>
      <c r="F411" s="3" t="s">
        <v>22</v>
      </c>
      <c r="G411" s="2">
        <f xml:space="preserve"> 2025 -DatosLimpios[[#This Row],[Year]]</f>
        <v>1</v>
      </c>
      <c r="H411" s="1" t="str">
        <f>IF(TRIM(DatosLimpios[[#This Row],[Attack Type]])="","Unknown",PROPER(TRIM(LOWER(DatosLimpios[[#This Row],[Attack Type]]))))</f>
        <v>Man-In-The-Middle</v>
      </c>
      <c r="I411" s="3" t="s">
        <v>18</v>
      </c>
      <c r="J41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11" s="11">
        <v>977</v>
      </c>
      <c r="L411" s="11">
        <f>IF(DatosLimpios[[#This Row],[Financial Loss (in Million $) ]]="",0,ABS(DatosLimpios[[#This Row],[Financial Loss (in Million $) ]]))*1000</f>
        <v>977000</v>
      </c>
      <c r="M411" s="11" t="str">
        <f>IF(DatosLimpios[[#This Row],[Perdida economica UNK]]&gt;4000000,"Alta", IF(DatosLimpios[[#This Row],[Perdida economica UNK]]&gt;100000,"Media", "Baja"))</f>
        <v>Media</v>
      </c>
      <c r="N411" s="18" t="s">
        <v>460</v>
      </c>
      <c r="O411" s="3" t="s">
        <v>33</v>
      </c>
      <c r="P411" s="2">
        <f>IF(DatosLimpios[[#This Row],[Number of Affected Users]]="six hundred",600,VALUE(DatosLimpios[[#This Row],[Number of Affected Users]]))</f>
        <v>621770</v>
      </c>
      <c r="Q411" s="2">
        <f>IF(DatosLimpios[[#This Row],[Number of Affected Users]]="six hundred",600,VALUE(DatosLimpios[[#This Row],[Number of Affected Users]]))</f>
        <v>621770</v>
      </c>
      <c r="R411" s="11">
        <f>DatosLimpios[[#This Row],[Perdida economica UNK]] /DatosLimpios[[#This Row],[Nº de Usuarios Afectados]]</f>
        <v>1.5713205847821541</v>
      </c>
      <c r="S411" s="11" t="str">
        <f>IF(DatosLimpios[[#This Row],[Perdida $ por Usuario]]&gt;100, "Grave",IF(DatosLimpios[[#This Row],[Perdida $ por Usuario]]&gt;40, "Moderada","Leve"))</f>
        <v>Leve</v>
      </c>
      <c r="T411" s="1" t="str">
        <f t="shared" si="6"/>
        <v>Insider</v>
      </c>
      <c r="U411" s="3" t="s">
        <v>15</v>
      </c>
      <c r="V411" s="3" t="s">
        <v>31</v>
      </c>
      <c r="W411" s="2">
        <v>70</v>
      </c>
      <c r="X411" s="2" t="str">
        <f>IF(DatosLimpios[[#This Row],[Incident Resolution Time (in Hours)]]&gt;50,"Tardia",IF(DatosLimpios[[#This Row],[Incident Resolution Time (in Hours)]]&gt;20,"Media","Rapida" ))</f>
        <v>Tardia</v>
      </c>
    </row>
    <row r="412" spans="1:24" x14ac:dyDescent="0.25">
      <c r="A412" s="2">
        <v>415</v>
      </c>
      <c r="B412" s="3" t="s">
        <v>45</v>
      </c>
      <c r="C4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412" s="1" t="str">
        <f>IFERROR(VLOOKUP(DatosLimpios[[#This Row],[Paises]], TablaRegiones[],2,FALSE), "Otra")</f>
        <v>Asia</v>
      </c>
      <c r="E412" s="2">
        <v>2019</v>
      </c>
      <c r="F412" s="3" t="s">
        <v>39</v>
      </c>
      <c r="G412" s="2">
        <f xml:space="preserve"> 2025 -DatosLimpios[[#This Row],[Year]]</f>
        <v>6</v>
      </c>
      <c r="H412" s="1" t="str">
        <f>IF(TRIM(DatosLimpios[[#This Row],[Attack Type]])="","Unknown",PROPER(TRIM(LOWER(DatosLimpios[[#This Row],[Attack Type]]))))</f>
        <v>Ddos</v>
      </c>
      <c r="I412" s="3" t="s">
        <v>27</v>
      </c>
      <c r="J41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12" s="11">
        <v>1453</v>
      </c>
      <c r="L412" s="11">
        <f>IF(DatosLimpios[[#This Row],[Financial Loss (in Million $) ]]="",0,ABS(DatosLimpios[[#This Row],[Financial Loss (in Million $) ]]))*1000</f>
        <v>1453000</v>
      </c>
      <c r="M412" s="11" t="str">
        <f>IF(DatosLimpios[[#This Row],[Perdida economica UNK]]&gt;4000000,"Alta", IF(DatosLimpios[[#This Row],[Perdida economica UNK]]&gt;100000,"Media", "Baja"))</f>
        <v>Media</v>
      </c>
      <c r="N412" s="18" t="s">
        <v>461</v>
      </c>
      <c r="O412" s="3" t="s">
        <v>33</v>
      </c>
      <c r="P412" s="2">
        <f>IF(DatosLimpios[[#This Row],[Number of Affected Users]]="six hundred",600,VALUE(DatosLimpios[[#This Row],[Number of Affected Users]]))</f>
        <v>857688</v>
      </c>
      <c r="Q412" s="2">
        <f>IF(DatosLimpios[[#This Row],[Number of Affected Users]]="six hundred",600,VALUE(DatosLimpios[[#This Row],[Number of Affected Users]]))</f>
        <v>857688</v>
      </c>
      <c r="R412" s="11">
        <f>DatosLimpios[[#This Row],[Perdida economica UNK]] /DatosLimpios[[#This Row],[Nº de Usuarios Afectados]]</f>
        <v>1.6940892259189821</v>
      </c>
      <c r="S412" s="11" t="str">
        <f>IF(DatosLimpios[[#This Row],[Perdida $ por Usuario]]&gt;100, "Grave",IF(DatosLimpios[[#This Row],[Perdida $ por Usuario]]&gt;40, "Moderada","Leve"))</f>
        <v>Leve</v>
      </c>
      <c r="T412" s="1" t="str">
        <f t="shared" si="6"/>
        <v>Insider</v>
      </c>
      <c r="U412" s="3" t="s">
        <v>52</v>
      </c>
      <c r="V412" s="3" t="s">
        <v>37</v>
      </c>
      <c r="W412" s="2">
        <v>55</v>
      </c>
      <c r="X412" s="2" t="str">
        <f>IF(DatosLimpios[[#This Row],[Incident Resolution Time (in Hours)]]&gt;50,"Tardia",IF(DatosLimpios[[#This Row],[Incident Resolution Time (in Hours)]]&gt;20,"Media","Rapida" ))</f>
        <v>Tardia</v>
      </c>
    </row>
    <row r="413" spans="1:24" x14ac:dyDescent="0.25">
      <c r="A413" s="2">
        <v>416</v>
      </c>
      <c r="B413" s="3" t="s">
        <v>66</v>
      </c>
      <c r="C4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13" s="1" t="str">
        <f>IFERROR(VLOOKUP(DatosLimpios[[#This Row],[Paises]], TablaRegiones[],2,FALSE), "Otra")</f>
        <v>América</v>
      </c>
      <c r="E413" s="2">
        <v>2024</v>
      </c>
      <c r="F413" s="3" t="s">
        <v>42</v>
      </c>
      <c r="G413" s="2">
        <f xml:space="preserve"> 2025 -DatosLimpios[[#This Row],[Year]]</f>
        <v>1</v>
      </c>
      <c r="H413" s="1" t="str">
        <f>IF(TRIM(DatosLimpios[[#This Row],[Attack Type]])="","Unknown",PROPER(TRIM(LOWER(DatosLimpios[[#This Row],[Attack Type]]))))</f>
        <v>Sql Injection</v>
      </c>
      <c r="I413" s="3" t="s">
        <v>46</v>
      </c>
      <c r="J41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13" s="11">
        <v>3306</v>
      </c>
      <c r="L413" s="11">
        <f>IF(DatosLimpios[[#This Row],[Financial Loss (in Million $) ]]="",0,ABS(DatosLimpios[[#This Row],[Financial Loss (in Million $) ]]))*1000</f>
        <v>3306000</v>
      </c>
      <c r="M413" s="11" t="str">
        <f>IF(DatosLimpios[[#This Row],[Perdida economica UNK]]&gt;4000000,"Alta", IF(DatosLimpios[[#This Row],[Perdida economica UNK]]&gt;100000,"Media", "Baja"))</f>
        <v>Media</v>
      </c>
      <c r="N413" s="18" t="s">
        <v>462</v>
      </c>
      <c r="O413" s="3" t="s">
        <v>33</v>
      </c>
      <c r="P413" s="2">
        <f>IF(DatosLimpios[[#This Row],[Number of Affected Users]]="six hundred",600,VALUE(DatosLimpios[[#This Row],[Number of Affected Users]]))</f>
        <v>644841</v>
      </c>
      <c r="Q413" s="2">
        <f>IF(DatosLimpios[[#This Row],[Number of Affected Users]]="six hundred",600,VALUE(DatosLimpios[[#This Row],[Number of Affected Users]]))</f>
        <v>644841</v>
      </c>
      <c r="R413" s="11">
        <f>DatosLimpios[[#This Row],[Perdida economica UNK]] /DatosLimpios[[#This Row],[Nº de Usuarios Afectados]]</f>
        <v>5.1268452223106165</v>
      </c>
      <c r="S413" s="11" t="str">
        <f>IF(DatosLimpios[[#This Row],[Perdida $ por Usuario]]&gt;100, "Grave",IF(DatosLimpios[[#This Row],[Perdida $ por Usuario]]&gt;40, "Moderada","Leve"))</f>
        <v>Leve</v>
      </c>
      <c r="T413" s="1" t="str">
        <f t="shared" si="6"/>
        <v>Insider</v>
      </c>
      <c r="U413" s="3" t="s">
        <v>25</v>
      </c>
      <c r="V413" s="3" t="s">
        <v>37</v>
      </c>
      <c r="W413" s="2">
        <v>64</v>
      </c>
      <c r="X413" s="2" t="str">
        <f>IF(DatosLimpios[[#This Row],[Incident Resolution Time (in Hours)]]&gt;50,"Tardia",IF(DatosLimpios[[#This Row],[Incident Resolution Time (in Hours)]]&gt;20,"Media","Rapida" ))</f>
        <v>Tardia</v>
      </c>
    </row>
    <row r="414" spans="1:24" x14ac:dyDescent="0.25">
      <c r="A414" s="2">
        <v>417</v>
      </c>
      <c r="B414" s="3" t="s">
        <v>60</v>
      </c>
      <c r="C4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414" s="1" t="str">
        <f>IFERROR(VLOOKUP(DatosLimpios[[#This Row],[Paises]], TablaRegiones[],2,FALSE), "Otra")</f>
        <v>Asia</v>
      </c>
      <c r="E414" s="2">
        <v>2024</v>
      </c>
      <c r="F414" s="3" t="s">
        <v>22</v>
      </c>
      <c r="G414" s="2">
        <f xml:space="preserve"> 2025 -DatosLimpios[[#This Row],[Year]]</f>
        <v>1</v>
      </c>
      <c r="H414" s="1" t="str">
        <f>IF(TRIM(DatosLimpios[[#This Row],[Attack Type]])="","Unknown",PROPER(TRIM(LOWER(DatosLimpios[[#This Row],[Attack Type]]))))</f>
        <v>Man-In-The-Middle</v>
      </c>
      <c r="I414" s="3" t="s">
        <v>23</v>
      </c>
      <c r="J41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14" s="11">
        <v>6761</v>
      </c>
      <c r="L414" s="11">
        <f>IF(DatosLimpios[[#This Row],[Financial Loss (in Million $) ]]="",0,ABS(DatosLimpios[[#This Row],[Financial Loss (in Million $) ]]))*1000</f>
        <v>6761000</v>
      </c>
      <c r="M414" s="11" t="str">
        <f>IF(DatosLimpios[[#This Row],[Perdida economica UNK]]&gt;4000000,"Alta", IF(DatosLimpios[[#This Row],[Perdida economica UNK]]&gt;100000,"Media", "Baja"))</f>
        <v>Alta</v>
      </c>
      <c r="N414" s="18" t="s">
        <v>463</v>
      </c>
      <c r="O414" s="3" t="s">
        <v>36</v>
      </c>
      <c r="P414" s="2">
        <f>IF(DatosLimpios[[#This Row],[Number of Affected Users]]="six hundred",600,VALUE(DatosLimpios[[#This Row],[Number of Affected Users]]))</f>
        <v>242847</v>
      </c>
      <c r="Q414" s="2">
        <f>IF(DatosLimpios[[#This Row],[Number of Affected Users]]="six hundred",600,VALUE(DatosLimpios[[#This Row],[Number of Affected Users]]))</f>
        <v>242847</v>
      </c>
      <c r="R414" s="11">
        <f>DatosLimpios[[#This Row],[Perdida economica UNK]] /DatosLimpios[[#This Row],[Nº de Usuarios Afectados]]</f>
        <v>27.840574518112227</v>
      </c>
      <c r="S414" s="11" t="str">
        <f>IF(DatosLimpios[[#This Row],[Perdida $ por Usuario]]&gt;100, "Grave",IF(DatosLimpios[[#This Row],[Perdida $ por Usuario]]&gt;40, "Moderada","Leve"))</f>
        <v>Leve</v>
      </c>
      <c r="T414" s="1" t="str">
        <f t="shared" si="6"/>
        <v>Unknown</v>
      </c>
      <c r="U414" s="3" t="s">
        <v>15</v>
      </c>
      <c r="V414" s="3" t="s">
        <v>16</v>
      </c>
      <c r="W414" s="2">
        <v>37</v>
      </c>
      <c r="X414" s="2" t="str">
        <f>IF(DatosLimpios[[#This Row],[Incident Resolution Time (in Hours)]]&gt;50,"Tardia",IF(DatosLimpios[[#This Row],[Incident Resolution Time (in Hours)]]&gt;20,"Media","Rapida" ))</f>
        <v>Media</v>
      </c>
    </row>
    <row r="415" spans="1:24" x14ac:dyDescent="0.25">
      <c r="A415" s="2">
        <v>418</v>
      </c>
      <c r="B415" s="3" t="s">
        <v>10</v>
      </c>
      <c r="C4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15" s="1" t="str">
        <f>IFERROR(VLOOKUP(DatosLimpios[[#This Row],[Paises]], TablaRegiones[],2,FALSE), "Otra")</f>
        <v>Asia</v>
      </c>
      <c r="E415" s="2">
        <v>2022</v>
      </c>
      <c r="F415" s="3" t="s">
        <v>22</v>
      </c>
      <c r="G415" s="2">
        <f xml:space="preserve"> 2025 -DatosLimpios[[#This Row],[Year]]</f>
        <v>3</v>
      </c>
      <c r="H415" s="1" t="str">
        <f>IF(TRIM(DatosLimpios[[#This Row],[Attack Type]])="","Unknown",PROPER(TRIM(LOWER(DatosLimpios[[#This Row],[Attack Type]]))))</f>
        <v>Man-In-The-Middle</v>
      </c>
      <c r="I415" s="3" t="s">
        <v>23</v>
      </c>
      <c r="J41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15" s="11">
        <v>853</v>
      </c>
      <c r="L415" s="11">
        <f>IF(DatosLimpios[[#This Row],[Financial Loss (in Million $) ]]="",0,ABS(DatosLimpios[[#This Row],[Financial Loss (in Million $) ]]))*1000</f>
        <v>853000</v>
      </c>
      <c r="M415" s="11" t="str">
        <f>IF(DatosLimpios[[#This Row],[Perdida economica UNK]]&gt;4000000,"Alta", IF(DatosLimpios[[#This Row],[Perdida economica UNK]]&gt;100000,"Media", "Baja"))</f>
        <v>Media</v>
      </c>
      <c r="N415" s="18" t="s">
        <v>464</v>
      </c>
      <c r="O415" s="3" t="s">
        <v>36</v>
      </c>
      <c r="P415" s="2">
        <f>IF(DatosLimpios[[#This Row],[Number of Affected Users]]="six hundred",600,VALUE(DatosLimpios[[#This Row],[Number of Affected Users]]))</f>
        <v>155225</v>
      </c>
      <c r="Q415" s="2">
        <f>IF(DatosLimpios[[#This Row],[Number of Affected Users]]="six hundred",600,VALUE(DatosLimpios[[#This Row],[Number of Affected Users]]))</f>
        <v>155225</v>
      </c>
      <c r="R415" s="11">
        <f>DatosLimpios[[#This Row],[Perdida economica UNK]] /DatosLimpios[[#This Row],[Nº de Usuarios Afectados]]</f>
        <v>5.4952488323401516</v>
      </c>
      <c r="S415" s="11" t="str">
        <f>IF(DatosLimpios[[#This Row],[Perdida $ por Usuario]]&gt;100, "Grave",IF(DatosLimpios[[#This Row],[Perdida $ por Usuario]]&gt;40, "Moderada","Leve"))</f>
        <v>Leve</v>
      </c>
      <c r="T415" s="1" t="str">
        <f t="shared" si="6"/>
        <v>Unknown</v>
      </c>
      <c r="U415" s="3" t="s">
        <v>25</v>
      </c>
      <c r="V415" s="3" t="s">
        <v>37</v>
      </c>
      <c r="W415" s="2">
        <v>13</v>
      </c>
      <c r="X415" s="2" t="str">
        <f>IF(DatosLimpios[[#This Row],[Incident Resolution Time (in Hours)]]&gt;50,"Tardia",IF(DatosLimpios[[#This Row],[Incident Resolution Time (in Hours)]]&gt;20,"Media","Rapida" ))</f>
        <v>Rapida</v>
      </c>
    </row>
    <row r="416" spans="1:24" x14ac:dyDescent="0.25">
      <c r="A416" s="2">
        <v>419</v>
      </c>
      <c r="B416" s="3" t="s">
        <v>71</v>
      </c>
      <c r="C4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16" s="1" t="str">
        <f>IFERROR(VLOOKUP(DatosLimpios[[#This Row],[Paises]], TablaRegiones[],2,FALSE), "Otra")</f>
        <v>Asia</v>
      </c>
      <c r="E416" s="2">
        <v>2017</v>
      </c>
      <c r="F416" s="3" t="s">
        <v>22</v>
      </c>
      <c r="G416" s="2">
        <f xml:space="preserve"> 2025 -DatosLimpios[[#This Row],[Year]]</f>
        <v>8</v>
      </c>
      <c r="H416" s="1" t="str">
        <f>IF(TRIM(DatosLimpios[[#This Row],[Attack Type]])="","Unknown",PROPER(TRIM(LOWER(DatosLimpios[[#This Row],[Attack Type]]))))</f>
        <v>Man-In-The-Middle</v>
      </c>
      <c r="I416" s="3" t="s">
        <v>46</v>
      </c>
      <c r="J41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16" s="11">
        <v>7968</v>
      </c>
      <c r="L416" s="11">
        <f>IF(DatosLimpios[[#This Row],[Financial Loss (in Million $) ]]="",0,ABS(DatosLimpios[[#This Row],[Financial Loss (in Million $) ]]))*1000</f>
        <v>7968000</v>
      </c>
      <c r="M416" s="11" t="str">
        <f>IF(DatosLimpios[[#This Row],[Perdida economica UNK]]&gt;4000000,"Alta", IF(DatosLimpios[[#This Row],[Perdida economica UNK]]&gt;100000,"Media", "Baja"))</f>
        <v>Alta</v>
      </c>
      <c r="N416" s="18" t="s">
        <v>465</v>
      </c>
      <c r="O416" s="3" t="s">
        <v>29</v>
      </c>
      <c r="P416" s="2">
        <f>IF(DatosLimpios[[#This Row],[Number of Affected Users]]="six hundred",600,VALUE(DatosLimpios[[#This Row],[Number of Affected Users]]))</f>
        <v>712646</v>
      </c>
      <c r="Q416" s="2">
        <f>IF(DatosLimpios[[#This Row],[Number of Affected Users]]="six hundred",600,VALUE(DatosLimpios[[#This Row],[Number of Affected Users]]))</f>
        <v>712646</v>
      </c>
      <c r="R416" s="11">
        <f>DatosLimpios[[#This Row],[Perdida economica UNK]] /DatosLimpios[[#This Row],[Nº de Usuarios Afectados]]</f>
        <v>11.180866797821079</v>
      </c>
      <c r="S416" s="11" t="str">
        <f>IF(DatosLimpios[[#This Row],[Perdida $ por Usuario]]&gt;100, "Grave",IF(DatosLimpios[[#This Row],[Perdida $ por Usuario]]&gt;40, "Moderada","Leve"))</f>
        <v>Leve</v>
      </c>
      <c r="T416" s="1" t="str">
        <f t="shared" si="6"/>
        <v>Nation-state</v>
      </c>
      <c r="U416" s="3" t="s">
        <v>15</v>
      </c>
      <c r="V416" s="3" t="s">
        <v>31</v>
      </c>
      <c r="W416" s="2">
        <v>50</v>
      </c>
      <c r="X416" s="2" t="str">
        <f>IF(DatosLimpios[[#This Row],[Incident Resolution Time (in Hours)]]&gt;50,"Tardia",IF(DatosLimpios[[#This Row],[Incident Resolution Time (in Hours)]]&gt;20,"Media","Rapida" ))</f>
        <v>Media</v>
      </c>
    </row>
    <row r="417" spans="1:24" x14ac:dyDescent="0.25">
      <c r="A417" s="2">
        <v>420</v>
      </c>
      <c r="B417" s="3" t="s">
        <v>26</v>
      </c>
      <c r="C4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17" s="1" t="str">
        <f>IFERROR(VLOOKUP(DatosLimpios[[#This Row],[Paises]], TablaRegiones[],2,FALSE), "Otra")</f>
        <v>Europa</v>
      </c>
      <c r="E417" s="2">
        <v>2022</v>
      </c>
      <c r="F417" s="3" t="s">
        <v>50</v>
      </c>
      <c r="G417" s="2">
        <f xml:space="preserve"> 2025 -DatosLimpios[[#This Row],[Year]]</f>
        <v>3</v>
      </c>
      <c r="H417" s="1" t="str">
        <f>IF(TRIM(DatosLimpios[[#This Row],[Attack Type]])="","Unknown",PROPER(TRIM(LOWER(DatosLimpios[[#This Row],[Attack Type]]))))</f>
        <v>Phishing</v>
      </c>
      <c r="I417" s="3" t="s">
        <v>69</v>
      </c>
      <c r="J41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17" s="11">
        <v>6187</v>
      </c>
      <c r="L417" s="11">
        <f>IF(DatosLimpios[[#This Row],[Financial Loss (in Million $) ]]="",0,ABS(DatosLimpios[[#This Row],[Financial Loss (in Million $) ]]))*1000</f>
        <v>6187000</v>
      </c>
      <c r="M417" s="11" t="str">
        <f>IF(DatosLimpios[[#This Row],[Perdida economica UNK]]&gt;4000000,"Alta", IF(DatosLimpios[[#This Row],[Perdida economica UNK]]&gt;100000,"Media", "Baja"))</f>
        <v>Alta</v>
      </c>
      <c r="N417" s="18" t="s">
        <v>466</v>
      </c>
      <c r="O417" s="3" t="s">
        <v>36</v>
      </c>
      <c r="P417" s="2">
        <f>IF(DatosLimpios[[#This Row],[Number of Affected Users]]="six hundred",600,VALUE(DatosLimpios[[#This Row],[Number of Affected Users]]))</f>
        <v>298941</v>
      </c>
      <c r="Q417" s="2">
        <f>IF(DatosLimpios[[#This Row],[Number of Affected Users]]="six hundred",600,VALUE(DatosLimpios[[#This Row],[Number of Affected Users]]))</f>
        <v>298941</v>
      </c>
      <c r="R417" s="11">
        <f>DatosLimpios[[#This Row],[Perdida economica UNK]] /DatosLimpios[[#This Row],[Nº de Usuarios Afectados]]</f>
        <v>20.696391595666036</v>
      </c>
      <c r="S417" s="11" t="str">
        <f>IF(DatosLimpios[[#This Row],[Perdida $ por Usuario]]&gt;100, "Grave",IF(DatosLimpios[[#This Row],[Perdida $ por Usuario]]&gt;40, "Moderada","Leve"))</f>
        <v>Leve</v>
      </c>
      <c r="T417" s="1" t="str">
        <f t="shared" si="6"/>
        <v>Unknown</v>
      </c>
      <c r="U417" s="3" t="s">
        <v>52</v>
      </c>
      <c r="V417" s="3" t="s">
        <v>37</v>
      </c>
      <c r="W417" s="2">
        <v>13</v>
      </c>
      <c r="X417" s="2" t="str">
        <f>IF(DatosLimpios[[#This Row],[Incident Resolution Time (in Hours)]]&gt;50,"Tardia",IF(DatosLimpios[[#This Row],[Incident Resolution Time (in Hours)]]&gt;20,"Media","Rapida" ))</f>
        <v>Rapida</v>
      </c>
    </row>
    <row r="418" spans="1:24" x14ac:dyDescent="0.25">
      <c r="A418" s="2">
        <v>421</v>
      </c>
      <c r="B418" s="3" t="s">
        <v>60</v>
      </c>
      <c r="C4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418" s="1" t="str">
        <f>IFERROR(VLOOKUP(DatosLimpios[[#This Row],[Paises]], TablaRegiones[],2,FALSE), "Otra")</f>
        <v>Asia</v>
      </c>
      <c r="E418" s="2">
        <v>2018</v>
      </c>
      <c r="F418" s="3" t="s">
        <v>22</v>
      </c>
      <c r="G418" s="2">
        <f xml:space="preserve"> 2025 -DatosLimpios[[#This Row],[Year]]</f>
        <v>7</v>
      </c>
      <c r="H418" s="1" t="str">
        <f>IF(TRIM(DatosLimpios[[#This Row],[Attack Type]])="","Unknown",PROPER(TRIM(LOWER(DatosLimpios[[#This Row],[Attack Type]]))))</f>
        <v>Man-In-The-Middle</v>
      </c>
      <c r="I418" s="3" t="s">
        <v>27</v>
      </c>
      <c r="J41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18" s="11">
        <v>492</v>
      </c>
      <c r="L418" s="11">
        <f>IF(DatosLimpios[[#This Row],[Financial Loss (in Million $) ]]="",0,ABS(DatosLimpios[[#This Row],[Financial Loss (in Million $) ]]))*1000</f>
        <v>492000</v>
      </c>
      <c r="M418" s="11" t="str">
        <f>IF(DatosLimpios[[#This Row],[Perdida economica UNK]]&gt;4000000,"Alta", IF(DatosLimpios[[#This Row],[Perdida economica UNK]]&gt;100000,"Media", "Baja"))</f>
        <v>Media</v>
      </c>
      <c r="N418" s="18" t="s">
        <v>467</v>
      </c>
      <c r="O418" s="3" t="s">
        <v>33</v>
      </c>
      <c r="P418" s="2">
        <f>IF(DatosLimpios[[#This Row],[Number of Affected Users]]="six hundred",600,VALUE(DatosLimpios[[#This Row],[Number of Affected Users]]))</f>
        <v>783480</v>
      </c>
      <c r="Q418" s="2">
        <f>IF(DatosLimpios[[#This Row],[Number of Affected Users]]="six hundred",600,VALUE(DatosLimpios[[#This Row],[Number of Affected Users]]))</f>
        <v>783480</v>
      </c>
      <c r="R418" s="11">
        <f>DatosLimpios[[#This Row],[Perdida economica UNK]] /DatosLimpios[[#This Row],[Nº de Usuarios Afectados]]</f>
        <v>0.62796752948384127</v>
      </c>
      <c r="S418" s="11" t="str">
        <f>IF(DatosLimpios[[#This Row],[Perdida $ por Usuario]]&gt;100, "Grave",IF(DatosLimpios[[#This Row],[Perdida $ por Usuario]]&gt;40, "Moderada","Leve"))</f>
        <v>Leve</v>
      </c>
      <c r="T418" s="1" t="str">
        <f t="shared" si="6"/>
        <v>Insider</v>
      </c>
      <c r="U418" s="3" t="s">
        <v>52</v>
      </c>
      <c r="V418" s="3" t="s">
        <v>31</v>
      </c>
      <c r="W418" s="2">
        <v>55</v>
      </c>
      <c r="X418" s="2" t="str">
        <f>IF(DatosLimpios[[#This Row],[Incident Resolution Time (in Hours)]]&gt;50,"Tardia",IF(DatosLimpios[[#This Row],[Incident Resolution Time (in Hours)]]&gt;20,"Media","Rapida" ))</f>
        <v>Tardia</v>
      </c>
    </row>
    <row r="419" spans="1:24" x14ac:dyDescent="0.25">
      <c r="A419" s="2">
        <v>422</v>
      </c>
      <c r="B419" s="3" t="s">
        <v>32</v>
      </c>
      <c r="C4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19" s="1" t="str">
        <f>IFERROR(VLOOKUP(DatosLimpios[[#This Row],[Paises]], TablaRegiones[],2,FALSE), "Otra")</f>
        <v>Europa</v>
      </c>
      <c r="E419" s="2">
        <v>2019</v>
      </c>
      <c r="F419" s="3" t="s">
        <v>50</v>
      </c>
      <c r="G419" s="2">
        <f xml:space="preserve"> 2025 -DatosLimpios[[#This Row],[Year]]</f>
        <v>6</v>
      </c>
      <c r="H419" s="1" t="str">
        <f>IF(TRIM(DatosLimpios[[#This Row],[Attack Type]])="","Unknown",PROPER(TRIM(LOWER(DatosLimpios[[#This Row],[Attack Type]]))))</f>
        <v>Phishing</v>
      </c>
      <c r="I419" s="3" t="s">
        <v>47</v>
      </c>
      <c r="J41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19" s="11">
        <v>9997</v>
      </c>
      <c r="L419" s="11">
        <f>IF(DatosLimpios[[#This Row],[Financial Loss (in Million $) ]]="",0,ABS(DatosLimpios[[#This Row],[Financial Loss (in Million $) ]]))*1000</f>
        <v>9997000</v>
      </c>
      <c r="M419" s="11" t="str">
        <f>IF(DatosLimpios[[#This Row],[Perdida economica UNK]]&gt;4000000,"Alta", IF(DatosLimpios[[#This Row],[Perdida economica UNK]]&gt;100000,"Media", "Baja"))</f>
        <v>Alta</v>
      </c>
      <c r="N419" s="18" t="s">
        <v>468</v>
      </c>
      <c r="O419" s="3" t="s">
        <v>14</v>
      </c>
      <c r="P419" s="2">
        <f>IF(DatosLimpios[[#This Row],[Number of Affected Users]]="six hundred",600,VALUE(DatosLimpios[[#This Row],[Number of Affected Users]]))</f>
        <v>950451</v>
      </c>
      <c r="Q419" s="2">
        <f>IF(DatosLimpios[[#This Row],[Number of Affected Users]]="six hundred",600,VALUE(DatosLimpios[[#This Row],[Number of Affected Users]]))</f>
        <v>950451</v>
      </c>
      <c r="R419" s="11">
        <f>DatosLimpios[[#This Row],[Perdida economica UNK]] /DatosLimpios[[#This Row],[Nº de Usuarios Afectados]]</f>
        <v>10.518164534520981</v>
      </c>
      <c r="S419" s="11" t="str">
        <f>IF(DatosLimpios[[#This Row],[Perdida $ por Usuario]]&gt;100, "Grave",IF(DatosLimpios[[#This Row],[Perdida $ por Usuario]]&gt;40, "Moderada","Leve"))</f>
        <v>Leve</v>
      </c>
      <c r="T419" s="1" t="str">
        <f t="shared" si="6"/>
        <v>Hacker Group</v>
      </c>
      <c r="U419" s="3" t="s">
        <v>25</v>
      </c>
      <c r="V419" s="3" t="s">
        <v>31</v>
      </c>
      <c r="W419" s="2">
        <v>29</v>
      </c>
      <c r="X419" s="2" t="str">
        <f>IF(DatosLimpios[[#This Row],[Incident Resolution Time (in Hours)]]&gt;50,"Tardia",IF(DatosLimpios[[#This Row],[Incident Resolution Time (in Hours)]]&gt;20,"Media","Rapida" ))</f>
        <v>Media</v>
      </c>
    </row>
    <row r="420" spans="1:24" x14ac:dyDescent="0.25">
      <c r="A420" s="2">
        <v>423</v>
      </c>
      <c r="B420" s="3" t="s">
        <v>10</v>
      </c>
      <c r="C4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20" s="1" t="str">
        <f>IFERROR(VLOOKUP(DatosLimpios[[#This Row],[Paises]], TablaRegiones[],2,FALSE), "Otra")</f>
        <v>Asia</v>
      </c>
      <c r="E420" s="2">
        <v>2018</v>
      </c>
      <c r="F420" s="3" t="s">
        <v>63</v>
      </c>
      <c r="G420" s="2">
        <f xml:space="preserve"> 2025 -DatosLimpios[[#This Row],[Year]]</f>
        <v>7</v>
      </c>
      <c r="H420" s="1" t="str">
        <f>IF(TRIM(DatosLimpios[[#This Row],[Attack Type]])="","Unknown",PROPER(TRIM(LOWER(DatosLimpios[[#This Row],[Attack Type]]))))</f>
        <v>Malware</v>
      </c>
      <c r="I420" s="3" t="s">
        <v>12</v>
      </c>
      <c r="J42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20" s="11">
        <v>9542</v>
      </c>
      <c r="L420" s="11">
        <f>IF(DatosLimpios[[#This Row],[Financial Loss (in Million $) ]]="",0,ABS(DatosLimpios[[#This Row],[Financial Loss (in Million $) ]]))*1000</f>
        <v>9542000</v>
      </c>
      <c r="M420" s="11" t="str">
        <f>IF(DatosLimpios[[#This Row],[Perdida economica UNK]]&gt;4000000,"Alta", IF(DatosLimpios[[#This Row],[Perdida economica UNK]]&gt;100000,"Media", "Baja"))</f>
        <v>Alta</v>
      </c>
      <c r="N420" s="18" t="s">
        <v>469</v>
      </c>
      <c r="O420" s="3" t="s">
        <v>33</v>
      </c>
      <c r="P420" s="2">
        <f>IF(DatosLimpios[[#This Row],[Number of Affected Users]]="six hundred",600,VALUE(DatosLimpios[[#This Row],[Number of Affected Users]]))</f>
        <v>917848</v>
      </c>
      <c r="Q420" s="2">
        <f>IF(DatosLimpios[[#This Row],[Number of Affected Users]]="six hundred",600,VALUE(DatosLimpios[[#This Row],[Number of Affected Users]]))</f>
        <v>917848</v>
      </c>
      <c r="R420" s="11">
        <f>DatosLimpios[[#This Row],[Perdida economica UNK]] /DatosLimpios[[#This Row],[Nº de Usuarios Afectados]]</f>
        <v>10.3960568634458</v>
      </c>
      <c r="S420" s="11" t="str">
        <f>IF(DatosLimpios[[#This Row],[Perdida $ por Usuario]]&gt;100, "Grave",IF(DatosLimpios[[#This Row],[Perdida $ por Usuario]]&gt;40, "Moderada","Leve"))</f>
        <v>Leve</v>
      </c>
      <c r="T420" s="1" t="str">
        <f t="shared" si="6"/>
        <v>Insider</v>
      </c>
      <c r="U420" s="3" t="s">
        <v>34</v>
      </c>
      <c r="V420" s="3" t="s">
        <v>16</v>
      </c>
      <c r="W420" s="2">
        <v>30</v>
      </c>
      <c r="X420" s="2" t="str">
        <f>IF(DatosLimpios[[#This Row],[Incident Resolution Time (in Hours)]]&gt;50,"Tardia",IF(DatosLimpios[[#This Row],[Incident Resolution Time (in Hours)]]&gt;20,"Media","Rapida" ))</f>
        <v>Media</v>
      </c>
    </row>
    <row r="421" spans="1:24" x14ac:dyDescent="0.25">
      <c r="A421" s="2">
        <v>424</v>
      </c>
      <c r="B421" s="3" t="s">
        <v>32</v>
      </c>
      <c r="C4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21" s="1" t="str">
        <f>IFERROR(VLOOKUP(DatosLimpios[[#This Row],[Paises]], TablaRegiones[],2,FALSE), "Otra")</f>
        <v>Europa</v>
      </c>
      <c r="E421" s="2">
        <v>2016</v>
      </c>
      <c r="F421" s="3" t="s">
        <v>42</v>
      </c>
      <c r="G421" s="2">
        <f xml:space="preserve"> 2025 -DatosLimpios[[#This Row],[Year]]</f>
        <v>9</v>
      </c>
      <c r="H421" s="1" t="str">
        <f>IF(TRIM(DatosLimpios[[#This Row],[Attack Type]])="","Unknown",PROPER(TRIM(LOWER(DatosLimpios[[#This Row],[Attack Type]]))))</f>
        <v>Sql Injection</v>
      </c>
      <c r="I421" s="3" t="s">
        <v>12</v>
      </c>
      <c r="J42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21" s="11">
        <v>4298</v>
      </c>
      <c r="L421" s="11">
        <f>IF(DatosLimpios[[#This Row],[Financial Loss (in Million $) ]]="",0,ABS(DatosLimpios[[#This Row],[Financial Loss (in Million $) ]]))*1000</f>
        <v>4298000</v>
      </c>
      <c r="M421" s="11" t="str">
        <f>IF(DatosLimpios[[#This Row],[Perdida economica UNK]]&gt;4000000,"Alta", IF(DatosLimpios[[#This Row],[Perdida economica UNK]]&gt;100000,"Media", "Baja"))</f>
        <v>Alta</v>
      </c>
      <c r="N421" s="18" t="s">
        <v>470</v>
      </c>
      <c r="O421" s="3" t="s">
        <v>29</v>
      </c>
      <c r="P421" s="2">
        <f>IF(DatosLimpios[[#This Row],[Number of Affected Users]]="six hundred",600,VALUE(DatosLimpios[[#This Row],[Number of Affected Users]]))</f>
        <v>194633</v>
      </c>
      <c r="Q421" s="2">
        <f>IF(DatosLimpios[[#This Row],[Number of Affected Users]]="six hundred",600,VALUE(DatosLimpios[[#This Row],[Number of Affected Users]]))</f>
        <v>194633</v>
      </c>
      <c r="R421" s="11">
        <f>DatosLimpios[[#This Row],[Perdida economica UNK]] /DatosLimpios[[#This Row],[Nº de Usuarios Afectados]]</f>
        <v>22.082586200695669</v>
      </c>
      <c r="S421" s="11" t="str">
        <f>IF(DatosLimpios[[#This Row],[Perdida $ por Usuario]]&gt;100, "Grave",IF(DatosLimpios[[#This Row],[Perdida $ por Usuario]]&gt;40, "Moderada","Leve"))</f>
        <v>Leve</v>
      </c>
      <c r="T421" s="1" t="str">
        <f t="shared" si="6"/>
        <v>Nation-state</v>
      </c>
      <c r="U421" s="3" t="s">
        <v>34</v>
      </c>
      <c r="V421" s="3" t="s">
        <v>37</v>
      </c>
      <c r="W421" s="2">
        <v>37</v>
      </c>
      <c r="X421" s="2" t="str">
        <f>IF(DatosLimpios[[#This Row],[Incident Resolution Time (in Hours)]]&gt;50,"Tardia",IF(DatosLimpios[[#This Row],[Incident Resolution Time (in Hours)]]&gt;20,"Media","Rapida" ))</f>
        <v>Media</v>
      </c>
    </row>
    <row r="422" spans="1:24" x14ac:dyDescent="0.25">
      <c r="A422" s="2">
        <v>425</v>
      </c>
      <c r="B422" s="3" t="s">
        <v>58</v>
      </c>
      <c r="C4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22" s="1" t="str">
        <f>IFERROR(VLOOKUP(DatosLimpios[[#This Row],[Paises]], TablaRegiones[],2,FALSE), "Otra")</f>
        <v>Oceanía</v>
      </c>
      <c r="E422" s="2">
        <v>2016</v>
      </c>
      <c r="F422" s="3" t="s">
        <v>63</v>
      </c>
      <c r="G422" s="2">
        <f xml:space="preserve"> 2025 -DatosLimpios[[#This Row],[Year]]</f>
        <v>9</v>
      </c>
      <c r="H422" s="1" t="str">
        <f>IF(TRIM(DatosLimpios[[#This Row],[Attack Type]])="","Unknown",PROPER(TRIM(LOWER(DatosLimpios[[#This Row],[Attack Type]]))))</f>
        <v>Malware</v>
      </c>
      <c r="I422" s="3" t="s">
        <v>27</v>
      </c>
      <c r="J42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22" s="11">
        <v>6842</v>
      </c>
      <c r="L422" s="11">
        <f>IF(DatosLimpios[[#This Row],[Financial Loss (in Million $) ]]="",0,ABS(DatosLimpios[[#This Row],[Financial Loss (in Million $) ]]))*1000</f>
        <v>6842000</v>
      </c>
      <c r="M422" s="11" t="str">
        <f>IF(DatosLimpios[[#This Row],[Perdida economica UNK]]&gt;4000000,"Alta", IF(DatosLimpios[[#This Row],[Perdida economica UNK]]&gt;100000,"Media", "Baja"))</f>
        <v>Alta</v>
      </c>
      <c r="N422" s="18" t="s">
        <v>471</v>
      </c>
      <c r="O422" s="3" t="s">
        <v>36</v>
      </c>
      <c r="P422" s="2">
        <f>IF(DatosLimpios[[#This Row],[Number of Affected Users]]="six hundred",600,VALUE(DatosLimpios[[#This Row],[Number of Affected Users]]))</f>
        <v>778844</v>
      </c>
      <c r="Q422" s="2">
        <f>IF(DatosLimpios[[#This Row],[Number of Affected Users]]="six hundred",600,VALUE(DatosLimpios[[#This Row],[Number of Affected Users]]))</f>
        <v>778844</v>
      </c>
      <c r="R422" s="11">
        <f>DatosLimpios[[#This Row],[Perdida economica UNK]] /DatosLimpios[[#This Row],[Nº de Usuarios Afectados]]</f>
        <v>8.7848144172645615</v>
      </c>
      <c r="S422" s="11" t="str">
        <f>IF(DatosLimpios[[#This Row],[Perdida $ por Usuario]]&gt;100, "Grave",IF(DatosLimpios[[#This Row],[Perdida $ por Usuario]]&gt;40, "Moderada","Leve"))</f>
        <v>Leve</v>
      </c>
      <c r="T422" s="1" t="str">
        <f t="shared" si="6"/>
        <v>Unknown</v>
      </c>
      <c r="U422" s="3" t="s">
        <v>52</v>
      </c>
      <c r="V422" s="3" t="s">
        <v>57</v>
      </c>
      <c r="W422" s="2">
        <v>65</v>
      </c>
      <c r="X422" s="2" t="str">
        <f>IF(DatosLimpios[[#This Row],[Incident Resolution Time (in Hours)]]&gt;50,"Tardia",IF(DatosLimpios[[#This Row],[Incident Resolution Time (in Hours)]]&gt;20,"Media","Rapida" ))</f>
        <v>Tardia</v>
      </c>
    </row>
    <row r="423" spans="1:24" x14ac:dyDescent="0.25">
      <c r="A423" s="2">
        <v>426</v>
      </c>
      <c r="B423" s="3" t="s">
        <v>41</v>
      </c>
      <c r="C4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23" s="1" t="str">
        <f>IFERROR(VLOOKUP(DatosLimpios[[#This Row],[Paises]], TablaRegiones[],2,FALSE), "Otra")</f>
        <v>Europa</v>
      </c>
      <c r="E423" s="2">
        <v>2018</v>
      </c>
      <c r="F423" s="3" t="s">
        <v>42</v>
      </c>
      <c r="G423" s="2">
        <f xml:space="preserve"> 2025 -DatosLimpios[[#This Row],[Year]]</f>
        <v>7</v>
      </c>
      <c r="H423" s="1" t="str">
        <f>IF(TRIM(DatosLimpios[[#This Row],[Attack Type]])="","Unknown",PROPER(TRIM(LOWER(DatosLimpios[[#This Row],[Attack Type]]))))</f>
        <v>Sql Injection</v>
      </c>
      <c r="I423" s="3" t="s">
        <v>69</v>
      </c>
      <c r="J42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23" s="11">
        <v>3614</v>
      </c>
      <c r="L423" s="11">
        <f>IF(DatosLimpios[[#This Row],[Financial Loss (in Million $) ]]="",0,ABS(DatosLimpios[[#This Row],[Financial Loss (in Million $) ]]))*1000</f>
        <v>3614000</v>
      </c>
      <c r="M423" s="11" t="str">
        <f>IF(DatosLimpios[[#This Row],[Perdida economica UNK]]&gt;4000000,"Alta", IF(DatosLimpios[[#This Row],[Perdida economica UNK]]&gt;100000,"Media", "Baja"))</f>
        <v>Media</v>
      </c>
      <c r="N423" s="18" t="s">
        <v>472</v>
      </c>
      <c r="O423" s="3" t="s">
        <v>36</v>
      </c>
      <c r="P423" s="2">
        <f>IF(DatosLimpios[[#This Row],[Number of Affected Users]]="six hundred",600,VALUE(DatosLimpios[[#This Row],[Number of Affected Users]]))</f>
        <v>668774</v>
      </c>
      <c r="Q423" s="2">
        <f>IF(DatosLimpios[[#This Row],[Number of Affected Users]]="six hundred",600,VALUE(DatosLimpios[[#This Row],[Number of Affected Users]]))</f>
        <v>668774</v>
      </c>
      <c r="R423" s="11">
        <f>DatosLimpios[[#This Row],[Perdida economica UNK]] /DatosLimpios[[#This Row],[Nº de Usuarios Afectados]]</f>
        <v>5.4039182145238902</v>
      </c>
      <c r="S423" s="11" t="str">
        <f>IF(DatosLimpios[[#This Row],[Perdida $ por Usuario]]&gt;100, "Grave",IF(DatosLimpios[[#This Row],[Perdida $ por Usuario]]&gt;40, "Moderada","Leve"))</f>
        <v>Leve</v>
      </c>
      <c r="T423" s="1" t="str">
        <f t="shared" si="6"/>
        <v>Unknown</v>
      </c>
      <c r="U423" s="3" t="s">
        <v>34</v>
      </c>
      <c r="V423" s="3" t="s">
        <v>49</v>
      </c>
      <c r="W423" s="2">
        <v>61</v>
      </c>
      <c r="X423" s="2" t="str">
        <f>IF(DatosLimpios[[#This Row],[Incident Resolution Time (in Hours)]]&gt;50,"Tardia",IF(DatosLimpios[[#This Row],[Incident Resolution Time (in Hours)]]&gt;20,"Media","Rapida" ))</f>
        <v>Tardia</v>
      </c>
    </row>
    <row r="424" spans="1:24" x14ac:dyDescent="0.25">
      <c r="A424" s="2">
        <v>427</v>
      </c>
      <c r="B424" s="3" t="s">
        <v>41</v>
      </c>
      <c r="C4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24" s="1" t="str">
        <f>IFERROR(VLOOKUP(DatosLimpios[[#This Row],[Paises]], TablaRegiones[],2,FALSE), "Otra")</f>
        <v>Europa</v>
      </c>
      <c r="E424" s="2">
        <v>2023</v>
      </c>
      <c r="F424" s="3" t="s">
        <v>42</v>
      </c>
      <c r="G424" s="2">
        <f xml:space="preserve"> 2025 -DatosLimpios[[#This Row],[Year]]</f>
        <v>2</v>
      </c>
      <c r="H424" s="1" t="str">
        <f>IF(TRIM(DatosLimpios[[#This Row],[Attack Type]])="","Unknown",PROPER(TRIM(LOWER(DatosLimpios[[#This Row],[Attack Type]]))))</f>
        <v>Sql Injection</v>
      </c>
      <c r="I424" s="3" t="s">
        <v>47</v>
      </c>
      <c r="J42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24" s="11">
        <v>6976</v>
      </c>
      <c r="L424" s="11">
        <f>IF(DatosLimpios[[#This Row],[Financial Loss (in Million $) ]]="",0,ABS(DatosLimpios[[#This Row],[Financial Loss (in Million $) ]]))*1000</f>
        <v>6976000</v>
      </c>
      <c r="M424" s="11" t="str">
        <f>IF(DatosLimpios[[#This Row],[Perdida economica UNK]]&gt;4000000,"Alta", IF(DatosLimpios[[#This Row],[Perdida economica UNK]]&gt;100000,"Media", "Baja"))</f>
        <v>Alta</v>
      </c>
      <c r="N424" s="18" t="s">
        <v>473</v>
      </c>
      <c r="O424" s="3" t="s">
        <v>36</v>
      </c>
      <c r="P424" s="2">
        <f>IF(DatosLimpios[[#This Row],[Number of Affected Users]]="six hundred",600,VALUE(DatosLimpios[[#This Row],[Number of Affected Users]]))</f>
        <v>824351</v>
      </c>
      <c r="Q424" s="2">
        <f>IF(DatosLimpios[[#This Row],[Number of Affected Users]]="six hundred",600,VALUE(DatosLimpios[[#This Row],[Number of Affected Users]]))</f>
        <v>824351</v>
      </c>
      <c r="R424" s="11">
        <f>DatosLimpios[[#This Row],[Perdida economica UNK]] /DatosLimpios[[#This Row],[Nº de Usuarios Afectados]]</f>
        <v>8.4624146753021474</v>
      </c>
      <c r="S424" s="11" t="str">
        <f>IF(DatosLimpios[[#This Row],[Perdida $ por Usuario]]&gt;100, "Grave",IF(DatosLimpios[[#This Row],[Perdida $ por Usuario]]&gt;40, "Moderada","Leve"))</f>
        <v>Leve</v>
      </c>
      <c r="T424" s="1" t="str">
        <f t="shared" si="6"/>
        <v>Unknown</v>
      </c>
      <c r="U424" s="3" t="s">
        <v>52</v>
      </c>
      <c r="V424" s="3" t="s">
        <v>49</v>
      </c>
      <c r="W424" s="2">
        <v>17</v>
      </c>
      <c r="X424" s="2" t="str">
        <f>IF(DatosLimpios[[#This Row],[Incident Resolution Time (in Hours)]]&gt;50,"Tardia",IF(DatosLimpios[[#This Row],[Incident Resolution Time (in Hours)]]&gt;20,"Media","Rapida" ))</f>
        <v>Rapida</v>
      </c>
    </row>
    <row r="425" spans="1:24" x14ac:dyDescent="0.25">
      <c r="A425" s="2">
        <v>428</v>
      </c>
      <c r="B425" s="3" t="s">
        <v>26</v>
      </c>
      <c r="C4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25" s="1" t="str">
        <f>IFERROR(VLOOKUP(DatosLimpios[[#This Row],[Paises]], TablaRegiones[],2,FALSE), "Otra")</f>
        <v>Europa</v>
      </c>
      <c r="E425" s="2">
        <v>2020</v>
      </c>
      <c r="F425" s="3" t="s">
        <v>50</v>
      </c>
      <c r="G425" s="2">
        <f xml:space="preserve"> 2025 -DatosLimpios[[#This Row],[Year]]</f>
        <v>5</v>
      </c>
      <c r="H425" s="1" t="str">
        <f>IF(TRIM(DatosLimpios[[#This Row],[Attack Type]])="","Unknown",PROPER(TRIM(LOWER(DatosLimpios[[#This Row],[Attack Type]]))))</f>
        <v>Phishing</v>
      </c>
      <c r="I425" s="3" t="s">
        <v>47</v>
      </c>
      <c r="J42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25" s="11">
        <v>302</v>
      </c>
      <c r="L425" s="11">
        <f>IF(DatosLimpios[[#This Row],[Financial Loss (in Million $) ]]="",0,ABS(DatosLimpios[[#This Row],[Financial Loss (in Million $) ]]))*1000</f>
        <v>302000</v>
      </c>
      <c r="M425" s="11" t="str">
        <f>IF(DatosLimpios[[#This Row],[Perdida economica UNK]]&gt;4000000,"Alta", IF(DatosLimpios[[#This Row],[Perdida economica UNK]]&gt;100000,"Media", "Baja"))</f>
        <v>Media</v>
      </c>
      <c r="N425" s="18" t="s">
        <v>474</v>
      </c>
      <c r="O425" s="3" t="s">
        <v>36</v>
      </c>
      <c r="P425" s="2">
        <f>IF(DatosLimpios[[#This Row],[Number of Affected Users]]="six hundred",600,VALUE(DatosLimpios[[#This Row],[Number of Affected Users]]))</f>
        <v>510974</v>
      </c>
      <c r="Q425" s="2">
        <f>IF(DatosLimpios[[#This Row],[Number of Affected Users]]="six hundred",600,VALUE(DatosLimpios[[#This Row],[Number of Affected Users]]))</f>
        <v>510974</v>
      </c>
      <c r="R425" s="11">
        <f>DatosLimpios[[#This Row],[Perdida economica UNK]] /DatosLimpios[[#This Row],[Nº de Usuarios Afectados]]</f>
        <v>0.59102811493344087</v>
      </c>
      <c r="S425" s="11" t="str">
        <f>IF(DatosLimpios[[#This Row],[Perdida $ por Usuario]]&gt;100, "Grave",IF(DatosLimpios[[#This Row],[Perdida $ por Usuario]]&gt;40, "Moderada","Leve"))</f>
        <v>Leve</v>
      </c>
      <c r="T425" s="1" t="str">
        <f t="shared" si="6"/>
        <v>Unknown</v>
      </c>
      <c r="U425" s="3" t="s">
        <v>25</v>
      </c>
      <c r="V425" s="3" t="s">
        <v>57</v>
      </c>
      <c r="W425" s="2">
        <v>16</v>
      </c>
      <c r="X425" s="2" t="str">
        <f>IF(DatosLimpios[[#This Row],[Incident Resolution Time (in Hours)]]&gt;50,"Tardia",IF(DatosLimpios[[#This Row],[Incident Resolution Time (in Hours)]]&gt;20,"Media","Rapida" ))</f>
        <v>Rapida</v>
      </c>
    </row>
    <row r="426" spans="1:24" x14ac:dyDescent="0.25">
      <c r="A426" s="2">
        <v>429</v>
      </c>
      <c r="B426" s="3" t="s">
        <v>58</v>
      </c>
      <c r="C4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26" s="1" t="str">
        <f>IFERROR(VLOOKUP(DatosLimpios[[#This Row],[Paises]], TablaRegiones[],2,FALSE), "Otra")</f>
        <v>Oceanía</v>
      </c>
      <c r="E426" s="2">
        <v>2021</v>
      </c>
      <c r="F426" s="3" t="s">
        <v>22</v>
      </c>
      <c r="G426" s="2">
        <f xml:space="preserve"> 2025 -DatosLimpios[[#This Row],[Year]]</f>
        <v>4</v>
      </c>
      <c r="H426" s="1" t="str">
        <f>IF(TRIM(DatosLimpios[[#This Row],[Attack Type]])="","Unknown",PROPER(TRIM(LOWER(DatosLimpios[[#This Row],[Attack Type]]))))</f>
        <v>Man-In-The-Middle</v>
      </c>
      <c r="I426" s="3" t="s">
        <v>47</v>
      </c>
      <c r="J42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26" s="11">
        <v>8629</v>
      </c>
      <c r="L426" s="11">
        <f>IF(DatosLimpios[[#This Row],[Financial Loss (in Million $) ]]="",0,ABS(DatosLimpios[[#This Row],[Financial Loss (in Million $) ]]))*1000</f>
        <v>8629000</v>
      </c>
      <c r="M426" s="11" t="str">
        <f>IF(DatosLimpios[[#This Row],[Perdida economica UNK]]&gt;4000000,"Alta", IF(DatosLimpios[[#This Row],[Perdida economica UNK]]&gt;100000,"Media", "Baja"))</f>
        <v>Alta</v>
      </c>
      <c r="N426" s="18" t="s">
        <v>475</v>
      </c>
      <c r="O426" s="3" t="s">
        <v>36</v>
      </c>
      <c r="P426" s="2">
        <f>IF(DatosLimpios[[#This Row],[Number of Affected Users]]="six hundred",600,VALUE(DatosLimpios[[#This Row],[Number of Affected Users]]))</f>
        <v>404595</v>
      </c>
      <c r="Q426" s="2">
        <f>IF(DatosLimpios[[#This Row],[Number of Affected Users]]="six hundred",600,VALUE(DatosLimpios[[#This Row],[Number of Affected Users]]))</f>
        <v>404595</v>
      </c>
      <c r="R426" s="11">
        <f>DatosLimpios[[#This Row],[Perdida economica UNK]] /DatosLimpios[[#This Row],[Nº de Usuarios Afectados]]</f>
        <v>21.327500339846019</v>
      </c>
      <c r="S426" s="11" t="str">
        <f>IF(DatosLimpios[[#This Row],[Perdida $ por Usuario]]&gt;100, "Grave",IF(DatosLimpios[[#This Row],[Perdida $ por Usuario]]&gt;40, "Moderada","Leve"))</f>
        <v>Leve</v>
      </c>
      <c r="T426" s="1" t="str">
        <f t="shared" si="6"/>
        <v>Unknown</v>
      </c>
      <c r="U426" s="3" t="s">
        <v>34</v>
      </c>
      <c r="V426" s="3" t="s">
        <v>31</v>
      </c>
      <c r="W426" s="2">
        <v>3</v>
      </c>
      <c r="X426" s="2" t="str">
        <f>IF(DatosLimpios[[#This Row],[Incident Resolution Time (in Hours)]]&gt;50,"Tardia",IF(DatosLimpios[[#This Row],[Incident Resolution Time (in Hours)]]&gt;20,"Media","Rapida" ))</f>
        <v>Rapida</v>
      </c>
    </row>
    <row r="427" spans="1:24" x14ac:dyDescent="0.25">
      <c r="A427" s="2">
        <v>430</v>
      </c>
      <c r="B427" s="3" t="s">
        <v>32</v>
      </c>
      <c r="C4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27" s="1" t="str">
        <f>IFERROR(VLOOKUP(DatosLimpios[[#This Row],[Paises]], TablaRegiones[],2,FALSE), "Otra")</f>
        <v>Europa</v>
      </c>
      <c r="E427" s="2">
        <v>2022</v>
      </c>
      <c r="F427" s="3" t="s">
        <v>42</v>
      </c>
      <c r="G427" s="2">
        <f xml:space="preserve"> 2025 -DatosLimpios[[#This Row],[Year]]</f>
        <v>3</v>
      </c>
      <c r="H427" s="1" t="str">
        <f>IF(TRIM(DatosLimpios[[#This Row],[Attack Type]])="","Unknown",PROPER(TRIM(LOWER(DatosLimpios[[#This Row],[Attack Type]]))))</f>
        <v>Sql Injection</v>
      </c>
      <c r="I427" s="3" t="s">
        <v>23</v>
      </c>
      <c r="J42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27" s="11">
        <v>631</v>
      </c>
      <c r="L427" s="11">
        <f>IF(DatosLimpios[[#This Row],[Financial Loss (in Million $) ]]="",0,ABS(DatosLimpios[[#This Row],[Financial Loss (in Million $) ]]))*1000</f>
        <v>631000</v>
      </c>
      <c r="M427" s="11" t="str">
        <f>IF(DatosLimpios[[#This Row],[Perdida economica UNK]]&gt;4000000,"Alta", IF(DatosLimpios[[#This Row],[Perdida economica UNK]]&gt;100000,"Media", "Baja"))</f>
        <v>Media</v>
      </c>
      <c r="N427" s="18" t="s">
        <v>476</v>
      </c>
      <c r="O427" s="3" t="s">
        <v>14</v>
      </c>
      <c r="P427" s="2">
        <f>IF(DatosLimpios[[#This Row],[Number of Affected Users]]="six hundred",600,VALUE(DatosLimpios[[#This Row],[Number of Affected Users]]))</f>
        <v>742273</v>
      </c>
      <c r="Q427" s="2">
        <f>IF(DatosLimpios[[#This Row],[Number of Affected Users]]="six hundred",600,VALUE(DatosLimpios[[#This Row],[Number of Affected Users]]))</f>
        <v>742273</v>
      </c>
      <c r="R427" s="11">
        <f>DatosLimpios[[#This Row],[Perdida economica UNK]] /DatosLimpios[[#This Row],[Nº de Usuarios Afectados]]</f>
        <v>0.85009154313844093</v>
      </c>
      <c r="S427" s="11" t="str">
        <f>IF(DatosLimpios[[#This Row],[Perdida $ por Usuario]]&gt;100, "Grave",IF(DatosLimpios[[#This Row],[Perdida $ por Usuario]]&gt;40, "Moderada","Leve"))</f>
        <v>Leve</v>
      </c>
      <c r="T427" s="1" t="str">
        <f t="shared" si="6"/>
        <v>Hacker Group</v>
      </c>
      <c r="U427" s="3" t="s">
        <v>52</v>
      </c>
      <c r="V427" s="3" t="s">
        <v>31</v>
      </c>
      <c r="W427" s="2">
        <v>67</v>
      </c>
      <c r="X427" s="2" t="str">
        <f>IF(DatosLimpios[[#This Row],[Incident Resolution Time (in Hours)]]&gt;50,"Tardia",IF(DatosLimpios[[#This Row],[Incident Resolution Time (in Hours)]]&gt;20,"Media","Rapida" ))</f>
        <v>Tardia</v>
      </c>
    </row>
    <row r="428" spans="1:24" x14ac:dyDescent="0.25">
      <c r="A428" s="2">
        <v>431</v>
      </c>
      <c r="B428" s="3" t="s">
        <v>10</v>
      </c>
      <c r="C4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28" s="1" t="str">
        <f>IFERROR(VLOOKUP(DatosLimpios[[#This Row],[Paises]], TablaRegiones[],2,FALSE), "Otra")</f>
        <v>Asia</v>
      </c>
      <c r="E428" s="2">
        <v>2016</v>
      </c>
      <c r="F428" s="3" t="s">
        <v>50</v>
      </c>
      <c r="G428" s="2">
        <f xml:space="preserve"> 2025 -DatosLimpios[[#This Row],[Year]]</f>
        <v>9</v>
      </c>
      <c r="H428" s="1" t="str">
        <f>IF(TRIM(DatosLimpios[[#This Row],[Attack Type]])="","Unknown",PROPER(TRIM(LOWER(DatosLimpios[[#This Row],[Attack Type]]))))</f>
        <v>Phishing</v>
      </c>
      <c r="I428" s="3" t="s">
        <v>23</v>
      </c>
      <c r="J42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28" s="11">
        <v>2746</v>
      </c>
      <c r="L428" s="11">
        <f>IF(DatosLimpios[[#This Row],[Financial Loss (in Million $) ]]="",0,ABS(DatosLimpios[[#This Row],[Financial Loss (in Million $) ]]))*1000</f>
        <v>2746000</v>
      </c>
      <c r="M428" s="11" t="str">
        <f>IF(DatosLimpios[[#This Row],[Perdida economica UNK]]&gt;4000000,"Alta", IF(DatosLimpios[[#This Row],[Perdida economica UNK]]&gt;100000,"Media", "Baja"))</f>
        <v>Media</v>
      </c>
      <c r="N428" s="18" t="s">
        <v>477</v>
      </c>
      <c r="O428" s="3" t="s">
        <v>29</v>
      </c>
      <c r="P428" s="2">
        <f>IF(DatosLimpios[[#This Row],[Number of Affected Users]]="six hundred",600,VALUE(DatosLimpios[[#This Row],[Number of Affected Users]]))</f>
        <v>973388</v>
      </c>
      <c r="Q428" s="2">
        <f>IF(DatosLimpios[[#This Row],[Number of Affected Users]]="six hundred",600,VALUE(DatosLimpios[[#This Row],[Number of Affected Users]]))</f>
        <v>973388</v>
      </c>
      <c r="R428" s="11">
        <f>DatosLimpios[[#This Row],[Perdida economica UNK]] /DatosLimpios[[#This Row],[Nº de Usuarios Afectados]]</f>
        <v>2.8210744328058288</v>
      </c>
      <c r="S428" s="11" t="str">
        <f>IF(DatosLimpios[[#This Row],[Perdida $ por Usuario]]&gt;100, "Grave",IF(DatosLimpios[[#This Row],[Perdida $ por Usuario]]&gt;40, "Moderada","Leve"))</f>
        <v>Leve</v>
      </c>
      <c r="T428" s="1" t="str">
        <f t="shared" si="6"/>
        <v>Nation-state</v>
      </c>
      <c r="U428" s="3" t="s">
        <v>52</v>
      </c>
      <c r="V428" s="3" t="s">
        <v>31</v>
      </c>
      <c r="W428" s="2">
        <v>63</v>
      </c>
      <c r="X428" s="2" t="str">
        <f>IF(DatosLimpios[[#This Row],[Incident Resolution Time (in Hours)]]&gt;50,"Tardia",IF(DatosLimpios[[#This Row],[Incident Resolution Time (in Hours)]]&gt;20,"Media","Rapida" ))</f>
        <v>Tardia</v>
      </c>
    </row>
    <row r="429" spans="1:24" x14ac:dyDescent="0.25">
      <c r="A429" s="2">
        <v>432</v>
      </c>
      <c r="B429" s="3" t="s">
        <v>10</v>
      </c>
      <c r="C4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29" s="1" t="str">
        <f>IFERROR(VLOOKUP(DatosLimpios[[#This Row],[Paises]], TablaRegiones[],2,FALSE), "Otra")</f>
        <v>Asia</v>
      </c>
      <c r="E429" s="2">
        <v>2024</v>
      </c>
      <c r="F429" s="3" t="s">
        <v>39</v>
      </c>
      <c r="G429" s="2">
        <f xml:space="preserve"> 2025 -DatosLimpios[[#This Row],[Year]]</f>
        <v>1</v>
      </c>
      <c r="H429" s="1" t="str">
        <f>IF(TRIM(DatosLimpios[[#This Row],[Attack Type]])="","Unknown",PROPER(TRIM(LOWER(DatosLimpios[[#This Row],[Attack Type]]))))</f>
        <v>Ddos</v>
      </c>
      <c r="I429" s="3" t="s">
        <v>69</v>
      </c>
      <c r="J42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29" s="11">
        <v>6928</v>
      </c>
      <c r="L429" s="11">
        <f>IF(DatosLimpios[[#This Row],[Financial Loss (in Million $) ]]="",0,ABS(DatosLimpios[[#This Row],[Financial Loss (in Million $) ]]))*1000</f>
        <v>6928000</v>
      </c>
      <c r="M429" s="11" t="str">
        <f>IF(DatosLimpios[[#This Row],[Perdida economica UNK]]&gt;4000000,"Alta", IF(DatosLimpios[[#This Row],[Perdida economica UNK]]&gt;100000,"Media", "Baja"))</f>
        <v>Alta</v>
      </c>
      <c r="N429" s="18" t="s">
        <v>478</v>
      </c>
      <c r="O429" s="3" t="s">
        <v>14</v>
      </c>
      <c r="P429" s="2">
        <f>IF(DatosLimpios[[#This Row],[Number of Affected Users]]="six hundred",600,VALUE(DatosLimpios[[#This Row],[Number of Affected Users]]))</f>
        <v>890675</v>
      </c>
      <c r="Q429" s="2">
        <f>IF(DatosLimpios[[#This Row],[Number of Affected Users]]="six hundred",600,VALUE(DatosLimpios[[#This Row],[Number of Affected Users]]))</f>
        <v>890675</v>
      </c>
      <c r="R429" s="11">
        <f>DatosLimpios[[#This Row],[Perdida economica UNK]] /DatosLimpios[[#This Row],[Nº de Usuarios Afectados]]</f>
        <v>7.7783703371038815</v>
      </c>
      <c r="S429" s="11" t="str">
        <f>IF(DatosLimpios[[#This Row],[Perdida $ por Usuario]]&gt;100, "Grave",IF(DatosLimpios[[#This Row],[Perdida $ por Usuario]]&gt;40, "Moderada","Leve"))</f>
        <v>Leve</v>
      </c>
      <c r="T429" s="1" t="str">
        <f t="shared" si="6"/>
        <v>Hacker Group</v>
      </c>
      <c r="U429" s="3" t="s">
        <v>15</v>
      </c>
      <c r="V429" s="3" t="s">
        <v>49</v>
      </c>
      <c r="W429" s="2">
        <v>5</v>
      </c>
      <c r="X429" s="2" t="str">
        <f>IF(DatosLimpios[[#This Row],[Incident Resolution Time (in Hours)]]&gt;50,"Tardia",IF(DatosLimpios[[#This Row],[Incident Resolution Time (in Hours)]]&gt;20,"Media","Rapida" ))</f>
        <v>Rapida</v>
      </c>
    </row>
    <row r="430" spans="1:24" x14ac:dyDescent="0.25">
      <c r="A430" s="2">
        <v>433</v>
      </c>
      <c r="B430" s="3" t="s">
        <v>32</v>
      </c>
      <c r="C4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30" s="1" t="str">
        <f>IFERROR(VLOOKUP(DatosLimpios[[#This Row],[Paises]], TablaRegiones[],2,FALSE), "Otra")</f>
        <v>Europa</v>
      </c>
      <c r="E430" s="2">
        <v>2022</v>
      </c>
      <c r="F430" s="3" t="s">
        <v>42</v>
      </c>
      <c r="G430" s="2">
        <f xml:space="preserve"> 2025 -DatosLimpios[[#This Row],[Year]]</f>
        <v>3</v>
      </c>
      <c r="H430" s="1" t="str">
        <f>IF(TRIM(DatosLimpios[[#This Row],[Attack Type]])="","Unknown",PROPER(TRIM(LOWER(DatosLimpios[[#This Row],[Attack Type]]))))</f>
        <v>Sql Injection</v>
      </c>
      <c r="I430" s="3" t="s">
        <v>12</v>
      </c>
      <c r="J43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30" s="11">
        <v>6896</v>
      </c>
      <c r="L430" s="11">
        <f>IF(DatosLimpios[[#This Row],[Financial Loss (in Million $) ]]="",0,ABS(DatosLimpios[[#This Row],[Financial Loss (in Million $) ]]))*1000</f>
        <v>6896000</v>
      </c>
      <c r="M430" s="11" t="str">
        <f>IF(DatosLimpios[[#This Row],[Perdida economica UNK]]&gt;4000000,"Alta", IF(DatosLimpios[[#This Row],[Perdida economica UNK]]&gt;100000,"Media", "Baja"))</f>
        <v>Alta</v>
      </c>
      <c r="N430" s="18" t="s">
        <v>479</v>
      </c>
      <c r="O430" s="3" t="s">
        <v>29</v>
      </c>
      <c r="P430" s="2">
        <f>IF(DatosLimpios[[#This Row],[Number of Affected Users]]="six hundred",600,VALUE(DatosLimpios[[#This Row],[Number of Affected Users]]))</f>
        <v>710896</v>
      </c>
      <c r="Q430" s="2">
        <f>IF(DatosLimpios[[#This Row],[Number of Affected Users]]="six hundred",600,VALUE(DatosLimpios[[#This Row],[Number of Affected Users]]))</f>
        <v>710896</v>
      </c>
      <c r="R430" s="11">
        <f>DatosLimpios[[#This Row],[Perdida economica UNK]] /DatosLimpios[[#This Row],[Nº de Usuarios Afectados]]</f>
        <v>9.700434381400374</v>
      </c>
      <c r="S430" s="11" t="str">
        <f>IF(DatosLimpios[[#This Row],[Perdida $ por Usuario]]&gt;100, "Grave",IF(DatosLimpios[[#This Row],[Perdida $ por Usuario]]&gt;40, "Moderada","Leve"))</f>
        <v>Leve</v>
      </c>
      <c r="T430" s="1" t="str">
        <f t="shared" si="6"/>
        <v>Nation-state</v>
      </c>
      <c r="U430" s="3" t="s">
        <v>52</v>
      </c>
      <c r="V430" s="3" t="s">
        <v>49</v>
      </c>
      <c r="W430" s="2">
        <v>18</v>
      </c>
      <c r="X430" s="2" t="str">
        <f>IF(DatosLimpios[[#This Row],[Incident Resolution Time (in Hours)]]&gt;50,"Tardia",IF(DatosLimpios[[#This Row],[Incident Resolution Time (in Hours)]]&gt;20,"Media","Rapida" ))</f>
        <v>Rapida</v>
      </c>
    </row>
    <row r="431" spans="1:24" x14ac:dyDescent="0.25">
      <c r="A431" s="2">
        <v>434</v>
      </c>
      <c r="B431" s="3" t="s">
        <v>45</v>
      </c>
      <c r="C4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431" s="1" t="str">
        <f>IFERROR(VLOOKUP(DatosLimpios[[#This Row],[Paises]], TablaRegiones[],2,FALSE), "Otra")</f>
        <v>Asia</v>
      </c>
      <c r="E431" s="2">
        <v>2023</v>
      </c>
      <c r="F431" s="3" t="s">
        <v>42</v>
      </c>
      <c r="G431" s="2">
        <f xml:space="preserve"> 2025 -DatosLimpios[[#This Row],[Year]]</f>
        <v>2</v>
      </c>
      <c r="H431" s="1" t="str">
        <f>IF(TRIM(DatosLimpios[[#This Row],[Attack Type]])="","Unknown",PROPER(TRIM(LOWER(DatosLimpios[[#This Row],[Attack Type]]))))</f>
        <v>Sql Injection</v>
      </c>
      <c r="I431" s="3" t="s">
        <v>18</v>
      </c>
      <c r="J43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31" s="11">
        <v>285</v>
      </c>
      <c r="L431" s="11">
        <f>IF(DatosLimpios[[#This Row],[Financial Loss (in Million $) ]]="",0,ABS(DatosLimpios[[#This Row],[Financial Loss (in Million $) ]]))*1000</f>
        <v>285000</v>
      </c>
      <c r="M431" s="11" t="str">
        <f>IF(DatosLimpios[[#This Row],[Perdida economica UNK]]&gt;4000000,"Alta", IF(DatosLimpios[[#This Row],[Perdida economica UNK]]&gt;100000,"Media", "Baja"))</f>
        <v>Media</v>
      </c>
      <c r="N431" s="18" t="s">
        <v>480</v>
      </c>
      <c r="O431" s="3" t="s">
        <v>29</v>
      </c>
      <c r="P431" s="2">
        <f>IF(DatosLimpios[[#This Row],[Number of Affected Users]]="six hundred",600,VALUE(DatosLimpios[[#This Row],[Number of Affected Users]]))</f>
        <v>30883</v>
      </c>
      <c r="Q431" s="2">
        <f>IF(DatosLimpios[[#This Row],[Number of Affected Users]]="six hundred",600,VALUE(DatosLimpios[[#This Row],[Number of Affected Users]]))</f>
        <v>30883</v>
      </c>
      <c r="R431" s="11">
        <f>DatosLimpios[[#This Row],[Perdida economica UNK]] /DatosLimpios[[#This Row],[Nº de Usuarios Afectados]]</f>
        <v>9.22837807207849</v>
      </c>
      <c r="S431" s="11" t="str">
        <f>IF(DatosLimpios[[#This Row],[Perdida $ por Usuario]]&gt;100, "Grave",IF(DatosLimpios[[#This Row],[Perdida $ por Usuario]]&gt;40, "Moderada","Leve"))</f>
        <v>Leve</v>
      </c>
      <c r="T431" s="1" t="str">
        <f t="shared" si="6"/>
        <v>Nation-state</v>
      </c>
      <c r="U431" s="3" t="s">
        <v>25</v>
      </c>
      <c r="V431" s="3" t="s">
        <v>31</v>
      </c>
      <c r="W431" s="2">
        <v>51</v>
      </c>
      <c r="X431" s="2" t="str">
        <f>IF(DatosLimpios[[#This Row],[Incident Resolution Time (in Hours)]]&gt;50,"Tardia",IF(DatosLimpios[[#This Row],[Incident Resolution Time (in Hours)]]&gt;20,"Media","Rapida" ))</f>
        <v>Tardia</v>
      </c>
    </row>
    <row r="432" spans="1:24" x14ac:dyDescent="0.25">
      <c r="A432" s="2">
        <v>435</v>
      </c>
      <c r="B432" s="3" t="s">
        <v>26</v>
      </c>
      <c r="C4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32" s="1" t="str">
        <f>IFERROR(VLOOKUP(DatosLimpios[[#This Row],[Paises]], TablaRegiones[],2,FALSE), "Otra")</f>
        <v>Europa</v>
      </c>
      <c r="E432" s="2">
        <v>2020</v>
      </c>
      <c r="F432" s="3" t="s">
        <v>42</v>
      </c>
      <c r="G432" s="2">
        <f xml:space="preserve"> 2025 -DatosLimpios[[#This Row],[Year]]</f>
        <v>5</v>
      </c>
      <c r="H432" s="1" t="str">
        <f>IF(TRIM(DatosLimpios[[#This Row],[Attack Type]])="","Unknown",PROPER(TRIM(LOWER(DatosLimpios[[#This Row],[Attack Type]]))))</f>
        <v>Sql Injection</v>
      </c>
      <c r="I432" s="3" t="s">
        <v>69</v>
      </c>
      <c r="J43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32" s="11">
        <v>5376</v>
      </c>
      <c r="L432" s="11">
        <f>IF(DatosLimpios[[#This Row],[Financial Loss (in Million $) ]]="",0,ABS(DatosLimpios[[#This Row],[Financial Loss (in Million $) ]]))*1000</f>
        <v>5376000</v>
      </c>
      <c r="M432" s="11" t="str">
        <f>IF(DatosLimpios[[#This Row],[Perdida economica UNK]]&gt;4000000,"Alta", IF(DatosLimpios[[#This Row],[Perdida economica UNK]]&gt;100000,"Media", "Baja"))</f>
        <v>Alta</v>
      </c>
      <c r="N432" s="18" t="s">
        <v>481</v>
      </c>
      <c r="O432" s="3" t="s">
        <v>36</v>
      </c>
      <c r="P432" s="2">
        <f>IF(DatosLimpios[[#This Row],[Number of Affected Users]]="six hundred",600,VALUE(DatosLimpios[[#This Row],[Number of Affected Users]]))</f>
        <v>153355</v>
      </c>
      <c r="Q432" s="2">
        <f>IF(DatosLimpios[[#This Row],[Number of Affected Users]]="six hundred",600,VALUE(DatosLimpios[[#This Row],[Number of Affected Users]]))</f>
        <v>153355</v>
      </c>
      <c r="R432" s="11">
        <f>DatosLimpios[[#This Row],[Perdida economica UNK]] /DatosLimpios[[#This Row],[Nº de Usuarios Afectados]]</f>
        <v>35.055916011867886</v>
      </c>
      <c r="S432" s="11" t="str">
        <f>IF(DatosLimpios[[#This Row],[Perdida $ por Usuario]]&gt;100, "Grave",IF(DatosLimpios[[#This Row],[Perdida $ por Usuario]]&gt;40, "Moderada","Leve"))</f>
        <v>Leve</v>
      </c>
      <c r="T432" s="1" t="str">
        <f t="shared" si="6"/>
        <v>Unknown</v>
      </c>
      <c r="U432" s="3" t="s">
        <v>52</v>
      </c>
      <c r="V432" s="3" t="s">
        <v>57</v>
      </c>
      <c r="W432" s="2">
        <v>57</v>
      </c>
      <c r="X432" s="2" t="str">
        <f>IF(DatosLimpios[[#This Row],[Incident Resolution Time (in Hours)]]&gt;50,"Tardia",IF(DatosLimpios[[#This Row],[Incident Resolution Time (in Hours)]]&gt;20,"Media","Rapida" ))</f>
        <v>Tardia</v>
      </c>
    </row>
    <row r="433" spans="1:24" x14ac:dyDescent="0.25">
      <c r="A433" s="2">
        <v>436</v>
      </c>
      <c r="B433" s="3" t="s">
        <v>71</v>
      </c>
      <c r="C4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33" s="1" t="str">
        <f>IFERROR(VLOOKUP(DatosLimpios[[#This Row],[Paises]], TablaRegiones[],2,FALSE), "Otra")</f>
        <v>Asia</v>
      </c>
      <c r="E433" s="2">
        <v>2020</v>
      </c>
      <c r="F433" s="3" t="s">
        <v>39</v>
      </c>
      <c r="G433" s="2">
        <f xml:space="preserve"> 2025 -DatosLimpios[[#This Row],[Year]]</f>
        <v>5</v>
      </c>
      <c r="H433" s="1" t="str">
        <f>IF(TRIM(DatosLimpios[[#This Row],[Attack Type]])="","Unknown",PROPER(TRIM(LOWER(DatosLimpios[[#This Row],[Attack Type]]))))</f>
        <v>Ddos</v>
      </c>
      <c r="I433" s="3" t="s">
        <v>47</v>
      </c>
      <c r="J43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33" s="11">
        <v>2583</v>
      </c>
      <c r="L433" s="11">
        <f>IF(DatosLimpios[[#This Row],[Financial Loss (in Million $) ]]="",0,ABS(DatosLimpios[[#This Row],[Financial Loss (in Million $) ]]))*1000</f>
        <v>2583000</v>
      </c>
      <c r="M433" s="11" t="str">
        <f>IF(DatosLimpios[[#This Row],[Perdida economica UNK]]&gt;4000000,"Alta", IF(DatosLimpios[[#This Row],[Perdida economica UNK]]&gt;100000,"Media", "Baja"))</f>
        <v>Media</v>
      </c>
      <c r="N433" s="18" t="s">
        <v>482</v>
      </c>
      <c r="O433" s="3" t="s">
        <v>33</v>
      </c>
      <c r="P433" s="2">
        <f>IF(DatosLimpios[[#This Row],[Number of Affected Users]]="six hundred",600,VALUE(DatosLimpios[[#This Row],[Number of Affected Users]]))</f>
        <v>96706</v>
      </c>
      <c r="Q433" s="2">
        <f>IF(DatosLimpios[[#This Row],[Number of Affected Users]]="six hundred",600,VALUE(DatosLimpios[[#This Row],[Number of Affected Users]]))</f>
        <v>96706</v>
      </c>
      <c r="R433" s="11">
        <f>DatosLimpios[[#This Row],[Perdida economica UNK]] /DatosLimpios[[#This Row],[Nº de Usuarios Afectados]]</f>
        <v>26.709821520898394</v>
      </c>
      <c r="S433" s="11" t="str">
        <f>IF(DatosLimpios[[#This Row],[Perdida $ por Usuario]]&gt;100, "Grave",IF(DatosLimpios[[#This Row],[Perdida $ por Usuario]]&gt;40, "Moderada","Leve"))</f>
        <v>Leve</v>
      </c>
      <c r="T433" s="1" t="str">
        <f t="shared" si="6"/>
        <v>Insider</v>
      </c>
      <c r="U433" s="3" t="s">
        <v>15</v>
      </c>
      <c r="V433" s="3" t="s">
        <v>49</v>
      </c>
      <c r="W433" s="2">
        <v>42</v>
      </c>
      <c r="X433" s="2" t="str">
        <f>IF(DatosLimpios[[#This Row],[Incident Resolution Time (in Hours)]]&gt;50,"Tardia",IF(DatosLimpios[[#This Row],[Incident Resolution Time (in Hours)]]&gt;20,"Media","Rapida" ))</f>
        <v>Media</v>
      </c>
    </row>
    <row r="434" spans="1:24" x14ac:dyDescent="0.25">
      <c r="A434" s="2">
        <v>437</v>
      </c>
      <c r="B434" s="3" t="s">
        <v>58</v>
      </c>
      <c r="C4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34" s="1" t="str">
        <f>IFERROR(VLOOKUP(DatosLimpios[[#This Row],[Paises]], TablaRegiones[],2,FALSE), "Otra")</f>
        <v>Oceanía</v>
      </c>
      <c r="E434" s="2">
        <v>2016</v>
      </c>
      <c r="F434" s="3" t="s">
        <v>42</v>
      </c>
      <c r="G434" s="2">
        <f xml:space="preserve"> 2025 -DatosLimpios[[#This Row],[Year]]</f>
        <v>9</v>
      </c>
      <c r="H434" s="1" t="str">
        <f>IF(TRIM(DatosLimpios[[#This Row],[Attack Type]])="","Unknown",PROPER(TRIM(LOWER(DatosLimpios[[#This Row],[Attack Type]]))))</f>
        <v>Sql Injection</v>
      </c>
      <c r="I434" s="3" t="s">
        <v>23</v>
      </c>
      <c r="J43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34" s="11">
        <v>4376</v>
      </c>
      <c r="L434" s="11">
        <f>IF(DatosLimpios[[#This Row],[Financial Loss (in Million $) ]]="",0,ABS(DatosLimpios[[#This Row],[Financial Loss (in Million $) ]]))*1000</f>
        <v>4376000</v>
      </c>
      <c r="M434" s="11" t="str">
        <f>IF(DatosLimpios[[#This Row],[Perdida economica UNK]]&gt;4000000,"Alta", IF(DatosLimpios[[#This Row],[Perdida economica UNK]]&gt;100000,"Media", "Baja"))</f>
        <v>Alta</v>
      </c>
      <c r="N434" s="18" t="s">
        <v>483</v>
      </c>
      <c r="O434" s="3" t="s">
        <v>29</v>
      </c>
      <c r="P434" s="2">
        <f>IF(DatosLimpios[[#This Row],[Number of Affected Users]]="six hundred",600,VALUE(DatosLimpios[[#This Row],[Number of Affected Users]]))</f>
        <v>959797</v>
      </c>
      <c r="Q434" s="2">
        <f>IF(DatosLimpios[[#This Row],[Number of Affected Users]]="six hundred",600,VALUE(DatosLimpios[[#This Row],[Number of Affected Users]]))</f>
        <v>959797</v>
      </c>
      <c r="R434" s="11">
        <f>DatosLimpios[[#This Row],[Perdida economica UNK]] /DatosLimpios[[#This Row],[Nº de Usuarios Afectados]]</f>
        <v>4.5592974347700608</v>
      </c>
      <c r="S434" s="11" t="str">
        <f>IF(DatosLimpios[[#This Row],[Perdida $ por Usuario]]&gt;100, "Grave",IF(DatosLimpios[[#This Row],[Perdida $ por Usuario]]&gt;40, "Moderada","Leve"))</f>
        <v>Leve</v>
      </c>
      <c r="T434" s="1" t="str">
        <f t="shared" si="6"/>
        <v>Nation-state</v>
      </c>
      <c r="U434" s="3" t="s">
        <v>34</v>
      </c>
      <c r="V434" s="3" t="s">
        <v>37</v>
      </c>
      <c r="W434" s="2">
        <v>32</v>
      </c>
      <c r="X434" s="2" t="str">
        <f>IF(DatosLimpios[[#This Row],[Incident Resolution Time (in Hours)]]&gt;50,"Tardia",IF(DatosLimpios[[#This Row],[Incident Resolution Time (in Hours)]]&gt;20,"Media","Rapida" ))</f>
        <v>Media</v>
      </c>
    </row>
    <row r="435" spans="1:24" x14ac:dyDescent="0.25">
      <c r="A435" s="2">
        <v>438</v>
      </c>
      <c r="B435" s="3" t="s">
        <v>10</v>
      </c>
      <c r="C4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35" s="1" t="str">
        <f>IFERROR(VLOOKUP(DatosLimpios[[#This Row],[Paises]], TablaRegiones[],2,FALSE), "Otra")</f>
        <v>Asia</v>
      </c>
      <c r="E435" s="2">
        <v>2024</v>
      </c>
      <c r="F435" s="3" t="s">
        <v>50</v>
      </c>
      <c r="G435" s="2">
        <f xml:space="preserve"> 2025 -DatosLimpios[[#This Row],[Year]]</f>
        <v>1</v>
      </c>
      <c r="H435" s="1" t="str">
        <f>IF(TRIM(DatosLimpios[[#This Row],[Attack Type]])="","Unknown",PROPER(TRIM(LOWER(DatosLimpios[[#This Row],[Attack Type]]))))</f>
        <v>Phishing</v>
      </c>
      <c r="I435" s="3" t="s">
        <v>27</v>
      </c>
      <c r="J43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35" s="11">
        <v>945</v>
      </c>
      <c r="L435" s="11">
        <f>IF(DatosLimpios[[#This Row],[Financial Loss (in Million $) ]]="",0,ABS(DatosLimpios[[#This Row],[Financial Loss (in Million $) ]]))*1000</f>
        <v>945000</v>
      </c>
      <c r="M435" s="11" t="str">
        <f>IF(DatosLimpios[[#This Row],[Perdida economica UNK]]&gt;4000000,"Alta", IF(DatosLimpios[[#This Row],[Perdida economica UNK]]&gt;100000,"Media", "Baja"))</f>
        <v>Media</v>
      </c>
      <c r="N435" s="18" t="s">
        <v>484</v>
      </c>
      <c r="O435" s="3" t="s">
        <v>14</v>
      </c>
      <c r="P435" s="2">
        <f>IF(DatosLimpios[[#This Row],[Number of Affected Users]]="six hundred",600,VALUE(DatosLimpios[[#This Row],[Number of Affected Users]]))</f>
        <v>501864</v>
      </c>
      <c r="Q435" s="2">
        <f>IF(DatosLimpios[[#This Row],[Number of Affected Users]]="six hundred",600,VALUE(DatosLimpios[[#This Row],[Number of Affected Users]]))</f>
        <v>501864</v>
      </c>
      <c r="R435" s="11">
        <f>DatosLimpios[[#This Row],[Perdida economica UNK]] /DatosLimpios[[#This Row],[Nº de Usuarios Afectados]]</f>
        <v>1.8829802496293817</v>
      </c>
      <c r="S435" s="11" t="str">
        <f>IF(DatosLimpios[[#This Row],[Perdida $ por Usuario]]&gt;100, "Grave",IF(DatosLimpios[[#This Row],[Perdida $ por Usuario]]&gt;40, "Moderada","Leve"))</f>
        <v>Leve</v>
      </c>
      <c r="T435" s="1" t="str">
        <f t="shared" si="6"/>
        <v>Hacker Group</v>
      </c>
      <c r="U435" s="3" t="s">
        <v>15</v>
      </c>
      <c r="V435" s="3" t="s">
        <v>57</v>
      </c>
      <c r="W435" s="2">
        <v>12</v>
      </c>
      <c r="X435" s="2" t="str">
        <f>IF(DatosLimpios[[#This Row],[Incident Resolution Time (in Hours)]]&gt;50,"Tardia",IF(DatosLimpios[[#This Row],[Incident Resolution Time (in Hours)]]&gt;20,"Media","Rapida" ))</f>
        <v>Rapida</v>
      </c>
    </row>
    <row r="436" spans="1:24" x14ac:dyDescent="0.25">
      <c r="A436" s="2">
        <v>439</v>
      </c>
      <c r="B436" s="3" t="s">
        <v>71</v>
      </c>
      <c r="C4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36" s="1" t="str">
        <f>IFERROR(VLOOKUP(DatosLimpios[[#This Row],[Paises]], TablaRegiones[],2,FALSE), "Otra")</f>
        <v>Asia</v>
      </c>
      <c r="E436" s="2">
        <v>2024</v>
      </c>
      <c r="F436" s="3" t="s">
        <v>22</v>
      </c>
      <c r="G436" s="2">
        <f xml:space="preserve"> 2025 -DatosLimpios[[#This Row],[Year]]</f>
        <v>1</v>
      </c>
      <c r="H436" s="1" t="str">
        <f>IF(TRIM(DatosLimpios[[#This Row],[Attack Type]])="","Unknown",PROPER(TRIM(LOWER(DatosLimpios[[#This Row],[Attack Type]]))))</f>
        <v>Man-In-The-Middle</v>
      </c>
      <c r="I436" s="3" t="s">
        <v>23</v>
      </c>
      <c r="J43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36" s="11">
        <v>6357</v>
      </c>
      <c r="L436" s="11">
        <f>IF(DatosLimpios[[#This Row],[Financial Loss (in Million $) ]]="",0,ABS(DatosLimpios[[#This Row],[Financial Loss (in Million $) ]]))*1000</f>
        <v>6357000</v>
      </c>
      <c r="M436" s="11" t="str">
        <f>IF(DatosLimpios[[#This Row],[Perdida economica UNK]]&gt;4000000,"Alta", IF(DatosLimpios[[#This Row],[Perdida economica UNK]]&gt;100000,"Media", "Baja"))</f>
        <v>Alta</v>
      </c>
      <c r="N436" s="18" t="s">
        <v>485</v>
      </c>
      <c r="O436" s="3" t="s">
        <v>36</v>
      </c>
      <c r="P436" s="2">
        <f>IF(DatosLimpios[[#This Row],[Number of Affected Users]]="six hundred",600,VALUE(DatosLimpios[[#This Row],[Number of Affected Users]]))</f>
        <v>358626</v>
      </c>
      <c r="Q436" s="2">
        <f>IF(DatosLimpios[[#This Row],[Number of Affected Users]]="six hundred",600,VALUE(DatosLimpios[[#This Row],[Number of Affected Users]]))</f>
        <v>358626</v>
      </c>
      <c r="R436" s="11">
        <f>DatosLimpios[[#This Row],[Perdida economica UNK]] /DatosLimpios[[#This Row],[Nº de Usuarios Afectados]]</f>
        <v>17.725987519030969</v>
      </c>
      <c r="S436" s="11" t="str">
        <f>IF(DatosLimpios[[#This Row],[Perdida $ por Usuario]]&gt;100, "Grave",IF(DatosLimpios[[#This Row],[Perdida $ por Usuario]]&gt;40, "Moderada","Leve"))</f>
        <v>Leve</v>
      </c>
      <c r="T436" s="1" t="str">
        <f t="shared" si="6"/>
        <v>Unknown</v>
      </c>
      <c r="U436" s="3" t="s">
        <v>25</v>
      </c>
      <c r="V436" s="3" t="s">
        <v>16</v>
      </c>
      <c r="W436" s="2">
        <v>26</v>
      </c>
      <c r="X436" s="2" t="str">
        <f>IF(DatosLimpios[[#This Row],[Incident Resolution Time (in Hours)]]&gt;50,"Tardia",IF(DatosLimpios[[#This Row],[Incident Resolution Time (in Hours)]]&gt;20,"Media","Rapida" ))</f>
        <v>Media</v>
      </c>
    </row>
    <row r="437" spans="1:24" x14ac:dyDescent="0.25">
      <c r="A437" s="2">
        <v>440</v>
      </c>
      <c r="B437" s="3" t="s">
        <v>71</v>
      </c>
      <c r="C4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37" s="1" t="str">
        <f>IFERROR(VLOOKUP(DatosLimpios[[#This Row],[Paises]], TablaRegiones[],2,FALSE), "Otra")</f>
        <v>Asia</v>
      </c>
      <c r="E437" s="2">
        <v>2017</v>
      </c>
      <c r="F437" s="3" t="s">
        <v>22</v>
      </c>
      <c r="G437" s="2">
        <f xml:space="preserve"> 2025 -DatosLimpios[[#This Row],[Year]]</f>
        <v>8</v>
      </c>
      <c r="H437" s="1" t="str">
        <f>IF(TRIM(DatosLimpios[[#This Row],[Attack Type]])="","Unknown",PROPER(TRIM(LOWER(DatosLimpios[[#This Row],[Attack Type]]))))</f>
        <v>Man-In-The-Middle</v>
      </c>
      <c r="I437" s="3" t="s">
        <v>47</v>
      </c>
      <c r="J43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37" s="11">
        <v>113</v>
      </c>
      <c r="L437" s="11">
        <f>IF(DatosLimpios[[#This Row],[Financial Loss (in Million $) ]]="",0,ABS(DatosLimpios[[#This Row],[Financial Loss (in Million $) ]]))*1000</f>
        <v>113000</v>
      </c>
      <c r="M437" s="11" t="str">
        <f>IF(DatosLimpios[[#This Row],[Perdida economica UNK]]&gt;4000000,"Alta", IF(DatosLimpios[[#This Row],[Perdida economica UNK]]&gt;100000,"Media", "Baja"))</f>
        <v>Media</v>
      </c>
      <c r="N437" s="18" t="s">
        <v>486</v>
      </c>
      <c r="O437" s="3" t="s">
        <v>33</v>
      </c>
      <c r="P437" s="2">
        <f>IF(DatosLimpios[[#This Row],[Number of Affected Users]]="six hundred",600,VALUE(DatosLimpios[[#This Row],[Number of Affected Users]]))</f>
        <v>64472</v>
      </c>
      <c r="Q437" s="2">
        <f>IF(DatosLimpios[[#This Row],[Number of Affected Users]]="six hundred",600,VALUE(DatosLimpios[[#This Row],[Number of Affected Users]]))</f>
        <v>64472</v>
      </c>
      <c r="R437" s="11">
        <f>DatosLimpios[[#This Row],[Perdida economica UNK]] /DatosLimpios[[#This Row],[Nº de Usuarios Afectados]]</f>
        <v>1.7526988460106714</v>
      </c>
      <c r="S437" s="11" t="str">
        <f>IF(DatosLimpios[[#This Row],[Perdida $ por Usuario]]&gt;100, "Grave",IF(DatosLimpios[[#This Row],[Perdida $ por Usuario]]&gt;40, "Moderada","Leve"))</f>
        <v>Leve</v>
      </c>
      <c r="T437" s="1" t="str">
        <f t="shared" si="6"/>
        <v>Insider</v>
      </c>
      <c r="U437" s="3" t="s">
        <v>34</v>
      </c>
      <c r="V437" s="3" t="s">
        <v>49</v>
      </c>
      <c r="W437" s="2">
        <v>43</v>
      </c>
      <c r="X437" s="2" t="str">
        <f>IF(DatosLimpios[[#This Row],[Incident Resolution Time (in Hours)]]&gt;50,"Tardia",IF(DatosLimpios[[#This Row],[Incident Resolution Time (in Hours)]]&gt;20,"Media","Rapida" ))</f>
        <v>Media</v>
      </c>
    </row>
    <row r="438" spans="1:24" x14ac:dyDescent="0.25">
      <c r="A438" s="2">
        <v>441</v>
      </c>
      <c r="B438" s="3" t="s">
        <v>45</v>
      </c>
      <c r="C4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438" s="1" t="str">
        <f>IFERROR(VLOOKUP(DatosLimpios[[#This Row],[Paises]], TablaRegiones[],2,FALSE), "Otra")</f>
        <v>Asia</v>
      </c>
      <c r="E438" s="2">
        <v>2023</v>
      </c>
      <c r="F438" s="3" t="s">
        <v>39</v>
      </c>
      <c r="G438" s="2">
        <f xml:space="preserve"> 2025 -DatosLimpios[[#This Row],[Year]]</f>
        <v>2</v>
      </c>
      <c r="H438" s="1" t="str">
        <f>IF(TRIM(DatosLimpios[[#This Row],[Attack Type]])="","Unknown",PROPER(TRIM(LOWER(DatosLimpios[[#This Row],[Attack Type]]))))</f>
        <v>Ddos</v>
      </c>
      <c r="I438" s="3" t="s">
        <v>12</v>
      </c>
      <c r="J43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38" s="11">
        <v>8211</v>
      </c>
      <c r="L438" s="11">
        <f>IF(DatosLimpios[[#This Row],[Financial Loss (in Million $) ]]="",0,ABS(DatosLimpios[[#This Row],[Financial Loss (in Million $) ]]))*1000</f>
        <v>8211000</v>
      </c>
      <c r="M438" s="11" t="str">
        <f>IF(DatosLimpios[[#This Row],[Perdida economica UNK]]&gt;4000000,"Alta", IF(DatosLimpios[[#This Row],[Perdida economica UNK]]&gt;100000,"Media", "Baja"))</f>
        <v>Alta</v>
      </c>
      <c r="N438" s="18" t="s">
        <v>487</v>
      </c>
      <c r="O438" s="3" t="s">
        <v>14</v>
      </c>
      <c r="P438" s="2">
        <f>IF(DatosLimpios[[#This Row],[Number of Affected Users]]="six hundred",600,VALUE(DatosLimpios[[#This Row],[Number of Affected Users]]))</f>
        <v>23683</v>
      </c>
      <c r="Q438" s="2">
        <f>IF(DatosLimpios[[#This Row],[Number of Affected Users]]="six hundred",600,VALUE(DatosLimpios[[#This Row],[Number of Affected Users]]))</f>
        <v>23683</v>
      </c>
      <c r="R438" s="11">
        <f>DatosLimpios[[#This Row],[Perdida economica UNK]] /DatosLimpios[[#This Row],[Nº de Usuarios Afectados]]</f>
        <v>346.70438711311914</v>
      </c>
      <c r="S438" s="11" t="str">
        <f>IF(DatosLimpios[[#This Row],[Perdida $ por Usuario]]&gt;100, "Grave",IF(DatosLimpios[[#This Row],[Perdida $ por Usuario]]&gt;40, "Moderada","Leve"))</f>
        <v>Grave</v>
      </c>
      <c r="T438" s="1" t="str">
        <f t="shared" si="6"/>
        <v>Hacker Group</v>
      </c>
      <c r="U438" s="3" t="s">
        <v>25</v>
      </c>
      <c r="V438" s="3" t="s">
        <v>57</v>
      </c>
      <c r="W438" s="2">
        <v>69</v>
      </c>
      <c r="X438" s="2" t="str">
        <f>IF(DatosLimpios[[#This Row],[Incident Resolution Time (in Hours)]]&gt;50,"Tardia",IF(DatosLimpios[[#This Row],[Incident Resolution Time (in Hours)]]&gt;20,"Media","Rapida" ))</f>
        <v>Tardia</v>
      </c>
    </row>
    <row r="439" spans="1:24" x14ac:dyDescent="0.25">
      <c r="A439" s="2">
        <v>442</v>
      </c>
      <c r="B439" s="3" t="s">
        <v>87</v>
      </c>
      <c r="C4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439" s="1" t="str">
        <f>IFERROR(VLOOKUP(DatosLimpios[[#This Row],[Paises]], TablaRegiones[],2,FALSE), "Otra")</f>
        <v>América</v>
      </c>
      <c r="E439" s="2">
        <v>2017</v>
      </c>
      <c r="F439" s="3" t="s">
        <v>22</v>
      </c>
      <c r="G439" s="2">
        <f xml:space="preserve"> 2025 -DatosLimpios[[#This Row],[Year]]</f>
        <v>8</v>
      </c>
      <c r="H439" s="1" t="str">
        <f>IF(TRIM(DatosLimpios[[#This Row],[Attack Type]])="","Unknown",PROPER(TRIM(LOWER(DatosLimpios[[#This Row],[Attack Type]]))))</f>
        <v>Man-In-The-Middle</v>
      </c>
      <c r="I439" s="3" t="s">
        <v>23</v>
      </c>
      <c r="J4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39" s="11">
        <v>521</v>
      </c>
      <c r="L439" s="11">
        <f>IF(DatosLimpios[[#This Row],[Financial Loss (in Million $) ]]="",0,ABS(DatosLimpios[[#This Row],[Financial Loss (in Million $) ]]))*1000</f>
        <v>521000</v>
      </c>
      <c r="M439" s="11" t="str">
        <f>IF(DatosLimpios[[#This Row],[Perdida economica UNK]]&gt;4000000,"Alta", IF(DatosLimpios[[#This Row],[Perdida economica UNK]]&gt;100000,"Media", "Baja"))</f>
        <v>Media</v>
      </c>
      <c r="N439" s="18" t="s">
        <v>488</v>
      </c>
      <c r="O439" s="3" t="s">
        <v>36</v>
      </c>
      <c r="P439" s="2">
        <f>IF(DatosLimpios[[#This Row],[Number of Affected Users]]="six hundred",600,VALUE(DatosLimpios[[#This Row],[Number of Affected Users]]))</f>
        <v>22635</v>
      </c>
      <c r="Q439" s="2">
        <f>IF(DatosLimpios[[#This Row],[Number of Affected Users]]="six hundred",600,VALUE(DatosLimpios[[#This Row],[Number of Affected Users]]))</f>
        <v>22635</v>
      </c>
      <c r="R439" s="11">
        <f>DatosLimpios[[#This Row],[Perdida economica UNK]] /DatosLimpios[[#This Row],[Nº de Usuarios Afectados]]</f>
        <v>23.017450850452839</v>
      </c>
      <c r="S439" s="11" t="str">
        <f>IF(DatosLimpios[[#This Row],[Perdida $ por Usuario]]&gt;100, "Grave",IF(DatosLimpios[[#This Row],[Perdida $ por Usuario]]&gt;40, "Moderada","Leve"))</f>
        <v>Leve</v>
      </c>
      <c r="T439" s="1" t="str">
        <f t="shared" si="6"/>
        <v>Unknown</v>
      </c>
      <c r="U439" s="3" t="s">
        <v>15</v>
      </c>
      <c r="V439" s="3" t="s">
        <v>31</v>
      </c>
      <c r="W439" s="2">
        <v>8</v>
      </c>
      <c r="X439" s="2" t="str">
        <f>IF(DatosLimpios[[#This Row],[Incident Resolution Time (in Hours)]]&gt;50,"Tardia",IF(DatosLimpios[[#This Row],[Incident Resolution Time (in Hours)]]&gt;20,"Media","Rapida" ))</f>
        <v>Rapida</v>
      </c>
    </row>
    <row r="440" spans="1:24" x14ac:dyDescent="0.25">
      <c r="A440" s="2">
        <v>443</v>
      </c>
      <c r="B440" s="3" t="s">
        <v>26</v>
      </c>
      <c r="C4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40" s="1" t="str">
        <f>IFERROR(VLOOKUP(DatosLimpios[[#This Row],[Paises]], TablaRegiones[],2,FALSE), "Otra")</f>
        <v>Europa</v>
      </c>
      <c r="E440" s="2">
        <v>2017</v>
      </c>
      <c r="F440" s="3" t="s">
        <v>42</v>
      </c>
      <c r="G440" s="2">
        <f xml:space="preserve"> 2025 -DatosLimpios[[#This Row],[Year]]</f>
        <v>8</v>
      </c>
      <c r="H440" s="1" t="str">
        <f>IF(TRIM(DatosLimpios[[#This Row],[Attack Type]])="","Unknown",PROPER(TRIM(LOWER(DatosLimpios[[#This Row],[Attack Type]]))))</f>
        <v>Sql Injection</v>
      </c>
      <c r="I440" s="3" t="s">
        <v>69</v>
      </c>
      <c r="J44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40" s="11">
        <v>9875</v>
      </c>
      <c r="L440" s="11">
        <f>IF(DatosLimpios[[#This Row],[Financial Loss (in Million $) ]]="",0,ABS(DatosLimpios[[#This Row],[Financial Loss (in Million $) ]]))*1000</f>
        <v>9875000</v>
      </c>
      <c r="M440" s="11" t="str">
        <f>IF(DatosLimpios[[#This Row],[Perdida economica UNK]]&gt;4000000,"Alta", IF(DatosLimpios[[#This Row],[Perdida economica UNK]]&gt;100000,"Media", "Baja"))</f>
        <v>Alta</v>
      </c>
      <c r="N440" s="18" t="s">
        <v>489</v>
      </c>
      <c r="O440" s="3" t="s">
        <v>33</v>
      </c>
      <c r="P440" s="2">
        <f>IF(DatosLimpios[[#This Row],[Number of Affected Users]]="six hundred",600,VALUE(DatosLimpios[[#This Row],[Number of Affected Users]]))</f>
        <v>894933</v>
      </c>
      <c r="Q440" s="2">
        <f>IF(DatosLimpios[[#This Row],[Number of Affected Users]]="six hundred",600,VALUE(DatosLimpios[[#This Row],[Number of Affected Users]]))</f>
        <v>894933</v>
      </c>
      <c r="R440" s="11">
        <f>DatosLimpios[[#This Row],[Perdida economica UNK]] /DatosLimpios[[#This Row],[Nº de Usuarios Afectados]]</f>
        <v>11.034345587881997</v>
      </c>
      <c r="S440" s="11" t="str">
        <f>IF(DatosLimpios[[#This Row],[Perdida $ por Usuario]]&gt;100, "Grave",IF(DatosLimpios[[#This Row],[Perdida $ por Usuario]]&gt;40, "Moderada","Leve"))</f>
        <v>Leve</v>
      </c>
      <c r="T440" s="1" t="str">
        <f t="shared" si="6"/>
        <v>Insider</v>
      </c>
      <c r="U440" s="3" t="s">
        <v>25</v>
      </c>
      <c r="V440" s="3" t="s">
        <v>37</v>
      </c>
      <c r="W440" s="2">
        <v>59</v>
      </c>
      <c r="X440" s="2" t="str">
        <f>IF(DatosLimpios[[#This Row],[Incident Resolution Time (in Hours)]]&gt;50,"Tardia",IF(DatosLimpios[[#This Row],[Incident Resolution Time (in Hours)]]&gt;20,"Media","Rapida" ))</f>
        <v>Tardia</v>
      </c>
    </row>
    <row r="441" spans="1:24" x14ac:dyDescent="0.25">
      <c r="A441" s="2">
        <v>444</v>
      </c>
      <c r="B441" s="3" t="s">
        <v>26</v>
      </c>
      <c r="C4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41" s="1" t="str">
        <f>IFERROR(VLOOKUP(DatosLimpios[[#This Row],[Paises]], TablaRegiones[],2,FALSE), "Otra")</f>
        <v>Europa</v>
      </c>
      <c r="E441" s="2">
        <v>2023</v>
      </c>
      <c r="F441" s="3" t="s">
        <v>63</v>
      </c>
      <c r="G441" s="2">
        <f xml:space="preserve"> 2025 -DatosLimpios[[#This Row],[Year]]</f>
        <v>2</v>
      </c>
      <c r="H441" s="1" t="str">
        <f>IF(TRIM(DatosLimpios[[#This Row],[Attack Type]])="","Unknown",PROPER(TRIM(LOWER(DatosLimpios[[#This Row],[Attack Type]]))))</f>
        <v>Malware</v>
      </c>
      <c r="I441" s="3" t="s">
        <v>46</v>
      </c>
      <c r="J44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41" s="11">
        <v>5534</v>
      </c>
      <c r="L441" s="11">
        <f>IF(DatosLimpios[[#This Row],[Financial Loss (in Million $) ]]="",0,ABS(DatosLimpios[[#This Row],[Financial Loss (in Million $) ]]))*1000</f>
        <v>5534000</v>
      </c>
      <c r="M441" s="11" t="str">
        <f>IF(DatosLimpios[[#This Row],[Perdida economica UNK]]&gt;4000000,"Alta", IF(DatosLimpios[[#This Row],[Perdida economica UNK]]&gt;100000,"Media", "Baja"))</f>
        <v>Alta</v>
      </c>
      <c r="N441" s="18" t="s">
        <v>490</v>
      </c>
      <c r="O441" s="3" t="s">
        <v>36</v>
      </c>
      <c r="P441" s="2">
        <f>IF(DatosLimpios[[#This Row],[Number of Affected Users]]="six hundred",600,VALUE(DatosLimpios[[#This Row],[Number of Affected Users]]))</f>
        <v>259176</v>
      </c>
      <c r="Q441" s="2">
        <f>IF(DatosLimpios[[#This Row],[Number of Affected Users]]="six hundred",600,VALUE(DatosLimpios[[#This Row],[Number of Affected Users]]))</f>
        <v>259176</v>
      </c>
      <c r="R441" s="11">
        <f>DatosLimpios[[#This Row],[Perdida economica UNK]] /DatosLimpios[[#This Row],[Nº de Usuarios Afectados]]</f>
        <v>21.352285705466556</v>
      </c>
      <c r="S441" s="11" t="str">
        <f>IF(DatosLimpios[[#This Row],[Perdida $ por Usuario]]&gt;100, "Grave",IF(DatosLimpios[[#This Row],[Perdida $ por Usuario]]&gt;40, "Moderada","Leve"))</f>
        <v>Leve</v>
      </c>
      <c r="T441" s="1" t="str">
        <f t="shared" si="6"/>
        <v>Unknown</v>
      </c>
      <c r="U441" s="3" t="s">
        <v>15</v>
      </c>
      <c r="V441" s="3" t="s">
        <v>16</v>
      </c>
      <c r="W441" s="2">
        <v>3</v>
      </c>
      <c r="X441" s="2" t="str">
        <f>IF(DatosLimpios[[#This Row],[Incident Resolution Time (in Hours)]]&gt;50,"Tardia",IF(DatosLimpios[[#This Row],[Incident Resolution Time (in Hours)]]&gt;20,"Media","Rapida" ))</f>
        <v>Rapida</v>
      </c>
    </row>
    <row r="442" spans="1:24" x14ac:dyDescent="0.25">
      <c r="A442" s="2">
        <v>445</v>
      </c>
      <c r="B442" s="3" t="s">
        <v>10</v>
      </c>
      <c r="C4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42" s="1" t="str">
        <f>IFERROR(VLOOKUP(DatosLimpios[[#This Row],[Paises]], TablaRegiones[],2,FALSE), "Otra")</f>
        <v>Asia</v>
      </c>
      <c r="E442" s="2">
        <v>2022</v>
      </c>
      <c r="F442" s="3" t="s">
        <v>22</v>
      </c>
      <c r="G442" s="2">
        <f xml:space="preserve"> 2025 -DatosLimpios[[#This Row],[Year]]</f>
        <v>3</v>
      </c>
      <c r="H442" s="1" t="str">
        <f>IF(TRIM(DatosLimpios[[#This Row],[Attack Type]])="","Unknown",PROPER(TRIM(LOWER(DatosLimpios[[#This Row],[Attack Type]]))))</f>
        <v>Man-In-The-Middle</v>
      </c>
      <c r="I442" s="3" t="s">
        <v>46</v>
      </c>
      <c r="J44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42" s="11">
        <v>1236</v>
      </c>
      <c r="L442" s="11">
        <f>IF(DatosLimpios[[#This Row],[Financial Loss (in Million $) ]]="",0,ABS(DatosLimpios[[#This Row],[Financial Loss (in Million $) ]]))*1000</f>
        <v>1236000</v>
      </c>
      <c r="M442" s="11" t="str">
        <f>IF(DatosLimpios[[#This Row],[Perdida economica UNK]]&gt;4000000,"Alta", IF(DatosLimpios[[#This Row],[Perdida economica UNK]]&gt;100000,"Media", "Baja"))</f>
        <v>Media</v>
      </c>
      <c r="N442" s="18" t="s">
        <v>491</v>
      </c>
      <c r="O442" s="3" t="s">
        <v>36</v>
      </c>
      <c r="P442" s="2">
        <f>IF(DatosLimpios[[#This Row],[Number of Affected Users]]="six hundred",600,VALUE(DatosLimpios[[#This Row],[Number of Affected Users]]))</f>
        <v>987115</v>
      </c>
      <c r="Q442" s="2">
        <f>IF(DatosLimpios[[#This Row],[Number of Affected Users]]="six hundred",600,VALUE(DatosLimpios[[#This Row],[Number of Affected Users]]))</f>
        <v>987115</v>
      </c>
      <c r="R442" s="11">
        <f>DatosLimpios[[#This Row],[Perdida economica UNK]] /DatosLimpios[[#This Row],[Nº de Usuarios Afectados]]</f>
        <v>1.2521337432821911</v>
      </c>
      <c r="S442" s="11" t="str">
        <f>IF(DatosLimpios[[#This Row],[Perdida $ por Usuario]]&gt;100, "Grave",IF(DatosLimpios[[#This Row],[Perdida $ por Usuario]]&gt;40, "Moderada","Leve"))</f>
        <v>Leve</v>
      </c>
      <c r="T442" s="1" t="str">
        <f t="shared" si="6"/>
        <v>Unknown</v>
      </c>
      <c r="U442" s="3" t="s">
        <v>34</v>
      </c>
      <c r="V442" s="3" t="s">
        <v>57</v>
      </c>
      <c r="W442" s="2">
        <v>55</v>
      </c>
      <c r="X442" s="2" t="str">
        <f>IF(DatosLimpios[[#This Row],[Incident Resolution Time (in Hours)]]&gt;50,"Tardia",IF(DatosLimpios[[#This Row],[Incident Resolution Time (in Hours)]]&gt;20,"Media","Rapida" ))</f>
        <v>Tardia</v>
      </c>
    </row>
    <row r="443" spans="1:24" x14ac:dyDescent="0.25">
      <c r="A443" s="2">
        <v>446</v>
      </c>
      <c r="B443" s="3" t="s">
        <v>41</v>
      </c>
      <c r="C4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43" s="1" t="str">
        <f>IFERROR(VLOOKUP(DatosLimpios[[#This Row],[Paises]], TablaRegiones[],2,FALSE), "Otra")</f>
        <v>Europa</v>
      </c>
      <c r="E443" s="2">
        <v>2022</v>
      </c>
      <c r="F443" s="3" t="s">
        <v>39</v>
      </c>
      <c r="G443" s="2">
        <f xml:space="preserve"> 2025 -DatosLimpios[[#This Row],[Year]]</f>
        <v>3</v>
      </c>
      <c r="H443" s="1" t="str">
        <f>IF(TRIM(DatosLimpios[[#This Row],[Attack Type]])="","Unknown",PROPER(TRIM(LOWER(DatosLimpios[[#This Row],[Attack Type]]))))</f>
        <v>Ddos</v>
      </c>
      <c r="I443" s="3" t="s">
        <v>47</v>
      </c>
      <c r="J44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43" s="11">
        <v>648</v>
      </c>
      <c r="L443" s="11">
        <f>IF(DatosLimpios[[#This Row],[Financial Loss (in Million $) ]]="",0,ABS(DatosLimpios[[#This Row],[Financial Loss (in Million $) ]]))*1000</f>
        <v>648000</v>
      </c>
      <c r="M443" s="11" t="str">
        <f>IF(DatosLimpios[[#This Row],[Perdida economica UNK]]&gt;4000000,"Alta", IF(DatosLimpios[[#This Row],[Perdida economica UNK]]&gt;100000,"Media", "Baja"))</f>
        <v>Media</v>
      </c>
      <c r="N443" s="18" t="s">
        <v>492</v>
      </c>
      <c r="O443" s="3" t="s">
        <v>33</v>
      </c>
      <c r="P443" s="2">
        <f>IF(DatosLimpios[[#This Row],[Number of Affected Users]]="six hundred",600,VALUE(DatosLimpios[[#This Row],[Number of Affected Users]]))</f>
        <v>727601</v>
      </c>
      <c r="Q443" s="2">
        <f>IF(DatosLimpios[[#This Row],[Number of Affected Users]]="six hundred",600,VALUE(DatosLimpios[[#This Row],[Number of Affected Users]]))</f>
        <v>727601</v>
      </c>
      <c r="R443" s="11">
        <f>DatosLimpios[[#This Row],[Perdida economica UNK]] /DatosLimpios[[#This Row],[Nº de Usuarios Afectados]]</f>
        <v>0.89059800632489505</v>
      </c>
      <c r="S443" s="11" t="str">
        <f>IF(DatosLimpios[[#This Row],[Perdida $ por Usuario]]&gt;100, "Grave",IF(DatosLimpios[[#This Row],[Perdida $ por Usuario]]&gt;40, "Moderada","Leve"))</f>
        <v>Leve</v>
      </c>
      <c r="T443" s="1" t="str">
        <f t="shared" si="6"/>
        <v>Insider</v>
      </c>
      <c r="U443" s="3" t="s">
        <v>34</v>
      </c>
      <c r="V443" s="3" t="s">
        <v>57</v>
      </c>
      <c r="W443" s="2">
        <v>50</v>
      </c>
      <c r="X443" s="2" t="str">
        <f>IF(DatosLimpios[[#This Row],[Incident Resolution Time (in Hours)]]&gt;50,"Tardia",IF(DatosLimpios[[#This Row],[Incident Resolution Time (in Hours)]]&gt;20,"Media","Rapida" ))</f>
        <v>Media</v>
      </c>
    </row>
    <row r="444" spans="1:24" x14ac:dyDescent="0.25">
      <c r="A444" s="2">
        <v>447</v>
      </c>
      <c r="B444" s="3" t="s">
        <v>26</v>
      </c>
      <c r="C4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44" s="1" t="str">
        <f>IFERROR(VLOOKUP(DatosLimpios[[#This Row],[Paises]], TablaRegiones[],2,FALSE), "Otra")</f>
        <v>Europa</v>
      </c>
      <c r="E444" s="2">
        <v>2021</v>
      </c>
      <c r="F444" s="3" t="s">
        <v>50</v>
      </c>
      <c r="G444" s="2">
        <f xml:space="preserve"> 2025 -DatosLimpios[[#This Row],[Year]]</f>
        <v>4</v>
      </c>
      <c r="H444" s="1" t="str">
        <f>IF(TRIM(DatosLimpios[[#This Row],[Attack Type]])="","Unknown",PROPER(TRIM(LOWER(DatosLimpios[[#This Row],[Attack Type]]))))</f>
        <v>Phishing</v>
      </c>
      <c r="I444" s="3" t="s">
        <v>18</v>
      </c>
      <c r="J44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44" s="11">
        <v>5653</v>
      </c>
      <c r="L444" s="11">
        <f>IF(DatosLimpios[[#This Row],[Financial Loss (in Million $) ]]="",0,ABS(DatosLimpios[[#This Row],[Financial Loss (in Million $) ]]))*1000</f>
        <v>5653000</v>
      </c>
      <c r="M444" s="11" t="str">
        <f>IF(DatosLimpios[[#This Row],[Perdida economica UNK]]&gt;4000000,"Alta", IF(DatosLimpios[[#This Row],[Perdida economica UNK]]&gt;100000,"Media", "Baja"))</f>
        <v>Alta</v>
      </c>
      <c r="N444" s="18" t="s">
        <v>493</v>
      </c>
      <c r="O444" s="3" t="s">
        <v>29</v>
      </c>
      <c r="P444" s="2">
        <f>IF(DatosLimpios[[#This Row],[Number of Affected Users]]="six hundred",600,VALUE(DatosLimpios[[#This Row],[Number of Affected Users]]))</f>
        <v>542850</v>
      </c>
      <c r="Q444" s="2">
        <f>IF(DatosLimpios[[#This Row],[Number of Affected Users]]="six hundred",600,VALUE(DatosLimpios[[#This Row],[Number of Affected Users]]))</f>
        <v>542850</v>
      </c>
      <c r="R444" s="11">
        <f>DatosLimpios[[#This Row],[Perdida economica UNK]] /DatosLimpios[[#This Row],[Nº de Usuarios Afectados]]</f>
        <v>10.413558073132542</v>
      </c>
      <c r="S444" s="11" t="str">
        <f>IF(DatosLimpios[[#This Row],[Perdida $ por Usuario]]&gt;100, "Grave",IF(DatosLimpios[[#This Row],[Perdida $ por Usuario]]&gt;40, "Moderada","Leve"))</f>
        <v>Leve</v>
      </c>
      <c r="T444" s="1" t="str">
        <f t="shared" si="6"/>
        <v>Nation-state</v>
      </c>
      <c r="U444" s="3" t="s">
        <v>52</v>
      </c>
      <c r="V444" s="3" t="s">
        <v>37</v>
      </c>
      <c r="W444" s="2">
        <v>41</v>
      </c>
      <c r="X444" s="2" t="str">
        <f>IF(DatosLimpios[[#This Row],[Incident Resolution Time (in Hours)]]&gt;50,"Tardia",IF(DatosLimpios[[#This Row],[Incident Resolution Time (in Hours)]]&gt;20,"Media","Rapida" ))</f>
        <v>Media</v>
      </c>
    </row>
    <row r="445" spans="1:24" x14ac:dyDescent="0.25">
      <c r="A445" s="2">
        <v>448</v>
      </c>
      <c r="B445" s="3" t="s">
        <v>45</v>
      </c>
      <c r="C4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445" s="1" t="str">
        <f>IFERROR(VLOOKUP(DatosLimpios[[#This Row],[Paises]], TablaRegiones[],2,FALSE), "Otra")</f>
        <v>Asia</v>
      </c>
      <c r="E445" s="2">
        <v>2023</v>
      </c>
      <c r="F445" s="3" t="s">
        <v>17</v>
      </c>
      <c r="G445" s="2">
        <f xml:space="preserve"> 2025 -DatosLimpios[[#This Row],[Year]]</f>
        <v>2</v>
      </c>
      <c r="H445" s="1" t="str">
        <f>IF(TRIM(DatosLimpios[[#This Row],[Attack Type]])="","Unknown",PROPER(TRIM(LOWER(DatosLimpios[[#This Row],[Attack Type]]))))</f>
        <v>Ransomware</v>
      </c>
      <c r="I445" s="3" t="s">
        <v>12</v>
      </c>
      <c r="J44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45" s="11">
        <v>4115</v>
      </c>
      <c r="L445" s="11">
        <f>IF(DatosLimpios[[#This Row],[Financial Loss (in Million $) ]]="",0,ABS(DatosLimpios[[#This Row],[Financial Loss (in Million $) ]]))*1000</f>
        <v>4115000</v>
      </c>
      <c r="M445" s="11" t="str">
        <f>IF(DatosLimpios[[#This Row],[Perdida economica UNK]]&gt;4000000,"Alta", IF(DatosLimpios[[#This Row],[Perdida economica UNK]]&gt;100000,"Media", "Baja"))</f>
        <v>Alta</v>
      </c>
      <c r="N445" s="18" t="s">
        <v>494</v>
      </c>
      <c r="O445" s="3" t="s">
        <v>29</v>
      </c>
      <c r="P445" s="2">
        <f>IF(DatosLimpios[[#This Row],[Number of Affected Users]]="six hundred",600,VALUE(DatosLimpios[[#This Row],[Number of Affected Users]]))</f>
        <v>352194</v>
      </c>
      <c r="Q445" s="2">
        <f>IF(DatosLimpios[[#This Row],[Number of Affected Users]]="six hundred",600,VALUE(DatosLimpios[[#This Row],[Number of Affected Users]]))</f>
        <v>352194</v>
      </c>
      <c r="R445" s="11">
        <f>DatosLimpios[[#This Row],[Perdida economica UNK]] /DatosLimpios[[#This Row],[Nº de Usuarios Afectados]]</f>
        <v>11.683901486112767</v>
      </c>
      <c r="S445" s="11" t="str">
        <f>IF(DatosLimpios[[#This Row],[Perdida $ por Usuario]]&gt;100, "Grave",IF(DatosLimpios[[#This Row],[Perdida $ por Usuario]]&gt;40, "Moderada","Leve"))</f>
        <v>Leve</v>
      </c>
      <c r="T445" s="1" t="str">
        <f t="shared" si="6"/>
        <v>Nation-state</v>
      </c>
      <c r="U445" s="3" t="s">
        <v>15</v>
      </c>
      <c r="V445" s="3" t="s">
        <v>49</v>
      </c>
      <c r="W445" s="2">
        <v>10</v>
      </c>
      <c r="X445" s="2" t="str">
        <f>IF(DatosLimpios[[#This Row],[Incident Resolution Time (in Hours)]]&gt;50,"Tardia",IF(DatosLimpios[[#This Row],[Incident Resolution Time (in Hours)]]&gt;20,"Media","Rapida" ))</f>
        <v>Rapida</v>
      </c>
    </row>
    <row r="446" spans="1:24" x14ac:dyDescent="0.25">
      <c r="A446" s="2">
        <v>449</v>
      </c>
      <c r="B446" s="3" t="s">
        <v>41</v>
      </c>
      <c r="C4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46" s="1" t="str">
        <f>IFERROR(VLOOKUP(DatosLimpios[[#This Row],[Paises]], TablaRegiones[],2,FALSE), "Otra")</f>
        <v>Europa</v>
      </c>
      <c r="E446" s="2">
        <v>2019</v>
      </c>
      <c r="F446" s="3" t="s">
        <v>63</v>
      </c>
      <c r="G446" s="2">
        <f xml:space="preserve"> 2025 -DatosLimpios[[#This Row],[Year]]</f>
        <v>6</v>
      </c>
      <c r="H446" s="1" t="str">
        <f>IF(TRIM(DatosLimpios[[#This Row],[Attack Type]])="","Unknown",PROPER(TRIM(LOWER(DatosLimpios[[#This Row],[Attack Type]]))))</f>
        <v>Malware</v>
      </c>
      <c r="I446" s="3" t="s">
        <v>47</v>
      </c>
      <c r="J44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46" s="11">
        <v>3983</v>
      </c>
      <c r="L446" s="11">
        <f>IF(DatosLimpios[[#This Row],[Financial Loss (in Million $) ]]="",0,ABS(DatosLimpios[[#This Row],[Financial Loss (in Million $) ]]))*1000</f>
        <v>3983000</v>
      </c>
      <c r="M446" s="11" t="str">
        <f>IF(DatosLimpios[[#This Row],[Perdida economica UNK]]&gt;4000000,"Alta", IF(DatosLimpios[[#This Row],[Perdida economica UNK]]&gt;100000,"Media", "Baja"))</f>
        <v>Media</v>
      </c>
      <c r="N446" s="18" t="s">
        <v>495</v>
      </c>
      <c r="O446" s="3" t="s">
        <v>29</v>
      </c>
      <c r="P446" s="2">
        <f>IF(DatosLimpios[[#This Row],[Number of Affected Users]]="six hundred",600,VALUE(DatosLimpios[[#This Row],[Number of Affected Users]]))</f>
        <v>571521</v>
      </c>
      <c r="Q446" s="2">
        <f>IF(DatosLimpios[[#This Row],[Number of Affected Users]]="six hundred",600,VALUE(DatosLimpios[[#This Row],[Number of Affected Users]]))</f>
        <v>571521</v>
      </c>
      <c r="R446" s="11">
        <f>DatosLimpios[[#This Row],[Perdida economica UNK]] /DatosLimpios[[#This Row],[Nº de Usuarios Afectados]]</f>
        <v>6.9691227443960937</v>
      </c>
      <c r="S446" s="11" t="str">
        <f>IF(DatosLimpios[[#This Row],[Perdida $ por Usuario]]&gt;100, "Grave",IF(DatosLimpios[[#This Row],[Perdida $ por Usuario]]&gt;40, "Moderada","Leve"))</f>
        <v>Leve</v>
      </c>
      <c r="T446" s="1" t="str">
        <f t="shared" si="6"/>
        <v>Nation-state</v>
      </c>
      <c r="U446" s="3" t="s">
        <v>25</v>
      </c>
      <c r="V446" s="3" t="s">
        <v>37</v>
      </c>
      <c r="W446" s="2">
        <v>8</v>
      </c>
      <c r="X446" s="2" t="str">
        <f>IF(DatosLimpios[[#This Row],[Incident Resolution Time (in Hours)]]&gt;50,"Tardia",IF(DatosLimpios[[#This Row],[Incident Resolution Time (in Hours)]]&gt;20,"Media","Rapida" ))</f>
        <v>Rapida</v>
      </c>
    </row>
    <row r="447" spans="1:24" x14ac:dyDescent="0.25">
      <c r="A447" s="2">
        <v>450</v>
      </c>
      <c r="B447" s="3" t="s">
        <v>66</v>
      </c>
      <c r="C4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47" s="1" t="str">
        <f>IFERROR(VLOOKUP(DatosLimpios[[#This Row],[Paises]], TablaRegiones[],2,FALSE), "Otra")</f>
        <v>América</v>
      </c>
      <c r="E447" s="2">
        <v>2023</v>
      </c>
      <c r="F447" s="3" t="s">
        <v>42</v>
      </c>
      <c r="G447" s="2">
        <f xml:space="preserve"> 2025 -DatosLimpios[[#This Row],[Year]]</f>
        <v>2</v>
      </c>
      <c r="H447" s="1" t="str">
        <f>IF(TRIM(DatosLimpios[[#This Row],[Attack Type]])="","Unknown",PROPER(TRIM(LOWER(DatosLimpios[[#This Row],[Attack Type]]))))</f>
        <v>Sql Injection</v>
      </c>
      <c r="I447" s="3" t="s">
        <v>47</v>
      </c>
      <c r="J44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47" s="11">
        <v>4759</v>
      </c>
      <c r="L447" s="11">
        <f>IF(DatosLimpios[[#This Row],[Financial Loss (in Million $) ]]="",0,ABS(DatosLimpios[[#This Row],[Financial Loss (in Million $) ]]))*1000</f>
        <v>4759000</v>
      </c>
      <c r="M447" s="11" t="str">
        <f>IF(DatosLimpios[[#This Row],[Perdida economica UNK]]&gt;4000000,"Alta", IF(DatosLimpios[[#This Row],[Perdida economica UNK]]&gt;100000,"Media", "Baja"))</f>
        <v>Alta</v>
      </c>
      <c r="N447" s="18" t="s">
        <v>496</v>
      </c>
      <c r="O447" s="3" t="s">
        <v>33</v>
      </c>
      <c r="P447" s="2">
        <f>IF(DatosLimpios[[#This Row],[Number of Affected Users]]="six hundred",600,VALUE(DatosLimpios[[#This Row],[Number of Affected Users]]))</f>
        <v>933271</v>
      </c>
      <c r="Q447" s="2">
        <f>IF(DatosLimpios[[#This Row],[Number of Affected Users]]="six hundred",600,VALUE(DatosLimpios[[#This Row],[Number of Affected Users]]))</f>
        <v>933271</v>
      </c>
      <c r="R447" s="11">
        <f>DatosLimpios[[#This Row],[Perdida economica UNK]] /DatosLimpios[[#This Row],[Nº de Usuarios Afectados]]</f>
        <v>5.0992691297597377</v>
      </c>
      <c r="S447" s="11" t="str">
        <f>IF(DatosLimpios[[#This Row],[Perdida $ por Usuario]]&gt;100, "Grave",IF(DatosLimpios[[#This Row],[Perdida $ por Usuario]]&gt;40, "Moderada","Leve"))</f>
        <v>Leve</v>
      </c>
      <c r="T447" s="1" t="str">
        <f t="shared" si="6"/>
        <v>Insider</v>
      </c>
      <c r="U447" s="3" t="s">
        <v>15</v>
      </c>
      <c r="V447" s="3" t="s">
        <v>37</v>
      </c>
      <c r="W447" s="2">
        <v>30</v>
      </c>
      <c r="X447" s="2" t="str">
        <f>IF(DatosLimpios[[#This Row],[Incident Resolution Time (in Hours)]]&gt;50,"Tardia",IF(DatosLimpios[[#This Row],[Incident Resolution Time (in Hours)]]&gt;20,"Media","Rapida" ))</f>
        <v>Media</v>
      </c>
    </row>
    <row r="448" spans="1:24" x14ac:dyDescent="0.25">
      <c r="A448" s="2">
        <v>451</v>
      </c>
      <c r="B448" s="3" t="s">
        <v>66</v>
      </c>
      <c r="C4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48" s="1" t="str">
        <f>IFERROR(VLOOKUP(DatosLimpios[[#This Row],[Paises]], TablaRegiones[],2,FALSE), "Otra")</f>
        <v>América</v>
      </c>
      <c r="E448" s="2">
        <v>2022</v>
      </c>
      <c r="F448" s="3" t="s">
        <v>50</v>
      </c>
      <c r="G448" s="2">
        <f xml:space="preserve"> 2025 -DatosLimpios[[#This Row],[Year]]</f>
        <v>3</v>
      </c>
      <c r="H448" s="1" t="str">
        <f>IF(TRIM(DatosLimpios[[#This Row],[Attack Type]])="","Unknown",PROPER(TRIM(LOWER(DatosLimpios[[#This Row],[Attack Type]]))))</f>
        <v>Phishing</v>
      </c>
      <c r="I448" s="3" t="s">
        <v>46</v>
      </c>
      <c r="J44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48" s="11">
        <v>9806</v>
      </c>
      <c r="L448" s="11">
        <f>IF(DatosLimpios[[#This Row],[Financial Loss (in Million $) ]]="",0,ABS(DatosLimpios[[#This Row],[Financial Loss (in Million $) ]]))*1000</f>
        <v>9806000</v>
      </c>
      <c r="M448" s="11" t="str">
        <f>IF(DatosLimpios[[#This Row],[Perdida economica UNK]]&gt;4000000,"Alta", IF(DatosLimpios[[#This Row],[Perdida economica UNK]]&gt;100000,"Media", "Baja"))</f>
        <v>Alta</v>
      </c>
      <c r="N448" s="18" t="s">
        <v>497</v>
      </c>
      <c r="O448" s="3" t="s">
        <v>33</v>
      </c>
      <c r="P448" s="2">
        <f>IF(DatosLimpios[[#This Row],[Number of Affected Users]]="six hundred",600,VALUE(DatosLimpios[[#This Row],[Number of Affected Users]]))</f>
        <v>884502</v>
      </c>
      <c r="Q448" s="2">
        <f>IF(DatosLimpios[[#This Row],[Number of Affected Users]]="six hundred",600,VALUE(DatosLimpios[[#This Row],[Number of Affected Users]]))</f>
        <v>884502</v>
      </c>
      <c r="R448" s="11">
        <f>DatosLimpios[[#This Row],[Perdida economica UNK]] /DatosLimpios[[#This Row],[Nº de Usuarios Afectados]]</f>
        <v>11.086464473794294</v>
      </c>
      <c r="S448" s="11" t="str">
        <f>IF(DatosLimpios[[#This Row],[Perdida $ por Usuario]]&gt;100, "Grave",IF(DatosLimpios[[#This Row],[Perdida $ por Usuario]]&gt;40, "Moderada","Leve"))</f>
        <v>Leve</v>
      </c>
      <c r="T448" s="1" t="str">
        <f t="shared" si="6"/>
        <v>Insider</v>
      </c>
      <c r="U448" s="3" t="s">
        <v>15</v>
      </c>
      <c r="V448" s="3" t="s">
        <v>31</v>
      </c>
      <c r="W448" s="2">
        <v>55</v>
      </c>
      <c r="X448" s="2" t="str">
        <f>IF(DatosLimpios[[#This Row],[Incident Resolution Time (in Hours)]]&gt;50,"Tardia",IF(DatosLimpios[[#This Row],[Incident Resolution Time (in Hours)]]&gt;20,"Media","Rapida" ))</f>
        <v>Tardia</v>
      </c>
    </row>
    <row r="449" spans="1:24" x14ac:dyDescent="0.25">
      <c r="A449" s="2">
        <v>452</v>
      </c>
      <c r="B449" s="3" t="s">
        <v>10</v>
      </c>
      <c r="C4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49" s="1" t="str">
        <f>IFERROR(VLOOKUP(DatosLimpios[[#This Row],[Paises]], TablaRegiones[],2,FALSE), "Otra")</f>
        <v>Asia</v>
      </c>
      <c r="E449" s="2">
        <v>2015</v>
      </c>
      <c r="F449" s="3" t="s">
        <v>17</v>
      </c>
      <c r="G449" s="2">
        <f xml:space="preserve"> 2025 -DatosLimpios[[#This Row],[Year]]</f>
        <v>10</v>
      </c>
      <c r="H449" s="1" t="str">
        <f>IF(TRIM(DatosLimpios[[#This Row],[Attack Type]])="","Unknown",PROPER(TRIM(LOWER(DatosLimpios[[#This Row],[Attack Type]]))))</f>
        <v>Ransomware</v>
      </c>
      <c r="I449" s="3" t="s">
        <v>23</v>
      </c>
      <c r="J44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49" s="11">
        <v>5727</v>
      </c>
      <c r="L449" s="11">
        <f>IF(DatosLimpios[[#This Row],[Financial Loss (in Million $) ]]="",0,ABS(DatosLimpios[[#This Row],[Financial Loss (in Million $) ]]))*1000</f>
        <v>5727000</v>
      </c>
      <c r="M449" s="11" t="str">
        <f>IF(DatosLimpios[[#This Row],[Perdida economica UNK]]&gt;4000000,"Alta", IF(DatosLimpios[[#This Row],[Perdida economica UNK]]&gt;100000,"Media", "Baja"))</f>
        <v>Alta</v>
      </c>
      <c r="N449" s="18" t="s">
        <v>498</v>
      </c>
      <c r="O449" s="3" t="s">
        <v>29</v>
      </c>
      <c r="P449" s="2">
        <f>IF(DatosLimpios[[#This Row],[Number of Affected Users]]="six hundred",600,VALUE(DatosLimpios[[#This Row],[Number of Affected Users]]))</f>
        <v>762001</v>
      </c>
      <c r="Q449" s="2">
        <f>IF(DatosLimpios[[#This Row],[Number of Affected Users]]="six hundred",600,VALUE(DatosLimpios[[#This Row],[Number of Affected Users]]))</f>
        <v>762001</v>
      </c>
      <c r="R449" s="11">
        <f>DatosLimpios[[#This Row],[Perdida economica UNK]] /DatosLimpios[[#This Row],[Nº de Usuarios Afectados]]</f>
        <v>7.5157381683226134</v>
      </c>
      <c r="S449" s="11" t="str">
        <f>IF(DatosLimpios[[#This Row],[Perdida $ por Usuario]]&gt;100, "Grave",IF(DatosLimpios[[#This Row],[Perdida $ por Usuario]]&gt;40, "Moderada","Leve"))</f>
        <v>Leve</v>
      </c>
      <c r="T449" s="1" t="str">
        <f t="shared" ref="T449:T512" si="7">IF(O449="","Unknown",O449)</f>
        <v>Nation-state</v>
      </c>
      <c r="U449" s="3" t="s">
        <v>34</v>
      </c>
      <c r="V449" s="3" t="s">
        <v>16</v>
      </c>
      <c r="W449" s="2">
        <v>67</v>
      </c>
      <c r="X449" s="2" t="str">
        <f>IF(DatosLimpios[[#This Row],[Incident Resolution Time (in Hours)]]&gt;50,"Tardia",IF(DatosLimpios[[#This Row],[Incident Resolution Time (in Hours)]]&gt;20,"Media","Rapida" ))</f>
        <v>Tardia</v>
      </c>
    </row>
    <row r="450" spans="1:24" x14ac:dyDescent="0.25">
      <c r="A450" s="2">
        <v>453</v>
      </c>
      <c r="B450" s="3" t="s">
        <v>41</v>
      </c>
      <c r="C4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50" s="1" t="str">
        <f>IFERROR(VLOOKUP(DatosLimpios[[#This Row],[Paises]], TablaRegiones[],2,FALSE), "Otra")</f>
        <v>Europa</v>
      </c>
      <c r="E450" s="2">
        <v>2016</v>
      </c>
      <c r="F450" s="3" t="s">
        <v>39</v>
      </c>
      <c r="G450" s="2">
        <f xml:space="preserve"> 2025 -DatosLimpios[[#This Row],[Year]]</f>
        <v>9</v>
      </c>
      <c r="H450" s="1" t="str">
        <f>IF(TRIM(DatosLimpios[[#This Row],[Attack Type]])="","Unknown",PROPER(TRIM(LOWER(DatosLimpios[[#This Row],[Attack Type]]))))</f>
        <v>Ddos</v>
      </c>
      <c r="I450" s="3" t="s">
        <v>69</v>
      </c>
      <c r="J45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50" s="11">
        <v>8249</v>
      </c>
      <c r="L450" s="11">
        <f>IF(DatosLimpios[[#This Row],[Financial Loss (in Million $) ]]="",0,ABS(DatosLimpios[[#This Row],[Financial Loss (in Million $) ]]))*1000</f>
        <v>8249000</v>
      </c>
      <c r="M450" s="11" t="str">
        <f>IF(DatosLimpios[[#This Row],[Perdida economica UNK]]&gt;4000000,"Alta", IF(DatosLimpios[[#This Row],[Perdida economica UNK]]&gt;100000,"Media", "Baja"))</f>
        <v>Alta</v>
      </c>
      <c r="N450" s="18" t="s">
        <v>499</v>
      </c>
      <c r="O450" s="3" t="s">
        <v>29</v>
      </c>
      <c r="P450" s="2">
        <f>IF(DatosLimpios[[#This Row],[Number of Affected Users]]="six hundred",600,VALUE(DatosLimpios[[#This Row],[Number of Affected Users]]))</f>
        <v>351330</v>
      </c>
      <c r="Q450" s="2">
        <f>IF(DatosLimpios[[#This Row],[Number of Affected Users]]="six hundred",600,VALUE(DatosLimpios[[#This Row],[Number of Affected Users]]))</f>
        <v>351330</v>
      </c>
      <c r="R450" s="11">
        <f>DatosLimpios[[#This Row],[Perdida economica UNK]] /DatosLimpios[[#This Row],[Nº de Usuarios Afectados]]</f>
        <v>23.479349898955398</v>
      </c>
      <c r="S450" s="11" t="str">
        <f>IF(DatosLimpios[[#This Row],[Perdida $ por Usuario]]&gt;100, "Grave",IF(DatosLimpios[[#This Row],[Perdida $ por Usuario]]&gt;40, "Moderada","Leve"))</f>
        <v>Leve</v>
      </c>
      <c r="T450" s="1" t="str">
        <f t="shared" si="7"/>
        <v>Nation-state</v>
      </c>
      <c r="U450" s="3" t="s">
        <v>25</v>
      </c>
      <c r="V450" s="3" t="s">
        <v>16</v>
      </c>
      <c r="W450" s="2">
        <v>57</v>
      </c>
      <c r="X450" s="2" t="str">
        <f>IF(DatosLimpios[[#This Row],[Incident Resolution Time (in Hours)]]&gt;50,"Tardia",IF(DatosLimpios[[#This Row],[Incident Resolution Time (in Hours)]]&gt;20,"Media","Rapida" ))</f>
        <v>Tardia</v>
      </c>
    </row>
    <row r="451" spans="1:24" x14ac:dyDescent="0.25">
      <c r="A451" s="2">
        <v>454</v>
      </c>
      <c r="B451" s="3" t="s">
        <v>58</v>
      </c>
      <c r="C4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51" s="1" t="str">
        <f>IFERROR(VLOOKUP(DatosLimpios[[#This Row],[Paises]], TablaRegiones[],2,FALSE), "Otra")</f>
        <v>Oceanía</v>
      </c>
      <c r="E451" s="2">
        <v>2023</v>
      </c>
      <c r="F451" s="3" t="s">
        <v>63</v>
      </c>
      <c r="G451" s="2">
        <f xml:space="preserve"> 2025 -DatosLimpios[[#This Row],[Year]]</f>
        <v>2</v>
      </c>
      <c r="H451" s="1" t="str">
        <f>IF(TRIM(DatosLimpios[[#This Row],[Attack Type]])="","Unknown",PROPER(TRIM(LOWER(DatosLimpios[[#This Row],[Attack Type]]))))</f>
        <v>Malware</v>
      </c>
      <c r="I451" s="3" t="s">
        <v>47</v>
      </c>
      <c r="J45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51" s="11">
        <v>3773</v>
      </c>
      <c r="L451" s="11">
        <f>IF(DatosLimpios[[#This Row],[Financial Loss (in Million $) ]]="",0,ABS(DatosLimpios[[#This Row],[Financial Loss (in Million $) ]]))*1000</f>
        <v>3773000</v>
      </c>
      <c r="M451" s="11" t="str">
        <f>IF(DatosLimpios[[#This Row],[Perdida economica UNK]]&gt;4000000,"Alta", IF(DatosLimpios[[#This Row],[Perdida economica UNK]]&gt;100000,"Media", "Baja"))</f>
        <v>Media</v>
      </c>
      <c r="N451" s="18" t="s">
        <v>500</v>
      </c>
      <c r="O451" s="3" t="s">
        <v>36</v>
      </c>
      <c r="P451" s="2">
        <f>IF(DatosLimpios[[#This Row],[Number of Affected Users]]="six hundred",600,VALUE(DatosLimpios[[#This Row],[Number of Affected Users]]))</f>
        <v>158107</v>
      </c>
      <c r="Q451" s="2">
        <f>IF(DatosLimpios[[#This Row],[Number of Affected Users]]="six hundred",600,VALUE(DatosLimpios[[#This Row],[Number of Affected Users]]))</f>
        <v>158107</v>
      </c>
      <c r="R451" s="11">
        <f>DatosLimpios[[#This Row],[Perdida economica UNK]] /DatosLimpios[[#This Row],[Nº de Usuarios Afectados]]</f>
        <v>23.863586052483445</v>
      </c>
      <c r="S451" s="11" t="str">
        <f>IF(DatosLimpios[[#This Row],[Perdida $ por Usuario]]&gt;100, "Grave",IF(DatosLimpios[[#This Row],[Perdida $ por Usuario]]&gt;40, "Moderada","Leve"))</f>
        <v>Leve</v>
      </c>
      <c r="T451" s="1" t="str">
        <f t="shared" si="7"/>
        <v>Unknown</v>
      </c>
      <c r="U451" s="3" t="s">
        <v>15</v>
      </c>
      <c r="V451" s="3" t="s">
        <v>31</v>
      </c>
      <c r="W451" s="2">
        <v>43</v>
      </c>
      <c r="X451" s="2" t="str">
        <f>IF(DatosLimpios[[#This Row],[Incident Resolution Time (in Hours)]]&gt;50,"Tardia",IF(DatosLimpios[[#This Row],[Incident Resolution Time (in Hours)]]&gt;20,"Media","Rapida" ))</f>
        <v>Media</v>
      </c>
    </row>
    <row r="452" spans="1:24" x14ac:dyDescent="0.25">
      <c r="A452" s="2">
        <v>455</v>
      </c>
      <c r="B452" s="3" t="s">
        <v>87</v>
      </c>
      <c r="C4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452" s="1" t="str">
        <f>IFERROR(VLOOKUP(DatosLimpios[[#This Row],[Paises]], TablaRegiones[],2,FALSE), "Otra")</f>
        <v>América</v>
      </c>
      <c r="E452" s="2">
        <v>2016</v>
      </c>
      <c r="F452" s="3" t="s">
        <v>42</v>
      </c>
      <c r="G452" s="2">
        <f xml:space="preserve"> 2025 -DatosLimpios[[#This Row],[Year]]</f>
        <v>9</v>
      </c>
      <c r="H452" s="1" t="str">
        <f>IF(TRIM(DatosLimpios[[#This Row],[Attack Type]])="","Unknown",PROPER(TRIM(LOWER(DatosLimpios[[#This Row],[Attack Type]]))))</f>
        <v>Sql Injection</v>
      </c>
      <c r="I452" s="3" t="s">
        <v>69</v>
      </c>
      <c r="J45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52" s="11">
        <v>7745</v>
      </c>
      <c r="L452" s="11">
        <f>IF(DatosLimpios[[#This Row],[Financial Loss (in Million $) ]]="",0,ABS(DatosLimpios[[#This Row],[Financial Loss (in Million $) ]]))*1000</f>
        <v>7745000</v>
      </c>
      <c r="M452" s="11" t="str">
        <f>IF(DatosLimpios[[#This Row],[Perdida economica UNK]]&gt;4000000,"Alta", IF(DatosLimpios[[#This Row],[Perdida economica UNK]]&gt;100000,"Media", "Baja"))</f>
        <v>Alta</v>
      </c>
      <c r="N452" s="18" t="s">
        <v>501</v>
      </c>
      <c r="O452" s="3" t="s">
        <v>36</v>
      </c>
      <c r="P452" s="2">
        <f>IF(DatosLimpios[[#This Row],[Number of Affected Users]]="six hundred",600,VALUE(DatosLimpios[[#This Row],[Number of Affected Users]]))</f>
        <v>632319</v>
      </c>
      <c r="Q452" s="2">
        <f>IF(DatosLimpios[[#This Row],[Number of Affected Users]]="six hundred",600,VALUE(DatosLimpios[[#This Row],[Number of Affected Users]]))</f>
        <v>632319</v>
      </c>
      <c r="R452" s="11">
        <f>DatosLimpios[[#This Row],[Perdida economica UNK]] /DatosLimpios[[#This Row],[Nº de Usuarios Afectados]]</f>
        <v>12.248564411317705</v>
      </c>
      <c r="S452" s="11" t="str">
        <f>IF(DatosLimpios[[#This Row],[Perdida $ por Usuario]]&gt;100, "Grave",IF(DatosLimpios[[#This Row],[Perdida $ por Usuario]]&gt;40, "Moderada","Leve"))</f>
        <v>Leve</v>
      </c>
      <c r="T452" s="1" t="str">
        <f t="shared" si="7"/>
        <v>Unknown</v>
      </c>
      <c r="U452" s="3" t="s">
        <v>25</v>
      </c>
      <c r="V452" s="3" t="s">
        <v>31</v>
      </c>
      <c r="W452" s="2">
        <v>47</v>
      </c>
      <c r="X452" s="2" t="str">
        <f>IF(DatosLimpios[[#This Row],[Incident Resolution Time (in Hours)]]&gt;50,"Tardia",IF(DatosLimpios[[#This Row],[Incident Resolution Time (in Hours)]]&gt;20,"Media","Rapida" ))</f>
        <v>Media</v>
      </c>
    </row>
    <row r="453" spans="1:24" x14ac:dyDescent="0.25">
      <c r="A453" s="2">
        <v>456</v>
      </c>
      <c r="B453" s="3" t="s">
        <v>45</v>
      </c>
      <c r="C4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453" s="1" t="str">
        <f>IFERROR(VLOOKUP(DatosLimpios[[#This Row],[Paises]], TablaRegiones[],2,FALSE), "Otra")</f>
        <v>Asia</v>
      </c>
      <c r="E453" s="2">
        <v>2017</v>
      </c>
      <c r="F453" s="3" t="s">
        <v>39</v>
      </c>
      <c r="G453" s="2">
        <f xml:space="preserve"> 2025 -DatosLimpios[[#This Row],[Year]]</f>
        <v>8</v>
      </c>
      <c r="H453" s="1" t="str">
        <f>IF(TRIM(DatosLimpios[[#This Row],[Attack Type]])="","Unknown",PROPER(TRIM(LOWER(DatosLimpios[[#This Row],[Attack Type]]))))</f>
        <v>Ddos</v>
      </c>
      <c r="I453" s="3" t="s">
        <v>69</v>
      </c>
      <c r="J45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53" s="11">
        <v>7552</v>
      </c>
      <c r="L453" s="11">
        <f>IF(DatosLimpios[[#This Row],[Financial Loss (in Million $) ]]="",0,ABS(DatosLimpios[[#This Row],[Financial Loss (in Million $) ]]))*1000</f>
        <v>7552000</v>
      </c>
      <c r="M453" s="11" t="str">
        <f>IF(DatosLimpios[[#This Row],[Perdida economica UNK]]&gt;4000000,"Alta", IF(DatosLimpios[[#This Row],[Perdida economica UNK]]&gt;100000,"Media", "Baja"))</f>
        <v>Alta</v>
      </c>
      <c r="N453" s="18" t="s">
        <v>502</v>
      </c>
      <c r="O453" s="3" t="s">
        <v>33</v>
      </c>
      <c r="P453" s="2">
        <f>IF(DatosLimpios[[#This Row],[Number of Affected Users]]="six hundred",600,VALUE(DatosLimpios[[#This Row],[Number of Affected Users]]))</f>
        <v>352250</v>
      </c>
      <c r="Q453" s="2">
        <f>IF(DatosLimpios[[#This Row],[Number of Affected Users]]="six hundred",600,VALUE(DatosLimpios[[#This Row],[Number of Affected Users]]))</f>
        <v>352250</v>
      </c>
      <c r="R453" s="11">
        <f>DatosLimpios[[#This Row],[Perdida economica UNK]] /DatosLimpios[[#This Row],[Nº de Usuarios Afectados]]</f>
        <v>21.439318665720368</v>
      </c>
      <c r="S453" s="11" t="str">
        <f>IF(DatosLimpios[[#This Row],[Perdida $ por Usuario]]&gt;100, "Grave",IF(DatosLimpios[[#This Row],[Perdida $ por Usuario]]&gt;40, "Moderada","Leve"))</f>
        <v>Leve</v>
      </c>
      <c r="T453" s="1" t="str">
        <f t="shared" si="7"/>
        <v>Insider</v>
      </c>
      <c r="U453" s="3" t="s">
        <v>52</v>
      </c>
      <c r="V453" s="3" t="s">
        <v>16</v>
      </c>
      <c r="W453" s="2">
        <v>39</v>
      </c>
      <c r="X453" s="2" t="str">
        <f>IF(DatosLimpios[[#This Row],[Incident Resolution Time (in Hours)]]&gt;50,"Tardia",IF(DatosLimpios[[#This Row],[Incident Resolution Time (in Hours)]]&gt;20,"Media","Rapida" ))</f>
        <v>Media</v>
      </c>
    </row>
    <row r="454" spans="1:24" x14ac:dyDescent="0.25">
      <c r="A454" s="2">
        <v>457</v>
      </c>
      <c r="B454" s="3" t="s">
        <v>41</v>
      </c>
      <c r="C4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54" s="1" t="str">
        <f>IFERROR(VLOOKUP(DatosLimpios[[#This Row],[Paises]], TablaRegiones[],2,FALSE), "Otra")</f>
        <v>Europa</v>
      </c>
      <c r="E454" s="2">
        <v>2018</v>
      </c>
      <c r="F454" s="3" t="s">
        <v>17</v>
      </c>
      <c r="G454" s="2">
        <f xml:space="preserve"> 2025 -DatosLimpios[[#This Row],[Year]]</f>
        <v>7</v>
      </c>
      <c r="H454" s="1" t="str">
        <f>IF(TRIM(DatosLimpios[[#This Row],[Attack Type]])="","Unknown",PROPER(TRIM(LOWER(DatosLimpios[[#This Row],[Attack Type]]))))</f>
        <v>Ransomware</v>
      </c>
      <c r="I454" s="3" t="s">
        <v>27</v>
      </c>
      <c r="J45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54" s="11">
        <v>1128</v>
      </c>
      <c r="L454" s="11">
        <f>IF(DatosLimpios[[#This Row],[Financial Loss (in Million $) ]]="",0,ABS(DatosLimpios[[#This Row],[Financial Loss (in Million $) ]]))*1000</f>
        <v>1128000</v>
      </c>
      <c r="M454" s="11" t="str">
        <f>IF(DatosLimpios[[#This Row],[Perdida economica UNK]]&gt;4000000,"Alta", IF(DatosLimpios[[#This Row],[Perdida economica UNK]]&gt;100000,"Media", "Baja"))</f>
        <v>Media</v>
      </c>
      <c r="N454" s="18" t="s">
        <v>503</v>
      </c>
      <c r="O454" s="3" t="s">
        <v>14</v>
      </c>
      <c r="P454" s="2">
        <f>IF(DatosLimpios[[#This Row],[Number of Affected Users]]="six hundred",600,VALUE(DatosLimpios[[#This Row],[Number of Affected Users]]))</f>
        <v>504165</v>
      </c>
      <c r="Q454" s="2">
        <f>IF(DatosLimpios[[#This Row],[Number of Affected Users]]="six hundred",600,VALUE(DatosLimpios[[#This Row],[Number of Affected Users]]))</f>
        <v>504165</v>
      </c>
      <c r="R454" s="11">
        <f>DatosLimpios[[#This Row],[Perdida economica UNK]] /DatosLimpios[[#This Row],[Nº de Usuarios Afectados]]</f>
        <v>2.2373627681413821</v>
      </c>
      <c r="S454" s="11" t="str">
        <f>IF(DatosLimpios[[#This Row],[Perdida $ por Usuario]]&gt;100, "Grave",IF(DatosLimpios[[#This Row],[Perdida $ por Usuario]]&gt;40, "Moderada","Leve"))</f>
        <v>Leve</v>
      </c>
      <c r="T454" s="1" t="str">
        <f t="shared" si="7"/>
        <v>Hacker Group</v>
      </c>
      <c r="U454" s="3" t="s">
        <v>52</v>
      </c>
      <c r="V454" s="3" t="s">
        <v>31</v>
      </c>
      <c r="W454" s="2">
        <v>55</v>
      </c>
      <c r="X454" s="2" t="str">
        <f>IF(DatosLimpios[[#This Row],[Incident Resolution Time (in Hours)]]&gt;50,"Tardia",IF(DatosLimpios[[#This Row],[Incident Resolution Time (in Hours)]]&gt;20,"Media","Rapida" ))</f>
        <v>Tardia</v>
      </c>
    </row>
    <row r="455" spans="1:24" x14ac:dyDescent="0.25">
      <c r="A455" s="2">
        <v>458</v>
      </c>
      <c r="B455" s="3" t="s">
        <v>66</v>
      </c>
      <c r="C4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55" s="1" t="str">
        <f>IFERROR(VLOOKUP(DatosLimpios[[#This Row],[Paises]], TablaRegiones[],2,FALSE), "Otra")</f>
        <v>América</v>
      </c>
      <c r="E455" s="2">
        <v>2024</v>
      </c>
      <c r="F455" s="3" t="s">
        <v>39</v>
      </c>
      <c r="G455" s="2">
        <f xml:space="preserve"> 2025 -DatosLimpios[[#This Row],[Year]]</f>
        <v>1</v>
      </c>
      <c r="H455" s="1" t="str">
        <f>IF(TRIM(DatosLimpios[[#This Row],[Attack Type]])="","Unknown",PROPER(TRIM(LOWER(DatosLimpios[[#This Row],[Attack Type]]))))</f>
        <v>Ddos</v>
      </c>
      <c r="I455" s="3" t="s">
        <v>27</v>
      </c>
      <c r="J45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55" s="11">
        <v>3669</v>
      </c>
      <c r="L455" s="11">
        <f>IF(DatosLimpios[[#This Row],[Financial Loss (in Million $) ]]="",0,ABS(DatosLimpios[[#This Row],[Financial Loss (in Million $) ]]))*1000</f>
        <v>3669000</v>
      </c>
      <c r="M455" s="11" t="str">
        <f>IF(DatosLimpios[[#This Row],[Perdida economica UNK]]&gt;4000000,"Alta", IF(DatosLimpios[[#This Row],[Perdida economica UNK]]&gt;100000,"Media", "Baja"))</f>
        <v>Media</v>
      </c>
      <c r="N455" s="18" t="s">
        <v>504</v>
      </c>
      <c r="O455" s="3" t="s">
        <v>36</v>
      </c>
      <c r="P455" s="2">
        <f>IF(DatosLimpios[[#This Row],[Number of Affected Users]]="six hundred",600,VALUE(DatosLimpios[[#This Row],[Number of Affected Users]]))</f>
        <v>738981</v>
      </c>
      <c r="Q455" s="2">
        <f>IF(DatosLimpios[[#This Row],[Number of Affected Users]]="six hundred",600,VALUE(DatosLimpios[[#This Row],[Number of Affected Users]]))</f>
        <v>738981</v>
      </c>
      <c r="R455" s="11">
        <f>DatosLimpios[[#This Row],[Perdida economica UNK]] /DatosLimpios[[#This Row],[Nº de Usuarios Afectados]]</f>
        <v>4.9649449715215956</v>
      </c>
      <c r="S455" s="11" t="str">
        <f>IF(DatosLimpios[[#This Row],[Perdida $ por Usuario]]&gt;100, "Grave",IF(DatosLimpios[[#This Row],[Perdida $ por Usuario]]&gt;40, "Moderada","Leve"))</f>
        <v>Leve</v>
      </c>
      <c r="T455" s="1" t="str">
        <f t="shared" si="7"/>
        <v>Unknown</v>
      </c>
      <c r="U455" s="3" t="s">
        <v>34</v>
      </c>
      <c r="V455" s="3" t="s">
        <v>16</v>
      </c>
      <c r="W455" s="2">
        <v>45</v>
      </c>
      <c r="X455" s="2" t="str">
        <f>IF(DatosLimpios[[#This Row],[Incident Resolution Time (in Hours)]]&gt;50,"Tardia",IF(DatosLimpios[[#This Row],[Incident Resolution Time (in Hours)]]&gt;20,"Media","Rapida" ))</f>
        <v>Media</v>
      </c>
    </row>
    <row r="456" spans="1:24" x14ac:dyDescent="0.25">
      <c r="A456" s="2">
        <v>459</v>
      </c>
      <c r="B456" s="3" t="s">
        <v>26</v>
      </c>
      <c r="C4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56" s="1" t="str">
        <f>IFERROR(VLOOKUP(DatosLimpios[[#This Row],[Paises]], TablaRegiones[],2,FALSE), "Otra")</f>
        <v>Europa</v>
      </c>
      <c r="E456" s="2">
        <v>2021</v>
      </c>
      <c r="F456" s="3" t="s">
        <v>17</v>
      </c>
      <c r="G456" s="2">
        <f xml:space="preserve"> 2025 -DatosLimpios[[#This Row],[Year]]</f>
        <v>4</v>
      </c>
      <c r="H456" s="1" t="str">
        <f>IF(TRIM(DatosLimpios[[#This Row],[Attack Type]])="","Unknown",PROPER(TRIM(LOWER(DatosLimpios[[#This Row],[Attack Type]]))))</f>
        <v>Ransomware</v>
      </c>
      <c r="I456" s="3" t="s">
        <v>46</v>
      </c>
      <c r="J45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56" s="11">
        <v>7933</v>
      </c>
      <c r="L456" s="11">
        <f>IF(DatosLimpios[[#This Row],[Financial Loss (in Million $) ]]="",0,ABS(DatosLimpios[[#This Row],[Financial Loss (in Million $) ]]))*1000</f>
        <v>7933000</v>
      </c>
      <c r="M456" s="11" t="str">
        <f>IF(DatosLimpios[[#This Row],[Perdida economica UNK]]&gt;4000000,"Alta", IF(DatosLimpios[[#This Row],[Perdida economica UNK]]&gt;100000,"Media", "Baja"))</f>
        <v>Alta</v>
      </c>
      <c r="N456" s="18" t="s">
        <v>505</v>
      </c>
      <c r="O456" s="3" t="s">
        <v>36</v>
      </c>
      <c r="P456" s="2">
        <f>IF(DatosLimpios[[#This Row],[Number of Affected Users]]="six hundred",600,VALUE(DatosLimpios[[#This Row],[Number of Affected Users]]))</f>
        <v>555527</v>
      </c>
      <c r="Q456" s="2">
        <f>IF(DatosLimpios[[#This Row],[Number of Affected Users]]="six hundred",600,VALUE(DatosLimpios[[#This Row],[Number of Affected Users]]))</f>
        <v>555527</v>
      </c>
      <c r="R456" s="11">
        <f>DatosLimpios[[#This Row],[Perdida economica UNK]] /DatosLimpios[[#This Row],[Nº de Usuarios Afectados]]</f>
        <v>14.280133998887543</v>
      </c>
      <c r="S456" s="11" t="str">
        <f>IF(DatosLimpios[[#This Row],[Perdida $ por Usuario]]&gt;100, "Grave",IF(DatosLimpios[[#This Row],[Perdida $ por Usuario]]&gt;40, "Moderada","Leve"))</f>
        <v>Leve</v>
      </c>
      <c r="T456" s="1" t="str">
        <f t="shared" si="7"/>
        <v>Unknown</v>
      </c>
      <c r="U456" s="3" t="s">
        <v>15</v>
      </c>
      <c r="V456" s="3" t="s">
        <v>49</v>
      </c>
      <c r="W456" s="2">
        <v>33</v>
      </c>
      <c r="X456" s="2" t="str">
        <f>IF(DatosLimpios[[#This Row],[Incident Resolution Time (in Hours)]]&gt;50,"Tardia",IF(DatosLimpios[[#This Row],[Incident Resolution Time (in Hours)]]&gt;20,"Media","Rapida" ))</f>
        <v>Media</v>
      </c>
    </row>
    <row r="457" spans="1:24" x14ac:dyDescent="0.25">
      <c r="A457" s="2">
        <v>460</v>
      </c>
      <c r="B457" s="3" t="s">
        <v>60</v>
      </c>
      <c r="C4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457" s="1" t="str">
        <f>IFERROR(VLOOKUP(DatosLimpios[[#This Row],[Paises]], TablaRegiones[],2,FALSE), "Otra")</f>
        <v>Asia</v>
      </c>
      <c r="E457" s="2">
        <v>2019</v>
      </c>
      <c r="F457" s="3" t="s">
        <v>42</v>
      </c>
      <c r="G457" s="2">
        <f xml:space="preserve"> 2025 -DatosLimpios[[#This Row],[Year]]</f>
        <v>6</v>
      </c>
      <c r="H457" s="1" t="str">
        <f>IF(TRIM(DatosLimpios[[#This Row],[Attack Type]])="","Unknown",PROPER(TRIM(LOWER(DatosLimpios[[#This Row],[Attack Type]]))))</f>
        <v>Sql Injection</v>
      </c>
      <c r="I457" s="3" t="s">
        <v>46</v>
      </c>
      <c r="J45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57" s="11">
        <v>5978</v>
      </c>
      <c r="L457" s="11">
        <f>IF(DatosLimpios[[#This Row],[Financial Loss (in Million $) ]]="",0,ABS(DatosLimpios[[#This Row],[Financial Loss (in Million $) ]]))*1000</f>
        <v>5978000</v>
      </c>
      <c r="M457" s="11" t="str">
        <f>IF(DatosLimpios[[#This Row],[Perdida economica UNK]]&gt;4000000,"Alta", IF(DatosLimpios[[#This Row],[Perdida economica UNK]]&gt;100000,"Media", "Baja"))</f>
        <v>Alta</v>
      </c>
      <c r="N457" s="18" t="s">
        <v>506</v>
      </c>
      <c r="O457" s="3" t="s">
        <v>33</v>
      </c>
      <c r="P457" s="2">
        <f>IF(DatosLimpios[[#This Row],[Number of Affected Users]]="six hundred",600,VALUE(DatosLimpios[[#This Row],[Number of Affected Users]]))</f>
        <v>681856</v>
      </c>
      <c r="Q457" s="2">
        <f>IF(DatosLimpios[[#This Row],[Number of Affected Users]]="six hundred",600,VALUE(DatosLimpios[[#This Row],[Number of Affected Users]]))</f>
        <v>681856</v>
      </c>
      <c r="R457" s="11">
        <f>DatosLimpios[[#This Row],[Perdida economica UNK]] /DatosLimpios[[#This Row],[Nº de Usuarios Afectados]]</f>
        <v>8.7672470433639944</v>
      </c>
      <c r="S457" s="11" t="str">
        <f>IF(DatosLimpios[[#This Row],[Perdida $ por Usuario]]&gt;100, "Grave",IF(DatosLimpios[[#This Row],[Perdida $ por Usuario]]&gt;40, "Moderada","Leve"))</f>
        <v>Leve</v>
      </c>
      <c r="T457" s="1" t="str">
        <f t="shared" si="7"/>
        <v>Insider</v>
      </c>
      <c r="U457" s="3" t="s">
        <v>52</v>
      </c>
      <c r="V457" s="3" t="s">
        <v>16</v>
      </c>
      <c r="W457" s="2">
        <v>52</v>
      </c>
      <c r="X457" s="2" t="str">
        <f>IF(DatosLimpios[[#This Row],[Incident Resolution Time (in Hours)]]&gt;50,"Tardia",IF(DatosLimpios[[#This Row],[Incident Resolution Time (in Hours)]]&gt;20,"Media","Rapida" ))</f>
        <v>Tardia</v>
      </c>
    </row>
    <row r="458" spans="1:24" x14ac:dyDescent="0.25">
      <c r="A458" s="2">
        <v>461</v>
      </c>
      <c r="B458" s="3" t="s">
        <v>32</v>
      </c>
      <c r="C4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58" s="1" t="str">
        <f>IFERROR(VLOOKUP(DatosLimpios[[#This Row],[Paises]], TablaRegiones[],2,FALSE), "Otra")</f>
        <v>Europa</v>
      </c>
      <c r="E458" s="2">
        <v>2024</v>
      </c>
      <c r="F458" s="3" t="s">
        <v>39</v>
      </c>
      <c r="G458" s="2">
        <f xml:space="preserve"> 2025 -DatosLimpios[[#This Row],[Year]]</f>
        <v>1</v>
      </c>
      <c r="H458" s="1" t="str">
        <f>IF(TRIM(DatosLimpios[[#This Row],[Attack Type]])="","Unknown",PROPER(TRIM(LOWER(DatosLimpios[[#This Row],[Attack Type]]))))</f>
        <v>Ddos</v>
      </c>
      <c r="I458" s="3" t="s">
        <v>18</v>
      </c>
      <c r="J45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58" s="11">
        <v>3865</v>
      </c>
      <c r="L458" s="11">
        <f>IF(DatosLimpios[[#This Row],[Financial Loss (in Million $) ]]="",0,ABS(DatosLimpios[[#This Row],[Financial Loss (in Million $) ]]))*1000</f>
        <v>3865000</v>
      </c>
      <c r="M458" s="11" t="str">
        <f>IF(DatosLimpios[[#This Row],[Perdida economica UNK]]&gt;4000000,"Alta", IF(DatosLimpios[[#This Row],[Perdida economica UNK]]&gt;100000,"Media", "Baja"))</f>
        <v>Media</v>
      </c>
      <c r="N458" s="18" t="s">
        <v>507</v>
      </c>
      <c r="O458" s="3" t="s">
        <v>29</v>
      </c>
      <c r="P458" s="2">
        <f>IF(DatosLimpios[[#This Row],[Number of Affected Users]]="six hundred",600,VALUE(DatosLimpios[[#This Row],[Number of Affected Users]]))</f>
        <v>197609</v>
      </c>
      <c r="Q458" s="2">
        <f>IF(DatosLimpios[[#This Row],[Number of Affected Users]]="six hundred",600,VALUE(DatosLimpios[[#This Row],[Number of Affected Users]]))</f>
        <v>197609</v>
      </c>
      <c r="R458" s="11">
        <f>DatosLimpios[[#This Row],[Perdida economica UNK]] /DatosLimpios[[#This Row],[Nº de Usuarios Afectados]]</f>
        <v>19.558825761984526</v>
      </c>
      <c r="S458" s="11" t="str">
        <f>IF(DatosLimpios[[#This Row],[Perdida $ por Usuario]]&gt;100, "Grave",IF(DatosLimpios[[#This Row],[Perdida $ por Usuario]]&gt;40, "Moderada","Leve"))</f>
        <v>Leve</v>
      </c>
      <c r="T458" s="1" t="str">
        <f t="shared" si="7"/>
        <v>Nation-state</v>
      </c>
      <c r="U458" s="3" t="s">
        <v>34</v>
      </c>
      <c r="V458" s="3" t="s">
        <v>16</v>
      </c>
      <c r="W458" s="2">
        <v>15</v>
      </c>
      <c r="X458" s="2" t="str">
        <f>IF(DatosLimpios[[#This Row],[Incident Resolution Time (in Hours)]]&gt;50,"Tardia",IF(DatosLimpios[[#This Row],[Incident Resolution Time (in Hours)]]&gt;20,"Media","Rapida" ))</f>
        <v>Rapida</v>
      </c>
    </row>
    <row r="459" spans="1:24" x14ac:dyDescent="0.25">
      <c r="A459" s="2">
        <v>462</v>
      </c>
      <c r="B459" s="3" t="s">
        <v>87</v>
      </c>
      <c r="C4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459" s="1" t="str">
        <f>IFERROR(VLOOKUP(DatosLimpios[[#This Row],[Paises]], TablaRegiones[],2,FALSE), "Otra")</f>
        <v>América</v>
      </c>
      <c r="E459" s="2">
        <v>2018</v>
      </c>
      <c r="F459" s="3" t="s">
        <v>22</v>
      </c>
      <c r="G459" s="2">
        <f xml:space="preserve"> 2025 -DatosLimpios[[#This Row],[Year]]</f>
        <v>7</v>
      </c>
      <c r="H459" s="1" t="str">
        <f>IF(TRIM(DatosLimpios[[#This Row],[Attack Type]])="","Unknown",PROPER(TRIM(LOWER(DatosLimpios[[#This Row],[Attack Type]]))))</f>
        <v>Man-In-The-Middle</v>
      </c>
      <c r="I459" s="3" t="s">
        <v>46</v>
      </c>
      <c r="J45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59" s="11">
        <v>8529</v>
      </c>
      <c r="L459" s="11">
        <f>IF(DatosLimpios[[#This Row],[Financial Loss (in Million $) ]]="",0,ABS(DatosLimpios[[#This Row],[Financial Loss (in Million $) ]]))*1000</f>
        <v>8529000</v>
      </c>
      <c r="M459" s="11" t="str">
        <f>IF(DatosLimpios[[#This Row],[Perdida economica UNK]]&gt;4000000,"Alta", IF(DatosLimpios[[#This Row],[Perdida economica UNK]]&gt;100000,"Media", "Baja"))</f>
        <v>Alta</v>
      </c>
      <c r="N459" s="18" t="s">
        <v>508</v>
      </c>
      <c r="O459" s="3" t="s">
        <v>14</v>
      </c>
      <c r="P459" s="2">
        <f>IF(DatosLimpios[[#This Row],[Number of Affected Users]]="six hundred",600,VALUE(DatosLimpios[[#This Row],[Number of Affected Users]]))</f>
        <v>685291</v>
      </c>
      <c r="Q459" s="2">
        <f>IF(DatosLimpios[[#This Row],[Number of Affected Users]]="six hundred",600,VALUE(DatosLimpios[[#This Row],[Number of Affected Users]]))</f>
        <v>685291</v>
      </c>
      <c r="R459" s="11">
        <f>DatosLimpios[[#This Row],[Perdida economica UNK]] /DatosLimpios[[#This Row],[Nº de Usuarios Afectados]]</f>
        <v>12.445807693374055</v>
      </c>
      <c r="S459" s="11" t="str">
        <f>IF(DatosLimpios[[#This Row],[Perdida $ por Usuario]]&gt;100, "Grave",IF(DatosLimpios[[#This Row],[Perdida $ por Usuario]]&gt;40, "Moderada","Leve"))</f>
        <v>Leve</v>
      </c>
      <c r="T459" s="1" t="str">
        <f t="shared" si="7"/>
        <v>Hacker Group</v>
      </c>
      <c r="U459" s="3" t="s">
        <v>34</v>
      </c>
      <c r="V459" s="3" t="s">
        <v>57</v>
      </c>
      <c r="W459" s="2">
        <v>53</v>
      </c>
      <c r="X459" s="2" t="str">
        <f>IF(DatosLimpios[[#This Row],[Incident Resolution Time (in Hours)]]&gt;50,"Tardia",IF(DatosLimpios[[#This Row],[Incident Resolution Time (in Hours)]]&gt;20,"Media","Rapida" ))</f>
        <v>Tardia</v>
      </c>
    </row>
    <row r="460" spans="1:24" x14ac:dyDescent="0.25">
      <c r="A460" s="2">
        <v>463</v>
      </c>
      <c r="B460" s="3" t="s">
        <v>71</v>
      </c>
      <c r="C4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60" s="1" t="str">
        <f>IFERROR(VLOOKUP(DatosLimpios[[#This Row],[Paises]], TablaRegiones[],2,FALSE), "Otra")</f>
        <v>Asia</v>
      </c>
      <c r="E460" s="2">
        <v>2024</v>
      </c>
      <c r="F460" s="3" t="s">
        <v>17</v>
      </c>
      <c r="G460" s="2">
        <f xml:space="preserve"> 2025 -DatosLimpios[[#This Row],[Year]]</f>
        <v>1</v>
      </c>
      <c r="H460" s="1" t="str">
        <f>IF(TRIM(DatosLimpios[[#This Row],[Attack Type]])="","Unknown",PROPER(TRIM(LOWER(DatosLimpios[[#This Row],[Attack Type]]))))</f>
        <v>Ransomware</v>
      </c>
      <c r="I460" s="3" t="s">
        <v>18</v>
      </c>
      <c r="J46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60" s="11">
        <v>3749</v>
      </c>
      <c r="L460" s="11">
        <f>IF(DatosLimpios[[#This Row],[Financial Loss (in Million $) ]]="",0,ABS(DatosLimpios[[#This Row],[Financial Loss (in Million $) ]]))*1000</f>
        <v>3749000</v>
      </c>
      <c r="M460" s="11" t="str">
        <f>IF(DatosLimpios[[#This Row],[Perdida economica UNK]]&gt;4000000,"Alta", IF(DatosLimpios[[#This Row],[Perdida economica UNK]]&gt;100000,"Media", "Baja"))</f>
        <v>Media</v>
      </c>
      <c r="N460" s="18" t="s">
        <v>509</v>
      </c>
      <c r="O460" s="3" t="s">
        <v>33</v>
      </c>
      <c r="P460" s="2">
        <f>IF(DatosLimpios[[#This Row],[Number of Affected Users]]="six hundred",600,VALUE(DatosLimpios[[#This Row],[Number of Affected Users]]))</f>
        <v>835730</v>
      </c>
      <c r="Q460" s="2">
        <f>IF(DatosLimpios[[#This Row],[Number of Affected Users]]="six hundred",600,VALUE(DatosLimpios[[#This Row],[Number of Affected Users]]))</f>
        <v>835730</v>
      </c>
      <c r="R460" s="11">
        <f>DatosLimpios[[#This Row],[Perdida economica UNK]] /DatosLimpios[[#This Row],[Nº de Usuarios Afectados]]</f>
        <v>4.4858985557536526</v>
      </c>
      <c r="S460" s="11" t="str">
        <f>IF(DatosLimpios[[#This Row],[Perdida $ por Usuario]]&gt;100, "Grave",IF(DatosLimpios[[#This Row],[Perdida $ por Usuario]]&gt;40, "Moderada","Leve"))</f>
        <v>Leve</v>
      </c>
      <c r="T460" s="1" t="str">
        <f t="shared" si="7"/>
        <v>Insider</v>
      </c>
      <c r="U460" s="3" t="s">
        <v>52</v>
      </c>
      <c r="V460" s="3" t="s">
        <v>16</v>
      </c>
      <c r="W460" s="2">
        <v>14</v>
      </c>
      <c r="X460" s="2" t="str">
        <f>IF(DatosLimpios[[#This Row],[Incident Resolution Time (in Hours)]]&gt;50,"Tardia",IF(DatosLimpios[[#This Row],[Incident Resolution Time (in Hours)]]&gt;20,"Media","Rapida" ))</f>
        <v>Rapida</v>
      </c>
    </row>
    <row r="461" spans="1:24" x14ac:dyDescent="0.25">
      <c r="A461" s="2">
        <v>464</v>
      </c>
      <c r="B461" s="3" t="s">
        <v>32</v>
      </c>
      <c r="C4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61" s="1" t="str">
        <f>IFERROR(VLOOKUP(DatosLimpios[[#This Row],[Paises]], TablaRegiones[],2,FALSE), "Otra")</f>
        <v>Europa</v>
      </c>
      <c r="E461" s="2">
        <v>2016</v>
      </c>
      <c r="F461" s="3" t="s">
        <v>50</v>
      </c>
      <c r="G461" s="2">
        <f xml:space="preserve"> 2025 -DatosLimpios[[#This Row],[Year]]</f>
        <v>9</v>
      </c>
      <c r="H461" s="1" t="str">
        <f>IF(TRIM(DatosLimpios[[#This Row],[Attack Type]])="","Unknown",PROPER(TRIM(LOWER(DatosLimpios[[#This Row],[Attack Type]]))))</f>
        <v>Phishing</v>
      </c>
      <c r="I461" s="3" t="s">
        <v>12</v>
      </c>
      <c r="J46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61" s="11">
        <v>4857</v>
      </c>
      <c r="L461" s="11">
        <f>IF(DatosLimpios[[#This Row],[Financial Loss (in Million $) ]]="",0,ABS(DatosLimpios[[#This Row],[Financial Loss (in Million $) ]]))*1000</f>
        <v>4857000</v>
      </c>
      <c r="M461" s="11" t="str">
        <f>IF(DatosLimpios[[#This Row],[Perdida economica UNK]]&gt;4000000,"Alta", IF(DatosLimpios[[#This Row],[Perdida economica UNK]]&gt;100000,"Media", "Baja"))</f>
        <v>Alta</v>
      </c>
      <c r="N461" s="18" t="s">
        <v>510</v>
      </c>
      <c r="O461" s="3" t="s">
        <v>36</v>
      </c>
      <c r="P461" s="2">
        <f>IF(DatosLimpios[[#This Row],[Number of Affected Users]]="six hundred",600,VALUE(DatosLimpios[[#This Row],[Number of Affected Users]]))</f>
        <v>907547</v>
      </c>
      <c r="Q461" s="2">
        <f>IF(DatosLimpios[[#This Row],[Number of Affected Users]]="six hundred",600,VALUE(DatosLimpios[[#This Row],[Number of Affected Users]]))</f>
        <v>907547</v>
      </c>
      <c r="R461" s="11">
        <f>DatosLimpios[[#This Row],[Perdida economica UNK]] /DatosLimpios[[#This Row],[Nº de Usuarios Afectados]]</f>
        <v>5.3517889431621724</v>
      </c>
      <c r="S461" s="11" t="str">
        <f>IF(DatosLimpios[[#This Row],[Perdida $ por Usuario]]&gt;100, "Grave",IF(DatosLimpios[[#This Row],[Perdida $ por Usuario]]&gt;40, "Moderada","Leve"))</f>
        <v>Leve</v>
      </c>
      <c r="T461" s="1" t="str">
        <f t="shared" si="7"/>
        <v>Unknown</v>
      </c>
      <c r="U461" s="3" t="s">
        <v>15</v>
      </c>
      <c r="V461" s="3" t="s">
        <v>49</v>
      </c>
      <c r="W461" s="2">
        <v>33</v>
      </c>
      <c r="X461" s="2" t="str">
        <f>IF(DatosLimpios[[#This Row],[Incident Resolution Time (in Hours)]]&gt;50,"Tardia",IF(DatosLimpios[[#This Row],[Incident Resolution Time (in Hours)]]&gt;20,"Media","Rapida" ))</f>
        <v>Media</v>
      </c>
    </row>
    <row r="462" spans="1:24" x14ac:dyDescent="0.25">
      <c r="A462" s="2">
        <v>465</v>
      </c>
      <c r="B462" s="3" t="s">
        <v>41</v>
      </c>
      <c r="C4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62" s="1" t="str">
        <f>IFERROR(VLOOKUP(DatosLimpios[[#This Row],[Paises]], TablaRegiones[],2,FALSE), "Otra")</f>
        <v>Europa</v>
      </c>
      <c r="E462" s="2">
        <v>2019</v>
      </c>
      <c r="F462" s="3" t="s">
        <v>50</v>
      </c>
      <c r="G462" s="2">
        <f xml:space="preserve"> 2025 -DatosLimpios[[#This Row],[Year]]</f>
        <v>6</v>
      </c>
      <c r="H462" s="1" t="str">
        <f>IF(TRIM(DatosLimpios[[#This Row],[Attack Type]])="","Unknown",PROPER(TRIM(LOWER(DatosLimpios[[#This Row],[Attack Type]]))))</f>
        <v>Phishing</v>
      </c>
      <c r="I462" s="3" t="s">
        <v>18</v>
      </c>
      <c r="J46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62" s="11">
        <v>30</v>
      </c>
      <c r="L462" s="11">
        <f>IF(DatosLimpios[[#This Row],[Financial Loss (in Million $) ]]="",0,ABS(DatosLimpios[[#This Row],[Financial Loss (in Million $) ]]))*1000</f>
        <v>30000</v>
      </c>
      <c r="M462" s="11" t="str">
        <f>IF(DatosLimpios[[#This Row],[Perdida economica UNK]]&gt;4000000,"Alta", IF(DatosLimpios[[#This Row],[Perdida economica UNK]]&gt;100000,"Media", "Baja"))</f>
        <v>Baja</v>
      </c>
      <c r="N462" s="18" t="s">
        <v>511</v>
      </c>
      <c r="O462" s="3" t="s">
        <v>36</v>
      </c>
      <c r="P462" s="2">
        <f>IF(DatosLimpios[[#This Row],[Number of Affected Users]]="six hundred",600,VALUE(DatosLimpios[[#This Row],[Number of Affected Users]]))</f>
        <v>298096</v>
      </c>
      <c r="Q462" s="2">
        <f>IF(DatosLimpios[[#This Row],[Number of Affected Users]]="six hundred",600,VALUE(DatosLimpios[[#This Row],[Number of Affected Users]]))</f>
        <v>298096</v>
      </c>
      <c r="R462" s="11">
        <f>DatosLimpios[[#This Row],[Perdida economica UNK]] /DatosLimpios[[#This Row],[Nº de Usuarios Afectados]]</f>
        <v>0.10063872041221619</v>
      </c>
      <c r="S462" s="11" t="str">
        <f>IF(DatosLimpios[[#This Row],[Perdida $ por Usuario]]&gt;100, "Grave",IF(DatosLimpios[[#This Row],[Perdida $ por Usuario]]&gt;40, "Moderada","Leve"))</f>
        <v>Leve</v>
      </c>
      <c r="T462" s="1" t="str">
        <f t="shared" si="7"/>
        <v>Unknown</v>
      </c>
      <c r="U462" s="3" t="s">
        <v>34</v>
      </c>
      <c r="V462" s="3" t="s">
        <v>49</v>
      </c>
      <c r="W462" s="2">
        <v>16</v>
      </c>
      <c r="X462" s="2" t="str">
        <f>IF(DatosLimpios[[#This Row],[Incident Resolution Time (in Hours)]]&gt;50,"Tardia",IF(DatosLimpios[[#This Row],[Incident Resolution Time (in Hours)]]&gt;20,"Media","Rapida" ))</f>
        <v>Rapida</v>
      </c>
    </row>
    <row r="463" spans="1:24" x14ac:dyDescent="0.25">
      <c r="A463" s="2">
        <v>466</v>
      </c>
      <c r="B463" s="3" t="s">
        <v>26</v>
      </c>
      <c r="C4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63" s="1" t="str">
        <f>IFERROR(VLOOKUP(DatosLimpios[[#This Row],[Paises]], TablaRegiones[],2,FALSE), "Otra")</f>
        <v>Europa</v>
      </c>
      <c r="E463" s="2">
        <v>2023</v>
      </c>
      <c r="F463" s="3" t="s">
        <v>50</v>
      </c>
      <c r="G463" s="2">
        <f xml:space="preserve"> 2025 -DatosLimpios[[#This Row],[Year]]</f>
        <v>2</v>
      </c>
      <c r="H463" s="1" t="str">
        <f>IF(TRIM(DatosLimpios[[#This Row],[Attack Type]])="","Unknown",PROPER(TRIM(LOWER(DatosLimpios[[#This Row],[Attack Type]]))))</f>
        <v>Phishing</v>
      </c>
      <c r="I463" s="3" t="s">
        <v>18</v>
      </c>
      <c r="J46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63" s="11">
        <v>3306</v>
      </c>
      <c r="L463" s="11">
        <f>IF(DatosLimpios[[#This Row],[Financial Loss (in Million $) ]]="",0,ABS(DatosLimpios[[#This Row],[Financial Loss (in Million $) ]]))*1000</f>
        <v>3306000</v>
      </c>
      <c r="M463" s="11" t="str">
        <f>IF(DatosLimpios[[#This Row],[Perdida economica UNK]]&gt;4000000,"Alta", IF(DatosLimpios[[#This Row],[Perdida economica UNK]]&gt;100000,"Media", "Baja"))</f>
        <v>Media</v>
      </c>
      <c r="N463" s="18" t="s">
        <v>512</v>
      </c>
      <c r="O463" s="3" t="s">
        <v>36</v>
      </c>
      <c r="P463" s="2">
        <f>IF(DatosLimpios[[#This Row],[Number of Affected Users]]="six hundred",600,VALUE(DatosLimpios[[#This Row],[Number of Affected Users]]))</f>
        <v>18579</v>
      </c>
      <c r="Q463" s="2">
        <f>IF(DatosLimpios[[#This Row],[Number of Affected Users]]="six hundred",600,VALUE(DatosLimpios[[#This Row],[Number of Affected Users]]))</f>
        <v>18579</v>
      </c>
      <c r="R463" s="11">
        <f>DatosLimpios[[#This Row],[Perdida economica UNK]] /DatosLimpios[[#This Row],[Nº de Usuarios Afectados]]</f>
        <v>177.94283868884224</v>
      </c>
      <c r="S463" s="11" t="str">
        <f>IF(DatosLimpios[[#This Row],[Perdida $ por Usuario]]&gt;100, "Grave",IF(DatosLimpios[[#This Row],[Perdida $ por Usuario]]&gt;40, "Moderada","Leve"))</f>
        <v>Grave</v>
      </c>
      <c r="T463" s="1" t="str">
        <f t="shared" si="7"/>
        <v>Unknown</v>
      </c>
      <c r="U463" s="3" t="s">
        <v>34</v>
      </c>
      <c r="V463" s="3" t="s">
        <v>16</v>
      </c>
      <c r="W463" s="2">
        <v>13</v>
      </c>
      <c r="X463" s="2" t="str">
        <f>IF(DatosLimpios[[#This Row],[Incident Resolution Time (in Hours)]]&gt;50,"Tardia",IF(DatosLimpios[[#This Row],[Incident Resolution Time (in Hours)]]&gt;20,"Media","Rapida" ))</f>
        <v>Rapida</v>
      </c>
    </row>
    <row r="464" spans="1:24" x14ac:dyDescent="0.25">
      <c r="A464" s="2">
        <v>467</v>
      </c>
      <c r="B464" s="3" t="s">
        <v>26</v>
      </c>
      <c r="C4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64" s="1" t="str">
        <f>IFERROR(VLOOKUP(DatosLimpios[[#This Row],[Paises]], TablaRegiones[],2,FALSE), "Otra")</f>
        <v>Europa</v>
      </c>
      <c r="E464" s="2">
        <v>2021</v>
      </c>
      <c r="F464" s="3" t="s">
        <v>63</v>
      </c>
      <c r="G464" s="2">
        <f xml:space="preserve"> 2025 -DatosLimpios[[#This Row],[Year]]</f>
        <v>4</v>
      </c>
      <c r="H464" s="1" t="str">
        <f>IF(TRIM(DatosLimpios[[#This Row],[Attack Type]])="","Unknown",PROPER(TRIM(LOWER(DatosLimpios[[#This Row],[Attack Type]]))))</f>
        <v>Malware</v>
      </c>
      <c r="I464" s="3" t="s">
        <v>12</v>
      </c>
      <c r="J46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64" s="11">
        <v>709</v>
      </c>
      <c r="L464" s="11">
        <f>IF(DatosLimpios[[#This Row],[Financial Loss (in Million $) ]]="",0,ABS(DatosLimpios[[#This Row],[Financial Loss (in Million $) ]]))*1000</f>
        <v>709000</v>
      </c>
      <c r="M464" s="11" t="str">
        <f>IF(DatosLimpios[[#This Row],[Perdida economica UNK]]&gt;4000000,"Alta", IF(DatosLimpios[[#This Row],[Perdida economica UNK]]&gt;100000,"Media", "Baja"))</f>
        <v>Media</v>
      </c>
      <c r="N464" s="18" t="s">
        <v>513</v>
      </c>
      <c r="O464" s="3" t="s">
        <v>29</v>
      </c>
      <c r="P464" s="2">
        <f>IF(DatosLimpios[[#This Row],[Number of Affected Users]]="six hundred",600,VALUE(DatosLimpios[[#This Row],[Number of Affected Users]]))</f>
        <v>490771</v>
      </c>
      <c r="Q464" s="2">
        <f>IF(DatosLimpios[[#This Row],[Number of Affected Users]]="six hundred",600,VALUE(DatosLimpios[[#This Row],[Number of Affected Users]]))</f>
        <v>490771</v>
      </c>
      <c r="R464" s="11">
        <f>DatosLimpios[[#This Row],[Perdida economica UNK]] /DatosLimpios[[#This Row],[Nº de Usuarios Afectados]]</f>
        <v>1.4446656383527143</v>
      </c>
      <c r="S464" s="11" t="str">
        <f>IF(DatosLimpios[[#This Row],[Perdida $ por Usuario]]&gt;100, "Grave",IF(DatosLimpios[[#This Row],[Perdida $ por Usuario]]&gt;40, "Moderada","Leve"))</f>
        <v>Leve</v>
      </c>
      <c r="T464" s="1" t="str">
        <f t="shared" si="7"/>
        <v>Nation-state</v>
      </c>
      <c r="U464" s="3" t="s">
        <v>25</v>
      </c>
      <c r="V464" s="3" t="s">
        <v>37</v>
      </c>
      <c r="W464" s="2">
        <v>70</v>
      </c>
      <c r="X464" s="2" t="str">
        <f>IF(DatosLimpios[[#This Row],[Incident Resolution Time (in Hours)]]&gt;50,"Tardia",IF(DatosLimpios[[#This Row],[Incident Resolution Time (in Hours)]]&gt;20,"Media","Rapida" ))</f>
        <v>Tardia</v>
      </c>
    </row>
    <row r="465" spans="1:24" x14ac:dyDescent="0.25">
      <c r="A465" s="2">
        <v>468</v>
      </c>
      <c r="B465" s="3" t="s">
        <v>32</v>
      </c>
      <c r="C4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65" s="1" t="str">
        <f>IFERROR(VLOOKUP(DatosLimpios[[#This Row],[Paises]], TablaRegiones[],2,FALSE), "Otra")</f>
        <v>Europa</v>
      </c>
      <c r="E465" s="2">
        <v>2020</v>
      </c>
      <c r="F465" s="3" t="s">
        <v>50</v>
      </c>
      <c r="G465" s="2">
        <f xml:space="preserve"> 2025 -DatosLimpios[[#This Row],[Year]]</f>
        <v>5</v>
      </c>
      <c r="H465" s="1" t="str">
        <f>IF(TRIM(DatosLimpios[[#This Row],[Attack Type]])="","Unknown",PROPER(TRIM(LOWER(DatosLimpios[[#This Row],[Attack Type]]))))</f>
        <v>Phishing</v>
      </c>
      <c r="I465" s="3" t="s">
        <v>47</v>
      </c>
      <c r="J46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65" s="11">
        <v>3812</v>
      </c>
      <c r="L465" s="11">
        <f>IF(DatosLimpios[[#This Row],[Financial Loss (in Million $) ]]="",0,ABS(DatosLimpios[[#This Row],[Financial Loss (in Million $) ]]))*1000</f>
        <v>3812000</v>
      </c>
      <c r="M465" s="11" t="str">
        <f>IF(DatosLimpios[[#This Row],[Perdida economica UNK]]&gt;4000000,"Alta", IF(DatosLimpios[[#This Row],[Perdida economica UNK]]&gt;100000,"Media", "Baja"))</f>
        <v>Media</v>
      </c>
      <c r="N465" s="18" t="s">
        <v>514</v>
      </c>
      <c r="O465" s="3" t="s">
        <v>29</v>
      </c>
      <c r="P465" s="2">
        <f>IF(DatosLimpios[[#This Row],[Number of Affected Users]]="six hundred",600,VALUE(DatosLimpios[[#This Row],[Number of Affected Users]]))</f>
        <v>394577</v>
      </c>
      <c r="Q465" s="2">
        <f>IF(DatosLimpios[[#This Row],[Number of Affected Users]]="six hundred",600,VALUE(DatosLimpios[[#This Row],[Number of Affected Users]]))</f>
        <v>394577</v>
      </c>
      <c r="R465" s="11">
        <f>DatosLimpios[[#This Row],[Perdida economica UNK]] /DatosLimpios[[#This Row],[Nº de Usuarios Afectados]]</f>
        <v>9.6609787189826068</v>
      </c>
      <c r="S465" s="11" t="str">
        <f>IF(DatosLimpios[[#This Row],[Perdida $ por Usuario]]&gt;100, "Grave",IF(DatosLimpios[[#This Row],[Perdida $ por Usuario]]&gt;40, "Moderada","Leve"))</f>
        <v>Leve</v>
      </c>
      <c r="T465" s="1" t="str">
        <f t="shared" si="7"/>
        <v>Nation-state</v>
      </c>
      <c r="U465" s="3" t="s">
        <v>15</v>
      </c>
      <c r="V465" s="3" t="s">
        <v>57</v>
      </c>
      <c r="W465" s="2">
        <v>33</v>
      </c>
      <c r="X465" s="2" t="str">
        <f>IF(DatosLimpios[[#This Row],[Incident Resolution Time (in Hours)]]&gt;50,"Tardia",IF(DatosLimpios[[#This Row],[Incident Resolution Time (in Hours)]]&gt;20,"Media","Rapida" ))</f>
        <v>Media</v>
      </c>
    </row>
    <row r="466" spans="1:24" x14ac:dyDescent="0.25">
      <c r="A466" s="2">
        <v>469</v>
      </c>
      <c r="B466" s="3" t="s">
        <v>45</v>
      </c>
      <c r="C4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466" s="1" t="str">
        <f>IFERROR(VLOOKUP(DatosLimpios[[#This Row],[Paises]], TablaRegiones[],2,FALSE), "Otra")</f>
        <v>Asia</v>
      </c>
      <c r="E466" s="2">
        <v>2021</v>
      </c>
      <c r="F466" s="3" t="s">
        <v>39</v>
      </c>
      <c r="G466" s="2">
        <f xml:space="preserve"> 2025 -DatosLimpios[[#This Row],[Year]]</f>
        <v>4</v>
      </c>
      <c r="H466" s="1" t="str">
        <f>IF(TRIM(DatosLimpios[[#This Row],[Attack Type]])="","Unknown",PROPER(TRIM(LOWER(DatosLimpios[[#This Row],[Attack Type]]))))</f>
        <v>Ddos</v>
      </c>
      <c r="I466" s="3" t="s">
        <v>27</v>
      </c>
      <c r="J46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66" s="11">
        <v>3519</v>
      </c>
      <c r="L466" s="11">
        <f>IF(DatosLimpios[[#This Row],[Financial Loss (in Million $) ]]="",0,ABS(DatosLimpios[[#This Row],[Financial Loss (in Million $) ]]))*1000</f>
        <v>3519000</v>
      </c>
      <c r="M466" s="11" t="str">
        <f>IF(DatosLimpios[[#This Row],[Perdida economica UNK]]&gt;4000000,"Alta", IF(DatosLimpios[[#This Row],[Perdida economica UNK]]&gt;100000,"Media", "Baja"))</f>
        <v>Media</v>
      </c>
      <c r="N466" s="18" t="s">
        <v>515</v>
      </c>
      <c r="O466" s="3" t="s">
        <v>29</v>
      </c>
      <c r="P466" s="2">
        <f>IF(DatosLimpios[[#This Row],[Number of Affected Users]]="six hundred",600,VALUE(DatosLimpios[[#This Row],[Number of Affected Users]]))</f>
        <v>155426</v>
      </c>
      <c r="Q466" s="2">
        <f>IF(DatosLimpios[[#This Row],[Number of Affected Users]]="six hundred",600,VALUE(DatosLimpios[[#This Row],[Number of Affected Users]]))</f>
        <v>155426</v>
      </c>
      <c r="R466" s="11">
        <f>DatosLimpios[[#This Row],[Perdida economica UNK]] /DatosLimpios[[#This Row],[Nº de Usuarios Afectados]]</f>
        <v>22.64099957536062</v>
      </c>
      <c r="S466" s="11" t="str">
        <f>IF(DatosLimpios[[#This Row],[Perdida $ por Usuario]]&gt;100, "Grave",IF(DatosLimpios[[#This Row],[Perdida $ por Usuario]]&gt;40, "Moderada","Leve"))</f>
        <v>Leve</v>
      </c>
      <c r="T466" s="1" t="str">
        <f t="shared" si="7"/>
        <v>Nation-state</v>
      </c>
      <c r="U466" s="3" t="s">
        <v>52</v>
      </c>
      <c r="V466" s="3" t="s">
        <v>49</v>
      </c>
      <c r="W466" s="2">
        <v>16</v>
      </c>
      <c r="X466" s="2" t="str">
        <f>IF(DatosLimpios[[#This Row],[Incident Resolution Time (in Hours)]]&gt;50,"Tardia",IF(DatosLimpios[[#This Row],[Incident Resolution Time (in Hours)]]&gt;20,"Media","Rapida" ))</f>
        <v>Rapida</v>
      </c>
    </row>
    <row r="467" spans="1:24" x14ac:dyDescent="0.25">
      <c r="A467" s="2">
        <v>470</v>
      </c>
      <c r="B467" s="3" t="s">
        <v>60</v>
      </c>
      <c r="C4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467" s="1" t="str">
        <f>IFERROR(VLOOKUP(DatosLimpios[[#This Row],[Paises]], TablaRegiones[],2,FALSE), "Otra")</f>
        <v>Asia</v>
      </c>
      <c r="E467" s="2">
        <v>2017</v>
      </c>
      <c r="F467" s="3" t="s">
        <v>17</v>
      </c>
      <c r="G467" s="2">
        <f xml:space="preserve"> 2025 -DatosLimpios[[#This Row],[Year]]</f>
        <v>8</v>
      </c>
      <c r="H467" s="1" t="str">
        <f>IF(TRIM(DatosLimpios[[#This Row],[Attack Type]])="","Unknown",PROPER(TRIM(LOWER(DatosLimpios[[#This Row],[Attack Type]]))))</f>
        <v>Ransomware</v>
      </c>
      <c r="I467" s="3" t="s">
        <v>12</v>
      </c>
      <c r="J46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67" s="11">
        <v>889</v>
      </c>
      <c r="L467" s="11">
        <f>IF(DatosLimpios[[#This Row],[Financial Loss (in Million $) ]]="",0,ABS(DatosLimpios[[#This Row],[Financial Loss (in Million $) ]]))*1000</f>
        <v>889000</v>
      </c>
      <c r="M467" s="11" t="str">
        <f>IF(DatosLimpios[[#This Row],[Perdida economica UNK]]&gt;4000000,"Alta", IF(DatosLimpios[[#This Row],[Perdida economica UNK]]&gt;100000,"Media", "Baja"))</f>
        <v>Media</v>
      </c>
      <c r="N467" s="18" t="s">
        <v>516</v>
      </c>
      <c r="O467" s="3" t="s">
        <v>33</v>
      </c>
      <c r="P467" s="2">
        <f>IF(DatosLimpios[[#This Row],[Number of Affected Users]]="six hundred",600,VALUE(DatosLimpios[[#This Row],[Number of Affected Users]]))</f>
        <v>444399</v>
      </c>
      <c r="Q467" s="2">
        <f>IF(DatosLimpios[[#This Row],[Number of Affected Users]]="six hundred",600,VALUE(DatosLimpios[[#This Row],[Number of Affected Users]]))</f>
        <v>444399</v>
      </c>
      <c r="R467" s="11">
        <f>DatosLimpios[[#This Row],[Perdida economica UNK]] /DatosLimpios[[#This Row],[Nº de Usuarios Afectados]]</f>
        <v>2.0004545464773775</v>
      </c>
      <c r="S467" s="11" t="str">
        <f>IF(DatosLimpios[[#This Row],[Perdida $ por Usuario]]&gt;100, "Grave",IF(DatosLimpios[[#This Row],[Perdida $ por Usuario]]&gt;40, "Moderada","Leve"))</f>
        <v>Leve</v>
      </c>
      <c r="T467" s="1" t="str">
        <f t="shared" si="7"/>
        <v>Insider</v>
      </c>
      <c r="U467" s="3" t="s">
        <v>52</v>
      </c>
      <c r="V467" s="3" t="s">
        <v>57</v>
      </c>
      <c r="W467" s="2">
        <v>38</v>
      </c>
      <c r="X467" s="2" t="str">
        <f>IF(DatosLimpios[[#This Row],[Incident Resolution Time (in Hours)]]&gt;50,"Tardia",IF(DatosLimpios[[#This Row],[Incident Resolution Time (in Hours)]]&gt;20,"Media","Rapida" ))</f>
        <v>Media</v>
      </c>
    </row>
    <row r="468" spans="1:24" x14ac:dyDescent="0.25">
      <c r="A468" s="2">
        <v>471</v>
      </c>
      <c r="B468" s="3" t="s">
        <v>71</v>
      </c>
      <c r="C4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68" s="1" t="str">
        <f>IFERROR(VLOOKUP(DatosLimpios[[#This Row],[Paises]], TablaRegiones[],2,FALSE), "Otra")</f>
        <v>Asia</v>
      </c>
      <c r="E468" s="2">
        <v>2015</v>
      </c>
      <c r="F468" s="3" t="s">
        <v>22</v>
      </c>
      <c r="G468" s="2">
        <f xml:space="preserve"> 2025 -DatosLimpios[[#This Row],[Year]]</f>
        <v>10</v>
      </c>
      <c r="H468" s="1" t="str">
        <f>IF(TRIM(DatosLimpios[[#This Row],[Attack Type]])="","Unknown",PROPER(TRIM(LOWER(DatosLimpios[[#This Row],[Attack Type]]))))</f>
        <v>Man-In-The-Middle</v>
      </c>
      <c r="I468" s="3" t="s">
        <v>47</v>
      </c>
      <c r="J46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68" s="11">
        <v>796</v>
      </c>
      <c r="L468" s="11">
        <f>IF(DatosLimpios[[#This Row],[Financial Loss (in Million $) ]]="",0,ABS(DatosLimpios[[#This Row],[Financial Loss (in Million $) ]]))*1000</f>
        <v>796000</v>
      </c>
      <c r="M468" s="11" t="str">
        <f>IF(DatosLimpios[[#This Row],[Perdida economica UNK]]&gt;4000000,"Alta", IF(DatosLimpios[[#This Row],[Perdida economica UNK]]&gt;100000,"Media", "Baja"))</f>
        <v>Media</v>
      </c>
      <c r="N468" s="18" t="s">
        <v>517</v>
      </c>
      <c r="O468" s="3" t="s">
        <v>36</v>
      </c>
      <c r="P468" s="2">
        <f>IF(DatosLimpios[[#This Row],[Number of Affected Users]]="six hundred",600,VALUE(DatosLimpios[[#This Row],[Number of Affected Users]]))</f>
        <v>770028</v>
      </c>
      <c r="Q468" s="2">
        <f>IF(DatosLimpios[[#This Row],[Number of Affected Users]]="six hundred",600,VALUE(DatosLimpios[[#This Row],[Number of Affected Users]]))</f>
        <v>770028</v>
      </c>
      <c r="R468" s="11">
        <f>DatosLimpios[[#This Row],[Perdida economica UNK]] /DatosLimpios[[#This Row],[Nº de Usuarios Afectados]]</f>
        <v>1.0337286436337381</v>
      </c>
      <c r="S468" s="11" t="str">
        <f>IF(DatosLimpios[[#This Row],[Perdida $ por Usuario]]&gt;100, "Grave",IF(DatosLimpios[[#This Row],[Perdida $ por Usuario]]&gt;40, "Moderada","Leve"))</f>
        <v>Leve</v>
      </c>
      <c r="T468" s="1" t="str">
        <f t="shared" si="7"/>
        <v>Unknown</v>
      </c>
      <c r="U468" s="3" t="s">
        <v>15</v>
      </c>
      <c r="V468" s="3" t="s">
        <v>49</v>
      </c>
      <c r="W468" s="2">
        <v>58</v>
      </c>
      <c r="X468" s="2" t="str">
        <f>IF(DatosLimpios[[#This Row],[Incident Resolution Time (in Hours)]]&gt;50,"Tardia",IF(DatosLimpios[[#This Row],[Incident Resolution Time (in Hours)]]&gt;20,"Media","Rapida" ))</f>
        <v>Tardia</v>
      </c>
    </row>
    <row r="469" spans="1:24" x14ac:dyDescent="0.25">
      <c r="A469" s="2">
        <v>472</v>
      </c>
      <c r="B469" s="3" t="s">
        <v>66</v>
      </c>
      <c r="C4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69" s="1" t="str">
        <f>IFERROR(VLOOKUP(DatosLimpios[[#This Row],[Paises]], TablaRegiones[],2,FALSE), "Otra")</f>
        <v>América</v>
      </c>
      <c r="E469" s="2">
        <v>2023</v>
      </c>
      <c r="F469" s="3" t="s">
        <v>17</v>
      </c>
      <c r="G469" s="2">
        <f xml:space="preserve"> 2025 -DatosLimpios[[#This Row],[Year]]</f>
        <v>2</v>
      </c>
      <c r="H469" s="1" t="str">
        <f>IF(TRIM(DatosLimpios[[#This Row],[Attack Type]])="","Unknown",PROPER(TRIM(LOWER(DatosLimpios[[#This Row],[Attack Type]]))))</f>
        <v>Ransomware</v>
      </c>
      <c r="I469" s="3" t="s">
        <v>18</v>
      </c>
      <c r="J46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69" s="11">
        <v>6638</v>
      </c>
      <c r="L469" s="11">
        <f>IF(DatosLimpios[[#This Row],[Financial Loss (in Million $) ]]="",0,ABS(DatosLimpios[[#This Row],[Financial Loss (in Million $) ]]))*1000</f>
        <v>6638000</v>
      </c>
      <c r="M469" s="11" t="str">
        <f>IF(DatosLimpios[[#This Row],[Perdida economica UNK]]&gt;4000000,"Alta", IF(DatosLimpios[[#This Row],[Perdida economica UNK]]&gt;100000,"Media", "Baja"))</f>
        <v>Alta</v>
      </c>
      <c r="N469" s="18" t="s">
        <v>518</v>
      </c>
      <c r="O469" s="3" t="s">
        <v>14</v>
      </c>
      <c r="P469" s="2">
        <f>IF(DatosLimpios[[#This Row],[Number of Affected Users]]="six hundred",600,VALUE(DatosLimpios[[#This Row],[Number of Affected Users]]))</f>
        <v>608520</v>
      </c>
      <c r="Q469" s="2">
        <f>IF(DatosLimpios[[#This Row],[Number of Affected Users]]="six hundred",600,VALUE(DatosLimpios[[#This Row],[Number of Affected Users]]))</f>
        <v>608520</v>
      </c>
      <c r="R469" s="11">
        <f>DatosLimpios[[#This Row],[Perdida economica UNK]] /DatosLimpios[[#This Row],[Nº de Usuarios Afectados]]</f>
        <v>10.908433576546376</v>
      </c>
      <c r="S469" s="11" t="str">
        <f>IF(DatosLimpios[[#This Row],[Perdida $ por Usuario]]&gt;100, "Grave",IF(DatosLimpios[[#This Row],[Perdida $ por Usuario]]&gt;40, "Moderada","Leve"))</f>
        <v>Leve</v>
      </c>
      <c r="T469" s="1" t="str">
        <f t="shared" si="7"/>
        <v>Hacker Group</v>
      </c>
      <c r="U469" s="3" t="s">
        <v>52</v>
      </c>
      <c r="V469" s="3" t="s">
        <v>16</v>
      </c>
      <c r="W469" s="2">
        <v>14</v>
      </c>
      <c r="X469" s="2" t="str">
        <f>IF(DatosLimpios[[#This Row],[Incident Resolution Time (in Hours)]]&gt;50,"Tardia",IF(DatosLimpios[[#This Row],[Incident Resolution Time (in Hours)]]&gt;20,"Media","Rapida" ))</f>
        <v>Rapida</v>
      </c>
    </row>
    <row r="470" spans="1:24" x14ac:dyDescent="0.25">
      <c r="A470" s="2">
        <v>473</v>
      </c>
      <c r="B470" s="3" t="s">
        <v>58</v>
      </c>
      <c r="C4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70" s="1" t="str">
        <f>IFERROR(VLOOKUP(DatosLimpios[[#This Row],[Paises]], TablaRegiones[],2,FALSE), "Otra")</f>
        <v>Oceanía</v>
      </c>
      <c r="E470" s="2">
        <v>2020</v>
      </c>
      <c r="F470" s="3" t="s">
        <v>39</v>
      </c>
      <c r="G470" s="2">
        <f xml:space="preserve"> 2025 -DatosLimpios[[#This Row],[Year]]</f>
        <v>5</v>
      </c>
      <c r="H470" s="1" t="str">
        <f>IF(TRIM(DatosLimpios[[#This Row],[Attack Type]])="","Unknown",PROPER(TRIM(LOWER(DatosLimpios[[#This Row],[Attack Type]]))))</f>
        <v>Ddos</v>
      </c>
      <c r="I470" s="3" t="s">
        <v>47</v>
      </c>
      <c r="J47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470" s="11">
        <v>9145</v>
      </c>
      <c r="L470" s="11">
        <f>IF(DatosLimpios[[#This Row],[Financial Loss (in Million $) ]]="",0,ABS(DatosLimpios[[#This Row],[Financial Loss (in Million $) ]]))*1000</f>
        <v>9145000</v>
      </c>
      <c r="M470" s="11" t="str">
        <f>IF(DatosLimpios[[#This Row],[Perdida economica UNK]]&gt;4000000,"Alta", IF(DatosLimpios[[#This Row],[Perdida economica UNK]]&gt;100000,"Media", "Baja"))</f>
        <v>Alta</v>
      </c>
      <c r="N470" s="18" t="s">
        <v>519</v>
      </c>
      <c r="O470" s="3" t="s">
        <v>14</v>
      </c>
      <c r="P470" s="2">
        <f>IF(DatosLimpios[[#This Row],[Number of Affected Users]]="six hundred",600,VALUE(DatosLimpios[[#This Row],[Number of Affected Users]]))</f>
        <v>471113</v>
      </c>
      <c r="Q470" s="2">
        <f>IF(DatosLimpios[[#This Row],[Number of Affected Users]]="six hundred",600,VALUE(DatosLimpios[[#This Row],[Number of Affected Users]]))</f>
        <v>471113</v>
      </c>
      <c r="R470" s="11">
        <f>DatosLimpios[[#This Row],[Perdida economica UNK]] /DatosLimpios[[#This Row],[Nº de Usuarios Afectados]]</f>
        <v>19.411478774731329</v>
      </c>
      <c r="S470" s="11" t="str">
        <f>IF(DatosLimpios[[#This Row],[Perdida $ por Usuario]]&gt;100, "Grave",IF(DatosLimpios[[#This Row],[Perdida $ por Usuario]]&gt;40, "Moderada","Leve"))</f>
        <v>Leve</v>
      </c>
      <c r="T470" s="1" t="str">
        <f t="shared" si="7"/>
        <v>Hacker Group</v>
      </c>
      <c r="U470" s="3" t="s">
        <v>15</v>
      </c>
      <c r="V470" s="3" t="s">
        <v>31</v>
      </c>
      <c r="W470" s="2">
        <v>71</v>
      </c>
      <c r="X470" s="2" t="str">
        <f>IF(DatosLimpios[[#This Row],[Incident Resolution Time (in Hours)]]&gt;50,"Tardia",IF(DatosLimpios[[#This Row],[Incident Resolution Time (in Hours)]]&gt;20,"Media","Rapida" ))</f>
        <v>Tardia</v>
      </c>
    </row>
    <row r="471" spans="1:24" x14ac:dyDescent="0.25">
      <c r="A471" s="2">
        <v>474</v>
      </c>
      <c r="B471" s="3" t="s">
        <v>32</v>
      </c>
      <c r="C4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71" s="1" t="str">
        <f>IFERROR(VLOOKUP(DatosLimpios[[#This Row],[Paises]], TablaRegiones[],2,FALSE), "Otra")</f>
        <v>Europa</v>
      </c>
      <c r="E471" s="2">
        <v>2015</v>
      </c>
      <c r="F471" s="3" t="s">
        <v>22</v>
      </c>
      <c r="G471" s="2">
        <f xml:space="preserve"> 2025 -DatosLimpios[[#This Row],[Year]]</f>
        <v>10</v>
      </c>
      <c r="H471" s="1" t="str">
        <f>IF(TRIM(DatosLimpios[[#This Row],[Attack Type]])="","Unknown",PROPER(TRIM(LOWER(DatosLimpios[[#This Row],[Attack Type]]))))</f>
        <v>Man-In-The-Middle</v>
      </c>
      <c r="I471" s="3" t="s">
        <v>18</v>
      </c>
      <c r="J47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71" s="11">
        <v>6365</v>
      </c>
      <c r="L471" s="11">
        <f>IF(DatosLimpios[[#This Row],[Financial Loss (in Million $) ]]="",0,ABS(DatosLimpios[[#This Row],[Financial Loss (in Million $) ]]))*1000</f>
        <v>6365000</v>
      </c>
      <c r="M471" s="11" t="str">
        <f>IF(DatosLimpios[[#This Row],[Perdida economica UNK]]&gt;4000000,"Alta", IF(DatosLimpios[[#This Row],[Perdida economica UNK]]&gt;100000,"Media", "Baja"))</f>
        <v>Alta</v>
      </c>
      <c r="N471" s="18" t="s">
        <v>520</v>
      </c>
      <c r="O471" s="3" t="s">
        <v>29</v>
      </c>
      <c r="P471" s="2">
        <f>IF(DatosLimpios[[#This Row],[Number of Affected Users]]="six hundred",600,VALUE(DatosLimpios[[#This Row],[Number of Affected Users]]))</f>
        <v>311253</v>
      </c>
      <c r="Q471" s="2">
        <f>IF(DatosLimpios[[#This Row],[Number of Affected Users]]="six hundred",600,VALUE(DatosLimpios[[#This Row],[Number of Affected Users]]))</f>
        <v>311253</v>
      </c>
      <c r="R471" s="11">
        <f>DatosLimpios[[#This Row],[Perdida economica UNK]] /DatosLimpios[[#This Row],[Nº de Usuarios Afectados]]</f>
        <v>20.44960209218867</v>
      </c>
      <c r="S471" s="11" t="str">
        <f>IF(DatosLimpios[[#This Row],[Perdida $ por Usuario]]&gt;100, "Grave",IF(DatosLimpios[[#This Row],[Perdida $ por Usuario]]&gt;40, "Moderada","Leve"))</f>
        <v>Leve</v>
      </c>
      <c r="T471" s="1" t="str">
        <f t="shared" si="7"/>
        <v>Nation-state</v>
      </c>
      <c r="U471" s="3" t="s">
        <v>25</v>
      </c>
      <c r="V471" s="3" t="s">
        <v>31</v>
      </c>
      <c r="W471" s="2">
        <v>36</v>
      </c>
      <c r="X471" s="2" t="str">
        <f>IF(DatosLimpios[[#This Row],[Incident Resolution Time (in Hours)]]&gt;50,"Tardia",IF(DatosLimpios[[#This Row],[Incident Resolution Time (in Hours)]]&gt;20,"Media","Rapida" ))</f>
        <v>Media</v>
      </c>
    </row>
    <row r="472" spans="1:24" x14ac:dyDescent="0.25">
      <c r="A472" s="2">
        <v>475</v>
      </c>
      <c r="B472" s="3" t="s">
        <v>66</v>
      </c>
      <c r="C4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72" s="1" t="str">
        <f>IFERROR(VLOOKUP(DatosLimpios[[#This Row],[Paises]], TablaRegiones[],2,FALSE), "Otra")</f>
        <v>América</v>
      </c>
      <c r="E472" s="2">
        <v>2023</v>
      </c>
      <c r="F472" s="3" t="s">
        <v>39</v>
      </c>
      <c r="G472" s="2">
        <f xml:space="preserve"> 2025 -DatosLimpios[[#This Row],[Year]]</f>
        <v>2</v>
      </c>
      <c r="H472" s="1" t="str">
        <f>IF(TRIM(DatosLimpios[[#This Row],[Attack Type]])="","Unknown",PROPER(TRIM(LOWER(DatosLimpios[[#This Row],[Attack Type]]))))</f>
        <v>Ddos</v>
      </c>
      <c r="I472" s="3" t="s">
        <v>23</v>
      </c>
      <c r="J47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72" s="11">
        <v>8419</v>
      </c>
      <c r="L472" s="11">
        <f>IF(DatosLimpios[[#This Row],[Financial Loss (in Million $) ]]="",0,ABS(DatosLimpios[[#This Row],[Financial Loss (in Million $) ]]))*1000</f>
        <v>8419000</v>
      </c>
      <c r="M472" s="11" t="str">
        <f>IF(DatosLimpios[[#This Row],[Perdida economica UNK]]&gt;4000000,"Alta", IF(DatosLimpios[[#This Row],[Perdida economica UNK]]&gt;100000,"Media", "Baja"))</f>
        <v>Alta</v>
      </c>
      <c r="N472" s="18" t="s">
        <v>521</v>
      </c>
      <c r="O472" s="3" t="s">
        <v>33</v>
      </c>
      <c r="P472" s="2">
        <f>IF(DatosLimpios[[#This Row],[Number of Affected Users]]="six hundred",600,VALUE(DatosLimpios[[#This Row],[Number of Affected Users]]))</f>
        <v>390409</v>
      </c>
      <c r="Q472" s="2">
        <f>IF(DatosLimpios[[#This Row],[Number of Affected Users]]="six hundred",600,VALUE(DatosLimpios[[#This Row],[Number of Affected Users]]))</f>
        <v>390409</v>
      </c>
      <c r="R472" s="11">
        <f>DatosLimpios[[#This Row],[Perdida economica UNK]] /DatosLimpios[[#This Row],[Nº de Usuarios Afectados]]</f>
        <v>21.564564341498276</v>
      </c>
      <c r="S472" s="11" t="str">
        <f>IF(DatosLimpios[[#This Row],[Perdida $ por Usuario]]&gt;100, "Grave",IF(DatosLimpios[[#This Row],[Perdida $ por Usuario]]&gt;40, "Moderada","Leve"))</f>
        <v>Leve</v>
      </c>
      <c r="T472" s="1" t="str">
        <f t="shared" si="7"/>
        <v>Insider</v>
      </c>
      <c r="U472" s="3" t="s">
        <v>52</v>
      </c>
      <c r="V472" s="3" t="s">
        <v>31</v>
      </c>
      <c r="W472" s="2">
        <v>31</v>
      </c>
      <c r="X472" s="2" t="str">
        <f>IF(DatosLimpios[[#This Row],[Incident Resolution Time (in Hours)]]&gt;50,"Tardia",IF(DatosLimpios[[#This Row],[Incident Resolution Time (in Hours)]]&gt;20,"Media","Rapida" ))</f>
        <v>Media</v>
      </c>
    </row>
    <row r="473" spans="1:24" x14ac:dyDescent="0.25">
      <c r="A473" s="2">
        <v>476</v>
      </c>
      <c r="B473" s="3" t="s">
        <v>10</v>
      </c>
      <c r="C4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73" s="1" t="str">
        <f>IFERROR(VLOOKUP(DatosLimpios[[#This Row],[Paises]], TablaRegiones[],2,FALSE), "Otra")</f>
        <v>Asia</v>
      </c>
      <c r="E473" s="2">
        <v>2015</v>
      </c>
      <c r="F473" s="3" t="s">
        <v>42</v>
      </c>
      <c r="G473" s="2">
        <f xml:space="preserve"> 2025 -DatosLimpios[[#This Row],[Year]]</f>
        <v>10</v>
      </c>
      <c r="H473" s="1" t="str">
        <f>IF(TRIM(DatosLimpios[[#This Row],[Attack Type]])="","Unknown",PROPER(TRIM(LOWER(DatosLimpios[[#This Row],[Attack Type]]))))</f>
        <v>Sql Injection</v>
      </c>
      <c r="I473" s="3" t="s">
        <v>23</v>
      </c>
      <c r="J47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73" s="11">
        <v>2835</v>
      </c>
      <c r="L473" s="11">
        <f>IF(DatosLimpios[[#This Row],[Financial Loss (in Million $) ]]="",0,ABS(DatosLimpios[[#This Row],[Financial Loss (in Million $) ]]))*1000</f>
        <v>2835000</v>
      </c>
      <c r="M473" s="11" t="str">
        <f>IF(DatosLimpios[[#This Row],[Perdida economica UNK]]&gt;4000000,"Alta", IF(DatosLimpios[[#This Row],[Perdida economica UNK]]&gt;100000,"Media", "Baja"))</f>
        <v>Media</v>
      </c>
      <c r="N473" s="18" t="s">
        <v>522</v>
      </c>
      <c r="O473" s="3" t="s">
        <v>36</v>
      </c>
      <c r="P473" s="2">
        <f>IF(DatosLimpios[[#This Row],[Number of Affected Users]]="six hundred",600,VALUE(DatosLimpios[[#This Row],[Number of Affected Users]]))</f>
        <v>604786</v>
      </c>
      <c r="Q473" s="2">
        <f>IF(DatosLimpios[[#This Row],[Number of Affected Users]]="six hundred",600,VALUE(DatosLimpios[[#This Row],[Number of Affected Users]]))</f>
        <v>604786</v>
      </c>
      <c r="R473" s="11">
        <f>DatosLimpios[[#This Row],[Perdida economica UNK]] /DatosLimpios[[#This Row],[Nº de Usuarios Afectados]]</f>
        <v>4.6876085094562372</v>
      </c>
      <c r="S473" s="11" t="str">
        <f>IF(DatosLimpios[[#This Row],[Perdida $ por Usuario]]&gt;100, "Grave",IF(DatosLimpios[[#This Row],[Perdida $ por Usuario]]&gt;40, "Moderada","Leve"))</f>
        <v>Leve</v>
      </c>
      <c r="T473" s="1" t="str">
        <f t="shared" si="7"/>
        <v>Unknown</v>
      </c>
      <c r="U473" s="3" t="s">
        <v>52</v>
      </c>
      <c r="V473" s="3" t="s">
        <v>16</v>
      </c>
      <c r="W473" s="2">
        <v>34</v>
      </c>
      <c r="X473" s="2" t="str">
        <f>IF(DatosLimpios[[#This Row],[Incident Resolution Time (in Hours)]]&gt;50,"Tardia",IF(DatosLimpios[[#This Row],[Incident Resolution Time (in Hours)]]&gt;20,"Media","Rapida" ))</f>
        <v>Media</v>
      </c>
    </row>
    <row r="474" spans="1:24" x14ac:dyDescent="0.25">
      <c r="A474" s="2">
        <v>477</v>
      </c>
      <c r="B474" s="3" t="s">
        <v>10</v>
      </c>
      <c r="C4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74" s="1" t="str">
        <f>IFERROR(VLOOKUP(DatosLimpios[[#This Row],[Paises]], TablaRegiones[],2,FALSE), "Otra")</f>
        <v>Asia</v>
      </c>
      <c r="E474" s="2">
        <v>2024</v>
      </c>
      <c r="F474" s="3" t="s">
        <v>42</v>
      </c>
      <c r="G474" s="2">
        <f xml:space="preserve"> 2025 -DatosLimpios[[#This Row],[Year]]</f>
        <v>1</v>
      </c>
      <c r="H474" s="1" t="str">
        <f>IF(TRIM(DatosLimpios[[#This Row],[Attack Type]])="","Unknown",PROPER(TRIM(LOWER(DatosLimpios[[#This Row],[Attack Type]]))))</f>
        <v>Sql Injection</v>
      </c>
      <c r="I474" s="3" t="s">
        <v>69</v>
      </c>
      <c r="J47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74" s="11">
        <v>8423</v>
      </c>
      <c r="L474" s="11">
        <f>IF(DatosLimpios[[#This Row],[Financial Loss (in Million $) ]]="",0,ABS(DatosLimpios[[#This Row],[Financial Loss (in Million $) ]]))*1000</f>
        <v>8423000</v>
      </c>
      <c r="M474" s="11" t="str">
        <f>IF(DatosLimpios[[#This Row],[Perdida economica UNK]]&gt;4000000,"Alta", IF(DatosLimpios[[#This Row],[Perdida economica UNK]]&gt;100000,"Media", "Baja"))</f>
        <v>Alta</v>
      </c>
      <c r="N474" s="18" t="s">
        <v>523</v>
      </c>
      <c r="O474" s="3" t="s">
        <v>36</v>
      </c>
      <c r="P474" s="2">
        <f>IF(DatosLimpios[[#This Row],[Number of Affected Users]]="six hundred",600,VALUE(DatosLimpios[[#This Row],[Number of Affected Users]]))</f>
        <v>568377</v>
      </c>
      <c r="Q474" s="2">
        <f>IF(DatosLimpios[[#This Row],[Number of Affected Users]]="six hundred",600,VALUE(DatosLimpios[[#This Row],[Number of Affected Users]]))</f>
        <v>568377</v>
      </c>
      <c r="R474" s="11">
        <f>DatosLimpios[[#This Row],[Perdida economica UNK]] /DatosLimpios[[#This Row],[Nº de Usuarios Afectados]]</f>
        <v>14.819389243407105</v>
      </c>
      <c r="S474" s="11" t="str">
        <f>IF(DatosLimpios[[#This Row],[Perdida $ por Usuario]]&gt;100, "Grave",IF(DatosLimpios[[#This Row],[Perdida $ por Usuario]]&gt;40, "Moderada","Leve"))</f>
        <v>Leve</v>
      </c>
      <c r="T474" s="1" t="str">
        <f t="shared" si="7"/>
        <v>Unknown</v>
      </c>
      <c r="U474" s="3" t="s">
        <v>34</v>
      </c>
      <c r="V474" s="3" t="s">
        <v>37</v>
      </c>
      <c r="W474" s="2">
        <v>38</v>
      </c>
      <c r="X474" s="2" t="str">
        <f>IF(DatosLimpios[[#This Row],[Incident Resolution Time (in Hours)]]&gt;50,"Tardia",IF(DatosLimpios[[#This Row],[Incident Resolution Time (in Hours)]]&gt;20,"Media","Rapida" ))</f>
        <v>Media</v>
      </c>
    </row>
    <row r="475" spans="1:24" x14ac:dyDescent="0.25">
      <c r="A475" s="2">
        <v>478</v>
      </c>
      <c r="B475" s="3" t="s">
        <v>60</v>
      </c>
      <c r="C4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475" s="1" t="str">
        <f>IFERROR(VLOOKUP(DatosLimpios[[#This Row],[Paises]], TablaRegiones[],2,FALSE), "Otra")</f>
        <v>Asia</v>
      </c>
      <c r="E475" s="2">
        <v>2020</v>
      </c>
      <c r="F475" s="3" t="s">
        <v>42</v>
      </c>
      <c r="G475" s="2">
        <f xml:space="preserve"> 2025 -DatosLimpios[[#This Row],[Year]]</f>
        <v>5</v>
      </c>
      <c r="H475" s="1" t="str">
        <f>IF(TRIM(DatosLimpios[[#This Row],[Attack Type]])="","Unknown",PROPER(TRIM(LOWER(DatosLimpios[[#This Row],[Attack Type]]))))</f>
        <v>Sql Injection</v>
      </c>
      <c r="I475" s="3" t="s">
        <v>27</v>
      </c>
      <c r="J47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75" s="11">
        <v>2989</v>
      </c>
      <c r="L475" s="11">
        <f>IF(DatosLimpios[[#This Row],[Financial Loss (in Million $) ]]="",0,ABS(DatosLimpios[[#This Row],[Financial Loss (in Million $) ]]))*1000</f>
        <v>2989000</v>
      </c>
      <c r="M475" s="11" t="str">
        <f>IF(DatosLimpios[[#This Row],[Perdida economica UNK]]&gt;4000000,"Alta", IF(DatosLimpios[[#This Row],[Perdida economica UNK]]&gt;100000,"Media", "Baja"))</f>
        <v>Media</v>
      </c>
      <c r="N475" s="18" t="s">
        <v>524</v>
      </c>
      <c r="O475" s="3" t="s">
        <v>33</v>
      </c>
      <c r="P475" s="2">
        <f>IF(DatosLimpios[[#This Row],[Number of Affected Users]]="six hundred",600,VALUE(DatosLimpios[[#This Row],[Number of Affected Users]]))</f>
        <v>267678</v>
      </c>
      <c r="Q475" s="2">
        <f>IF(DatosLimpios[[#This Row],[Number of Affected Users]]="six hundred",600,VALUE(DatosLimpios[[#This Row],[Number of Affected Users]]))</f>
        <v>267678</v>
      </c>
      <c r="R475" s="11">
        <f>DatosLimpios[[#This Row],[Perdida economica UNK]] /DatosLimpios[[#This Row],[Nº de Usuarios Afectados]]</f>
        <v>11.166401422604771</v>
      </c>
      <c r="S475" s="11" t="str">
        <f>IF(DatosLimpios[[#This Row],[Perdida $ por Usuario]]&gt;100, "Grave",IF(DatosLimpios[[#This Row],[Perdida $ por Usuario]]&gt;40, "Moderada","Leve"))</f>
        <v>Leve</v>
      </c>
      <c r="T475" s="1" t="str">
        <f t="shared" si="7"/>
        <v>Insider</v>
      </c>
      <c r="U475" s="3" t="s">
        <v>52</v>
      </c>
      <c r="V475" s="3" t="s">
        <v>31</v>
      </c>
      <c r="W475" s="2">
        <v>13</v>
      </c>
      <c r="X475" s="2" t="str">
        <f>IF(DatosLimpios[[#This Row],[Incident Resolution Time (in Hours)]]&gt;50,"Tardia",IF(DatosLimpios[[#This Row],[Incident Resolution Time (in Hours)]]&gt;20,"Media","Rapida" ))</f>
        <v>Rapida</v>
      </c>
    </row>
    <row r="476" spans="1:24" x14ac:dyDescent="0.25">
      <c r="A476" s="2">
        <v>479</v>
      </c>
      <c r="B476" s="3" t="s">
        <v>58</v>
      </c>
      <c r="C4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76" s="1" t="str">
        <f>IFERROR(VLOOKUP(DatosLimpios[[#This Row],[Paises]], TablaRegiones[],2,FALSE), "Otra")</f>
        <v>Oceanía</v>
      </c>
      <c r="E476" s="2">
        <v>2020</v>
      </c>
      <c r="F476" s="3" t="s">
        <v>63</v>
      </c>
      <c r="G476" s="2">
        <f xml:space="preserve"> 2025 -DatosLimpios[[#This Row],[Year]]</f>
        <v>5</v>
      </c>
      <c r="H476" s="1" t="str">
        <f>IF(TRIM(DatosLimpios[[#This Row],[Attack Type]])="","Unknown",PROPER(TRIM(LOWER(DatosLimpios[[#This Row],[Attack Type]]))))</f>
        <v>Malware</v>
      </c>
      <c r="I476" s="3" t="s">
        <v>12</v>
      </c>
      <c r="J47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76" s="11">
        <v>595</v>
      </c>
      <c r="L476" s="11">
        <f>IF(DatosLimpios[[#This Row],[Financial Loss (in Million $) ]]="",0,ABS(DatosLimpios[[#This Row],[Financial Loss (in Million $) ]]))*1000</f>
        <v>595000</v>
      </c>
      <c r="M476" s="11" t="str">
        <f>IF(DatosLimpios[[#This Row],[Perdida economica UNK]]&gt;4000000,"Alta", IF(DatosLimpios[[#This Row],[Perdida economica UNK]]&gt;100000,"Media", "Baja"))</f>
        <v>Media</v>
      </c>
      <c r="N476" s="18" t="s">
        <v>525</v>
      </c>
      <c r="O476" s="3" t="s">
        <v>33</v>
      </c>
      <c r="P476" s="2">
        <f>IF(DatosLimpios[[#This Row],[Number of Affected Users]]="six hundred",600,VALUE(DatosLimpios[[#This Row],[Number of Affected Users]]))</f>
        <v>592485</v>
      </c>
      <c r="Q476" s="2">
        <f>IF(DatosLimpios[[#This Row],[Number of Affected Users]]="six hundred",600,VALUE(DatosLimpios[[#This Row],[Number of Affected Users]]))</f>
        <v>592485</v>
      </c>
      <c r="R476" s="11">
        <f>DatosLimpios[[#This Row],[Perdida economica UNK]] /DatosLimpios[[#This Row],[Nº de Usuarios Afectados]]</f>
        <v>1.0042448332025284</v>
      </c>
      <c r="S476" s="11" t="str">
        <f>IF(DatosLimpios[[#This Row],[Perdida $ por Usuario]]&gt;100, "Grave",IF(DatosLimpios[[#This Row],[Perdida $ por Usuario]]&gt;40, "Moderada","Leve"))</f>
        <v>Leve</v>
      </c>
      <c r="T476" s="1" t="str">
        <f t="shared" si="7"/>
        <v>Insider</v>
      </c>
      <c r="U476" s="3" t="s">
        <v>25</v>
      </c>
      <c r="V476" s="3" t="s">
        <v>49</v>
      </c>
      <c r="W476" s="2">
        <v>10</v>
      </c>
      <c r="X476" s="2" t="str">
        <f>IF(DatosLimpios[[#This Row],[Incident Resolution Time (in Hours)]]&gt;50,"Tardia",IF(DatosLimpios[[#This Row],[Incident Resolution Time (in Hours)]]&gt;20,"Media","Rapida" ))</f>
        <v>Rapida</v>
      </c>
    </row>
    <row r="477" spans="1:24" x14ac:dyDescent="0.25">
      <c r="A477" s="2">
        <v>480</v>
      </c>
      <c r="B477" s="3" t="s">
        <v>87</v>
      </c>
      <c r="C4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477" s="1" t="str">
        <f>IFERROR(VLOOKUP(DatosLimpios[[#This Row],[Paises]], TablaRegiones[],2,FALSE), "Otra")</f>
        <v>América</v>
      </c>
      <c r="E477" s="2">
        <v>2018</v>
      </c>
      <c r="F477" s="3" t="s">
        <v>39</v>
      </c>
      <c r="G477" s="2">
        <f xml:space="preserve"> 2025 -DatosLimpios[[#This Row],[Year]]</f>
        <v>7</v>
      </c>
      <c r="H477" s="1" t="str">
        <f>IF(TRIM(DatosLimpios[[#This Row],[Attack Type]])="","Unknown",PROPER(TRIM(LOWER(DatosLimpios[[#This Row],[Attack Type]]))))</f>
        <v>Ddos</v>
      </c>
      <c r="I477" s="3" t="s">
        <v>69</v>
      </c>
      <c r="J47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77" s="11">
        <v>8485</v>
      </c>
      <c r="L477" s="11">
        <f>IF(DatosLimpios[[#This Row],[Financial Loss (in Million $) ]]="",0,ABS(DatosLimpios[[#This Row],[Financial Loss (in Million $) ]]))*1000</f>
        <v>8485000</v>
      </c>
      <c r="M477" s="11" t="str">
        <f>IF(DatosLimpios[[#This Row],[Perdida economica UNK]]&gt;4000000,"Alta", IF(DatosLimpios[[#This Row],[Perdida economica UNK]]&gt;100000,"Media", "Baja"))</f>
        <v>Alta</v>
      </c>
      <c r="N477" s="18" t="s">
        <v>526</v>
      </c>
      <c r="O477" s="3" t="s">
        <v>33</v>
      </c>
      <c r="P477" s="2">
        <f>IF(DatosLimpios[[#This Row],[Number of Affected Users]]="six hundred",600,VALUE(DatosLimpios[[#This Row],[Number of Affected Users]]))</f>
        <v>639011</v>
      </c>
      <c r="Q477" s="2">
        <f>IF(DatosLimpios[[#This Row],[Number of Affected Users]]="six hundred",600,VALUE(DatosLimpios[[#This Row],[Number of Affected Users]]))</f>
        <v>639011</v>
      </c>
      <c r="R477" s="11">
        <f>DatosLimpios[[#This Row],[Perdida economica UNK]] /DatosLimpios[[#This Row],[Nº de Usuarios Afectados]]</f>
        <v>13.278331671911751</v>
      </c>
      <c r="S477" s="11" t="str">
        <f>IF(DatosLimpios[[#This Row],[Perdida $ por Usuario]]&gt;100, "Grave",IF(DatosLimpios[[#This Row],[Perdida $ por Usuario]]&gt;40, "Moderada","Leve"))</f>
        <v>Leve</v>
      </c>
      <c r="T477" s="1" t="str">
        <f t="shared" si="7"/>
        <v>Insider</v>
      </c>
      <c r="U477" s="3" t="s">
        <v>25</v>
      </c>
      <c r="V477" s="3" t="s">
        <v>49</v>
      </c>
      <c r="W477" s="2">
        <v>26</v>
      </c>
      <c r="X477" s="2" t="str">
        <f>IF(DatosLimpios[[#This Row],[Incident Resolution Time (in Hours)]]&gt;50,"Tardia",IF(DatosLimpios[[#This Row],[Incident Resolution Time (in Hours)]]&gt;20,"Media","Rapida" ))</f>
        <v>Media</v>
      </c>
    </row>
    <row r="478" spans="1:24" x14ac:dyDescent="0.25">
      <c r="A478" s="2">
        <v>481</v>
      </c>
      <c r="B478" s="3" t="s">
        <v>10</v>
      </c>
      <c r="C4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78" s="1" t="str">
        <f>IFERROR(VLOOKUP(DatosLimpios[[#This Row],[Paises]], TablaRegiones[],2,FALSE), "Otra")</f>
        <v>Asia</v>
      </c>
      <c r="E478" s="2">
        <v>2023</v>
      </c>
      <c r="F478" s="3" t="s">
        <v>22</v>
      </c>
      <c r="G478" s="2">
        <f xml:space="preserve"> 2025 -DatosLimpios[[#This Row],[Year]]</f>
        <v>2</v>
      </c>
      <c r="H478" s="1" t="str">
        <f>IF(TRIM(DatosLimpios[[#This Row],[Attack Type]])="","Unknown",PROPER(TRIM(LOWER(DatosLimpios[[#This Row],[Attack Type]]))))</f>
        <v>Man-In-The-Middle</v>
      </c>
      <c r="I478" s="3" t="s">
        <v>27</v>
      </c>
      <c r="J47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78" s="11">
        <v>2882</v>
      </c>
      <c r="L478" s="11">
        <f>IF(DatosLimpios[[#This Row],[Financial Loss (in Million $) ]]="",0,ABS(DatosLimpios[[#This Row],[Financial Loss (in Million $) ]]))*1000</f>
        <v>2882000</v>
      </c>
      <c r="M478" s="11" t="str">
        <f>IF(DatosLimpios[[#This Row],[Perdida economica UNK]]&gt;4000000,"Alta", IF(DatosLimpios[[#This Row],[Perdida economica UNK]]&gt;100000,"Media", "Baja"))</f>
        <v>Media</v>
      </c>
      <c r="N478" s="18" t="s">
        <v>527</v>
      </c>
      <c r="O478" s="3" t="s">
        <v>36</v>
      </c>
      <c r="P478" s="2">
        <f>IF(DatosLimpios[[#This Row],[Number of Affected Users]]="six hundred",600,VALUE(DatosLimpios[[#This Row],[Number of Affected Users]]))</f>
        <v>446243</v>
      </c>
      <c r="Q478" s="2">
        <f>IF(DatosLimpios[[#This Row],[Number of Affected Users]]="six hundred",600,VALUE(DatosLimpios[[#This Row],[Number of Affected Users]]))</f>
        <v>446243</v>
      </c>
      <c r="R478" s="11">
        <f>DatosLimpios[[#This Row],[Perdida economica UNK]] /DatosLimpios[[#This Row],[Nº de Usuarios Afectados]]</f>
        <v>6.4583646130023329</v>
      </c>
      <c r="S478" s="11" t="str">
        <f>IF(DatosLimpios[[#This Row],[Perdida $ por Usuario]]&gt;100, "Grave",IF(DatosLimpios[[#This Row],[Perdida $ por Usuario]]&gt;40, "Moderada","Leve"))</f>
        <v>Leve</v>
      </c>
      <c r="T478" s="1" t="str">
        <f t="shared" si="7"/>
        <v>Unknown</v>
      </c>
      <c r="U478" s="3" t="s">
        <v>52</v>
      </c>
      <c r="V478" s="3" t="s">
        <v>49</v>
      </c>
      <c r="W478" s="2">
        <v>66</v>
      </c>
      <c r="X478" s="2" t="str">
        <f>IF(DatosLimpios[[#This Row],[Incident Resolution Time (in Hours)]]&gt;50,"Tardia",IF(DatosLimpios[[#This Row],[Incident Resolution Time (in Hours)]]&gt;20,"Media","Rapida" ))</f>
        <v>Tardia</v>
      </c>
    </row>
    <row r="479" spans="1:24" x14ac:dyDescent="0.25">
      <c r="A479" s="2">
        <v>482</v>
      </c>
      <c r="B479" s="3" t="s">
        <v>32</v>
      </c>
      <c r="C4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79" s="1" t="str">
        <f>IFERROR(VLOOKUP(DatosLimpios[[#This Row],[Paises]], TablaRegiones[],2,FALSE), "Otra")</f>
        <v>Europa</v>
      </c>
      <c r="E479" s="2">
        <v>2016</v>
      </c>
      <c r="F479" s="3" t="s">
        <v>39</v>
      </c>
      <c r="G479" s="2">
        <f xml:space="preserve"> 2025 -DatosLimpios[[#This Row],[Year]]</f>
        <v>9</v>
      </c>
      <c r="H479" s="1" t="str">
        <f>IF(TRIM(DatosLimpios[[#This Row],[Attack Type]])="","Unknown",PROPER(TRIM(LOWER(DatosLimpios[[#This Row],[Attack Type]]))))</f>
        <v>Ddos</v>
      </c>
      <c r="I479" s="3" t="s">
        <v>69</v>
      </c>
      <c r="J47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479" s="11">
        <v>2248</v>
      </c>
      <c r="L479" s="11">
        <f>IF(DatosLimpios[[#This Row],[Financial Loss (in Million $) ]]="",0,ABS(DatosLimpios[[#This Row],[Financial Loss (in Million $) ]]))*1000</f>
        <v>2248000</v>
      </c>
      <c r="M479" s="11" t="str">
        <f>IF(DatosLimpios[[#This Row],[Perdida economica UNK]]&gt;4000000,"Alta", IF(DatosLimpios[[#This Row],[Perdida economica UNK]]&gt;100000,"Media", "Baja"))</f>
        <v>Media</v>
      </c>
      <c r="N479" s="18" t="s">
        <v>528</v>
      </c>
      <c r="O479" s="3" t="s">
        <v>29</v>
      </c>
      <c r="P479" s="2">
        <f>IF(DatosLimpios[[#This Row],[Number of Affected Users]]="six hundred",600,VALUE(DatosLimpios[[#This Row],[Number of Affected Users]]))</f>
        <v>10438</v>
      </c>
      <c r="Q479" s="2">
        <f>IF(DatosLimpios[[#This Row],[Number of Affected Users]]="six hundred",600,VALUE(DatosLimpios[[#This Row],[Number of Affected Users]]))</f>
        <v>10438</v>
      </c>
      <c r="R479" s="11">
        <f>DatosLimpios[[#This Row],[Perdida economica UNK]] /DatosLimpios[[#This Row],[Nº de Usuarios Afectados]]</f>
        <v>215.36692853036979</v>
      </c>
      <c r="S479" s="11" t="str">
        <f>IF(DatosLimpios[[#This Row],[Perdida $ por Usuario]]&gt;100, "Grave",IF(DatosLimpios[[#This Row],[Perdida $ por Usuario]]&gt;40, "Moderada","Leve"))</f>
        <v>Grave</v>
      </c>
      <c r="T479" s="1" t="str">
        <f t="shared" si="7"/>
        <v>Nation-state</v>
      </c>
      <c r="U479" s="3" t="s">
        <v>15</v>
      </c>
      <c r="V479" s="3" t="s">
        <v>57</v>
      </c>
      <c r="W479" s="2">
        <v>10</v>
      </c>
      <c r="X479" s="2" t="str">
        <f>IF(DatosLimpios[[#This Row],[Incident Resolution Time (in Hours)]]&gt;50,"Tardia",IF(DatosLimpios[[#This Row],[Incident Resolution Time (in Hours)]]&gt;20,"Media","Rapida" ))</f>
        <v>Rapida</v>
      </c>
    </row>
    <row r="480" spans="1:24" x14ac:dyDescent="0.25">
      <c r="A480" s="2">
        <v>483</v>
      </c>
      <c r="B480" s="3" t="s">
        <v>66</v>
      </c>
      <c r="C4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80" s="1" t="str">
        <f>IFERROR(VLOOKUP(DatosLimpios[[#This Row],[Paises]], TablaRegiones[],2,FALSE), "Otra")</f>
        <v>América</v>
      </c>
      <c r="E480" s="2">
        <v>2023</v>
      </c>
      <c r="F480" s="3" t="s">
        <v>42</v>
      </c>
      <c r="G480" s="2">
        <f xml:space="preserve"> 2025 -DatosLimpios[[#This Row],[Year]]</f>
        <v>2</v>
      </c>
      <c r="H480" s="1" t="str">
        <f>IF(TRIM(DatosLimpios[[#This Row],[Attack Type]])="","Unknown",PROPER(TRIM(LOWER(DatosLimpios[[#This Row],[Attack Type]]))))</f>
        <v>Sql Injection</v>
      </c>
      <c r="I480" s="3" t="s">
        <v>23</v>
      </c>
      <c r="J48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80" s="11">
        <v>9737</v>
      </c>
      <c r="L480" s="11">
        <f>IF(DatosLimpios[[#This Row],[Financial Loss (in Million $) ]]="",0,ABS(DatosLimpios[[#This Row],[Financial Loss (in Million $) ]]))*1000</f>
        <v>9737000</v>
      </c>
      <c r="M480" s="11" t="str">
        <f>IF(DatosLimpios[[#This Row],[Perdida economica UNK]]&gt;4000000,"Alta", IF(DatosLimpios[[#This Row],[Perdida economica UNK]]&gt;100000,"Media", "Baja"))</f>
        <v>Alta</v>
      </c>
      <c r="N480" s="18" t="s">
        <v>529</v>
      </c>
      <c r="O480" s="3" t="s">
        <v>29</v>
      </c>
      <c r="P480" s="2">
        <f>IF(DatosLimpios[[#This Row],[Number of Affected Users]]="six hundred",600,VALUE(DatosLimpios[[#This Row],[Number of Affected Users]]))</f>
        <v>796195</v>
      </c>
      <c r="Q480" s="2">
        <f>IF(DatosLimpios[[#This Row],[Number of Affected Users]]="six hundred",600,VALUE(DatosLimpios[[#This Row],[Number of Affected Users]]))</f>
        <v>796195</v>
      </c>
      <c r="R480" s="11">
        <f>DatosLimpios[[#This Row],[Perdida economica UNK]] /DatosLimpios[[#This Row],[Nº de Usuarios Afectados]]</f>
        <v>12.229416160613919</v>
      </c>
      <c r="S480" s="11" t="str">
        <f>IF(DatosLimpios[[#This Row],[Perdida $ por Usuario]]&gt;100, "Grave",IF(DatosLimpios[[#This Row],[Perdida $ por Usuario]]&gt;40, "Moderada","Leve"))</f>
        <v>Leve</v>
      </c>
      <c r="T480" s="1" t="str">
        <f t="shared" si="7"/>
        <v>Nation-state</v>
      </c>
      <c r="U480" s="3" t="s">
        <v>34</v>
      </c>
      <c r="V480" s="3" t="s">
        <v>49</v>
      </c>
      <c r="W480" s="2">
        <v>20</v>
      </c>
      <c r="X480" s="2" t="str">
        <f>IF(DatosLimpios[[#This Row],[Incident Resolution Time (in Hours)]]&gt;50,"Tardia",IF(DatosLimpios[[#This Row],[Incident Resolution Time (in Hours)]]&gt;20,"Media","Rapida" ))</f>
        <v>Rapida</v>
      </c>
    </row>
    <row r="481" spans="1:24" x14ac:dyDescent="0.25">
      <c r="A481" s="2">
        <v>484</v>
      </c>
      <c r="B481" s="3" t="s">
        <v>58</v>
      </c>
      <c r="C4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81" s="1" t="str">
        <f>IFERROR(VLOOKUP(DatosLimpios[[#This Row],[Paises]], TablaRegiones[],2,FALSE), "Otra")</f>
        <v>Oceanía</v>
      </c>
      <c r="E481" s="2">
        <v>2020</v>
      </c>
      <c r="F481" s="3" t="s">
        <v>42</v>
      </c>
      <c r="G481" s="2">
        <f xml:space="preserve"> 2025 -DatosLimpios[[#This Row],[Year]]</f>
        <v>5</v>
      </c>
      <c r="H481" s="1" t="str">
        <f>IF(TRIM(DatosLimpios[[#This Row],[Attack Type]])="","Unknown",PROPER(TRIM(LOWER(DatosLimpios[[#This Row],[Attack Type]]))))</f>
        <v>Sql Injection</v>
      </c>
      <c r="I481" s="3" t="s">
        <v>27</v>
      </c>
      <c r="J48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81" s="11">
        <v>5332</v>
      </c>
      <c r="L481" s="11">
        <f>IF(DatosLimpios[[#This Row],[Financial Loss (in Million $) ]]="",0,ABS(DatosLimpios[[#This Row],[Financial Loss (in Million $) ]]))*1000</f>
        <v>5332000</v>
      </c>
      <c r="M481" s="11" t="str">
        <f>IF(DatosLimpios[[#This Row],[Perdida economica UNK]]&gt;4000000,"Alta", IF(DatosLimpios[[#This Row],[Perdida economica UNK]]&gt;100000,"Media", "Baja"))</f>
        <v>Alta</v>
      </c>
      <c r="N481" s="18" t="s">
        <v>530</v>
      </c>
      <c r="O481" s="3" t="s">
        <v>36</v>
      </c>
      <c r="P481" s="2">
        <f>IF(DatosLimpios[[#This Row],[Number of Affected Users]]="six hundred",600,VALUE(DatosLimpios[[#This Row],[Number of Affected Users]]))</f>
        <v>55392</v>
      </c>
      <c r="Q481" s="2">
        <f>IF(DatosLimpios[[#This Row],[Number of Affected Users]]="six hundred",600,VALUE(DatosLimpios[[#This Row],[Number of Affected Users]]))</f>
        <v>55392</v>
      </c>
      <c r="R481" s="11">
        <f>DatosLimpios[[#This Row],[Perdida economica UNK]] /DatosLimpios[[#This Row],[Nº de Usuarios Afectados]]</f>
        <v>96.259387637203929</v>
      </c>
      <c r="S481" s="11" t="str">
        <f>IF(DatosLimpios[[#This Row],[Perdida $ por Usuario]]&gt;100, "Grave",IF(DatosLimpios[[#This Row],[Perdida $ por Usuario]]&gt;40, "Moderada","Leve"))</f>
        <v>Moderada</v>
      </c>
      <c r="T481" s="1" t="str">
        <f t="shared" si="7"/>
        <v>Unknown</v>
      </c>
      <c r="U481" s="3" t="s">
        <v>52</v>
      </c>
      <c r="V481" s="3" t="s">
        <v>16</v>
      </c>
      <c r="W481" s="2">
        <v>44</v>
      </c>
      <c r="X481" s="2" t="str">
        <f>IF(DatosLimpios[[#This Row],[Incident Resolution Time (in Hours)]]&gt;50,"Tardia",IF(DatosLimpios[[#This Row],[Incident Resolution Time (in Hours)]]&gt;20,"Media","Rapida" ))</f>
        <v>Media</v>
      </c>
    </row>
    <row r="482" spans="1:24" x14ac:dyDescent="0.25">
      <c r="A482" s="2">
        <v>485</v>
      </c>
      <c r="B482" s="3" t="s">
        <v>32</v>
      </c>
      <c r="C4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82" s="1" t="str">
        <f>IFERROR(VLOOKUP(DatosLimpios[[#This Row],[Paises]], TablaRegiones[],2,FALSE), "Otra")</f>
        <v>Europa</v>
      </c>
      <c r="E482" s="2">
        <v>2016</v>
      </c>
      <c r="F482" s="3" t="s">
        <v>39</v>
      </c>
      <c r="G482" s="2">
        <f xml:space="preserve"> 2025 -DatosLimpios[[#This Row],[Year]]</f>
        <v>9</v>
      </c>
      <c r="H482" s="1" t="str">
        <f>IF(TRIM(DatosLimpios[[#This Row],[Attack Type]])="","Unknown",PROPER(TRIM(LOWER(DatosLimpios[[#This Row],[Attack Type]]))))</f>
        <v>Ddos</v>
      </c>
      <c r="I482" s="3" t="s">
        <v>23</v>
      </c>
      <c r="J48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82" s="11">
        <v>6311</v>
      </c>
      <c r="L482" s="11">
        <f>IF(DatosLimpios[[#This Row],[Financial Loss (in Million $) ]]="",0,ABS(DatosLimpios[[#This Row],[Financial Loss (in Million $) ]]))*1000</f>
        <v>6311000</v>
      </c>
      <c r="M482" s="11" t="str">
        <f>IF(DatosLimpios[[#This Row],[Perdida economica UNK]]&gt;4000000,"Alta", IF(DatosLimpios[[#This Row],[Perdida economica UNK]]&gt;100000,"Media", "Baja"))</f>
        <v>Alta</v>
      </c>
      <c r="N482" s="18" t="s">
        <v>531</v>
      </c>
      <c r="O482" s="3" t="s">
        <v>14</v>
      </c>
      <c r="P482" s="2">
        <f>IF(DatosLimpios[[#This Row],[Number of Affected Users]]="six hundred",600,VALUE(DatosLimpios[[#This Row],[Number of Affected Users]]))</f>
        <v>579291</v>
      </c>
      <c r="Q482" s="2">
        <f>IF(DatosLimpios[[#This Row],[Number of Affected Users]]="six hundred",600,VALUE(DatosLimpios[[#This Row],[Number of Affected Users]]))</f>
        <v>579291</v>
      </c>
      <c r="R482" s="11">
        <f>DatosLimpios[[#This Row],[Perdida economica UNK]] /DatosLimpios[[#This Row],[Nº de Usuarios Afectados]]</f>
        <v>10.894351888774381</v>
      </c>
      <c r="S482" s="11" t="str">
        <f>IF(DatosLimpios[[#This Row],[Perdida $ por Usuario]]&gt;100, "Grave",IF(DatosLimpios[[#This Row],[Perdida $ por Usuario]]&gt;40, "Moderada","Leve"))</f>
        <v>Leve</v>
      </c>
      <c r="T482" s="1" t="str">
        <f t="shared" si="7"/>
        <v>Hacker Group</v>
      </c>
      <c r="U482" s="3" t="s">
        <v>15</v>
      </c>
      <c r="V482" s="3" t="s">
        <v>57</v>
      </c>
      <c r="W482" s="2">
        <v>6</v>
      </c>
      <c r="X482" s="2" t="str">
        <f>IF(DatosLimpios[[#This Row],[Incident Resolution Time (in Hours)]]&gt;50,"Tardia",IF(DatosLimpios[[#This Row],[Incident Resolution Time (in Hours)]]&gt;20,"Media","Rapida" ))</f>
        <v>Rapida</v>
      </c>
    </row>
    <row r="483" spans="1:24" x14ac:dyDescent="0.25">
      <c r="A483" s="2">
        <v>486</v>
      </c>
      <c r="B483" s="3" t="s">
        <v>32</v>
      </c>
      <c r="C4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83" s="1" t="str">
        <f>IFERROR(VLOOKUP(DatosLimpios[[#This Row],[Paises]], TablaRegiones[],2,FALSE), "Otra")</f>
        <v>Europa</v>
      </c>
      <c r="E483" s="2">
        <v>2023</v>
      </c>
      <c r="F483" s="3" t="s">
        <v>63</v>
      </c>
      <c r="G483" s="2">
        <f xml:space="preserve"> 2025 -DatosLimpios[[#This Row],[Year]]</f>
        <v>2</v>
      </c>
      <c r="H483" s="1" t="str">
        <f>IF(TRIM(DatosLimpios[[#This Row],[Attack Type]])="","Unknown",PROPER(TRIM(LOWER(DatosLimpios[[#This Row],[Attack Type]]))))</f>
        <v>Malware</v>
      </c>
      <c r="I483" s="3" t="s">
        <v>46</v>
      </c>
      <c r="J48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83" s="11">
        <v>7019</v>
      </c>
      <c r="L483" s="11">
        <f>IF(DatosLimpios[[#This Row],[Financial Loss (in Million $) ]]="",0,ABS(DatosLimpios[[#This Row],[Financial Loss (in Million $) ]]))*1000</f>
        <v>7019000</v>
      </c>
      <c r="M483" s="11" t="str">
        <f>IF(DatosLimpios[[#This Row],[Perdida economica UNK]]&gt;4000000,"Alta", IF(DatosLimpios[[#This Row],[Perdida economica UNK]]&gt;100000,"Media", "Baja"))</f>
        <v>Alta</v>
      </c>
      <c r="N483" s="18" t="s">
        <v>532</v>
      </c>
      <c r="O483" s="3" t="s">
        <v>36</v>
      </c>
      <c r="P483" s="2">
        <f>IF(DatosLimpios[[#This Row],[Number of Affected Users]]="six hundred",600,VALUE(DatosLimpios[[#This Row],[Number of Affected Users]]))</f>
        <v>791366</v>
      </c>
      <c r="Q483" s="2">
        <f>IF(DatosLimpios[[#This Row],[Number of Affected Users]]="six hundred",600,VALUE(DatosLimpios[[#This Row],[Number of Affected Users]]))</f>
        <v>791366</v>
      </c>
      <c r="R483" s="11">
        <f>DatosLimpios[[#This Row],[Perdida economica UNK]] /DatosLimpios[[#This Row],[Nº de Usuarios Afectados]]</f>
        <v>8.8694737959427119</v>
      </c>
      <c r="S483" s="11" t="str">
        <f>IF(DatosLimpios[[#This Row],[Perdida $ por Usuario]]&gt;100, "Grave",IF(DatosLimpios[[#This Row],[Perdida $ por Usuario]]&gt;40, "Moderada","Leve"))</f>
        <v>Leve</v>
      </c>
      <c r="T483" s="1" t="str">
        <f t="shared" si="7"/>
        <v>Unknown</v>
      </c>
      <c r="U483" s="3" t="s">
        <v>15</v>
      </c>
      <c r="V483" s="3" t="s">
        <v>49</v>
      </c>
      <c r="W483" s="2">
        <v>61</v>
      </c>
      <c r="X483" s="2" t="str">
        <f>IF(DatosLimpios[[#This Row],[Incident Resolution Time (in Hours)]]&gt;50,"Tardia",IF(DatosLimpios[[#This Row],[Incident Resolution Time (in Hours)]]&gt;20,"Media","Rapida" ))</f>
        <v>Tardia</v>
      </c>
    </row>
    <row r="484" spans="1:24" x14ac:dyDescent="0.25">
      <c r="A484" s="2">
        <v>487</v>
      </c>
      <c r="B484" s="3" t="s">
        <v>41</v>
      </c>
      <c r="C4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84" s="1" t="str">
        <f>IFERROR(VLOOKUP(DatosLimpios[[#This Row],[Paises]], TablaRegiones[],2,FALSE), "Otra")</f>
        <v>Europa</v>
      </c>
      <c r="E484" s="2">
        <v>2022</v>
      </c>
      <c r="F484" s="3" t="s">
        <v>63</v>
      </c>
      <c r="G484" s="2">
        <f xml:space="preserve"> 2025 -DatosLimpios[[#This Row],[Year]]</f>
        <v>3</v>
      </c>
      <c r="H484" s="1" t="str">
        <f>IF(TRIM(DatosLimpios[[#This Row],[Attack Type]])="","Unknown",PROPER(TRIM(LOWER(DatosLimpios[[#This Row],[Attack Type]]))))</f>
        <v>Malware</v>
      </c>
      <c r="I484" s="3" t="s">
        <v>23</v>
      </c>
      <c r="J48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84" s="11">
        <v>9229</v>
      </c>
      <c r="L484" s="11">
        <f>IF(DatosLimpios[[#This Row],[Financial Loss (in Million $) ]]="",0,ABS(DatosLimpios[[#This Row],[Financial Loss (in Million $) ]]))*1000</f>
        <v>9229000</v>
      </c>
      <c r="M484" s="11" t="str">
        <f>IF(DatosLimpios[[#This Row],[Perdida economica UNK]]&gt;4000000,"Alta", IF(DatosLimpios[[#This Row],[Perdida economica UNK]]&gt;100000,"Media", "Baja"))</f>
        <v>Alta</v>
      </c>
      <c r="N484" s="18" t="s">
        <v>533</v>
      </c>
      <c r="O484" s="3" t="s">
        <v>36</v>
      </c>
      <c r="P484" s="2">
        <f>IF(DatosLimpios[[#This Row],[Number of Affected Users]]="six hundred",600,VALUE(DatosLimpios[[#This Row],[Number of Affected Users]]))</f>
        <v>727826</v>
      </c>
      <c r="Q484" s="2">
        <f>IF(DatosLimpios[[#This Row],[Number of Affected Users]]="six hundred",600,VALUE(DatosLimpios[[#This Row],[Number of Affected Users]]))</f>
        <v>727826</v>
      </c>
      <c r="R484" s="11">
        <f>DatosLimpios[[#This Row],[Perdida economica UNK]] /DatosLimpios[[#This Row],[Nº de Usuarios Afectados]]</f>
        <v>12.680228516156333</v>
      </c>
      <c r="S484" s="11" t="str">
        <f>IF(DatosLimpios[[#This Row],[Perdida $ por Usuario]]&gt;100, "Grave",IF(DatosLimpios[[#This Row],[Perdida $ por Usuario]]&gt;40, "Moderada","Leve"))</f>
        <v>Leve</v>
      </c>
      <c r="T484" s="1" t="str">
        <f t="shared" si="7"/>
        <v>Unknown</v>
      </c>
      <c r="U484" s="3" t="s">
        <v>25</v>
      </c>
      <c r="V484" s="3" t="s">
        <v>57</v>
      </c>
      <c r="W484" s="2">
        <v>63</v>
      </c>
      <c r="X484" s="2" t="str">
        <f>IF(DatosLimpios[[#This Row],[Incident Resolution Time (in Hours)]]&gt;50,"Tardia",IF(DatosLimpios[[#This Row],[Incident Resolution Time (in Hours)]]&gt;20,"Media","Rapida" ))</f>
        <v>Tardia</v>
      </c>
    </row>
    <row r="485" spans="1:24" x14ac:dyDescent="0.25">
      <c r="A485" s="2">
        <v>488</v>
      </c>
      <c r="B485" s="3" t="s">
        <v>60</v>
      </c>
      <c r="C4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485" s="1" t="str">
        <f>IFERROR(VLOOKUP(DatosLimpios[[#This Row],[Paises]], TablaRegiones[],2,FALSE), "Otra")</f>
        <v>Asia</v>
      </c>
      <c r="E485" s="2">
        <v>2023</v>
      </c>
      <c r="F485" s="3" t="s">
        <v>63</v>
      </c>
      <c r="G485" s="2">
        <f xml:space="preserve"> 2025 -DatosLimpios[[#This Row],[Year]]</f>
        <v>2</v>
      </c>
      <c r="H485" s="1" t="str">
        <f>IF(TRIM(DatosLimpios[[#This Row],[Attack Type]])="","Unknown",PROPER(TRIM(LOWER(DatosLimpios[[#This Row],[Attack Type]]))))</f>
        <v>Malware</v>
      </c>
      <c r="I485" s="3" t="s">
        <v>23</v>
      </c>
      <c r="J48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85" s="11">
        <v>9807</v>
      </c>
      <c r="L485" s="11">
        <f>IF(DatosLimpios[[#This Row],[Financial Loss (in Million $) ]]="",0,ABS(DatosLimpios[[#This Row],[Financial Loss (in Million $) ]]))*1000</f>
        <v>9807000</v>
      </c>
      <c r="M485" s="11" t="str">
        <f>IF(DatosLimpios[[#This Row],[Perdida economica UNK]]&gt;4000000,"Alta", IF(DatosLimpios[[#This Row],[Perdida economica UNK]]&gt;100000,"Media", "Baja"))</f>
        <v>Alta</v>
      </c>
      <c r="N485" s="18" t="s">
        <v>534</v>
      </c>
      <c r="O485" s="3" t="s">
        <v>29</v>
      </c>
      <c r="P485" s="2">
        <f>IF(DatosLimpios[[#This Row],[Number of Affected Users]]="six hundred",600,VALUE(DatosLimpios[[#This Row],[Number of Affected Users]]))</f>
        <v>608695</v>
      </c>
      <c r="Q485" s="2">
        <f>IF(DatosLimpios[[#This Row],[Number of Affected Users]]="six hundred",600,VALUE(DatosLimpios[[#This Row],[Number of Affected Users]]))</f>
        <v>608695</v>
      </c>
      <c r="R485" s="11">
        <f>DatosLimpios[[#This Row],[Perdida economica UNK]] /DatosLimpios[[#This Row],[Nº de Usuarios Afectados]]</f>
        <v>16.111517262339923</v>
      </c>
      <c r="S485" s="11" t="str">
        <f>IF(DatosLimpios[[#This Row],[Perdida $ por Usuario]]&gt;100, "Grave",IF(DatosLimpios[[#This Row],[Perdida $ por Usuario]]&gt;40, "Moderada","Leve"))</f>
        <v>Leve</v>
      </c>
      <c r="T485" s="1" t="str">
        <f t="shared" si="7"/>
        <v>Nation-state</v>
      </c>
      <c r="U485" s="3" t="s">
        <v>15</v>
      </c>
      <c r="V485" s="3" t="s">
        <v>31</v>
      </c>
      <c r="W485" s="2">
        <v>31</v>
      </c>
      <c r="X485" s="2" t="str">
        <f>IF(DatosLimpios[[#This Row],[Incident Resolution Time (in Hours)]]&gt;50,"Tardia",IF(DatosLimpios[[#This Row],[Incident Resolution Time (in Hours)]]&gt;20,"Media","Rapida" ))</f>
        <v>Media</v>
      </c>
    </row>
    <row r="486" spans="1:24" x14ac:dyDescent="0.25">
      <c r="A486" s="2">
        <v>489</v>
      </c>
      <c r="B486" s="3" t="s">
        <v>58</v>
      </c>
      <c r="C4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86" s="1" t="str">
        <f>IFERROR(VLOOKUP(DatosLimpios[[#This Row],[Paises]], TablaRegiones[],2,FALSE), "Otra")</f>
        <v>Oceanía</v>
      </c>
      <c r="E486" s="2">
        <v>2019</v>
      </c>
      <c r="F486" s="3" t="s">
        <v>42</v>
      </c>
      <c r="G486" s="2">
        <f xml:space="preserve"> 2025 -DatosLimpios[[#This Row],[Year]]</f>
        <v>6</v>
      </c>
      <c r="H486" s="1" t="str">
        <f>IF(TRIM(DatosLimpios[[#This Row],[Attack Type]])="","Unknown",PROPER(TRIM(LOWER(DatosLimpios[[#This Row],[Attack Type]]))))</f>
        <v>Sql Injection</v>
      </c>
      <c r="I486" s="3" t="s">
        <v>18</v>
      </c>
      <c r="J48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86" s="11">
        <v>1396</v>
      </c>
      <c r="L486" s="11">
        <f>IF(DatosLimpios[[#This Row],[Financial Loss (in Million $) ]]="",0,ABS(DatosLimpios[[#This Row],[Financial Loss (in Million $) ]]))*1000</f>
        <v>1396000</v>
      </c>
      <c r="M486" s="11" t="str">
        <f>IF(DatosLimpios[[#This Row],[Perdida economica UNK]]&gt;4000000,"Alta", IF(DatosLimpios[[#This Row],[Perdida economica UNK]]&gt;100000,"Media", "Baja"))</f>
        <v>Media</v>
      </c>
      <c r="N486" s="18" t="s">
        <v>535</v>
      </c>
      <c r="O486" s="3" t="s">
        <v>36</v>
      </c>
      <c r="P486" s="2">
        <f>IF(DatosLimpios[[#This Row],[Number of Affected Users]]="six hundred",600,VALUE(DatosLimpios[[#This Row],[Number of Affected Users]]))</f>
        <v>496667</v>
      </c>
      <c r="Q486" s="2">
        <f>IF(DatosLimpios[[#This Row],[Number of Affected Users]]="six hundred",600,VALUE(DatosLimpios[[#This Row],[Number of Affected Users]]))</f>
        <v>496667</v>
      </c>
      <c r="R486" s="11">
        <f>DatosLimpios[[#This Row],[Perdida economica UNK]] /DatosLimpios[[#This Row],[Nº de Usuarios Afectados]]</f>
        <v>2.8107363686333096</v>
      </c>
      <c r="S486" s="11" t="str">
        <f>IF(DatosLimpios[[#This Row],[Perdida $ por Usuario]]&gt;100, "Grave",IF(DatosLimpios[[#This Row],[Perdida $ por Usuario]]&gt;40, "Moderada","Leve"))</f>
        <v>Leve</v>
      </c>
      <c r="T486" s="1" t="str">
        <f t="shared" si="7"/>
        <v>Unknown</v>
      </c>
      <c r="U486" s="3" t="s">
        <v>52</v>
      </c>
      <c r="V486" s="3" t="s">
        <v>37</v>
      </c>
      <c r="W486" s="2">
        <v>45</v>
      </c>
      <c r="X486" s="2" t="str">
        <f>IF(DatosLimpios[[#This Row],[Incident Resolution Time (in Hours)]]&gt;50,"Tardia",IF(DatosLimpios[[#This Row],[Incident Resolution Time (in Hours)]]&gt;20,"Media","Rapida" ))</f>
        <v>Media</v>
      </c>
    </row>
    <row r="487" spans="1:24" x14ac:dyDescent="0.25">
      <c r="A487" s="2">
        <v>490</v>
      </c>
      <c r="B487" s="3" t="s">
        <v>71</v>
      </c>
      <c r="C4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87" s="1" t="str">
        <f>IFERROR(VLOOKUP(DatosLimpios[[#This Row],[Paises]], TablaRegiones[],2,FALSE), "Otra")</f>
        <v>Asia</v>
      </c>
      <c r="E487" s="2">
        <v>2024</v>
      </c>
      <c r="F487" s="3" t="s">
        <v>63</v>
      </c>
      <c r="G487" s="2">
        <f xml:space="preserve"> 2025 -DatosLimpios[[#This Row],[Year]]</f>
        <v>1</v>
      </c>
      <c r="H487" s="1" t="str">
        <f>IF(TRIM(DatosLimpios[[#This Row],[Attack Type]])="","Unknown",PROPER(TRIM(LOWER(DatosLimpios[[#This Row],[Attack Type]]))))</f>
        <v>Malware</v>
      </c>
      <c r="I487" s="3" t="s">
        <v>18</v>
      </c>
      <c r="J48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87" s="11">
        <v>569</v>
      </c>
      <c r="L487" s="11">
        <f>IF(DatosLimpios[[#This Row],[Financial Loss (in Million $) ]]="",0,ABS(DatosLimpios[[#This Row],[Financial Loss (in Million $) ]]))*1000</f>
        <v>569000</v>
      </c>
      <c r="M487" s="11" t="str">
        <f>IF(DatosLimpios[[#This Row],[Perdida economica UNK]]&gt;4000000,"Alta", IF(DatosLimpios[[#This Row],[Perdida economica UNK]]&gt;100000,"Media", "Baja"))</f>
        <v>Media</v>
      </c>
      <c r="N487" s="18" t="s">
        <v>536</v>
      </c>
      <c r="O487" s="3" t="s">
        <v>36</v>
      </c>
      <c r="P487" s="2">
        <f>IF(DatosLimpios[[#This Row],[Number of Affected Users]]="six hundred",600,VALUE(DatosLimpios[[#This Row],[Number of Affected Users]]))</f>
        <v>353887</v>
      </c>
      <c r="Q487" s="2">
        <f>IF(DatosLimpios[[#This Row],[Number of Affected Users]]="six hundred",600,VALUE(DatosLimpios[[#This Row],[Number of Affected Users]]))</f>
        <v>353887</v>
      </c>
      <c r="R487" s="11">
        <f>DatosLimpios[[#This Row],[Perdida economica UNK]] /DatosLimpios[[#This Row],[Nº de Usuarios Afectados]]</f>
        <v>1.6078578755365414</v>
      </c>
      <c r="S487" s="11" t="str">
        <f>IF(DatosLimpios[[#This Row],[Perdida $ por Usuario]]&gt;100, "Grave",IF(DatosLimpios[[#This Row],[Perdida $ por Usuario]]&gt;40, "Moderada","Leve"))</f>
        <v>Leve</v>
      </c>
      <c r="T487" s="1" t="str">
        <f t="shared" si="7"/>
        <v>Unknown</v>
      </c>
      <c r="U487" s="3" t="s">
        <v>25</v>
      </c>
      <c r="V487" s="3" t="s">
        <v>37</v>
      </c>
      <c r="W487" s="2">
        <v>59</v>
      </c>
      <c r="X487" s="2" t="str">
        <f>IF(DatosLimpios[[#This Row],[Incident Resolution Time (in Hours)]]&gt;50,"Tardia",IF(DatosLimpios[[#This Row],[Incident Resolution Time (in Hours)]]&gt;20,"Media","Rapida" ))</f>
        <v>Tardia</v>
      </c>
    </row>
    <row r="488" spans="1:24" x14ac:dyDescent="0.25">
      <c r="A488" s="2">
        <v>491</v>
      </c>
      <c r="B488" s="3" t="s">
        <v>10</v>
      </c>
      <c r="C4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488" s="1" t="str">
        <f>IFERROR(VLOOKUP(DatosLimpios[[#This Row],[Paises]], TablaRegiones[],2,FALSE), "Otra")</f>
        <v>Asia</v>
      </c>
      <c r="E488" s="2">
        <v>2019</v>
      </c>
      <c r="F488" s="3" t="s">
        <v>17</v>
      </c>
      <c r="G488" s="2">
        <f xml:space="preserve"> 2025 -DatosLimpios[[#This Row],[Year]]</f>
        <v>6</v>
      </c>
      <c r="H488" s="1" t="str">
        <f>IF(TRIM(DatosLimpios[[#This Row],[Attack Type]])="","Unknown",PROPER(TRIM(LOWER(DatosLimpios[[#This Row],[Attack Type]]))))</f>
        <v>Ransomware</v>
      </c>
      <c r="I488" s="3" t="s">
        <v>46</v>
      </c>
      <c r="J48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88" s="11">
        <v>3269</v>
      </c>
      <c r="L488" s="11">
        <f>IF(DatosLimpios[[#This Row],[Financial Loss (in Million $) ]]="",0,ABS(DatosLimpios[[#This Row],[Financial Loss (in Million $) ]]))*1000</f>
        <v>3269000</v>
      </c>
      <c r="M488" s="11" t="str">
        <f>IF(DatosLimpios[[#This Row],[Perdida economica UNK]]&gt;4000000,"Alta", IF(DatosLimpios[[#This Row],[Perdida economica UNK]]&gt;100000,"Media", "Baja"))</f>
        <v>Media</v>
      </c>
      <c r="N488" s="18" t="s">
        <v>537</v>
      </c>
      <c r="O488" s="3" t="s">
        <v>33</v>
      </c>
      <c r="P488" s="2">
        <f>IF(DatosLimpios[[#This Row],[Number of Affected Users]]="six hundred",600,VALUE(DatosLimpios[[#This Row],[Number of Affected Users]]))</f>
        <v>713584</v>
      </c>
      <c r="Q488" s="2">
        <f>IF(DatosLimpios[[#This Row],[Number of Affected Users]]="six hundred",600,VALUE(DatosLimpios[[#This Row],[Number of Affected Users]]))</f>
        <v>713584</v>
      </c>
      <c r="R488" s="11">
        <f>DatosLimpios[[#This Row],[Perdida economica UNK]] /DatosLimpios[[#This Row],[Nº de Usuarios Afectados]]</f>
        <v>4.5811004731047777</v>
      </c>
      <c r="S488" s="11" t="str">
        <f>IF(DatosLimpios[[#This Row],[Perdida $ por Usuario]]&gt;100, "Grave",IF(DatosLimpios[[#This Row],[Perdida $ por Usuario]]&gt;40, "Moderada","Leve"))</f>
        <v>Leve</v>
      </c>
      <c r="T488" s="1" t="str">
        <f t="shared" si="7"/>
        <v>Insider</v>
      </c>
      <c r="U488" s="3" t="s">
        <v>25</v>
      </c>
      <c r="V488" s="3" t="s">
        <v>49</v>
      </c>
      <c r="W488" s="2">
        <v>26</v>
      </c>
      <c r="X488" s="2" t="str">
        <f>IF(DatosLimpios[[#This Row],[Incident Resolution Time (in Hours)]]&gt;50,"Tardia",IF(DatosLimpios[[#This Row],[Incident Resolution Time (in Hours)]]&gt;20,"Media","Rapida" ))</f>
        <v>Media</v>
      </c>
    </row>
    <row r="489" spans="1:24" x14ac:dyDescent="0.25">
      <c r="A489" s="2">
        <v>492</v>
      </c>
      <c r="B489" s="3" t="s">
        <v>45</v>
      </c>
      <c r="C4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489" s="1" t="str">
        <f>IFERROR(VLOOKUP(DatosLimpios[[#This Row],[Paises]], TablaRegiones[],2,FALSE), "Otra")</f>
        <v>Asia</v>
      </c>
      <c r="E489" s="2">
        <v>2017</v>
      </c>
      <c r="F489" s="3" t="s">
        <v>39</v>
      </c>
      <c r="G489" s="2">
        <f xml:space="preserve"> 2025 -DatosLimpios[[#This Row],[Year]]</f>
        <v>8</v>
      </c>
      <c r="H489" s="1" t="str">
        <f>IF(TRIM(DatosLimpios[[#This Row],[Attack Type]])="","Unknown",PROPER(TRIM(LOWER(DatosLimpios[[#This Row],[Attack Type]]))))</f>
        <v>Ddos</v>
      </c>
      <c r="I489" s="3" t="s">
        <v>23</v>
      </c>
      <c r="J48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89" s="11">
        <v>7009</v>
      </c>
      <c r="L489" s="11">
        <f>IF(DatosLimpios[[#This Row],[Financial Loss (in Million $) ]]="",0,ABS(DatosLimpios[[#This Row],[Financial Loss (in Million $) ]]))*1000</f>
        <v>7009000</v>
      </c>
      <c r="M489" s="11" t="str">
        <f>IF(DatosLimpios[[#This Row],[Perdida economica UNK]]&gt;4000000,"Alta", IF(DatosLimpios[[#This Row],[Perdida economica UNK]]&gt;100000,"Media", "Baja"))</f>
        <v>Alta</v>
      </c>
      <c r="N489" s="18" t="s">
        <v>538</v>
      </c>
      <c r="O489" s="3" t="s">
        <v>36</v>
      </c>
      <c r="P489" s="2">
        <f>IF(DatosLimpios[[#This Row],[Number of Affected Users]]="six hundred",600,VALUE(DatosLimpios[[#This Row],[Number of Affected Users]]))</f>
        <v>417831</v>
      </c>
      <c r="Q489" s="2">
        <f>IF(DatosLimpios[[#This Row],[Number of Affected Users]]="six hundred",600,VALUE(DatosLimpios[[#This Row],[Number of Affected Users]]))</f>
        <v>417831</v>
      </c>
      <c r="R489" s="11">
        <f>DatosLimpios[[#This Row],[Perdida economica UNK]] /DatosLimpios[[#This Row],[Nº de Usuarios Afectados]]</f>
        <v>16.774724709272409</v>
      </c>
      <c r="S489" s="11" t="str">
        <f>IF(DatosLimpios[[#This Row],[Perdida $ por Usuario]]&gt;100, "Grave",IF(DatosLimpios[[#This Row],[Perdida $ por Usuario]]&gt;40, "Moderada","Leve"))</f>
        <v>Leve</v>
      </c>
      <c r="T489" s="1" t="str">
        <f t="shared" si="7"/>
        <v>Unknown</v>
      </c>
      <c r="U489" s="3" t="s">
        <v>15</v>
      </c>
      <c r="V489" s="3" t="s">
        <v>57</v>
      </c>
      <c r="W489" s="2">
        <v>36</v>
      </c>
      <c r="X489" s="2" t="str">
        <f>IF(DatosLimpios[[#This Row],[Incident Resolution Time (in Hours)]]&gt;50,"Tardia",IF(DatosLimpios[[#This Row],[Incident Resolution Time (in Hours)]]&gt;20,"Media","Rapida" ))</f>
        <v>Media</v>
      </c>
    </row>
    <row r="490" spans="1:24" x14ac:dyDescent="0.25">
      <c r="A490" s="2">
        <v>493</v>
      </c>
      <c r="B490" s="3" t="s">
        <v>87</v>
      </c>
      <c r="C4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490" s="1" t="str">
        <f>IFERROR(VLOOKUP(DatosLimpios[[#This Row],[Paises]], TablaRegiones[],2,FALSE), "Otra")</f>
        <v>América</v>
      </c>
      <c r="E490" s="2">
        <v>2019</v>
      </c>
      <c r="F490" s="3" t="s">
        <v>17</v>
      </c>
      <c r="G490" s="2">
        <f xml:space="preserve"> 2025 -DatosLimpios[[#This Row],[Year]]</f>
        <v>6</v>
      </c>
      <c r="H490" s="1" t="str">
        <f>IF(TRIM(DatosLimpios[[#This Row],[Attack Type]])="","Unknown",PROPER(TRIM(LOWER(DatosLimpios[[#This Row],[Attack Type]]))))</f>
        <v>Ransomware</v>
      </c>
      <c r="I490" s="3" t="s">
        <v>46</v>
      </c>
      <c r="J49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90" s="11">
        <v>2262</v>
      </c>
      <c r="L490" s="11">
        <f>IF(DatosLimpios[[#This Row],[Financial Loss (in Million $) ]]="",0,ABS(DatosLimpios[[#This Row],[Financial Loss (in Million $) ]]))*1000</f>
        <v>2262000</v>
      </c>
      <c r="M490" s="11" t="str">
        <f>IF(DatosLimpios[[#This Row],[Perdida economica UNK]]&gt;4000000,"Alta", IF(DatosLimpios[[#This Row],[Perdida economica UNK]]&gt;100000,"Media", "Baja"))</f>
        <v>Media</v>
      </c>
      <c r="N490" s="18" t="s">
        <v>539</v>
      </c>
      <c r="O490" s="3" t="s">
        <v>36</v>
      </c>
      <c r="P490" s="2">
        <f>IF(DatosLimpios[[#This Row],[Number of Affected Users]]="six hundred",600,VALUE(DatosLimpios[[#This Row],[Number of Affected Users]]))</f>
        <v>51219</v>
      </c>
      <c r="Q490" s="2">
        <f>IF(DatosLimpios[[#This Row],[Number of Affected Users]]="six hundred",600,VALUE(DatosLimpios[[#This Row],[Number of Affected Users]]))</f>
        <v>51219</v>
      </c>
      <c r="R490" s="11">
        <f>DatosLimpios[[#This Row],[Perdida economica UNK]] /DatosLimpios[[#This Row],[Nº de Usuarios Afectados]]</f>
        <v>44.1632987758449</v>
      </c>
      <c r="S490" s="11" t="str">
        <f>IF(DatosLimpios[[#This Row],[Perdida $ por Usuario]]&gt;100, "Grave",IF(DatosLimpios[[#This Row],[Perdida $ por Usuario]]&gt;40, "Moderada","Leve"))</f>
        <v>Moderada</v>
      </c>
      <c r="T490" s="1" t="str">
        <f t="shared" si="7"/>
        <v>Unknown</v>
      </c>
      <c r="U490" s="3" t="s">
        <v>52</v>
      </c>
      <c r="V490" s="3" t="s">
        <v>57</v>
      </c>
      <c r="W490" s="2">
        <v>36</v>
      </c>
      <c r="X490" s="2" t="str">
        <f>IF(DatosLimpios[[#This Row],[Incident Resolution Time (in Hours)]]&gt;50,"Tardia",IF(DatosLimpios[[#This Row],[Incident Resolution Time (in Hours)]]&gt;20,"Media","Rapida" ))</f>
        <v>Media</v>
      </c>
    </row>
    <row r="491" spans="1:24" x14ac:dyDescent="0.25">
      <c r="A491" s="2">
        <v>494</v>
      </c>
      <c r="B491" s="3" t="s">
        <v>26</v>
      </c>
      <c r="C4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91" s="1" t="str">
        <f>IFERROR(VLOOKUP(DatosLimpios[[#This Row],[Paises]], TablaRegiones[],2,FALSE), "Otra")</f>
        <v>Europa</v>
      </c>
      <c r="E491" s="2">
        <v>2017</v>
      </c>
      <c r="F491" s="3" t="s">
        <v>17</v>
      </c>
      <c r="G491" s="2">
        <f xml:space="preserve"> 2025 -DatosLimpios[[#This Row],[Year]]</f>
        <v>8</v>
      </c>
      <c r="H491" s="1" t="str">
        <f>IF(TRIM(DatosLimpios[[#This Row],[Attack Type]])="","Unknown",PROPER(TRIM(LOWER(DatosLimpios[[#This Row],[Attack Type]]))))</f>
        <v>Ransomware</v>
      </c>
      <c r="I491" s="3" t="s">
        <v>18</v>
      </c>
      <c r="J49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91" s="11">
        <v>4791</v>
      </c>
      <c r="L491" s="11">
        <f>IF(DatosLimpios[[#This Row],[Financial Loss (in Million $) ]]="",0,ABS(DatosLimpios[[#This Row],[Financial Loss (in Million $) ]]))*1000</f>
        <v>4791000</v>
      </c>
      <c r="M491" s="11" t="str">
        <f>IF(DatosLimpios[[#This Row],[Perdida economica UNK]]&gt;4000000,"Alta", IF(DatosLimpios[[#This Row],[Perdida economica UNK]]&gt;100000,"Media", "Baja"))</f>
        <v>Alta</v>
      </c>
      <c r="N491" s="18" t="s">
        <v>540</v>
      </c>
      <c r="O491" s="3" t="s">
        <v>33</v>
      </c>
      <c r="P491" s="2">
        <f>IF(DatosLimpios[[#This Row],[Number of Affected Users]]="six hundred",600,VALUE(DatosLimpios[[#This Row],[Number of Affected Users]]))</f>
        <v>153257</v>
      </c>
      <c r="Q491" s="2">
        <f>IF(DatosLimpios[[#This Row],[Number of Affected Users]]="six hundred",600,VALUE(DatosLimpios[[#This Row],[Number of Affected Users]]))</f>
        <v>153257</v>
      </c>
      <c r="R491" s="11">
        <f>DatosLimpios[[#This Row],[Perdida economica UNK]] /DatosLimpios[[#This Row],[Nº de Usuarios Afectados]]</f>
        <v>31.261214822161467</v>
      </c>
      <c r="S491" s="11" t="str">
        <f>IF(DatosLimpios[[#This Row],[Perdida $ por Usuario]]&gt;100, "Grave",IF(DatosLimpios[[#This Row],[Perdida $ por Usuario]]&gt;40, "Moderada","Leve"))</f>
        <v>Leve</v>
      </c>
      <c r="T491" s="1" t="str">
        <f t="shared" si="7"/>
        <v>Insider</v>
      </c>
      <c r="U491" s="3" t="s">
        <v>52</v>
      </c>
      <c r="V491" s="3" t="s">
        <v>57</v>
      </c>
      <c r="W491" s="2">
        <v>59</v>
      </c>
      <c r="X491" s="2" t="str">
        <f>IF(DatosLimpios[[#This Row],[Incident Resolution Time (in Hours)]]&gt;50,"Tardia",IF(DatosLimpios[[#This Row],[Incident Resolution Time (in Hours)]]&gt;20,"Media","Rapida" ))</f>
        <v>Tardia</v>
      </c>
    </row>
    <row r="492" spans="1:24" x14ac:dyDescent="0.25">
      <c r="A492" s="2">
        <v>495</v>
      </c>
      <c r="B492" s="3" t="s">
        <v>60</v>
      </c>
      <c r="C4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492" s="1" t="str">
        <f>IFERROR(VLOOKUP(DatosLimpios[[#This Row],[Paises]], TablaRegiones[],2,FALSE), "Otra")</f>
        <v>Asia</v>
      </c>
      <c r="E492" s="2">
        <v>2017</v>
      </c>
      <c r="F492" s="3" t="s">
        <v>50</v>
      </c>
      <c r="G492" s="2">
        <f xml:space="preserve"> 2025 -DatosLimpios[[#This Row],[Year]]</f>
        <v>8</v>
      </c>
      <c r="H492" s="1" t="str">
        <f>IF(TRIM(DatosLimpios[[#This Row],[Attack Type]])="","Unknown",PROPER(TRIM(LOWER(DatosLimpios[[#This Row],[Attack Type]]))))</f>
        <v>Phishing</v>
      </c>
      <c r="I492" s="3" t="s">
        <v>18</v>
      </c>
      <c r="J49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92" s="11">
        <v>2058</v>
      </c>
      <c r="L492" s="11">
        <f>IF(DatosLimpios[[#This Row],[Financial Loss (in Million $) ]]="",0,ABS(DatosLimpios[[#This Row],[Financial Loss (in Million $) ]]))*1000</f>
        <v>2058000</v>
      </c>
      <c r="M492" s="11" t="str">
        <f>IF(DatosLimpios[[#This Row],[Perdida economica UNK]]&gt;4000000,"Alta", IF(DatosLimpios[[#This Row],[Perdida economica UNK]]&gt;100000,"Media", "Baja"))</f>
        <v>Media</v>
      </c>
      <c r="N492" s="18" t="s">
        <v>541</v>
      </c>
      <c r="O492" s="3" t="s">
        <v>36</v>
      </c>
      <c r="P492" s="2">
        <f>IF(DatosLimpios[[#This Row],[Number of Affected Users]]="six hundred",600,VALUE(DatosLimpios[[#This Row],[Number of Affected Users]]))</f>
        <v>768022</v>
      </c>
      <c r="Q492" s="2">
        <f>IF(DatosLimpios[[#This Row],[Number of Affected Users]]="six hundred",600,VALUE(DatosLimpios[[#This Row],[Number of Affected Users]]))</f>
        <v>768022</v>
      </c>
      <c r="R492" s="11">
        <f>DatosLimpios[[#This Row],[Perdida economica UNK]] /DatosLimpios[[#This Row],[Nº de Usuarios Afectados]]</f>
        <v>2.6796107403173348</v>
      </c>
      <c r="S492" s="11" t="str">
        <f>IF(DatosLimpios[[#This Row],[Perdida $ por Usuario]]&gt;100, "Grave",IF(DatosLimpios[[#This Row],[Perdida $ por Usuario]]&gt;40, "Moderada","Leve"))</f>
        <v>Leve</v>
      </c>
      <c r="T492" s="1" t="str">
        <f t="shared" si="7"/>
        <v>Unknown</v>
      </c>
      <c r="U492" s="3" t="s">
        <v>52</v>
      </c>
      <c r="V492" s="3" t="s">
        <v>16</v>
      </c>
      <c r="W492" s="2">
        <v>64</v>
      </c>
      <c r="X492" s="2" t="str">
        <f>IF(DatosLimpios[[#This Row],[Incident Resolution Time (in Hours)]]&gt;50,"Tardia",IF(DatosLimpios[[#This Row],[Incident Resolution Time (in Hours)]]&gt;20,"Media","Rapida" ))</f>
        <v>Tardia</v>
      </c>
    </row>
    <row r="493" spans="1:24" x14ac:dyDescent="0.25">
      <c r="A493" s="2">
        <v>496</v>
      </c>
      <c r="B493" s="3" t="s">
        <v>41</v>
      </c>
      <c r="C4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93" s="1" t="str">
        <f>IFERROR(VLOOKUP(DatosLimpios[[#This Row],[Paises]], TablaRegiones[],2,FALSE), "Otra")</f>
        <v>Europa</v>
      </c>
      <c r="E493" s="2">
        <v>2024</v>
      </c>
      <c r="F493" s="3" t="s">
        <v>50</v>
      </c>
      <c r="G493" s="2">
        <f xml:space="preserve"> 2025 -DatosLimpios[[#This Row],[Year]]</f>
        <v>1</v>
      </c>
      <c r="H493" s="1" t="str">
        <f>IF(TRIM(DatosLimpios[[#This Row],[Attack Type]])="","Unknown",PROPER(TRIM(LOWER(DatosLimpios[[#This Row],[Attack Type]]))))</f>
        <v>Phishing</v>
      </c>
      <c r="I493" s="3" t="s">
        <v>46</v>
      </c>
      <c r="J49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93" s="11">
        <v>2629</v>
      </c>
      <c r="L493" s="11">
        <f>IF(DatosLimpios[[#This Row],[Financial Loss (in Million $) ]]="",0,ABS(DatosLimpios[[#This Row],[Financial Loss (in Million $) ]]))*1000</f>
        <v>2629000</v>
      </c>
      <c r="M493" s="11" t="str">
        <f>IF(DatosLimpios[[#This Row],[Perdida economica UNK]]&gt;4000000,"Alta", IF(DatosLimpios[[#This Row],[Perdida economica UNK]]&gt;100000,"Media", "Baja"))</f>
        <v>Media</v>
      </c>
      <c r="N493" s="18" t="s">
        <v>542</v>
      </c>
      <c r="O493" s="3" t="s">
        <v>14</v>
      </c>
      <c r="P493" s="2">
        <f>IF(DatosLimpios[[#This Row],[Number of Affected Users]]="six hundred",600,VALUE(DatosLimpios[[#This Row],[Number of Affected Users]]))</f>
        <v>314347</v>
      </c>
      <c r="Q493" s="2">
        <f>IF(DatosLimpios[[#This Row],[Number of Affected Users]]="six hundred",600,VALUE(DatosLimpios[[#This Row],[Number of Affected Users]]))</f>
        <v>314347</v>
      </c>
      <c r="R493" s="11">
        <f>DatosLimpios[[#This Row],[Perdida economica UNK]] /DatosLimpios[[#This Row],[Nº de Usuarios Afectados]]</f>
        <v>8.3633691430171115</v>
      </c>
      <c r="S493" s="11" t="str">
        <f>IF(DatosLimpios[[#This Row],[Perdida $ por Usuario]]&gt;100, "Grave",IF(DatosLimpios[[#This Row],[Perdida $ por Usuario]]&gt;40, "Moderada","Leve"))</f>
        <v>Leve</v>
      </c>
      <c r="T493" s="1" t="str">
        <f t="shared" si="7"/>
        <v>Hacker Group</v>
      </c>
      <c r="U493" s="3" t="s">
        <v>15</v>
      </c>
      <c r="V493" s="3" t="s">
        <v>37</v>
      </c>
      <c r="W493" s="2">
        <v>28</v>
      </c>
      <c r="X493" s="2" t="str">
        <f>IF(DatosLimpios[[#This Row],[Incident Resolution Time (in Hours)]]&gt;50,"Tardia",IF(DatosLimpios[[#This Row],[Incident Resolution Time (in Hours)]]&gt;20,"Media","Rapida" ))</f>
        <v>Media</v>
      </c>
    </row>
    <row r="494" spans="1:24" x14ac:dyDescent="0.25">
      <c r="A494" s="2">
        <v>497</v>
      </c>
      <c r="B494" s="3" t="s">
        <v>32</v>
      </c>
      <c r="C4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494" s="1" t="str">
        <f>IFERROR(VLOOKUP(DatosLimpios[[#This Row],[Paises]], TablaRegiones[],2,FALSE), "Otra")</f>
        <v>Europa</v>
      </c>
      <c r="E494" s="2">
        <v>2020</v>
      </c>
      <c r="F494" s="3" t="s">
        <v>50</v>
      </c>
      <c r="G494" s="2">
        <f xml:space="preserve"> 2025 -DatosLimpios[[#This Row],[Year]]</f>
        <v>5</v>
      </c>
      <c r="H494" s="1" t="str">
        <f>IF(TRIM(DatosLimpios[[#This Row],[Attack Type]])="","Unknown",PROPER(TRIM(LOWER(DatosLimpios[[#This Row],[Attack Type]]))))</f>
        <v>Phishing</v>
      </c>
      <c r="I494" s="3" t="s">
        <v>23</v>
      </c>
      <c r="J49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494" s="11">
        <v>3351</v>
      </c>
      <c r="L494" s="11">
        <f>IF(DatosLimpios[[#This Row],[Financial Loss (in Million $) ]]="",0,ABS(DatosLimpios[[#This Row],[Financial Loss (in Million $) ]]))*1000</f>
        <v>3351000</v>
      </c>
      <c r="M494" s="11" t="str">
        <f>IF(DatosLimpios[[#This Row],[Perdida economica UNK]]&gt;4000000,"Alta", IF(DatosLimpios[[#This Row],[Perdida economica UNK]]&gt;100000,"Media", "Baja"))</f>
        <v>Media</v>
      </c>
      <c r="N494" s="18" t="s">
        <v>543</v>
      </c>
      <c r="O494" s="3" t="s">
        <v>33</v>
      </c>
      <c r="P494" s="2">
        <f>IF(DatosLimpios[[#This Row],[Number of Affected Users]]="six hundred",600,VALUE(DatosLimpios[[#This Row],[Number of Affected Users]]))</f>
        <v>649406</v>
      </c>
      <c r="Q494" s="2">
        <f>IF(DatosLimpios[[#This Row],[Number of Affected Users]]="six hundred",600,VALUE(DatosLimpios[[#This Row],[Number of Affected Users]]))</f>
        <v>649406</v>
      </c>
      <c r="R494" s="11">
        <f>DatosLimpios[[#This Row],[Perdida economica UNK]] /DatosLimpios[[#This Row],[Nº de Usuarios Afectados]]</f>
        <v>5.1601001530629533</v>
      </c>
      <c r="S494" s="11" t="str">
        <f>IF(DatosLimpios[[#This Row],[Perdida $ por Usuario]]&gt;100, "Grave",IF(DatosLimpios[[#This Row],[Perdida $ por Usuario]]&gt;40, "Moderada","Leve"))</f>
        <v>Leve</v>
      </c>
      <c r="T494" s="1" t="str">
        <f t="shared" si="7"/>
        <v>Insider</v>
      </c>
      <c r="U494" s="3" t="s">
        <v>34</v>
      </c>
      <c r="V494" s="3" t="s">
        <v>49</v>
      </c>
      <c r="W494" s="2">
        <v>27</v>
      </c>
      <c r="X494" s="2" t="str">
        <f>IF(DatosLimpios[[#This Row],[Incident Resolution Time (in Hours)]]&gt;50,"Tardia",IF(DatosLimpios[[#This Row],[Incident Resolution Time (in Hours)]]&gt;20,"Media","Rapida" ))</f>
        <v>Media</v>
      </c>
    </row>
    <row r="495" spans="1:24" x14ac:dyDescent="0.25">
      <c r="A495" s="2">
        <v>498</v>
      </c>
      <c r="B495" s="3" t="s">
        <v>71</v>
      </c>
      <c r="C4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495" s="1" t="str">
        <f>IFERROR(VLOOKUP(DatosLimpios[[#This Row],[Paises]], TablaRegiones[],2,FALSE), "Otra")</f>
        <v>Asia</v>
      </c>
      <c r="E495" s="2">
        <v>2023</v>
      </c>
      <c r="F495" s="3" t="s">
        <v>50</v>
      </c>
      <c r="G495" s="2">
        <f xml:space="preserve"> 2025 -DatosLimpios[[#This Row],[Year]]</f>
        <v>2</v>
      </c>
      <c r="H495" s="1" t="str">
        <f>IF(TRIM(DatosLimpios[[#This Row],[Attack Type]])="","Unknown",PROPER(TRIM(LOWER(DatosLimpios[[#This Row],[Attack Type]]))))</f>
        <v>Phishing</v>
      </c>
      <c r="I495" s="3" t="s">
        <v>12</v>
      </c>
      <c r="J49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495" s="11">
        <v>6828</v>
      </c>
      <c r="L495" s="11">
        <f>IF(DatosLimpios[[#This Row],[Financial Loss (in Million $) ]]="",0,ABS(DatosLimpios[[#This Row],[Financial Loss (in Million $) ]]))*1000</f>
        <v>6828000</v>
      </c>
      <c r="M495" s="11" t="str">
        <f>IF(DatosLimpios[[#This Row],[Perdida economica UNK]]&gt;4000000,"Alta", IF(DatosLimpios[[#This Row],[Perdida economica UNK]]&gt;100000,"Media", "Baja"))</f>
        <v>Alta</v>
      </c>
      <c r="N495" s="18" t="s">
        <v>544</v>
      </c>
      <c r="O495" s="3" t="s">
        <v>33</v>
      </c>
      <c r="P495" s="2">
        <f>IF(DatosLimpios[[#This Row],[Number of Affected Users]]="six hundred",600,VALUE(DatosLimpios[[#This Row],[Number of Affected Users]]))</f>
        <v>744595</v>
      </c>
      <c r="Q495" s="2">
        <f>IF(DatosLimpios[[#This Row],[Number of Affected Users]]="six hundred",600,VALUE(DatosLimpios[[#This Row],[Number of Affected Users]]))</f>
        <v>744595</v>
      </c>
      <c r="R495" s="11">
        <f>DatosLimpios[[#This Row],[Perdida economica UNK]] /DatosLimpios[[#This Row],[Nº de Usuarios Afectados]]</f>
        <v>9.1700857513144722</v>
      </c>
      <c r="S495" s="11" t="str">
        <f>IF(DatosLimpios[[#This Row],[Perdida $ por Usuario]]&gt;100, "Grave",IF(DatosLimpios[[#This Row],[Perdida $ por Usuario]]&gt;40, "Moderada","Leve"))</f>
        <v>Leve</v>
      </c>
      <c r="T495" s="1" t="str">
        <f t="shared" si="7"/>
        <v>Insider</v>
      </c>
      <c r="U495" s="3" t="s">
        <v>52</v>
      </c>
      <c r="V495" s="3" t="s">
        <v>37</v>
      </c>
      <c r="W495" s="2">
        <v>44</v>
      </c>
      <c r="X495" s="2" t="str">
        <f>IF(DatosLimpios[[#This Row],[Incident Resolution Time (in Hours)]]&gt;50,"Tardia",IF(DatosLimpios[[#This Row],[Incident Resolution Time (in Hours)]]&gt;20,"Media","Rapida" ))</f>
        <v>Media</v>
      </c>
    </row>
    <row r="496" spans="1:24" x14ac:dyDescent="0.25">
      <c r="A496" s="2">
        <v>499</v>
      </c>
      <c r="B496" s="3" t="s">
        <v>66</v>
      </c>
      <c r="C4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496" s="1" t="str">
        <f>IFERROR(VLOOKUP(DatosLimpios[[#This Row],[Paises]], TablaRegiones[],2,FALSE), "Otra")</f>
        <v>América</v>
      </c>
      <c r="E496" s="2">
        <v>2021</v>
      </c>
      <c r="F496" s="3" t="s">
        <v>39</v>
      </c>
      <c r="G496" s="2">
        <f xml:space="preserve"> 2025 -DatosLimpios[[#This Row],[Year]]</f>
        <v>4</v>
      </c>
      <c r="H496" s="1" t="str">
        <f>IF(TRIM(DatosLimpios[[#This Row],[Attack Type]])="","Unknown",PROPER(TRIM(LOWER(DatosLimpios[[#This Row],[Attack Type]]))))</f>
        <v>Ddos</v>
      </c>
      <c r="I496" s="3" t="s">
        <v>46</v>
      </c>
      <c r="J49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496" s="11">
        <v>1472</v>
      </c>
      <c r="L496" s="11">
        <f>IF(DatosLimpios[[#This Row],[Financial Loss (in Million $) ]]="",0,ABS(DatosLimpios[[#This Row],[Financial Loss (in Million $) ]]))*1000</f>
        <v>1472000</v>
      </c>
      <c r="M496" s="11" t="str">
        <f>IF(DatosLimpios[[#This Row],[Perdida economica UNK]]&gt;4000000,"Alta", IF(DatosLimpios[[#This Row],[Perdida economica UNK]]&gt;100000,"Media", "Baja"))</f>
        <v>Media</v>
      </c>
      <c r="N496" s="18" t="s">
        <v>545</v>
      </c>
      <c r="O496" s="3" t="s">
        <v>33</v>
      </c>
      <c r="P496" s="2">
        <f>IF(DatosLimpios[[#This Row],[Number of Affected Users]]="six hundred",600,VALUE(DatosLimpios[[#This Row],[Number of Affected Users]]))</f>
        <v>126781</v>
      </c>
      <c r="Q496" s="2">
        <f>IF(DatosLimpios[[#This Row],[Number of Affected Users]]="six hundred",600,VALUE(DatosLimpios[[#This Row],[Number of Affected Users]]))</f>
        <v>126781</v>
      </c>
      <c r="R496" s="11">
        <f>DatosLimpios[[#This Row],[Perdida economica UNK]] /DatosLimpios[[#This Row],[Nº de Usuarios Afectados]]</f>
        <v>11.610572562134704</v>
      </c>
      <c r="S496" s="11" t="str">
        <f>IF(DatosLimpios[[#This Row],[Perdida $ por Usuario]]&gt;100, "Grave",IF(DatosLimpios[[#This Row],[Perdida $ por Usuario]]&gt;40, "Moderada","Leve"))</f>
        <v>Leve</v>
      </c>
      <c r="T496" s="1" t="str">
        <f t="shared" si="7"/>
        <v>Insider</v>
      </c>
      <c r="U496" s="3" t="s">
        <v>25</v>
      </c>
      <c r="V496" s="3" t="s">
        <v>37</v>
      </c>
      <c r="W496" s="2">
        <v>32</v>
      </c>
      <c r="X496" s="2" t="str">
        <f>IF(DatosLimpios[[#This Row],[Incident Resolution Time (in Hours)]]&gt;50,"Tardia",IF(DatosLimpios[[#This Row],[Incident Resolution Time (in Hours)]]&gt;20,"Media","Rapida" ))</f>
        <v>Media</v>
      </c>
    </row>
    <row r="497" spans="1:24" x14ac:dyDescent="0.25">
      <c r="A497" s="2">
        <v>500</v>
      </c>
      <c r="B497" s="3" t="s">
        <v>41</v>
      </c>
      <c r="C4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497" s="1" t="str">
        <f>IFERROR(VLOOKUP(DatosLimpios[[#This Row],[Paises]], TablaRegiones[],2,FALSE), "Otra")</f>
        <v>Europa</v>
      </c>
      <c r="E497" s="2">
        <v>2015</v>
      </c>
      <c r="F497" s="3" t="s">
        <v>50</v>
      </c>
      <c r="G497" s="2">
        <f xml:space="preserve"> 2025 -DatosLimpios[[#This Row],[Year]]</f>
        <v>10</v>
      </c>
      <c r="H497" s="1" t="str">
        <f>IF(TRIM(DatosLimpios[[#This Row],[Attack Type]])="","Unknown",PROPER(TRIM(LOWER(DatosLimpios[[#This Row],[Attack Type]]))))</f>
        <v>Phishing</v>
      </c>
      <c r="I497" s="3" t="s">
        <v>18</v>
      </c>
      <c r="J49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97" s="11">
        <v>4429</v>
      </c>
      <c r="L497" s="11">
        <f>IF(DatosLimpios[[#This Row],[Financial Loss (in Million $) ]]="",0,ABS(DatosLimpios[[#This Row],[Financial Loss (in Million $) ]]))*1000</f>
        <v>4429000</v>
      </c>
      <c r="M497" s="11" t="str">
        <f>IF(DatosLimpios[[#This Row],[Perdida economica UNK]]&gt;4000000,"Alta", IF(DatosLimpios[[#This Row],[Perdida economica UNK]]&gt;100000,"Media", "Baja"))</f>
        <v>Alta</v>
      </c>
      <c r="N497" s="18" t="s">
        <v>546</v>
      </c>
      <c r="O497" s="3" t="s">
        <v>33</v>
      </c>
      <c r="P497" s="2">
        <f>IF(DatosLimpios[[#This Row],[Number of Affected Users]]="six hundred",600,VALUE(DatosLimpios[[#This Row],[Number of Affected Users]]))</f>
        <v>427167</v>
      </c>
      <c r="Q497" s="2">
        <f>IF(DatosLimpios[[#This Row],[Number of Affected Users]]="six hundred",600,VALUE(DatosLimpios[[#This Row],[Number of Affected Users]]))</f>
        <v>427167</v>
      </c>
      <c r="R497" s="11">
        <f>DatosLimpios[[#This Row],[Perdida economica UNK]] /DatosLimpios[[#This Row],[Nº de Usuarios Afectados]]</f>
        <v>10.368310286141018</v>
      </c>
      <c r="S497" s="11" t="str">
        <f>IF(DatosLimpios[[#This Row],[Perdida $ por Usuario]]&gt;100, "Grave",IF(DatosLimpios[[#This Row],[Perdida $ por Usuario]]&gt;40, "Moderada","Leve"))</f>
        <v>Leve</v>
      </c>
      <c r="T497" s="1" t="str">
        <f t="shared" si="7"/>
        <v>Insider</v>
      </c>
      <c r="U497" s="3" t="s">
        <v>15</v>
      </c>
      <c r="V497" s="3" t="s">
        <v>57</v>
      </c>
      <c r="W497" s="2">
        <v>11</v>
      </c>
      <c r="X497" s="2" t="str">
        <f>IF(DatosLimpios[[#This Row],[Incident Resolution Time (in Hours)]]&gt;50,"Tardia",IF(DatosLimpios[[#This Row],[Incident Resolution Time (in Hours)]]&gt;20,"Media","Rapida" ))</f>
        <v>Rapida</v>
      </c>
    </row>
    <row r="498" spans="1:24" x14ac:dyDescent="0.25">
      <c r="A498" s="2">
        <v>501</v>
      </c>
      <c r="B498" s="3" t="s">
        <v>58</v>
      </c>
      <c r="C4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498" s="1" t="str">
        <f>IFERROR(VLOOKUP(DatosLimpios[[#This Row],[Paises]], TablaRegiones[],2,FALSE), "Otra")</f>
        <v>Oceanía</v>
      </c>
      <c r="E498" s="2">
        <v>2023</v>
      </c>
      <c r="F498" s="3" t="s">
        <v>17</v>
      </c>
      <c r="G498" s="2">
        <f xml:space="preserve"> 2025 -DatosLimpios[[#This Row],[Year]]</f>
        <v>2</v>
      </c>
      <c r="H498" s="1" t="str">
        <f>IF(TRIM(DatosLimpios[[#This Row],[Attack Type]])="","Unknown",PROPER(TRIM(LOWER(DatosLimpios[[#This Row],[Attack Type]]))))</f>
        <v>Ransomware</v>
      </c>
      <c r="I498" s="3" t="s">
        <v>18</v>
      </c>
      <c r="J49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498" s="11">
        <v>4154</v>
      </c>
      <c r="L498" s="11">
        <f>IF(DatosLimpios[[#This Row],[Financial Loss (in Million $) ]]="",0,ABS(DatosLimpios[[#This Row],[Financial Loss (in Million $) ]]))*1000</f>
        <v>4154000</v>
      </c>
      <c r="M498" s="11" t="str">
        <f>IF(DatosLimpios[[#This Row],[Perdida economica UNK]]&gt;4000000,"Alta", IF(DatosLimpios[[#This Row],[Perdida economica UNK]]&gt;100000,"Media", "Baja"))</f>
        <v>Alta</v>
      </c>
      <c r="N498" s="18" t="s">
        <v>547</v>
      </c>
      <c r="O498" s="3" t="s">
        <v>33</v>
      </c>
      <c r="P498" s="2">
        <f>IF(DatosLimpios[[#This Row],[Number of Affected Users]]="six hundred",600,VALUE(DatosLimpios[[#This Row],[Number of Affected Users]]))</f>
        <v>396865</v>
      </c>
      <c r="Q498" s="2">
        <f>IF(DatosLimpios[[#This Row],[Number of Affected Users]]="six hundred",600,VALUE(DatosLimpios[[#This Row],[Number of Affected Users]]))</f>
        <v>396865</v>
      </c>
      <c r="R498" s="11">
        <f>DatosLimpios[[#This Row],[Perdida economica UNK]] /DatosLimpios[[#This Row],[Nº de Usuarios Afectados]]</f>
        <v>10.467035389868091</v>
      </c>
      <c r="S498" s="11" t="str">
        <f>IF(DatosLimpios[[#This Row],[Perdida $ por Usuario]]&gt;100, "Grave",IF(DatosLimpios[[#This Row],[Perdida $ por Usuario]]&gt;40, "Moderada","Leve"))</f>
        <v>Leve</v>
      </c>
      <c r="T498" s="1" t="str">
        <f t="shared" si="7"/>
        <v>Insider</v>
      </c>
      <c r="U498" s="3" t="s">
        <v>34</v>
      </c>
      <c r="V498" s="3" t="s">
        <v>31</v>
      </c>
      <c r="W498" s="2">
        <v>42</v>
      </c>
      <c r="X498" s="2" t="str">
        <f>IF(DatosLimpios[[#This Row],[Incident Resolution Time (in Hours)]]&gt;50,"Tardia",IF(DatosLimpios[[#This Row],[Incident Resolution Time (in Hours)]]&gt;20,"Media","Rapida" ))</f>
        <v>Media</v>
      </c>
    </row>
    <row r="499" spans="1:24" x14ac:dyDescent="0.25">
      <c r="A499" s="2">
        <v>502</v>
      </c>
      <c r="B499" s="3" t="s">
        <v>26</v>
      </c>
      <c r="C4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499" s="1" t="str">
        <f>IFERROR(VLOOKUP(DatosLimpios[[#This Row],[Paises]], TablaRegiones[],2,FALSE), "Otra")</f>
        <v>Europa</v>
      </c>
      <c r="E499" s="2">
        <v>2019</v>
      </c>
      <c r="F499" s="3" t="s">
        <v>50</v>
      </c>
      <c r="G499" s="2">
        <f xml:space="preserve"> 2025 -DatosLimpios[[#This Row],[Year]]</f>
        <v>6</v>
      </c>
      <c r="H499" s="1" t="str">
        <f>IF(TRIM(DatosLimpios[[#This Row],[Attack Type]])="","Unknown",PROPER(TRIM(LOWER(DatosLimpios[[#This Row],[Attack Type]]))))</f>
        <v>Phishing</v>
      </c>
      <c r="I499" s="3" t="s">
        <v>27</v>
      </c>
      <c r="J49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499" s="11">
        <v>9067</v>
      </c>
      <c r="L499" s="11">
        <f>IF(DatosLimpios[[#This Row],[Financial Loss (in Million $) ]]="",0,ABS(DatosLimpios[[#This Row],[Financial Loss (in Million $) ]]))*1000</f>
        <v>9067000</v>
      </c>
      <c r="M499" s="11" t="str">
        <f>IF(DatosLimpios[[#This Row],[Perdida economica UNK]]&gt;4000000,"Alta", IF(DatosLimpios[[#This Row],[Perdida economica UNK]]&gt;100000,"Media", "Baja"))</f>
        <v>Alta</v>
      </c>
      <c r="N499" s="18" t="s">
        <v>548</v>
      </c>
      <c r="O499" s="3" t="s">
        <v>36</v>
      </c>
      <c r="P499" s="2">
        <f>IF(DatosLimpios[[#This Row],[Number of Affected Users]]="six hundred",600,VALUE(DatosLimpios[[#This Row],[Number of Affected Users]]))</f>
        <v>902952</v>
      </c>
      <c r="Q499" s="2">
        <f>IF(DatosLimpios[[#This Row],[Number of Affected Users]]="six hundred",600,VALUE(DatosLimpios[[#This Row],[Number of Affected Users]]))</f>
        <v>902952</v>
      </c>
      <c r="R499" s="11">
        <f>DatosLimpios[[#This Row],[Perdida economica UNK]] /DatosLimpios[[#This Row],[Nº de Usuarios Afectados]]</f>
        <v>10.041508297229532</v>
      </c>
      <c r="S499" s="11" t="str">
        <f>IF(DatosLimpios[[#This Row],[Perdida $ por Usuario]]&gt;100, "Grave",IF(DatosLimpios[[#This Row],[Perdida $ por Usuario]]&gt;40, "Moderada","Leve"))</f>
        <v>Leve</v>
      </c>
      <c r="T499" s="1" t="str">
        <f t="shared" si="7"/>
        <v>Unknown</v>
      </c>
      <c r="U499" s="3" t="s">
        <v>25</v>
      </c>
      <c r="V499" s="3" t="s">
        <v>57</v>
      </c>
      <c r="W499" s="2">
        <v>8</v>
      </c>
      <c r="X499" s="2" t="str">
        <f>IF(DatosLimpios[[#This Row],[Incident Resolution Time (in Hours)]]&gt;50,"Tardia",IF(DatosLimpios[[#This Row],[Incident Resolution Time (in Hours)]]&gt;20,"Media","Rapida" ))</f>
        <v>Rapida</v>
      </c>
    </row>
    <row r="500" spans="1:24" x14ac:dyDescent="0.25">
      <c r="A500" s="2">
        <v>503</v>
      </c>
      <c r="B500" s="3" t="s">
        <v>87</v>
      </c>
      <c r="C5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00" s="1" t="str">
        <f>IFERROR(VLOOKUP(DatosLimpios[[#This Row],[Paises]], TablaRegiones[],2,FALSE), "Otra")</f>
        <v>América</v>
      </c>
      <c r="E500" s="2">
        <v>2023</v>
      </c>
      <c r="F500" s="3" t="s">
        <v>17</v>
      </c>
      <c r="G500" s="2">
        <f xml:space="preserve"> 2025 -DatosLimpios[[#This Row],[Year]]</f>
        <v>2</v>
      </c>
      <c r="H500" s="1" t="str">
        <f>IF(TRIM(DatosLimpios[[#This Row],[Attack Type]])="","Unknown",PROPER(TRIM(LOWER(DatosLimpios[[#This Row],[Attack Type]]))))</f>
        <v>Ransomware</v>
      </c>
      <c r="I500" s="3" t="s">
        <v>23</v>
      </c>
      <c r="J50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00" s="11">
        <v>3494</v>
      </c>
      <c r="L500" s="11">
        <f>IF(DatosLimpios[[#This Row],[Financial Loss (in Million $) ]]="",0,ABS(DatosLimpios[[#This Row],[Financial Loss (in Million $) ]]))*1000</f>
        <v>3494000</v>
      </c>
      <c r="M500" s="11" t="str">
        <f>IF(DatosLimpios[[#This Row],[Perdida economica UNK]]&gt;4000000,"Alta", IF(DatosLimpios[[#This Row],[Perdida economica UNK]]&gt;100000,"Media", "Baja"))</f>
        <v>Media</v>
      </c>
      <c r="N500" s="18" t="s">
        <v>549</v>
      </c>
      <c r="O500" s="3" t="s">
        <v>33</v>
      </c>
      <c r="P500" s="2">
        <f>IF(DatosLimpios[[#This Row],[Number of Affected Users]]="six hundred",600,VALUE(DatosLimpios[[#This Row],[Number of Affected Users]]))</f>
        <v>632075</v>
      </c>
      <c r="Q500" s="2">
        <f>IF(DatosLimpios[[#This Row],[Number of Affected Users]]="six hundred",600,VALUE(DatosLimpios[[#This Row],[Number of Affected Users]]))</f>
        <v>632075</v>
      </c>
      <c r="R500" s="11">
        <f>DatosLimpios[[#This Row],[Perdida economica UNK]] /DatosLimpios[[#This Row],[Nº de Usuarios Afectados]]</f>
        <v>5.5278250207649409</v>
      </c>
      <c r="S500" s="11" t="str">
        <f>IF(DatosLimpios[[#This Row],[Perdida $ por Usuario]]&gt;100, "Grave",IF(DatosLimpios[[#This Row],[Perdida $ por Usuario]]&gt;40, "Moderada","Leve"))</f>
        <v>Leve</v>
      </c>
      <c r="T500" s="1" t="str">
        <f t="shared" si="7"/>
        <v>Insider</v>
      </c>
      <c r="U500" s="3" t="s">
        <v>34</v>
      </c>
      <c r="V500" s="3" t="s">
        <v>57</v>
      </c>
      <c r="W500" s="2">
        <v>64</v>
      </c>
      <c r="X500" s="2" t="str">
        <f>IF(DatosLimpios[[#This Row],[Incident Resolution Time (in Hours)]]&gt;50,"Tardia",IF(DatosLimpios[[#This Row],[Incident Resolution Time (in Hours)]]&gt;20,"Media","Rapida" ))</f>
        <v>Tardia</v>
      </c>
    </row>
    <row r="501" spans="1:24" x14ac:dyDescent="0.25">
      <c r="A501" s="2">
        <v>504</v>
      </c>
      <c r="B501" s="3" t="s">
        <v>41</v>
      </c>
      <c r="C5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501" s="1" t="str">
        <f>IFERROR(VLOOKUP(DatosLimpios[[#This Row],[Paises]], TablaRegiones[],2,FALSE), "Otra")</f>
        <v>Europa</v>
      </c>
      <c r="E501" s="2">
        <v>2017</v>
      </c>
      <c r="F501" s="3" t="s">
        <v>42</v>
      </c>
      <c r="G501" s="2">
        <f xml:space="preserve"> 2025 -DatosLimpios[[#This Row],[Year]]</f>
        <v>8</v>
      </c>
      <c r="H501" s="1" t="str">
        <f>IF(TRIM(DatosLimpios[[#This Row],[Attack Type]])="","Unknown",PROPER(TRIM(LOWER(DatosLimpios[[#This Row],[Attack Type]]))))</f>
        <v>Sql Injection</v>
      </c>
      <c r="I501" s="3" t="s">
        <v>47</v>
      </c>
      <c r="J50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01" s="11">
        <v>8373</v>
      </c>
      <c r="L501" s="11">
        <f>IF(DatosLimpios[[#This Row],[Financial Loss (in Million $) ]]="",0,ABS(DatosLimpios[[#This Row],[Financial Loss (in Million $) ]]))*1000</f>
        <v>8373000</v>
      </c>
      <c r="M501" s="11" t="str">
        <f>IF(DatosLimpios[[#This Row],[Perdida economica UNK]]&gt;4000000,"Alta", IF(DatosLimpios[[#This Row],[Perdida economica UNK]]&gt;100000,"Media", "Baja"))</f>
        <v>Alta</v>
      </c>
      <c r="N501" s="18" t="s">
        <v>550</v>
      </c>
      <c r="O501" s="3" t="s">
        <v>29</v>
      </c>
      <c r="P501" s="2">
        <f>IF(DatosLimpios[[#This Row],[Number of Affected Users]]="six hundred",600,VALUE(DatosLimpios[[#This Row],[Number of Affected Users]]))</f>
        <v>728486</v>
      </c>
      <c r="Q501" s="2">
        <f>IF(DatosLimpios[[#This Row],[Number of Affected Users]]="six hundred",600,VALUE(DatosLimpios[[#This Row],[Number of Affected Users]]))</f>
        <v>728486</v>
      </c>
      <c r="R501" s="11">
        <f>DatosLimpios[[#This Row],[Perdida economica UNK]] /DatosLimpios[[#This Row],[Nº de Usuarios Afectados]]</f>
        <v>11.493700633917467</v>
      </c>
      <c r="S501" s="11" t="str">
        <f>IF(DatosLimpios[[#This Row],[Perdida $ por Usuario]]&gt;100, "Grave",IF(DatosLimpios[[#This Row],[Perdida $ por Usuario]]&gt;40, "Moderada","Leve"))</f>
        <v>Leve</v>
      </c>
      <c r="T501" s="1" t="str">
        <f t="shared" si="7"/>
        <v>Nation-state</v>
      </c>
      <c r="U501" s="3" t="s">
        <v>34</v>
      </c>
      <c r="V501" s="3" t="s">
        <v>57</v>
      </c>
      <c r="W501" s="2">
        <v>61</v>
      </c>
      <c r="X501" s="2" t="str">
        <f>IF(DatosLimpios[[#This Row],[Incident Resolution Time (in Hours)]]&gt;50,"Tardia",IF(DatosLimpios[[#This Row],[Incident Resolution Time (in Hours)]]&gt;20,"Media","Rapida" ))</f>
        <v>Tardia</v>
      </c>
    </row>
    <row r="502" spans="1:24" x14ac:dyDescent="0.25">
      <c r="A502" s="2">
        <v>505</v>
      </c>
      <c r="B502" s="3" t="s">
        <v>58</v>
      </c>
      <c r="C5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02" s="1" t="str">
        <f>IFERROR(VLOOKUP(DatosLimpios[[#This Row],[Paises]], TablaRegiones[],2,FALSE), "Otra")</f>
        <v>Oceanía</v>
      </c>
      <c r="E502" s="2">
        <v>2018</v>
      </c>
      <c r="F502" s="3" t="s">
        <v>39</v>
      </c>
      <c r="G502" s="2">
        <f xml:space="preserve"> 2025 -DatosLimpios[[#This Row],[Year]]</f>
        <v>7</v>
      </c>
      <c r="H502" s="1" t="str">
        <f>IF(TRIM(DatosLimpios[[#This Row],[Attack Type]])="","Unknown",PROPER(TRIM(LOWER(DatosLimpios[[#This Row],[Attack Type]]))))</f>
        <v>Ddos</v>
      </c>
      <c r="I502" s="3" t="s">
        <v>12</v>
      </c>
      <c r="J50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02" s="11">
        <v>6462</v>
      </c>
      <c r="L502" s="11">
        <f>IF(DatosLimpios[[#This Row],[Financial Loss (in Million $) ]]="",0,ABS(DatosLimpios[[#This Row],[Financial Loss (in Million $) ]]))*1000</f>
        <v>6462000</v>
      </c>
      <c r="M502" s="11" t="str">
        <f>IF(DatosLimpios[[#This Row],[Perdida economica UNK]]&gt;4000000,"Alta", IF(DatosLimpios[[#This Row],[Perdida economica UNK]]&gt;100000,"Media", "Baja"))</f>
        <v>Alta</v>
      </c>
      <c r="N502" s="18" t="s">
        <v>551</v>
      </c>
      <c r="O502" s="3" t="s">
        <v>33</v>
      </c>
      <c r="P502" s="2">
        <f>IF(DatosLimpios[[#This Row],[Number of Affected Users]]="six hundred",600,VALUE(DatosLimpios[[#This Row],[Number of Affected Users]]))</f>
        <v>109439</v>
      </c>
      <c r="Q502" s="2">
        <f>IF(DatosLimpios[[#This Row],[Number of Affected Users]]="six hundred",600,VALUE(DatosLimpios[[#This Row],[Number of Affected Users]]))</f>
        <v>109439</v>
      </c>
      <c r="R502" s="11">
        <f>DatosLimpios[[#This Row],[Perdida economica UNK]] /DatosLimpios[[#This Row],[Nº de Usuarios Afectados]]</f>
        <v>59.046592165498588</v>
      </c>
      <c r="S502" s="11" t="str">
        <f>IF(DatosLimpios[[#This Row],[Perdida $ por Usuario]]&gt;100, "Grave",IF(DatosLimpios[[#This Row],[Perdida $ por Usuario]]&gt;40, "Moderada","Leve"))</f>
        <v>Moderada</v>
      </c>
      <c r="T502" s="1" t="str">
        <f t="shared" si="7"/>
        <v>Insider</v>
      </c>
      <c r="U502" s="3" t="s">
        <v>52</v>
      </c>
      <c r="V502" s="3" t="s">
        <v>37</v>
      </c>
      <c r="W502" s="2">
        <v>32</v>
      </c>
      <c r="X502" s="2" t="str">
        <f>IF(DatosLimpios[[#This Row],[Incident Resolution Time (in Hours)]]&gt;50,"Tardia",IF(DatosLimpios[[#This Row],[Incident Resolution Time (in Hours)]]&gt;20,"Media","Rapida" ))</f>
        <v>Media</v>
      </c>
    </row>
    <row r="503" spans="1:24" x14ac:dyDescent="0.25">
      <c r="A503" s="2">
        <v>506</v>
      </c>
      <c r="B503" s="3" t="s">
        <v>45</v>
      </c>
      <c r="C5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03" s="1" t="str">
        <f>IFERROR(VLOOKUP(DatosLimpios[[#This Row],[Paises]], TablaRegiones[],2,FALSE), "Otra")</f>
        <v>Asia</v>
      </c>
      <c r="E503" s="2">
        <v>2018</v>
      </c>
      <c r="F503" s="3" t="s">
        <v>63</v>
      </c>
      <c r="G503" s="2">
        <f xml:space="preserve"> 2025 -DatosLimpios[[#This Row],[Year]]</f>
        <v>7</v>
      </c>
      <c r="H503" s="1" t="str">
        <f>IF(TRIM(DatosLimpios[[#This Row],[Attack Type]])="","Unknown",PROPER(TRIM(LOWER(DatosLimpios[[#This Row],[Attack Type]]))))</f>
        <v>Malware</v>
      </c>
      <c r="I503" s="3" t="s">
        <v>12</v>
      </c>
      <c r="J50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03" s="11">
        <v>8638</v>
      </c>
      <c r="L503" s="11">
        <f>IF(DatosLimpios[[#This Row],[Financial Loss (in Million $) ]]="",0,ABS(DatosLimpios[[#This Row],[Financial Loss (in Million $) ]]))*1000</f>
        <v>8638000</v>
      </c>
      <c r="M503" s="11" t="str">
        <f>IF(DatosLimpios[[#This Row],[Perdida economica UNK]]&gt;4000000,"Alta", IF(DatosLimpios[[#This Row],[Perdida economica UNK]]&gt;100000,"Media", "Baja"))</f>
        <v>Alta</v>
      </c>
      <c r="N503" s="18" t="s">
        <v>552</v>
      </c>
      <c r="O503" s="3" t="s">
        <v>33</v>
      </c>
      <c r="P503" s="2">
        <f>IF(DatosLimpios[[#This Row],[Number of Affected Users]]="six hundred",600,VALUE(DatosLimpios[[#This Row],[Number of Affected Users]]))</f>
        <v>1174</v>
      </c>
      <c r="Q503" s="2">
        <f>IF(DatosLimpios[[#This Row],[Number of Affected Users]]="six hundred",600,VALUE(DatosLimpios[[#This Row],[Number of Affected Users]]))</f>
        <v>1174</v>
      </c>
      <c r="R503" s="11">
        <f>DatosLimpios[[#This Row],[Perdida economica UNK]] /DatosLimpios[[#This Row],[Nº de Usuarios Afectados]]</f>
        <v>7357.7512776831345</v>
      </c>
      <c r="S503" s="11" t="str">
        <f>IF(DatosLimpios[[#This Row],[Perdida $ por Usuario]]&gt;100, "Grave",IF(DatosLimpios[[#This Row],[Perdida $ por Usuario]]&gt;40, "Moderada","Leve"))</f>
        <v>Grave</v>
      </c>
      <c r="T503" s="1" t="str">
        <f t="shared" si="7"/>
        <v>Insider</v>
      </c>
      <c r="U503" s="3" t="s">
        <v>25</v>
      </c>
      <c r="V503" s="3" t="s">
        <v>16</v>
      </c>
      <c r="W503" s="2">
        <v>23</v>
      </c>
      <c r="X503" s="2" t="str">
        <f>IF(DatosLimpios[[#This Row],[Incident Resolution Time (in Hours)]]&gt;50,"Tardia",IF(DatosLimpios[[#This Row],[Incident Resolution Time (in Hours)]]&gt;20,"Media","Rapida" ))</f>
        <v>Media</v>
      </c>
    </row>
    <row r="504" spans="1:24" x14ac:dyDescent="0.25">
      <c r="A504" s="2">
        <v>507</v>
      </c>
      <c r="B504" s="3" t="s">
        <v>60</v>
      </c>
      <c r="C5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504" s="1" t="str">
        <f>IFERROR(VLOOKUP(DatosLimpios[[#This Row],[Paises]], TablaRegiones[],2,FALSE), "Otra")</f>
        <v>Asia</v>
      </c>
      <c r="E504" s="2">
        <v>2024</v>
      </c>
      <c r="F504" s="3" t="s">
        <v>50</v>
      </c>
      <c r="G504" s="2">
        <f xml:space="preserve"> 2025 -DatosLimpios[[#This Row],[Year]]</f>
        <v>1</v>
      </c>
      <c r="H504" s="1" t="str">
        <f>IF(TRIM(DatosLimpios[[#This Row],[Attack Type]])="","Unknown",PROPER(TRIM(LOWER(DatosLimpios[[#This Row],[Attack Type]]))))</f>
        <v>Phishing</v>
      </c>
      <c r="I504" s="3" t="s">
        <v>12</v>
      </c>
      <c r="J50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04" s="11">
        <v>257</v>
      </c>
      <c r="L504" s="11">
        <f>IF(DatosLimpios[[#This Row],[Financial Loss (in Million $) ]]="",0,ABS(DatosLimpios[[#This Row],[Financial Loss (in Million $) ]]))*1000</f>
        <v>257000</v>
      </c>
      <c r="M504" s="11" t="str">
        <f>IF(DatosLimpios[[#This Row],[Perdida economica UNK]]&gt;4000000,"Alta", IF(DatosLimpios[[#This Row],[Perdida economica UNK]]&gt;100000,"Media", "Baja"))</f>
        <v>Media</v>
      </c>
      <c r="N504" s="18" t="s">
        <v>553</v>
      </c>
      <c r="O504" s="3" t="s">
        <v>33</v>
      </c>
      <c r="P504" s="2">
        <f>IF(DatosLimpios[[#This Row],[Number of Affected Users]]="six hundred",600,VALUE(DatosLimpios[[#This Row],[Number of Affected Users]]))</f>
        <v>953987</v>
      </c>
      <c r="Q504" s="2">
        <f>IF(DatosLimpios[[#This Row],[Number of Affected Users]]="six hundred",600,VALUE(DatosLimpios[[#This Row],[Number of Affected Users]]))</f>
        <v>953987</v>
      </c>
      <c r="R504" s="11">
        <f>DatosLimpios[[#This Row],[Perdida economica UNK]] /DatosLimpios[[#This Row],[Nº de Usuarios Afectados]]</f>
        <v>0.26939570455362599</v>
      </c>
      <c r="S504" s="11" t="str">
        <f>IF(DatosLimpios[[#This Row],[Perdida $ por Usuario]]&gt;100, "Grave",IF(DatosLimpios[[#This Row],[Perdida $ por Usuario]]&gt;40, "Moderada","Leve"))</f>
        <v>Leve</v>
      </c>
      <c r="T504" s="1" t="str">
        <f t="shared" si="7"/>
        <v>Insider</v>
      </c>
      <c r="U504" s="3" t="s">
        <v>34</v>
      </c>
      <c r="V504" s="3" t="s">
        <v>31</v>
      </c>
      <c r="W504" s="2">
        <v>65</v>
      </c>
      <c r="X504" s="2" t="str">
        <f>IF(DatosLimpios[[#This Row],[Incident Resolution Time (in Hours)]]&gt;50,"Tardia",IF(DatosLimpios[[#This Row],[Incident Resolution Time (in Hours)]]&gt;20,"Media","Rapida" ))</f>
        <v>Tardia</v>
      </c>
    </row>
    <row r="505" spans="1:24" x14ac:dyDescent="0.25">
      <c r="A505" s="2">
        <v>508</v>
      </c>
      <c r="B505" s="3" t="s">
        <v>66</v>
      </c>
      <c r="C5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505" s="1" t="str">
        <f>IFERROR(VLOOKUP(DatosLimpios[[#This Row],[Paises]], TablaRegiones[],2,FALSE), "Otra")</f>
        <v>América</v>
      </c>
      <c r="E505" s="2">
        <v>2021</v>
      </c>
      <c r="F505" s="3" t="s">
        <v>39</v>
      </c>
      <c r="G505" s="2">
        <f xml:space="preserve"> 2025 -DatosLimpios[[#This Row],[Year]]</f>
        <v>4</v>
      </c>
      <c r="H505" s="1" t="str">
        <f>IF(TRIM(DatosLimpios[[#This Row],[Attack Type]])="","Unknown",PROPER(TRIM(LOWER(DatosLimpios[[#This Row],[Attack Type]]))))</f>
        <v>Ddos</v>
      </c>
      <c r="I505" s="3" t="s">
        <v>69</v>
      </c>
      <c r="J50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05" s="11">
        <v>562</v>
      </c>
      <c r="L505" s="11">
        <f>IF(DatosLimpios[[#This Row],[Financial Loss (in Million $) ]]="",0,ABS(DatosLimpios[[#This Row],[Financial Loss (in Million $) ]]))*1000</f>
        <v>562000</v>
      </c>
      <c r="M505" s="11" t="str">
        <f>IF(DatosLimpios[[#This Row],[Perdida economica UNK]]&gt;4000000,"Alta", IF(DatosLimpios[[#This Row],[Perdida economica UNK]]&gt;100000,"Media", "Baja"))</f>
        <v>Media</v>
      </c>
      <c r="N505" s="18" t="s">
        <v>554</v>
      </c>
      <c r="O505" s="3" t="s">
        <v>14</v>
      </c>
      <c r="P505" s="2">
        <f>IF(DatosLimpios[[#This Row],[Number of Affected Users]]="six hundred",600,VALUE(DatosLimpios[[#This Row],[Number of Affected Users]]))</f>
        <v>713309</v>
      </c>
      <c r="Q505" s="2">
        <f>IF(DatosLimpios[[#This Row],[Number of Affected Users]]="six hundred",600,VALUE(DatosLimpios[[#This Row],[Number of Affected Users]]))</f>
        <v>713309</v>
      </c>
      <c r="R505" s="11">
        <f>DatosLimpios[[#This Row],[Perdida economica UNK]] /DatosLimpios[[#This Row],[Nº de Usuarios Afectados]]</f>
        <v>0.7878773434794738</v>
      </c>
      <c r="S505" s="11" t="str">
        <f>IF(DatosLimpios[[#This Row],[Perdida $ por Usuario]]&gt;100, "Grave",IF(DatosLimpios[[#This Row],[Perdida $ por Usuario]]&gt;40, "Moderada","Leve"))</f>
        <v>Leve</v>
      </c>
      <c r="T505" s="1" t="str">
        <f t="shared" si="7"/>
        <v>Hacker Group</v>
      </c>
      <c r="U505" s="3" t="s">
        <v>52</v>
      </c>
      <c r="V505" s="3" t="s">
        <v>37</v>
      </c>
      <c r="W505" s="2">
        <v>51</v>
      </c>
      <c r="X505" s="2" t="str">
        <f>IF(DatosLimpios[[#This Row],[Incident Resolution Time (in Hours)]]&gt;50,"Tardia",IF(DatosLimpios[[#This Row],[Incident Resolution Time (in Hours)]]&gt;20,"Media","Rapida" ))</f>
        <v>Tardia</v>
      </c>
    </row>
    <row r="506" spans="1:24" x14ac:dyDescent="0.25">
      <c r="A506" s="2">
        <v>509</v>
      </c>
      <c r="B506" s="3" t="s">
        <v>60</v>
      </c>
      <c r="C5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506" s="1" t="str">
        <f>IFERROR(VLOOKUP(DatosLimpios[[#This Row],[Paises]], TablaRegiones[],2,FALSE), "Otra")</f>
        <v>Asia</v>
      </c>
      <c r="E506" s="2">
        <v>2021</v>
      </c>
      <c r="F506" s="3" t="s">
        <v>39</v>
      </c>
      <c r="G506" s="2">
        <f xml:space="preserve"> 2025 -DatosLimpios[[#This Row],[Year]]</f>
        <v>4</v>
      </c>
      <c r="H506" s="1" t="str">
        <f>IF(TRIM(DatosLimpios[[#This Row],[Attack Type]])="","Unknown",PROPER(TRIM(LOWER(DatosLimpios[[#This Row],[Attack Type]]))))</f>
        <v>Ddos</v>
      </c>
      <c r="I506" s="3" t="s">
        <v>47</v>
      </c>
      <c r="J50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06" s="11">
        <v>1138</v>
      </c>
      <c r="L506" s="11">
        <f>IF(DatosLimpios[[#This Row],[Financial Loss (in Million $) ]]="",0,ABS(DatosLimpios[[#This Row],[Financial Loss (in Million $) ]]))*1000</f>
        <v>1138000</v>
      </c>
      <c r="M506" s="11" t="str">
        <f>IF(DatosLimpios[[#This Row],[Perdida economica UNK]]&gt;4000000,"Alta", IF(DatosLimpios[[#This Row],[Perdida economica UNK]]&gt;100000,"Media", "Baja"))</f>
        <v>Media</v>
      </c>
      <c r="N506" s="18" t="s">
        <v>555</v>
      </c>
      <c r="O506" s="3" t="s">
        <v>33</v>
      </c>
      <c r="P506" s="2">
        <f>IF(DatosLimpios[[#This Row],[Number of Affected Users]]="six hundred",600,VALUE(DatosLimpios[[#This Row],[Number of Affected Users]]))</f>
        <v>334528</v>
      </c>
      <c r="Q506" s="2">
        <f>IF(DatosLimpios[[#This Row],[Number of Affected Users]]="six hundred",600,VALUE(DatosLimpios[[#This Row],[Number of Affected Users]]))</f>
        <v>334528</v>
      </c>
      <c r="R506" s="11">
        <f>DatosLimpios[[#This Row],[Perdida economica UNK]] /DatosLimpios[[#This Row],[Nº de Usuarios Afectados]]</f>
        <v>3.4018079204132388</v>
      </c>
      <c r="S506" s="11" t="str">
        <f>IF(DatosLimpios[[#This Row],[Perdida $ por Usuario]]&gt;100, "Grave",IF(DatosLimpios[[#This Row],[Perdida $ por Usuario]]&gt;40, "Moderada","Leve"))</f>
        <v>Leve</v>
      </c>
      <c r="T506" s="1" t="str">
        <f t="shared" si="7"/>
        <v>Insider</v>
      </c>
      <c r="U506" s="3" t="s">
        <v>25</v>
      </c>
      <c r="V506" s="3" t="s">
        <v>16</v>
      </c>
      <c r="W506" s="2">
        <v>5</v>
      </c>
      <c r="X506" s="2" t="str">
        <f>IF(DatosLimpios[[#This Row],[Incident Resolution Time (in Hours)]]&gt;50,"Tardia",IF(DatosLimpios[[#This Row],[Incident Resolution Time (in Hours)]]&gt;20,"Media","Rapida" ))</f>
        <v>Rapida</v>
      </c>
    </row>
    <row r="507" spans="1:24" x14ac:dyDescent="0.25">
      <c r="A507" s="2">
        <v>510</v>
      </c>
      <c r="B507" s="3" t="s">
        <v>87</v>
      </c>
      <c r="C5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07" s="1" t="str">
        <f>IFERROR(VLOOKUP(DatosLimpios[[#This Row],[Paises]], TablaRegiones[],2,FALSE), "Otra")</f>
        <v>América</v>
      </c>
      <c r="E507" s="2">
        <v>2016</v>
      </c>
      <c r="F507" s="3" t="s">
        <v>50</v>
      </c>
      <c r="G507" s="2">
        <f xml:space="preserve"> 2025 -DatosLimpios[[#This Row],[Year]]</f>
        <v>9</v>
      </c>
      <c r="H507" s="1" t="str">
        <f>IF(TRIM(DatosLimpios[[#This Row],[Attack Type]])="","Unknown",PROPER(TRIM(LOWER(DatosLimpios[[#This Row],[Attack Type]]))))</f>
        <v>Phishing</v>
      </c>
      <c r="I507" s="3" t="s">
        <v>23</v>
      </c>
      <c r="J50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07" s="11">
        <v>9253</v>
      </c>
      <c r="L507" s="11">
        <f>IF(DatosLimpios[[#This Row],[Financial Loss (in Million $) ]]="",0,ABS(DatosLimpios[[#This Row],[Financial Loss (in Million $) ]]))*1000</f>
        <v>9253000</v>
      </c>
      <c r="M507" s="11" t="str">
        <f>IF(DatosLimpios[[#This Row],[Perdida economica UNK]]&gt;4000000,"Alta", IF(DatosLimpios[[#This Row],[Perdida economica UNK]]&gt;100000,"Media", "Baja"))</f>
        <v>Alta</v>
      </c>
      <c r="N507" s="18" t="s">
        <v>556</v>
      </c>
      <c r="O507" s="3" t="s">
        <v>29</v>
      </c>
      <c r="P507" s="2">
        <f>IF(DatosLimpios[[#This Row],[Number of Affected Users]]="six hundred",600,VALUE(DatosLimpios[[#This Row],[Number of Affected Users]]))</f>
        <v>219826</v>
      </c>
      <c r="Q507" s="2">
        <f>IF(DatosLimpios[[#This Row],[Number of Affected Users]]="six hundred",600,VALUE(DatosLimpios[[#This Row],[Number of Affected Users]]))</f>
        <v>219826</v>
      </c>
      <c r="R507" s="11">
        <f>DatosLimpios[[#This Row],[Perdida economica UNK]] /DatosLimpios[[#This Row],[Nº de Usuarios Afectados]]</f>
        <v>42.092382156796738</v>
      </c>
      <c r="S507" s="11" t="str">
        <f>IF(DatosLimpios[[#This Row],[Perdida $ por Usuario]]&gt;100, "Grave",IF(DatosLimpios[[#This Row],[Perdida $ por Usuario]]&gt;40, "Moderada","Leve"))</f>
        <v>Moderada</v>
      </c>
      <c r="T507" s="1" t="str">
        <f t="shared" si="7"/>
        <v>Nation-state</v>
      </c>
      <c r="U507" s="3" t="s">
        <v>34</v>
      </c>
      <c r="V507" s="3" t="s">
        <v>37</v>
      </c>
      <c r="W507" s="2">
        <v>38</v>
      </c>
      <c r="X507" s="2" t="str">
        <f>IF(DatosLimpios[[#This Row],[Incident Resolution Time (in Hours)]]&gt;50,"Tardia",IF(DatosLimpios[[#This Row],[Incident Resolution Time (in Hours)]]&gt;20,"Media","Rapida" ))</f>
        <v>Media</v>
      </c>
    </row>
    <row r="508" spans="1:24" x14ac:dyDescent="0.25">
      <c r="A508" s="2">
        <v>511</v>
      </c>
      <c r="B508" s="3" t="s">
        <v>87</v>
      </c>
      <c r="C5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08" s="1" t="str">
        <f>IFERROR(VLOOKUP(DatosLimpios[[#This Row],[Paises]], TablaRegiones[],2,FALSE), "Otra")</f>
        <v>América</v>
      </c>
      <c r="E508" s="2">
        <v>2015</v>
      </c>
      <c r="F508" s="3" t="s">
        <v>42</v>
      </c>
      <c r="G508" s="2">
        <f xml:space="preserve"> 2025 -DatosLimpios[[#This Row],[Year]]</f>
        <v>10</v>
      </c>
      <c r="H508" s="1" t="str">
        <f>IF(TRIM(DatosLimpios[[#This Row],[Attack Type]])="","Unknown",PROPER(TRIM(LOWER(DatosLimpios[[#This Row],[Attack Type]]))))</f>
        <v>Sql Injection</v>
      </c>
      <c r="I508" s="3" t="s">
        <v>27</v>
      </c>
      <c r="J50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08" s="11">
        <v>886</v>
      </c>
      <c r="L508" s="11">
        <f>IF(DatosLimpios[[#This Row],[Financial Loss (in Million $) ]]="",0,ABS(DatosLimpios[[#This Row],[Financial Loss (in Million $) ]]))*1000</f>
        <v>886000</v>
      </c>
      <c r="M508" s="11" t="str">
        <f>IF(DatosLimpios[[#This Row],[Perdida economica UNK]]&gt;4000000,"Alta", IF(DatosLimpios[[#This Row],[Perdida economica UNK]]&gt;100000,"Media", "Baja"))</f>
        <v>Media</v>
      </c>
      <c r="N508" s="18" t="s">
        <v>557</v>
      </c>
      <c r="O508" s="3" t="s">
        <v>29</v>
      </c>
      <c r="P508" s="2">
        <f>IF(DatosLimpios[[#This Row],[Number of Affected Users]]="six hundred",600,VALUE(DatosLimpios[[#This Row],[Number of Affected Users]]))</f>
        <v>916744</v>
      </c>
      <c r="Q508" s="2">
        <f>IF(DatosLimpios[[#This Row],[Number of Affected Users]]="six hundred",600,VALUE(DatosLimpios[[#This Row],[Number of Affected Users]]))</f>
        <v>916744</v>
      </c>
      <c r="R508" s="11">
        <f>DatosLimpios[[#This Row],[Perdida economica UNK]] /DatosLimpios[[#This Row],[Nº de Usuarios Afectados]]</f>
        <v>0.9664639201347377</v>
      </c>
      <c r="S508" s="11" t="str">
        <f>IF(DatosLimpios[[#This Row],[Perdida $ por Usuario]]&gt;100, "Grave",IF(DatosLimpios[[#This Row],[Perdida $ por Usuario]]&gt;40, "Moderada","Leve"))</f>
        <v>Leve</v>
      </c>
      <c r="T508" s="1" t="str">
        <f t="shared" si="7"/>
        <v>Nation-state</v>
      </c>
      <c r="U508" s="3" t="s">
        <v>34</v>
      </c>
      <c r="V508" s="3" t="s">
        <v>37</v>
      </c>
      <c r="W508" s="2">
        <v>47</v>
      </c>
      <c r="X508" s="2" t="str">
        <f>IF(DatosLimpios[[#This Row],[Incident Resolution Time (in Hours)]]&gt;50,"Tardia",IF(DatosLimpios[[#This Row],[Incident Resolution Time (in Hours)]]&gt;20,"Media","Rapida" ))</f>
        <v>Media</v>
      </c>
    </row>
    <row r="509" spans="1:24" x14ac:dyDescent="0.25">
      <c r="A509" s="2">
        <v>512</v>
      </c>
      <c r="B509" s="3" t="s">
        <v>87</v>
      </c>
      <c r="C5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09" s="1" t="str">
        <f>IFERROR(VLOOKUP(DatosLimpios[[#This Row],[Paises]], TablaRegiones[],2,FALSE), "Otra")</f>
        <v>América</v>
      </c>
      <c r="E509" s="2">
        <v>2017</v>
      </c>
      <c r="F509" s="3" t="s">
        <v>22</v>
      </c>
      <c r="G509" s="2">
        <f xml:space="preserve"> 2025 -DatosLimpios[[#This Row],[Year]]</f>
        <v>8</v>
      </c>
      <c r="H509" s="1" t="str">
        <f>IF(TRIM(DatosLimpios[[#This Row],[Attack Type]])="","Unknown",PROPER(TRIM(LOWER(DatosLimpios[[#This Row],[Attack Type]]))))</f>
        <v>Man-In-The-Middle</v>
      </c>
      <c r="I509" s="3" t="s">
        <v>23</v>
      </c>
      <c r="J50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09" s="11">
        <v>304</v>
      </c>
      <c r="L509" s="11">
        <f>IF(DatosLimpios[[#This Row],[Financial Loss (in Million $) ]]="",0,ABS(DatosLimpios[[#This Row],[Financial Loss (in Million $) ]]))*1000</f>
        <v>304000</v>
      </c>
      <c r="M509" s="11" t="str">
        <f>IF(DatosLimpios[[#This Row],[Perdida economica UNK]]&gt;4000000,"Alta", IF(DatosLimpios[[#This Row],[Perdida economica UNK]]&gt;100000,"Media", "Baja"))</f>
        <v>Media</v>
      </c>
      <c r="N509" s="18" t="s">
        <v>558</v>
      </c>
      <c r="O509" s="3" t="s">
        <v>14</v>
      </c>
      <c r="P509" s="2">
        <f>IF(DatosLimpios[[#This Row],[Number of Affected Users]]="six hundred",600,VALUE(DatosLimpios[[#This Row],[Number of Affected Users]]))</f>
        <v>568560</v>
      </c>
      <c r="Q509" s="2">
        <f>IF(DatosLimpios[[#This Row],[Number of Affected Users]]="six hundred",600,VALUE(DatosLimpios[[#This Row],[Number of Affected Users]]))</f>
        <v>568560</v>
      </c>
      <c r="R509" s="11">
        <f>DatosLimpios[[#This Row],[Perdida economica UNK]] /DatosLimpios[[#This Row],[Nº de Usuarios Afectados]]</f>
        <v>0.53468411425355289</v>
      </c>
      <c r="S509" s="11" t="str">
        <f>IF(DatosLimpios[[#This Row],[Perdida $ por Usuario]]&gt;100, "Grave",IF(DatosLimpios[[#This Row],[Perdida $ por Usuario]]&gt;40, "Moderada","Leve"))</f>
        <v>Leve</v>
      </c>
      <c r="T509" s="1" t="str">
        <f t="shared" si="7"/>
        <v>Hacker Group</v>
      </c>
      <c r="U509" s="3" t="s">
        <v>52</v>
      </c>
      <c r="V509" s="3" t="s">
        <v>31</v>
      </c>
      <c r="W509" s="2">
        <v>49</v>
      </c>
      <c r="X509" s="2" t="str">
        <f>IF(DatosLimpios[[#This Row],[Incident Resolution Time (in Hours)]]&gt;50,"Tardia",IF(DatosLimpios[[#This Row],[Incident Resolution Time (in Hours)]]&gt;20,"Media","Rapida" ))</f>
        <v>Media</v>
      </c>
    </row>
    <row r="510" spans="1:24" x14ac:dyDescent="0.25">
      <c r="A510" s="2">
        <v>513</v>
      </c>
      <c r="B510" s="3" t="s">
        <v>26</v>
      </c>
      <c r="C5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10" s="1" t="str">
        <f>IFERROR(VLOOKUP(DatosLimpios[[#This Row],[Paises]], TablaRegiones[],2,FALSE), "Otra")</f>
        <v>Europa</v>
      </c>
      <c r="E510" s="2">
        <v>2019</v>
      </c>
      <c r="F510" s="3" t="s">
        <v>63</v>
      </c>
      <c r="G510" s="2">
        <f xml:space="preserve"> 2025 -DatosLimpios[[#This Row],[Year]]</f>
        <v>6</v>
      </c>
      <c r="H510" s="1" t="str">
        <f>IF(TRIM(DatosLimpios[[#This Row],[Attack Type]])="","Unknown",PROPER(TRIM(LOWER(DatosLimpios[[#This Row],[Attack Type]]))))</f>
        <v>Malware</v>
      </c>
      <c r="I510" s="3" t="s">
        <v>12</v>
      </c>
      <c r="J51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10" s="11">
        <v>907</v>
      </c>
      <c r="L510" s="11">
        <f>IF(DatosLimpios[[#This Row],[Financial Loss (in Million $) ]]="",0,ABS(DatosLimpios[[#This Row],[Financial Loss (in Million $) ]]))*1000</f>
        <v>907000</v>
      </c>
      <c r="M510" s="11" t="str">
        <f>IF(DatosLimpios[[#This Row],[Perdida economica UNK]]&gt;4000000,"Alta", IF(DatosLimpios[[#This Row],[Perdida economica UNK]]&gt;100000,"Media", "Baja"))</f>
        <v>Media</v>
      </c>
      <c r="N510" s="18" t="s">
        <v>559</v>
      </c>
      <c r="O510" s="3" t="s">
        <v>33</v>
      </c>
      <c r="P510" s="2">
        <f>IF(DatosLimpios[[#This Row],[Number of Affected Users]]="six hundred",600,VALUE(DatosLimpios[[#This Row],[Number of Affected Users]]))</f>
        <v>440178</v>
      </c>
      <c r="Q510" s="2">
        <f>IF(DatosLimpios[[#This Row],[Number of Affected Users]]="six hundred",600,VALUE(DatosLimpios[[#This Row],[Number of Affected Users]]))</f>
        <v>440178</v>
      </c>
      <c r="R510" s="11">
        <f>DatosLimpios[[#This Row],[Perdida economica UNK]] /DatosLimpios[[#This Row],[Nº de Usuarios Afectados]]</f>
        <v>2.0605300582945989</v>
      </c>
      <c r="S510" s="11" t="str">
        <f>IF(DatosLimpios[[#This Row],[Perdida $ por Usuario]]&gt;100, "Grave",IF(DatosLimpios[[#This Row],[Perdida $ por Usuario]]&gt;40, "Moderada","Leve"))</f>
        <v>Leve</v>
      </c>
      <c r="T510" s="1" t="str">
        <f t="shared" si="7"/>
        <v>Insider</v>
      </c>
      <c r="U510" s="3" t="s">
        <v>15</v>
      </c>
      <c r="V510" s="3" t="s">
        <v>16</v>
      </c>
      <c r="W510" s="2">
        <v>15</v>
      </c>
      <c r="X510" s="2" t="str">
        <f>IF(DatosLimpios[[#This Row],[Incident Resolution Time (in Hours)]]&gt;50,"Tardia",IF(DatosLimpios[[#This Row],[Incident Resolution Time (in Hours)]]&gt;20,"Media","Rapida" ))</f>
        <v>Rapida</v>
      </c>
    </row>
    <row r="511" spans="1:24" x14ac:dyDescent="0.25">
      <c r="A511" s="2">
        <v>514</v>
      </c>
      <c r="B511" s="3" t="s">
        <v>71</v>
      </c>
      <c r="C5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511" s="1" t="str">
        <f>IFERROR(VLOOKUP(DatosLimpios[[#This Row],[Paises]], TablaRegiones[],2,FALSE), "Otra")</f>
        <v>Asia</v>
      </c>
      <c r="E511" s="2">
        <v>2023</v>
      </c>
      <c r="F511" s="3" t="s">
        <v>42</v>
      </c>
      <c r="G511" s="2">
        <f xml:space="preserve"> 2025 -DatosLimpios[[#This Row],[Year]]</f>
        <v>2</v>
      </c>
      <c r="H511" s="1" t="str">
        <f>IF(TRIM(DatosLimpios[[#This Row],[Attack Type]])="","Unknown",PROPER(TRIM(LOWER(DatosLimpios[[#This Row],[Attack Type]]))))</f>
        <v>Sql Injection</v>
      </c>
      <c r="I511" s="3" t="s">
        <v>47</v>
      </c>
      <c r="J51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11" s="11">
        <v>4538</v>
      </c>
      <c r="L511" s="11">
        <f>IF(DatosLimpios[[#This Row],[Financial Loss (in Million $) ]]="",0,ABS(DatosLimpios[[#This Row],[Financial Loss (in Million $) ]]))*1000</f>
        <v>4538000</v>
      </c>
      <c r="M511" s="11" t="str">
        <f>IF(DatosLimpios[[#This Row],[Perdida economica UNK]]&gt;4000000,"Alta", IF(DatosLimpios[[#This Row],[Perdida economica UNK]]&gt;100000,"Media", "Baja"))</f>
        <v>Alta</v>
      </c>
      <c r="N511" s="18" t="s">
        <v>560</v>
      </c>
      <c r="O511" s="3" t="s">
        <v>33</v>
      </c>
      <c r="P511" s="2">
        <f>IF(DatosLimpios[[#This Row],[Number of Affected Users]]="six hundred",600,VALUE(DatosLimpios[[#This Row],[Number of Affected Users]]))</f>
        <v>172628</v>
      </c>
      <c r="Q511" s="2">
        <f>IF(DatosLimpios[[#This Row],[Number of Affected Users]]="six hundred",600,VALUE(DatosLimpios[[#This Row],[Number of Affected Users]]))</f>
        <v>172628</v>
      </c>
      <c r="R511" s="11">
        <f>DatosLimpios[[#This Row],[Perdida economica UNK]] /DatosLimpios[[#This Row],[Nº de Usuarios Afectados]]</f>
        <v>26.287740111685242</v>
      </c>
      <c r="S511" s="11" t="str">
        <f>IF(DatosLimpios[[#This Row],[Perdida $ por Usuario]]&gt;100, "Grave",IF(DatosLimpios[[#This Row],[Perdida $ por Usuario]]&gt;40, "Moderada","Leve"))</f>
        <v>Leve</v>
      </c>
      <c r="T511" s="1" t="str">
        <f t="shared" si="7"/>
        <v>Insider</v>
      </c>
      <c r="U511" s="3" t="s">
        <v>25</v>
      </c>
      <c r="V511" s="3" t="s">
        <v>57</v>
      </c>
      <c r="W511" s="2">
        <v>4</v>
      </c>
      <c r="X511" s="2" t="str">
        <f>IF(DatosLimpios[[#This Row],[Incident Resolution Time (in Hours)]]&gt;50,"Tardia",IF(DatosLimpios[[#This Row],[Incident Resolution Time (in Hours)]]&gt;20,"Media","Rapida" ))</f>
        <v>Rapida</v>
      </c>
    </row>
    <row r="512" spans="1:24" x14ac:dyDescent="0.25">
      <c r="A512" s="2">
        <v>515</v>
      </c>
      <c r="B512" s="3" t="s">
        <v>87</v>
      </c>
      <c r="C5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12" s="1" t="str">
        <f>IFERROR(VLOOKUP(DatosLimpios[[#This Row],[Paises]], TablaRegiones[],2,FALSE), "Otra")</f>
        <v>América</v>
      </c>
      <c r="E512" s="2">
        <v>2022</v>
      </c>
      <c r="F512" s="3" t="s">
        <v>17</v>
      </c>
      <c r="G512" s="2">
        <f xml:space="preserve"> 2025 -DatosLimpios[[#This Row],[Year]]</f>
        <v>3</v>
      </c>
      <c r="H512" s="1" t="str">
        <f>IF(TRIM(DatosLimpios[[#This Row],[Attack Type]])="","Unknown",PROPER(TRIM(LOWER(DatosLimpios[[#This Row],[Attack Type]]))))</f>
        <v>Ransomware</v>
      </c>
      <c r="I512" s="3" t="s">
        <v>69</v>
      </c>
      <c r="J51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12" s="11">
        <v>7133</v>
      </c>
      <c r="L512" s="11">
        <f>IF(DatosLimpios[[#This Row],[Financial Loss (in Million $) ]]="",0,ABS(DatosLimpios[[#This Row],[Financial Loss (in Million $) ]]))*1000</f>
        <v>7133000</v>
      </c>
      <c r="M512" s="11" t="str">
        <f>IF(DatosLimpios[[#This Row],[Perdida economica UNK]]&gt;4000000,"Alta", IF(DatosLimpios[[#This Row],[Perdida economica UNK]]&gt;100000,"Media", "Baja"))</f>
        <v>Alta</v>
      </c>
      <c r="N512" s="18" t="s">
        <v>561</v>
      </c>
      <c r="O512" s="3" t="s">
        <v>36</v>
      </c>
      <c r="P512" s="2">
        <f>IF(DatosLimpios[[#This Row],[Number of Affected Users]]="six hundred",600,VALUE(DatosLimpios[[#This Row],[Number of Affected Users]]))</f>
        <v>257989</v>
      </c>
      <c r="Q512" s="2">
        <f>IF(DatosLimpios[[#This Row],[Number of Affected Users]]="six hundred",600,VALUE(DatosLimpios[[#This Row],[Number of Affected Users]]))</f>
        <v>257989</v>
      </c>
      <c r="R512" s="11">
        <f>DatosLimpios[[#This Row],[Perdida economica UNK]] /DatosLimpios[[#This Row],[Nº de Usuarios Afectados]]</f>
        <v>27.64846563225564</v>
      </c>
      <c r="S512" s="11" t="str">
        <f>IF(DatosLimpios[[#This Row],[Perdida $ por Usuario]]&gt;100, "Grave",IF(DatosLimpios[[#This Row],[Perdida $ por Usuario]]&gt;40, "Moderada","Leve"))</f>
        <v>Leve</v>
      </c>
      <c r="T512" s="1" t="str">
        <f t="shared" si="7"/>
        <v>Unknown</v>
      </c>
      <c r="U512" s="3" t="s">
        <v>15</v>
      </c>
      <c r="V512" s="3" t="s">
        <v>31</v>
      </c>
      <c r="W512" s="2">
        <v>68</v>
      </c>
      <c r="X512" s="2" t="str">
        <f>IF(DatosLimpios[[#This Row],[Incident Resolution Time (in Hours)]]&gt;50,"Tardia",IF(DatosLimpios[[#This Row],[Incident Resolution Time (in Hours)]]&gt;20,"Media","Rapida" ))</f>
        <v>Tardia</v>
      </c>
    </row>
    <row r="513" spans="1:24" x14ac:dyDescent="0.25">
      <c r="A513" s="2">
        <v>516</v>
      </c>
      <c r="B513" s="3" t="s">
        <v>71</v>
      </c>
      <c r="C5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513" s="1" t="str">
        <f>IFERROR(VLOOKUP(DatosLimpios[[#This Row],[Paises]], TablaRegiones[],2,FALSE), "Otra")</f>
        <v>Asia</v>
      </c>
      <c r="E513" s="2">
        <v>2021</v>
      </c>
      <c r="F513" s="3" t="s">
        <v>50</v>
      </c>
      <c r="G513" s="2">
        <f xml:space="preserve"> 2025 -DatosLimpios[[#This Row],[Year]]</f>
        <v>4</v>
      </c>
      <c r="H513" s="1" t="str">
        <f>IF(TRIM(DatosLimpios[[#This Row],[Attack Type]])="","Unknown",PROPER(TRIM(LOWER(DatosLimpios[[#This Row],[Attack Type]]))))</f>
        <v>Phishing</v>
      </c>
      <c r="I513" s="3" t="s">
        <v>47</v>
      </c>
      <c r="J51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13" s="11">
        <v>942</v>
      </c>
      <c r="L513" s="11">
        <f>IF(DatosLimpios[[#This Row],[Financial Loss (in Million $) ]]="",0,ABS(DatosLimpios[[#This Row],[Financial Loss (in Million $) ]]))*1000</f>
        <v>942000</v>
      </c>
      <c r="M513" s="11" t="str">
        <f>IF(DatosLimpios[[#This Row],[Perdida economica UNK]]&gt;4000000,"Alta", IF(DatosLimpios[[#This Row],[Perdida economica UNK]]&gt;100000,"Media", "Baja"))</f>
        <v>Media</v>
      </c>
      <c r="N513" s="18" t="s">
        <v>562</v>
      </c>
      <c r="O513" s="3" t="s">
        <v>14</v>
      </c>
      <c r="P513" s="2">
        <f>IF(DatosLimpios[[#This Row],[Number of Affected Users]]="six hundred",600,VALUE(DatosLimpios[[#This Row],[Number of Affected Users]]))</f>
        <v>573560</v>
      </c>
      <c r="Q513" s="2">
        <f>IF(DatosLimpios[[#This Row],[Number of Affected Users]]="six hundred",600,VALUE(DatosLimpios[[#This Row],[Number of Affected Users]]))</f>
        <v>573560</v>
      </c>
      <c r="R513" s="11">
        <f>DatosLimpios[[#This Row],[Perdida economica UNK]] /DatosLimpios[[#This Row],[Nº de Usuarios Afectados]]</f>
        <v>1.6423739451844619</v>
      </c>
      <c r="S513" s="11" t="str">
        <f>IF(DatosLimpios[[#This Row],[Perdida $ por Usuario]]&gt;100, "Grave",IF(DatosLimpios[[#This Row],[Perdida $ por Usuario]]&gt;40, "Moderada","Leve"))</f>
        <v>Leve</v>
      </c>
      <c r="T513" s="1" t="str">
        <f t="shared" ref="T513:T575" si="8">IF(O513="","Unknown",O513)</f>
        <v>Hacker Group</v>
      </c>
      <c r="U513" s="3" t="s">
        <v>34</v>
      </c>
      <c r="V513" s="3" t="s">
        <v>37</v>
      </c>
      <c r="W513" s="2">
        <v>9</v>
      </c>
      <c r="X513" s="2" t="str">
        <f>IF(DatosLimpios[[#This Row],[Incident Resolution Time (in Hours)]]&gt;50,"Tardia",IF(DatosLimpios[[#This Row],[Incident Resolution Time (in Hours)]]&gt;20,"Media","Rapida" ))</f>
        <v>Rapida</v>
      </c>
    </row>
    <row r="514" spans="1:24" x14ac:dyDescent="0.25">
      <c r="A514" s="2">
        <v>517</v>
      </c>
      <c r="B514" s="3" t="s">
        <v>66</v>
      </c>
      <c r="C5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514" s="1" t="str">
        <f>IFERROR(VLOOKUP(DatosLimpios[[#This Row],[Paises]], TablaRegiones[],2,FALSE), "Otra")</f>
        <v>América</v>
      </c>
      <c r="E514" s="2">
        <v>2018</v>
      </c>
      <c r="F514" s="3" t="s">
        <v>63</v>
      </c>
      <c r="G514" s="2">
        <f xml:space="preserve"> 2025 -DatosLimpios[[#This Row],[Year]]</f>
        <v>7</v>
      </c>
      <c r="H514" s="1" t="str">
        <f>IF(TRIM(DatosLimpios[[#This Row],[Attack Type]])="","Unknown",PROPER(TRIM(LOWER(DatosLimpios[[#This Row],[Attack Type]]))))</f>
        <v>Malware</v>
      </c>
      <c r="I514" s="3" t="s">
        <v>12</v>
      </c>
      <c r="J51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14" s="11">
        <v>527</v>
      </c>
      <c r="L514" s="11">
        <f>IF(DatosLimpios[[#This Row],[Financial Loss (in Million $) ]]="",0,ABS(DatosLimpios[[#This Row],[Financial Loss (in Million $) ]]))*1000</f>
        <v>527000</v>
      </c>
      <c r="M514" s="11" t="str">
        <f>IF(DatosLimpios[[#This Row],[Perdida economica UNK]]&gt;4000000,"Alta", IF(DatosLimpios[[#This Row],[Perdida economica UNK]]&gt;100000,"Media", "Baja"))</f>
        <v>Media</v>
      </c>
      <c r="N514" s="18" t="s">
        <v>563</v>
      </c>
      <c r="O514" s="3" t="s">
        <v>14</v>
      </c>
      <c r="P514" s="2">
        <f>IF(DatosLimpios[[#This Row],[Number of Affected Users]]="six hundred",600,VALUE(DatosLimpios[[#This Row],[Number of Affected Users]]))</f>
        <v>850056</v>
      </c>
      <c r="Q514" s="2">
        <f>IF(DatosLimpios[[#This Row],[Number of Affected Users]]="six hundred",600,VALUE(DatosLimpios[[#This Row],[Number of Affected Users]]))</f>
        <v>850056</v>
      </c>
      <c r="R514" s="11">
        <f>DatosLimpios[[#This Row],[Perdida economica UNK]] /DatosLimpios[[#This Row],[Nº de Usuarios Afectados]]</f>
        <v>0.61995915563209958</v>
      </c>
      <c r="S514" s="11" t="str">
        <f>IF(DatosLimpios[[#This Row],[Perdida $ por Usuario]]&gt;100, "Grave",IF(DatosLimpios[[#This Row],[Perdida $ por Usuario]]&gt;40, "Moderada","Leve"))</f>
        <v>Leve</v>
      </c>
      <c r="T514" s="1" t="str">
        <f t="shared" si="8"/>
        <v>Hacker Group</v>
      </c>
      <c r="U514" s="3" t="s">
        <v>25</v>
      </c>
      <c r="V514" s="3" t="s">
        <v>16</v>
      </c>
      <c r="W514" s="2">
        <v>65</v>
      </c>
      <c r="X514" s="2" t="str">
        <f>IF(DatosLimpios[[#This Row],[Incident Resolution Time (in Hours)]]&gt;50,"Tardia",IF(DatosLimpios[[#This Row],[Incident Resolution Time (in Hours)]]&gt;20,"Media","Rapida" ))</f>
        <v>Tardia</v>
      </c>
    </row>
    <row r="515" spans="1:24" x14ac:dyDescent="0.25">
      <c r="A515" s="2">
        <v>518</v>
      </c>
      <c r="B515" s="3" t="s">
        <v>58</v>
      </c>
      <c r="C5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15" s="1" t="str">
        <f>IFERROR(VLOOKUP(DatosLimpios[[#This Row],[Paises]], TablaRegiones[],2,FALSE), "Otra")</f>
        <v>Oceanía</v>
      </c>
      <c r="E515" s="2">
        <v>2018</v>
      </c>
      <c r="F515" s="3" t="s">
        <v>39</v>
      </c>
      <c r="G515" s="2">
        <f xml:space="preserve"> 2025 -DatosLimpios[[#This Row],[Year]]</f>
        <v>7</v>
      </c>
      <c r="H515" s="1" t="str">
        <f>IF(TRIM(DatosLimpios[[#This Row],[Attack Type]])="","Unknown",PROPER(TRIM(LOWER(DatosLimpios[[#This Row],[Attack Type]]))))</f>
        <v>Ddos</v>
      </c>
      <c r="I515" s="3" t="s">
        <v>18</v>
      </c>
      <c r="J51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15" s="11">
        <v>4159</v>
      </c>
      <c r="L515" s="11">
        <f>IF(DatosLimpios[[#This Row],[Financial Loss (in Million $) ]]="",0,ABS(DatosLimpios[[#This Row],[Financial Loss (in Million $) ]]))*1000</f>
        <v>4159000</v>
      </c>
      <c r="M515" s="11" t="str">
        <f>IF(DatosLimpios[[#This Row],[Perdida economica UNK]]&gt;4000000,"Alta", IF(DatosLimpios[[#This Row],[Perdida economica UNK]]&gt;100000,"Media", "Baja"))</f>
        <v>Alta</v>
      </c>
      <c r="N515" s="18" t="s">
        <v>564</v>
      </c>
      <c r="O515" s="3" t="s">
        <v>29</v>
      </c>
      <c r="P515" s="2">
        <f>IF(DatosLimpios[[#This Row],[Number of Affected Users]]="six hundred",600,VALUE(DatosLimpios[[#This Row],[Number of Affected Users]]))</f>
        <v>860119</v>
      </c>
      <c r="Q515" s="2">
        <f>IF(DatosLimpios[[#This Row],[Number of Affected Users]]="six hundred",600,VALUE(DatosLimpios[[#This Row],[Number of Affected Users]]))</f>
        <v>860119</v>
      </c>
      <c r="R515" s="11">
        <f>DatosLimpios[[#This Row],[Perdida economica UNK]] /DatosLimpios[[#This Row],[Nº de Usuarios Afectados]]</f>
        <v>4.835377430332314</v>
      </c>
      <c r="S515" s="11" t="str">
        <f>IF(DatosLimpios[[#This Row],[Perdida $ por Usuario]]&gt;100, "Grave",IF(DatosLimpios[[#This Row],[Perdida $ por Usuario]]&gt;40, "Moderada","Leve"))</f>
        <v>Leve</v>
      </c>
      <c r="T515" s="1" t="str">
        <f t="shared" si="8"/>
        <v>Nation-state</v>
      </c>
      <c r="U515" s="3" t="s">
        <v>15</v>
      </c>
      <c r="V515" s="3" t="s">
        <v>57</v>
      </c>
      <c r="W515" s="2">
        <v>30</v>
      </c>
      <c r="X515" s="2" t="str">
        <f>IF(DatosLimpios[[#This Row],[Incident Resolution Time (in Hours)]]&gt;50,"Tardia",IF(DatosLimpios[[#This Row],[Incident Resolution Time (in Hours)]]&gt;20,"Media","Rapida" ))</f>
        <v>Media</v>
      </c>
    </row>
    <row r="516" spans="1:24" x14ac:dyDescent="0.25">
      <c r="A516" s="2">
        <v>519</v>
      </c>
      <c r="B516" s="3" t="s">
        <v>87</v>
      </c>
      <c r="C5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16" s="1" t="str">
        <f>IFERROR(VLOOKUP(DatosLimpios[[#This Row],[Paises]], TablaRegiones[],2,FALSE), "Otra")</f>
        <v>América</v>
      </c>
      <c r="E516" s="2">
        <v>2015</v>
      </c>
      <c r="F516" s="3" t="s">
        <v>42</v>
      </c>
      <c r="G516" s="2">
        <f xml:space="preserve"> 2025 -DatosLimpios[[#This Row],[Year]]</f>
        <v>10</v>
      </c>
      <c r="H516" s="1" t="str">
        <f>IF(TRIM(DatosLimpios[[#This Row],[Attack Type]])="","Unknown",PROPER(TRIM(LOWER(DatosLimpios[[#This Row],[Attack Type]]))))</f>
        <v>Sql Injection</v>
      </c>
      <c r="I516" s="3" t="s">
        <v>12</v>
      </c>
      <c r="J51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16" s="11">
        <v>9878</v>
      </c>
      <c r="L516" s="11">
        <f>IF(DatosLimpios[[#This Row],[Financial Loss (in Million $) ]]="",0,ABS(DatosLimpios[[#This Row],[Financial Loss (in Million $) ]]))*1000</f>
        <v>9878000</v>
      </c>
      <c r="M516" s="11" t="str">
        <f>IF(DatosLimpios[[#This Row],[Perdida economica UNK]]&gt;4000000,"Alta", IF(DatosLimpios[[#This Row],[Perdida economica UNK]]&gt;100000,"Media", "Baja"))</f>
        <v>Alta</v>
      </c>
      <c r="N516" s="18" t="s">
        <v>565</v>
      </c>
      <c r="O516" s="3" t="s">
        <v>33</v>
      </c>
      <c r="P516" s="2">
        <f>IF(DatosLimpios[[#This Row],[Number of Affected Users]]="six hundred",600,VALUE(DatosLimpios[[#This Row],[Number of Affected Users]]))</f>
        <v>140958</v>
      </c>
      <c r="Q516" s="2">
        <f>IF(DatosLimpios[[#This Row],[Number of Affected Users]]="six hundred",600,VALUE(DatosLimpios[[#This Row],[Number of Affected Users]]))</f>
        <v>140958</v>
      </c>
      <c r="R516" s="11">
        <f>DatosLimpios[[#This Row],[Perdida economica UNK]] /DatosLimpios[[#This Row],[Nº de Usuarios Afectados]]</f>
        <v>70.0776117708821</v>
      </c>
      <c r="S516" s="11" t="str">
        <f>IF(DatosLimpios[[#This Row],[Perdida $ por Usuario]]&gt;100, "Grave",IF(DatosLimpios[[#This Row],[Perdida $ por Usuario]]&gt;40, "Moderada","Leve"))</f>
        <v>Moderada</v>
      </c>
      <c r="T516" s="1" t="str">
        <f t="shared" si="8"/>
        <v>Insider</v>
      </c>
      <c r="U516" s="3" t="s">
        <v>34</v>
      </c>
      <c r="V516" s="3" t="s">
        <v>31</v>
      </c>
      <c r="W516" s="2">
        <v>51</v>
      </c>
      <c r="X516" s="2" t="str">
        <f>IF(DatosLimpios[[#This Row],[Incident Resolution Time (in Hours)]]&gt;50,"Tardia",IF(DatosLimpios[[#This Row],[Incident Resolution Time (in Hours)]]&gt;20,"Media","Rapida" ))</f>
        <v>Tardia</v>
      </c>
    </row>
    <row r="517" spans="1:24" x14ac:dyDescent="0.25">
      <c r="A517" s="2">
        <v>520</v>
      </c>
      <c r="B517" s="3" t="s">
        <v>10</v>
      </c>
      <c r="C5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517" s="1" t="str">
        <f>IFERROR(VLOOKUP(DatosLimpios[[#This Row],[Paises]], TablaRegiones[],2,FALSE), "Otra")</f>
        <v>Asia</v>
      </c>
      <c r="E517" s="2">
        <v>2015</v>
      </c>
      <c r="F517" s="3" t="s">
        <v>39</v>
      </c>
      <c r="G517" s="2">
        <f xml:space="preserve"> 2025 -DatosLimpios[[#This Row],[Year]]</f>
        <v>10</v>
      </c>
      <c r="H517" s="1" t="str">
        <f>IF(TRIM(DatosLimpios[[#This Row],[Attack Type]])="","Unknown",PROPER(TRIM(LOWER(DatosLimpios[[#This Row],[Attack Type]]))))</f>
        <v>Ddos</v>
      </c>
      <c r="I517" s="3" t="s">
        <v>27</v>
      </c>
      <c r="J51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17" s="11">
        <v>6124</v>
      </c>
      <c r="L517" s="11">
        <f>IF(DatosLimpios[[#This Row],[Financial Loss (in Million $) ]]="",0,ABS(DatosLimpios[[#This Row],[Financial Loss (in Million $) ]]))*1000</f>
        <v>6124000</v>
      </c>
      <c r="M517" s="11" t="str">
        <f>IF(DatosLimpios[[#This Row],[Perdida economica UNK]]&gt;4000000,"Alta", IF(DatosLimpios[[#This Row],[Perdida economica UNK]]&gt;100000,"Media", "Baja"))</f>
        <v>Alta</v>
      </c>
      <c r="N517" s="18" t="s">
        <v>566</v>
      </c>
      <c r="O517" s="3" t="s">
        <v>29</v>
      </c>
      <c r="P517" s="2">
        <f>IF(DatosLimpios[[#This Row],[Number of Affected Users]]="six hundred",600,VALUE(DatosLimpios[[#This Row],[Number of Affected Users]]))</f>
        <v>965727</v>
      </c>
      <c r="Q517" s="2">
        <f>IF(DatosLimpios[[#This Row],[Number of Affected Users]]="six hundred",600,VALUE(DatosLimpios[[#This Row],[Number of Affected Users]]))</f>
        <v>965727</v>
      </c>
      <c r="R517" s="11">
        <f>DatosLimpios[[#This Row],[Perdida economica UNK]] /DatosLimpios[[#This Row],[Nº de Usuarios Afectados]]</f>
        <v>6.3413366303313463</v>
      </c>
      <c r="S517" s="11" t="str">
        <f>IF(DatosLimpios[[#This Row],[Perdida $ por Usuario]]&gt;100, "Grave",IF(DatosLimpios[[#This Row],[Perdida $ por Usuario]]&gt;40, "Moderada","Leve"))</f>
        <v>Leve</v>
      </c>
      <c r="T517" s="1" t="str">
        <f t="shared" si="8"/>
        <v>Nation-state</v>
      </c>
      <c r="U517" s="3" t="s">
        <v>52</v>
      </c>
      <c r="V517" s="3" t="s">
        <v>31</v>
      </c>
      <c r="W517" s="2">
        <v>32</v>
      </c>
      <c r="X517" s="2" t="str">
        <f>IF(DatosLimpios[[#This Row],[Incident Resolution Time (in Hours)]]&gt;50,"Tardia",IF(DatosLimpios[[#This Row],[Incident Resolution Time (in Hours)]]&gt;20,"Media","Rapida" ))</f>
        <v>Media</v>
      </c>
    </row>
    <row r="518" spans="1:24" x14ac:dyDescent="0.25">
      <c r="A518" s="2">
        <v>521</v>
      </c>
      <c r="B518" s="3" t="s">
        <v>60</v>
      </c>
      <c r="C5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518" s="1" t="str">
        <f>IFERROR(VLOOKUP(DatosLimpios[[#This Row],[Paises]], TablaRegiones[],2,FALSE), "Otra")</f>
        <v>Asia</v>
      </c>
      <c r="E518" s="2">
        <v>2015</v>
      </c>
      <c r="F518" s="3" t="s">
        <v>63</v>
      </c>
      <c r="G518" s="2">
        <f xml:space="preserve"> 2025 -DatosLimpios[[#This Row],[Year]]</f>
        <v>10</v>
      </c>
      <c r="H518" s="1" t="str">
        <f>IF(TRIM(DatosLimpios[[#This Row],[Attack Type]])="","Unknown",PROPER(TRIM(LOWER(DatosLimpios[[#This Row],[Attack Type]]))))</f>
        <v>Malware</v>
      </c>
      <c r="I518" s="3" t="s">
        <v>27</v>
      </c>
      <c r="J51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18" s="11">
        <v>6934</v>
      </c>
      <c r="L518" s="11">
        <f>IF(DatosLimpios[[#This Row],[Financial Loss (in Million $) ]]="",0,ABS(DatosLimpios[[#This Row],[Financial Loss (in Million $) ]]))*1000</f>
        <v>6934000</v>
      </c>
      <c r="M518" s="11" t="str">
        <f>IF(DatosLimpios[[#This Row],[Perdida economica UNK]]&gt;4000000,"Alta", IF(DatosLimpios[[#This Row],[Perdida economica UNK]]&gt;100000,"Media", "Baja"))</f>
        <v>Alta</v>
      </c>
      <c r="N518" s="18" t="s">
        <v>567</v>
      </c>
      <c r="O518" s="3" t="s">
        <v>36</v>
      </c>
      <c r="P518" s="2">
        <f>IF(DatosLimpios[[#This Row],[Number of Affected Users]]="six hundred",600,VALUE(DatosLimpios[[#This Row],[Number of Affected Users]]))</f>
        <v>20269</v>
      </c>
      <c r="Q518" s="2">
        <f>IF(DatosLimpios[[#This Row],[Number of Affected Users]]="six hundred",600,VALUE(DatosLimpios[[#This Row],[Number of Affected Users]]))</f>
        <v>20269</v>
      </c>
      <c r="R518" s="11">
        <f>DatosLimpios[[#This Row],[Perdida economica UNK]] /DatosLimpios[[#This Row],[Nº de Usuarios Afectados]]</f>
        <v>342.09877152301544</v>
      </c>
      <c r="S518" s="11" t="str">
        <f>IF(DatosLimpios[[#This Row],[Perdida $ por Usuario]]&gt;100, "Grave",IF(DatosLimpios[[#This Row],[Perdida $ por Usuario]]&gt;40, "Moderada","Leve"))</f>
        <v>Grave</v>
      </c>
      <c r="T518" s="1" t="str">
        <f t="shared" si="8"/>
        <v>Unknown</v>
      </c>
      <c r="U518" s="3" t="s">
        <v>34</v>
      </c>
      <c r="V518" s="3" t="s">
        <v>16</v>
      </c>
      <c r="W518" s="2">
        <v>36</v>
      </c>
      <c r="X518" s="2" t="str">
        <f>IF(DatosLimpios[[#This Row],[Incident Resolution Time (in Hours)]]&gt;50,"Tardia",IF(DatosLimpios[[#This Row],[Incident Resolution Time (in Hours)]]&gt;20,"Media","Rapida" ))</f>
        <v>Media</v>
      </c>
    </row>
    <row r="519" spans="1:24" x14ac:dyDescent="0.25">
      <c r="A519" s="2">
        <v>522</v>
      </c>
      <c r="B519" s="3" t="s">
        <v>32</v>
      </c>
      <c r="C5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519" s="1" t="str">
        <f>IFERROR(VLOOKUP(DatosLimpios[[#This Row],[Paises]], TablaRegiones[],2,FALSE), "Otra")</f>
        <v>Europa</v>
      </c>
      <c r="E519" s="2">
        <v>2015</v>
      </c>
      <c r="F519" s="3" t="s">
        <v>39</v>
      </c>
      <c r="G519" s="2">
        <f xml:space="preserve"> 2025 -DatosLimpios[[#This Row],[Year]]</f>
        <v>10</v>
      </c>
      <c r="H519" s="1" t="str">
        <f>IF(TRIM(DatosLimpios[[#This Row],[Attack Type]])="","Unknown",PROPER(TRIM(LOWER(DatosLimpios[[#This Row],[Attack Type]]))))</f>
        <v>Ddos</v>
      </c>
      <c r="I519" s="3" t="s">
        <v>18</v>
      </c>
      <c r="J51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19" s="11">
        <v>784</v>
      </c>
      <c r="L519" s="11">
        <f>IF(DatosLimpios[[#This Row],[Financial Loss (in Million $) ]]="",0,ABS(DatosLimpios[[#This Row],[Financial Loss (in Million $) ]]))*1000</f>
        <v>784000</v>
      </c>
      <c r="M519" s="11" t="str">
        <f>IF(DatosLimpios[[#This Row],[Perdida economica UNK]]&gt;4000000,"Alta", IF(DatosLimpios[[#This Row],[Perdida economica UNK]]&gt;100000,"Media", "Baja"))</f>
        <v>Media</v>
      </c>
      <c r="N519" s="18" t="s">
        <v>568</v>
      </c>
      <c r="O519" s="3" t="s">
        <v>29</v>
      </c>
      <c r="P519" s="2">
        <f>IF(DatosLimpios[[#This Row],[Number of Affected Users]]="six hundred",600,VALUE(DatosLimpios[[#This Row],[Number of Affected Users]]))</f>
        <v>323011</v>
      </c>
      <c r="Q519" s="2">
        <f>IF(DatosLimpios[[#This Row],[Number of Affected Users]]="six hundred",600,VALUE(DatosLimpios[[#This Row],[Number of Affected Users]]))</f>
        <v>323011</v>
      </c>
      <c r="R519" s="11">
        <f>DatosLimpios[[#This Row],[Perdida economica UNK]] /DatosLimpios[[#This Row],[Nº de Usuarios Afectados]]</f>
        <v>2.4271619232781547</v>
      </c>
      <c r="S519" s="11" t="str">
        <f>IF(DatosLimpios[[#This Row],[Perdida $ por Usuario]]&gt;100, "Grave",IF(DatosLimpios[[#This Row],[Perdida $ por Usuario]]&gt;40, "Moderada","Leve"))</f>
        <v>Leve</v>
      </c>
      <c r="T519" s="1" t="str">
        <f t="shared" si="8"/>
        <v>Nation-state</v>
      </c>
      <c r="U519" s="3" t="s">
        <v>34</v>
      </c>
      <c r="V519" s="3" t="s">
        <v>57</v>
      </c>
      <c r="W519" s="2">
        <v>25</v>
      </c>
      <c r="X519" s="2" t="str">
        <f>IF(DatosLimpios[[#This Row],[Incident Resolution Time (in Hours)]]&gt;50,"Tardia",IF(DatosLimpios[[#This Row],[Incident Resolution Time (in Hours)]]&gt;20,"Media","Rapida" ))</f>
        <v>Media</v>
      </c>
    </row>
    <row r="520" spans="1:24" x14ac:dyDescent="0.25">
      <c r="A520" s="2">
        <v>523</v>
      </c>
      <c r="B520" s="3" t="s">
        <v>87</v>
      </c>
      <c r="C5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20" s="1" t="str">
        <f>IFERROR(VLOOKUP(DatosLimpios[[#This Row],[Paises]], TablaRegiones[],2,FALSE), "Otra")</f>
        <v>América</v>
      </c>
      <c r="E520" s="2">
        <v>2016</v>
      </c>
      <c r="F520" s="3" t="s">
        <v>17</v>
      </c>
      <c r="G520" s="2">
        <f xml:space="preserve"> 2025 -DatosLimpios[[#This Row],[Year]]</f>
        <v>9</v>
      </c>
      <c r="H520" s="1" t="str">
        <f>IF(TRIM(DatosLimpios[[#This Row],[Attack Type]])="","Unknown",PROPER(TRIM(LOWER(DatosLimpios[[#This Row],[Attack Type]]))))</f>
        <v>Ransomware</v>
      </c>
      <c r="I520" s="3" t="s">
        <v>18</v>
      </c>
      <c r="J52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20" s="11">
        <v>5717</v>
      </c>
      <c r="L520" s="11">
        <f>IF(DatosLimpios[[#This Row],[Financial Loss (in Million $) ]]="",0,ABS(DatosLimpios[[#This Row],[Financial Loss (in Million $) ]]))*1000</f>
        <v>5717000</v>
      </c>
      <c r="M520" s="11" t="str">
        <f>IF(DatosLimpios[[#This Row],[Perdida economica UNK]]&gt;4000000,"Alta", IF(DatosLimpios[[#This Row],[Perdida economica UNK]]&gt;100000,"Media", "Baja"))</f>
        <v>Alta</v>
      </c>
      <c r="N520" s="18" t="s">
        <v>569</v>
      </c>
      <c r="O520" s="3" t="s">
        <v>29</v>
      </c>
      <c r="P520" s="2">
        <f>IF(DatosLimpios[[#This Row],[Number of Affected Users]]="six hundred",600,VALUE(DatosLimpios[[#This Row],[Number of Affected Users]]))</f>
        <v>50321</v>
      </c>
      <c r="Q520" s="2">
        <f>IF(DatosLimpios[[#This Row],[Number of Affected Users]]="six hundred",600,VALUE(DatosLimpios[[#This Row],[Number of Affected Users]]))</f>
        <v>50321</v>
      </c>
      <c r="R520" s="11">
        <f>DatosLimpios[[#This Row],[Perdida economica UNK]] /DatosLimpios[[#This Row],[Nº de Usuarios Afectados]]</f>
        <v>113.61061982075078</v>
      </c>
      <c r="S520" s="11" t="str">
        <f>IF(DatosLimpios[[#This Row],[Perdida $ por Usuario]]&gt;100, "Grave",IF(DatosLimpios[[#This Row],[Perdida $ por Usuario]]&gt;40, "Moderada","Leve"))</f>
        <v>Grave</v>
      </c>
      <c r="T520" s="1" t="str">
        <f t="shared" si="8"/>
        <v>Nation-state</v>
      </c>
      <c r="U520" s="3" t="s">
        <v>34</v>
      </c>
      <c r="V520" s="3" t="s">
        <v>37</v>
      </c>
      <c r="W520" s="2">
        <v>25</v>
      </c>
      <c r="X520" s="2" t="str">
        <f>IF(DatosLimpios[[#This Row],[Incident Resolution Time (in Hours)]]&gt;50,"Tardia",IF(DatosLimpios[[#This Row],[Incident Resolution Time (in Hours)]]&gt;20,"Media","Rapida" ))</f>
        <v>Media</v>
      </c>
    </row>
    <row r="521" spans="1:24" x14ac:dyDescent="0.25">
      <c r="A521" s="2">
        <v>524</v>
      </c>
      <c r="B521" s="3" t="s">
        <v>60</v>
      </c>
      <c r="C5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521" s="1" t="str">
        <f>IFERROR(VLOOKUP(DatosLimpios[[#This Row],[Paises]], TablaRegiones[],2,FALSE), "Otra")</f>
        <v>Asia</v>
      </c>
      <c r="E521" s="2">
        <v>2020</v>
      </c>
      <c r="F521" s="3" t="s">
        <v>39</v>
      </c>
      <c r="G521" s="2">
        <f xml:space="preserve"> 2025 -DatosLimpios[[#This Row],[Year]]</f>
        <v>5</v>
      </c>
      <c r="H521" s="1" t="str">
        <f>IF(TRIM(DatosLimpios[[#This Row],[Attack Type]])="","Unknown",PROPER(TRIM(LOWER(DatosLimpios[[#This Row],[Attack Type]]))))</f>
        <v>Ddos</v>
      </c>
      <c r="I521" s="3" t="s">
        <v>46</v>
      </c>
      <c r="J52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21" s="11">
        <v>3399</v>
      </c>
      <c r="L521" s="11">
        <f>IF(DatosLimpios[[#This Row],[Financial Loss (in Million $) ]]="",0,ABS(DatosLimpios[[#This Row],[Financial Loss (in Million $) ]]))*1000</f>
        <v>3399000</v>
      </c>
      <c r="M521" s="11" t="str">
        <f>IF(DatosLimpios[[#This Row],[Perdida economica UNK]]&gt;4000000,"Alta", IF(DatosLimpios[[#This Row],[Perdida economica UNK]]&gt;100000,"Media", "Baja"))</f>
        <v>Media</v>
      </c>
      <c r="N521" s="18" t="s">
        <v>570</v>
      </c>
      <c r="O521" s="3" t="s">
        <v>33</v>
      </c>
      <c r="P521" s="2">
        <f>IF(DatosLimpios[[#This Row],[Number of Affected Users]]="six hundred",600,VALUE(DatosLimpios[[#This Row],[Number of Affected Users]]))</f>
        <v>851863</v>
      </c>
      <c r="Q521" s="2">
        <f>IF(DatosLimpios[[#This Row],[Number of Affected Users]]="six hundred",600,VALUE(DatosLimpios[[#This Row],[Number of Affected Users]]))</f>
        <v>851863</v>
      </c>
      <c r="R521" s="11">
        <f>DatosLimpios[[#This Row],[Perdida economica UNK]] /DatosLimpios[[#This Row],[Nº de Usuarios Afectados]]</f>
        <v>3.9900782168024671</v>
      </c>
      <c r="S521" s="11" t="str">
        <f>IF(DatosLimpios[[#This Row],[Perdida $ por Usuario]]&gt;100, "Grave",IF(DatosLimpios[[#This Row],[Perdida $ por Usuario]]&gt;40, "Moderada","Leve"))</f>
        <v>Leve</v>
      </c>
      <c r="T521" s="1" t="str">
        <f t="shared" si="8"/>
        <v>Insider</v>
      </c>
      <c r="U521" s="3" t="s">
        <v>25</v>
      </c>
      <c r="V521" s="3" t="s">
        <v>49</v>
      </c>
      <c r="W521" s="2">
        <v>25</v>
      </c>
      <c r="X521" s="2" t="str">
        <f>IF(DatosLimpios[[#This Row],[Incident Resolution Time (in Hours)]]&gt;50,"Tardia",IF(DatosLimpios[[#This Row],[Incident Resolution Time (in Hours)]]&gt;20,"Media","Rapida" ))</f>
        <v>Media</v>
      </c>
    </row>
    <row r="522" spans="1:24" x14ac:dyDescent="0.25">
      <c r="A522" s="2">
        <v>525</v>
      </c>
      <c r="B522" s="3" t="s">
        <v>10</v>
      </c>
      <c r="C5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522" s="1" t="str">
        <f>IFERROR(VLOOKUP(DatosLimpios[[#This Row],[Paises]], TablaRegiones[],2,FALSE), "Otra")</f>
        <v>Asia</v>
      </c>
      <c r="E522" s="2">
        <v>2024</v>
      </c>
      <c r="F522" s="3" t="s">
        <v>39</v>
      </c>
      <c r="G522" s="2">
        <f xml:space="preserve"> 2025 -DatosLimpios[[#This Row],[Year]]</f>
        <v>1</v>
      </c>
      <c r="H522" s="1" t="str">
        <f>IF(TRIM(DatosLimpios[[#This Row],[Attack Type]])="","Unknown",PROPER(TRIM(LOWER(DatosLimpios[[#This Row],[Attack Type]]))))</f>
        <v>Ddos</v>
      </c>
      <c r="I522" s="3" t="s">
        <v>23</v>
      </c>
      <c r="J52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22" s="11">
        <v>2245</v>
      </c>
      <c r="L522" s="11">
        <f>IF(DatosLimpios[[#This Row],[Financial Loss (in Million $) ]]="",0,ABS(DatosLimpios[[#This Row],[Financial Loss (in Million $) ]]))*1000</f>
        <v>2245000</v>
      </c>
      <c r="M522" s="11" t="str">
        <f>IF(DatosLimpios[[#This Row],[Perdida economica UNK]]&gt;4000000,"Alta", IF(DatosLimpios[[#This Row],[Perdida economica UNK]]&gt;100000,"Media", "Baja"))</f>
        <v>Media</v>
      </c>
      <c r="N522" s="18" t="s">
        <v>571</v>
      </c>
      <c r="O522" s="3" t="s">
        <v>36</v>
      </c>
      <c r="P522" s="2">
        <f>IF(DatosLimpios[[#This Row],[Number of Affected Users]]="six hundred",600,VALUE(DatosLimpios[[#This Row],[Number of Affected Users]]))</f>
        <v>704925</v>
      </c>
      <c r="Q522" s="2">
        <f>IF(DatosLimpios[[#This Row],[Number of Affected Users]]="six hundred",600,VALUE(DatosLimpios[[#This Row],[Number of Affected Users]]))</f>
        <v>704925</v>
      </c>
      <c r="R522" s="11">
        <f>DatosLimpios[[#This Row],[Perdida economica UNK]] /DatosLimpios[[#This Row],[Nº de Usuarios Afectados]]</f>
        <v>3.1847359648189522</v>
      </c>
      <c r="S522" s="11" t="str">
        <f>IF(DatosLimpios[[#This Row],[Perdida $ por Usuario]]&gt;100, "Grave",IF(DatosLimpios[[#This Row],[Perdida $ por Usuario]]&gt;40, "Moderada","Leve"))</f>
        <v>Leve</v>
      </c>
      <c r="T522" s="1" t="str">
        <f t="shared" si="8"/>
        <v>Unknown</v>
      </c>
      <c r="U522" s="3" t="s">
        <v>15</v>
      </c>
      <c r="V522" s="3" t="s">
        <v>31</v>
      </c>
      <c r="W522" s="2">
        <v>52</v>
      </c>
      <c r="X522" s="2" t="str">
        <f>IF(DatosLimpios[[#This Row],[Incident Resolution Time (in Hours)]]&gt;50,"Tardia",IF(DatosLimpios[[#This Row],[Incident Resolution Time (in Hours)]]&gt;20,"Media","Rapida" ))</f>
        <v>Tardia</v>
      </c>
    </row>
    <row r="523" spans="1:24" x14ac:dyDescent="0.25">
      <c r="A523" s="2">
        <v>526</v>
      </c>
      <c r="B523" s="3" t="s">
        <v>41</v>
      </c>
      <c r="C5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523" s="1" t="str">
        <f>IFERROR(VLOOKUP(DatosLimpios[[#This Row],[Paises]], TablaRegiones[],2,FALSE), "Otra")</f>
        <v>Europa</v>
      </c>
      <c r="E523" s="2">
        <v>2018</v>
      </c>
      <c r="F523" s="3" t="s">
        <v>17</v>
      </c>
      <c r="G523" s="2">
        <f xml:space="preserve"> 2025 -DatosLimpios[[#This Row],[Year]]</f>
        <v>7</v>
      </c>
      <c r="H523" s="1" t="str">
        <f>IF(TRIM(DatosLimpios[[#This Row],[Attack Type]])="","Unknown",PROPER(TRIM(LOWER(DatosLimpios[[#This Row],[Attack Type]]))))</f>
        <v>Ransomware</v>
      </c>
      <c r="I523" s="3" t="s">
        <v>46</v>
      </c>
      <c r="J52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23" s="11">
        <v>2778</v>
      </c>
      <c r="L523" s="11">
        <f>IF(DatosLimpios[[#This Row],[Financial Loss (in Million $) ]]="",0,ABS(DatosLimpios[[#This Row],[Financial Loss (in Million $) ]]))*1000</f>
        <v>2778000</v>
      </c>
      <c r="M523" s="11" t="str">
        <f>IF(DatosLimpios[[#This Row],[Perdida economica UNK]]&gt;4000000,"Alta", IF(DatosLimpios[[#This Row],[Perdida economica UNK]]&gt;100000,"Media", "Baja"))</f>
        <v>Media</v>
      </c>
      <c r="N523" s="18" t="s">
        <v>572</v>
      </c>
      <c r="O523" s="3" t="s">
        <v>29</v>
      </c>
      <c r="P523" s="2">
        <f>IF(DatosLimpios[[#This Row],[Number of Affected Users]]="six hundred",600,VALUE(DatosLimpios[[#This Row],[Number of Affected Users]]))</f>
        <v>355077</v>
      </c>
      <c r="Q523" s="2">
        <f>IF(DatosLimpios[[#This Row],[Number of Affected Users]]="six hundred",600,VALUE(DatosLimpios[[#This Row],[Number of Affected Users]]))</f>
        <v>355077</v>
      </c>
      <c r="R523" s="11">
        <f>DatosLimpios[[#This Row],[Perdida economica UNK]] /DatosLimpios[[#This Row],[Nº de Usuarios Afectados]]</f>
        <v>7.8236551508546031</v>
      </c>
      <c r="S523" s="11" t="str">
        <f>IF(DatosLimpios[[#This Row],[Perdida $ por Usuario]]&gt;100, "Grave",IF(DatosLimpios[[#This Row],[Perdida $ por Usuario]]&gt;40, "Moderada","Leve"))</f>
        <v>Leve</v>
      </c>
      <c r="T523" s="1" t="str">
        <f t="shared" si="8"/>
        <v>Nation-state</v>
      </c>
      <c r="U523" s="3" t="s">
        <v>15</v>
      </c>
      <c r="V523" s="3" t="s">
        <v>16</v>
      </c>
      <c r="W523" s="2">
        <v>65</v>
      </c>
      <c r="X523" s="2" t="str">
        <f>IF(DatosLimpios[[#This Row],[Incident Resolution Time (in Hours)]]&gt;50,"Tardia",IF(DatosLimpios[[#This Row],[Incident Resolution Time (in Hours)]]&gt;20,"Media","Rapida" ))</f>
        <v>Tardia</v>
      </c>
    </row>
    <row r="524" spans="1:24" x14ac:dyDescent="0.25">
      <c r="A524" s="2">
        <v>527</v>
      </c>
      <c r="B524" s="3" t="s">
        <v>58</v>
      </c>
      <c r="C5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24" s="1" t="str">
        <f>IFERROR(VLOOKUP(DatosLimpios[[#This Row],[Paises]], TablaRegiones[],2,FALSE), "Otra")</f>
        <v>Oceanía</v>
      </c>
      <c r="E524" s="2">
        <v>2022</v>
      </c>
      <c r="F524" s="3" t="s">
        <v>63</v>
      </c>
      <c r="G524" s="2">
        <f xml:space="preserve"> 2025 -DatosLimpios[[#This Row],[Year]]</f>
        <v>3</v>
      </c>
      <c r="H524" s="1" t="str">
        <f>IF(TRIM(DatosLimpios[[#This Row],[Attack Type]])="","Unknown",PROPER(TRIM(LOWER(DatosLimpios[[#This Row],[Attack Type]]))))</f>
        <v>Malware</v>
      </c>
      <c r="I524" s="3" t="s">
        <v>12</v>
      </c>
      <c r="J52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24" s="11">
        <v>4712</v>
      </c>
      <c r="L524" s="11">
        <f>IF(DatosLimpios[[#This Row],[Financial Loss (in Million $) ]]="",0,ABS(DatosLimpios[[#This Row],[Financial Loss (in Million $) ]]))*1000</f>
        <v>4712000</v>
      </c>
      <c r="M524" s="11" t="str">
        <f>IF(DatosLimpios[[#This Row],[Perdida economica UNK]]&gt;4000000,"Alta", IF(DatosLimpios[[#This Row],[Perdida economica UNK]]&gt;100000,"Media", "Baja"))</f>
        <v>Alta</v>
      </c>
      <c r="N524" s="18" t="s">
        <v>573</v>
      </c>
      <c r="O524" s="3" t="s">
        <v>36</v>
      </c>
      <c r="P524" s="2">
        <f>IF(DatosLimpios[[#This Row],[Number of Affected Users]]="six hundred",600,VALUE(DatosLimpios[[#This Row],[Number of Affected Users]]))</f>
        <v>866057</v>
      </c>
      <c r="Q524" s="2">
        <f>IF(DatosLimpios[[#This Row],[Number of Affected Users]]="six hundred",600,VALUE(DatosLimpios[[#This Row],[Number of Affected Users]]))</f>
        <v>866057</v>
      </c>
      <c r="R524" s="11">
        <f>DatosLimpios[[#This Row],[Perdida economica UNK]] /DatosLimpios[[#This Row],[Nº de Usuarios Afectados]]</f>
        <v>5.4407504355948859</v>
      </c>
      <c r="S524" s="11" t="str">
        <f>IF(DatosLimpios[[#This Row],[Perdida $ por Usuario]]&gt;100, "Grave",IF(DatosLimpios[[#This Row],[Perdida $ por Usuario]]&gt;40, "Moderada","Leve"))</f>
        <v>Leve</v>
      </c>
      <c r="T524" s="1" t="str">
        <f t="shared" si="8"/>
        <v>Unknown</v>
      </c>
      <c r="U524" s="3" t="s">
        <v>34</v>
      </c>
      <c r="V524" s="3" t="s">
        <v>37</v>
      </c>
      <c r="W524" s="2">
        <v>17</v>
      </c>
      <c r="X524" s="2" t="str">
        <f>IF(DatosLimpios[[#This Row],[Incident Resolution Time (in Hours)]]&gt;50,"Tardia",IF(DatosLimpios[[#This Row],[Incident Resolution Time (in Hours)]]&gt;20,"Media","Rapida" ))</f>
        <v>Rapida</v>
      </c>
    </row>
    <row r="525" spans="1:24" x14ac:dyDescent="0.25">
      <c r="A525" s="2">
        <v>528</v>
      </c>
      <c r="B525" s="3" t="s">
        <v>32</v>
      </c>
      <c r="C5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525" s="1" t="str">
        <f>IFERROR(VLOOKUP(DatosLimpios[[#This Row],[Paises]], TablaRegiones[],2,FALSE), "Otra")</f>
        <v>Europa</v>
      </c>
      <c r="E525" s="2">
        <v>2016</v>
      </c>
      <c r="F525" s="3" t="s">
        <v>42</v>
      </c>
      <c r="G525" s="2">
        <f xml:space="preserve"> 2025 -DatosLimpios[[#This Row],[Year]]</f>
        <v>9</v>
      </c>
      <c r="H525" s="1" t="str">
        <f>IF(TRIM(DatosLimpios[[#This Row],[Attack Type]])="","Unknown",PROPER(TRIM(LOWER(DatosLimpios[[#This Row],[Attack Type]]))))</f>
        <v>Sql Injection</v>
      </c>
      <c r="I525" s="3" t="s">
        <v>27</v>
      </c>
      <c r="J52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25" s="11">
        <v>4877</v>
      </c>
      <c r="L525" s="11">
        <f>IF(DatosLimpios[[#This Row],[Financial Loss (in Million $) ]]="",0,ABS(DatosLimpios[[#This Row],[Financial Loss (in Million $) ]]))*1000</f>
        <v>4877000</v>
      </c>
      <c r="M525" s="11" t="str">
        <f>IF(DatosLimpios[[#This Row],[Perdida economica UNK]]&gt;4000000,"Alta", IF(DatosLimpios[[#This Row],[Perdida economica UNK]]&gt;100000,"Media", "Baja"))</f>
        <v>Alta</v>
      </c>
      <c r="N525" s="18" t="s">
        <v>574</v>
      </c>
      <c r="O525" s="3" t="s">
        <v>33</v>
      </c>
      <c r="P525" s="2">
        <f>IF(DatosLimpios[[#This Row],[Number of Affected Users]]="six hundred",600,VALUE(DatosLimpios[[#This Row],[Number of Affected Users]]))</f>
        <v>169455</v>
      </c>
      <c r="Q525" s="2">
        <f>IF(DatosLimpios[[#This Row],[Number of Affected Users]]="six hundred",600,VALUE(DatosLimpios[[#This Row],[Number of Affected Users]]))</f>
        <v>169455</v>
      </c>
      <c r="R525" s="11">
        <f>DatosLimpios[[#This Row],[Perdida economica UNK]] /DatosLimpios[[#This Row],[Nº de Usuarios Afectados]]</f>
        <v>28.780502198223719</v>
      </c>
      <c r="S525" s="11" t="str">
        <f>IF(DatosLimpios[[#This Row],[Perdida $ por Usuario]]&gt;100, "Grave",IF(DatosLimpios[[#This Row],[Perdida $ por Usuario]]&gt;40, "Moderada","Leve"))</f>
        <v>Leve</v>
      </c>
      <c r="T525" s="1" t="str">
        <f t="shared" si="8"/>
        <v>Insider</v>
      </c>
      <c r="U525" s="3" t="s">
        <v>52</v>
      </c>
      <c r="V525" s="3" t="s">
        <v>37</v>
      </c>
      <c r="W525" s="2">
        <v>23</v>
      </c>
      <c r="X525" s="2" t="str">
        <f>IF(DatosLimpios[[#This Row],[Incident Resolution Time (in Hours)]]&gt;50,"Tardia",IF(DatosLimpios[[#This Row],[Incident Resolution Time (in Hours)]]&gt;20,"Media","Rapida" ))</f>
        <v>Media</v>
      </c>
    </row>
    <row r="526" spans="1:24" x14ac:dyDescent="0.25">
      <c r="A526" s="2">
        <v>529</v>
      </c>
      <c r="B526" s="3" t="s">
        <v>45</v>
      </c>
      <c r="C5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26" s="1" t="str">
        <f>IFERROR(VLOOKUP(DatosLimpios[[#This Row],[Paises]], TablaRegiones[],2,FALSE), "Otra")</f>
        <v>Asia</v>
      </c>
      <c r="E526" s="2">
        <v>2023</v>
      </c>
      <c r="F526" s="3" t="s">
        <v>42</v>
      </c>
      <c r="G526" s="2">
        <f xml:space="preserve"> 2025 -DatosLimpios[[#This Row],[Year]]</f>
        <v>2</v>
      </c>
      <c r="H526" s="1" t="str">
        <f>IF(TRIM(DatosLimpios[[#This Row],[Attack Type]])="","Unknown",PROPER(TRIM(LOWER(DatosLimpios[[#This Row],[Attack Type]]))))</f>
        <v>Sql Injection</v>
      </c>
      <c r="I526" s="3" t="s">
        <v>23</v>
      </c>
      <c r="J52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26" s="11">
        <v>9235</v>
      </c>
      <c r="L526" s="11">
        <f>IF(DatosLimpios[[#This Row],[Financial Loss (in Million $) ]]="",0,ABS(DatosLimpios[[#This Row],[Financial Loss (in Million $) ]]))*1000</f>
        <v>9235000</v>
      </c>
      <c r="M526" s="11" t="str">
        <f>IF(DatosLimpios[[#This Row],[Perdida economica UNK]]&gt;4000000,"Alta", IF(DatosLimpios[[#This Row],[Perdida economica UNK]]&gt;100000,"Media", "Baja"))</f>
        <v>Alta</v>
      </c>
      <c r="N526" s="18" t="s">
        <v>575</v>
      </c>
      <c r="O526" s="3" t="s">
        <v>36</v>
      </c>
      <c r="P526" s="2">
        <f>IF(DatosLimpios[[#This Row],[Number of Affected Users]]="six hundred",600,VALUE(DatosLimpios[[#This Row],[Number of Affected Users]]))</f>
        <v>380022</v>
      </c>
      <c r="Q526" s="2">
        <f>IF(DatosLimpios[[#This Row],[Number of Affected Users]]="six hundred",600,VALUE(DatosLimpios[[#This Row],[Number of Affected Users]]))</f>
        <v>380022</v>
      </c>
      <c r="R526" s="11">
        <f>DatosLimpios[[#This Row],[Perdida economica UNK]] /DatosLimpios[[#This Row],[Nº de Usuarios Afectados]]</f>
        <v>24.301224665940392</v>
      </c>
      <c r="S526" s="11" t="str">
        <f>IF(DatosLimpios[[#This Row],[Perdida $ por Usuario]]&gt;100, "Grave",IF(DatosLimpios[[#This Row],[Perdida $ por Usuario]]&gt;40, "Moderada","Leve"))</f>
        <v>Leve</v>
      </c>
      <c r="T526" s="1" t="str">
        <f t="shared" si="8"/>
        <v>Unknown</v>
      </c>
      <c r="U526" s="3" t="s">
        <v>15</v>
      </c>
      <c r="V526" s="3" t="s">
        <v>57</v>
      </c>
      <c r="W526" s="2">
        <v>30</v>
      </c>
      <c r="X526" s="2" t="str">
        <f>IF(DatosLimpios[[#This Row],[Incident Resolution Time (in Hours)]]&gt;50,"Tardia",IF(DatosLimpios[[#This Row],[Incident Resolution Time (in Hours)]]&gt;20,"Media","Rapida" ))</f>
        <v>Media</v>
      </c>
    </row>
    <row r="527" spans="1:24" x14ac:dyDescent="0.25">
      <c r="A527" s="2">
        <v>530</v>
      </c>
      <c r="B527" s="3" t="s">
        <v>87</v>
      </c>
      <c r="C5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27" s="1" t="str">
        <f>IFERROR(VLOOKUP(DatosLimpios[[#This Row],[Paises]], TablaRegiones[],2,FALSE), "Otra")</f>
        <v>América</v>
      </c>
      <c r="E527" s="2">
        <v>2019</v>
      </c>
      <c r="F527" s="3" t="s">
        <v>42</v>
      </c>
      <c r="G527" s="2">
        <f xml:space="preserve"> 2025 -DatosLimpios[[#This Row],[Year]]</f>
        <v>6</v>
      </c>
      <c r="H527" s="1" t="str">
        <f>IF(TRIM(DatosLimpios[[#This Row],[Attack Type]])="","Unknown",PROPER(TRIM(LOWER(DatosLimpios[[#This Row],[Attack Type]]))))</f>
        <v>Sql Injection</v>
      </c>
      <c r="I527" s="3" t="s">
        <v>18</v>
      </c>
      <c r="J52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27" s="11">
        <v>8898</v>
      </c>
      <c r="L527" s="11">
        <f>IF(DatosLimpios[[#This Row],[Financial Loss (in Million $) ]]="",0,ABS(DatosLimpios[[#This Row],[Financial Loss (in Million $) ]]))*1000</f>
        <v>8898000</v>
      </c>
      <c r="M527" s="11" t="str">
        <f>IF(DatosLimpios[[#This Row],[Perdida economica UNK]]&gt;4000000,"Alta", IF(DatosLimpios[[#This Row],[Perdida economica UNK]]&gt;100000,"Media", "Baja"))</f>
        <v>Alta</v>
      </c>
      <c r="N527" s="18" t="s">
        <v>576</v>
      </c>
      <c r="O527" s="3" t="s">
        <v>33</v>
      </c>
      <c r="P527" s="2">
        <f>IF(DatosLimpios[[#This Row],[Number of Affected Users]]="six hundred",600,VALUE(DatosLimpios[[#This Row],[Number of Affected Users]]))</f>
        <v>898679</v>
      </c>
      <c r="Q527" s="2">
        <f>IF(DatosLimpios[[#This Row],[Number of Affected Users]]="six hundred",600,VALUE(DatosLimpios[[#This Row],[Number of Affected Users]]))</f>
        <v>898679</v>
      </c>
      <c r="R527" s="11">
        <f>DatosLimpios[[#This Row],[Perdida economica UNK]] /DatosLimpios[[#This Row],[Nº de Usuarios Afectados]]</f>
        <v>9.901199427159197</v>
      </c>
      <c r="S527" s="11" t="str">
        <f>IF(DatosLimpios[[#This Row],[Perdida $ por Usuario]]&gt;100, "Grave",IF(DatosLimpios[[#This Row],[Perdida $ por Usuario]]&gt;40, "Moderada","Leve"))</f>
        <v>Leve</v>
      </c>
      <c r="T527" s="1" t="str">
        <f t="shared" si="8"/>
        <v>Insider</v>
      </c>
      <c r="U527" s="3" t="s">
        <v>52</v>
      </c>
      <c r="V527" s="3" t="s">
        <v>49</v>
      </c>
      <c r="W527" s="2">
        <v>35</v>
      </c>
      <c r="X527" s="2" t="str">
        <f>IF(DatosLimpios[[#This Row],[Incident Resolution Time (in Hours)]]&gt;50,"Tardia",IF(DatosLimpios[[#This Row],[Incident Resolution Time (in Hours)]]&gt;20,"Media","Rapida" ))</f>
        <v>Media</v>
      </c>
    </row>
    <row r="528" spans="1:24" x14ac:dyDescent="0.25">
      <c r="A528" s="2">
        <v>531</v>
      </c>
      <c r="B528" s="3" t="s">
        <v>71</v>
      </c>
      <c r="C5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528" s="1" t="str">
        <f>IFERROR(VLOOKUP(DatosLimpios[[#This Row],[Paises]], TablaRegiones[],2,FALSE), "Otra")</f>
        <v>Asia</v>
      </c>
      <c r="E528" s="2">
        <v>2020</v>
      </c>
      <c r="F528" s="3" t="s">
        <v>17</v>
      </c>
      <c r="G528" s="2">
        <f xml:space="preserve"> 2025 -DatosLimpios[[#This Row],[Year]]</f>
        <v>5</v>
      </c>
      <c r="H528" s="1" t="str">
        <f>IF(TRIM(DatosLimpios[[#This Row],[Attack Type]])="","Unknown",PROPER(TRIM(LOWER(DatosLimpios[[#This Row],[Attack Type]]))))</f>
        <v>Ransomware</v>
      </c>
      <c r="I528" s="3" t="s">
        <v>23</v>
      </c>
      <c r="J52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28" s="11">
        <v>6169</v>
      </c>
      <c r="L528" s="11">
        <f>IF(DatosLimpios[[#This Row],[Financial Loss (in Million $) ]]="",0,ABS(DatosLimpios[[#This Row],[Financial Loss (in Million $) ]]))*1000</f>
        <v>6169000</v>
      </c>
      <c r="M528" s="11" t="str">
        <f>IF(DatosLimpios[[#This Row],[Perdida economica UNK]]&gt;4000000,"Alta", IF(DatosLimpios[[#This Row],[Perdida economica UNK]]&gt;100000,"Media", "Baja"))</f>
        <v>Alta</v>
      </c>
      <c r="N528" s="18" t="s">
        <v>577</v>
      </c>
      <c r="O528" s="3" t="s">
        <v>36</v>
      </c>
      <c r="P528" s="2">
        <f>IF(DatosLimpios[[#This Row],[Number of Affected Users]]="six hundred",600,VALUE(DatosLimpios[[#This Row],[Number of Affected Users]]))</f>
        <v>704157</v>
      </c>
      <c r="Q528" s="2">
        <f>IF(DatosLimpios[[#This Row],[Number of Affected Users]]="six hundred",600,VALUE(DatosLimpios[[#This Row],[Number of Affected Users]]))</f>
        <v>704157</v>
      </c>
      <c r="R528" s="11">
        <f>DatosLimpios[[#This Row],[Perdida economica UNK]] /DatosLimpios[[#This Row],[Nº de Usuarios Afectados]]</f>
        <v>8.76083032619146</v>
      </c>
      <c r="S528" s="11" t="str">
        <f>IF(DatosLimpios[[#This Row],[Perdida $ por Usuario]]&gt;100, "Grave",IF(DatosLimpios[[#This Row],[Perdida $ por Usuario]]&gt;40, "Moderada","Leve"))</f>
        <v>Leve</v>
      </c>
      <c r="T528" s="1" t="str">
        <f t="shared" si="8"/>
        <v>Unknown</v>
      </c>
      <c r="U528" s="3" t="s">
        <v>52</v>
      </c>
      <c r="V528" s="3" t="s">
        <v>37</v>
      </c>
      <c r="W528" s="2">
        <v>42</v>
      </c>
      <c r="X528" s="2" t="str">
        <f>IF(DatosLimpios[[#This Row],[Incident Resolution Time (in Hours)]]&gt;50,"Tardia",IF(DatosLimpios[[#This Row],[Incident Resolution Time (in Hours)]]&gt;20,"Media","Rapida" ))</f>
        <v>Media</v>
      </c>
    </row>
    <row r="529" spans="1:24" x14ac:dyDescent="0.25">
      <c r="A529" s="2">
        <v>532</v>
      </c>
      <c r="B529" s="3" t="s">
        <v>60</v>
      </c>
      <c r="C5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529" s="1" t="str">
        <f>IFERROR(VLOOKUP(DatosLimpios[[#This Row],[Paises]], TablaRegiones[],2,FALSE), "Otra")</f>
        <v>Asia</v>
      </c>
      <c r="E529" s="2">
        <v>2022</v>
      </c>
      <c r="F529" s="3" t="s">
        <v>63</v>
      </c>
      <c r="G529" s="2">
        <f xml:space="preserve"> 2025 -DatosLimpios[[#This Row],[Year]]</f>
        <v>3</v>
      </c>
      <c r="H529" s="1" t="str">
        <f>IF(TRIM(DatosLimpios[[#This Row],[Attack Type]])="","Unknown",PROPER(TRIM(LOWER(DatosLimpios[[#This Row],[Attack Type]]))))</f>
        <v>Malware</v>
      </c>
      <c r="I529" s="3" t="s">
        <v>27</v>
      </c>
      <c r="J52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29" s="11">
        <v>8457</v>
      </c>
      <c r="L529" s="11">
        <f>IF(DatosLimpios[[#This Row],[Financial Loss (in Million $) ]]="",0,ABS(DatosLimpios[[#This Row],[Financial Loss (in Million $) ]]))*1000</f>
        <v>8457000</v>
      </c>
      <c r="M529" s="11" t="str">
        <f>IF(DatosLimpios[[#This Row],[Perdida economica UNK]]&gt;4000000,"Alta", IF(DatosLimpios[[#This Row],[Perdida economica UNK]]&gt;100000,"Media", "Baja"))</f>
        <v>Alta</v>
      </c>
      <c r="N529" s="18" t="s">
        <v>578</v>
      </c>
      <c r="O529" s="3" t="s">
        <v>29</v>
      </c>
      <c r="P529" s="2">
        <f>IF(DatosLimpios[[#This Row],[Number of Affected Users]]="six hundred",600,VALUE(DatosLimpios[[#This Row],[Number of Affected Users]]))</f>
        <v>262201</v>
      </c>
      <c r="Q529" s="2">
        <f>IF(DatosLimpios[[#This Row],[Number of Affected Users]]="six hundred",600,VALUE(DatosLimpios[[#This Row],[Number of Affected Users]]))</f>
        <v>262201</v>
      </c>
      <c r="R529" s="11">
        <f>DatosLimpios[[#This Row],[Perdida economica UNK]] /DatosLimpios[[#This Row],[Nº de Usuarios Afectados]]</f>
        <v>32.253881564143541</v>
      </c>
      <c r="S529" s="11" t="str">
        <f>IF(DatosLimpios[[#This Row],[Perdida $ por Usuario]]&gt;100, "Grave",IF(DatosLimpios[[#This Row],[Perdida $ por Usuario]]&gt;40, "Moderada","Leve"))</f>
        <v>Leve</v>
      </c>
      <c r="T529" s="1" t="str">
        <f t="shared" si="8"/>
        <v>Nation-state</v>
      </c>
      <c r="U529" s="3" t="s">
        <v>25</v>
      </c>
      <c r="V529" s="3" t="s">
        <v>57</v>
      </c>
      <c r="W529" s="2">
        <v>54</v>
      </c>
      <c r="X529" s="2" t="str">
        <f>IF(DatosLimpios[[#This Row],[Incident Resolution Time (in Hours)]]&gt;50,"Tardia",IF(DatosLimpios[[#This Row],[Incident Resolution Time (in Hours)]]&gt;20,"Media","Rapida" ))</f>
        <v>Tardia</v>
      </c>
    </row>
    <row r="530" spans="1:24" x14ac:dyDescent="0.25">
      <c r="A530" s="2">
        <v>533</v>
      </c>
      <c r="B530" s="3" t="s">
        <v>66</v>
      </c>
      <c r="C5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530" s="1" t="str">
        <f>IFERROR(VLOOKUP(DatosLimpios[[#This Row],[Paises]], TablaRegiones[],2,FALSE), "Otra")</f>
        <v>América</v>
      </c>
      <c r="E530" s="2">
        <v>2021</v>
      </c>
      <c r="F530" s="3" t="s">
        <v>39</v>
      </c>
      <c r="G530" s="2">
        <f xml:space="preserve"> 2025 -DatosLimpios[[#This Row],[Year]]</f>
        <v>4</v>
      </c>
      <c r="H530" s="1" t="str">
        <f>IF(TRIM(DatosLimpios[[#This Row],[Attack Type]])="","Unknown",PROPER(TRIM(LOWER(DatosLimpios[[#This Row],[Attack Type]]))))</f>
        <v>Ddos</v>
      </c>
      <c r="I530" s="3" t="s">
        <v>27</v>
      </c>
      <c r="J53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30" s="11">
        <v>6787</v>
      </c>
      <c r="L530" s="11">
        <f>IF(DatosLimpios[[#This Row],[Financial Loss (in Million $) ]]="",0,ABS(DatosLimpios[[#This Row],[Financial Loss (in Million $) ]]))*1000</f>
        <v>6787000</v>
      </c>
      <c r="M530" s="11" t="str">
        <f>IF(DatosLimpios[[#This Row],[Perdida economica UNK]]&gt;4000000,"Alta", IF(DatosLimpios[[#This Row],[Perdida economica UNK]]&gt;100000,"Media", "Baja"))</f>
        <v>Alta</v>
      </c>
      <c r="N530" s="18" t="s">
        <v>579</v>
      </c>
      <c r="O530" s="3" t="s">
        <v>14</v>
      </c>
      <c r="P530" s="2">
        <f>IF(DatosLimpios[[#This Row],[Number of Affected Users]]="six hundred",600,VALUE(DatosLimpios[[#This Row],[Number of Affected Users]]))</f>
        <v>683261</v>
      </c>
      <c r="Q530" s="2">
        <f>IF(DatosLimpios[[#This Row],[Number of Affected Users]]="six hundred",600,VALUE(DatosLimpios[[#This Row],[Number of Affected Users]]))</f>
        <v>683261</v>
      </c>
      <c r="R530" s="11">
        <f>DatosLimpios[[#This Row],[Perdida economica UNK]] /DatosLimpios[[#This Row],[Nº de Usuarios Afectados]]</f>
        <v>9.933246592444176</v>
      </c>
      <c r="S530" s="11" t="str">
        <f>IF(DatosLimpios[[#This Row],[Perdida $ por Usuario]]&gt;100, "Grave",IF(DatosLimpios[[#This Row],[Perdida $ por Usuario]]&gt;40, "Moderada","Leve"))</f>
        <v>Leve</v>
      </c>
      <c r="T530" s="1" t="str">
        <f t="shared" si="8"/>
        <v>Hacker Group</v>
      </c>
      <c r="U530" s="3" t="s">
        <v>15</v>
      </c>
      <c r="V530" s="3" t="s">
        <v>37</v>
      </c>
      <c r="W530" s="2">
        <v>13</v>
      </c>
      <c r="X530" s="2" t="str">
        <f>IF(DatosLimpios[[#This Row],[Incident Resolution Time (in Hours)]]&gt;50,"Tardia",IF(DatosLimpios[[#This Row],[Incident Resolution Time (in Hours)]]&gt;20,"Media","Rapida" ))</f>
        <v>Rapida</v>
      </c>
    </row>
    <row r="531" spans="1:24" x14ac:dyDescent="0.25">
      <c r="A531" s="2">
        <v>534</v>
      </c>
      <c r="B531" s="3" t="s">
        <v>87</v>
      </c>
      <c r="C5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31" s="1" t="str">
        <f>IFERROR(VLOOKUP(DatosLimpios[[#This Row],[Paises]], TablaRegiones[],2,FALSE), "Otra")</f>
        <v>América</v>
      </c>
      <c r="E531" s="2">
        <v>2022</v>
      </c>
      <c r="F531" s="3" t="s">
        <v>50</v>
      </c>
      <c r="G531" s="2">
        <f xml:space="preserve"> 2025 -DatosLimpios[[#This Row],[Year]]</f>
        <v>3</v>
      </c>
      <c r="H531" s="1" t="str">
        <f>IF(TRIM(DatosLimpios[[#This Row],[Attack Type]])="","Unknown",PROPER(TRIM(LOWER(DatosLimpios[[#This Row],[Attack Type]]))))</f>
        <v>Phishing</v>
      </c>
      <c r="I531" s="3" t="s">
        <v>23</v>
      </c>
      <c r="J53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31" s="11">
        <v>597</v>
      </c>
      <c r="L531" s="11">
        <f>IF(DatosLimpios[[#This Row],[Financial Loss (in Million $) ]]="",0,ABS(DatosLimpios[[#This Row],[Financial Loss (in Million $) ]]))*1000</f>
        <v>597000</v>
      </c>
      <c r="M531" s="11" t="str">
        <f>IF(DatosLimpios[[#This Row],[Perdida economica UNK]]&gt;4000000,"Alta", IF(DatosLimpios[[#This Row],[Perdida economica UNK]]&gt;100000,"Media", "Baja"))</f>
        <v>Media</v>
      </c>
      <c r="N531" s="18" t="s">
        <v>580</v>
      </c>
      <c r="O531" s="3" t="s">
        <v>29</v>
      </c>
      <c r="P531" s="2">
        <f>IF(DatosLimpios[[#This Row],[Number of Affected Users]]="six hundred",600,VALUE(DatosLimpios[[#This Row],[Number of Affected Users]]))</f>
        <v>382379</v>
      </c>
      <c r="Q531" s="2">
        <f>IF(DatosLimpios[[#This Row],[Number of Affected Users]]="six hundred",600,VALUE(DatosLimpios[[#This Row],[Number of Affected Users]]))</f>
        <v>382379</v>
      </c>
      <c r="R531" s="11">
        <f>DatosLimpios[[#This Row],[Perdida economica UNK]] /DatosLimpios[[#This Row],[Nº de Usuarios Afectados]]</f>
        <v>1.5612782082698056</v>
      </c>
      <c r="S531" s="11" t="str">
        <f>IF(DatosLimpios[[#This Row],[Perdida $ por Usuario]]&gt;100, "Grave",IF(DatosLimpios[[#This Row],[Perdida $ por Usuario]]&gt;40, "Moderada","Leve"))</f>
        <v>Leve</v>
      </c>
      <c r="T531" s="1" t="str">
        <f t="shared" si="8"/>
        <v>Nation-state</v>
      </c>
      <c r="U531" s="3" t="s">
        <v>15</v>
      </c>
      <c r="V531" s="3" t="s">
        <v>49</v>
      </c>
      <c r="W531" s="2">
        <v>2</v>
      </c>
      <c r="X531" s="2" t="str">
        <f>IF(DatosLimpios[[#This Row],[Incident Resolution Time (in Hours)]]&gt;50,"Tardia",IF(DatosLimpios[[#This Row],[Incident Resolution Time (in Hours)]]&gt;20,"Media","Rapida" ))</f>
        <v>Rapida</v>
      </c>
    </row>
    <row r="532" spans="1:24" x14ac:dyDescent="0.25">
      <c r="A532" s="2">
        <v>535</v>
      </c>
      <c r="B532" s="3" t="s">
        <v>32</v>
      </c>
      <c r="C5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532" s="1" t="str">
        <f>IFERROR(VLOOKUP(DatosLimpios[[#This Row],[Paises]], TablaRegiones[],2,FALSE), "Otra")</f>
        <v>Europa</v>
      </c>
      <c r="E532" s="2">
        <v>2024</v>
      </c>
      <c r="F532" s="3" t="s">
        <v>50</v>
      </c>
      <c r="G532" s="2">
        <f xml:space="preserve"> 2025 -DatosLimpios[[#This Row],[Year]]</f>
        <v>1</v>
      </c>
      <c r="H532" s="1" t="str">
        <f>IF(TRIM(DatosLimpios[[#This Row],[Attack Type]])="","Unknown",PROPER(TRIM(LOWER(DatosLimpios[[#This Row],[Attack Type]]))))</f>
        <v>Phishing</v>
      </c>
      <c r="I532" s="3" t="s">
        <v>69</v>
      </c>
      <c r="J53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32" s="11">
        <v>9021</v>
      </c>
      <c r="L532" s="11">
        <f>IF(DatosLimpios[[#This Row],[Financial Loss (in Million $) ]]="",0,ABS(DatosLimpios[[#This Row],[Financial Loss (in Million $) ]]))*1000</f>
        <v>9021000</v>
      </c>
      <c r="M532" s="11" t="str">
        <f>IF(DatosLimpios[[#This Row],[Perdida economica UNK]]&gt;4000000,"Alta", IF(DatosLimpios[[#This Row],[Perdida economica UNK]]&gt;100000,"Media", "Baja"))</f>
        <v>Alta</v>
      </c>
      <c r="N532" s="18" t="s">
        <v>581</v>
      </c>
      <c r="O532" s="3" t="s">
        <v>29</v>
      </c>
      <c r="P532" s="2">
        <f>IF(DatosLimpios[[#This Row],[Number of Affected Users]]="six hundred",600,VALUE(DatosLimpios[[#This Row],[Number of Affected Users]]))</f>
        <v>510657</v>
      </c>
      <c r="Q532" s="2">
        <f>IF(DatosLimpios[[#This Row],[Number of Affected Users]]="six hundred",600,VALUE(DatosLimpios[[#This Row],[Number of Affected Users]]))</f>
        <v>510657</v>
      </c>
      <c r="R532" s="11">
        <f>DatosLimpios[[#This Row],[Perdida economica UNK]] /DatosLimpios[[#This Row],[Nº de Usuarios Afectados]]</f>
        <v>17.665478001868181</v>
      </c>
      <c r="S532" s="11" t="str">
        <f>IF(DatosLimpios[[#This Row],[Perdida $ por Usuario]]&gt;100, "Grave",IF(DatosLimpios[[#This Row],[Perdida $ por Usuario]]&gt;40, "Moderada","Leve"))</f>
        <v>Leve</v>
      </c>
      <c r="T532" s="1" t="str">
        <f t="shared" si="8"/>
        <v>Nation-state</v>
      </c>
      <c r="U532" s="3" t="s">
        <v>34</v>
      </c>
      <c r="V532" s="3" t="s">
        <v>16</v>
      </c>
      <c r="W532" s="2">
        <v>62</v>
      </c>
      <c r="X532" s="2" t="str">
        <f>IF(DatosLimpios[[#This Row],[Incident Resolution Time (in Hours)]]&gt;50,"Tardia",IF(DatosLimpios[[#This Row],[Incident Resolution Time (in Hours)]]&gt;20,"Media","Rapida" ))</f>
        <v>Tardia</v>
      </c>
    </row>
    <row r="533" spans="1:24" x14ac:dyDescent="0.25">
      <c r="A533" s="2">
        <v>536</v>
      </c>
      <c r="B533" s="3" t="s">
        <v>26</v>
      </c>
      <c r="C5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33" s="1" t="str">
        <f>IFERROR(VLOOKUP(DatosLimpios[[#This Row],[Paises]], TablaRegiones[],2,FALSE), "Otra")</f>
        <v>Europa</v>
      </c>
      <c r="E533" s="2">
        <v>2018</v>
      </c>
      <c r="F533" s="3" t="s">
        <v>42</v>
      </c>
      <c r="G533" s="2">
        <f xml:space="preserve"> 2025 -DatosLimpios[[#This Row],[Year]]</f>
        <v>7</v>
      </c>
      <c r="H533" s="1" t="str">
        <f>IF(TRIM(DatosLimpios[[#This Row],[Attack Type]])="","Unknown",PROPER(TRIM(LOWER(DatosLimpios[[#This Row],[Attack Type]]))))</f>
        <v>Sql Injection</v>
      </c>
      <c r="I533" s="3" t="s">
        <v>12</v>
      </c>
      <c r="J53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33" s="11">
        <v>1623</v>
      </c>
      <c r="L533" s="11">
        <f>IF(DatosLimpios[[#This Row],[Financial Loss (in Million $) ]]="",0,ABS(DatosLimpios[[#This Row],[Financial Loss (in Million $) ]]))*1000</f>
        <v>1623000</v>
      </c>
      <c r="M533" s="11" t="str">
        <f>IF(DatosLimpios[[#This Row],[Perdida economica UNK]]&gt;4000000,"Alta", IF(DatosLimpios[[#This Row],[Perdida economica UNK]]&gt;100000,"Media", "Baja"))</f>
        <v>Media</v>
      </c>
      <c r="N533" s="18" t="s">
        <v>582</v>
      </c>
      <c r="O533" s="3" t="s">
        <v>29</v>
      </c>
      <c r="P533" s="2">
        <f>IF(DatosLimpios[[#This Row],[Number of Affected Users]]="six hundred",600,VALUE(DatosLimpios[[#This Row],[Number of Affected Users]]))</f>
        <v>912558</v>
      </c>
      <c r="Q533" s="2">
        <f>IF(DatosLimpios[[#This Row],[Number of Affected Users]]="six hundred",600,VALUE(DatosLimpios[[#This Row],[Number of Affected Users]]))</f>
        <v>912558</v>
      </c>
      <c r="R533" s="11">
        <f>DatosLimpios[[#This Row],[Perdida economica UNK]] /DatosLimpios[[#This Row],[Nº de Usuarios Afectados]]</f>
        <v>1.7785170915163748</v>
      </c>
      <c r="S533" s="11" t="str">
        <f>IF(DatosLimpios[[#This Row],[Perdida $ por Usuario]]&gt;100, "Grave",IF(DatosLimpios[[#This Row],[Perdida $ por Usuario]]&gt;40, "Moderada","Leve"))</f>
        <v>Leve</v>
      </c>
      <c r="T533" s="1" t="str">
        <f t="shared" si="8"/>
        <v>Nation-state</v>
      </c>
      <c r="U533" s="3" t="s">
        <v>15</v>
      </c>
      <c r="V533" s="3" t="s">
        <v>37</v>
      </c>
      <c r="W533" s="2">
        <v>69</v>
      </c>
      <c r="X533" s="2" t="str">
        <f>IF(DatosLimpios[[#This Row],[Incident Resolution Time (in Hours)]]&gt;50,"Tardia",IF(DatosLimpios[[#This Row],[Incident Resolution Time (in Hours)]]&gt;20,"Media","Rapida" ))</f>
        <v>Tardia</v>
      </c>
    </row>
    <row r="534" spans="1:24" x14ac:dyDescent="0.25">
      <c r="A534" s="2">
        <v>537</v>
      </c>
      <c r="B534" s="3" t="s">
        <v>26</v>
      </c>
      <c r="C5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34" s="1" t="str">
        <f>IFERROR(VLOOKUP(DatosLimpios[[#This Row],[Paises]], TablaRegiones[],2,FALSE), "Otra")</f>
        <v>Europa</v>
      </c>
      <c r="E534" s="2">
        <v>2020</v>
      </c>
      <c r="F534" s="3" t="s">
        <v>17</v>
      </c>
      <c r="G534" s="2">
        <f xml:space="preserve"> 2025 -DatosLimpios[[#This Row],[Year]]</f>
        <v>5</v>
      </c>
      <c r="H534" s="1" t="str">
        <f>IF(TRIM(DatosLimpios[[#This Row],[Attack Type]])="","Unknown",PROPER(TRIM(LOWER(DatosLimpios[[#This Row],[Attack Type]]))))</f>
        <v>Ransomware</v>
      </c>
      <c r="I534" s="3" t="s">
        <v>46</v>
      </c>
      <c r="J53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34" s="11">
        <v>1691</v>
      </c>
      <c r="L534" s="11">
        <f>IF(DatosLimpios[[#This Row],[Financial Loss (in Million $) ]]="",0,ABS(DatosLimpios[[#This Row],[Financial Loss (in Million $) ]]))*1000</f>
        <v>1691000</v>
      </c>
      <c r="M534" s="11" t="str">
        <f>IF(DatosLimpios[[#This Row],[Perdida economica UNK]]&gt;4000000,"Alta", IF(DatosLimpios[[#This Row],[Perdida economica UNK]]&gt;100000,"Media", "Baja"))</f>
        <v>Media</v>
      </c>
      <c r="N534" s="18" t="s">
        <v>583</v>
      </c>
      <c r="O534" s="3" t="s">
        <v>14</v>
      </c>
      <c r="P534" s="2">
        <f>IF(DatosLimpios[[#This Row],[Number of Affected Users]]="six hundred",600,VALUE(DatosLimpios[[#This Row],[Number of Affected Users]]))</f>
        <v>952504</v>
      </c>
      <c r="Q534" s="2">
        <f>IF(DatosLimpios[[#This Row],[Number of Affected Users]]="six hundred",600,VALUE(DatosLimpios[[#This Row],[Number of Affected Users]]))</f>
        <v>952504</v>
      </c>
      <c r="R534" s="11">
        <f>DatosLimpios[[#This Row],[Perdida economica UNK]] /DatosLimpios[[#This Row],[Nº de Usuarios Afectados]]</f>
        <v>1.7753206285747882</v>
      </c>
      <c r="S534" s="11" t="str">
        <f>IF(DatosLimpios[[#This Row],[Perdida $ por Usuario]]&gt;100, "Grave",IF(DatosLimpios[[#This Row],[Perdida $ por Usuario]]&gt;40, "Moderada","Leve"))</f>
        <v>Leve</v>
      </c>
      <c r="T534" s="1" t="str">
        <f t="shared" si="8"/>
        <v>Hacker Group</v>
      </c>
      <c r="U534" s="3" t="s">
        <v>52</v>
      </c>
      <c r="V534" s="3" t="s">
        <v>31</v>
      </c>
      <c r="W534" s="2">
        <v>45</v>
      </c>
      <c r="X534" s="2" t="str">
        <f>IF(DatosLimpios[[#This Row],[Incident Resolution Time (in Hours)]]&gt;50,"Tardia",IF(DatosLimpios[[#This Row],[Incident Resolution Time (in Hours)]]&gt;20,"Media","Rapida" ))</f>
        <v>Media</v>
      </c>
    </row>
    <row r="535" spans="1:24" x14ac:dyDescent="0.25">
      <c r="A535" s="2">
        <v>538</v>
      </c>
      <c r="B535" s="3" t="s">
        <v>41</v>
      </c>
      <c r="C5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535" s="1" t="str">
        <f>IFERROR(VLOOKUP(DatosLimpios[[#This Row],[Paises]], TablaRegiones[],2,FALSE), "Otra")</f>
        <v>Europa</v>
      </c>
      <c r="E535" s="2">
        <v>2015</v>
      </c>
      <c r="F535" s="3" t="s">
        <v>50</v>
      </c>
      <c r="G535" s="2">
        <f xml:space="preserve"> 2025 -DatosLimpios[[#This Row],[Year]]</f>
        <v>10</v>
      </c>
      <c r="H535" s="1" t="str">
        <f>IF(TRIM(DatosLimpios[[#This Row],[Attack Type]])="","Unknown",PROPER(TRIM(LOWER(DatosLimpios[[#This Row],[Attack Type]]))))</f>
        <v>Phishing</v>
      </c>
      <c r="I535" s="3" t="s">
        <v>69</v>
      </c>
      <c r="J53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35" s="11">
        <v>4188</v>
      </c>
      <c r="L535" s="11">
        <f>IF(DatosLimpios[[#This Row],[Financial Loss (in Million $) ]]="",0,ABS(DatosLimpios[[#This Row],[Financial Loss (in Million $) ]]))*1000</f>
        <v>4188000</v>
      </c>
      <c r="M535" s="11" t="str">
        <f>IF(DatosLimpios[[#This Row],[Perdida economica UNK]]&gt;4000000,"Alta", IF(DatosLimpios[[#This Row],[Perdida economica UNK]]&gt;100000,"Media", "Baja"))</f>
        <v>Alta</v>
      </c>
      <c r="N535" s="18" t="s">
        <v>584</v>
      </c>
      <c r="O535" s="3" t="s">
        <v>33</v>
      </c>
      <c r="P535" s="2">
        <f>IF(DatosLimpios[[#This Row],[Number of Affected Users]]="six hundred",600,VALUE(DatosLimpios[[#This Row],[Number of Affected Users]]))</f>
        <v>913027</v>
      </c>
      <c r="Q535" s="2">
        <f>IF(DatosLimpios[[#This Row],[Number of Affected Users]]="six hundred",600,VALUE(DatosLimpios[[#This Row],[Number of Affected Users]]))</f>
        <v>913027</v>
      </c>
      <c r="R535" s="11">
        <f>DatosLimpios[[#This Row],[Perdida economica UNK]] /DatosLimpios[[#This Row],[Nº de Usuarios Afectados]]</f>
        <v>4.5869399262015254</v>
      </c>
      <c r="S535" s="11" t="str">
        <f>IF(DatosLimpios[[#This Row],[Perdida $ por Usuario]]&gt;100, "Grave",IF(DatosLimpios[[#This Row],[Perdida $ por Usuario]]&gt;40, "Moderada","Leve"))</f>
        <v>Leve</v>
      </c>
      <c r="T535" s="1" t="str">
        <f t="shared" si="8"/>
        <v>Insider</v>
      </c>
      <c r="U535" s="3" t="s">
        <v>15</v>
      </c>
      <c r="V535" s="3" t="s">
        <v>37</v>
      </c>
      <c r="W535" s="2">
        <v>68</v>
      </c>
      <c r="X535" s="2" t="str">
        <f>IF(DatosLimpios[[#This Row],[Incident Resolution Time (in Hours)]]&gt;50,"Tardia",IF(DatosLimpios[[#This Row],[Incident Resolution Time (in Hours)]]&gt;20,"Media","Rapida" ))</f>
        <v>Tardia</v>
      </c>
    </row>
    <row r="536" spans="1:24" x14ac:dyDescent="0.25">
      <c r="A536" s="2">
        <v>539</v>
      </c>
      <c r="B536" s="3" t="s">
        <v>66</v>
      </c>
      <c r="C5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536" s="1" t="str">
        <f>IFERROR(VLOOKUP(DatosLimpios[[#This Row],[Paises]], TablaRegiones[],2,FALSE), "Otra")</f>
        <v>América</v>
      </c>
      <c r="E536" s="2">
        <v>2019</v>
      </c>
      <c r="F536" s="3" t="s">
        <v>63</v>
      </c>
      <c r="G536" s="2">
        <f xml:space="preserve"> 2025 -DatosLimpios[[#This Row],[Year]]</f>
        <v>6</v>
      </c>
      <c r="H536" s="1" t="str">
        <f>IF(TRIM(DatosLimpios[[#This Row],[Attack Type]])="","Unknown",PROPER(TRIM(LOWER(DatosLimpios[[#This Row],[Attack Type]]))))</f>
        <v>Malware</v>
      </c>
      <c r="I536" s="3" t="s">
        <v>69</v>
      </c>
      <c r="J53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36" s="11">
        <v>3104</v>
      </c>
      <c r="L536" s="11">
        <f>IF(DatosLimpios[[#This Row],[Financial Loss (in Million $) ]]="",0,ABS(DatosLimpios[[#This Row],[Financial Loss (in Million $) ]]))*1000</f>
        <v>3104000</v>
      </c>
      <c r="M536" s="11" t="str">
        <f>IF(DatosLimpios[[#This Row],[Perdida economica UNK]]&gt;4000000,"Alta", IF(DatosLimpios[[#This Row],[Perdida economica UNK]]&gt;100000,"Media", "Baja"))</f>
        <v>Media</v>
      </c>
      <c r="N536" s="18" t="s">
        <v>585</v>
      </c>
      <c r="O536" s="3" t="s">
        <v>33</v>
      </c>
      <c r="P536" s="2">
        <f>IF(DatosLimpios[[#This Row],[Number of Affected Users]]="six hundred",600,VALUE(DatosLimpios[[#This Row],[Number of Affected Users]]))</f>
        <v>269271</v>
      </c>
      <c r="Q536" s="2">
        <f>IF(DatosLimpios[[#This Row],[Number of Affected Users]]="six hundred",600,VALUE(DatosLimpios[[#This Row],[Number of Affected Users]]))</f>
        <v>269271</v>
      </c>
      <c r="R536" s="11">
        <f>DatosLimpios[[#This Row],[Perdida economica UNK]] /DatosLimpios[[#This Row],[Nº de Usuarios Afectados]]</f>
        <v>11.527420331190511</v>
      </c>
      <c r="S536" s="11" t="str">
        <f>IF(DatosLimpios[[#This Row],[Perdida $ por Usuario]]&gt;100, "Grave",IF(DatosLimpios[[#This Row],[Perdida $ por Usuario]]&gt;40, "Moderada","Leve"))</f>
        <v>Leve</v>
      </c>
      <c r="T536" s="1" t="str">
        <f t="shared" si="8"/>
        <v>Insider</v>
      </c>
      <c r="U536" s="3" t="s">
        <v>15</v>
      </c>
      <c r="V536" s="3" t="s">
        <v>37</v>
      </c>
      <c r="W536" s="2">
        <v>58</v>
      </c>
      <c r="X536" s="2" t="str">
        <f>IF(DatosLimpios[[#This Row],[Incident Resolution Time (in Hours)]]&gt;50,"Tardia",IF(DatosLimpios[[#This Row],[Incident Resolution Time (in Hours)]]&gt;20,"Media","Rapida" ))</f>
        <v>Tardia</v>
      </c>
    </row>
    <row r="537" spans="1:24" x14ac:dyDescent="0.25">
      <c r="A537" s="2">
        <v>540</v>
      </c>
      <c r="B537" s="3" t="s">
        <v>45</v>
      </c>
      <c r="C5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37" s="1" t="str">
        <f>IFERROR(VLOOKUP(DatosLimpios[[#This Row],[Paises]], TablaRegiones[],2,FALSE), "Otra")</f>
        <v>Asia</v>
      </c>
      <c r="E537" s="2">
        <v>2016</v>
      </c>
      <c r="F537" s="3" t="s">
        <v>17</v>
      </c>
      <c r="G537" s="2">
        <f xml:space="preserve"> 2025 -DatosLimpios[[#This Row],[Year]]</f>
        <v>9</v>
      </c>
      <c r="H537" s="1" t="str">
        <f>IF(TRIM(DatosLimpios[[#This Row],[Attack Type]])="","Unknown",PROPER(TRIM(LOWER(DatosLimpios[[#This Row],[Attack Type]]))))</f>
        <v>Ransomware</v>
      </c>
      <c r="I537" s="3" t="s">
        <v>47</v>
      </c>
      <c r="J53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37" s="11">
        <v>3712</v>
      </c>
      <c r="L537" s="11">
        <f>IF(DatosLimpios[[#This Row],[Financial Loss (in Million $) ]]="",0,ABS(DatosLimpios[[#This Row],[Financial Loss (in Million $) ]]))*1000</f>
        <v>3712000</v>
      </c>
      <c r="M537" s="11" t="str">
        <f>IF(DatosLimpios[[#This Row],[Perdida economica UNK]]&gt;4000000,"Alta", IF(DatosLimpios[[#This Row],[Perdida economica UNK]]&gt;100000,"Media", "Baja"))</f>
        <v>Media</v>
      </c>
      <c r="N537" s="18" t="s">
        <v>586</v>
      </c>
      <c r="O537" s="3" t="s">
        <v>14</v>
      </c>
      <c r="P537" s="2">
        <f>IF(DatosLimpios[[#This Row],[Number of Affected Users]]="six hundred",600,VALUE(DatosLimpios[[#This Row],[Number of Affected Users]]))</f>
        <v>113404</v>
      </c>
      <c r="Q537" s="2">
        <f>IF(DatosLimpios[[#This Row],[Number of Affected Users]]="six hundred",600,VALUE(DatosLimpios[[#This Row],[Number of Affected Users]]))</f>
        <v>113404</v>
      </c>
      <c r="R537" s="11">
        <f>DatosLimpios[[#This Row],[Perdida economica UNK]] /DatosLimpios[[#This Row],[Nº de Usuarios Afectados]]</f>
        <v>32.732531480371065</v>
      </c>
      <c r="S537" s="11" t="str">
        <f>IF(DatosLimpios[[#This Row],[Perdida $ por Usuario]]&gt;100, "Grave",IF(DatosLimpios[[#This Row],[Perdida $ por Usuario]]&gt;40, "Moderada","Leve"))</f>
        <v>Leve</v>
      </c>
      <c r="T537" s="1" t="str">
        <f t="shared" si="8"/>
        <v>Hacker Group</v>
      </c>
      <c r="U537" s="3" t="s">
        <v>34</v>
      </c>
      <c r="V537" s="3" t="s">
        <v>37</v>
      </c>
      <c r="W537" s="2">
        <v>11</v>
      </c>
      <c r="X537" s="2" t="str">
        <f>IF(DatosLimpios[[#This Row],[Incident Resolution Time (in Hours)]]&gt;50,"Tardia",IF(DatosLimpios[[#This Row],[Incident Resolution Time (in Hours)]]&gt;20,"Media","Rapida" ))</f>
        <v>Rapida</v>
      </c>
    </row>
    <row r="538" spans="1:24" x14ac:dyDescent="0.25">
      <c r="A538" s="2">
        <v>541</v>
      </c>
      <c r="B538" s="3" t="s">
        <v>60</v>
      </c>
      <c r="C5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538" s="1" t="str">
        <f>IFERROR(VLOOKUP(DatosLimpios[[#This Row],[Paises]], TablaRegiones[],2,FALSE), "Otra")</f>
        <v>Asia</v>
      </c>
      <c r="E538" s="2">
        <v>2023</v>
      </c>
      <c r="F538" s="3" t="s">
        <v>39</v>
      </c>
      <c r="G538" s="2">
        <f xml:space="preserve"> 2025 -DatosLimpios[[#This Row],[Year]]</f>
        <v>2</v>
      </c>
      <c r="H538" s="1" t="str">
        <f>IF(TRIM(DatosLimpios[[#This Row],[Attack Type]])="","Unknown",PROPER(TRIM(LOWER(DatosLimpios[[#This Row],[Attack Type]]))))</f>
        <v>Ddos</v>
      </c>
      <c r="I538" s="3" t="s">
        <v>47</v>
      </c>
      <c r="J53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38" s="11">
        <v>462</v>
      </c>
      <c r="L538" s="11">
        <f>IF(DatosLimpios[[#This Row],[Financial Loss (in Million $) ]]="",0,ABS(DatosLimpios[[#This Row],[Financial Loss (in Million $) ]]))*1000</f>
        <v>462000</v>
      </c>
      <c r="M538" s="11" t="str">
        <f>IF(DatosLimpios[[#This Row],[Perdida economica UNK]]&gt;4000000,"Alta", IF(DatosLimpios[[#This Row],[Perdida economica UNK]]&gt;100000,"Media", "Baja"))</f>
        <v>Media</v>
      </c>
      <c r="N538" s="18" t="s">
        <v>587</v>
      </c>
      <c r="O538" s="3" t="s">
        <v>14</v>
      </c>
      <c r="P538" s="2">
        <f>IF(DatosLimpios[[#This Row],[Number of Affected Users]]="six hundred",600,VALUE(DatosLimpios[[#This Row],[Number of Affected Users]]))</f>
        <v>310868</v>
      </c>
      <c r="Q538" s="2">
        <f>IF(DatosLimpios[[#This Row],[Number of Affected Users]]="six hundred",600,VALUE(DatosLimpios[[#This Row],[Number of Affected Users]]))</f>
        <v>310868</v>
      </c>
      <c r="R538" s="11">
        <f>DatosLimpios[[#This Row],[Perdida economica UNK]] /DatosLimpios[[#This Row],[Nº de Usuarios Afectados]]</f>
        <v>1.4861613289241735</v>
      </c>
      <c r="S538" s="11" t="str">
        <f>IF(DatosLimpios[[#This Row],[Perdida $ por Usuario]]&gt;100, "Grave",IF(DatosLimpios[[#This Row],[Perdida $ por Usuario]]&gt;40, "Moderada","Leve"))</f>
        <v>Leve</v>
      </c>
      <c r="T538" s="1" t="str">
        <f t="shared" si="8"/>
        <v>Hacker Group</v>
      </c>
      <c r="U538" s="3" t="s">
        <v>25</v>
      </c>
      <c r="V538" s="3" t="s">
        <v>37</v>
      </c>
      <c r="W538" s="2">
        <v>10</v>
      </c>
      <c r="X538" s="2" t="str">
        <f>IF(DatosLimpios[[#This Row],[Incident Resolution Time (in Hours)]]&gt;50,"Tardia",IF(DatosLimpios[[#This Row],[Incident Resolution Time (in Hours)]]&gt;20,"Media","Rapida" ))</f>
        <v>Rapida</v>
      </c>
    </row>
    <row r="539" spans="1:24" x14ac:dyDescent="0.25">
      <c r="A539" s="2">
        <v>542</v>
      </c>
      <c r="B539" s="3" t="s">
        <v>71</v>
      </c>
      <c r="C5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539" s="1" t="str">
        <f>IFERROR(VLOOKUP(DatosLimpios[[#This Row],[Paises]], TablaRegiones[],2,FALSE), "Otra")</f>
        <v>Asia</v>
      </c>
      <c r="E539" s="2">
        <v>2024</v>
      </c>
      <c r="F539" s="3" t="s">
        <v>22</v>
      </c>
      <c r="G539" s="2">
        <f xml:space="preserve"> 2025 -DatosLimpios[[#This Row],[Year]]</f>
        <v>1</v>
      </c>
      <c r="H539" s="1" t="str">
        <f>IF(TRIM(DatosLimpios[[#This Row],[Attack Type]])="","Unknown",PROPER(TRIM(LOWER(DatosLimpios[[#This Row],[Attack Type]]))))</f>
        <v>Man-In-The-Middle</v>
      </c>
      <c r="I539" s="3" t="s">
        <v>27</v>
      </c>
      <c r="J53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39" s="11">
        <v>983</v>
      </c>
      <c r="L539" s="11">
        <f>IF(DatosLimpios[[#This Row],[Financial Loss (in Million $) ]]="",0,ABS(DatosLimpios[[#This Row],[Financial Loss (in Million $) ]]))*1000</f>
        <v>983000</v>
      </c>
      <c r="M539" s="11" t="str">
        <f>IF(DatosLimpios[[#This Row],[Perdida economica UNK]]&gt;4000000,"Alta", IF(DatosLimpios[[#This Row],[Perdida economica UNK]]&gt;100000,"Media", "Baja"))</f>
        <v>Media</v>
      </c>
      <c r="N539" s="18" t="s">
        <v>588</v>
      </c>
      <c r="O539" s="3" t="s">
        <v>33</v>
      </c>
      <c r="P539" s="2">
        <f>IF(DatosLimpios[[#This Row],[Number of Affected Users]]="six hundred",600,VALUE(DatosLimpios[[#This Row],[Number of Affected Users]]))</f>
        <v>458630</v>
      </c>
      <c r="Q539" s="2">
        <f>IF(DatosLimpios[[#This Row],[Number of Affected Users]]="six hundred",600,VALUE(DatosLimpios[[#This Row],[Number of Affected Users]]))</f>
        <v>458630</v>
      </c>
      <c r="R539" s="11">
        <f>DatosLimpios[[#This Row],[Perdida economica UNK]] /DatosLimpios[[#This Row],[Nº de Usuarios Afectados]]</f>
        <v>2.1433399472341539</v>
      </c>
      <c r="S539" s="11" t="str">
        <f>IF(DatosLimpios[[#This Row],[Perdida $ por Usuario]]&gt;100, "Grave",IF(DatosLimpios[[#This Row],[Perdida $ por Usuario]]&gt;40, "Moderada","Leve"))</f>
        <v>Leve</v>
      </c>
      <c r="T539" s="1" t="str">
        <f t="shared" si="8"/>
        <v>Insider</v>
      </c>
      <c r="U539" s="3" t="s">
        <v>34</v>
      </c>
      <c r="V539" s="3" t="s">
        <v>37</v>
      </c>
      <c r="W539" s="2">
        <v>14</v>
      </c>
      <c r="X539" s="2" t="str">
        <f>IF(DatosLimpios[[#This Row],[Incident Resolution Time (in Hours)]]&gt;50,"Tardia",IF(DatosLimpios[[#This Row],[Incident Resolution Time (in Hours)]]&gt;20,"Media","Rapida" ))</f>
        <v>Rapida</v>
      </c>
    </row>
    <row r="540" spans="1:24" x14ac:dyDescent="0.25">
      <c r="A540" s="2">
        <v>543</v>
      </c>
      <c r="B540" s="3" t="s">
        <v>87</v>
      </c>
      <c r="C5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40" s="1" t="str">
        <f>IFERROR(VLOOKUP(DatosLimpios[[#This Row],[Paises]], TablaRegiones[],2,FALSE), "Otra")</f>
        <v>América</v>
      </c>
      <c r="E540" s="2">
        <v>2024</v>
      </c>
      <c r="F540" s="3" t="s">
        <v>17</v>
      </c>
      <c r="G540" s="2">
        <f xml:space="preserve"> 2025 -DatosLimpios[[#This Row],[Year]]</f>
        <v>1</v>
      </c>
      <c r="H540" s="1" t="str">
        <f>IF(TRIM(DatosLimpios[[#This Row],[Attack Type]])="","Unknown",PROPER(TRIM(LOWER(DatosLimpios[[#This Row],[Attack Type]]))))</f>
        <v>Ransomware</v>
      </c>
      <c r="I540" s="3" t="s">
        <v>23</v>
      </c>
      <c r="J54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40" s="11">
        <v>1661</v>
      </c>
      <c r="L540" s="11">
        <f>IF(DatosLimpios[[#This Row],[Financial Loss (in Million $) ]]="",0,ABS(DatosLimpios[[#This Row],[Financial Loss (in Million $) ]]))*1000</f>
        <v>1661000</v>
      </c>
      <c r="M540" s="11" t="str">
        <f>IF(DatosLimpios[[#This Row],[Perdida economica UNK]]&gt;4000000,"Alta", IF(DatosLimpios[[#This Row],[Perdida economica UNK]]&gt;100000,"Media", "Baja"))</f>
        <v>Media</v>
      </c>
      <c r="N540" s="18" t="s">
        <v>589</v>
      </c>
      <c r="O540" s="3" t="s">
        <v>36</v>
      </c>
      <c r="P540" s="2">
        <f>IF(DatosLimpios[[#This Row],[Number of Affected Users]]="six hundred",600,VALUE(DatosLimpios[[#This Row],[Number of Affected Users]]))</f>
        <v>912183</v>
      </c>
      <c r="Q540" s="2">
        <f>IF(DatosLimpios[[#This Row],[Number of Affected Users]]="six hundred",600,VALUE(DatosLimpios[[#This Row],[Number of Affected Users]]))</f>
        <v>912183</v>
      </c>
      <c r="R540" s="11">
        <f>DatosLimpios[[#This Row],[Perdida economica UNK]] /DatosLimpios[[#This Row],[Nº de Usuarios Afectados]]</f>
        <v>1.8209065505496156</v>
      </c>
      <c r="S540" s="11" t="str">
        <f>IF(DatosLimpios[[#This Row],[Perdida $ por Usuario]]&gt;100, "Grave",IF(DatosLimpios[[#This Row],[Perdida $ por Usuario]]&gt;40, "Moderada","Leve"))</f>
        <v>Leve</v>
      </c>
      <c r="T540" s="1" t="str">
        <f t="shared" si="8"/>
        <v>Unknown</v>
      </c>
      <c r="U540" s="3" t="s">
        <v>25</v>
      </c>
      <c r="V540" s="3" t="s">
        <v>57</v>
      </c>
      <c r="W540" s="2">
        <v>44</v>
      </c>
      <c r="X540" s="2" t="str">
        <f>IF(DatosLimpios[[#This Row],[Incident Resolution Time (in Hours)]]&gt;50,"Tardia",IF(DatosLimpios[[#This Row],[Incident Resolution Time (in Hours)]]&gt;20,"Media","Rapida" ))</f>
        <v>Media</v>
      </c>
    </row>
    <row r="541" spans="1:24" x14ac:dyDescent="0.25">
      <c r="A541" s="2">
        <v>544</v>
      </c>
      <c r="B541" s="3" t="s">
        <v>66</v>
      </c>
      <c r="C5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541" s="1" t="str">
        <f>IFERROR(VLOOKUP(DatosLimpios[[#This Row],[Paises]], TablaRegiones[],2,FALSE), "Otra")</f>
        <v>América</v>
      </c>
      <c r="E541" s="2">
        <v>2017</v>
      </c>
      <c r="F541" s="3" t="s">
        <v>22</v>
      </c>
      <c r="G541" s="2">
        <f xml:space="preserve"> 2025 -DatosLimpios[[#This Row],[Year]]</f>
        <v>8</v>
      </c>
      <c r="H541" s="1" t="str">
        <f>IF(TRIM(DatosLimpios[[#This Row],[Attack Type]])="","Unknown",PROPER(TRIM(LOWER(DatosLimpios[[#This Row],[Attack Type]]))))</f>
        <v>Man-In-The-Middle</v>
      </c>
      <c r="I541" s="3" t="s">
        <v>23</v>
      </c>
      <c r="J54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41" s="11">
        <v>7106</v>
      </c>
      <c r="L541" s="11">
        <f>IF(DatosLimpios[[#This Row],[Financial Loss (in Million $) ]]="",0,ABS(DatosLimpios[[#This Row],[Financial Loss (in Million $) ]]))*1000</f>
        <v>7106000</v>
      </c>
      <c r="M541" s="11" t="str">
        <f>IF(DatosLimpios[[#This Row],[Perdida economica UNK]]&gt;4000000,"Alta", IF(DatosLimpios[[#This Row],[Perdida economica UNK]]&gt;100000,"Media", "Baja"))</f>
        <v>Alta</v>
      </c>
      <c r="N541" s="18" t="s">
        <v>590</v>
      </c>
      <c r="O541" s="3" t="s">
        <v>36</v>
      </c>
      <c r="P541" s="2">
        <f>IF(DatosLimpios[[#This Row],[Number of Affected Users]]="six hundred",600,VALUE(DatosLimpios[[#This Row],[Number of Affected Users]]))</f>
        <v>871891</v>
      </c>
      <c r="Q541" s="2">
        <f>IF(DatosLimpios[[#This Row],[Number of Affected Users]]="six hundred",600,VALUE(DatosLimpios[[#This Row],[Number of Affected Users]]))</f>
        <v>871891</v>
      </c>
      <c r="R541" s="11">
        <f>DatosLimpios[[#This Row],[Perdida economica UNK]] /DatosLimpios[[#This Row],[Nº de Usuarios Afectados]]</f>
        <v>8.150101331473774</v>
      </c>
      <c r="S541" s="11" t="str">
        <f>IF(DatosLimpios[[#This Row],[Perdida $ por Usuario]]&gt;100, "Grave",IF(DatosLimpios[[#This Row],[Perdida $ por Usuario]]&gt;40, "Moderada","Leve"))</f>
        <v>Leve</v>
      </c>
      <c r="T541" s="1" t="str">
        <f t="shared" si="8"/>
        <v>Unknown</v>
      </c>
      <c r="U541" s="3" t="s">
        <v>34</v>
      </c>
      <c r="V541" s="3" t="s">
        <v>37</v>
      </c>
      <c r="W541" s="2">
        <v>52</v>
      </c>
      <c r="X541" s="2" t="str">
        <f>IF(DatosLimpios[[#This Row],[Incident Resolution Time (in Hours)]]&gt;50,"Tardia",IF(DatosLimpios[[#This Row],[Incident Resolution Time (in Hours)]]&gt;20,"Media","Rapida" ))</f>
        <v>Tardia</v>
      </c>
    </row>
    <row r="542" spans="1:24" x14ac:dyDescent="0.25">
      <c r="A542" s="2">
        <v>545</v>
      </c>
      <c r="B542" s="3" t="s">
        <v>87</v>
      </c>
      <c r="C5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42" s="1" t="str">
        <f>IFERROR(VLOOKUP(DatosLimpios[[#This Row],[Paises]], TablaRegiones[],2,FALSE), "Otra")</f>
        <v>América</v>
      </c>
      <c r="E542" s="2">
        <v>2016</v>
      </c>
      <c r="F542" s="3" t="s">
        <v>42</v>
      </c>
      <c r="G542" s="2">
        <f xml:space="preserve"> 2025 -DatosLimpios[[#This Row],[Year]]</f>
        <v>9</v>
      </c>
      <c r="H542" s="1" t="str">
        <f>IF(TRIM(DatosLimpios[[#This Row],[Attack Type]])="","Unknown",PROPER(TRIM(LOWER(DatosLimpios[[#This Row],[Attack Type]]))))</f>
        <v>Sql Injection</v>
      </c>
      <c r="I542" s="3" t="s">
        <v>69</v>
      </c>
      <c r="J54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42" s="11">
        <v>1417</v>
      </c>
      <c r="L542" s="11">
        <f>IF(DatosLimpios[[#This Row],[Financial Loss (in Million $) ]]="",0,ABS(DatosLimpios[[#This Row],[Financial Loss (in Million $) ]]))*1000</f>
        <v>1417000</v>
      </c>
      <c r="M542" s="11" t="str">
        <f>IF(DatosLimpios[[#This Row],[Perdida economica UNK]]&gt;4000000,"Alta", IF(DatosLimpios[[#This Row],[Perdida economica UNK]]&gt;100000,"Media", "Baja"))</f>
        <v>Media</v>
      </c>
      <c r="N542" s="18" t="s">
        <v>591</v>
      </c>
      <c r="O542" s="3" t="s">
        <v>29</v>
      </c>
      <c r="P542" s="2">
        <f>IF(DatosLimpios[[#This Row],[Number of Affected Users]]="six hundred",600,VALUE(DatosLimpios[[#This Row],[Number of Affected Users]]))</f>
        <v>863298</v>
      </c>
      <c r="Q542" s="2">
        <f>IF(DatosLimpios[[#This Row],[Number of Affected Users]]="six hundred",600,VALUE(DatosLimpios[[#This Row],[Number of Affected Users]]))</f>
        <v>863298</v>
      </c>
      <c r="R542" s="11">
        <f>DatosLimpios[[#This Row],[Perdida economica UNK]] /DatosLimpios[[#This Row],[Nº de Usuarios Afectados]]</f>
        <v>1.6413799174792483</v>
      </c>
      <c r="S542" s="11" t="str">
        <f>IF(DatosLimpios[[#This Row],[Perdida $ por Usuario]]&gt;100, "Grave",IF(DatosLimpios[[#This Row],[Perdida $ por Usuario]]&gt;40, "Moderada","Leve"))</f>
        <v>Leve</v>
      </c>
      <c r="T542" s="1" t="str">
        <f t="shared" si="8"/>
        <v>Nation-state</v>
      </c>
      <c r="U542" s="3" t="s">
        <v>15</v>
      </c>
      <c r="V542" s="3" t="s">
        <v>16</v>
      </c>
      <c r="W542" s="2">
        <v>15</v>
      </c>
      <c r="X542" s="2" t="str">
        <f>IF(DatosLimpios[[#This Row],[Incident Resolution Time (in Hours)]]&gt;50,"Tardia",IF(DatosLimpios[[#This Row],[Incident Resolution Time (in Hours)]]&gt;20,"Media","Rapida" ))</f>
        <v>Rapida</v>
      </c>
    </row>
    <row r="543" spans="1:24" x14ac:dyDescent="0.25">
      <c r="A543" s="2">
        <v>546</v>
      </c>
      <c r="B543" s="3" t="s">
        <v>58</v>
      </c>
      <c r="C5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43" s="1" t="str">
        <f>IFERROR(VLOOKUP(DatosLimpios[[#This Row],[Paises]], TablaRegiones[],2,FALSE), "Otra")</f>
        <v>Oceanía</v>
      </c>
      <c r="E543" s="2">
        <v>2018</v>
      </c>
      <c r="F543" s="3" t="s">
        <v>63</v>
      </c>
      <c r="G543" s="2">
        <f xml:space="preserve"> 2025 -DatosLimpios[[#This Row],[Year]]</f>
        <v>7</v>
      </c>
      <c r="H543" s="1" t="str">
        <f>IF(TRIM(DatosLimpios[[#This Row],[Attack Type]])="","Unknown",PROPER(TRIM(LOWER(DatosLimpios[[#This Row],[Attack Type]]))))</f>
        <v>Malware</v>
      </c>
      <c r="I543" s="3" t="s">
        <v>47</v>
      </c>
      <c r="J54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43" s="11">
        <v>8265</v>
      </c>
      <c r="L543" s="11">
        <f>IF(DatosLimpios[[#This Row],[Financial Loss (in Million $) ]]="",0,ABS(DatosLimpios[[#This Row],[Financial Loss (in Million $) ]]))*1000</f>
        <v>8265000</v>
      </c>
      <c r="M543" s="11" t="str">
        <f>IF(DatosLimpios[[#This Row],[Perdida economica UNK]]&gt;4000000,"Alta", IF(DatosLimpios[[#This Row],[Perdida economica UNK]]&gt;100000,"Media", "Baja"))</f>
        <v>Alta</v>
      </c>
      <c r="N543" s="18" t="s">
        <v>592</v>
      </c>
      <c r="O543" s="3" t="s">
        <v>36</v>
      </c>
      <c r="P543" s="2">
        <f>IF(DatosLimpios[[#This Row],[Number of Affected Users]]="six hundred",600,VALUE(DatosLimpios[[#This Row],[Number of Affected Users]]))</f>
        <v>434626</v>
      </c>
      <c r="Q543" s="2">
        <f>IF(DatosLimpios[[#This Row],[Number of Affected Users]]="six hundred",600,VALUE(DatosLimpios[[#This Row],[Number of Affected Users]]))</f>
        <v>434626</v>
      </c>
      <c r="R543" s="11">
        <f>DatosLimpios[[#This Row],[Perdida economica UNK]] /DatosLimpios[[#This Row],[Nº de Usuarios Afectados]]</f>
        <v>19.016349689158034</v>
      </c>
      <c r="S543" s="11" t="str">
        <f>IF(DatosLimpios[[#This Row],[Perdida $ por Usuario]]&gt;100, "Grave",IF(DatosLimpios[[#This Row],[Perdida $ por Usuario]]&gt;40, "Moderada","Leve"))</f>
        <v>Leve</v>
      </c>
      <c r="T543" s="1" t="str">
        <f t="shared" si="8"/>
        <v>Unknown</v>
      </c>
      <c r="U543" s="3" t="s">
        <v>34</v>
      </c>
      <c r="V543" s="3" t="s">
        <v>31</v>
      </c>
      <c r="W543" s="2">
        <v>29</v>
      </c>
      <c r="X543" s="2" t="str">
        <f>IF(DatosLimpios[[#This Row],[Incident Resolution Time (in Hours)]]&gt;50,"Tardia",IF(DatosLimpios[[#This Row],[Incident Resolution Time (in Hours)]]&gt;20,"Media","Rapida" ))</f>
        <v>Media</v>
      </c>
    </row>
    <row r="544" spans="1:24" x14ac:dyDescent="0.25">
      <c r="A544" s="2">
        <v>547</v>
      </c>
      <c r="B544" s="3" t="s">
        <v>58</v>
      </c>
      <c r="C5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44" s="1" t="str">
        <f>IFERROR(VLOOKUP(DatosLimpios[[#This Row],[Paises]], TablaRegiones[],2,FALSE), "Otra")</f>
        <v>Oceanía</v>
      </c>
      <c r="E544" s="2">
        <v>2018</v>
      </c>
      <c r="F544" s="3" t="s">
        <v>17</v>
      </c>
      <c r="G544" s="2">
        <f xml:space="preserve"> 2025 -DatosLimpios[[#This Row],[Year]]</f>
        <v>7</v>
      </c>
      <c r="H544" s="1" t="str">
        <f>IF(TRIM(DatosLimpios[[#This Row],[Attack Type]])="","Unknown",PROPER(TRIM(LOWER(DatosLimpios[[#This Row],[Attack Type]]))))</f>
        <v>Ransomware</v>
      </c>
      <c r="I544" s="3" t="s">
        <v>23</v>
      </c>
      <c r="J54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44" s="11">
        <v>7827</v>
      </c>
      <c r="L544" s="11">
        <f>IF(DatosLimpios[[#This Row],[Financial Loss (in Million $) ]]="",0,ABS(DatosLimpios[[#This Row],[Financial Loss (in Million $) ]]))*1000</f>
        <v>7827000</v>
      </c>
      <c r="M544" s="11" t="str">
        <f>IF(DatosLimpios[[#This Row],[Perdida economica UNK]]&gt;4000000,"Alta", IF(DatosLimpios[[#This Row],[Perdida economica UNK]]&gt;100000,"Media", "Baja"))</f>
        <v>Alta</v>
      </c>
      <c r="N544" s="18" t="s">
        <v>593</v>
      </c>
      <c r="O544" s="3" t="s">
        <v>36</v>
      </c>
      <c r="P544" s="2">
        <f>IF(DatosLimpios[[#This Row],[Number of Affected Users]]="six hundred",600,VALUE(DatosLimpios[[#This Row],[Number of Affected Users]]))</f>
        <v>195490</v>
      </c>
      <c r="Q544" s="2">
        <f>IF(DatosLimpios[[#This Row],[Number of Affected Users]]="six hundred",600,VALUE(DatosLimpios[[#This Row],[Number of Affected Users]]))</f>
        <v>195490</v>
      </c>
      <c r="R544" s="11">
        <f>DatosLimpios[[#This Row],[Perdida economica UNK]] /DatosLimpios[[#This Row],[Nº de Usuarios Afectados]]</f>
        <v>40.037853598649548</v>
      </c>
      <c r="S544" s="11" t="str">
        <f>IF(DatosLimpios[[#This Row],[Perdida $ por Usuario]]&gt;100, "Grave",IF(DatosLimpios[[#This Row],[Perdida $ por Usuario]]&gt;40, "Moderada","Leve"))</f>
        <v>Moderada</v>
      </c>
      <c r="T544" s="1" t="str">
        <f t="shared" si="8"/>
        <v>Unknown</v>
      </c>
      <c r="U544" s="3" t="s">
        <v>52</v>
      </c>
      <c r="V544" s="3" t="s">
        <v>37</v>
      </c>
      <c r="W544" s="2">
        <v>63</v>
      </c>
      <c r="X544" s="2" t="str">
        <f>IF(DatosLimpios[[#This Row],[Incident Resolution Time (in Hours)]]&gt;50,"Tardia",IF(DatosLimpios[[#This Row],[Incident Resolution Time (in Hours)]]&gt;20,"Media","Rapida" ))</f>
        <v>Tardia</v>
      </c>
    </row>
    <row r="545" spans="1:24" x14ac:dyDescent="0.25">
      <c r="A545" s="2">
        <v>548</v>
      </c>
      <c r="B545" s="3" t="s">
        <v>26</v>
      </c>
      <c r="C5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45" s="1" t="str">
        <f>IFERROR(VLOOKUP(DatosLimpios[[#This Row],[Paises]], TablaRegiones[],2,FALSE), "Otra")</f>
        <v>Europa</v>
      </c>
      <c r="E545" s="2">
        <v>2022</v>
      </c>
      <c r="F545" s="3" t="s">
        <v>17</v>
      </c>
      <c r="G545" s="2">
        <f xml:space="preserve"> 2025 -DatosLimpios[[#This Row],[Year]]</f>
        <v>3</v>
      </c>
      <c r="H545" s="1" t="str">
        <f>IF(TRIM(DatosLimpios[[#This Row],[Attack Type]])="","Unknown",PROPER(TRIM(LOWER(DatosLimpios[[#This Row],[Attack Type]]))))</f>
        <v>Ransomware</v>
      </c>
      <c r="I545" s="3" t="s">
        <v>18</v>
      </c>
      <c r="J54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45" s="11">
        <v>1044</v>
      </c>
      <c r="L545" s="11">
        <f>IF(DatosLimpios[[#This Row],[Financial Loss (in Million $) ]]="",0,ABS(DatosLimpios[[#This Row],[Financial Loss (in Million $) ]]))*1000</f>
        <v>1044000</v>
      </c>
      <c r="M545" s="11" t="str">
        <f>IF(DatosLimpios[[#This Row],[Perdida economica UNK]]&gt;4000000,"Alta", IF(DatosLimpios[[#This Row],[Perdida economica UNK]]&gt;100000,"Media", "Baja"))</f>
        <v>Media</v>
      </c>
      <c r="N545" s="18" t="s">
        <v>594</v>
      </c>
      <c r="O545" s="3" t="s">
        <v>29</v>
      </c>
      <c r="P545" s="2">
        <f>IF(DatosLimpios[[#This Row],[Number of Affected Users]]="six hundred",600,VALUE(DatosLimpios[[#This Row],[Number of Affected Users]]))</f>
        <v>19404</v>
      </c>
      <c r="Q545" s="2">
        <f>IF(DatosLimpios[[#This Row],[Number of Affected Users]]="six hundred",600,VALUE(DatosLimpios[[#This Row],[Number of Affected Users]]))</f>
        <v>19404</v>
      </c>
      <c r="R545" s="11">
        <f>DatosLimpios[[#This Row],[Perdida economica UNK]] /DatosLimpios[[#This Row],[Nº de Usuarios Afectados]]</f>
        <v>53.803339517625233</v>
      </c>
      <c r="S545" s="11" t="str">
        <f>IF(DatosLimpios[[#This Row],[Perdida $ por Usuario]]&gt;100, "Grave",IF(DatosLimpios[[#This Row],[Perdida $ por Usuario]]&gt;40, "Moderada","Leve"))</f>
        <v>Moderada</v>
      </c>
      <c r="T545" s="1" t="str">
        <f t="shared" si="8"/>
        <v>Nation-state</v>
      </c>
      <c r="U545" s="3" t="s">
        <v>15</v>
      </c>
      <c r="V545" s="3" t="s">
        <v>49</v>
      </c>
      <c r="W545" s="2">
        <v>32</v>
      </c>
      <c r="X545" s="2" t="str">
        <f>IF(DatosLimpios[[#This Row],[Incident Resolution Time (in Hours)]]&gt;50,"Tardia",IF(DatosLimpios[[#This Row],[Incident Resolution Time (in Hours)]]&gt;20,"Media","Rapida" ))</f>
        <v>Media</v>
      </c>
    </row>
    <row r="546" spans="1:24" x14ac:dyDescent="0.25">
      <c r="A546" s="2">
        <v>549</v>
      </c>
      <c r="B546" s="3" t="s">
        <v>60</v>
      </c>
      <c r="C5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546" s="1" t="str">
        <f>IFERROR(VLOOKUP(DatosLimpios[[#This Row],[Paises]], TablaRegiones[],2,FALSE), "Otra")</f>
        <v>Asia</v>
      </c>
      <c r="E546" s="2">
        <v>2019</v>
      </c>
      <c r="F546" s="3" t="s">
        <v>17</v>
      </c>
      <c r="G546" s="2">
        <f xml:space="preserve"> 2025 -DatosLimpios[[#This Row],[Year]]</f>
        <v>6</v>
      </c>
      <c r="H546" s="1" t="str">
        <f>IF(TRIM(DatosLimpios[[#This Row],[Attack Type]])="","Unknown",PROPER(TRIM(LOWER(DatosLimpios[[#This Row],[Attack Type]]))))</f>
        <v>Ransomware</v>
      </c>
      <c r="I546" s="3" t="s">
        <v>47</v>
      </c>
      <c r="J54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46" s="11">
        <v>2195</v>
      </c>
      <c r="L546" s="11">
        <f>IF(DatosLimpios[[#This Row],[Financial Loss (in Million $) ]]="",0,ABS(DatosLimpios[[#This Row],[Financial Loss (in Million $) ]]))*1000</f>
        <v>2195000</v>
      </c>
      <c r="M546" s="11" t="str">
        <f>IF(DatosLimpios[[#This Row],[Perdida economica UNK]]&gt;4000000,"Alta", IF(DatosLimpios[[#This Row],[Perdida economica UNK]]&gt;100000,"Media", "Baja"))</f>
        <v>Media</v>
      </c>
      <c r="N546" s="18" t="s">
        <v>595</v>
      </c>
      <c r="O546" s="3" t="s">
        <v>14</v>
      </c>
      <c r="P546" s="2">
        <f>IF(DatosLimpios[[#This Row],[Number of Affected Users]]="six hundred",600,VALUE(DatosLimpios[[#This Row],[Number of Affected Users]]))</f>
        <v>217438</v>
      </c>
      <c r="Q546" s="2">
        <f>IF(DatosLimpios[[#This Row],[Number of Affected Users]]="six hundred",600,VALUE(DatosLimpios[[#This Row],[Number of Affected Users]]))</f>
        <v>217438</v>
      </c>
      <c r="R546" s="11">
        <f>DatosLimpios[[#This Row],[Perdida economica UNK]] /DatosLimpios[[#This Row],[Nº de Usuarios Afectados]]</f>
        <v>10.094831630165841</v>
      </c>
      <c r="S546" s="11" t="str">
        <f>IF(DatosLimpios[[#This Row],[Perdida $ por Usuario]]&gt;100, "Grave",IF(DatosLimpios[[#This Row],[Perdida $ por Usuario]]&gt;40, "Moderada","Leve"))</f>
        <v>Leve</v>
      </c>
      <c r="T546" s="1" t="str">
        <f t="shared" si="8"/>
        <v>Hacker Group</v>
      </c>
      <c r="U546" s="3" t="s">
        <v>34</v>
      </c>
      <c r="V546" s="3" t="s">
        <v>49</v>
      </c>
      <c r="W546" s="2">
        <v>14</v>
      </c>
      <c r="X546" s="2" t="str">
        <f>IF(DatosLimpios[[#This Row],[Incident Resolution Time (in Hours)]]&gt;50,"Tardia",IF(DatosLimpios[[#This Row],[Incident Resolution Time (in Hours)]]&gt;20,"Media","Rapida" ))</f>
        <v>Rapida</v>
      </c>
    </row>
    <row r="547" spans="1:24" x14ac:dyDescent="0.25">
      <c r="A547" s="2">
        <v>550</v>
      </c>
      <c r="B547" s="3" t="s">
        <v>45</v>
      </c>
      <c r="C5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47" s="1" t="str">
        <f>IFERROR(VLOOKUP(DatosLimpios[[#This Row],[Paises]], TablaRegiones[],2,FALSE), "Otra")</f>
        <v>Asia</v>
      </c>
      <c r="E547" s="2">
        <v>2018</v>
      </c>
      <c r="F547" s="3" t="s">
        <v>63</v>
      </c>
      <c r="G547" s="2">
        <f xml:space="preserve"> 2025 -DatosLimpios[[#This Row],[Year]]</f>
        <v>7</v>
      </c>
      <c r="H547" s="1" t="str">
        <f>IF(TRIM(DatosLimpios[[#This Row],[Attack Type]])="","Unknown",PROPER(TRIM(LOWER(DatosLimpios[[#This Row],[Attack Type]]))))</f>
        <v>Malware</v>
      </c>
      <c r="I547" s="3" t="s">
        <v>47</v>
      </c>
      <c r="J54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47" s="11">
        <v>3083</v>
      </c>
      <c r="L547" s="11">
        <f>IF(DatosLimpios[[#This Row],[Financial Loss (in Million $) ]]="",0,ABS(DatosLimpios[[#This Row],[Financial Loss (in Million $) ]]))*1000</f>
        <v>3083000</v>
      </c>
      <c r="M547" s="11" t="str">
        <f>IF(DatosLimpios[[#This Row],[Perdida economica UNK]]&gt;4000000,"Alta", IF(DatosLimpios[[#This Row],[Perdida economica UNK]]&gt;100000,"Media", "Baja"))</f>
        <v>Media</v>
      </c>
      <c r="N547" s="18" t="s">
        <v>596</v>
      </c>
      <c r="O547" s="3" t="s">
        <v>36</v>
      </c>
      <c r="P547" s="2">
        <f>IF(DatosLimpios[[#This Row],[Number of Affected Users]]="six hundred",600,VALUE(DatosLimpios[[#This Row],[Number of Affected Users]]))</f>
        <v>481452</v>
      </c>
      <c r="Q547" s="2">
        <f>IF(DatosLimpios[[#This Row],[Number of Affected Users]]="six hundred",600,VALUE(DatosLimpios[[#This Row],[Number of Affected Users]]))</f>
        <v>481452</v>
      </c>
      <c r="R547" s="11">
        <f>DatosLimpios[[#This Row],[Perdida economica UNK]] /DatosLimpios[[#This Row],[Nº de Usuarios Afectados]]</f>
        <v>6.403545940197569</v>
      </c>
      <c r="S547" s="11" t="str">
        <f>IF(DatosLimpios[[#This Row],[Perdida $ por Usuario]]&gt;100, "Grave",IF(DatosLimpios[[#This Row],[Perdida $ por Usuario]]&gt;40, "Moderada","Leve"))</f>
        <v>Leve</v>
      </c>
      <c r="T547" s="1" t="str">
        <f t="shared" si="8"/>
        <v>Unknown</v>
      </c>
      <c r="U547" s="3" t="s">
        <v>25</v>
      </c>
      <c r="V547" s="3" t="s">
        <v>31</v>
      </c>
      <c r="W547" s="2">
        <v>57</v>
      </c>
      <c r="X547" s="2" t="str">
        <f>IF(DatosLimpios[[#This Row],[Incident Resolution Time (in Hours)]]&gt;50,"Tardia",IF(DatosLimpios[[#This Row],[Incident Resolution Time (in Hours)]]&gt;20,"Media","Rapida" ))</f>
        <v>Tardia</v>
      </c>
    </row>
    <row r="548" spans="1:24" x14ac:dyDescent="0.25">
      <c r="A548" s="2">
        <v>551</v>
      </c>
      <c r="B548" s="3" t="s">
        <v>26</v>
      </c>
      <c r="C5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48" s="1" t="str">
        <f>IFERROR(VLOOKUP(DatosLimpios[[#This Row],[Paises]], TablaRegiones[],2,FALSE), "Otra")</f>
        <v>Europa</v>
      </c>
      <c r="E548" s="2">
        <v>2020</v>
      </c>
      <c r="F548" s="3" t="s">
        <v>42</v>
      </c>
      <c r="G548" s="2">
        <f xml:space="preserve"> 2025 -DatosLimpios[[#This Row],[Year]]</f>
        <v>5</v>
      </c>
      <c r="H548" s="1" t="str">
        <f>IF(TRIM(DatosLimpios[[#This Row],[Attack Type]])="","Unknown",PROPER(TRIM(LOWER(DatosLimpios[[#This Row],[Attack Type]]))))</f>
        <v>Sql Injection</v>
      </c>
      <c r="I548" s="3" t="s">
        <v>12</v>
      </c>
      <c r="J54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48" s="11">
        <v>3557</v>
      </c>
      <c r="L548" s="11">
        <f>IF(DatosLimpios[[#This Row],[Financial Loss (in Million $) ]]="",0,ABS(DatosLimpios[[#This Row],[Financial Loss (in Million $) ]]))*1000</f>
        <v>3557000</v>
      </c>
      <c r="M548" s="11" t="str">
        <f>IF(DatosLimpios[[#This Row],[Perdida economica UNK]]&gt;4000000,"Alta", IF(DatosLimpios[[#This Row],[Perdida economica UNK]]&gt;100000,"Media", "Baja"))</f>
        <v>Media</v>
      </c>
      <c r="N548" s="18" t="s">
        <v>597</v>
      </c>
      <c r="O548" s="3" t="s">
        <v>36</v>
      </c>
      <c r="P548" s="2">
        <f>IF(DatosLimpios[[#This Row],[Number of Affected Users]]="six hundred",600,VALUE(DatosLimpios[[#This Row],[Number of Affected Users]]))</f>
        <v>386093</v>
      </c>
      <c r="Q548" s="2">
        <f>IF(DatosLimpios[[#This Row],[Number of Affected Users]]="six hundred",600,VALUE(DatosLimpios[[#This Row],[Number of Affected Users]]))</f>
        <v>386093</v>
      </c>
      <c r="R548" s="11">
        <f>DatosLimpios[[#This Row],[Perdida economica UNK]] /DatosLimpios[[#This Row],[Nº de Usuarios Afectados]]</f>
        <v>9.2128062409833902</v>
      </c>
      <c r="S548" s="11" t="str">
        <f>IF(DatosLimpios[[#This Row],[Perdida $ por Usuario]]&gt;100, "Grave",IF(DatosLimpios[[#This Row],[Perdida $ por Usuario]]&gt;40, "Moderada","Leve"))</f>
        <v>Leve</v>
      </c>
      <c r="T548" s="1" t="str">
        <f t="shared" si="8"/>
        <v>Unknown</v>
      </c>
      <c r="U548" s="3" t="s">
        <v>15</v>
      </c>
      <c r="V548" s="3" t="s">
        <v>16</v>
      </c>
      <c r="W548" s="2">
        <v>42</v>
      </c>
      <c r="X548" s="2" t="str">
        <f>IF(DatosLimpios[[#This Row],[Incident Resolution Time (in Hours)]]&gt;50,"Tardia",IF(DatosLimpios[[#This Row],[Incident Resolution Time (in Hours)]]&gt;20,"Media","Rapida" ))</f>
        <v>Media</v>
      </c>
    </row>
    <row r="549" spans="1:24" x14ac:dyDescent="0.25">
      <c r="A549" s="2">
        <v>552</v>
      </c>
      <c r="B549" s="3" t="s">
        <v>41</v>
      </c>
      <c r="C5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549" s="1" t="str">
        <f>IFERROR(VLOOKUP(DatosLimpios[[#This Row],[Paises]], TablaRegiones[],2,FALSE), "Otra")</f>
        <v>Europa</v>
      </c>
      <c r="E549" s="2">
        <v>2019</v>
      </c>
      <c r="F549" s="3" t="s">
        <v>22</v>
      </c>
      <c r="G549" s="2">
        <f xml:space="preserve"> 2025 -DatosLimpios[[#This Row],[Year]]</f>
        <v>6</v>
      </c>
      <c r="H549" s="1" t="str">
        <f>IF(TRIM(DatosLimpios[[#This Row],[Attack Type]])="","Unknown",PROPER(TRIM(LOWER(DatosLimpios[[#This Row],[Attack Type]]))))</f>
        <v>Man-In-The-Middle</v>
      </c>
      <c r="I549" s="3" t="s">
        <v>46</v>
      </c>
      <c r="J54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49" s="11">
        <v>2829</v>
      </c>
      <c r="L549" s="11">
        <f>IF(DatosLimpios[[#This Row],[Financial Loss (in Million $) ]]="",0,ABS(DatosLimpios[[#This Row],[Financial Loss (in Million $) ]]))*1000</f>
        <v>2829000</v>
      </c>
      <c r="M549" s="11" t="str">
        <f>IF(DatosLimpios[[#This Row],[Perdida economica UNK]]&gt;4000000,"Alta", IF(DatosLimpios[[#This Row],[Perdida economica UNK]]&gt;100000,"Media", "Baja"))</f>
        <v>Media</v>
      </c>
      <c r="N549" s="18" t="s">
        <v>598</v>
      </c>
      <c r="O549" s="3" t="s">
        <v>29</v>
      </c>
      <c r="P549" s="2">
        <f>IF(DatosLimpios[[#This Row],[Number of Affected Users]]="six hundred",600,VALUE(DatosLimpios[[#This Row],[Number of Affected Users]]))</f>
        <v>929020</v>
      </c>
      <c r="Q549" s="2">
        <f>IF(DatosLimpios[[#This Row],[Number of Affected Users]]="six hundred",600,VALUE(DatosLimpios[[#This Row],[Number of Affected Users]]))</f>
        <v>929020</v>
      </c>
      <c r="R549" s="11">
        <f>DatosLimpios[[#This Row],[Perdida economica UNK]] /DatosLimpios[[#This Row],[Nº de Usuarios Afectados]]</f>
        <v>3.0451443456545606</v>
      </c>
      <c r="S549" s="11" t="str">
        <f>IF(DatosLimpios[[#This Row],[Perdida $ por Usuario]]&gt;100, "Grave",IF(DatosLimpios[[#This Row],[Perdida $ por Usuario]]&gt;40, "Moderada","Leve"))</f>
        <v>Leve</v>
      </c>
      <c r="T549" s="1" t="str">
        <f t="shared" si="8"/>
        <v>Nation-state</v>
      </c>
      <c r="U549" s="3" t="s">
        <v>25</v>
      </c>
      <c r="V549" s="3" t="s">
        <v>37</v>
      </c>
      <c r="W549" s="2">
        <v>2</v>
      </c>
      <c r="X549" s="2" t="str">
        <f>IF(DatosLimpios[[#This Row],[Incident Resolution Time (in Hours)]]&gt;50,"Tardia",IF(DatosLimpios[[#This Row],[Incident Resolution Time (in Hours)]]&gt;20,"Media","Rapida" ))</f>
        <v>Rapida</v>
      </c>
    </row>
    <row r="550" spans="1:24" x14ac:dyDescent="0.25">
      <c r="A550" s="2">
        <v>553</v>
      </c>
      <c r="B550" s="3" t="s">
        <v>87</v>
      </c>
      <c r="C5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50" s="1" t="str">
        <f>IFERROR(VLOOKUP(DatosLimpios[[#This Row],[Paises]], TablaRegiones[],2,FALSE), "Otra")</f>
        <v>América</v>
      </c>
      <c r="E550" s="2">
        <v>2022</v>
      </c>
      <c r="F550" s="3" t="s">
        <v>63</v>
      </c>
      <c r="G550" s="2">
        <f xml:space="preserve"> 2025 -DatosLimpios[[#This Row],[Year]]</f>
        <v>3</v>
      </c>
      <c r="H550" s="1" t="str">
        <f>IF(TRIM(DatosLimpios[[#This Row],[Attack Type]])="","Unknown",PROPER(TRIM(LOWER(DatosLimpios[[#This Row],[Attack Type]]))))</f>
        <v>Malware</v>
      </c>
      <c r="I550" s="3" t="s">
        <v>23</v>
      </c>
      <c r="J55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50" s="11">
        <v>406</v>
      </c>
      <c r="L550" s="11">
        <f>IF(DatosLimpios[[#This Row],[Financial Loss (in Million $) ]]="",0,ABS(DatosLimpios[[#This Row],[Financial Loss (in Million $) ]]))*1000</f>
        <v>406000</v>
      </c>
      <c r="M550" s="11" t="str">
        <f>IF(DatosLimpios[[#This Row],[Perdida economica UNK]]&gt;4000000,"Alta", IF(DatosLimpios[[#This Row],[Perdida economica UNK]]&gt;100000,"Media", "Baja"))</f>
        <v>Media</v>
      </c>
      <c r="N550" s="18" t="s">
        <v>599</v>
      </c>
      <c r="O550" s="3" t="s">
        <v>29</v>
      </c>
      <c r="P550" s="2">
        <f>IF(DatosLimpios[[#This Row],[Number of Affected Users]]="six hundred",600,VALUE(DatosLimpios[[#This Row],[Number of Affected Users]]))</f>
        <v>863756</v>
      </c>
      <c r="Q550" s="2">
        <f>IF(DatosLimpios[[#This Row],[Number of Affected Users]]="six hundred",600,VALUE(DatosLimpios[[#This Row],[Number of Affected Users]]))</f>
        <v>863756</v>
      </c>
      <c r="R550" s="11">
        <f>DatosLimpios[[#This Row],[Perdida economica UNK]] /DatosLimpios[[#This Row],[Nº de Usuarios Afectados]]</f>
        <v>0.47004015022761059</v>
      </c>
      <c r="S550" s="11" t="str">
        <f>IF(DatosLimpios[[#This Row],[Perdida $ por Usuario]]&gt;100, "Grave",IF(DatosLimpios[[#This Row],[Perdida $ por Usuario]]&gt;40, "Moderada","Leve"))</f>
        <v>Leve</v>
      </c>
      <c r="T550" s="1" t="str">
        <f t="shared" si="8"/>
        <v>Nation-state</v>
      </c>
      <c r="U550" s="3" t="s">
        <v>15</v>
      </c>
      <c r="V550" s="3" t="s">
        <v>31</v>
      </c>
      <c r="W550" s="2">
        <v>66</v>
      </c>
      <c r="X550" s="2" t="str">
        <f>IF(DatosLimpios[[#This Row],[Incident Resolution Time (in Hours)]]&gt;50,"Tardia",IF(DatosLimpios[[#This Row],[Incident Resolution Time (in Hours)]]&gt;20,"Media","Rapida" ))</f>
        <v>Tardia</v>
      </c>
    </row>
    <row r="551" spans="1:24" x14ac:dyDescent="0.25">
      <c r="A551" s="2">
        <v>554</v>
      </c>
      <c r="B551" s="3" t="s">
        <v>10</v>
      </c>
      <c r="C5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551" s="1" t="str">
        <f>IFERROR(VLOOKUP(DatosLimpios[[#This Row],[Paises]], TablaRegiones[],2,FALSE), "Otra")</f>
        <v>Asia</v>
      </c>
      <c r="E551" s="2">
        <v>2018</v>
      </c>
      <c r="F551" s="3" t="s">
        <v>17</v>
      </c>
      <c r="G551" s="2">
        <f xml:space="preserve"> 2025 -DatosLimpios[[#This Row],[Year]]</f>
        <v>7</v>
      </c>
      <c r="H551" s="1" t="str">
        <f>IF(TRIM(DatosLimpios[[#This Row],[Attack Type]])="","Unknown",PROPER(TRIM(LOWER(DatosLimpios[[#This Row],[Attack Type]]))))</f>
        <v>Ransomware</v>
      </c>
      <c r="I551" s="3" t="s">
        <v>27</v>
      </c>
      <c r="J55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51" s="11">
        <v>5828</v>
      </c>
      <c r="L551" s="11">
        <f>IF(DatosLimpios[[#This Row],[Financial Loss (in Million $) ]]="",0,ABS(DatosLimpios[[#This Row],[Financial Loss (in Million $) ]]))*1000</f>
        <v>5828000</v>
      </c>
      <c r="M551" s="11" t="str">
        <f>IF(DatosLimpios[[#This Row],[Perdida economica UNK]]&gt;4000000,"Alta", IF(DatosLimpios[[#This Row],[Perdida economica UNK]]&gt;100000,"Media", "Baja"))</f>
        <v>Alta</v>
      </c>
      <c r="N551" s="18" t="s">
        <v>600</v>
      </c>
      <c r="O551" s="3" t="s">
        <v>29</v>
      </c>
      <c r="P551" s="2">
        <f>IF(DatosLimpios[[#This Row],[Number of Affected Users]]="six hundred",600,VALUE(DatosLimpios[[#This Row],[Number of Affected Users]]))</f>
        <v>300898</v>
      </c>
      <c r="Q551" s="2">
        <f>IF(DatosLimpios[[#This Row],[Number of Affected Users]]="six hundred",600,VALUE(DatosLimpios[[#This Row],[Number of Affected Users]]))</f>
        <v>300898</v>
      </c>
      <c r="R551" s="11">
        <f>DatosLimpios[[#This Row],[Perdida economica UNK]] /DatosLimpios[[#This Row],[Nº de Usuarios Afectados]]</f>
        <v>19.368689722098519</v>
      </c>
      <c r="S551" s="11" t="str">
        <f>IF(DatosLimpios[[#This Row],[Perdida $ por Usuario]]&gt;100, "Grave",IF(DatosLimpios[[#This Row],[Perdida $ por Usuario]]&gt;40, "Moderada","Leve"))</f>
        <v>Leve</v>
      </c>
      <c r="T551" s="1" t="str">
        <f t="shared" si="8"/>
        <v>Nation-state</v>
      </c>
      <c r="U551" s="3" t="s">
        <v>15</v>
      </c>
      <c r="V551" s="3" t="s">
        <v>57</v>
      </c>
      <c r="W551" s="2">
        <v>18</v>
      </c>
      <c r="X551" s="2" t="str">
        <f>IF(DatosLimpios[[#This Row],[Incident Resolution Time (in Hours)]]&gt;50,"Tardia",IF(DatosLimpios[[#This Row],[Incident Resolution Time (in Hours)]]&gt;20,"Media","Rapida" ))</f>
        <v>Rapida</v>
      </c>
    </row>
    <row r="552" spans="1:24" x14ac:dyDescent="0.25">
      <c r="A552" s="2">
        <v>555</v>
      </c>
      <c r="B552" s="3" t="s">
        <v>71</v>
      </c>
      <c r="C5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552" s="1" t="str">
        <f>IFERROR(VLOOKUP(DatosLimpios[[#This Row],[Paises]], TablaRegiones[],2,FALSE), "Otra")</f>
        <v>Asia</v>
      </c>
      <c r="E552" s="2">
        <v>2017</v>
      </c>
      <c r="F552" s="3" t="s">
        <v>42</v>
      </c>
      <c r="G552" s="2">
        <f xml:space="preserve"> 2025 -DatosLimpios[[#This Row],[Year]]</f>
        <v>8</v>
      </c>
      <c r="H552" s="1" t="str">
        <f>IF(TRIM(DatosLimpios[[#This Row],[Attack Type]])="","Unknown",PROPER(TRIM(LOWER(DatosLimpios[[#This Row],[Attack Type]]))))</f>
        <v>Sql Injection</v>
      </c>
      <c r="I552" s="3" t="s">
        <v>47</v>
      </c>
      <c r="J55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52" s="11">
        <v>731</v>
      </c>
      <c r="L552" s="11">
        <f>IF(DatosLimpios[[#This Row],[Financial Loss (in Million $) ]]="",0,ABS(DatosLimpios[[#This Row],[Financial Loss (in Million $) ]]))*1000</f>
        <v>731000</v>
      </c>
      <c r="M552" s="11" t="str">
        <f>IF(DatosLimpios[[#This Row],[Perdida economica UNK]]&gt;4000000,"Alta", IF(DatosLimpios[[#This Row],[Perdida economica UNK]]&gt;100000,"Media", "Baja"))</f>
        <v>Media</v>
      </c>
      <c r="N552" s="18" t="s">
        <v>601</v>
      </c>
      <c r="O552" s="3" t="s">
        <v>33</v>
      </c>
      <c r="P552" s="2">
        <f>IF(DatosLimpios[[#This Row],[Number of Affected Users]]="six hundred",600,VALUE(DatosLimpios[[#This Row],[Number of Affected Users]]))</f>
        <v>191328</v>
      </c>
      <c r="Q552" s="2">
        <f>IF(DatosLimpios[[#This Row],[Number of Affected Users]]="six hundred",600,VALUE(DatosLimpios[[#This Row],[Number of Affected Users]]))</f>
        <v>191328</v>
      </c>
      <c r="R552" s="11">
        <f>DatosLimpios[[#This Row],[Perdida economica UNK]] /DatosLimpios[[#This Row],[Nº de Usuarios Afectados]]</f>
        <v>3.8206639906338853</v>
      </c>
      <c r="S552" s="11" t="str">
        <f>IF(DatosLimpios[[#This Row],[Perdida $ por Usuario]]&gt;100, "Grave",IF(DatosLimpios[[#This Row],[Perdida $ por Usuario]]&gt;40, "Moderada","Leve"))</f>
        <v>Leve</v>
      </c>
      <c r="T552" s="1" t="str">
        <f t="shared" si="8"/>
        <v>Insider</v>
      </c>
      <c r="U552" s="3" t="s">
        <v>25</v>
      </c>
      <c r="V552" s="3" t="s">
        <v>57</v>
      </c>
      <c r="W552" s="2">
        <v>51</v>
      </c>
      <c r="X552" s="2" t="str">
        <f>IF(DatosLimpios[[#This Row],[Incident Resolution Time (in Hours)]]&gt;50,"Tardia",IF(DatosLimpios[[#This Row],[Incident Resolution Time (in Hours)]]&gt;20,"Media","Rapida" ))</f>
        <v>Tardia</v>
      </c>
    </row>
    <row r="553" spans="1:24" x14ac:dyDescent="0.25">
      <c r="A553" s="2">
        <v>556</v>
      </c>
      <c r="B553" s="3" t="s">
        <v>32</v>
      </c>
      <c r="C5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553" s="1" t="str">
        <f>IFERROR(VLOOKUP(DatosLimpios[[#This Row],[Paises]], TablaRegiones[],2,FALSE), "Otra")</f>
        <v>Europa</v>
      </c>
      <c r="E553" s="2">
        <v>2021</v>
      </c>
      <c r="F553" s="3" t="s">
        <v>22</v>
      </c>
      <c r="G553" s="2">
        <f xml:space="preserve"> 2025 -DatosLimpios[[#This Row],[Year]]</f>
        <v>4</v>
      </c>
      <c r="H553" s="1" t="str">
        <f>IF(TRIM(DatosLimpios[[#This Row],[Attack Type]])="","Unknown",PROPER(TRIM(LOWER(DatosLimpios[[#This Row],[Attack Type]]))))</f>
        <v>Man-In-The-Middle</v>
      </c>
      <c r="I553" s="3" t="s">
        <v>46</v>
      </c>
      <c r="J55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53" s="11">
        <v>3769</v>
      </c>
      <c r="L553" s="11">
        <f>IF(DatosLimpios[[#This Row],[Financial Loss (in Million $) ]]="",0,ABS(DatosLimpios[[#This Row],[Financial Loss (in Million $) ]]))*1000</f>
        <v>3769000</v>
      </c>
      <c r="M553" s="11" t="str">
        <f>IF(DatosLimpios[[#This Row],[Perdida economica UNK]]&gt;4000000,"Alta", IF(DatosLimpios[[#This Row],[Perdida economica UNK]]&gt;100000,"Media", "Baja"))</f>
        <v>Media</v>
      </c>
      <c r="N553" s="18" t="s">
        <v>602</v>
      </c>
      <c r="O553" s="3" t="s">
        <v>14</v>
      </c>
      <c r="P553" s="2">
        <f>IF(DatosLimpios[[#This Row],[Number of Affected Users]]="six hundred",600,VALUE(DatosLimpios[[#This Row],[Number of Affected Users]]))</f>
        <v>361849</v>
      </c>
      <c r="Q553" s="2">
        <f>IF(DatosLimpios[[#This Row],[Number of Affected Users]]="six hundred",600,VALUE(DatosLimpios[[#This Row],[Number of Affected Users]]))</f>
        <v>361849</v>
      </c>
      <c r="R553" s="11">
        <f>DatosLimpios[[#This Row],[Perdida economica UNK]] /DatosLimpios[[#This Row],[Nº de Usuarios Afectados]]</f>
        <v>10.415946983410207</v>
      </c>
      <c r="S553" s="11" t="str">
        <f>IF(DatosLimpios[[#This Row],[Perdida $ por Usuario]]&gt;100, "Grave",IF(DatosLimpios[[#This Row],[Perdida $ por Usuario]]&gt;40, "Moderada","Leve"))</f>
        <v>Leve</v>
      </c>
      <c r="T553" s="1" t="str">
        <f t="shared" si="8"/>
        <v>Hacker Group</v>
      </c>
      <c r="U553" s="3" t="s">
        <v>52</v>
      </c>
      <c r="V553" s="3" t="s">
        <v>49</v>
      </c>
      <c r="W553" s="2">
        <v>63</v>
      </c>
      <c r="X553" s="2" t="str">
        <f>IF(DatosLimpios[[#This Row],[Incident Resolution Time (in Hours)]]&gt;50,"Tardia",IF(DatosLimpios[[#This Row],[Incident Resolution Time (in Hours)]]&gt;20,"Media","Rapida" ))</f>
        <v>Tardia</v>
      </c>
    </row>
    <row r="554" spans="1:24" x14ac:dyDescent="0.25">
      <c r="A554" s="2">
        <v>557</v>
      </c>
      <c r="B554" s="3" t="s">
        <v>66</v>
      </c>
      <c r="C5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554" s="1" t="str">
        <f>IFERROR(VLOOKUP(DatosLimpios[[#This Row],[Paises]], TablaRegiones[],2,FALSE), "Otra")</f>
        <v>América</v>
      </c>
      <c r="E554" s="2">
        <v>2016</v>
      </c>
      <c r="F554" s="3" t="s">
        <v>50</v>
      </c>
      <c r="G554" s="2">
        <f xml:space="preserve"> 2025 -DatosLimpios[[#This Row],[Year]]</f>
        <v>9</v>
      </c>
      <c r="H554" s="1" t="str">
        <f>IF(TRIM(DatosLimpios[[#This Row],[Attack Type]])="","Unknown",PROPER(TRIM(LOWER(DatosLimpios[[#This Row],[Attack Type]]))))</f>
        <v>Phishing</v>
      </c>
      <c r="I554" s="3" t="s">
        <v>18</v>
      </c>
      <c r="J55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54" s="11">
        <v>2799</v>
      </c>
      <c r="L554" s="11">
        <f>IF(DatosLimpios[[#This Row],[Financial Loss (in Million $) ]]="",0,ABS(DatosLimpios[[#This Row],[Financial Loss (in Million $) ]]))*1000</f>
        <v>2799000</v>
      </c>
      <c r="M554" s="11" t="str">
        <f>IF(DatosLimpios[[#This Row],[Perdida economica UNK]]&gt;4000000,"Alta", IF(DatosLimpios[[#This Row],[Perdida economica UNK]]&gt;100000,"Media", "Baja"))</f>
        <v>Media</v>
      </c>
      <c r="N554" s="18" t="s">
        <v>603</v>
      </c>
      <c r="O554" s="3" t="s">
        <v>29</v>
      </c>
      <c r="P554" s="2">
        <f>IF(DatosLimpios[[#This Row],[Number of Affected Users]]="six hundred",600,VALUE(DatosLimpios[[#This Row],[Number of Affected Users]]))</f>
        <v>30884</v>
      </c>
      <c r="Q554" s="2">
        <f>IF(DatosLimpios[[#This Row],[Number of Affected Users]]="six hundred",600,VALUE(DatosLimpios[[#This Row],[Number of Affected Users]]))</f>
        <v>30884</v>
      </c>
      <c r="R554" s="11">
        <f>DatosLimpios[[#This Row],[Perdida economica UNK]] /DatosLimpios[[#This Row],[Nº de Usuarios Afectados]]</f>
        <v>90.629452143504722</v>
      </c>
      <c r="S554" s="11" t="str">
        <f>IF(DatosLimpios[[#This Row],[Perdida $ por Usuario]]&gt;100, "Grave",IF(DatosLimpios[[#This Row],[Perdida $ por Usuario]]&gt;40, "Moderada","Leve"))</f>
        <v>Moderada</v>
      </c>
      <c r="T554" s="1" t="str">
        <f t="shared" si="8"/>
        <v>Nation-state</v>
      </c>
      <c r="U554" s="3" t="s">
        <v>15</v>
      </c>
      <c r="V554" s="3" t="s">
        <v>37</v>
      </c>
      <c r="W554" s="2">
        <v>26</v>
      </c>
      <c r="X554" s="2" t="str">
        <f>IF(DatosLimpios[[#This Row],[Incident Resolution Time (in Hours)]]&gt;50,"Tardia",IF(DatosLimpios[[#This Row],[Incident Resolution Time (in Hours)]]&gt;20,"Media","Rapida" ))</f>
        <v>Media</v>
      </c>
    </row>
    <row r="555" spans="1:24" x14ac:dyDescent="0.25">
      <c r="A555" s="2">
        <v>558</v>
      </c>
      <c r="B555" s="3" t="s">
        <v>66</v>
      </c>
      <c r="C5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555" s="1" t="str">
        <f>IFERROR(VLOOKUP(DatosLimpios[[#This Row],[Paises]], TablaRegiones[],2,FALSE), "Otra")</f>
        <v>América</v>
      </c>
      <c r="E555" s="2">
        <v>2024</v>
      </c>
      <c r="F555" s="3" t="s">
        <v>17</v>
      </c>
      <c r="G555" s="2">
        <f xml:space="preserve"> 2025 -DatosLimpios[[#This Row],[Year]]</f>
        <v>1</v>
      </c>
      <c r="H555" s="1" t="str">
        <f>IF(TRIM(DatosLimpios[[#This Row],[Attack Type]])="","Unknown",PROPER(TRIM(LOWER(DatosLimpios[[#This Row],[Attack Type]]))))</f>
        <v>Ransomware</v>
      </c>
      <c r="I555" s="3" t="s">
        <v>23</v>
      </c>
      <c r="J55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55" s="11">
        <v>7155</v>
      </c>
      <c r="L555" s="11">
        <f>IF(DatosLimpios[[#This Row],[Financial Loss (in Million $) ]]="",0,ABS(DatosLimpios[[#This Row],[Financial Loss (in Million $) ]]))*1000</f>
        <v>7155000</v>
      </c>
      <c r="M555" s="11" t="str">
        <f>IF(DatosLimpios[[#This Row],[Perdida economica UNK]]&gt;4000000,"Alta", IF(DatosLimpios[[#This Row],[Perdida economica UNK]]&gt;100000,"Media", "Baja"))</f>
        <v>Alta</v>
      </c>
      <c r="N555" s="18" t="s">
        <v>604</v>
      </c>
      <c r="O555" s="3" t="s">
        <v>36</v>
      </c>
      <c r="P555" s="2">
        <f>IF(DatosLimpios[[#This Row],[Number of Affected Users]]="six hundred",600,VALUE(DatosLimpios[[#This Row],[Number of Affected Users]]))</f>
        <v>902924</v>
      </c>
      <c r="Q555" s="2">
        <f>IF(DatosLimpios[[#This Row],[Number of Affected Users]]="six hundred",600,VALUE(DatosLimpios[[#This Row],[Number of Affected Users]]))</f>
        <v>902924</v>
      </c>
      <c r="R555" s="11">
        <f>DatosLimpios[[#This Row],[Perdida economica UNK]] /DatosLimpios[[#This Row],[Nº de Usuarios Afectados]]</f>
        <v>7.9242549760555709</v>
      </c>
      <c r="S555" s="11" t="str">
        <f>IF(DatosLimpios[[#This Row],[Perdida $ por Usuario]]&gt;100, "Grave",IF(DatosLimpios[[#This Row],[Perdida $ por Usuario]]&gt;40, "Moderada","Leve"))</f>
        <v>Leve</v>
      </c>
      <c r="T555" s="1" t="str">
        <f t="shared" si="8"/>
        <v>Unknown</v>
      </c>
      <c r="U555" s="3" t="s">
        <v>34</v>
      </c>
      <c r="V555" s="3" t="s">
        <v>57</v>
      </c>
      <c r="W555" s="2">
        <v>12</v>
      </c>
      <c r="X555" s="2" t="str">
        <f>IF(DatosLimpios[[#This Row],[Incident Resolution Time (in Hours)]]&gt;50,"Tardia",IF(DatosLimpios[[#This Row],[Incident Resolution Time (in Hours)]]&gt;20,"Media","Rapida" ))</f>
        <v>Rapida</v>
      </c>
    </row>
    <row r="556" spans="1:24" x14ac:dyDescent="0.25">
      <c r="A556" s="2">
        <v>559</v>
      </c>
      <c r="B556" s="3" t="s">
        <v>66</v>
      </c>
      <c r="C5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556" s="1" t="str">
        <f>IFERROR(VLOOKUP(DatosLimpios[[#This Row],[Paises]], TablaRegiones[],2,FALSE), "Otra")</f>
        <v>América</v>
      </c>
      <c r="E556" s="2">
        <v>2024</v>
      </c>
      <c r="F556" s="3" t="s">
        <v>22</v>
      </c>
      <c r="G556" s="2">
        <f xml:space="preserve"> 2025 -DatosLimpios[[#This Row],[Year]]</f>
        <v>1</v>
      </c>
      <c r="H556" s="1" t="str">
        <f>IF(TRIM(DatosLimpios[[#This Row],[Attack Type]])="","Unknown",PROPER(TRIM(LOWER(DatosLimpios[[#This Row],[Attack Type]]))))</f>
        <v>Man-In-The-Middle</v>
      </c>
      <c r="I556" s="3" t="s">
        <v>27</v>
      </c>
      <c r="J55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56" s="11">
        <v>2713</v>
      </c>
      <c r="L556" s="11">
        <f>IF(DatosLimpios[[#This Row],[Financial Loss (in Million $) ]]="",0,ABS(DatosLimpios[[#This Row],[Financial Loss (in Million $) ]]))*1000</f>
        <v>2713000</v>
      </c>
      <c r="M556" s="11" t="str">
        <f>IF(DatosLimpios[[#This Row],[Perdida economica UNK]]&gt;4000000,"Alta", IF(DatosLimpios[[#This Row],[Perdida economica UNK]]&gt;100000,"Media", "Baja"))</f>
        <v>Media</v>
      </c>
      <c r="N556" s="18" t="s">
        <v>605</v>
      </c>
      <c r="O556" s="3" t="s">
        <v>29</v>
      </c>
      <c r="P556" s="2">
        <f>IF(DatosLimpios[[#This Row],[Number of Affected Users]]="six hundred",600,VALUE(DatosLimpios[[#This Row],[Number of Affected Users]]))</f>
        <v>943178</v>
      </c>
      <c r="Q556" s="2">
        <f>IF(DatosLimpios[[#This Row],[Number of Affected Users]]="six hundred",600,VALUE(DatosLimpios[[#This Row],[Number of Affected Users]]))</f>
        <v>943178</v>
      </c>
      <c r="R556" s="11">
        <f>DatosLimpios[[#This Row],[Perdida economica UNK]] /DatosLimpios[[#This Row],[Nº de Usuarios Afectados]]</f>
        <v>2.8764453793451503</v>
      </c>
      <c r="S556" s="11" t="str">
        <f>IF(DatosLimpios[[#This Row],[Perdida $ por Usuario]]&gt;100, "Grave",IF(DatosLimpios[[#This Row],[Perdida $ por Usuario]]&gt;40, "Moderada","Leve"))</f>
        <v>Leve</v>
      </c>
      <c r="T556" s="1" t="str">
        <f t="shared" si="8"/>
        <v>Nation-state</v>
      </c>
      <c r="U556" s="3" t="s">
        <v>25</v>
      </c>
      <c r="V556" s="3" t="s">
        <v>16</v>
      </c>
      <c r="W556" s="2">
        <v>63</v>
      </c>
      <c r="X556" s="2" t="str">
        <f>IF(DatosLimpios[[#This Row],[Incident Resolution Time (in Hours)]]&gt;50,"Tardia",IF(DatosLimpios[[#This Row],[Incident Resolution Time (in Hours)]]&gt;20,"Media","Rapida" ))</f>
        <v>Tardia</v>
      </c>
    </row>
    <row r="557" spans="1:24" x14ac:dyDescent="0.25">
      <c r="A557" s="2">
        <v>560</v>
      </c>
      <c r="B557" s="3" t="s">
        <v>58</v>
      </c>
      <c r="C5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57" s="1" t="str">
        <f>IFERROR(VLOOKUP(DatosLimpios[[#This Row],[Paises]], TablaRegiones[],2,FALSE), "Otra")</f>
        <v>Oceanía</v>
      </c>
      <c r="E557" s="2">
        <v>2021</v>
      </c>
      <c r="F557" s="3" t="s">
        <v>42</v>
      </c>
      <c r="G557" s="2">
        <f xml:space="preserve"> 2025 -DatosLimpios[[#This Row],[Year]]</f>
        <v>4</v>
      </c>
      <c r="H557" s="1" t="str">
        <f>IF(TRIM(DatosLimpios[[#This Row],[Attack Type]])="","Unknown",PROPER(TRIM(LOWER(DatosLimpios[[#This Row],[Attack Type]]))))</f>
        <v>Sql Injection</v>
      </c>
      <c r="I557" s="3" t="s">
        <v>27</v>
      </c>
      <c r="J55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57" s="11">
        <v>1028</v>
      </c>
      <c r="L557" s="11">
        <f>IF(DatosLimpios[[#This Row],[Financial Loss (in Million $) ]]="",0,ABS(DatosLimpios[[#This Row],[Financial Loss (in Million $) ]]))*1000</f>
        <v>1028000</v>
      </c>
      <c r="M557" s="11" t="str">
        <f>IF(DatosLimpios[[#This Row],[Perdida economica UNK]]&gt;4000000,"Alta", IF(DatosLimpios[[#This Row],[Perdida economica UNK]]&gt;100000,"Media", "Baja"))</f>
        <v>Media</v>
      </c>
      <c r="N557" s="18" t="s">
        <v>606</v>
      </c>
      <c r="O557" s="3" t="s">
        <v>33</v>
      </c>
      <c r="P557" s="2">
        <f>IF(DatosLimpios[[#This Row],[Number of Affected Users]]="six hundred",600,VALUE(DatosLimpios[[#This Row],[Number of Affected Users]]))</f>
        <v>994468</v>
      </c>
      <c r="Q557" s="2">
        <f>IF(DatosLimpios[[#This Row],[Number of Affected Users]]="six hundred",600,VALUE(DatosLimpios[[#This Row],[Number of Affected Users]]))</f>
        <v>994468</v>
      </c>
      <c r="R557" s="11">
        <f>DatosLimpios[[#This Row],[Perdida economica UNK]] /DatosLimpios[[#This Row],[Nº de Usuarios Afectados]]</f>
        <v>1.0337185309130108</v>
      </c>
      <c r="S557" s="11" t="str">
        <f>IF(DatosLimpios[[#This Row],[Perdida $ por Usuario]]&gt;100, "Grave",IF(DatosLimpios[[#This Row],[Perdida $ por Usuario]]&gt;40, "Moderada","Leve"))</f>
        <v>Leve</v>
      </c>
      <c r="T557" s="1" t="str">
        <f t="shared" si="8"/>
        <v>Insider</v>
      </c>
      <c r="U557" s="3" t="s">
        <v>15</v>
      </c>
      <c r="V557" s="3" t="s">
        <v>37</v>
      </c>
      <c r="W557" s="2">
        <v>8</v>
      </c>
      <c r="X557" s="2" t="str">
        <f>IF(DatosLimpios[[#This Row],[Incident Resolution Time (in Hours)]]&gt;50,"Tardia",IF(DatosLimpios[[#This Row],[Incident Resolution Time (in Hours)]]&gt;20,"Media","Rapida" ))</f>
        <v>Rapida</v>
      </c>
    </row>
    <row r="558" spans="1:24" x14ac:dyDescent="0.25">
      <c r="A558" s="2">
        <v>561</v>
      </c>
      <c r="B558" s="3" t="s">
        <v>10</v>
      </c>
      <c r="C5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558" s="1" t="str">
        <f>IFERROR(VLOOKUP(DatosLimpios[[#This Row],[Paises]], TablaRegiones[],2,FALSE), "Otra")</f>
        <v>Asia</v>
      </c>
      <c r="E558" s="2">
        <v>2022</v>
      </c>
      <c r="F558" s="3" t="s">
        <v>50</v>
      </c>
      <c r="G558" s="2">
        <f xml:space="preserve"> 2025 -DatosLimpios[[#This Row],[Year]]</f>
        <v>3</v>
      </c>
      <c r="H558" s="1" t="str">
        <f>IF(TRIM(DatosLimpios[[#This Row],[Attack Type]])="","Unknown",PROPER(TRIM(LOWER(DatosLimpios[[#This Row],[Attack Type]]))))</f>
        <v>Phishing</v>
      </c>
      <c r="I558" s="3" t="s">
        <v>18</v>
      </c>
      <c r="J55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58" s="11">
        <v>3135</v>
      </c>
      <c r="L558" s="11">
        <f>IF(DatosLimpios[[#This Row],[Financial Loss (in Million $) ]]="",0,ABS(DatosLimpios[[#This Row],[Financial Loss (in Million $) ]]))*1000</f>
        <v>3135000</v>
      </c>
      <c r="M558" s="11" t="str">
        <f>IF(DatosLimpios[[#This Row],[Perdida economica UNK]]&gt;4000000,"Alta", IF(DatosLimpios[[#This Row],[Perdida economica UNK]]&gt;100000,"Media", "Baja"))</f>
        <v>Media</v>
      </c>
      <c r="N558" s="18" t="s">
        <v>607</v>
      </c>
      <c r="O558" s="3" t="s">
        <v>33</v>
      </c>
      <c r="P558" s="2">
        <f>IF(DatosLimpios[[#This Row],[Number of Affected Users]]="six hundred",600,VALUE(DatosLimpios[[#This Row],[Number of Affected Users]]))</f>
        <v>131361</v>
      </c>
      <c r="Q558" s="2">
        <f>IF(DatosLimpios[[#This Row],[Number of Affected Users]]="six hundred",600,VALUE(DatosLimpios[[#This Row],[Number of Affected Users]]))</f>
        <v>131361</v>
      </c>
      <c r="R558" s="11">
        <f>DatosLimpios[[#This Row],[Perdida economica UNK]] /DatosLimpios[[#This Row],[Nº de Usuarios Afectados]]</f>
        <v>23.865530865325326</v>
      </c>
      <c r="S558" s="11" t="str">
        <f>IF(DatosLimpios[[#This Row],[Perdida $ por Usuario]]&gt;100, "Grave",IF(DatosLimpios[[#This Row],[Perdida $ por Usuario]]&gt;40, "Moderada","Leve"))</f>
        <v>Leve</v>
      </c>
      <c r="T558" s="1" t="str">
        <f t="shared" si="8"/>
        <v>Insider</v>
      </c>
      <c r="U558" s="3" t="s">
        <v>25</v>
      </c>
      <c r="V558" s="3" t="s">
        <v>49</v>
      </c>
      <c r="W558" s="2">
        <v>39</v>
      </c>
      <c r="X558" s="2" t="str">
        <f>IF(DatosLimpios[[#This Row],[Incident Resolution Time (in Hours)]]&gt;50,"Tardia",IF(DatosLimpios[[#This Row],[Incident Resolution Time (in Hours)]]&gt;20,"Media","Rapida" ))</f>
        <v>Media</v>
      </c>
    </row>
    <row r="559" spans="1:24" x14ac:dyDescent="0.25">
      <c r="A559" s="2">
        <v>562</v>
      </c>
      <c r="B559" s="3" t="s">
        <v>10</v>
      </c>
      <c r="C5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559" s="1" t="str">
        <f>IFERROR(VLOOKUP(DatosLimpios[[#This Row],[Paises]], TablaRegiones[],2,FALSE), "Otra")</f>
        <v>Asia</v>
      </c>
      <c r="E559" s="2">
        <v>2023</v>
      </c>
      <c r="F559" s="3" t="s">
        <v>63</v>
      </c>
      <c r="G559" s="2">
        <f xml:space="preserve"> 2025 -DatosLimpios[[#This Row],[Year]]</f>
        <v>2</v>
      </c>
      <c r="H559" s="1" t="str">
        <f>IF(TRIM(DatosLimpios[[#This Row],[Attack Type]])="","Unknown",PROPER(TRIM(LOWER(DatosLimpios[[#This Row],[Attack Type]]))))</f>
        <v>Malware</v>
      </c>
      <c r="I559" s="3" t="s">
        <v>27</v>
      </c>
      <c r="J55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59" s="11">
        <v>801</v>
      </c>
      <c r="L559" s="11">
        <f>IF(DatosLimpios[[#This Row],[Financial Loss (in Million $) ]]="",0,ABS(DatosLimpios[[#This Row],[Financial Loss (in Million $) ]]))*1000</f>
        <v>801000</v>
      </c>
      <c r="M559" s="11" t="str">
        <f>IF(DatosLimpios[[#This Row],[Perdida economica UNK]]&gt;4000000,"Alta", IF(DatosLimpios[[#This Row],[Perdida economica UNK]]&gt;100000,"Media", "Baja"))</f>
        <v>Media</v>
      </c>
      <c r="N559" s="18" t="s">
        <v>608</v>
      </c>
      <c r="O559" s="3" t="s">
        <v>36</v>
      </c>
      <c r="P559" s="2">
        <f>IF(DatosLimpios[[#This Row],[Number of Affected Users]]="six hundred",600,VALUE(DatosLimpios[[#This Row],[Number of Affected Users]]))</f>
        <v>237658</v>
      </c>
      <c r="Q559" s="2">
        <f>IF(DatosLimpios[[#This Row],[Number of Affected Users]]="six hundred",600,VALUE(DatosLimpios[[#This Row],[Number of Affected Users]]))</f>
        <v>237658</v>
      </c>
      <c r="R559" s="11">
        <f>DatosLimpios[[#This Row],[Perdida economica UNK]] /DatosLimpios[[#This Row],[Nº de Usuarios Afectados]]</f>
        <v>3.3703893830630571</v>
      </c>
      <c r="S559" s="11" t="str">
        <f>IF(DatosLimpios[[#This Row],[Perdida $ por Usuario]]&gt;100, "Grave",IF(DatosLimpios[[#This Row],[Perdida $ por Usuario]]&gt;40, "Moderada","Leve"))</f>
        <v>Leve</v>
      </c>
      <c r="T559" s="1" t="str">
        <f t="shared" si="8"/>
        <v>Unknown</v>
      </c>
      <c r="U559" s="3" t="s">
        <v>52</v>
      </c>
      <c r="V559" s="3" t="s">
        <v>37</v>
      </c>
      <c r="W559" s="2">
        <v>26</v>
      </c>
      <c r="X559" s="2" t="str">
        <f>IF(DatosLimpios[[#This Row],[Incident Resolution Time (in Hours)]]&gt;50,"Tardia",IF(DatosLimpios[[#This Row],[Incident Resolution Time (in Hours)]]&gt;20,"Media","Rapida" ))</f>
        <v>Media</v>
      </c>
    </row>
    <row r="560" spans="1:24" x14ac:dyDescent="0.25">
      <c r="A560" s="2">
        <v>563</v>
      </c>
      <c r="B560" s="3" t="s">
        <v>87</v>
      </c>
      <c r="C5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60" s="1" t="str">
        <f>IFERROR(VLOOKUP(DatosLimpios[[#This Row],[Paises]], TablaRegiones[],2,FALSE), "Otra")</f>
        <v>América</v>
      </c>
      <c r="E560" s="2">
        <v>2017</v>
      </c>
      <c r="F560" s="3" t="s">
        <v>17</v>
      </c>
      <c r="G560" s="2">
        <f xml:space="preserve"> 2025 -DatosLimpios[[#This Row],[Year]]</f>
        <v>8</v>
      </c>
      <c r="H560" s="1" t="str">
        <f>IF(TRIM(DatosLimpios[[#This Row],[Attack Type]])="","Unknown",PROPER(TRIM(LOWER(DatosLimpios[[#This Row],[Attack Type]]))))</f>
        <v>Ransomware</v>
      </c>
      <c r="I560" s="3" t="s">
        <v>46</v>
      </c>
      <c r="J56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60" s="11">
        <v>4219</v>
      </c>
      <c r="L560" s="11">
        <f>IF(DatosLimpios[[#This Row],[Financial Loss (in Million $) ]]="",0,ABS(DatosLimpios[[#This Row],[Financial Loss (in Million $) ]]))*1000</f>
        <v>4219000</v>
      </c>
      <c r="M560" s="11" t="str">
        <f>IF(DatosLimpios[[#This Row],[Perdida economica UNK]]&gt;4000000,"Alta", IF(DatosLimpios[[#This Row],[Perdida economica UNK]]&gt;100000,"Media", "Baja"))</f>
        <v>Alta</v>
      </c>
      <c r="N560" s="18" t="s">
        <v>609</v>
      </c>
      <c r="O560" s="3" t="s">
        <v>14</v>
      </c>
      <c r="P560" s="2">
        <f>IF(DatosLimpios[[#This Row],[Number of Affected Users]]="six hundred",600,VALUE(DatosLimpios[[#This Row],[Number of Affected Users]]))</f>
        <v>157313</v>
      </c>
      <c r="Q560" s="2">
        <f>IF(DatosLimpios[[#This Row],[Number of Affected Users]]="six hundred",600,VALUE(DatosLimpios[[#This Row],[Number of Affected Users]]))</f>
        <v>157313</v>
      </c>
      <c r="R560" s="11">
        <f>DatosLimpios[[#This Row],[Perdida economica UNK]] /DatosLimpios[[#This Row],[Nº de Usuarios Afectados]]</f>
        <v>26.819143999542312</v>
      </c>
      <c r="S560" s="11" t="str">
        <f>IF(DatosLimpios[[#This Row],[Perdida $ por Usuario]]&gt;100, "Grave",IF(DatosLimpios[[#This Row],[Perdida $ por Usuario]]&gt;40, "Moderada","Leve"))</f>
        <v>Leve</v>
      </c>
      <c r="T560" s="1" t="str">
        <f t="shared" si="8"/>
        <v>Hacker Group</v>
      </c>
      <c r="U560" s="3" t="s">
        <v>15</v>
      </c>
      <c r="V560" s="3" t="s">
        <v>37</v>
      </c>
      <c r="W560" s="2">
        <v>47</v>
      </c>
      <c r="X560" s="2" t="str">
        <f>IF(DatosLimpios[[#This Row],[Incident Resolution Time (in Hours)]]&gt;50,"Tardia",IF(DatosLimpios[[#This Row],[Incident Resolution Time (in Hours)]]&gt;20,"Media","Rapida" ))</f>
        <v>Media</v>
      </c>
    </row>
    <row r="561" spans="1:24" x14ac:dyDescent="0.25">
      <c r="A561" s="2">
        <v>564</v>
      </c>
      <c r="B561" s="3" t="s">
        <v>26</v>
      </c>
      <c r="C5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61" s="1" t="str">
        <f>IFERROR(VLOOKUP(DatosLimpios[[#This Row],[Paises]], TablaRegiones[],2,FALSE), "Otra")</f>
        <v>Europa</v>
      </c>
      <c r="E561" s="2">
        <v>2021</v>
      </c>
      <c r="F561" s="3" t="s">
        <v>22</v>
      </c>
      <c r="G561" s="2">
        <f xml:space="preserve"> 2025 -DatosLimpios[[#This Row],[Year]]</f>
        <v>4</v>
      </c>
      <c r="H561" s="1" t="str">
        <f>IF(TRIM(DatosLimpios[[#This Row],[Attack Type]])="","Unknown",PROPER(TRIM(LOWER(DatosLimpios[[#This Row],[Attack Type]]))))</f>
        <v>Man-In-The-Middle</v>
      </c>
      <c r="I561" s="3" t="s">
        <v>12</v>
      </c>
      <c r="J56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61" s="11">
        <v>4098</v>
      </c>
      <c r="L561" s="11">
        <f>IF(DatosLimpios[[#This Row],[Financial Loss (in Million $) ]]="",0,ABS(DatosLimpios[[#This Row],[Financial Loss (in Million $) ]]))*1000</f>
        <v>4098000</v>
      </c>
      <c r="M561" s="11" t="str">
        <f>IF(DatosLimpios[[#This Row],[Perdida economica UNK]]&gt;4000000,"Alta", IF(DatosLimpios[[#This Row],[Perdida economica UNK]]&gt;100000,"Media", "Baja"))</f>
        <v>Alta</v>
      </c>
      <c r="N561" s="18" t="s">
        <v>610</v>
      </c>
      <c r="O561" s="3" t="s">
        <v>33</v>
      </c>
      <c r="P561" s="2">
        <f>IF(DatosLimpios[[#This Row],[Number of Affected Users]]="six hundred",600,VALUE(DatosLimpios[[#This Row],[Number of Affected Users]]))</f>
        <v>414340</v>
      </c>
      <c r="Q561" s="2">
        <f>IF(DatosLimpios[[#This Row],[Number of Affected Users]]="six hundred",600,VALUE(DatosLimpios[[#This Row],[Number of Affected Users]]))</f>
        <v>414340</v>
      </c>
      <c r="R561" s="11">
        <f>DatosLimpios[[#This Row],[Perdida economica UNK]] /DatosLimpios[[#This Row],[Nº de Usuarios Afectados]]</f>
        <v>9.8904281507940333</v>
      </c>
      <c r="S561" s="11" t="str">
        <f>IF(DatosLimpios[[#This Row],[Perdida $ por Usuario]]&gt;100, "Grave",IF(DatosLimpios[[#This Row],[Perdida $ por Usuario]]&gt;40, "Moderada","Leve"))</f>
        <v>Leve</v>
      </c>
      <c r="T561" s="1" t="str">
        <f t="shared" si="8"/>
        <v>Insider</v>
      </c>
      <c r="U561" s="3" t="s">
        <v>15</v>
      </c>
      <c r="V561" s="3" t="s">
        <v>31</v>
      </c>
      <c r="W561" s="2">
        <v>10</v>
      </c>
      <c r="X561" s="2" t="str">
        <f>IF(DatosLimpios[[#This Row],[Incident Resolution Time (in Hours)]]&gt;50,"Tardia",IF(DatosLimpios[[#This Row],[Incident Resolution Time (in Hours)]]&gt;20,"Media","Rapida" ))</f>
        <v>Rapida</v>
      </c>
    </row>
    <row r="562" spans="1:24" x14ac:dyDescent="0.25">
      <c r="A562" s="2">
        <v>565</v>
      </c>
      <c r="B562" s="3" t="s">
        <v>41</v>
      </c>
      <c r="C5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562" s="1" t="str">
        <f>IFERROR(VLOOKUP(DatosLimpios[[#This Row],[Paises]], TablaRegiones[],2,FALSE), "Otra")</f>
        <v>Europa</v>
      </c>
      <c r="E562" s="2">
        <v>2020</v>
      </c>
      <c r="F562" s="3" t="s">
        <v>39</v>
      </c>
      <c r="G562" s="2">
        <f xml:space="preserve"> 2025 -DatosLimpios[[#This Row],[Year]]</f>
        <v>5</v>
      </c>
      <c r="H562" s="1" t="str">
        <f>IF(TRIM(DatosLimpios[[#This Row],[Attack Type]])="","Unknown",PROPER(TRIM(LOWER(DatosLimpios[[#This Row],[Attack Type]]))))</f>
        <v>Ddos</v>
      </c>
      <c r="I562" s="3" t="s">
        <v>47</v>
      </c>
      <c r="J56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62" s="11">
        <v>588</v>
      </c>
      <c r="L562" s="11">
        <f>IF(DatosLimpios[[#This Row],[Financial Loss (in Million $) ]]="",0,ABS(DatosLimpios[[#This Row],[Financial Loss (in Million $) ]]))*1000</f>
        <v>588000</v>
      </c>
      <c r="M562" s="11" t="str">
        <f>IF(DatosLimpios[[#This Row],[Perdida economica UNK]]&gt;4000000,"Alta", IF(DatosLimpios[[#This Row],[Perdida economica UNK]]&gt;100000,"Media", "Baja"))</f>
        <v>Media</v>
      </c>
      <c r="N562" s="18" t="s">
        <v>611</v>
      </c>
      <c r="O562" s="3" t="s">
        <v>33</v>
      </c>
      <c r="P562" s="2">
        <f>IF(DatosLimpios[[#This Row],[Number of Affected Users]]="six hundred",600,VALUE(DatosLimpios[[#This Row],[Number of Affected Users]]))</f>
        <v>153523</v>
      </c>
      <c r="Q562" s="2">
        <f>IF(DatosLimpios[[#This Row],[Number of Affected Users]]="six hundred",600,VALUE(DatosLimpios[[#This Row],[Number of Affected Users]]))</f>
        <v>153523</v>
      </c>
      <c r="R562" s="11">
        <f>DatosLimpios[[#This Row],[Perdida economica UNK]] /DatosLimpios[[#This Row],[Nº de Usuarios Afectados]]</f>
        <v>3.8300450095425442</v>
      </c>
      <c r="S562" s="11" t="str">
        <f>IF(DatosLimpios[[#This Row],[Perdida $ por Usuario]]&gt;100, "Grave",IF(DatosLimpios[[#This Row],[Perdida $ por Usuario]]&gt;40, "Moderada","Leve"))</f>
        <v>Leve</v>
      </c>
      <c r="T562" s="1" t="str">
        <f t="shared" si="8"/>
        <v>Insider</v>
      </c>
      <c r="U562" s="3" t="s">
        <v>34</v>
      </c>
      <c r="V562" s="3" t="s">
        <v>57</v>
      </c>
      <c r="W562" s="2">
        <v>22</v>
      </c>
      <c r="X562" s="2" t="str">
        <f>IF(DatosLimpios[[#This Row],[Incident Resolution Time (in Hours)]]&gt;50,"Tardia",IF(DatosLimpios[[#This Row],[Incident Resolution Time (in Hours)]]&gt;20,"Media","Rapida" ))</f>
        <v>Media</v>
      </c>
    </row>
    <row r="563" spans="1:24" x14ac:dyDescent="0.25">
      <c r="A563" s="2">
        <v>566</v>
      </c>
      <c r="B563" s="3" t="s">
        <v>26</v>
      </c>
      <c r="C5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63" s="1" t="str">
        <f>IFERROR(VLOOKUP(DatosLimpios[[#This Row],[Paises]], TablaRegiones[],2,FALSE), "Otra")</f>
        <v>Europa</v>
      </c>
      <c r="E563" s="2">
        <v>2019</v>
      </c>
      <c r="F563" s="3" t="s">
        <v>50</v>
      </c>
      <c r="G563" s="2">
        <f xml:space="preserve"> 2025 -DatosLimpios[[#This Row],[Year]]</f>
        <v>6</v>
      </c>
      <c r="H563" s="1" t="str">
        <f>IF(TRIM(DatosLimpios[[#This Row],[Attack Type]])="","Unknown",PROPER(TRIM(LOWER(DatosLimpios[[#This Row],[Attack Type]]))))</f>
        <v>Phishing</v>
      </c>
      <c r="I563" s="3" t="s">
        <v>23</v>
      </c>
      <c r="J56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63" s="11">
        <v>333</v>
      </c>
      <c r="L563" s="11">
        <f>IF(DatosLimpios[[#This Row],[Financial Loss (in Million $) ]]="",0,ABS(DatosLimpios[[#This Row],[Financial Loss (in Million $) ]]))*1000</f>
        <v>333000</v>
      </c>
      <c r="M563" s="11" t="str">
        <f>IF(DatosLimpios[[#This Row],[Perdida economica UNK]]&gt;4000000,"Alta", IF(DatosLimpios[[#This Row],[Perdida economica UNK]]&gt;100000,"Media", "Baja"))</f>
        <v>Media</v>
      </c>
      <c r="N563" s="18" t="s">
        <v>612</v>
      </c>
      <c r="O563" s="3" t="s">
        <v>36</v>
      </c>
      <c r="P563" s="2">
        <f>IF(DatosLimpios[[#This Row],[Number of Affected Users]]="six hundred",600,VALUE(DatosLimpios[[#This Row],[Number of Affected Users]]))</f>
        <v>232665</v>
      </c>
      <c r="Q563" s="2">
        <f>IF(DatosLimpios[[#This Row],[Number of Affected Users]]="six hundred",600,VALUE(DatosLimpios[[#This Row],[Number of Affected Users]]))</f>
        <v>232665</v>
      </c>
      <c r="R563" s="11">
        <f>DatosLimpios[[#This Row],[Perdida economica UNK]] /DatosLimpios[[#This Row],[Nº de Usuarios Afectados]]</f>
        <v>1.4312423441428663</v>
      </c>
      <c r="S563" s="11" t="str">
        <f>IF(DatosLimpios[[#This Row],[Perdida $ por Usuario]]&gt;100, "Grave",IF(DatosLimpios[[#This Row],[Perdida $ por Usuario]]&gt;40, "Moderada","Leve"))</f>
        <v>Leve</v>
      </c>
      <c r="T563" s="1" t="str">
        <f t="shared" si="8"/>
        <v>Unknown</v>
      </c>
      <c r="U563" s="3" t="s">
        <v>34</v>
      </c>
      <c r="V563" s="3" t="s">
        <v>31</v>
      </c>
      <c r="W563" s="2">
        <v>65</v>
      </c>
      <c r="X563" s="2" t="str">
        <f>IF(DatosLimpios[[#This Row],[Incident Resolution Time (in Hours)]]&gt;50,"Tardia",IF(DatosLimpios[[#This Row],[Incident Resolution Time (in Hours)]]&gt;20,"Media","Rapida" ))</f>
        <v>Tardia</v>
      </c>
    </row>
    <row r="564" spans="1:24" x14ac:dyDescent="0.25">
      <c r="A564" s="2">
        <v>567</v>
      </c>
      <c r="B564" s="3" t="s">
        <v>32</v>
      </c>
      <c r="C5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564" s="1" t="str">
        <f>IFERROR(VLOOKUP(DatosLimpios[[#This Row],[Paises]], TablaRegiones[],2,FALSE), "Otra")</f>
        <v>Europa</v>
      </c>
      <c r="E564" s="2">
        <v>2022</v>
      </c>
      <c r="F564" s="3" t="s">
        <v>50</v>
      </c>
      <c r="G564" s="2">
        <f xml:space="preserve"> 2025 -DatosLimpios[[#This Row],[Year]]</f>
        <v>3</v>
      </c>
      <c r="H564" s="1" t="str">
        <f>IF(TRIM(DatosLimpios[[#This Row],[Attack Type]])="","Unknown",PROPER(TRIM(LOWER(DatosLimpios[[#This Row],[Attack Type]]))))</f>
        <v>Phishing</v>
      </c>
      <c r="I564" s="3" t="s">
        <v>69</v>
      </c>
      <c r="J56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64" s="11">
        <v>5898</v>
      </c>
      <c r="L564" s="11">
        <f>IF(DatosLimpios[[#This Row],[Financial Loss (in Million $) ]]="",0,ABS(DatosLimpios[[#This Row],[Financial Loss (in Million $) ]]))*1000</f>
        <v>5898000</v>
      </c>
      <c r="M564" s="11" t="str">
        <f>IF(DatosLimpios[[#This Row],[Perdida economica UNK]]&gt;4000000,"Alta", IF(DatosLimpios[[#This Row],[Perdida economica UNK]]&gt;100000,"Media", "Baja"))</f>
        <v>Alta</v>
      </c>
      <c r="N564" s="18" t="s">
        <v>613</v>
      </c>
      <c r="O564" s="3" t="s">
        <v>29</v>
      </c>
      <c r="P564" s="2">
        <f>IF(DatosLimpios[[#This Row],[Number of Affected Users]]="six hundred",600,VALUE(DatosLimpios[[#This Row],[Number of Affected Users]]))</f>
        <v>383945</v>
      </c>
      <c r="Q564" s="2">
        <f>IF(DatosLimpios[[#This Row],[Number of Affected Users]]="six hundred",600,VALUE(DatosLimpios[[#This Row],[Number of Affected Users]]))</f>
        <v>383945</v>
      </c>
      <c r="R564" s="11">
        <f>DatosLimpios[[#This Row],[Perdida economica UNK]] /DatosLimpios[[#This Row],[Nº de Usuarios Afectados]]</f>
        <v>15.361575225618253</v>
      </c>
      <c r="S564" s="11" t="str">
        <f>IF(DatosLimpios[[#This Row],[Perdida $ por Usuario]]&gt;100, "Grave",IF(DatosLimpios[[#This Row],[Perdida $ por Usuario]]&gt;40, "Moderada","Leve"))</f>
        <v>Leve</v>
      </c>
      <c r="T564" s="1" t="str">
        <f t="shared" si="8"/>
        <v>Nation-state</v>
      </c>
      <c r="U564" s="3" t="s">
        <v>52</v>
      </c>
      <c r="V564" s="3" t="s">
        <v>57</v>
      </c>
      <c r="W564" s="2">
        <v>49</v>
      </c>
      <c r="X564" s="2" t="str">
        <f>IF(DatosLimpios[[#This Row],[Incident Resolution Time (in Hours)]]&gt;50,"Tardia",IF(DatosLimpios[[#This Row],[Incident Resolution Time (in Hours)]]&gt;20,"Media","Rapida" ))</f>
        <v>Media</v>
      </c>
    </row>
    <row r="565" spans="1:24" x14ac:dyDescent="0.25">
      <c r="A565" s="2">
        <v>568</v>
      </c>
      <c r="B565" s="3" t="s">
        <v>66</v>
      </c>
      <c r="C5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565" s="1" t="str">
        <f>IFERROR(VLOOKUP(DatosLimpios[[#This Row],[Paises]], TablaRegiones[],2,FALSE), "Otra")</f>
        <v>América</v>
      </c>
      <c r="E565" s="2">
        <v>2023</v>
      </c>
      <c r="F565" s="3" t="s">
        <v>17</v>
      </c>
      <c r="G565" s="2">
        <f xml:space="preserve"> 2025 -DatosLimpios[[#This Row],[Year]]</f>
        <v>2</v>
      </c>
      <c r="H565" s="1" t="str">
        <f>IF(TRIM(DatosLimpios[[#This Row],[Attack Type]])="","Unknown",PROPER(TRIM(LOWER(DatosLimpios[[#This Row],[Attack Type]]))))</f>
        <v>Ransomware</v>
      </c>
      <c r="I565" s="3" t="s">
        <v>69</v>
      </c>
      <c r="J56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65" s="11">
        <v>46</v>
      </c>
      <c r="L565" s="11">
        <f>IF(DatosLimpios[[#This Row],[Financial Loss (in Million $) ]]="",0,ABS(DatosLimpios[[#This Row],[Financial Loss (in Million $) ]]))*1000</f>
        <v>46000</v>
      </c>
      <c r="M565" s="11" t="str">
        <f>IF(DatosLimpios[[#This Row],[Perdida economica UNK]]&gt;4000000,"Alta", IF(DatosLimpios[[#This Row],[Perdida economica UNK]]&gt;100000,"Media", "Baja"))</f>
        <v>Baja</v>
      </c>
      <c r="N565" s="18" t="s">
        <v>614</v>
      </c>
      <c r="O565" s="3" t="s">
        <v>36</v>
      </c>
      <c r="P565" s="2">
        <f>IF(DatosLimpios[[#This Row],[Number of Affected Users]]="six hundred",600,VALUE(DatosLimpios[[#This Row],[Number of Affected Users]]))</f>
        <v>762006</v>
      </c>
      <c r="Q565" s="2">
        <f>IF(DatosLimpios[[#This Row],[Number of Affected Users]]="six hundred",600,VALUE(DatosLimpios[[#This Row],[Number of Affected Users]]))</f>
        <v>762006</v>
      </c>
      <c r="R565" s="11">
        <f>DatosLimpios[[#This Row],[Perdida economica UNK]] /DatosLimpios[[#This Row],[Nº de Usuarios Afectados]]</f>
        <v>6.0366978737700229E-2</v>
      </c>
      <c r="S565" s="11" t="str">
        <f>IF(DatosLimpios[[#This Row],[Perdida $ por Usuario]]&gt;100, "Grave",IF(DatosLimpios[[#This Row],[Perdida $ por Usuario]]&gt;40, "Moderada","Leve"))</f>
        <v>Leve</v>
      </c>
      <c r="T565" s="1" t="str">
        <f t="shared" si="8"/>
        <v>Unknown</v>
      </c>
      <c r="U565" s="3" t="s">
        <v>25</v>
      </c>
      <c r="V565" s="3" t="s">
        <v>37</v>
      </c>
      <c r="W565" s="2">
        <v>21</v>
      </c>
      <c r="X565" s="2" t="str">
        <f>IF(DatosLimpios[[#This Row],[Incident Resolution Time (in Hours)]]&gt;50,"Tardia",IF(DatosLimpios[[#This Row],[Incident Resolution Time (in Hours)]]&gt;20,"Media","Rapida" ))</f>
        <v>Media</v>
      </c>
    </row>
    <row r="566" spans="1:24" x14ac:dyDescent="0.25">
      <c r="A566" s="2">
        <v>569</v>
      </c>
      <c r="B566" s="3" t="s">
        <v>32</v>
      </c>
      <c r="C5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566" s="1" t="str">
        <f>IFERROR(VLOOKUP(DatosLimpios[[#This Row],[Paises]], TablaRegiones[],2,FALSE), "Otra")</f>
        <v>Europa</v>
      </c>
      <c r="E566" s="2">
        <v>2019</v>
      </c>
      <c r="F566" s="3" t="s">
        <v>42</v>
      </c>
      <c r="G566" s="2">
        <f xml:space="preserve"> 2025 -DatosLimpios[[#This Row],[Year]]</f>
        <v>6</v>
      </c>
      <c r="H566" s="1" t="str">
        <f>IF(TRIM(DatosLimpios[[#This Row],[Attack Type]])="","Unknown",PROPER(TRIM(LOWER(DatosLimpios[[#This Row],[Attack Type]]))))</f>
        <v>Sql Injection</v>
      </c>
      <c r="I566" s="3" t="s">
        <v>69</v>
      </c>
      <c r="J56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66" s="11">
        <v>9691</v>
      </c>
      <c r="L566" s="11">
        <f>IF(DatosLimpios[[#This Row],[Financial Loss (in Million $) ]]="",0,ABS(DatosLimpios[[#This Row],[Financial Loss (in Million $) ]]))*1000</f>
        <v>9691000</v>
      </c>
      <c r="M566" s="11" t="str">
        <f>IF(DatosLimpios[[#This Row],[Perdida economica UNK]]&gt;4000000,"Alta", IF(DatosLimpios[[#This Row],[Perdida economica UNK]]&gt;100000,"Media", "Baja"))</f>
        <v>Alta</v>
      </c>
      <c r="N566" s="18" t="s">
        <v>615</v>
      </c>
      <c r="O566" s="3" t="s">
        <v>29</v>
      </c>
      <c r="P566" s="2">
        <f>IF(DatosLimpios[[#This Row],[Number of Affected Users]]="six hundred",600,VALUE(DatosLimpios[[#This Row],[Number of Affected Users]]))</f>
        <v>408103</v>
      </c>
      <c r="Q566" s="2">
        <f>IF(DatosLimpios[[#This Row],[Number of Affected Users]]="six hundred",600,VALUE(DatosLimpios[[#This Row],[Number of Affected Users]]))</f>
        <v>408103</v>
      </c>
      <c r="R566" s="11">
        <f>DatosLimpios[[#This Row],[Perdida economica UNK]] /DatosLimpios[[#This Row],[Nº de Usuarios Afectados]]</f>
        <v>23.746456164252653</v>
      </c>
      <c r="S566" s="11" t="str">
        <f>IF(DatosLimpios[[#This Row],[Perdida $ por Usuario]]&gt;100, "Grave",IF(DatosLimpios[[#This Row],[Perdida $ por Usuario]]&gt;40, "Moderada","Leve"))</f>
        <v>Leve</v>
      </c>
      <c r="T566" s="1" t="str">
        <f t="shared" si="8"/>
        <v>Nation-state</v>
      </c>
      <c r="U566" s="3" t="s">
        <v>15</v>
      </c>
      <c r="V566" s="3" t="s">
        <v>49</v>
      </c>
      <c r="W566" s="2">
        <v>27</v>
      </c>
      <c r="X566" s="2" t="str">
        <f>IF(DatosLimpios[[#This Row],[Incident Resolution Time (in Hours)]]&gt;50,"Tardia",IF(DatosLimpios[[#This Row],[Incident Resolution Time (in Hours)]]&gt;20,"Media","Rapida" ))</f>
        <v>Media</v>
      </c>
    </row>
    <row r="567" spans="1:24" x14ac:dyDescent="0.25">
      <c r="A567" s="2">
        <v>570</v>
      </c>
      <c r="B567" s="3" t="s">
        <v>41</v>
      </c>
      <c r="C5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567" s="1" t="str">
        <f>IFERROR(VLOOKUP(DatosLimpios[[#This Row],[Paises]], TablaRegiones[],2,FALSE), "Otra")</f>
        <v>Europa</v>
      </c>
      <c r="E567" s="2">
        <v>2022</v>
      </c>
      <c r="F567" s="3" t="s">
        <v>50</v>
      </c>
      <c r="G567" s="2">
        <f xml:space="preserve"> 2025 -DatosLimpios[[#This Row],[Year]]</f>
        <v>3</v>
      </c>
      <c r="H567" s="1" t="str">
        <f>IF(TRIM(DatosLimpios[[#This Row],[Attack Type]])="","Unknown",PROPER(TRIM(LOWER(DatosLimpios[[#This Row],[Attack Type]]))))</f>
        <v>Phishing</v>
      </c>
      <c r="I567" s="3" t="s">
        <v>47</v>
      </c>
      <c r="J56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67" s="11">
        <v>8591</v>
      </c>
      <c r="L567" s="11">
        <f>IF(DatosLimpios[[#This Row],[Financial Loss (in Million $) ]]="",0,ABS(DatosLimpios[[#This Row],[Financial Loss (in Million $) ]]))*1000</f>
        <v>8591000</v>
      </c>
      <c r="M567" s="11" t="str">
        <f>IF(DatosLimpios[[#This Row],[Perdida economica UNK]]&gt;4000000,"Alta", IF(DatosLimpios[[#This Row],[Perdida economica UNK]]&gt;100000,"Media", "Baja"))</f>
        <v>Alta</v>
      </c>
      <c r="N567" s="18" t="s">
        <v>616</v>
      </c>
      <c r="O567" s="3" t="s">
        <v>36</v>
      </c>
      <c r="P567" s="2">
        <f>IF(DatosLimpios[[#This Row],[Number of Affected Users]]="six hundred",600,VALUE(DatosLimpios[[#This Row],[Number of Affected Users]]))</f>
        <v>44837</v>
      </c>
      <c r="Q567" s="2">
        <f>IF(DatosLimpios[[#This Row],[Number of Affected Users]]="six hundred",600,VALUE(DatosLimpios[[#This Row],[Number of Affected Users]]))</f>
        <v>44837</v>
      </c>
      <c r="R567" s="11">
        <f>DatosLimpios[[#This Row],[Perdida economica UNK]] /DatosLimpios[[#This Row],[Nº de Usuarios Afectados]]</f>
        <v>191.60514753440239</v>
      </c>
      <c r="S567" s="11" t="str">
        <f>IF(DatosLimpios[[#This Row],[Perdida $ por Usuario]]&gt;100, "Grave",IF(DatosLimpios[[#This Row],[Perdida $ por Usuario]]&gt;40, "Moderada","Leve"))</f>
        <v>Grave</v>
      </c>
      <c r="T567" s="1" t="str">
        <f t="shared" si="8"/>
        <v>Unknown</v>
      </c>
      <c r="U567" s="3" t="s">
        <v>52</v>
      </c>
      <c r="V567" s="3" t="s">
        <v>31</v>
      </c>
      <c r="W567" s="2">
        <v>18</v>
      </c>
      <c r="X567" s="2" t="str">
        <f>IF(DatosLimpios[[#This Row],[Incident Resolution Time (in Hours)]]&gt;50,"Tardia",IF(DatosLimpios[[#This Row],[Incident Resolution Time (in Hours)]]&gt;20,"Media","Rapida" ))</f>
        <v>Rapida</v>
      </c>
    </row>
    <row r="568" spans="1:24" x14ac:dyDescent="0.25">
      <c r="A568" s="2">
        <v>571</v>
      </c>
      <c r="B568" s="3" t="s">
        <v>32</v>
      </c>
      <c r="C5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568" s="1" t="str">
        <f>IFERROR(VLOOKUP(DatosLimpios[[#This Row],[Paises]], TablaRegiones[],2,FALSE), "Otra")</f>
        <v>Europa</v>
      </c>
      <c r="E568" s="2">
        <v>2023</v>
      </c>
      <c r="F568" s="3" t="s">
        <v>39</v>
      </c>
      <c r="G568" s="2">
        <f xml:space="preserve"> 2025 -DatosLimpios[[#This Row],[Year]]</f>
        <v>2</v>
      </c>
      <c r="H568" s="1" t="str">
        <f>IF(TRIM(DatosLimpios[[#This Row],[Attack Type]])="","Unknown",PROPER(TRIM(LOWER(DatosLimpios[[#This Row],[Attack Type]]))))</f>
        <v>Ddos</v>
      </c>
      <c r="I568" s="3" t="s">
        <v>27</v>
      </c>
      <c r="J56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68" s="11">
        <v>5149</v>
      </c>
      <c r="L568" s="11">
        <f>IF(DatosLimpios[[#This Row],[Financial Loss (in Million $) ]]="",0,ABS(DatosLimpios[[#This Row],[Financial Loss (in Million $) ]]))*1000</f>
        <v>5149000</v>
      </c>
      <c r="M568" s="11" t="str">
        <f>IF(DatosLimpios[[#This Row],[Perdida economica UNK]]&gt;4000000,"Alta", IF(DatosLimpios[[#This Row],[Perdida economica UNK]]&gt;100000,"Media", "Baja"))</f>
        <v>Alta</v>
      </c>
      <c r="N568" s="18" t="s">
        <v>617</v>
      </c>
      <c r="O568" s="3" t="s">
        <v>36</v>
      </c>
      <c r="P568" s="2">
        <f>IF(DatosLimpios[[#This Row],[Number of Affected Users]]="six hundred",600,VALUE(DatosLimpios[[#This Row],[Number of Affected Users]]))</f>
        <v>642699</v>
      </c>
      <c r="Q568" s="2">
        <f>IF(DatosLimpios[[#This Row],[Number of Affected Users]]="six hundred",600,VALUE(DatosLimpios[[#This Row],[Number of Affected Users]]))</f>
        <v>642699</v>
      </c>
      <c r="R568" s="11">
        <f>DatosLimpios[[#This Row],[Perdida economica UNK]] /DatosLimpios[[#This Row],[Nº de Usuarios Afectados]]</f>
        <v>8.0115263910477541</v>
      </c>
      <c r="S568" s="11" t="str">
        <f>IF(DatosLimpios[[#This Row],[Perdida $ por Usuario]]&gt;100, "Grave",IF(DatosLimpios[[#This Row],[Perdida $ por Usuario]]&gt;40, "Moderada","Leve"))</f>
        <v>Leve</v>
      </c>
      <c r="T568" s="1" t="str">
        <f t="shared" si="8"/>
        <v>Unknown</v>
      </c>
      <c r="U568" s="3" t="s">
        <v>34</v>
      </c>
      <c r="V568" s="3" t="s">
        <v>49</v>
      </c>
      <c r="W568" s="2">
        <v>51</v>
      </c>
      <c r="X568" s="2" t="str">
        <f>IF(DatosLimpios[[#This Row],[Incident Resolution Time (in Hours)]]&gt;50,"Tardia",IF(DatosLimpios[[#This Row],[Incident Resolution Time (in Hours)]]&gt;20,"Media","Rapida" ))</f>
        <v>Tardia</v>
      </c>
    </row>
    <row r="569" spans="1:24" x14ac:dyDescent="0.25">
      <c r="A569" s="2">
        <v>572</v>
      </c>
      <c r="B569" s="3" t="s">
        <v>26</v>
      </c>
      <c r="C5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69" s="1" t="str">
        <f>IFERROR(VLOOKUP(DatosLimpios[[#This Row],[Paises]], TablaRegiones[],2,FALSE), "Otra")</f>
        <v>Europa</v>
      </c>
      <c r="E569" s="2">
        <v>2021</v>
      </c>
      <c r="F569" s="3" t="s">
        <v>17</v>
      </c>
      <c r="G569" s="2">
        <f xml:space="preserve"> 2025 -DatosLimpios[[#This Row],[Year]]</f>
        <v>4</v>
      </c>
      <c r="H569" s="1" t="str">
        <f>IF(TRIM(DatosLimpios[[#This Row],[Attack Type]])="","Unknown",PROPER(TRIM(LOWER(DatosLimpios[[#This Row],[Attack Type]]))))</f>
        <v>Ransomware</v>
      </c>
      <c r="I569" s="3" t="s">
        <v>27</v>
      </c>
      <c r="J56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69" s="11">
        <v>399</v>
      </c>
      <c r="L569" s="11">
        <f>IF(DatosLimpios[[#This Row],[Financial Loss (in Million $) ]]="",0,ABS(DatosLimpios[[#This Row],[Financial Loss (in Million $) ]]))*1000</f>
        <v>399000</v>
      </c>
      <c r="M569" s="11" t="str">
        <f>IF(DatosLimpios[[#This Row],[Perdida economica UNK]]&gt;4000000,"Alta", IF(DatosLimpios[[#This Row],[Perdida economica UNK]]&gt;100000,"Media", "Baja"))</f>
        <v>Media</v>
      </c>
      <c r="N569" s="18" t="s">
        <v>618</v>
      </c>
      <c r="O569" s="3" t="s">
        <v>33</v>
      </c>
      <c r="P569" s="2">
        <f>IF(DatosLimpios[[#This Row],[Number of Affected Users]]="six hundred",600,VALUE(DatosLimpios[[#This Row],[Number of Affected Users]]))</f>
        <v>634820</v>
      </c>
      <c r="Q569" s="2">
        <f>IF(DatosLimpios[[#This Row],[Number of Affected Users]]="six hundred",600,VALUE(DatosLimpios[[#This Row],[Number of Affected Users]]))</f>
        <v>634820</v>
      </c>
      <c r="R569" s="11">
        <f>DatosLimpios[[#This Row],[Perdida economica UNK]] /DatosLimpios[[#This Row],[Nº de Usuarios Afectados]]</f>
        <v>0.62852462115245267</v>
      </c>
      <c r="S569" s="11" t="str">
        <f>IF(DatosLimpios[[#This Row],[Perdida $ por Usuario]]&gt;100, "Grave",IF(DatosLimpios[[#This Row],[Perdida $ por Usuario]]&gt;40, "Moderada","Leve"))</f>
        <v>Leve</v>
      </c>
      <c r="T569" s="1" t="str">
        <f t="shared" si="8"/>
        <v>Insider</v>
      </c>
      <c r="U569" s="3" t="s">
        <v>15</v>
      </c>
      <c r="V569" s="3" t="s">
        <v>57</v>
      </c>
      <c r="W569" s="2">
        <v>33</v>
      </c>
      <c r="X569" s="2" t="str">
        <f>IF(DatosLimpios[[#This Row],[Incident Resolution Time (in Hours)]]&gt;50,"Tardia",IF(DatosLimpios[[#This Row],[Incident Resolution Time (in Hours)]]&gt;20,"Media","Rapida" ))</f>
        <v>Media</v>
      </c>
    </row>
    <row r="570" spans="1:24" x14ac:dyDescent="0.25">
      <c r="A570" s="2">
        <v>573</v>
      </c>
      <c r="B570" s="3" t="s">
        <v>41</v>
      </c>
      <c r="C5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570" s="1" t="str">
        <f>IFERROR(VLOOKUP(DatosLimpios[[#This Row],[Paises]], TablaRegiones[],2,FALSE), "Otra")</f>
        <v>Europa</v>
      </c>
      <c r="E570" s="2">
        <v>2021</v>
      </c>
      <c r="F570" s="3" t="s">
        <v>63</v>
      </c>
      <c r="G570" s="2">
        <f xml:space="preserve"> 2025 -DatosLimpios[[#This Row],[Year]]</f>
        <v>4</v>
      </c>
      <c r="H570" s="1" t="str">
        <f>IF(TRIM(DatosLimpios[[#This Row],[Attack Type]])="","Unknown",PROPER(TRIM(LOWER(DatosLimpios[[#This Row],[Attack Type]]))))</f>
        <v>Malware</v>
      </c>
      <c r="I570" s="3" t="s">
        <v>18</v>
      </c>
      <c r="J57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70" s="11">
        <v>344</v>
      </c>
      <c r="L570" s="11">
        <f>IF(DatosLimpios[[#This Row],[Financial Loss (in Million $) ]]="",0,ABS(DatosLimpios[[#This Row],[Financial Loss (in Million $) ]]))*1000</f>
        <v>344000</v>
      </c>
      <c r="M570" s="11" t="str">
        <f>IF(DatosLimpios[[#This Row],[Perdida economica UNK]]&gt;4000000,"Alta", IF(DatosLimpios[[#This Row],[Perdida economica UNK]]&gt;100000,"Media", "Baja"))</f>
        <v>Media</v>
      </c>
      <c r="N570" s="18" t="s">
        <v>619</v>
      </c>
      <c r="O570" s="3" t="s">
        <v>33</v>
      </c>
      <c r="P570" s="2">
        <f>IF(DatosLimpios[[#This Row],[Number of Affected Users]]="six hundred",600,VALUE(DatosLimpios[[#This Row],[Number of Affected Users]]))</f>
        <v>887718</v>
      </c>
      <c r="Q570" s="2">
        <f>IF(DatosLimpios[[#This Row],[Number of Affected Users]]="six hundred",600,VALUE(DatosLimpios[[#This Row],[Number of Affected Users]]))</f>
        <v>887718</v>
      </c>
      <c r="R570" s="11">
        <f>DatosLimpios[[#This Row],[Perdida economica UNK]] /DatosLimpios[[#This Row],[Nº de Usuarios Afectados]]</f>
        <v>0.38751044813780955</v>
      </c>
      <c r="S570" s="11" t="str">
        <f>IF(DatosLimpios[[#This Row],[Perdida $ por Usuario]]&gt;100, "Grave",IF(DatosLimpios[[#This Row],[Perdida $ por Usuario]]&gt;40, "Moderada","Leve"))</f>
        <v>Leve</v>
      </c>
      <c r="T570" s="1" t="str">
        <f t="shared" si="8"/>
        <v>Insider</v>
      </c>
      <c r="U570" s="3" t="s">
        <v>52</v>
      </c>
      <c r="V570" s="3" t="s">
        <v>37</v>
      </c>
      <c r="W570" s="2">
        <v>55</v>
      </c>
      <c r="X570" s="2" t="str">
        <f>IF(DatosLimpios[[#This Row],[Incident Resolution Time (in Hours)]]&gt;50,"Tardia",IF(DatosLimpios[[#This Row],[Incident Resolution Time (in Hours)]]&gt;20,"Media","Rapida" ))</f>
        <v>Tardia</v>
      </c>
    </row>
    <row r="571" spans="1:24" x14ac:dyDescent="0.25">
      <c r="A571" s="2">
        <v>574</v>
      </c>
      <c r="B571" s="3" t="s">
        <v>87</v>
      </c>
      <c r="C5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71" s="1" t="str">
        <f>IFERROR(VLOOKUP(DatosLimpios[[#This Row],[Paises]], TablaRegiones[],2,FALSE), "Otra")</f>
        <v>América</v>
      </c>
      <c r="E571" s="2">
        <v>2020</v>
      </c>
      <c r="F571" s="3" t="s">
        <v>39</v>
      </c>
      <c r="G571" s="2">
        <f xml:space="preserve"> 2025 -DatosLimpios[[#This Row],[Year]]</f>
        <v>5</v>
      </c>
      <c r="H571" s="1" t="str">
        <f>IF(TRIM(DatosLimpios[[#This Row],[Attack Type]])="","Unknown",PROPER(TRIM(LOWER(DatosLimpios[[#This Row],[Attack Type]]))))</f>
        <v>Ddos</v>
      </c>
      <c r="I571" s="3" t="s">
        <v>12</v>
      </c>
      <c r="J57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71" s="11">
        <v>527</v>
      </c>
      <c r="L571" s="11">
        <f>IF(DatosLimpios[[#This Row],[Financial Loss (in Million $) ]]="",0,ABS(DatosLimpios[[#This Row],[Financial Loss (in Million $) ]]))*1000</f>
        <v>527000</v>
      </c>
      <c r="M571" s="11" t="str">
        <f>IF(DatosLimpios[[#This Row],[Perdida economica UNK]]&gt;4000000,"Alta", IF(DatosLimpios[[#This Row],[Perdida economica UNK]]&gt;100000,"Media", "Baja"))</f>
        <v>Media</v>
      </c>
      <c r="N571" s="18" t="s">
        <v>620</v>
      </c>
      <c r="O571" s="3" t="s">
        <v>36</v>
      </c>
      <c r="P571" s="2">
        <f>IF(DatosLimpios[[#This Row],[Number of Affected Users]]="six hundred",600,VALUE(DatosLimpios[[#This Row],[Number of Affected Users]]))</f>
        <v>541631</v>
      </c>
      <c r="Q571" s="2">
        <f>IF(DatosLimpios[[#This Row],[Number of Affected Users]]="six hundred",600,VALUE(DatosLimpios[[#This Row],[Number of Affected Users]]))</f>
        <v>541631</v>
      </c>
      <c r="R571" s="11">
        <f>DatosLimpios[[#This Row],[Perdida economica UNK]] /DatosLimpios[[#This Row],[Nº de Usuarios Afectados]]</f>
        <v>0.97298714438427636</v>
      </c>
      <c r="S571" s="11" t="str">
        <f>IF(DatosLimpios[[#This Row],[Perdida $ por Usuario]]&gt;100, "Grave",IF(DatosLimpios[[#This Row],[Perdida $ por Usuario]]&gt;40, "Moderada","Leve"))</f>
        <v>Leve</v>
      </c>
      <c r="T571" s="1" t="str">
        <f t="shared" si="8"/>
        <v>Unknown</v>
      </c>
      <c r="U571" s="3" t="s">
        <v>52</v>
      </c>
      <c r="V571" s="3" t="s">
        <v>31</v>
      </c>
      <c r="W571" s="2">
        <v>30</v>
      </c>
      <c r="X571" s="2" t="str">
        <f>IF(DatosLimpios[[#This Row],[Incident Resolution Time (in Hours)]]&gt;50,"Tardia",IF(DatosLimpios[[#This Row],[Incident Resolution Time (in Hours)]]&gt;20,"Media","Rapida" ))</f>
        <v>Media</v>
      </c>
    </row>
    <row r="572" spans="1:24" x14ac:dyDescent="0.25">
      <c r="A572" s="2">
        <v>575</v>
      </c>
      <c r="B572" s="3" t="s">
        <v>87</v>
      </c>
      <c r="C5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72" s="1" t="str">
        <f>IFERROR(VLOOKUP(DatosLimpios[[#This Row],[Paises]], TablaRegiones[],2,FALSE), "Otra")</f>
        <v>América</v>
      </c>
      <c r="E572" s="2">
        <v>2016</v>
      </c>
      <c r="F572" s="3" t="s">
        <v>17</v>
      </c>
      <c r="G572" s="2">
        <f xml:space="preserve"> 2025 -DatosLimpios[[#This Row],[Year]]</f>
        <v>9</v>
      </c>
      <c r="H572" s="1" t="str">
        <f>IF(TRIM(DatosLimpios[[#This Row],[Attack Type]])="","Unknown",PROPER(TRIM(LOWER(DatosLimpios[[#This Row],[Attack Type]]))))</f>
        <v>Ransomware</v>
      </c>
      <c r="I572" s="3" t="s">
        <v>18</v>
      </c>
      <c r="J57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72" s="11">
        <v>1158</v>
      </c>
      <c r="L572" s="11">
        <f>IF(DatosLimpios[[#This Row],[Financial Loss (in Million $) ]]="",0,ABS(DatosLimpios[[#This Row],[Financial Loss (in Million $) ]]))*1000</f>
        <v>1158000</v>
      </c>
      <c r="M572" s="11" t="str">
        <f>IF(DatosLimpios[[#This Row],[Perdida economica UNK]]&gt;4000000,"Alta", IF(DatosLimpios[[#This Row],[Perdida economica UNK]]&gt;100000,"Media", "Baja"))</f>
        <v>Media</v>
      </c>
      <c r="N572" s="18" t="s">
        <v>621</v>
      </c>
      <c r="O572" s="3" t="s">
        <v>36</v>
      </c>
      <c r="P572" s="2">
        <f>IF(DatosLimpios[[#This Row],[Number of Affected Users]]="six hundred",600,VALUE(DatosLimpios[[#This Row],[Number of Affected Users]]))</f>
        <v>523522</v>
      </c>
      <c r="Q572" s="2">
        <f>IF(DatosLimpios[[#This Row],[Number of Affected Users]]="six hundred",600,VALUE(DatosLimpios[[#This Row],[Number of Affected Users]]))</f>
        <v>523522</v>
      </c>
      <c r="R572" s="11">
        <f>DatosLimpios[[#This Row],[Perdida economica UNK]] /DatosLimpios[[#This Row],[Nº de Usuarios Afectados]]</f>
        <v>2.2119414274853777</v>
      </c>
      <c r="S572" s="11" t="str">
        <f>IF(DatosLimpios[[#This Row],[Perdida $ por Usuario]]&gt;100, "Grave",IF(DatosLimpios[[#This Row],[Perdida $ por Usuario]]&gt;40, "Moderada","Leve"))</f>
        <v>Leve</v>
      </c>
      <c r="T572" s="1" t="str">
        <f t="shared" si="8"/>
        <v>Unknown</v>
      </c>
      <c r="U572" s="3" t="s">
        <v>25</v>
      </c>
      <c r="V572" s="3" t="s">
        <v>57</v>
      </c>
      <c r="W572" s="2">
        <v>57</v>
      </c>
      <c r="X572" s="2" t="str">
        <f>IF(DatosLimpios[[#This Row],[Incident Resolution Time (in Hours)]]&gt;50,"Tardia",IF(DatosLimpios[[#This Row],[Incident Resolution Time (in Hours)]]&gt;20,"Media","Rapida" ))</f>
        <v>Tardia</v>
      </c>
    </row>
    <row r="573" spans="1:24" x14ac:dyDescent="0.25">
      <c r="A573" s="2">
        <v>576</v>
      </c>
      <c r="B573" s="3" t="s">
        <v>60</v>
      </c>
      <c r="C5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573" s="1" t="str">
        <f>IFERROR(VLOOKUP(DatosLimpios[[#This Row],[Paises]], TablaRegiones[],2,FALSE), "Otra")</f>
        <v>Asia</v>
      </c>
      <c r="E573" s="2">
        <v>2021</v>
      </c>
      <c r="F573" s="3" t="s">
        <v>39</v>
      </c>
      <c r="G573" s="2">
        <f xml:space="preserve"> 2025 -DatosLimpios[[#This Row],[Year]]</f>
        <v>4</v>
      </c>
      <c r="H573" s="1" t="str">
        <f>IF(TRIM(DatosLimpios[[#This Row],[Attack Type]])="","Unknown",PROPER(TRIM(LOWER(DatosLimpios[[#This Row],[Attack Type]]))))</f>
        <v>Ddos</v>
      </c>
      <c r="I573" s="3" t="s">
        <v>69</v>
      </c>
      <c r="J57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73" s="11">
        <v>9169</v>
      </c>
      <c r="L573" s="11">
        <f>IF(DatosLimpios[[#This Row],[Financial Loss (in Million $) ]]="",0,ABS(DatosLimpios[[#This Row],[Financial Loss (in Million $) ]]))*1000</f>
        <v>9169000</v>
      </c>
      <c r="M573" s="11" t="str">
        <f>IF(DatosLimpios[[#This Row],[Perdida economica UNK]]&gt;4000000,"Alta", IF(DatosLimpios[[#This Row],[Perdida economica UNK]]&gt;100000,"Media", "Baja"))</f>
        <v>Alta</v>
      </c>
      <c r="N573" s="18" t="s">
        <v>622</v>
      </c>
      <c r="O573" s="3" t="s">
        <v>36</v>
      </c>
      <c r="P573" s="2">
        <f>IF(DatosLimpios[[#This Row],[Number of Affected Users]]="six hundred",600,VALUE(DatosLimpios[[#This Row],[Number of Affected Users]]))</f>
        <v>686309</v>
      </c>
      <c r="Q573" s="2">
        <f>IF(DatosLimpios[[#This Row],[Number of Affected Users]]="six hundred",600,VALUE(DatosLimpios[[#This Row],[Number of Affected Users]]))</f>
        <v>686309</v>
      </c>
      <c r="R573" s="11">
        <f>DatosLimpios[[#This Row],[Perdida economica UNK]] /DatosLimpios[[#This Row],[Nº de Usuarios Afectados]]</f>
        <v>13.359871428175937</v>
      </c>
      <c r="S573" s="11" t="str">
        <f>IF(DatosLimpios[[#This Row],[Perdida $ por Usuario]]&gt;100, "Grave",IF(DatosLimpios[[#This Row],[Perdida $ por Usuario]]&gt;40, "Moderada","Leve"))</f>
        <v>Leve</v>
      </c>
      <c r="T573" s="1" t="str">
        <f t="shared" si="8"/>
        <v>Unknown</v>
      </c>
      <c r="U573" s="3" t="s">
        <v>15</v>
      </c>
      <c r="V573" s="3" t="s">
        <v>37</v>
      </c>
      <c r="W573" s="2">
        <v>42</v>
      </c>
      <c r="X573" s="2" t="str">
        <f>IF(DatosLimpios[[#This Row],[Incident Resolution Time (in Hours)]]&gt;50,"Tardia",IF(DatosLimpios[[#This Row],[Incident Resolution Time (in Hours)]]&gt;20,"Media","Rapida" ))</f>
        <v>Media</v>
      </c>
    </row>
    <row r="574" spans="1:24" x14ac:dyDescent="0.25">
      <c r="A574" s="2">
        <v>577</v>
      </c>
      <c r="B574" s="3" t="s">
        <v>45</v>
      </c>
      <c r="C5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74" s="1" t="str">
        <f>IFERROR(VLOOKUP(DatosLimpios[[#This Row],[Paises]], TablaRegiones[],2,FALSE), "Otra")</f>
        <v>Asia</v>
      </c>
      <c r="E574" s="2">
        <v>2015</v>
      </c>
      <c r="F574" s="3" t="s">
        <v>22</v>
      </c>
      <c r="G574" s="2">
        <f xml:space="preserve"> 2025 -DatosLimpios[[#This Row],[Year]]</f>
        <v>10</v>
      </c>
      <c r="H574" s="1" t="str">
        <f>IF(TRIM(DatosLimpios[[#This Row],[Attack Type]])="","Unknown",PROPER(TRIM(LOWER(DatosLimpios[[#This Row],[Attack Type]]))))</f>
        <v>Man-In-The-Middle</v>
      </c>
      <c r="I574" s="3" t="s">
        <v>12</v>
      </c>
      <c r="J57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574" s="11">
        <v>7989</v>
      </c>
      <c r="L574" s="11">
        <f>IF(DatosLimpios[[#This Row],[Financial Loss (in Million $) ]]="",0,ABS(DatosLimpios[[#This Row],[Financial Loss (in Million $) ]]))*1000</f>
        <v>7989000</v>
      </c>
      <c r="M574" s="11" t="str">
        <f>IF(DatosLimpios[[#This Row],[Perdida economica UNK]]&gt;4000000,"Alta", IF(DatosLimpios[[#This Row],[Perdida economica UNK]]&gt;100000,"Media", "Baja"))</f>
        <v>Alta</v>
      </c>
      <c r="N574" s="18" t="s">
        <v>623</v>
      </c>
      <c r="O574" s="3" t="s">
        <v>29</v>
      </c>
      <c r="P574" s="2">
        <f>IF(DatosLimpios[[#This Row],[Number of Affected Users]]="six hundred",600,VALUE(DatosLimpios[[#This Row],[Number of Affected Users]]))</f>
        <v>416328</v>
      </c>
      <c r="Q574" s="2">
        <f>IF(DatosLimpios[[#This Row],[Number of Affected Users]]="six hundred",600,VALUE(DatosLimpios[[#This Row],[Number of Affected Users]]))</f>
        <v>416328</v>
      </c>
      <c r="R574" s="11">
        <f>DatosLimpios[[#This Row],[Perdida economica UNK]] /DatosLimpios[[#This Row],[Nº de Usuarios Afectados]]</f>
        <v>19.189196979304779</v>
      </c>
      <c r="S574" s="11" t="str">
        <f>IF(DatosLimpios[[#This Row],[Perdida $ por Usuario]]&gt;100, "Grave",IF(DatosLimpios[[#This Row],[Perdida $ por Usuario]]&gt;40, "Moderada","Leve"))</f>
        <v>Leve</v>
      </c>
      <c r="T574" s="1" t="str">
        <f t="shared" si="8"/>
        <v>Nation-state</v>
      </c>
      <c r="U574" s="3" t="s">
        <v>52</v>
      </c>
      <c r="V574" s="3" t="s">
        <v>57</v>
      </c>
      <c r="W574" s="2">
        <v>55</v>
      </c>
      <c r="X574" s="2" t="str">
        <f>IF(DatosLimpios[[#This Row],[Incident Resolution Time (in Hours)]]&gt;50,"Tardia",IF(DatosLimpios[[#This Row],[Incident Resolution Time (in Hours)]]&gt;20,"Media","Rapida" ))</f>
        <v>Tardia</v>
      </c>
    </row>
    <row r="575" spans="1:24" x14ac:dyDescent="0.25">
      <c r="A575" s="2">
        <v>578</v>
      </c>
      <c r="B575" s="3" t="s">
        <v>45</v>
      </c>
      <c r="C5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75" s="1" t="str">
        <f>IFERROR(VLOOKUP(DatosLimpios[[#This Row],[Paises]], TablaRegiones[],2,FALSE), "Otra")</f>
        <v>Asia</v>
      </c>
      <c r="E575" s="2">
        <v>2021</v>
      </c>
      <c r="F575" s="3" t="s">
        <v>22</v>
      </c>
      <c r="G575" s="2">
        <f xml:space="preserve"> 2025 -DatosLimpios[[#This Row],[Year]]</f>
        <v>4</v>
      </c>
      <c r="H575" s="1" t="str">
        <f>IF(TRIM(DatosLimpios[[#This Row],[Attack Type]])="","Unknown",PROPER(TRIM(LOWER(DatosLimpios[[#This Row],[Attack Type]]))))</f>
        <v>Man-In-The-Middle</v>
      </c>
      <c r="I575" s="3" t="s">
        <v>23</v>
      </c>
      <c r="J57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75" s="11">
        <v>5349</v>
      </c>
      <c r="L575" s="11">
        <f>IF(DatosLimpios[[#This Row],[Financial Loss (in Million $) ]]="",0,ABS(DatosLimpios[[#This Row],[Financial Loss (in Million $) ]]))*1000</f>
        <v>5349000</v>
      </c>
      <c r="M575" s="11" t="str">
        <f>IF(DatosLimpios[[#This Row],[Perdida economica UNK]]&gt;4000000,"Alta", IF(DatosLimpios[[#This Row],[Perdida economica UNK]]&gt;100000,"Media", "Baja"))</f>
        <v>Alta</v>
      </c>
      <c r="N575" s="18" t="s">
        <v>624</v>
      </c>
      <c r="O575" s="3" t="s">
        <v>14</v>
      </c>
      <c r="P575" s="2">
        <f>IF(DatosLimpios[[#This Row],[Number of Affected Users]]="six hundred",600,VALUE(DatosLimpios[[#This Row],[Number of Affected Users]]))</f>
        <v>582718</v>
      </c>
      <c r="Q575" s="2">
        <f>IF(DatosLimpios[[#This Row],[Number of Affected Users]]="six hundred",600,VALUE(DatosLimpios[[#This Row],[Number of Affected Users]]))</f>
        <v>582718</v>
      </c>
      <c r="R575" s="11">
        <f>DatosLimpios[[#This Row],[Perdida economica UNK]] /DatosLimpios[[#This Row],[Nº de Usuarios Afectados]]</f>
        <v>9.1793972384583959</v>
      </c>
      <c r="S575" s="11" t="str">
        <f>IF(DatosLimpios[[#This Row],[Perdida $ por Usuario]]&gt;100, "Grave",IF(DatosLimpios[[#This Row],[Perdida $ por Usuario]]&gt;40, "Moderada","Leve"))</f>
        <v>Leve</v>
      </c>
      <c r="T575" s="1" t="str">
        <f t="shared" si="8"/>
        <v>Hacker Group</v>
      </c>
      <c r="U575" s="3" t="s">
        <v>34</v>
      </c>
      <c r="V575" s="3" t="s">
        <v>57</v>
      </c>
      <c r="W575" s="2">
        <v>20</v>
      </c>
      <c r="X575" s="2" t="str">
        <f>IF(DatosLimpios[[#This Row],[Incident Resolution Time (in Hours)]]&gt;50,"Tardia",IF(DatosLimpios[[#This Row],[Incident Resolution Time (in Hours)]]&gt;20,"Media","Rapida" ))</f>
        <v>Rapida</v>
      </c>
    </row>
    <row r="576" spans="1:24" x14ac:dyDescent="0.25">
      <c r="A576" s="2">
        <v>579</v>
      </c>
      <c r="B576" s="3" t="s">
        <v>71</v>
      </c>
      <c r="C5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576" s="1" t="str">
        <f>IFERROR(VLOOKUP(DatosLimpios[[#This Row],[Paises]], TablaRegiones[],2,FALSE), "Otra")</f>
        <v>Asia</v>
      </c>
      <c r="E576" s="2">
        <v>2021</v>
      </c>
      <c r="F576" s="3" t="s">
        <v>22</v>
      </c>
      <c r="G576" s="2">
        <f xml:space="preserve"> 2025 -DatosLimpios[[#This Row],[Year]]</f>
        <v>4</v>
      </c>
      <c r="H576" s="1" t="str">
        <f>IF(TRIM(DatosLimpios[[#This Row],[Attack Type]])="","Unknown",PROPER(TRIM(LOWER(DatosLimpios[[#This Row],[Attack Type]]))))</f>
        <v>Man-In-The-Middle</v>
      </c>
      <c r="I576" s="3" t="s">
        <v>27</v>
      </c>
      <c r="J57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76" s="11">
        <v>1891</v>
      </c>
      <c r="L576" s="11">
        <f>IF(DatosLimpios[[#This Row],[Financial Loss (in Million $) ]]="",0,ABS(DatosLimpios[[#This Row],[Financial Loss (in Million $) ]]))*1000</f>
        <v>1891000</v>
      </c>
      <c r="M576" s="11" t="str">
        <f>IF(DatosLimpios[[#This Row],[Perdida economica UNK]]&gt;4000000,"Alta", IF(DatosLimpios[[#This Row],[Perdida economica UNK]]&gt;100000,"Media", "Baja"))</f>
        <v>Media</v>
      </c>
      <c r="N576" s="18" t="s">
        <v>625</v>
      </c>
      <c r="O576" s="3" t="s">
        <v>29</v>
      </c>
      <c r="P576" s="2">
        <f>IF(DatosLimpios[[#This Row],[Number of Affected Users]]="six hundred",600,VALUE(DatosLimpios[[#This Row],[Number of Affected Users]]))</f>
        <v>549640</v>
      </c>
      <c r="Q576" s="2">
        <f>IF(DatosLimpios[[#This Row],[Number of Affected Users]]="six hundred",600,VALUE(DatosLimpios[[#This Row],[Number of Affected Users]]))</f>
        <v>549640</v>
      </c>
      <c r="R576" s="11">
        <f>DatosLimpios[[#This Row],[Perdida economica UNK]] /DatosLimpios[[#This Row],[Nº de Usuarios Afectados]]</f>
        <v>3.4404337384469836</v>
      </c>
      <c r="S576" s="11" t="str">
        <f>IF(DatosLimpios[[#This Row],[Perdida $ por Usuario]]&gt;100, "Grave",IF(DatosLimpios[[#This Row],[Perdida $ por Usuario]]&gt;40, "Moderada","Leve"))</f>
        <v>Leve</v>
      </c>
      <c r="T576" s="1" t="str">
        <f t="shared" ref="T576:T639" si="9">IF(O576="","Unknown",O576)</f>
        <v>Nation-state</v>
      </c>
      <c r="U576" s="3" t="s">
        <v>34</v>
      </c>
      <c r="V576" s="3" t="s">
        <v>57</v>
      </c>
      <c r="W576" s="2">
        <v>17</v>
      </c>
      <c r="X576" s="2" t="str">
        <f>IF(DatosLimpios[[#This Row],[Incident Resolution Time (in Hours)]]&gt;50,"Tardia",IF(DatosLimpios[[#This Row],[Incident Resolution Time (in Hours)]]&gt;20,"Media","Rapida" ))</f>
        <v>Rapida</v>
      </c>
    </row>
    <row r="577" spans="1:24" x14ac:dyDescent="0.25">
      <c r="A577" s="2">
        <v>580</v>
      </c>
      <c r="B577" s="3" t="s">
        <v>87</v>
      </c>
      <c r="C5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77" s="1" t="str">
        <f>IFERROR(VLOOKUP(DatosLimpios[[#This Row],[Paises]], TablaRegiones[],2,FALSE), "Otra")</f>
        <v>América</v>
      </c>
      <c r="E577" s="2">
        <v>2024</v>
      </c>
      <c r="F577" s="3" t="s">
        <v>39</v>
      </c>
      <c r="G577" s="2">
        <f xml:space="preserve"> 2025 -DatosLimpios[[#This Row],[Year]]</f>
        <v>1</v>
      </c>
      <c r="H577" s="1" t="str">
        <f>IF(TRIM(DatosLimpios[[#This Row],[Attack Type]])="","Unknown",PROPER(TRIM(LOWER(DatosLimpios[[#This Row],[Attack Type]]))))</f>
        <v>Ddos</v>
      </c>
      <c r="I577" s="3" t="s">
        <v>18</v>
      </c>
      <c r="J57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77" s="11">
        <v>1534</v>
      </c>
      <c r="L577" s="11">
        <f>IF(DatosLimpios[[#This Row],[Financial Loss (in Million $) ]]="",0,ABS(DatosLimpios[[#This Row],[Financial Loss (in Million $) ]]))*1000</f>
        <v>1534000</v>
      </c>
      <c r="M577" s="11" t="str">
        <f>IF(DatosLimpios[[#This Row],[Perdida economica UNK]]&gt;4000000,"Alta", IF(DatosLimpios[[#This Row],[Perdida economica UNK]]&gt;100000,"Media", "Baja"))</f>
        <v>Media</v>
      </c>
      <c r="N577" s="18" t="s">
        <v>626</v>
      </c>
      <c r="O577" s="3" t="s">
        <v>33</v>
      </c>
      <c r="P577" s="2">
        <f>IF(DatosLimpios[[#This Row],[Number of Affected Users]]="six hundred",600,VALUE(DatosLimpios[[#This Row],[Number of Affected Users]]))</f>
        <v>1068</v>
      </c>
      <c r="Q577" s="2">
        <f>IF(DatosLimpios[[#This Row],[Number of Affected Users]]="six hundred",600,VALUE(DatosLimpios[[#This Row],[Number of Affected Users]]))</f>
        <v>1068</v>
      </c>
      <c r="R577" s="11">
        <f>DatosLimpios[[#This Row],[Perdida economica UNK]] /DatosLimpios[[#This Row],[Nº de Usuarios Afectados]]</f>
        <v>1436.3295880149813</v>
      </c>
      <c r="S577" s="11" t="str">
        <f>IF(DatosLimpios[[#This Row],[Perdida $ por Usuario]]&gt;100, "Grave",IF(DatosLimpios[[#This Row],[Perdida $ por Usuario]]&gt;40, "Moderada","Leve"))</f>
        <v>Grave</v>
      </c>
      <c r="T577" s="1" t="str">
        <f t="shared" si="9"/>
        <v>Insider</v>
      </c>
      <c r="U577" s="3" t="s">
        <v>34</v>
      </c>
      <c r="V577" s="3" t="s">
        <v>49</v>
      </c>
      <c r="W577" s="2">
        <v>3</v>
      </c>
      <c r="X577" s="2" t="str">
        <f>IF(DatosLimpios[[#This Row],[Incident Resolution Time (in Hours)]]&gt;50,"Tardia",IF(DatosLimpios[[#This Row],[Incident Resolution Time (in Hours)]]&gt;20,"Media","Rapida" ))</f>
        <v>Rapida</v>
      </c>
    </row>
    <row r="578" spans="1:24" x14ac:dyDescent="0.25">
      <c r="A578" s="2">
        <v>581</v>
      </c>
      <c r="B578" s="3" t="s">
        <v>41</v>
      </c>
      <c r="C5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578" s="1" t="str">
        <f>IFERROR(VLOOKUP(DatosLimpios[[#This Row],[Paises]], TablaRegiones[],2,FALSE), "Otra")</f>
        <v>Europa</v>
      </c>
      <c r="E578" s="2">
        <v>2018</v>
      </c>
      <c r="F578" s="3" t="s">
        <v>39</v>
      </c>
      <c r="G578" s="2">
        <f xml:space="preserve"> 2025 -DatosLimpios[[#This Row],[Year]]</f>
        <v>7</v>
      </c>
      <c r="H578" s="1" t="str">
        <f>IF(TRIM(DatosLimpios[[#This Row],[Attack Type]])="","Unknown",PROPER(TRIM(LOWER(DatosLimpios[[#This Row],[Attack Type]]))))</f>
        <v>Ddos</v>
      </c>
      <c r="I578" s="3" t="s">
        <v>27</v>
      </c>
      <c r="J57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78" s="11">
        <v>1272</v>
      </c>
      <c r="L578" s="11">
        <f>IF(DatosLimpios[[#This Row],[Financial Loss (in Million $) ]]="",0,ABS(DatosLimpios[[#This Row],[Financial Loss (in Million $) ]]))*1000</f>
        <v>1272000</v>
      </c>
      <c r="M578" s="11" t="str">
        <f>IF(DatosLimpios[[#This Row],[Perdida economica UNK]]&gt;4000000,"Alta", IF(DatosLimpios[[#This Row],[Perdida economica UNK]]&gt;100000,"Media", "Baja"))</f>
        <v>Media</v>
      </c>
      <c r="N578" s="18" t="s">
        <v>627</v>
      </c>
      <c r="O578" s="3" t="s">
        <v>36</v>
      </c>
      <c r="P578" s="2">
        <f>IF(DatosLimpios[[#This Row],[Number of Affected Users]]="six hundred",600,VALUE(DatosLimpios[[#This Row],[Number of Affected Users]]))</f>
        <v>959835</v>
      </c>
      <c r="Q578" s="2">
        <f>IF(DatosLimpios[[#This Row],[Number of Affected Users]]="six hundred",600,VALUE(DatosLimpios[[#This Row],[Number of Affected Users]]))</f>
        <v>959835</v>
      </c>
      <c r="R578" s="11">
        <f>DatosLimpios[[#This Row],[Perdida economica UNK]] /DatosLimpios[[#This Row],[Nº de Usuarios Afectados]]</f>
        <v>1.3252277735235745</v>
      </c>
      <c r="S578" s="11" t="str">
        <f>IF(DatosLimpios[[#This Row],[Perdida $ por Usuario]]&gt;100, "Grave",IF(DatosLimpios[[#This Row],[Perdida $ por Usuario]]&gt;40, "Moderada","Leve"))</f>
        <v>Leve</v>
      </c>
      <c r="T578" s="1" t="str">
        <f t="shared" si="9"/>
        <v>Unknown</v>
      </c>
      <c r="U578" s="3" t="s">
        <v>52</v>
      </c>
      <c r="V578" s="3" t="s">
        <v>49</v>
      </c>
      <c r="W578" s="2">
        <v>38</v>
      </c>
      <c r="X578" s="2" t="str">
        <f>IF(DatosLimpios[[#This Row],[Incident Resolution Time (in Hours)]]&gt;50,"Tardia",IF(DatosLimpios[[#This Row],[Incident Resolution Time (in Hours)]]&gt;20,"Media","Rapida" ))</f>
        <v>Media</v>
      </c>
    </row>
    <row r="579" spans="1:24" x14ac:dyDescent="0.25">
      <c r="A579" s="2">
        <v>582</v>
      </c>
      <c r="B579" s="3" t="s">
        <v>87</v>
      </c>
      <c r="C5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79" s="1" t="str">
        <f>IFERROR(VLOOKUP(DatosLimpios[[#This Row],[Paises]], TablaRegiones[],2,FALSE), "Otra")</f>
        <v>América</v>
      </c>
      <c r="E579" s="2">
        <v>2024</v>
      </c>
      <c r="F579" s="3" t="s">
        <v>17</v>
      </c>
      <c r="G579" s="2">
        <f xml:space="preserve"> 2025 -DatosLimpios[[#This Row],[Year]]</f>
        <v>1</v>
      </c>
      <c r="H579" s="1" t="str">
        <f>IF(TRIM(DatosLimpios[[#This Row],[Attack Type]])="","Unknown",PROPER(TRIM(LOWER(DatosLimpios[[#This Row],[Attack Type]]))))</f>
        <v>Ransomware</v>
      </c>
      <c r="I579" s="3" t="s">
        <v>18</v>
      </c>
      <c r="J57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79" s="11">
        <v>4659</v>
      </c>
      <c r="L579" s="11">
        <f>IF(DatosLimpios[[#This Row],[Financial Loss (in Million $) ]]="",0,ABS(DatosLimpios[[#This Row],[Financial Loss (in Million $) ]]))*1000</f>
        <v>4659000</v>
      </c>
      <c r="M579" s="11" t="str">
        <f>IF(DatosLimpios[[#This Row],[Perdida economica UNK]]&gt;4000000,"Alta", IF(DatosLimpios[[#This Row],[Perdida economica UNK]]&gt;100000,"Media", "Baja"))</f>
        <v>Alta</v>
      </c>
      <c r="N579" s="18" t="s">
        <v>628</v>
      </c>
      <c r="O579" s="3" t="s">
        <v>33</v>
      </c>
      <c r="P579" s="2">
        <f>IF(DatosLimpios[[#This Row],[Number of Affected Users]]="six hundred",600,VALUE(DatosLimpios[[#This Row],[Number of Affected Users]]))</f>
        <v>227390</v>
      </c>
      <c r="Q579" s="2">
        <f>IF(DatosLimpios[[#This Row],[Number of Affected Users]]="six hundred",600,VALUE(DatosLimpios[[#This Row],[Number of Affected Users]]))</f>
        <v>227390</v>
      </c>
      <c r="R579" s="11">
        <f>DatosLimpios[[#This Row],[Perdida economica UNK]] /DatosLimpios[[#This Row],[Nº de Usuarios Afectados]]</f>
        <v>20.489027661726549</v>
      </c>
      <c r="S579" s="11" t="str">
        <f>IF(DatosLimpios[[#This Row],[Perdida $ por Usuario]]&gt;100, "Grave",IF(DatosLimpios[[#This Row],[Perdida $ por Usuario]]&gt;40, "Moderada","Leve"))</f>
        <v>Leve</v>
      </c>
      <c r="T579" s="1" t="str">
        <f t="shared" si="9"/>
        <v>Insider</v>
      </c>
      <c r="U579" s="3" t="s">
        <v>25</v>
      </c>
      <c r="V579" s="3" t="s">
        <v>31</v>
      </c>
      <c r="W579" s="2">
        <v>40</v>
      </c>
      <c r="X579" s="2" t="str">
        <f>IF(DatosLimpios[[#This Row],[Incident Resolution Time (in Hours)]]&gt;50,"Tardia",IF(DatosLimpios[[#This Row],[Incident Resolution Time (in Hours)]]&gt;20,"Media","Rapida" ))</f>
        <v>Media</v>
      </c>
    </row>
    <row r="580" spans="1:24" x14ac:dyDescent="0.25">
      <c r="A580" s="2">
        <v>583</v>
      </c>
      <c r="B580" s="3" t="s">
        <v>41</v>
      </c>
      <c r="C5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580" s="1" t="str">
        <f>IFERROR(VLOOKUP(DatosLimpios[[#This Row],[Paises]], TablaRegiones[],2,FALSE), "Otra")</f>
        <v>Europa</v>
      </c>
      <c r="E580" s="2">
        <v>2021</v>
      </c>
      <c r="F580" s="3" t="s">
        <v>42</v>
      </c>
      <c r="G580" s="2">
        <f xml:space="preserve"> 2025 -DatosLimpios[[#This Row],[Year]]</f>
        <v>4</v>
      </c>
      <c r="H580" s="1" t="str">
        <f>IF(TRIM(DatosLimpios[[#This Row],[Attack Type]])="","Unknown",PROPER(TRIM(LOWER(DatosLimpios[[#This Row],[Attack Type]]))))</f>
        <v>Sql Injection</v>
      </c>
      <c r="I580" s="3" t="s">
        <v>46</v>
      </c>
      <c r="J5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80" s="11">
        <v>629</v>
      </c>
      <c r="L580" s="11">
        <f>IF(DatosLimpios[[#This Row],[Financial Loss (in Million $) ]]="",0,ABS(DatosLimpios[[#This Row],[Financial Loss (in Million $) ]]))*1000</f>
        <v>629000</v>
      </c>
      <c r="M580" s="11" t="str">
        <f>IF(DatosLimpios[[#This Row],[Perdida economica UNK]]&gt;4000000,"Alta", IF(DatosLimpios[[#This Row],[Perdida economica UNK]]&gt;100000,"Media", "Baja"))</f>
        <v>Media</v>
      </c>
      <c r="N580" s="18" t="s">
        <v>629</v>
      </c>
      <c r="O580" s="3" t="s">
        <v>33</v>
      </c>
      <c r="P580" s="2">
        <f>IF(DatosLimpios[[#This Row],[Number of Affected Users]]="six hundred",600,VALUE(DatosLimpios[[#This Row],[Number of Affected Users]]))</f>
        <v>577763</v>
      </c>
      <c r="Q580" s="2">
        <f>IF(DatosLimpios[[#This Row],[Number of Affected Users]]="six hundred",600,VALUE(DatosLimpios[[#This Row],[Number of Affected Users]]))</f>
        <v>577763</v>
      </c>
      <c r="R580" s="11">
        <f>DatosLimpios[[#This Row],[Perdida economica UNK]] /DatosLimpios[[#This Row],[Nº de Usuarios Afectados]]</f>
        <v>1.0886816912817192</v>
      </c>
      <c r="S580" s="11" t="str">
        <f>IF(DatosLimpios[[#This Row],[Perdida $ por Usuario]]&gt;100, "Grave",IF(DatosLimpios[[#This Row],[Perdida $ por Usuario]]&gt;40, "Moderada","Leve"))</f>
        <v>Leve</v>
      </c>
      <c r="T580" s="1" t="str">
        <f t="shared" si="9"/>
        <v>Insider</v>
      </c>
      <c r="U580" s="3" t="s">
        <v>52</v>
      </c>
      <c r="V580" s="3" t="s">
        <v>31</v>
      </c>
      <c r="W580" s="2">
        <v>43</v>
      </c>
      <c r="X580" s="2" t="str">
        <f>IF(DatosLimpios[[#This Row],[Incident Resolution Time (in Hours)]]&gt;50,"Tardia",IF(DatosLimpios[[#This Row],[Incident Resolution Time (in Hours)]]&gt;20,"Media","Rapida" ))</f>
        <v>Media</v>
      </c>
    </row>
    <row r="581" spans="1:24" x14ac:dyDescent="0.25">
      <c r="A581" s="2">
        <v>584</v>
      </c>
      <c r="B581" s="3" t="s">
        <v>71</v>
      </c>
      <c r="C5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581" s="1" t="str">
        <f>IFERROR(VLOOKUP(DatosLimpios[[#This Row],[Paises]], TablaRegiones[],2,FALSE), "Otra")</f>
        <v>Asia</v>
      </c>
      <c r="E581" s="2">
        <v>2018</v>
      </c>
      <c r="F581" s="3" t="s">
        <v>42</v>
      </c>
      <c r="G581" s="2">
        <f xml:space="preserve"> 2025 -DatosLimpios[[#This Row],[Year]]</f>
        <v>7</v>
      </c>
      <c r="H581" s="1" t="str">
        <f>IF(TRIM(DatosLimpios[[#This Row],[Attack Type]])="","Unknown",PROPER(TRIM(LOWER(DatosLimpios[[#This Row],[Attack Type]]))))</f>
        <v>Sql Injection</v>
      </c>
      <c r="I581" s="3" t="s">
        <v>47</v>
      </c>
      <c r="J58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81" s="11">
        <v>8533</v>
      </c>
      <c r="L581" s="11">
        <f>IF(DatosLimpios[[#This Row],[Financial Loss (in Million $) ]]="",0,ABS(DatosLimpios[[#This Row],[Financial Loss (in Million $) ]]))*1000</f>
        <v>8533000</v>
      </c>
      <c r="M581" s="11" t="str">
        <f>IF(DatosLimpios[[#This Row],[Perdida economica UNK]]&gt;4000000,"Alta", IF(DatosLimpios[[#This Row],[Perdida economica UNK]]&gt;100000,"Media", "Baja"))</f>
        <v>Alta</v>
      </c>
      <c r="N581" s="18" t="s">
        <v>630</v>
      </c>
      <c r="O581" s="3" t="s">
        <v>29</v>
      </c>
      <c r="P581" s="2">
        <f>IF(DatosLimpios[[#This Row],[Number of Affected Users]]="six hundred",600,VALUE(DatosLimpios[[#This Row],[Number of Affected Users]]))</f>
        <v>786644</v>
      </c>
      <c r="Q581" s="2">
        <f>IF(DatosLimpios[[#This Row],[Number of Affected Users]]="six hundred",600,VALUE(DatosLimpios[[#This Row],[Number of Affected Users]]))</f>
        <v>786644</v>
      </c>
      <c r="R581" s="11">
        <f>DatosLimpios[[#This Row],[Perdida economica UNK]] /DatosLimpios[[#This Row],[Nº de Usuarios Afectados]]</f>
        <v>10.847346448965478</v>
      </c>
      <c r="S581" s="11" t="str">
        <f>IF(DatosLimpios[[#This Row],[Perdida $ por Usuario]]&gt;100, "Grave",IF(DatosLimpios[[#This Row],[Perdida $ por Usuario]]&gt;40, "Moderada","Leve"))</f>
        <v>Leve</v>
      </c>
      <c r="T581" s="1" t="str">
        <f t="shared" si="9"/>
        <v>Nation-state</v>
      </c>
      <c r="U581" s="3" t="s">
        <v>15</v>
      </c>
      <c r="V581" s="3" t="s">
        <v>37</v>
      </c>
      <c r="W581" s="2">
        <v>41</v>
      </c>
      <c r="X581" s="2" t="str">
        <f>IF(DatosLimpios[[#This Row],[Incident Resolution Time (in Hours)]]&gt;50,"Tardia",IF(DatosLimpios[[#This Row],[Incident Resolution Time (in Hours)]]&gt;20,"Media","Rapida" ))</f>
        <v>Media</v>
      </c>
    </row>
    <row r="582" spans="1:24" x14ac:dyDescent="0.25">
      <c r="A582" s="2">
        <v>585</v>
      </c>
      <c r="B582" s="3" t="s">
        <v>10</v>
      </c>
      <c r="C5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582" s="1" t="str">
        <f>IFERROR(VLOOKUP(DatosLimpios[[#This Row],[Paises]], TablaRegiones[],2,FALSE), "Otra")</f>
        <v>Asia</v>
      </c>
      <c r="E582" s="2">
        <v>2016</v>
      </c>
      <c r="F582" s="3" t="s">
        <v>63</v>
      </c>
      <c r="G582" s="2">
        <f xml:space="preserve"> 2025 -DatosLimpios[[#This Row],[Year]]</f>
        <v>9</v>
      </c>
      <c r="H582" s="1" t="str">
        <f>IF(TRIM(DatosLimpios[[#This Row],[Attack Type]])="","Unknown",PROPER(TRIM(LOWER(DatosLimpios[[#This Row],[Attack Type]]))))</f>
        <v>Malware</v>
      </c>
      <c r="I582" s="3" t="s">
        <v>47</v>
      </c>
      <c r="J58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82" s="11">
        <v>8515</v>
      </c>
      <c r="L582" s="11">
        <f>IF(DatosLimpios[[#This Row],[Financial Loss (in Million $) ]]="",0,ABS(DatosLimpios[[#This Row],[Financial Loss (in Million $) ]]))*1000</f>
        <v>8515000</v>
      </c>
      <c r="M582" s="11" t="str">
        <f>IF(DatosLimpios[[#This Row],[Perdida economica UNK]]&gt;4000000,"Alta", IF(DatosLimpios[[#This Row],[Perdida economica UNK]]&gt;100000,"Media", "Baja"))</f>
        <v>Alta</v>
      </c>
      <c r="N582" s="18" t="s">
        <v>631</v>
      </c>
      <c r="O582" s="3" t="s">
        <v>33</v>
      </c>
      <c r="P582" s="2">
        <f>IF(DatosLimpios[[#This Row],[Number of Affected Users]]="six hundred",600,VALUE(DatosLimpios[[#This Row],[Number of Affected Users]]))</f>
        <v>454802</v>
      </c>
      <c r="Q582" s="2">
        <f>IF(DatosLimpios[[#This Row],[Number of Affected Users]]="six hundred",600,VALUE(DatosLimpios[[#This Row],[Number of Affected Users]]))</f>
        <v>454802</v>
      </c>
      <c r="R582" s="11">
        <f>DatosLimpios[[#This Row],[Perdida economica UNK]] /DatosLimpios[[#This Row],[Nº de Usuarios Afectados]]</f>
        <v>18.722433058781622</v>
      </c>
      <c r="S582" s="11" t="str">
        <f>IF(DatosLimpios[[#This Row],[Perdida $ por Usuario]]&gt;100, "Grave",IF(DatosLimpios[[#This Row],[Perdida $ por Usuario]]&gt;40, "Moderada","Leve"))</f>
        <v>Leve</v>
      </c>
      <c r="T582" s="1" t="str">
        <f t="shared" si="9"/>
        <v>Insider</v>
      </c>
      <c r="U582" s="3" t="s">
        <v>15</v>
      </c>
      <c r="V582" s="3" t="s">
        <v>37</v>
      </c>
      <c r="W582" s="2">
        <v>48</v>
      </c>
      <c r="X582" s="2" t="str">
        <f>IF(DatosLimpios[[#This Row],[Incident Resolution Time (in Hours)]]&gt;50,"Tardia",IF(DatosLimpios[[#This Row],[Incident Resolution Time (in Hours)]]&gt;20,"Media","Rapida" ))</f>
        <v>Media</v>
      </c>
    </row>
    <row r="583" spans="1:24" x14ac:dyDescent="0.25">
      <c r="A583" s="2">
        <v>586</v>
      </c>
      <c r="B583" s="3" t="s">
        <v>10</v>
      </c>
      <c r="C5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583" s="1" t="str">
        <f>IFERROR(VLOOKUP(DatosLimpios[[#This Row],[Paises]], TablaRegiones[],2,FALSE), "Otra")</f>
        <v>Asia</v>
      </c>
      <c r="E583" s="2">
        <v>2024</v>
      </c>
      <c r="F583" s="3" t="s">
        <v>39</v>
      </c>
      <c r="G583" s="2">
        <f xml:space="preserve"> 2025 -DatosLimpios[[#This Row],[Year]]</f>
        <v>1</v>
      </c>
      <c r="H583" s="1" t="str">
        <f>IF(TRIM(DatosLimpios[[#This Row],[Attack Type]])="","Unknown",PROPER(TRIM(LOWER(DatosLimpios[[#This Row],[Attack Type]]))))</f>
        <v>Ddos</v>
      </c>
      <c r="I583" s="3" t="s">
        <v>47</v>
      </c>
      <c r="J58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83" s="11">
        <v>5353</v>
      </c>
      <c r="L583" s="11">
        <f>IF(DatosLimpios[[#This Row],[Financial Loss (in Million $) ]]="",0,ABS(DatosLimpios[[#This Row],[Financial Loss (in Million $) ]]))*1000</f>
        <v>5353000</v>
      </c>
      <c r="M583" s="11" t="str">
        <f>IF(DatosLimpios[[#This Row],[Perdida economica UNK]]&gt;4000000,"Alta", IF(DatosLimpios[[#This Row],[Perdida economica UNK]]&gt;100000,"Media", "Baja"))</f>
        <v>Alta</v>
      </c>
      <c r="N583" s="18" t="s">
        <v>632</v>
      </c>
      <c r="O583" s="3" t="s">
        <v>36</v>
      </c>
      <c r="P583" s="2">
        <f>IF(DatosLimpios[[#This Row],[Number of Affected Users]]="six hundred",600,VALUE(DatosLimpios[[#This Row],[Number of Affected Users]]))</f>
        <v>371685</v>
      </c>
      <c r="Q583" s="2">
        <f>IF(DatosLimpios[[#This Row],[Number of Affected Users]]="six hundred",600,VALUE(DatosLimpios[[#This Row],[Number of Affected Users]]))</f>
        <v>371685</v>
      </c>
      <c r="R583" s="11">
        <f>DatosLimpios[[#This Row],[Perdida economica UNK]] /DatosLimpios[[#This Row],[Nº de Usuarios Afectados]]</f>
        <v>14.40198017138168</v>
      </c>
      <c r="S583" s="11" t="str">
        <f>IF(DatosLimpios[[#This Row],[Perdida $ por Usuario]]&gt;100, "Grave",IF(DatosLimpios[[#This Row],[Perdida $ por Usuario]]&gt;40, "Moderada","Leve"))</f>
        <v>Leve</v>
      </c>
      <c r="T583" s="1" t="str">
        <f t="shared" si="9"/>
        <v>Unknown</v>
      </c>
      <c r="U583" s="3" t="s">
        <v>34</v>
      </c>
      <c r="V583" s="3" t="s">
        <v>16</v>
      </c>
      <c r="W583" s="2">
        <v>34</v>
      </c>
      <c r="X583" s="2" t="str">
        <f>IF(DatosLimpios[[#This Row],[Incident Resolution Time (in Hours)]]&gt;50,"Tardia",IF(DatosLimpios[[#This Row],[Incident Resolution Time (in Hours)]]&gt;20,"Media","Rapida" ))</f>
        <v>Media</v>
      </c>
    </row>
    <row r="584" spans="1:24" x14ac:dyDescent="0.25">
      <c r="A584" s="2">
        <v>587</v>
      </c>
      <c r="B584" s="3" t="s">
        <v>45</v>
      </c>
      <c r="C5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84" s="1" t="str">
        <f>IFERROR(VLOOKUP(DatosLimpios[[#This Row],[Paises]], TablaRegiones[],2,FALSE), "Otra")</f>
        <v>Asia</v>
      </c>
      <c r="E584" s="2">
        <v>2023</v>
      </c>
      <c r="F584" s="3" t="s">
        <v>17</v>
      </c>
      <c r="G584" s="2">
        <f xml:space="preserve"> 2025 -DatosLimpios[[#This Row],[Year]]</f>
        <v>2</v>
      </c>
      <c r="H584" s="1" t="str">
        <f>IF(TRIM(DatosLimpios[[#This Row],[Attack Type]])="","Unknown",PROPER(TRIM(LOWER(DatosLimpios[[#This Row],[Attack Type]]))))</f>
        <v>Ransomware</v>
      </c>
      <c r="I584" s="3" t="s">
        <v>18</v>
      </c>
      <c r="J58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84" s="11">
        <v>432</v>
      </c>
      <c r="L584" s="11">
        <f>IF(DatosLimpios[[#This Row],[Financial Loss (in Million $) ]]="",0,ABS(DatosLimpios[[#This Row],[Financial Loss (in Million $) ]]))*1000</f>
        <v>432000</v>
      </c>
      <c r="M584" s="11" t="str">
        <f>IF(DatosLimpios[[#This Row],[Perdida economica UNK]]&gt;4000000,"Alta", IF(DatosLimpios[[#This Row],[Perdida economica UNK]]&gt;100000,"Media", "Baja"))</f>
        <v>Media</v>
      </c>
      <c r="N584" s="18" t="s">
        <v>633</v>
      </c>
      <c r="O584" s="3" t="s">
        <v>36</v>
      </c>
      <c r="P584" s="2">
        <f>IF(DatosLimpios[[#This Row],[Number of Affected Users]]="six hundred",600,VALUE(DatosLimpios[[#This Row],[Number of Affected Users]]))</f>
        <v>217534</v>
      </c>
      <c r="Q584" s="2">
        <f>IF(DatosLimpios[[#This Row],[Number of Affected Users]]="six hundred",600,VALUE(DatosLimpios[[#This Row],[Number of Affected Users]]))</f>
        <v>217534</v>
      </c>
      <c r="R584" s="11">
        <f>DatosLimpios[[#This Row],[Perdida economica UNK]] /DatosLimpios[[#This Row],[Nº de Usuarios Afectados]]</f>
        <v>1.9858964575652542</v>
      </c>
      <c r="S584" s="11" t="str">
        <f>IF(DatosLimpios[[#This Row],[Perdida $ por Usuario]]&gt;100, "Grave",IF(DatosLimpios[[#This Row],[Perdida $ por Usuario]]&gt;40, "Moderada","Leve"))</f>
        <v>Leve</v>
      </c>
      <c r="T584" s="1" t="str">
        <f t="shared" si="9"/>
        <v>Unknown</v>
      </c>
      <c r="U584" s="3" t="s">
        <v>15</v>
      </c>
      <c r="V584" s="3" t="s">
        <v>16</v>
      </c>
      <c r="W584" s="2">
        <v>48</v>
      </c>
      <c r="X584" s="2" t="str">
        <f>IF(DatosLimpios[[#This Row],[Incident Resolution Time (in Hours)]]&gt;50,"Tardia",IF(DatosLimpios[[#This Row],[Incident Resolution Time (in Hours)]]&gt;20,"Media","Rapida" ))</f>
        <v>Media</v>
      </c>
    </row>
    <row r="585" spans="1:24" x14ac:dyDescent="0.25">
      <c r="A585" s="2">
        <v>588</v>
      </c>
      <c r="B585" s="3" t="s">
        <v>58</v>
      </c>
      <c r="C5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85" s="1" t="str">
        <f>IFERROR(VLOOKUP(DatosLimpios[[#This Row],[Paises]], TablaRegiones[],2,FALSE), "Otra")</f>
        <v>Oceanía</v>
      </c>
      <c r="E585" s="2">
        <v>2024</v>
      </c>
      <c r="F585" s="3" t="s">
        <v>22</v>
      </c>
      <c r="G585" s="2">
        <f xml:space="preserve"> 2025 -DatosLimpios[[#This Row],[Year]]</f>
        <v>1</v>
      </c>
      <c r="H585" s="1" t="str">
        <f>IF(TRIM(DatosLimpios[[#This Row],[Attack Type]])="","Unknown",PROPER(TRIM(LOWER(DatosLimpios[[#This Row],[Attack Type]]))))</f>
        <v>Man-In-The-Middle</v>
      </c>
      <c r="I585" s="3" t="s">
        <v>27</v>
      </c>
      <c r="J58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85" s="11">
        <v>3168</v>
      </c>
      <c r="L585" s="11">
        <f>IF(DatosLimpios[[#This Row],[Financial Loss (in Million $) ]]="",0,ABS(DatosLimpios[[#This Row],[Financial Loss (in Million $) ]]))*1000</f>
        <v>3168000</v>
      </c>
      <c r="M585" s="11" t="str">
        <f>IF(DatosLimpios[[#This Row],[Perdida economica UNK]]&gt;4000000,"Alta", IF(DatosLimpios[[#This Row],[Perdida economica UNK]]&gt;100000,"Media", "Baja"))</f>
        <v>Media</v>
      </c>
      <c r="N585" s="18" t="s">
        <v>634</v>
      </c>
      <c r="O585" s="3" t="s">
        <v>29</v>
      </c>
      <c r="P585" s="2">
        <f>IF(DatosLimpios[[#This Row],[Number of Affected Users]]="six hundred",600,VALUE(DatosLimpios[[#This Row],[Number of Affected Users]]))</f>
        <v>376612</v>
      </c>
      <c r="Q585" s="2">
        <f>IF(DatosLimpios[[#This Row],[Number of Affected Users]]="six hundred",600,VALUE(DatosLimpios[[#This Row],[Number of Affected Users]]))</f>
        <v>376612</v>
      </c>
      <c r="R585" s="11">
        <f>DatosLimpios[[#This Row],[Perdida economica UNK]] /DatosLimpios[[#This Row],[Nº de Usuarios Afectados]]</f>
        <v>8.4118403024863788</v>
      </c>
      <c r="S585" s="11" t="str">
        <f>IF(DatosLimpios[[#This Row],[Perdida $ por Usuario]]&gt;100, "Grave",IF(DatosLimpios[[#This Row],[Perdida $ por Usuario]]&gt;40, "Moderada","Leve"))</f>
        <v>Leve</v>
      </c>
      <c r="T585" s="1" t="str">
        <f t="shared" si="9"/>
        <v>Nation-state</v>
      </c>
      <c r="U585" s="3" t="s">
        <v>15</v>
      </c>
      <c r="V585" s="3" t="s">
        <v>16</v>
      </c>
      <c r="W585" s="2">
        <v>27</v>
      </c>
      <c r="X585" s="2" t="str">
        <f>IF(DatosLimpios[[#This Row],[Incident Resolution Time (in Hours)]]&gt;50,"Tardia",IF(DatosLimpios[[#This Row],[Incident Resolution Time (in Hours)]]&gt;20,"Media","Rapida" ))</f>
        <v>Media</v>
      </c>
    </row>
    <row r="586" spans="1:24" x14ac:dyDescent="0.25">
      <c r="A586" s="2">
        <v>589</v>
      </c>
      <c r="B586" s="3" t="s">
        <v>26</v>
      </c>
      <c r="C5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86" s="1" t="str">
        <f>IFERROR(VLOOKUP(DatosLimpios[[#This Row],[Paises]], TablaRegiones[],2,FALSE), "Otra")</f>
        <v>Europa</v>
      </c>
      <c r="E586" s="2">
        <v>2020</v>
      </c>
      <c r="F586" s="3" t="s">
        <v>50</v>
      </c>
      <c r="G586" s="2">
        <f xml:space="preserve"> 2025 -DatosLimpios[[#This Row],[Year]]</f>
        <v>5</v>
      </c>
      <c r="H586" s="1" t="str">
        <f>IF(TRIM(DatosLimpios[[#This Row],[Attack Type]])="","Unknown",PROPER(TRIM(LOWER(DatosLimpios[[#This Row],[Attack Type]]))))</f>
        <v>Phishing</v>
      </c>
      <c r="I586" s="3" t="s">
        <v>46</v>
      </c>
      <c r="J58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86" s="11">
        <v>8477</v>
      </c>
      <c r="L586" s="11">
        <f>IF(DatosLimpios[[#This Row],[Financial Loss (in Million $) ]]="",0,ABS(DatosLimpios[[#This Row],[Financial Loss (in Million $) ]]))*1000</f>
        <v>8477000</v>
      </c>
      <c r="M586" s="11" t="str">
        <f>IF(DatosLimpios[[#This Row],[Perdida economica UNK]]&gt;4000000,"Alta", IF(DatosLimpios[[#This Row],[Perdida economica UNK]]&gt;100000,"Media", "Baja"))</f>
        <v>Alta</v>
      </c>
      <c r="N586" s="18" t="s">
        <v>635</v>
      </c>
      <c r="O586" s="3" t="s">
        <v>14</v>
      </c>
      <c r="P586" s="2">
        <f>IF(DatosLimpios[[#This Row],[Number of Affected Users]]="six hundred",600,VALUE(DatosLimpios[[#This Row],[Number of Affected Users]]))</f>
        <v>812206</v>
      </c>
      <c r="Q586" s="2">
        <f>IF(DatosLimpios[[#This Row],[Number of Affected Users]]="six hundred",600,VALUE(DatosLimpios[[#This Row],[Number of Affected Users]]))</f>
        <v>812206</v>
      </c>
      <c r="R586" s="11">
        <f>DatosLimpios[[#This Row],[Perdida economica UNK]] /DatosLimpios[[#This Row],[Nº de Usuarios Afectados]]</f>
        <v>10.437007360201722</v>
      </c>
      <c r="S586" s="11" t="str">
        <f>IF(DatosLimpios[[#This Row],[Perdida $ por Usuario]]&gt;100, "Grave",IF(DatosLimpios[[#This Row],[Perdida $ por Usuario]]&gt;40, "Moderada","Leve"))</f>
        <v>Leve</v>
      </c>
      <c r="T586" s="1" t="str">
        <f t="shared" si="9"/>
        <v>Hacker Group</v>
      </c>
      <c r="U586" s="3" t="s">
        <v>15</v>
      </c>
      <c r="V586" s="3" t="s">
        <v>57</v>
      </c>
      <c r="W586" s="2">
        <v>39</v>
      </c>
      <c r="X586" s="2" t="str">
        <f>IF(DatosLimpios[[#This Row],[Incident Resolution Time (in Hours)]]&gt;50,"Tardia",IF(DatosLimpios[[#This Row],[Incident Resolution Time (in Hours)]]&gt;20,"Media","Rapida" ))</f>
        <v>Media</v>
      </c>
    </row>
    <row r="587" spans="1:24" x14ac:dyDescent="0.25">
      <c r="A587" s="2">
        <v>590</v>
      </c>
      <c r="B587" s="3" t="s">
        <v>58</v>
      </c>
      <c r="C5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87" s="1" t="str">
        <f>IFERROR(VLOOKUP(DatosLimpios[[#This Row],[Paises]], TablaRegiones[],2,FALSE), "Otra")</f>
        <v>Oceanía</v>
      </c>
      <c r="E587" s="2">
        <v>2021</v>
      </c>
      <c r="F587" s="3" t="s">
        <v>22</v>
      </c>
      <c r="G587" s="2">
        <f xml:space="preserve"> 2025 -DatosLimpios[[#This Row],[Year]]</f>
        <v>4</v>
      </c>
      <c r="H587" s="1" t="str">
        <f>IF(TRIM(DatosLimpios[[#This Row],[Attack Type]])="","Unknown",PROPER(TRIM(LOWER(DatosLimpios[[#This Row],[Attack Type]]))))</f>
        <v>Man-In-The-Middle</v>
      </c>
      <c r="I587" s="3" t="s">
        <v>46</v>
      </c>
      <c r="J58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87" s="11">
        <v>8287</v>
      </c>
      <c r="L587" s="11">
        <f>IF(DatosLimpios[[#This Row],[Financial Loss (in Million $) ]]="",0,ABS(DatosLimpios[[#This Row],[Financial Loss (in Million $) ]]))*1000</f>
        <v>8287000</v>
      </c>
      <c r="M587" s="11" t="str">
        <f>IF(DatosLimpios[[#This Row],[Perdida economica UNK]]&gt;4000000,"Alta", IF(DatosLimpios[[#This Row],[Perdida economica UNK]]&gt;100000,"Media", "Baja"))</f>
        <v>Alta</v>
      </c>
      <c r="N587" s="18" t="s">
        <v>636</v>
      </c>
      <c r="O587" s="3" t="s">
        <v>36</v>
      </c>
      <c r="P587" s="2">
        <f>IF(DatosLimpios[[#This Row],[Number of Affected Users]]="six hundred",600,VALUE(DatosLimpios[[#This Row],[Number of Affected Users]]))</f>
        <v>255967</v>
      </c>
      <c r="Q587" s="2">
        <f>IF(DatosLimpios[[#This Row],[Number of Affected Users]]="six hundred",600,VALUE(DatosLimpios[[#This Row],[Number of Affected Users]]))</f>
        <v>255967</v>
      </c>
      <c r="R587" s="11">
        <f>DatosLimpios[[#This Row],[Perdida economica UNK]] /DatosLimpios[[#This Row],[Nº de Usuarios Afectados]]</f>
        <v>32.375267124277741</v>
      </c>
      <c r="S587" s="11" t="str">
        <f>IF(DatosLimpios[[#This Row],[Perdida $ por Usuario]]&gt;100, "Grave",IF(DatosLimpios[[#This Row],[Perdida $ por Usuario]]&gt;40, "Moderada","Leve"))</f>
        <v>Leve</v>
      </c>
      <c r="T587" s="1" t="str">
        <f t="shared" si="9"/>
        <v>Unknown</v>
      </c>
      <c r="U587" s="3" t="s">
        <v>34</v>
      </c>
      <c r="V587" s="3" t="s">
        <v>16</v>
      </c>
      <c r="W587" s="2">
        <v>23</v>
      </c>
      <c r="X587" s="2" t="str">
        <f>IF(DatosLimpios[[#This Row],[Incident Resolution Time (in Hours)]]&gt;50,"Tardia",IF(DatosLimpios[[#This Row],[Incident Resolution Time (in Hours)]]&gt;20,"Media","Rapida" ))</f>
        <v>Media</v>
      </c>
    </row>
    <row r="588" spans="1:24" x14ac:dyDescent="0.25">
      <c r="A588" s="2">
        <v>591</v>
      </c>
      <c r="B588" s="3" t="s">
        <v>87</v>
      </c>
      <c r="C5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88" s="1" t="str">
        <f>IFERROR(VLOOKUP(DatosLimpios[[#This Row],[Paises]], TablaRegiones[],2,FALSE), "Otra")</f>
        <v>América</v>
      </c>
      <c r="E588" s="2">
        <v>2023</v>
      </c>
      <c r="F588" s="3" t="s">
        <v>39</v>
      </c>
      <c r="G588" s="2">
        <f xml:space="preserve"> 2025 -DatosLimpios[[#This Row],[Year]]</f>
        <v>2</v>
      </c>
      <c r="H588" s="1" t="str">
        <f>IF(TRIM(DatosLimpios[[#This Row],[Attack Type]])="","Unknown",PROPER(TRIM(LOWER(DatosLimpios[[#This Row],[Attack Type]]))))</f>
        <v>Ddos</v>
      </c>
      <c r="I588" s="3" t="s">
        <v>47</v>
      </c>
      <c r="J58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88" s="11">
        <v>532</v>
      </c>
      <c r="L588" s="11">
        <f>IF(DatosLimpios[[#This Row],[Financial Loss (in Million $) ]]="",0,ABS(DatosLimpios[[#This Row],[Financial Loss (in Million $) ]]))*1000</f>
        <v>532000</v>
      </c>
      <c r="M588" s="11" t="str">
        <f>IF(DatosLimpios[[#This Row],[Perdida economica UNK]]&gt;4000000,"Alta", IF(DatosLimpios[[#This Row],[Perdida economica UNK]]&gt;100000,"Media", "Baja"))</f>
        <v>Media</v>
      </c>
      <c r="N588" s="18" t="s">
        <v>637</v>
      </c>
      <c r="O588" s="3" t="s">
        <v>36</v>
      </c>
      <c r="P588" s="2">
        <f>IF(DatosLimpios[[#This Row],[Number of Affected Users]]="six hundred",600,VALUE(DatosLimpios[[#This Row],[Number of Affected Users]]))</f>
        <v>463332</v>
      </c>
      <c r="Q588" s="2">
        <f>IF(DatosLimpios[[#This Row],[Number of Affected Users]]="six hundred",600,VALUE(DatosLimpios[[#This Row],[Number of Affected Users]]))</f>
        <v>463332</v>
      </c>
      <c r="R588" s="11">
        <f>DatosLimpios[[#This Row],[Perdida economica UNK]] /DatosLimpios[[#This Row],[Nº de Usuarios Afectados]]</f>
        <v>1.1482047430352318</v>
      </c>
      <c r="S588" s="11" t="str">
        <f>IF(DatosLimpios[[#This Row],[Perdida $ por Usuario]]&gt;100, "Grave",IF(DatosLimpios[[#This Row],[Perdida $ por Usuario]]&gt;40, "Moderada","Leve"))</f>
        <v>Leve</v>
      </c>
      <c r="T588" s="1" t="str">
        <f t="shared" si="9"/>
        <v>Unknown</v>
      </c>
      <c r="U588" s="3" t="s">
        <v>25</v>
      </c>
      <c r="V588" s="3" t="s">
        <v>57</v>
      </c>
      <c r="W588" s="2">
        <v>16</v>
      </c>
      <c r="X588" s="2" t="str">
        <f>IF(DatosLimpios[[#This Row],[Incident Resolution Time (in Hours)]]&gt;50,"Tardia",IF(DatosLimpios[[#This Row],[Incident Resolution Time (in Hours)]]&gt;20,"Media","Rapida" ))</f>
        <v>Rapida</v>
      </c>
    </row>
    <row r="589" spans="1:24" x14ac:dyDescent="0.25">
      <c r="A589" s="2">
        <v>592</v>
      </c>
      <c r="B589" s="3" t="s">
        <v>58</v>
      </c>
      <c r="C5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89" s="1" t="str">
        <f>IFERROR(VLOOKUP(DatosLimpios[[#This Row],[Paises]], TablaRegiones[],2,FALSE), "Otra")</f>
        <v>Oceanía</v>
      </c>
      <c r="E589" s="2">
        <v>2023</v>
      </c>
      <c r="F589" s="3" t="s">
        <v>39</v>
      </c>
      <c r="G589" s="2">
        <f xml:space="preserve"> 2025 -DatosLimpios[[#This Row],[Year]]</f>
        <v>2</v>
      </c>
      <c r="H589" s="1" t="str">
        <f>IF(TRIM(DatosLimpios[[#This Row],[Attack Type]])="","Unknown",PROPER(TRIM(LOWER(DatosLimpios[[#This Row],[Attack Type]]))))</f>
        <v>Ddos</v>
      </c>
      <c r="I589" s="3" t="s">
        <v>23</v>
      </c>
      <c r="J58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589" s="11">
        <v>3148</v>
      </c>
      <c r="L589" s="11">
        <f>IF(DatosLimpios[[#This Row],[Financial Loss (in Million $) ]]="",0,ABS(DatosLimpios[[#This Row],[Financial Loss (in Million $) ]]))*1000</f>
        <v>3148000</v>
      </c>
      <c r="M589" s="11" t="str">
        <f>IF(DatosLimpios[[#This Row],[Perdida economica UNK]]&gt;4000000,"Alta", IF(DatosLimpios[[#This Row],[Perdida economica UNK]]&gt;100000,"Media", "Baja"))</f>
        <v>Media</v>
      </c>
      <c r="N589" s="18" t="s">
        <v>638</v>
      </c>
      <c r="O589" s="3" t="s">
        <v>14</v>
      </c>
      <c r="P589" s="2">
        <f>IF(DatosLimpios[[#This Row],[Number of Affected Users]]="six hundred",600,VALUE(DatosLimpios[[#This Row],[Number of Affected Users]]))</f>
        <v>771547</v>
      </c>
      <c r="Q589" s="2">
        <f>IF(DatosLimpios[[#This Row],[Number of Affected Users]]="six hundred",600,VALUE(DatosLimpios[[#This Row],[Number of Affected Users]]))</f>
        <v>771547</v>
      </c>
      <c r="R589" s="11">
        <f>DatosLimpios[[#This Row],[Perdida economica UNK]] /DatosLimpios[[#This Row],[Nº de Usuarios Afectados]]</f>
        <v>4.0801143676276368</v>
      </c>
      <c r="S589" s="11" t="str">
        <f>IF(DatosLimpios[[#This Row],[Perdida $ por Usuario]]&gt;100, "Grave",IF(DatosLimpios[[#This Row],[Perdida $ por Usuario]]&gt;40, "Moderada","Leve"))</f>
        <v>Leve</v>
      </c>
      <c r="T589" s="1" t="str">
        <f t="shared" si="9"/>
        <v>Hacker Group</v>
      </c>
      <c r="U589" s="3" t="s">
        <v>52</v>
      </c>
      <c r="V589" s="3" t="s">
        <v>37</v>
      </c>
      <c r="W589" s="2">
        <v>5</v>
      </c>
      <c r="X589" s="2" t="str">
        <f>IF(DatosLimpios[[#This Row],[Incident Resolution Time (in Hours)]]&gt;50,"Tardia",IF(DatosLimpios[[#This Row],[Incident Resolution Time (in Hours)]]&gt;20,"Media","Rapida" ))</f>
        <v>Rapida</v>
      </c>
    </row>
    <row r="590" spans="1:24" x14ac:dyDescent="0.25">
      <c r="A590" s="2">
        <v>593</v>
      </c>
      <c r="B590" s="3" t="s">
        <v>26</v>
      </c>
      <c r="C5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90" s="1" t="str">
        <f>IFERROR(VLOOKUP(DatosLimpios[[#This Row],[Paises]], TablaRegiones[],2,FALSE), "Otra")</f>
        <v>Europa</v>
      </c>
      <c r="E590" s="2">
        <v>2020</v>
      </c>
      <c r="F590" s="3" t="s">
        <v>39</v>
      </c>
      <c r="G590" s="2">
        <f xml:space="preserve"> 2025 -DatosLimpios[[#This Row],[Year]]</f>
        <v>5</v>
      </c>
      <c r="H590" s="1" t="str">
        <f>IF(TRIM(DatosLimpios[[#This Row],[Attack Type]])="","Unknown",PROPER(TRIM(LOWER(DatosLimpios[[#This Row],[Attack Type]]))))</f>
        <v>Ddos</v>
      </c>
      <c r="I590" s="3" t="s">
        <v>18</v>
      </c>
      <c r="J59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90" s="11">
        <v>860</v>
      </c>
      <c r="L590" s="11">
        <f>IF(DatosLimpios[[#This Row],[Financial Loss (in Million $) ]]="",0,ABS(DatosLimpios[[#This Row],[Financial Loss (in Million $) ]]))*1000</f>
        <v>860000</v>
      </c>
      <c r="M590" s="11" t="str">
        <f>IF(DatosLimpios[[#This Row],[Perdida economica UNK]]&gt;4000000,"Alta", IF(DatosLimpios[[#This Row],[Perdida economica UNK]]&gt;100000,"Media", "Baja"))</f>
        <v>Media</v>
      </c>
      <c r="N590" s="18" t="s">
        <v>639</v>
      </c>
      <c r="O590" s="3" t="s">
        <v>36</v>
      </c>
      <c r="P590" s="2">
        <f>IF(DatosLimpios[[#This Row],[Number of Affected Users]]="six hundred",600,VALUE(DatosLimpios[[#This Row],[Number of Affected Users]]))</f>
        <v>809209</v>
      </c>
      <c r="Q590" s="2">
        <f>IF(DatosLimpios[[#This Row],[Number of Affected Users]]="six hundred",600,VALUE(DatosLimpios[[#This Row],[Number of Affected Users]]))</f>
        <v>809209</v>
      </c>
      <c r="R590" s="11">
        <f>DatosLimpios[[#This Row],[Perdida economica UNK]] /DatosLimpios[[#This Row],[Nº de Usuarios Afectados]]</f>
        <v>1.0627662322094786</v>
      </c>
      <c r="S590" s="11" t="str">
        <f>IF(DatosLimpios[[#This Row],[Perdida $ por Usuario]]&gt;100, "Grave",IF(DatosLimpios[[#This Row],[Perdida $ por Usuario]]&gt;40, "Moderada","Leve"))</f>
        <v>Leve</v>
      </c>
      <c r="T590" s="1" t="str">
        <f t="shared" si="9"/>
        <v>Unknown</v>
      </c>
      <c r="U590" s="3" t="s">
        <v>34</v>
      </c>
      <c r="V590" s="3" t="s">
        <v>57</v>
      </c>
      <c r="W590" s="2">
        <v>26</v>
      </c>
      <c r="X590" s="2" t="str">
        <f>IF(DatosLimpios[[#This Row],[Incident Resolution Time (in Hours)]]&gt;50,"Tardia",IF(DatosLimpios[[#This Row],[Incident Resolution Time (in Hours)]]&gt;20,"Media","Rapida" ))</f>
        <v>Media</v>
      </c>
    </row>
    <row r="591" spans="1:24" x14ac:dyDescent="0.25">
      <c r="A591" s="2">
        <v>594</v>
      </c>
      <c r="B591" s="3" t="s">
        <v>45</v>
      </c>
      <c r="C5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91" s="1" t="str">
        <f>IFERROR(VLOOKUP(DatosLimpios[[#This Row],[Paises]], TablaRegiones[],2,FALSE), "Otra")</f>
        <v>Asia</v>
      </c>
      <c r="E591" s="2">
        <v>2024</v>
      </c>
      <c r="F591" s="3" t="s">
        <v>39</v>
      </c>
      <c r="G591" s="2">
        <f xml:space="preserve"> 2025 -DatosLimpios[[#This Row],[Year]]</f>
        <v>1</v>
      </c>
      <c r="H591" s="1" t="str">
        <f>IF(TRIM(DatosLimpios[[#This Row],[Attack Type]])="","Unknown",PROPER(TRIM(LOWER(DatosLimpios[[#This Row],[Attack Type]]))))</f>
        <v>Ddos</v>
      </c>
      <c r="I591" s="3" t="s">
        <v>18</v>
      </c>
      <c r="J59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91" s="11">
        <v>3547</v>
      </c>
      <c r="L591" s="11">
        <f>IF(DatosLimpios[[#This Row],[Financial Loss (in Million $) ]]="",0,ABS(DatosLimpios[[#This Row],[Financial Loss (in Million $) ]]))*1000</f>
        <v>3547000</v>
      </c>
      <c r="M591" s="11" t="str">
        <f>IF(DatosLimpios[[#This Row],[Perdida economica UNK]]&gt;4000000,"Alta", IF(DatosLimpios[[#This Row],[Perdida economica UNK]]&gt;100000,"Media", "Baja"))</f>
        <v>Media</v>
      </c>
      <c r="N591" s="18" t="s">
        <v>640</v>
      </c>
      <c r="O591" s="3" t="s">
        <v>33</v>
      </c>
      <c r="P591" s="2">
        <f>IF(DatosLimpios[[#This Row],[Number of Affected Users]]="six hundred",600,VALUE(DatosLimpios[[#This Row],[Number of Affected Users]]))</f>
        <v>342575</v>
      </c>
      <c r="Q591" s="2">
        <f>IF(DatosLimpios[[#This Row],[Number of Affected Users]]="six hundred",600,VALUE(DatosLimpios[[#This Row],[Number of Affected Users]]))</f>
        <v>342575</v>
      </c>
      <c r="R591" s="11">
        <f>DatosLimpios[[#This Row],[Perdida economica UNK]] /DatosLimpios[[#This Row],[Nº de Usuarios Afectados]]</f>
        <v>10.353937094066993</v>
      </c>
      <c r="S591" s="11" t="str">
        <f>IF(DatosLimpios[[#This Row],[Perdida $ por Usuario]]&gt;100, "Grave",IF(DatosLimpios[[#This Row],[Perdida $ por Usuario]]&gt;40, "Moderada","Leve"))</f>
        <v>Leve</v>
      </c>
      <c r="T591" s="1" t="str">
        <f t="shared" si="9"/>
        <v>Insider</v>
      </c>
      <c r="U591" s="3" t="s">
        <v>34</v>
      </c>
      <c r="V591" s="3" t="s">
        <v>49</v>
      </c>
      <c r="W591" s="2">
        <v>49</v>
      </c>
      <c r="X591" s="2" t="str">
        <f>IF(DatosLimpios[[#This Row],[Incident Resolution Time (in Hours)]]&gt;50,"Tardia",IF(DatosLimpios[[#This Row],[Incident Resolution Time (in Hours)]]&gt;20,"Media","Rapida" ))</f>
        <v>Media</v>
      </c>
    </row>
    <row r="592" spans="1:24" x14ac:dyDescent="0.25">
      <c r="A592" s="2">
        <v>595</v>
      </c>
      <c r="B592" s="3" t="s">
        <v>71</v>
      </c>
      <c r="C5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592" s="1" t="str">
        <f>IFERROR(VLOOKUP(DatosLimpios[[#This Row],[Paises]], TablaRegiones[],2,FALSE), "Otra")</f>
        <v>Asia</v>
      </c>
      <c r="E592" s="2">
        <v>2024</v>
      </c>
      <c r="F592" s="3" t="s">
        <v>50</v>
      </c>
      <c r="G592" s="2">
        <f xml:space="preserve"> 2025 -DatosLimpios[[#This Row],[Year]]</f>
        <v>1</v>
      </c>
      <c r="H592" s="1" t="str">
        <f>IF(TRIM(DatosLimpios[[#This Row],[Attack Type]])="","Unknown",PROPER(TRIM(LOWER(DatosLimpios[[#This Row],[Attack Type]]))))</f>
        <v>Phishing</v>
      </c>
      <c r="I592" s="3" t="s">
        <v>18</v>
      </c>
      <c r="J59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92" s="11">
        <v>9475</v>
      </c>
      <c r="L592" s="11">
        <f>IF(DatosLimpios[[#This Row],[Financial Loss (in Million $) ]]="",0,ABS(DatosLimpios[[#This Row],[Financial Loss (in Million $) ]]))*1000</f>
        <v>9475000</v>
      </c>
      <c r="M592" s="11" t="str">
        <f>IF(DatosLimpios[[#This Row],[Perdida economica UNK]]&gt;4000000,"Alta", IF(DatosLimpios[[#This Row],[Perdida economica UNK]]&gt;100000,"Media", "Baja"))</f>
        <v>Alta</v>
      </c>
      <c r="N592" s="18" t="s">
        <v>641</v>
      </c>
      <c r="O592" s="3" t="s">
        <v>33</v>
      </c>
      <c r="P592" s="2">
        <f>IF(DatosLimpios[[#This Row],[Number of Affected Users]]="six hundred",600,VALUE(DatosLimpios[[#This Row],[Number of Affected Users]]))</f>
        <v>478963</v>
      </c>
      <c r="Q592" s="2">
        <f>IF(DatosLimpios[[#This Row],[Number of Affected Users]]="six hundred",600,VALUE(DatosLimpios[[#This Row],[Number of Affected Users]]))</f>
        <v>478963</v>
      </c>
      <c r="R592" s="11">
        <f>DatosLimpios[[#This Row],[Perdida economica UNK]] /DatosLimpios[[#This Row],[Nº de Usuarios Afectados]]</f>
        <v>19.782321390170011</v>
      </c>
      <c r="S592" s="11" t="str">
        <f>IF(DatosLimpios[[#This Row],[Perdida $ por Usuario]]&gt;100, "Grave",IF(DatosLimpios[[#This Row],[Perdida $ por Usuario]]&gt;40, "Moderada","Leve"))</f>
        <v>Leve</v>
      </c>
      <c r="T592" s="1" t="str">
        <f t="shared" si="9"/>
        <v>Insider</v>
      </c>
      <c r="U592" s="3" t="s">
        <v>52</v>
      </c>
      <c r="V592" s="3" t="s">
        <v>16</v>
      </c>
      <c r="W592" s="2">
        <v>70</v>
      </c>
      <c r="X592" s="2" t="str">
        <f>IF(DatosLimpios[[#This Row],[Incident Resolution Time (in Hours)]]&gt;50,"Tardia",IF(DatosLimpios[[#This Row],[Incident Resolution Time (in Hours)]]&gt;20,"Media","Rapida" ))</f>
        <v>Tardia</v>
      </c>
    </row>
    <row r="593" spans="1:24" x14ac:dyDescent="0.25">
      <c r="A593" s="2">
        <v>596</v>
      </c>
      <c r="B593" s="3" t="s">
        <v>87</v>
      </c>
      <c r="C5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93" s="1" t="str">
        <f>IFERROR(VLOOKUP(DatosLimpios[[#This Row],[Paises]], TablaRegiones[],2,FALSE), "Otra")</f>
        <v>América</v>
      </c>
      <c r="E593" s="2">
        <v>2017</v>
      </c>
      <c r="F593" s="3" t="s">
        <v>42</v>
      </c>
      <c r="G593" s="2">
        <f xml:space="preserve"> 2025 -DatosLimpios[[#This Row],[Year]]</f>
        <v>8</v>
      </c>
      <c r="H593" s="1" t="str">
        <f>IF(TRIM(DatosLimpios[[#This Row],[Attack Type]])="","Unknown",PROPER(TRIM(LOWER(DatosLimpios[[#This Row],[Attack Type]]))))</f>
        <v>Sql Injection</v>
      </c>
      <c r="I593" s="3" t="s">
        <v>46</v>
      </c>
      <c r="J59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93" s="11">
        <v>3959</v>
      </c>
      <c r="L593" s="11">
        <f>IF(DatosLimpios[[#This Row],[Financial Loss (in Million $) ]]="",0,ABS(DatosLimpios[[#This Row],[Financial Loss (in Million $) ]]))*1000</f>
        <v>3959000</v>
      </c>
      <c r="M593" s="11" t="str">
        <f>IF(DatosLimpios[[#This Row],[Perdida economica UNK]]&gt;4000000,"Alta", IF(DatosLimpios[[#This Row],[Perdida economica UNK]]&gt;100000,"Media", "Baja"))</f>
        <v>Media</v>
      </c>
      <c r="N593" s="18" t="s">
        <v>642</v>
      </c>
      <c r="O593" s="3" t="s">
        <v>36</v>
      </c>
      <c r="P593" s="2">
        <f>IF(DatosLimpios[[#This Row],[Number of Affected Users]]="six hundred",600,VALUE(DatosLimpios[[#This Row],[Number of Affected Users]]))</f>
        <v>910393</v>
      </c>
      <c r="Q593" s="2">
        <f>IF(DatosLimpios[[#This Row],[Number of Affected Users]]="six hundred",600,VALUE(DatosLimpios[[#This Row],[Number of Affected Users]]))</f>
        <v>910393</v>
      </c>
      <c r="R593" s="11">
        <f>DatosLimpios[[#This Row],[Perdida economica UNK]] /DatosLimpios[[#This Row],[Nº de Usuarios Afectados]]</f>
        <v>4.3486713979567062</v>
      </c>
      <c r="S593" s="11" t="str">
        <f>IF(DatosLimpios[[#This Row],[Perdida $ por Usuario]]&gt;100, "Grave",IF(DatosLimpios[[#This Row],[Perdida $ por Usuario]]&gt;40, "Moderada","Leve"))</f>
        <v>Leve</v>
      </c>
      <c r="T593" s="1" t="str">
        <f t="shared" si="9"/>
        <v>Unknown</v>
      </c>
      <c r="U593" s="3" t="s">
        <v>25</v>
      </c>
      <c r="V593" s="3" t="s">
        <v>37</v>
      </c>
      <c r="W593" s="2">
        <v>52</v>
      </c>
      <c r="X593" s="2" t="str">
        <f>IF(DatosLimpios[[#This Row],[Incident Resolution Time (in Hours)]]&gt;50,"Tardia",IF(DatosLimpios[[#This Row],[Incident Resolution Time (in Hours)]]&gt;20,"Media","Rapida" ))</f>
        <v>Tardia</v>
      </c>
    </row>
    <row r="594" spans="1:24" x14ac:dyDescent="0.25">
      <c r="A594" s="2">
        <v>597</v>
      </c>
      <c r="B594" s="3" t="s">
        <v>58</v>
      </c>
      <c r="C5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594" s="1" t="str">
        <f>IFERROR(VLOOKUP(DatosLimpios[[#This Row],[Paises]], TablaRegiones[],2,FALSE), "Otra")</f>
        <v>Oceanía</v>
      </c>
      <c r="E594" s="2">
        <v>2024</v>
      </c>
      <c r="F594" s="3" t="s">
        <v>50</v>
      </c>
      <c r="G594" s="2">
        <f xml:space="preserve"> 2025 -DatosLimpios[[#This Row],[Year]]</f>
        <v>1</v>
      </c>
      <c r="H594" s="1" t="str">
        <f>IF(TRIM(DatosLimpios[[#This Row],[Attack Type]])="","Unknown",PROPER(TRIM(LOWER(DatosLimpios[[#This Row],[Attack Type]]))))</f>
        <v>Phishing</v>
      </c>
      <c r="I594" s="3" t="s">
        <v>46</v>
      </c>
      <c r="J59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94" s="11">
        <v>7052</v>
      </c>
      <c r="L594" s="11">
        <f>IF(DatosLimpios[[#This Row],[Financial Loss (in Million $) ]]="",0,ABS(DatosLimpios[[#This Row],[Financial Loss (in Million $) ]]))*1000</f>
        <v>7052000</v>
      </c>
      <c r="M594" s="11" t="str">
        <f>IF(DatosLimpios[[#This Row],[Perdida economica UNK]]&gt;4000000,"Alta", IF(DatosLimpios[[#This Row],[Perdida economica UNK]]&gt;100000,"Media", "Baja"))</f>
        <v>Alta</v>
      </c>
      <c r="N594" s="18" t="s">
        <v>643</v>
      </c>
      <c r="O594" s="3" t="s">
        <v>33</v>
      </c>
      <c r="P594" s="2">
        <f>IF(DatosLimpios[[#This Row],[Number of Affected Users]]="six hundred",600,VALUE(DatosLimpios[[#This Row],[Number of Affected Users]]))</f>
        <v>601198</v>
      </c>
      <c r="Q594" s="2">
        <f>IF(DatosLimpios[[#This Row],[Number of Affected Users]]="six hundred",600,VALUE(DatosLimpios[[#This Row],[Number of Affected Users]]))</f>
        <v>601198</v>
      </c>
      <c r="R594" s="11">
        <f>DatosLimpios[[#This Row],[Perdida economica UNK]] /DatosLimpios[[#This Row],[Nº de Usuarios Afectados]]</f>
        <v>11.729912607826373</v>
      </c>
      <c r="S594" s="11" t="str">
        <f>IF(DatosLimpios[[#This Row],[Perdida $ por Usuario]]&gt;100, "Grave",IF(DatosLimpios[[#This Row],[Perdida $ por Usuario]]&gt;40, "Moderada","Leve"))</f>
        <v>Leve</v>
      </c>
      <c r="T594" s="1" t="str">
        <f t="shared" si="9"/>
        <v>Insider</v>
      </c>
      <c r="U594" s="3" t="s">
        <v>52</v>
      </c>
      <c r="V594" s="3" t="s">
        <v>57</v>
      </c>
      <c r="W594" s="2">
        <v>41</v>
      </c>
      <c r="X594" s="2" t="str">
        <f>IF(DatosLimpios[[#This Row],[Incident Resolution Time (in Hours)]]&gt;50,"Tardia",IF(DatosLimpios[[#This Row],[Incident Resolution Time (in Hours)]]&gt;20,"Media","Rapida" ))</f>
        <v>Media</v>
      </c>
    </row>
    <row r="595" spans="1:24" x14ac:dyDescent="0.25">
      <c r="A595" s="2">
        <v>598</v>
      </c>
      <c r="B595" s="3" t="s">
        <v>26</v>
      </c>
      <c r="C5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595" s="1" t="str">
        <f>IFERROR(VLOOKUP(DatosLimpios[[#This Row],[Paises]], TablaRegiones[],2,FALSE), "Otra")</f>
        <v>Europa</v>
      </c>
      <c r="E595" s="2">
        <v>2018</v>
      </c>
      <c r="F595" s="3" t="s">
        <v>17</v>
      </c>
      <c r="G595" s="2">
        <f xml:space="preserve"> 2025 -DatosLimpios[[#This Row],[Year]]</f>
        <v>7</v>
      </c>
      <c r="H595" s="1" t="str">
        <f>IF(TRIM(DatosLimpios[[#This Row],[Attack Type]])="","Unknown",PROPER(TRIM(LOWER(DatosLimpios[[#This Row],[Attack Type]]))))</f>
        <v>Ransomware</v>
      </c>
      <c r="I595" s="3" t="s">
        <v>69</v>
      </c>
      <c r="J59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595" s="11">
        <v>66</v>
      </c>
      <c r="L595" s="11">
        <f>IF(DatosLimpios[[#This Row],[Financial Loss (in Million $) ]]="",0,ABS(DatosLimpios[[#This Row],[Financial Loss (in Million $) ]]))*1000</f>
        <v>66000</v>
      </c>
      <c r="M595" s="11" t="str">
        <f>IF(DatosLimpios[[#This Row],[Perdida economica UNK]]&gt;4000000,"Alta", IF(DatosLimpios[[#This Row],[Perdida economica UNK]]&gt;100000,"Media", "Baja"))</f>
        <v>Baja</v>
      </c>
      <c r="N595" s="18" t="s">
        <v>644</v>
      </c>
      <c r="O595" s="3" t="s">
        <v>14</v>
      </c>
      <c r="P595" s="2">
        <f>IF(DatosLimpios[[#This Row],[Number of Affected Users]]="six hundred",600,VALUE(DatosLimpios[[#This Row],[Number of Affected Users]]))</f>
        <v>152302</v>
      </c>
      <c r="Q595" s="2">
        <f>IF(DatosLimpios[[#This Row],[Number of Affected Users]]="six hundred",600,VALUE(DatosLimpios[[#This Row],[Number of Affected Users]]))</f>
        <v>152302</v>
      </c>
      <c r="R595" s="11">
        <f>DatosLimpios[[#This Row],[Perdida economica UNK]] /DatosLimpios[[#This Row],[Nº de Usuarios Afectados]]</f>
        <v>0.43334952922482961</v>
      </c>
      <c r="S595" s="11" t="str">
        <f>IF(DatosLimpios[[#This Row],[Perdida $ por Usuario]]&gt;100, "Grave",IF(DatosLimpios[[#This Row],[Perdida $ por Usuario]]&gt;40, "Moderada","Leve"))</f>
        <v>Leve</v>
      </c>
      <c r="T595" s="1" t="str">
        <f t="shared" si="9"/>
        <v>Hacker Group</v>
      </c>
      <c r="U595" s="3" t="s">
        <v>34</v>
      </c>
      <c r="V595" s="3" t="s">
        <v>31</v>
      </c>
      <c r="W595" s="2">
        <v>26</v>
      </c>
      <c r="X595" s="2" t="str">
        <f>IF(DatosLimpios[[#This Row],[Incident Resolution Time (in Hours)]]&gt;50,"Tardia",IF(DatosLimpios[[#This Row],[Incident Resolution Time (in Hours)]]&gt;20,"Media","Rapida" ))</f>
        <v>Media</v>
      </c>
    </row>
    <row r="596" spans="1:24" x14ac:dyDescent="0.25">
      <c r="A596" s="2">
        <v>599</v>
      </c>
      <c r="B596" s="3" t="s">
        <v>87</v>
      </c>
      <c r="C5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96" s="1" t="str">
        <f>IFERROR(VLOOKUP(DatosLimpios[[#This Row],[Paises]], TablaRegiones[],2,FALSE), "Otra")</f>
        <v>América</v>
      </c>
      <c r="E596" s="2">
        <v>2016</v>
      </c>
      <c r="F596" s="3" t="s">
        <v>42</v>
      </c>
      <c r="G596" s="2">
        <f xml:space="preserve"> 2025 -DatosLimpios[[#This Row],[Year]]</f>
        <v>9</v>
      </c>
      <c r="H596" s="1" t="str">
        <f>IF(TRIM(DatosLimpios[[#This Row],[Attack Type]])="","Unknown",PROPER(TRIM(LOWER(DatosLimpios[[#This Row],[Attack Type]]))))</f>
        <v>Sql Injection</v>
      </c>
      <c r="I596" s="3" t="s">
        <v>47</v>
      </c>
      <c r="J59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596" s="11">
        <v>2585</v>
      </c>
      <c r="L596" s="11">
        <f>IF(DatosLimpios[[#This Row],[Financial Loss (in Million $) ]]="",0,ABS(DatosLimpios[[#This Row],[Financial Loss (in Million $) ]]))*1000</f>
        <v>2585000</v>
      </c>
      <c r="M596" s="11" t="str">
        <f>IF(DatosLimpios[[#This Row],[Perdida economica UNK]]&gt;4000000,"Alta", IF(DatosLimpios[[#This Row],[Perdida economica UNK]]&gt;100000,"Media", "Baja"))</f>
        <v>Media</v>
      </c>
      <c r="N596" s="18" t="s">
        <v>645</v>
      </c>
      <c r="O596" s="3" t="s">
        <v>29</v>
      </c>
      <c r="P596" s="2">
        <f>IF(DatosLimpios[[#This Row],[Number of Affected Users]]="six hundred",600,VALUE(DatosLimpios[[#This Row],[Number of Affected Users]]))</f>
        <v>79102</v>
      </c>
      <c r="Q596" s="2">
        <f>IF(DatosLimpios[[#This Row],[Number of Affected Users]]="six hundred",600,VALUE(DatosLimpios[[#This Row],[Number of Affected Users]]))</f>
        <v>79102</v>
      </c>
      <c r="R596" s="11">
        <f>DatosLimpios[[#This Row],[Perdida economica UNK]] /DatosLimpios[[#This Row],[Nº de Usuarios Afectados]]</f>
        <v>32.679325427928497</v>
      </c>
      <c r="S596" s="11" t="str">
        <f>IF(DatosLimpios[[#This Row],[Perdida $ por Usuario]]&gt;100, "Grave",IF(DatosLimpios[[#This Row],[Perdida $ por Usuario]]&gt;40, "Moderada","Leve"))</f>
        <v>Leve</v>
      </c>
      <c r="T596" s="1" t="str">
        <f t="shared" si="9"/>
        <v>Nation-state</v>
      </c>
      <c r="U596" s="3" t="s">
        <v>52</v>
      </c>
      <c r="V596" s="3" t="s">
        <v>31</v>
      </c>
      <c r="W596" s="2">
        <v>4</v>
      </c>
      <c r="X596" s="2" t="str">
        <f>IF(DatosLimpios[[#This Row],[Incident Resolution Time (in Hours)]]&gt;50,"Tardia",IF(DatosLimpios[[#This Row],[Incident Resolution Time (in Hours)]]&gt;20,"Media","Rapida" ))</f>
        <v>Rapida</v>
      </c>
    </row>
    <row r="597" spans="1:24" x14ac:dyDescent="0.25">
      <c r="A597" s="2">
        <v>600</v>
      </c>
      <c r="B597" s="3" t="s">
        <v>45</v>
      </c>
      <c r="C5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597" s="1" t="str">
        <f>IFERROR(VLOOKUP(DatosLimpios[[#This Row],[Paises]], TablaRegiones[],2,FALSE), "Otra")</f>
        <v>Asia</v>
      </c>
      <c r="E597" s="2">
        <v>2017</v>
      </c>
      <c r="F597" s="3" t="s">
        <v>17</v>
      </c>
      <c r="G597" s="2">
        <f xml:space="preserve"> 2025 -DatosLimpios[[#This Row],[Year]]</f>
        <v>8</v>
      </c>
      <c r="H597" s="1" t="str">
        <f>IF(TRIM(DatosLimpios[[#This Row],[Attack Type]])="","Unknown",PROPER(TRIM(LOWER(DatosLimpios[[#This Row],[Attack Type]]))))</f>
        <v>Ransomware</v>
      </c>
      <c r="I597" s="3" t="s">
        <v>18</v>
      </c>
      <c r="J59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597" s="11">
        <v>8093</v>
      </c>
      <c r="L597" s="11">
        <f>IF(DatosLimpios[[#This Row],[Financial Loss (in Million $) ]]="",0,ABS(DatosLimpios[[#This Row],[Financial Loss (in Million $) ]]))*1000</f>
        <v>8093000</v>
      </c>
      <c r="M597" s="11" t="str">
        <f>IF(DatosLimpios[[#This Row],[Perdida economica UNK]]&gt;4000000,"Alta", IF(DatosLimpios[[#This Row],[Perdida economica UNK]]&gt;100000,"Media", "Baja"))</f>
        <v>Alta</v>
      </c>
      <c r="N597" s="18" t="s">
        <v>646</v>
      </c>
      <c r="O597" s="3" t="s">
        <v>29</v>
      </c>
      <c r="P597" s="2">
        <f>IF(DatosLimpios[[#This Row],[Number of Affected Users]]="six hundred",600,VALUE(DatosLimpios[[#This Row],[Number of Affected Users]]))</f>
        <v>837506</v>
      </c>
      <c r="Q597" s="2">
        <f>IF(DatosLimpios[[#This Row],[Number of Affected Users]]="six hundred",600,VALUE(DatosLimpios[[#This Row],[Number of Affected Users]]))</f>
        <v>837506</v>
      </c>
      <c r="R597" s="11">
        <f>DatosLimpios[[#This Row],[Perdida economica UNK]] /DatosLimpios[[#This Row],[Nº de Usuarios Afectados]]</f>
        <v>9.6632143530912025</v>
      </c>
      <c r="S597" s="11" t="str">
        <f>IF(DatosLimpios[[#This Row],[Perdida $ por Usuario]]&gt;100, "Grave",IF(DatosLimpios[[#This Row],[Perdida $ por Usuario]]&gt;40, "Moderada","Leve"))</f>
        <v>Leve</v>
      </c>
      <c r="T597" s="1" t="str">
        <f t="shared" si="9"/>
        <v>Nation-state</v>
      </c>
      <c r="U597" s="3" t="s">
        <v>52</v>
      </c>
      <c r="V597" s="3" t="s">
        <v>37</v>
      </c>
      <c r="W597" s="2">
        <v>8</v>
      </c>
      <c r="X597" s="2" t="str">
        <f>IF(DatosLimpios[[#This Row],[Incident Resolution Time (in Hours)]]&gt;50,"Tardia",IF(DatosLimpios[[#This Row],[Incident Resolution Time (in Hours)]]&gt;20,"Media","Rapida" ))</f>
        <v>Rapida</v>
      </c>
    </row>
    <row r="598" spans="1:24" x14ac:dyDescent="0.25">
      <c r="A598" s="2">
        <v>601</v>
      </c>
      <c r="B598" s="3" t="s">
        <v>32</v>
      </c>
      <c r="C5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598" s="1" t="str">
        <f>IFERROR(VLOOKUP(DatosLimpios[[#This Row],[Paises]], TablaRegiones[],2,FALSE), "Otra")</f>
        <v>Europa</v>
      </c>
      <c r="E598" s="2">
        <v>2018</v>
      </c>
      <c r="F598" s="3" t="s">
        <v>63</v>
      </c>
      <c r="G598" s="2">
        <f xml:space="preserve"> 2025 -DatosLimpios[[#This Row],[Year]]</f>
        <v>7</v>
      </c>
      <c r="H598" s="1" t="str">
        <f>IF(TRIM(DatosLimpios[[#This Row],[Attack Type]])="","Unknown",PROPER(TRIM(LOWER(DatosLimpios[[#This Row],[Attack Type]]))))</f>
        <v>Malware</v>
      </c>
      <c r="I598" s="3" t="s">
        <v>46</v>
      </c>
      <c r="J59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598" s="11">
        <v>6381</v>
      </c>
      <c r="L598" s="11">
        <f>IF(DatosLimpios[[#This Row],[Financial Loss (in Million $) ]]="",0,ABS(DatosLimpios[[#This Row],[Financial Loss (in Million $) ]]))*1000</f>
        <v>6381000</v>
      </c>
      <c r="M598" s="11" t="str">
        <f>IF(DatosLimpios[[#This Row],[Perdida economica UNK]]&gt;4000000,"Alta", IF(DatosLimpios[[#This Row],[Perdida economica UNK]]&gt;100000,"Media", "Baja"))</f>
        <v>Alta</v>
      </c>
      <c r="N598" s="18" t="s">
        <v>647</v>
      </c>
      <c r="O598" s="3" t="s">
        <v>14</v>
      </c>
      <c r="P598" s="2">
        <f>IF(DatosLimpios[[#This Row],[Number of Affected Users]]="six hundred",600,VALUE(DatosLimpios[[#This Row],[Number of Affected Users]]))</f>
        <v>347441</v>
      </c>
      <c r="Q598" s="2">
        <f>IF(DatosLimpios[[#This Row],[Number of Affected Users]]="six hundred",600,VALUE(DatosLimpios[[#This Row],[Number of Affected Users]]))</f>
        <v>347441</v>
      </c>
      <c r="R598" s="11">
        <f>DatosLimpios[[#This Row],[Perdida economica UNK]] /DatosLimpios[[#This Row],[Nº de Usuarios Afectados]]</f>
        <v>18.36570813461854</v>
      </c>
      <c r="S598" s="11" t="str">
        <f>IF(DatosLimpios[[#This Row],[Perdida $ por Usuario]]&gt;100, "Grave",IF(DatosLimpios[[#This Row],[Perdida $ por Usuario]]&gt;40, "Moderada","Leve"))</f>
        <v>Leve</v>
      </c>
      <c r="T598" s="1" t="str">
        <f t="shared" si="9"/>
        <v>Hacker Group</v>
      </c>
      <c r="U598" s="3" t="s">
        <v>34</v>
      </c>
      <c r="V598" s="3" t="s">
        <v>49</v>
      </c>
      <c r="W598" s="2">
        <v>58</v>
      </c>
      <c r="X598" s="2" t="str">
        <f>IF(DatosLimpios[[#This Row],[Incident Resolution Time (in Hours)]]&gt;50,"Tardia",IF(DatosLimpios[[#This Row],[Incident Resolution Time (in Hours)]]&gt;20,"Media","Rapida" ))</f>
        <v>Tardia</v>
      </c>
    </row>
    <row r="599" spans="1:24" x14ac:dyDescent="0.25">
      <c r="A599" s="2">
        <v>602</v>
      </c>
      <c r="B599" s="3" t="s">
        <v>87</v>
      </c>
      <c r="C5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599" s="1" t="str">
        <f>IFERROR(VLOOKUP(DatosLimpios[[#This Row],[Paises]], TablaRegiones[],2,FALSE), "Otra")</f>
        <v>América</v>
      </c>
      <c r="E599" s="2">
        <v>2021</v>
      </c>
      <c r="F599" s="3" t="s">
        <v>17</v>
      </c>
      <c r="G599" s="2">
        <f xml:space="preserve"> 2025 -DatosLimpios[[#This Row],[Year]]</f>
        <v>4</v>
      </c>
      <c r="H599" s="1" t="str">
        <f>IF(TRIM(DatosLimpios[[#This Row],[Attack Type]])="","Unknown",PROPER(TRIM(LOWER(DatosLimpios[[#This Row],[Attack Type]]))))</f>
        <v>Ransomware</v>
      </c>
      <c r="I599" s="3" t="s">
        <v>27</v>
      </c>
      <c r="J59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599" s="11">
        <v>363</v>
      </c>
      <c r="L599" s="11">
        <f>IF(DatosLimpios[[#This Row],[Financial Loss (in Million $) ]]="",0,ABS(DatosLimpios[[#This Row],[Financial Loss (in Million $) ]]))*1000</f>
        <v>363000</v>
      </c>
      <c r="M599" s="11" t="str">
        <f>IF(DatosLimpios[[#This Row],[Perdida economica UNK]]&gt;4000000,"Alta", IF(DatosLimpios[[#This Row],[Perdida economica UNK]]&gt;100000,"Media", "Baja"))</f>
        <v>Media</v>
      </c>
      <c r="N599" s="18" t="s">
        <v>648</v>
      </c>
      <c r="O599" s="3" t="s">
        <v>33</v>
      </c>
      <c r="P599" s="2">
        <f>IF(DatosLimpios[[#This Row],[Number of Affected Users]]="six hundred",600,VALUE(DatosLimpios[[#This Row],[Number of Affected Users]]))</f>
        <v>231198</v>
      </c>
      <c r="Q599" s="2">
        <f>IF(DatosLimpios[[#This Row],[Number of Affected Users]]="six hundred",600,VALUE(DatosLimpios[[#This Row],[Number of Affected Users]]))</f>
        <v>231198</v>
      </c>
      <c r="R599" s="11">
        <f>DatosLimpios[[#This Row],[Perdida economica UNK]] /DatosLimpios[[#This Row],[Nº de Usuarios Afectados]]</f>
        <v>1.5700827861832716</v>
      </c>
      <c r="S599" s="11" t="str">
        <f>IF(DatosLimpios[[#This Row],[Perdida $ por Usuario]]&gt;100, "Grave",IF(DatosLimpios[[#This Row],[Perdida $ por Usuario]]&gt;40, "Moderada","Leve"))</f>
        <v>Leve</v>
      </c>
      <c r="T599" s="1" t="str">
        <f t="shared" si="9"/>
        <v>Insider</v>
      </c>
      <c r="U599" s="3" t="s">
        <v>15</v>
      </c>
      <c r="V599" s="3" t="s">
        <v>57</v>
      </c>
      <c r="W599" s="2">
        <v>42</v>
      </c>
      <c r="X599" s="2" t="str">
        <f>IF(DatosLimpios[[#This Row],[Incident Resolution Time (in Hours)]]&gt;50,"Tardia",IF(DatosLimpios[[#This Row],[Incident Resolution Time (in Hours)]]&gt;20,"Media","Rapida" ))</f>
        <v>Media</v>
      </c>
    </row>
    <row r="600" spans="1:24" x14ac:dyDescent="0.25">
      <c r="A600" s="2">
        <v>603</v>
      </c>
      <c r="B600" s="3" t="s">
        <v>66</v>
      </c>
      <c r="C6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600" s="1" t="str">
        <f>IFERROR(VLOOKUP(DatosLimpios[[#This Row],[Paises]], TablaRegiones[],2,FALSE), "Otra")</f>
        <v>América</v>
      </c>
      <c r="E600" s="2">
        <v>2016</v>
      </c>
      <c r="F600" s="3" t="s">
        <v>39</v>
      </c>
      <c r="G600" s="2">
        <f xml:space="preserve"> 2025 -DatosLimpios[[#This Row],[Year]]</f>
        <v>9</v>
      </c>
      <c r="H600" s="1" t="str">
        <f>IF(TRIM(DatosLimpios[[#This Row],[Attack Type]])="","Unknown",PROPER(TRIM(LOWER(DatosLimpios[[#This Row],[Attack Type]]))))</f>
        <v>Ddos</v>
      </c>
      <c r="I600" s="3" t="s">
        <v>69</v>
      </c>
      <c r="J60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00" s="11">
        <v>8009</v>
      </c>
      <c r="L600" s="11">
        <f>IF(DatosLimpios[[#This Row],[Financial Loss (in Million $) ]]="",0,ABS(DatosLimpios[[#This Row],[Financial Loss (in Million $) ]]))*1000</f>
        <v>8009000</v>
      </c>
      <c r="M600" s="11" t="str">
        <f>IF(DatosLimpios[[#This Row],[Perdida economica UNK]]&gt;4000000,"Alta", IF(DatosLimpios[[#This Row],[Perdida economica UNK]]&gt;100000,"Media", "Baja"))</f>
        <v>Alta</v>
      </c>
      <c r="N600" s="18" t="s">
        <v>649</v>
      </c>
      <c r="O600" s="3" t="s">
        <v>36</v>
      </c>
      <c r="P600" s="2">
        <f>IF(DatosLimpios[[#This Row],[Number of Affected Users]]="six hundred",600,VALUE(DatosLimpios[[#This Row],[Number of Affected Users]]))</f>
        <v>555275</v>
      </c>
      <c r="Q600" s="2">
        <f>IF(DatosLimpios[[#This Row],[Number of Affected Users]]="six hundred",600,VALUE(DatosLimpios[[#This Row],[Number of Affected Users]]))</f>
        <v>555275</v>
      </c>
      <c r="R600" s="11">
        <f>DatosLimpios[[#This Row],[Perdida economica UNK]] /DatosLimpios[[#This Row],[Nº de Usuarios Afectados]]</f>
        <v>14.423483859348972</v>
      </c>
      <c r="S600" s="11" t="str">
        <f>IF(DatosLimpios[[#This Row],[Perdida $ por Usuario]]&gt;100, "Grave",IF(DatosLimpios[[#This Row],[Perdida $ por Usuario]]&gt;40, "Moderada","Leve"))</f>
        <v>Leve</v>
      </c>
      <c r="T600" s="1" t="str">
        <f t="shared" si="9"/>
        <v>Unknown</v>
      </c>
      <c r="U600" s="3" t="s">
        <v>34</v>
      </c>
      <c r="V600" s="3" t="s">
        <v>37</v>
      </c>
      <c r="W600" s="2">
        <v>71</v>
      </c>
      <c r="X600" s="2" t="str">
        <f>IF(DatosLimpios[[#This Row],[Incident Resolution Time (in Hours)]]&gt;50,"Tardia",IF(DatosLimpios[[#This Row],[Incident Resolution Time (in Hours)]]&gt;20,"Media","Rapida" ))</f>
        <v>Tardia</v>
      </c>
    </row>
    <row r="601" spans="1:24" x14ac:dyDescent="0.25">
      <c r="A601" s="2">
        <v>604</v>
      </c>
      <c r="B601" s="3" t="s">
        <v>26</v>
      </c>
      <c r="C6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01" s="1" t="str">
        <f>IFERROR(VLOOKUP(DatosLimpios[[#This Row],[Paises]], TablaRegiones[],2,FALSE), "Otra")</f>
        <v>Europa</v>
      </c>
      <c r="E601" s="2">
        <v>2016</v>
      </c>
      <c r="F601" s="3" t="s">
        <v>42</v>
      </c>
      <c r="G601" s="2">
        <f xml:space="preserve"> 2025 -DatosLimpios[[#This Row],[Year]]</f>
        <v>9</v>
      </c>
      <c r="H601" s="1" t="str">
        <f>IF(TRIM(DatosLimpios[[#This Row],[Attack Type]])="","Unknown",PROPER(TRIM(LOWER(DatosLimpios[[#This Row],[Attack Type]]))))</f>
        <v>Sql Injection</v>
      </c>
      <c r="I601" s="3" t="s">
        <v>18</v>
      </c>
      <c r="J60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01" s="11">
        <v>2451</v>
      </c>
      <c r="L601" s="11">
        <f>IF(DatosLimpios[[#This Row],[Financial Loss (in Million $) ]]="",0,ABS(DatosLimpios[[#This Row],[Financial Loss (in Million $) ]]))*1000</f>
        <v>2451000</v>
      </c>
      <c r="M601" s="11" t="str">
        <f>IF(DatosLimpios[[#This Row],[Perdida economica UNK]]&gt;4000000,"Alta", IF(DatosLimpios[[#This Row],[Perdida economica UNK]]&gt;100000,"Media", "Baja"))</f>
        <v>Media</v>
      </c>
      <c r="N601" s="18" t="s">
        <v>650</v>
      </c>
      <c r="O601" s="3" t="s">
        <v>36</v>
      </c>
      <c r="P601" s="2">
        <f>IF(DatosLimpios[[#This Row],[Number of Affected Users]]="six hundred",600,VALUE(DatosLimpios[[#This Row],[Number of Affected Users]]))</f>
        <v>46699</v>
      </c>
      <c r="Q601" s="2">
        <f>IF(DatosLimpios[[#This Row],[Number of Affected Users]]="six hundred",600,VALUE(DatosLimpios[[#This Row],[Number of Affected Users]]))</f>
        <v>46699</v>
      </c>
      <c r="R601" s="11">
        <f>DatosLimpios[[#This Row],[Perdida economica UNK]] /DatosLimpios[[#This Row],[Nº de Usuarios Afectados]]</f>
        <v>52.485063919998289</v>
      </c>
      <c r="S601" s="11" t="str">
        <f>IF(DatosLimpios[[#This Row],[Perdida $ por Usuario]]&gt;100, "Grave",IF(DatosLimpios[[#This Row],[Perdida $ por Usuario]]&gt;40, "Moderada","Leve"))</f>
        <v>Moderada</v>
      </c>
      <c r="T601" s="1" t="str">
        <f t="shared" si="9"/>
        <v>Unknown</v>
      </c>
      <c r="U601" s="3" t="s">
        <v>52</v>
      </c>
      <c r="V601" s="3" t="s">
        <v>37</v>
      </c>
      <c r="W601" s="2">
        <v>53</v>
      </c>
      <c r="X601" s="2" t="str">
        <f>IF(DatosLimpios[[#This Row],[Incident Resolution Time (in Hours)]]&gt;50,"Tardia",IF(DatosLimpios[[#This Row],[Incident Resolution Time (in Hours)]]&gt;20,"Media","Rapida" ))</f>
        <v>Tardia</v>
      </c>
    </row>
    <row r="602" spans="1:24" x14ac:dyDescent="0.25">
      <c r="A602" s="2">
        <v>605</v>
      </c>
      <c r="B602" s="3" t="s">
        <v>26</v>
      </c>
      <c r="C6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02" s="1" t="str">
        <f>IFERROR(VLOOKUP(DatosLimpios[[#This Row],[Paises]], TablaRegiones[],2,FALSE), "Otra")</f>
        <v>Europa</v>
      </c>
      <c r="E602" s="2">
        <v>2024</v>
      </c>
      <c r="F602" s="3" t="s">
        <v>22</v>
      </c>
      <c r="G602" s="2">
        <f xml:space="preserve"> 2025 -DatosLimpios[[#This Row],[Year]]</f>
        <v>1</v>
      </c>
      <c r="H602" s="1" t="str">
        <f>IF(TRIM(DatosLimpios[[#This Row],[Attack Type]])="","Unknown",PROPER(TRIM(LOWER(DatosLimpios[[#This Row],[Attack Type]]))))</f>
        <v>Man-In-The-Middle</v>
      </c>
      <c r="I602" s="3" t="s">
        <v>23</v>
      </c>
      <c r="J60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02" s="11">
        <v>5623</v>
      </c>
      <c r="L602" s="11">
        <f>IF(DatosLimpios[[#This Row],[Financial Loss (in Million $) ]]="",0,ABS(DatosLimpios[[#This Row],[Financial Loss (in Million $) ]]))*1000</f>
        <v>5623000</v>
      </c>
      <c r="M602" s="11" t="str">
        <f>IF(DatosLimpios[[#This Row],[Perdida economica UNK]]&gt;4000000,"Alta", IF(DatosLimpios[[#This Row],[Perdida economica UNK]]&gt;100000,"Media", "Baja"))</f>
        <v>Alta</v>
      </c>
      <c r="N602" s="18" t="s">
        <v>651</v>
      </c>
      <c r="O602" s="3" t="s">
        <v>36</v>
      </c>
      <c r="P602" s="2">
        <f>IF(DatosLimpios[[#This Row],[Number of Affected Users]]="six hundred",600,VALUE(DatosLimpios[[#This Row],[Number of Affected Users]]))</f>
        <v>706469</v>
      </c>
      <c r="Q602" s="2">
        <f>IF(DatosLimpios[[#This Row],[Number of Affected Users]]="six hundred",600,VALUE(DatosLimpios[[#This Row],[Number of Affected Users]]))</f>
        <v>706469</v>
      </c>
      <c r="R602" s="11">
        <f>DatosLimpios[[#This Row],[Perdida economica UNK]] /DatosLimpios[[#This Row],[Nº de Usuarios Afectados]]</f>
        <v>7.9593018235761228</v>
      </c>
      <c r="S602" s="11" t="str">
        <f>IF(DatosLimpios[[#This Row],[Perdida $ por Usuario]]&gt;100, "Grave",IF(DatosLimpios[[#This Row],[Perdida $ por Usuario]]&gt;40, "Moderada","Leve"))</f>
        <v>Leve</v>
      </c>
      <c r="T602" s="1" t="str">
        <f t="shared" si="9"/>
        <v>Unknown</v>
      </c>
      <c r="U602" s="3" t="s">
        <v>15</v>
      </c>
      <c r="V602" s="3" t="s">
        <v>57</v>
      </c>
      <c r="W602" s="2">
        <v>17</v>
      </c>
      <c r="X602" s="2" t="str">
        <f>IF(DatosLimpios[[#This Row],[Incident Resolution Time (in Hours)]]&gt;50,"Tardia",IF(DatosLimpios[[#This Row],[Incident Resolution Time (in Hours)]]&gt;20,"Media","Rapida" ))</f>
        <v>Rapida</v>
      </c>
    </row>
    <row r="603" spans="1:24" x14ac:dyDescent="0.25">
      <c r="A603" s="2">
        <v>606</v>
      </c>
      <c r="B603" s="3" t="s">
        <v>10</v>
      </c>
      <c r="C6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03" s="1" t="str">
        <f>IFERROR(VLOOKUP(DatosLimpios[[#This Row],[Paises]], TablaRegiones[],2,FALSE), "Otra")</f>
        <v>Asia</v>
      </c>
      <c r="E603" s="2">
        <v>2018</v>
      </c>
      <c r="F603" s="3" t="s">
        <v>17</v>
      </c>
      <c r="G603" s="2">
        <f xml:space="preserve"> 2025 -DatosLimpios[[#This Row],[Year]]</f>
        <v>7</v>
      </c>
      <c r="H603" s="1" t="str">
        <f>IF(TRIM(DatosLimpios[[#This Row],[Attack Type]])="","Unknown",PROPER(TRIM(LOWER(DatosLimpios[[#This Row],[Attack Type]]))))</f>
        <v>Ransomware</v>
      </c>
      <c r="I603" s="3" t="s">
        <v>23</v>
      </c>
      <c r="J60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03" s="11">
        <v>4373</v>
      </c>
      <c r="L603" s="11">
        <f>IF(DatosLimpios[[#This Row],[Financial Loss (in Million $) ]]="",0,ABS(DatosLimpios[[#This Row],[Financial Loss (in Million $) ]]))*1000</f>
        <v>4373000</v>
      </c>
      <c r="M603" s="11" t="str">
        <f>IF(DatosLimpios[[#This Row],[Perdida economica UNK]]&gt;4000000,"Alta", IF(DatosLimpios[[#This Row],[Perdida economica UNK]]&gt;100000,"Media", "Baja"))</f>
        <v>Alta</v>
      </c>
      <c r="N603" s="18" t="s">
        <v>652</v>
      </c>
      <c r="O603" s="3" t="s">
        <v>36</v>
      </c>
      <c r="P603" s="2">
        <f>IF(DatosLimpios[[#This Row],[Number of Affected Users]]="six hundred",600,VALUE(DatosLimpios[[#This Row],[Number of Affected Users]]))</f>
        <v>311165</v>
      </c>
      <c r="Q603" s="2">
        <f>IF(DatosLimpios[[#This Row],[Number of Affected Users]]="six hundred",600,VALUE(DatosLimpios[[#This Row],[Number of Affected Users]]))</f>
        <v>311165</v>
      </c>
      <c r="R603" s="11">
        <f>DatosLimpios[[#This Row],[Perdida economica UNK]] /DatosLimpios[[#This Row],[Nº de Usuarios Afectados]]</f>
        <v>14.053637137852908</v>
      </c>
      <c r="S603" s="11" t="str">
        <f>IF(DatosLimpios[[#This Row],[Perdida $ por Usuario]]&gt;100, "Grave",IF(DatosLimpios[[#This Row],[Perdida $ por Usuario]]&gt;40, "Moderada","Leve"))</f>
        <v>Leve</v>
      </c>
      <c r="T603" s="1" t="str">
        <f t="shared" si="9"/>
        <v>Unknown</v>
      </c>
      <c r="U603" s="3" t="s">
        <v>34</v>
      </c>
      <c r="V603" s="3" t="s">
        <v>31</v>
      </c>
      <c r="W603" s="2">
        <v>34</v>
      </c>
      <c r="X603" s="2" t="str">
        <f>IF(DatosLimpios[[#This Row],[Incident Resolution Time (in Hours)]]&gt;50,"Tardia",IF(DatosLimpios[[#This Row],[Incident Resolution Time (in Hours)]]&gt;20,"Media","Rapida" ))</f>
        <v>Media</v>
      </c>
    </row>
    <row r="604" spans="1:24" x14ac:dyDescent="0.25">
      <c r="A604" s="2">
        <v>607</v>
      </c>
      <c r="B604" s="3" t="s">
        <v>41</v>
      </c>
      <c r="C6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04" s="1" t="str">
        <f>IFERROR(VLOOKUP(DatosLimpios[[#This Row],[Paises]], TablaRegiones[],2,FALSE), "Otra")</f>
        <v>Europa</v>
      </c>
      <c r="E604" s="2">
        <v>2019</v>
      </c>
      <c r="F604" s="3" t="s">
        <v>42</v>
      </c>
      <c r="G604" s="2">
        <f xml:space="preserve"> 2025 -DatosLimpios[[#This Row],[Year]]</f>
        <v>6</v>
      </c>
      <c r="H604" s="1" t="str">
        <f>IF(TRIM(DatosLimpios[[#This Row],[Attack Type]])="","Unknown",PROPER(TRIM(LOWER(DatosLimpios[[#This Row],[Attack Type]]))))</f>
        <v>Sql Injection</v>
      </c>
      <c r="I604" s="3" t="s">
        <v>69</v>
      </c>
      <c r="J60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04" s="11">
        <v>8513</v>
      </c>
      <c r="L604" s="11">
        <f>IF(DatosLimpios[[#This Row],[Financial Loss (in Million $) ]]="",0,ABS(DatosLimpios[[#This Row],[Financial Loss (in Million $) ]]))*1000</f>
        <v>8513000</v>
      </c>
      <c r="M604" s="11" t="str">
        <f>IF(DatosLimpios[[#This Row],[Perdida economica UNK]]&gt;4000000,"Alta", IF(DatosLimpios[[#This Row],[Perdida economica UNK]]&gt;100000,"Media", "Baja"))</f>
        <v>Alta</v>
      </c>
      <c r="N604" s="18" t="s">
        <v>653</v>
      </c>
      <c r="O604" s="3" t="s">
        <v>29</v>
      </c>
      <c r="P604" s="2">
        <f>IF(DatosLimpios[[#This Row],[Number of Affected Users]]="six hundred",600,VALUE(DatosLimpios[[#This Row],[Number of Affected Users]]))</f>
        <v>304257</v>
      </c>
      <c r="Q604" s="2">
        <f>IF(DatosLimpios[[#This Row],[Number of Affected Users]]="six hundred",600,VALUE(DatosLimpios[[#This Row],[Number of Affected Users]]))</f>
        <v>304257</v>
      </c>
      <c r="R604" s="11">
        <f>DatosLimpios[[#This Row],[Perdida economica UNK]] /DatosLimpios[[#This Row],[Nº de Usuarios Afectados]]</f>
        <v>27.97963563697795</v>
      </c>
      <c r="S604" s="11" t="str">
        <f>IF(DatosLimpios[[#This Row],[Perdida $ por Usuario]]&gt;100, "Grave",IF(DatosLimpios[[#This Row],[Perdida $ por Usuario]]&gt;40, "Moderada","Leve"))</f>
        <v>Leve</v>
      </c>
      <c r="T604" s="1" t="str">
        <f t="shared" si="9"/>
        <v>Nation-state</v>
      </c>
      <c r="U604" s="3" t="s">
        <v>25</v>
      </c>
      <c r="V604" s="3" t="s">
        <v>37</v>
      </c>
      <c r="W604" s="2">
        <v>20</v>
      </c>
      <c r="X604" s="2" t="str">
        <f>IF(DatosLimpios[[#This Row],[Incident Resolution Time (in Hours)]]&gt;50,"Tardia",IF(DatosLimpios[[#This Row],[Incident Resolution Time (in Hours)]]&gt;20,"Media","Rapida" ))</f>
        <v>Rapida</v>
      </c>
    </row>
    <row r="605" spans="1:24" x14ac:dyDescent="0.25">
      <c r="A605" s="2">
        <v>608</v>
      </c>
      <c r="B605" s="3" t="s">
        <v>66</v>
      </c>
      <c r="C6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605" s="1" t="str">
        <f>IFERROR(VLOOKUP(DatosLimpios[[#This Row],[Paises]], TablaRegiones[],2,FALSE), "Otra")</f>
        <v>América</v>
      </c>
      <c r="E605" s="2">
        <v>2017</v>
      </c>
      <c r="F605" s="3" t="s">
        <v>42</v>
      </c>
      <c r="G605" s="2">
        <f xml:space="preserve"> 2025 -DatosLimpios[[#This Row],[Year]]</f>
        <v>8</v>
      </c>
      <c r="H605" s="1" t="str">
        <f>IF(TRIM(DatosLimpios[[#This Row],[Attack Type]])="","Unknown",PROPER(TRIM(LOWER(DatosLimpios[[#This Row],[Attack Type]]))))</f>
        <v>Sql Injection</v>
      </c>
      <c r="I605" s="3" t="s">
        <v>27</v>
      </c>
      <c r="J60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05" s="11">
        <v>2405</v>
      </c>
      <c r="L605" s="11">
        <f>IF(DatosLimpios[[#This Row],[Financial Loss (in Million $) ]]="",0,ABS(DatosLimpios[[#This Row],[Financial Loss (in Million $) ]]))*1000</f>
        <v>2405000</v>
      </c>
      <c r="M605" s="11" t="str">
        <f>IF(DatosLimpios[[#This Row],[Perdida economica UNK]]&gt;4000000,"Alta", IF(DatosLimpios[[#This Row],[Perdida economica UNK]]&gt;100000,"Media", "Baja"))</f>
        <v>Media</v>
      </c>
      <c r="N605" s="18" t="s">
        <v>654</v>
      </c>
      <c r="O605" s="3" t="s">
        <v>33</v>
      </c>
      <c r="P605" s="2">
        <f>IF(DatosLimpios[[#This Row],[Number of Affected Users]]="six hundred",600,VALUE(DatosLimpios[[#This Row],[Number of Affected Users]]))</f>
        <v>446378</v>
      </c>
      <c r="Q605" s="2">
        <f>IF(DatosLimpios[[#This Row],[Number of Affected Users]]="six hundred",600,VALUE(DatosLimpios[[#This Row],[Number of Affected Users]]))</f>
        <v>446378</v>
      </c>
      <c r="R605" s="11">
        <f>DatosLimpios[[#This Row],[Perdida economica UNK]] /DatosLimpios[[#This Row],[Nº de Usuarios Afectados]]</f>
        <v>5.3878103311543128</v>
      </c>
      <c r="S605" s="11" t="str">
        <f>IF(DatosLimpios[[#This Row],[Perdida $ por Usuario]]&gt;100, "Grave",IF(DatosLimpios[[#This Row],[Perdida $ por Usuario]]&gt;40, "Moderada","Leve"))</f>
        <v>Leve</v>
      </c>
      <c r="T605" s="1" t="str">
        <f t="shared" si="9"/>
        <v>Insider</v>
      </c>
      <c r="U605" s="3" t="s">
        <v>15</v>
      </c>
      <c r="V605" s="3" t="s">
        <v>37</v>
      </c>
      <c r="W605" s="2">
        <v>59</v>
      </c>
      <c r="X605" s="2" t="str">
        <f>IF(DatosLimpios[[#This Row],[Incident Resolution Time (in Hours)]]&gt;50,"Tardia",IF(DatosLimpios[[#This Row],[Incident Resolution Time (in Hours)]]&gt;20,"Media","Rapida" ))</f>
        <v>Tardia</v>
      </c>
    </row>
    <row r="606" spans="1:24" x14ac:dyDescent="0.25">
      <c r="A606" s="2">
        <v>609</v>
      </c>
      <c r="B606" s="3" t="s">
        <v>10</v>
      </c>
      <c r="C6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06" s="1" t="str">
        <f>IFERROR(VLOOKUP(DatosLimpios[[#This Row],[Paises]], TablaRegiones[],2,FALSE), "Otra")</f>
        <v>Asia</v>
      </c>
      <c r="E606" s="2">
        <v>2021</v>
      </c>
      <c r="F606" s="3" t="s">
        <v>17</v>
      </c>
      <c r="G606" s="2">
        <f xml:space="preserve"> 2025 -DatosLimpios[[#This Row],[Year]]</f>
        <v>4</v>
      </c>
      <c r="H606" s="1" t="str">
        <f>IF(TRIM(DatosLimpios[[#This Row],[Attack Type]])="","Unknown",PROPER(TRIM(LOWER(DatosLimpios[[#This Row],[Attack Type]]))))</f>
        <v>Ransomware</v>
      </c>
      <c r="I606" s="3" t="s">
        <v>47</v>
      </c>
      <c r="J60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06" s="11">
        <v>3272</v>
      </c>
      <c r="L606" s="11">
        <f>IF(DatosLimpios[[#This Row],[Financial Loss (in Million $) ]]="",0,ABS(DatosLimpios[[#This Row],[Financial Loss (in Million $) ]]))*1000</f>
        <v>3272000</v>
      </c>
      <c r="M606" s="11" t="str">
        <f>IF(DatosLimpios[[#This Row],[Perdida economica UNK]]&gt;4000000,"Alta", IF(DatosLimpios[[#This Row],[Perdida economica UNK]]&gt;100000,"Media", "Baja"))</f>
        <v>Media</v>
      </c>
      <c r="N606" s="18" t="s">
        <v>655</v>
      </c>
      <c r="O606" s="3" t="s">
        <v>14</v>
      </c>
      <c r="P606" s="2">
        <f>IF(DatosLimpios[[#This Row],[Number of Affected Users]]="six hundred",600,VALUE(DatosLimpios[[#This Row],[Number of Affected Users]]))</f>
        <v>994243</v>
      </c>
      <c r="Q606" s="2">
        <f>IF(DatosLimpios[[#This Row],[Number of Affected Users]]="six hundred",600,VALUE(DatosLimpios[[#This Row],[Number of Affected Users]]))</f>
        <v>994243</v>
      </c>
      <c r="R606" s="11">
        <f>DatosLimpios[[#This Row],[Perdida economica UNK]] /DatosLimpios[[#This Row],[Nº de Usuarios Afectados]]</f>
        <v>3.2909459759837385</v>
      </c>
      <c r="S606" s="11" t="str">
        <f>IF(DatosLimpios[[#This Row],[Perdida $ por Usuario]]&gt;100, "Grave",IF(DatosLimpios[[#This Row],[Perdida $ por Usuario]]&gt;40, "Moderada","Leve"))</f>
        <v>Leve</v>
      </c>
      <c r="T606" s="1" t="str">
        <f t="shared" si="9"/>
        <v>Hacker Group</v>
      </c>
      <c r="U606" s="3" t="s">
        <v>34</v>
      </c>
      <c r="V606" s="3" t="s">
        <v>49</v>
      </c>
      <c r="W606" s="2">
        <v>54</v>
      </c>
      <c r="X606" s="2" t="str">
        <f>IF(DatosLimpios[[#This Row],[Incident Resolution Time (in Hours)]]&gt;50,"Tardia",IF(DatosLimpios[[#This Row],[Incident Resolution Time (in Hours)]]&gt;20,"Media","Rapida" ))</f>
        <v>Tardia</v>
      </c>
    </row>
    <row r="607" spans="1:24" x14ac:dyDescent="0.25">
      <c r="A607" s="2">
        <v>610</v>
      </c>
      <c r="B607" s="3" t="s">
        <v>26</v>
      </c>
      <c r="C6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07" s="1" t="str">
        <f>IFERROR(VLOOKUP(DatosLimpios[[#This Row],[Paises]], TablaRegiones[],2,FALSE), "Otra")</f>
        <v>Europa</v>
      </c>
      <c r="E607" s="2">
        <v>2015</v>
      </c>
      <c r="F607" s="3" t="s">
        <v>50</v>
      </c>
      <c r="G607" s="2">
        <f xml:space="preserve"> 2025 -DatosLimpios[[#This Row],[Year]]</f>
        <v>10</v>
      </c>
      <c r="H607" s="1" t="str">
        <f>IF(TRIM(DatosLimpios[[#This Row],[Attack Type]])="","Unknown",PROPER(TRIM(LOWER(DatosLimpios[[#This Row],[Attack Type]]))))</f>
        <v>Phishing</v>
      </c>
      <c r="I607" s="3" t="s">
        <v>47</v>
      </c>
      <c r="J60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07" s="11">
        <v>8175</v>
      </c>
      <c r="L607" s="11">
        <f>IF(DatosLimpios[[#This Row],[Financial Loss (in Million $) ]]="",0,ABS(DatosLimpios[[#This Row],[Financial Loss (in Million $) ]]))*1000</f>
        <v>8175000</v>
      </c>
      <c r="M607" s="11" t="str">
        <f>IF(DatosLimpios[[#This Row],[Perdida economica UNK]]&gt;4000000,"Alta", IF(DatosLimpios[[#This Row],[Perdida economica UNK]]&gt;100000,"Media", "Baja"))</f>
        <v>Alta</v>
      </c>
      <c r="N607" s="18" t="s">
        <v>656</v>
      </c>
      <c r="O607" s="3" t="s">
        <v>36</v>
      </c>
      <c r="P607" s="2">
        <f>IF(DatosLimpios[[#This Row],[Number of Affected Users]]="six hundred",600,VALUE(DatosLimpios[[#This Row],[Number of Affected Users]]))</f>
        <v>98634</v>
      </c>
      <c r="Q607" s="2">
        <f>IF(DatosLimpios[[#This Row],[Number of Affected Users]]="six hundred",600,VALUE(DatosLimpios[[#This Row],[Number of Affected Users]]))</f>
        <v>98634</v>
      </c>
      <c r="R607" s="11">
        <f>DatosLimpios[[#This Row],[Perdida economica UNK]] /DatosLimpios[[#This Row],[Nº de Usuarios Afectados]]</f>
        <v>82.882170448324104</v>
      </c>
      <c r="S607" s="11" t="str">
        <f>IF(DatosLimpios[[#This Row],[Perdida $ por Usuario]]&gt;100, "Grave",IF(DatosLimpios[[#This Row],[Perdida $ por Usuario]]&gt;40, "Moderada","Leve"))</f>
        <v>Moderada</v>
      </c>
      <c r="T607" s="1" t="str">
        <f t="shared" si="9"/>
        <v>Unknown</v>
      </c>
      <c r="U607" s="3" t="s">
        <v>34</v>
      </c>
      <c r="V607" s="3" t="s">
        <v>16</v>
      </c>
      <c r="W607" s="2">
        <v>5</v>
      </c>
      <c r="X607" s="2" t="str">
        <f>IF(DatosLimpios[[#This Row],[Incident Resolution Time (in Hours)]]&gt;50,"Tardia",IF(DatosLimpios[[#This Row],[Incident Resolution Time (in Hours)]]&gt;20,"Media","Rapida" ))</f>
        <v>Rapida</v>
      </c>
    </row>
    <row r="608" spans="1:24" x14ac:dyDescent="0.25">
      <c r="A608" s="2">
        <v>611</v>
      </c>
      <c r="B608" s="3" t="s">
        <v>87</v>
      </c>
      <c r="C6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608" s="1" t="str">
        <f>IFERROR(VLOOKUP(DatosLimpios[[#This Row],[Paises]], TablaRegiones[],2,FALSE), "Otra")</f>
        <v>América</v>
      </c>
      <c r="E608" s="2">
        <v>2018</v>
      </c>
      <c r="F608" s="3" t="s">
        <v>50</v>
      </c>
      <c r="G608" s="2">
        <f xml:space="preserve"> 2025 -DatosLimpios[[#This Row],[Year]]</f>
        <v>7</v>
      </c>
      <c r="H608" s="1" t="str">
        <f>IF(TRIM(DatosLimpios[[#This Row],[Attack Type]])="","Unknown",PROPER(TRIM(LOWER(DatosLimpios[[#This Row],[Attack Type]]))))</f>
        <v>Phishing</v>
      </c>
      <c r="I608" s="3" t="s">
        <v>27</v>
      </c>
      <c r="J60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08" s="11">
        <v>4246</v>
      </c>
      <c r="L608" s="11">
        <f>IF(DatosLimpios[[#This Row],[Financial Loss (in Million $) ]]="",0,ABS(DatosLimpios[[#This Row],[Financial Loss (in Million $) ]]))*1000</f>
        <v>4246000</v>
      </c>
      <c r="M608" s="11" t="str">
        <f>IF(DatosLimpios[[#This Row],[Perdida economica UNK]]&gt;4000000,"Alta", IF(DatosLimpios[[#This Row],[Perdida economica UNK]]&gt;100000,"Media", "Baja"))</f>
        <v>Alta</v>
      </c>
      <c r="N608" s="18" t="s">
        <v>657</v>
      </c>
      <c r="O608" s="3" t="s">
        <v>29</v>
      </c>
      <c r="P608" s="2">
        <f>IF(DatosLimpios[[#This Row],[Number of Affected Users]]="six hundred",600,VALUE(DatosLimpios[[#This Row],[Number of Affected Users]]))</f>
        <v>93999</v>
      </c>
      <c r="Q608" s="2">
        <f>IF(DatosLimpios[[#This Row],[Number of Affected Users]]="six hundred",600,VALUE(DatosLimpios[[#This Row],[Number of Affected Users]]))</f>
        <v>93999</v>
      </c>
      <c r="R608" s="11">
        <f>DatosLimpios[[#This Row],[Perdida economica UNK]] /DatosLimpios[[#This Row],[Nº de Usuarios Afectados]]</f>
        <v>45.17069330524793</v>
      </c>
      <c r="S608" s="11" t="str">
        <f>IF(DatosLimpios[[#This Row],[Perdida $ por Usuario]]&gt;100, "Grave",IF(DatosLimpios[[#This Row],[Perdida $ por Usuario]]&gt;40, "Moderada","Leve"))</f>
        <v>Moderada</v>
      </c>
      <c r="T608" s="1" t="str">
        <f t="shared" si="9"/>
        <v>Nation-state</v>
      </c>
      <c r="U608" s="3" t="s">
        <v>34</v>
      </c>
      <c r="V608" s="3" t="s">
        <v>57</v>
      </c>
      <c r="W608" s="2">
        <v>65</v>
      </c>
      <c r="X608" s="2" t="str">
        <f>IF(DatosLimpios[[#This Row],[Incident Resolution Time (in Hours)]]&gt;50,"Tardia",IF(DatosLimpios[[#This Row],[Incident Resolution Time (in Hours)]]&gt;20,"Media","Rapida" ))</f>
        <v>Tardia</v>
      </c>
    </row>
    <row r="609" spans="1:24" x14ac:dyDescent="0.25">
      <c r="A609" s="2">
        <v>612</v>
      </c>
      <c r="B609" s="3" t="s">
        <v>41</v>
      </c>
      <c r="C6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09" s="1" t="str">
        <f>IFERROR(VLOOKUP(DatosLimpios[[#This Row],[Paises]], TablaRegiones[],2,FALSE), "Otra")</f>
        <v>Europa</v>
      </c>
      <c r="E609" s="2">
        <v>2017</v>
      </c>
      <c r="F609" s="3" t="s">
        <v>42</v>
      </c>
      <c r="G609" s="2">
        <f xml:space="preserve"> 2025 -DatosLimpios[[#This Row],[Year]]</f>
        <v>8</v>
      </c>
      <c r="H609" s="1" t="str">
        <f>IF(TRIM(DatosLimpios[[#This Row],[Attack Type]])="","Unknown",PROPER(TRIM(LOWER(DatosLimpios[[#This Row],[Attack Type]]))))</f>
        <v>Sql Injection</v>
      </c>
      <c r="I609" s="3" t="s">
        <v>12</v>
      </c>
      <c r="J60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09" s="11">
        <v>1454</v>
      </c>
      <c r="L609" s="11">
        <f>IF(DatosLimpios[[#This Row],[Financial Loss (in Million $) ]]="",0,ABS(DatosLimpios[[#This Row],[Financial Loss (in Million $) ]]))*1000</f>
        <v>1454000</v>
      </c>
      <c r="M609" s="11" t="str">
        <f>IF(DatosLimpios[[#This Row],[Perdida economica UNK]]&gt;4000000,"Alta", IF(DatosLimpios[[#This Row],[Perdida economica UNK]]&gt;100000,"Media", "Baja"))</f>
        <v>Media</v>
      </c>
      <c r="N609" s="18" t="s">
        <v>658</v>
      </c>
      <c r="O609" s="3" t="s">
        <v>14</v>
      </c>
      <c r="P609" s="2">
        <f>IF(DatosLimpios[[#This Row],[Number of Affected Users]]="six hundred",600,VALUE(DatosLimpios[[#This Row],[Number of Affected Users]]))</f>
        <v>171095</v>
      </c>
      <c r="Q609" s="2">
        <f>IF(DatosLimpios[[#This Row],[Number of Affected Users]]="six hundred",600,VALUE(DatosLimpios[[#This Row],[Number of Affected Users]]))</f>
        <v>171095</v>
      </c>
      <c r="R609" s="11">
        <f>DatosLimpios[[#This Row],[Perdida economica UNK]] /DatosLimpios[[#This Row],[Nº de Usuarios Afectados]]</f>
        <v>8.4982027528565993</v>
      </c>
      <c r="S609" s="11" t="str">
        <f>IF(DatosLimpios[[#This Row],[Perdida $ por Usuario]]&gt;100, "Grave",IF(DatosLimpios[[#This Row],[Perdida $ por Usuario]]&gt;40, "Moderada","Leve"))</f>
        <v>Leve</v>
      </c>
      <c r="T609" s="1" t="str">
        <f t="shared" si="9"/>
        <v>Hacker Group</v>
      </c>
      <c r="U609" s="3" t="s">
        <v>52</v>
      </c>
      <c r="V609" s="3" t="s">
        <v>31</v>
      </c>
      <c r="W609" s="2">
        <v>63</v>
      </c>
      <c r="X609" s="2" t="str">
        <f>IF(DatosLimpios[[#This Row],[Incident Resolution Time (in Hours)]]&gt;50,"Tardia",IF(DatosLimpios[[#This Row],[Incident Resolution Time (in Hours)]]&gt;20,"Media","Rapida" ))</f>
        <v>Tardia</v>
      </c>
    </row>
    <row r="610" spans="1:24" x14ac:dyDescent="0.25">
      <c r="A610" s="2">
        <v>613</v>
      </c>
      <c r="B610" s="3" t="s">
        <v>87</v>
      </c>
      <c r="C6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610" s="1" t="str">
        <f>IFERROR(VLOOKUP(DatosLimpios[[#This Row],[Paises]], TablaRegiones[],2,FALSE), "Otra")</f>
        <v>América</v>
      </c>
      <c r="E610" s="2">
        <v>2015</v>
      </c>
      <c r="F610" s="3" t="s">
        <v>22</v>
      </c>
      <c r="G610" s="2">
        <f xml:space="preserve"> 2025 -DatosLimpios[[#This Row],[Year]]</f>
        <v>10</v>
      </c>
      <c r="H610" s="1" t="str">
        <f>IF(TRIM(DatosLimpios[[#This Row],[Attack Type]])="","Unknown",PROPER(TRIM(LOWER(DatosLimpios[[#This Row],[Attack Type]]))))</f>
        <v>Man-In-The-Middle</v>
      </c>
      <c r="I610" s="3" t="s">
        <v>23</v>
      </c>
      <c r="J61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10" s="11">
        <v>3892</v>
      </c>
      <c r="L610" s="11">
        <f>IF(DatosLimpios[[#This Row],[Financial Loss (in Million $) ]]="",0,ABS(DatosLimpios[[#This Row],[Financial Loss (in Million $) ]]))*1000</f>
        <v>3892000</v>
      </c>
      <c r="M610" s="11" t="str">
        <f>IF(DatosLimpios[[#This Row],[Perdida economica UNK]]&gt;4000000,"Alta", IF(DatosLimpios[[#This Row],[Perdida economica UNK]]&gt;100000,"Media", "Baja"))</f>
        <v>Media</v>
      </c>
      <c r="N610" s="18" t="s">
        <v>659</v>
      </c>
      <c r="O610" s="3" t="s">
        <v>29</v>
      </c>
      <c r="P610" s="2">
        <f>IF(DatosLimpios[[#This Row],[Number of Affected Users]]="six hundred",600,VALUE(DatosLimpios[[#This Row],[Number of Affected Users]]))</f>
        <v>820182</v>
      </c>
      <c r="Q610" s="2">
        <f>IF(DatosLimpios[[#This Row],[Number of Affected Users]]="six hundred",600,VALUE(DatosLimpios[[#This Row],[Number of Affected Users]]))</f>
        <v>820182</v>
      </c>
      <c r="R610" s="11">
        <f>DatosLimpios[[#This Row],[Perdida economica UNK]] /DatosLimpios[[#This Row],[Nº de Usuarios Afectados]]</f>
        <v>4.7452882409026289</v>
      </c>
      <c r="S610" s="11" t="str">
        <f>IF(DatosLimpios[[#This Row],[Perdida $ por Usuario]]&gt;100, "Grave",IF(DatosLimpios[[#This Row],[Perdida $ por Usuario]]&gt;40, "Moderada","Leve"))</f>
        <v>Leve</v>
      </c>
      <c r="T610" s="1" t="str">
        <f t="shared" si="9"/>
        <v>Nation-state</v>
      </c>
      <c r="U610" s="3" t="s">
        <v>25</v>
      </c>
      <c r="V610" s="3" t="s">
        <v>37</v>
      </c>
      <c r="W610" s="2">
        <v>16</v>
      </c>
      <c r="X610" s="2" t="str">
        <f>IF(DatosLimpios[[#This Row],[Incident Resolution Time (in Hours)]]&gt;50,"Tardia",IF(DatosLimpios[[#This Row],[Incident Resolution Time (in Hours)]]&gt;20,"Media","Rapida" ))</f>
        <v>Rapida</v>
      </c>
    </row>
    <row r="611" spans="1:24" x14ac:dyDescent="0.25">
      <c r="A611" s="2">
        <v>614</v>
      </c>
      <c r="B611" s="3" t="s">
        <v>32</v>
      </c>
      <c r="C6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611" s="1" t="str">
        <f>IFERROR(VLOOKUP(DatosLimpios[[#This Row],[Paises]], TablaRegiones[],2,FALSE), "Otra")</f>
        <v>Europa</v>
      </c>
      <c r="E611" s="2">
        <v>2018</v>
      </c>
      <c r="F611" s="3" t="s">
        <v>42</v>
      </c>
      <c r="G611" s="2">
        <f xml:space="preserve"> 2025 -DatosLimpios[[#This Row],[Year]]</f>
        <v>7</v>
      </c>
      <c r="H611" s="1" t="str">
        <f>IF(TRIM(DatosLimpios[[#This Row],[Attack Type]])="","Unknown",PROPER(TRIM(LOWER(DatosLimpios[[#This Row],[Attack Type]]))))</f>
        <v>Sql Injection</v>
      </c>
      <c r="I611" s="3" t="s">
        <v>27</v>
      </c>
      <c r="J61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11" s="11">
        <v>42</v>
      </c>
      <c r="L611" s="11">
        <f>IF(DatosLimpios[[#This Row],[Financial Loss (in Million $) ]]="",0,ABS(DatosLimpios[[#This Row],[Financial Loss (in Million $) ]]))*1000</f>
        <v>42000</v>
      </c>
      <c r="M611" s="11" t="str">
        <f>IF(DatosLimpios[[#This Row],[Perdida economica UNK]]&gt;4000000,"Alta", IF(DatosLimpios[[#This Row],[Perdida economica UNK]]&gt;100000,"Media", "Baja"))</f>
        <v>Baja</v>
      </c>
      <c r="N611" s="18" t="s">
        <v>660</v>
      </c>
      <c r="O611" s="3" t="s">
        <v>33</v>
      </c>
      <c r="P611" s="2">
        <f>IF(DatosLimpios[[#This Row],[Number of Affected Users]]="six hundred",600,VALUE(DatosLimpios[[#This Row],[Number of Affected Users]]))</f>
        <v>164890</v>
      </c>
      <c r="Q611" s="2">
        <f>IF(DatosLimpios[[#This Row],[Number of Affected Users]]="six hundred",600,VALUE(DatosLimpios[[#This Row],[Number of Affected Users]]))</f>
        <v>164890</v>
      </c>
      <c r="R611" s="11">
        <f>DatosLimpios[[#This Row],[Perdida economica UNK]] /DatosLimpios[[#This Row],[Nº de Usuarios Afectados]]</f>
        <v>0.25471526472193584</v>
      </c>
      <c r="S611" s="11" t="str">
        <f>IF(DatosLimpios[[#This Row],[Perdida $ por Usuario]]&gt;100, "Grave",IF(DatosLimpios[[#This Row],[Perdida $ por Usuario]]&gt;40, "Moderada","Leve"))</f>
        <v>Leve</v>
      </c>
      <c r="T611" s="1" t="str">
        <f t="shared" si="9"/>
        <v>Insider</v>
      </c>
      <c r="U611" s="3" t="s">
        <v>25</v>
      </c>
      <c r="V611" s="3" t="s">
        <v>57</v>
      </c>
      <c r="W611" s="2">
        <v>61</v>
      </c>
      <c r="X611" s="2" t="str">
        <f>IF(DatosLimpios[[#This Row],[Incident Resolution Time (in Hours)]]&gt;50,"Tardia",IF(DatosLimpios[[#This Row],[Incident Resolution Time (in Hours)]]&gt;20,"Media","Rapida" ))</f>
        <v>Tardia</v>
      </c>
    </row>
    <row r="612" spans="1:24" x14ac:dyDescent="0.25">
      <c r="A612" s="2">
        <v>615</v>
      </c>
      <c r="B612" s="3" t="s">
        <v>10</v>
      </c>
      <c r="C6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12" s="1" t="str">
        <f>IFERROR(VLOOKUP(DatosLimpios[[#This Row],[Paises]], TablaRegiones[],2,FALSE), "Otra")</f>
        <v>Asia</v>
      </c>
      <c r="E612" s="2">
        <v>2015</v>
      </c>
      <c r="F612" s="3" t="s">
        <v>42</v>
      </c>
      <c r="G612" s="2">
        <f xml:space="preserve"> 2025 -DatosLimpios[[#This Row],[Year]]</f>
        <v>10</v>
      </c>
      <c r="H612" s="1" t="str">
        <f>IF(TRIM(DatosLimpios[[#This Row],[Attack Type]])="","Unknown",PROPER(TRIM(LOWER(DatosLimpios[[#This Row],[Attack Type]]))))</f>
        <v>Sql Injection</v>
      </c>
      <c r="I612" s="3" t="s">
        <v>27</v>
      </c>
      <c r="J61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12" s="11">
        <v>7591</v>
      </c>
      <c r="L612" s="11">
        <f>IF(DatosLimpios[[#This Row],[Financial Loss (in Million $) ]]="",0,ABS(DatosLimpios[[#This Row],[Financial Loss (in Million $) ]]))*1000</f>
        <v>7591000</v>
      </c>
      <c r="M612" s="11" t="str">
        <f>IF(DatosLimpios[[#This Row],[Perdida economica UNK]]&gt;4000000,"Alta", IF(DatosLimpios[[#This Row],[Perdida economica UNK]]&gt;100000,"Media", "Baja"))</f>
        <v>Alta</v>
      </c>
      <c r="N612" s="18" t="s">
        <v>661</v>
      </c>
      <c r="O612" s="3" t="s">
        <v>33</v>
      </c>
      <c r="P612" s="2">
        <f>IF(DatosLimpios[[#This Row],[Number of Affected Users]]="six hundred",600,VALUE(DatosLimpios[[#This Row],[Number of Affected Users]]))</f>
        <v>605020</v>
      </c>
      <c r="Q612" s="2">
        <f>IF(DatosLimpios[[#This Row],[Number of Affected Users]]="six hundred",600,VALUE(DatosLimpios[[#This Row],[Number of Affected Users]]))</f>
        <v>605020</v>
      </c>
      <c r="R612" s="11">
        <f>DatosLimpios[[#This Row],[Perdida economica UNK]] /DatosLimpios[[#This Row],[Nº de Usuarios Afectados]]</f>
        <v>12.54669267131665</v>
      </c>
      <c r="S612" s="11" t="str">
        <f>IF(DatosLimpios[[#This Row],[Perdida $ por Usuario]]&gt;100, "Grave",IF(DatosLimpios[[#This Row],[Perdida $ por Usuario]]&gt;40, "Moderada","Leve"))</f>
        <v>Leve</v>
      </c>
      <c r="T612" s="1" t="str">
        <f t="shared" si="9"/>
        <v>Insider</v>
      </c>
      <c r="U612" s="3" t="s">
        <v>15</v>
      </c>
      <c r="V612" s="3" t="s">
        <v>37</v>
      </c>
      <c r="W612" s="2">
        <v>43</v>
      </c>
      <c r="X612" s="2" t="str">
        <f>IF(DatosLimpios[[#This Row],[Incident Resolution Time (in Hours)]]&gt;50,"Tardia",IF(DatosLimpios[[#This Row],[Incident Resolution Time (in Hours)]]&gt;20,"Media","Rapida" ))</f>
        <v>Media</v>
      </c>
    </row>
    <row r="613" spans="1:24" x14ac:dyDescent="0.25">
      <c r="A613" s="2">
        <v>616</v>
      </c>
      <c r="B613" s="3" t="s">
        <v>58</v>
      </c>
      <c r="C6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13" s="1" t="str">
        <f>IFERROR(VLOOKUP(DatosLimpios[[#This Row],[Paises]], TablaRegiones[],2,FALSE), "Otra")</f>
        <v>Oceanía</v>
      </c>
      <c r="E613" s="2">
        <v>2024</v>
      </c>
      <c r="F613" s="3" t="s">
        <v>17</v>
      </c>
      <c r="G613" s="2">
        <f xml:space="preserve"> 2025 -DatosLimpios[[#This Row],[Year]]</f>
        <v>1</v>
      </c>
      <c r="H613" s="1" t="str">
        <f>IF(TRIM(DatosLimpios[[#This Row],[Attack Type]])="","Unknown",PROPER(TRIM(LOWER(DatosLimpios[[#This Row],[Attack Type]]))))</f>
        <v>Ransomware</v>
      </c>
      <c r="I613" s="3" t="s">
        <v>12</v>
      </c>
      <c r="J61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13" s="11">
        <v>4495</v>
      </c>
      <c r="L613" s="11">
        <f>IF(DatosLimpios[[#This Row],[Financial Loss (in Million $) ]]="",0,ABS(DatosLimpios[[#This Row],[Financial Loss (in Million $) ]]))*1000</f>
        <v>4495000</v>
      </c>
      <c r="M613" s="11" t="str">
        <f>IF(DatosLimpios[[#This Row],[Perdida economica UNK]]&gt;4000000,"Alta", IF(DatosLimpios[[#This Row],[Perdida economica UNK]]&gt;100000,"Media", "Baja"))</f>
        <v>Alta</v>
      </c>
      <c r="N613" s="18" t="s">
        <v>662</v>
      </c>
      <c r="O613" s="3" t="s">
        <v>33</v>
      </c>
      <c r="P613" s="2">
        <f>IF(DatosLimpios[[#This Row],[Number of Affected Users]]="six hundred",600,VALUE(DatosLimpios[[#This Row],[Number of Affected Users]]))</f>
        <v>500747</v>
      </c>
      <c r="Q613" s="2">
        <f>IF(DatosLimpios[[#This Row],[Number of Affected Users]]="six hundred",600,VALUE(DatosLimpios[[#This Row],[Number of Affected Users]]))</f>
        <v>500747</v>
      </c>
      <c r="R613" s="11">
        <f>DatosLimpios[[#This Row],[Perdida economica UNK]] /DatosLimpios[[#This Row],[Nº de Usuarios Afectados]]</f>
        <v>8.9765889760697526</v>
      </c>
      <c r="S613" s="11" t="str">
        <f>IF(DatosLimpios[[#This Row],[Perdida $ por Usuario]]&gt;100, "Grave",IF(DatosLimpios[[#This Row],[Perdida $ por Usuario]]&gt;40, "Moderada","Leve"))</f>
        <v>Leve</v>
      </c>
      <c r="T613" s="1" t="str">
        <f t="shared" si="9"/>
        <v>Insider</v>
      </c>
      <c r="U613" s="3" t="s">
        <v>15</v>
      </c>
      <c r="V613" s="3" t="s">
        <v>31</v>
      </c>
      <c r="W613" s="2">
        <v>58</v>
      </c>
      <c r="X613" s="2" t="str">
        <f>IF(DatosLimpios[[#This Row],[Incident Resolution Time (in Hours)]]&gt;50,"Tardia",IF(DatosLimpios[[#This Row],[Incident Resolution Time (in Hours)]]&gt;20,"Media","Rapida" ))</f>
        <v>Tardia</v>
      </c>
    </row>
    <row r="614" spans="1:24" x14ac:dyDescent="0.25">
      <c r="A614" s="2">
        <v>617</v>
      </c>
      <c r="B614" s="3" t="s">
        <v>71</v>
      </c>
      <c r="C6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614" s="1" t="str">
        <f>IFERROR(VLOOKUP(DatosLimpios[[#This Row],[Paises]], TablaRegiones[],2,FALSE), "Otra")</f>
        <v>Asia</v>
      </c>
      <c r="E614" s="2">
        <v>2020</v>
      </c>
      <c r="F614" s="3" t="s">
        <v>22</v>
      </c>
      <c r="G614" s="2">
        <f xml:space="preserve"> 2025 -DatosLimpios[[#This Row],[Year]]</f>
        <v>5</v>
      </c>
      <c r="H614" s="1" t="str">
        <f>IF(TRIM(DatosLimpios[[#This Row],[Attack Type]])="","Unknown",PROPER(TRIM(LOWER(DatosLimpios[[#This Row],[Attack Type]]))))</f>
        <v>Man-In-The-Middle</v>
      </c>
      <c r="I614" s="3" t="s">
        <v>23</v>
      </c>
      <c r="J61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14" s="11">
        <v>3579</v>
      </c>
      <c r="L614" s="11">
        <f>IF(DatosLimpios[[#This Row],[Financial Loss (in Million $) ]]="",0,ABS(DatosLimpios[[#This Row],[Financial Loss (in Million $) ]]))*1000</f>
        <v>3579000</v>
      </c>
      <c r="M614" s="11" t="str">
        <f>IF(DatosLimpios[[#This Row],[Perdida economica UNK]]&gt;4000000,"Alta", IF(DatosLimpios[[#This Row],[Perdida economica UNK]]&gt;100000,"Media", "Baja"))</f>
        <v>Media</v>
      </c>
      <c r="N614" s="18" t="s">
        <v>663</v>
      </c>
      <c r="O614" s="3" t="s">
        <v>33</v>
      </c>
      <c r="P614" s="2">
        <f>IF(DatosLimpios[[#This Row],[Number of Affected Users]]="six hundred",600,VALUE(DatosLimpios[[#This Row],[Number of Affected Users]]))</f>
        <v>854904</v>
      </c>
      <c r="Q614" s="2">
        <f>IF(DatosLimpios[[#This Row],[Number of Affected Users]]="six hundred",600,VALUE(DatosLimpios[[#This Row],[Number of Affected Users]]))</f>
        <v>854904</v>
      </c>
      <c r="R614" s="11">
        <f>DatosLimpios[[#This Row],[Perdida economica UNK]] /DatosLimpios[[#This Row],[Nº de Usuarios Afectados]]</f>
        <v>4.1864349681367736</v>
      </c>
      <c r="S614" s="11" t="str">
        <f>IF(DatosLimpios[[#This Row],[Perdida $ por Usuario]]&gt;100, "Grave",IF(DatosLimpios[[#This Row],[Perdida $ por Usuario]]&gt;40, "Moderada","Leve"))</f>
        <v>Leve</v>
      </c>
      <c r="T614" s="1" t="str">
        <f t="shared" si="9"/>
        <v>Insider</v>
      </c>
      <c r="U614" s="3" t="s">
        <v>25</v>
      </c>
      <c r="V614" s="3" t="s">
        <v>49</v>
      </c>
      <c r="W614" s="2">
        <v>12</v>
      </c>
      <c r="X614" s="2" t="str">
        <f>IF(DatosLimpios[[#This Row],[Incident Resolution Time (in Hours)]]&gt;50,"Tardia",IF(DatosLimpios[[#This Row],[Incident Resolution Time (in Hours)]]&gt;20,"Media","Rapida" ))</f>
        <v>Rapida</v>
      </c>
    </row>
    <row r="615" spans="1:24" x14ac:dyDescent="0.25">
      <c r="A615" s="2">
        <v>618</v>
      </c>
      <c r="B615" s="3" t="s">
        <v>10</v>
      </c>
      <c r="C6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15" s="1" t="str">
        <f>IFERROR(VLOOKUP(DatosLimpios[[#This Row],[Paises]], TablaRegiones[],2,FALSE), "Otra")</f>
        <v>Asia</v>
      </c>
      <c r="E615" s="2">
        <v>2020</v>
      </c>
      <c r="F615" s="3" t="s">
        <v>42</v>
      </c>
      <c r="G615" s="2">
        <f xml:space="preserve"> 2025 -DatosLimpios[[#This Row],[Year]]</f>
        <v>5</v>
      </c>
      <c r="H615" s="1" t="str">
        <f>IF(TRIM(DatosLimpios[[#This Row],[Attack Type]])="","Unknown",PROPER(TRIM(LOWER(DatosLimpios[[#This Row],[Attack Type]]))))</f>
        <v>Sql Injection</v>
      </c>
      <c r="I615" s="3" t="s">
        <v>47</v>
      </c>
      <c r="J61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15" s="11">
        <v>6244</v>
      </c>
      <c r="L615" s="11">
        <f>IF(DatosLimpios[[#This Row],[Financial Loss (in Million $) ]]="",0,ABS(DatosLimpios[[#This Row],[Financial Loss (in Million $) ]]))*1000</f>
        <v>6244000</v>
      </c>
      <c r="M615" s="11" t="str">
        <f>IF(DatosLimpios[[#This Row],[Perdida economica UNK]]&gt;4000000,"Alta", IF(DatosLimpios[[#This Row],[Perdida economica UNK]]&gt;100000,"Media", "Baja"))</f>
        <v>Alta</v>
      </c>
      <c r="N615" s="18" t="s">
        <v>664</v>
      </c>
      <c r="O615" s="3" t="s">
        <v>36</v>
      </c>
      <c r="P615" s="2">
        <f>IF(DatosLimpios[[#This Row],[Number of Affected Users]]="six hundred",600,VALUE(DatosLimpios[[#This Row],[Number of Affected Users]]))</f>
        <v>55719</v>
      </c>
      <c r="Q615" s="2">
        <f>IF(DatosLimpios[[#This Row],[Number of Affected Users]]="six hundred",600,VALUE(DatosLimpios[[#This Row],[Number of Affected Users]]))</f>
        <v>55719</v>
      </c>
      <c r="R615" s="11">
        <f>DatosLimpios[[#This Row],[Perdida economica UNK]] /DatosLimpios[[#This Row],[Nº de Usuarios Afectados]]</f>
        <v>112.0623126761069</v>
      </c>
      <c r="S615" s="11" t="str">
        <f>IF(DatosLimpios[[#This Row],[Perdida $ por Usuario]]&gt;100, "Grave",IF(DatosLimpios[[#This Row],[Perdida $ por Usuario]]&gt;40, "Moderada","Leve"))</f>
        <v>Grave</v>
      </c>
      <c r="T615" s="1" t="str">
        <f t="shared" si="9"/>
        <v>Unknown</v>
      </c>
      <c r="U615" s="3" t="s">
        <v>15</v>
      </c>
      <c r="V615" s="3" t="s">
        <v>49</v>
      </c>
      <c r="W615" s="2">
        <v>71</v>
      </c>
      <c r="X615" s="2" t="str">
        <f>IF(DatosLimpios[[#This Row],[Incident Resolution Time (in Hours)]]&gt;50,"Tardia",IF(DatosLimpios[[#This Row],[Incident Resolution Time (in Hours)]]&gt;20,"Media","Rapida" ))</f>
        <v>Tardia</v>
      </c>
    </row>
    <row r="616" spans="1:24" x14ac:dyDescent="0.25">
      <c r="A616" s="2">
        <v>619</v>
      </c>
      <c r="B616" s="3" t="s">
        <v>66</v>
      </c>
      <c r="C6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616" s="1" t="str">
        <f>IFERROR(VLOOKUP(DatosLimpios[[#This Row],[Paises]], TablaRegiones[],2,FALSE), "Otra")</f>
        <v>América</v>
      </c>
      <c r="E616" s="2">
        <v>2015</v>
      </c>
      <c r="F616" s="3" t="s">
        <v>50</v>
      </c>
      <c r="G616" s="2">
        <f xml:space="preserve"> 2025 -DatosLimpios[[#This Row],[Year]]</f>
        <v>10</v>
      </c>
      <c r="H616" s="1" t="str">
        <f>IF(TRIM(DatosLimpios[[#This Row],[Attack Type]])="","Unknown",PROPER(TRIM(LOWER(DatosLimpios[[#This Row],[Attack Type]]))))</f>
        <v>Phishing</v>
      </c>
      <c r="I616" s="3" t="s">
        <v>18</v>
      </c>
      <c r="J61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16" s="11">
        <v>1993</v>
      </c>
      <c r="L616" s="11">
        <f>IF(DatosLimpios[[#This Row],[Financial Loss (in Million $) ]]="",0,ABS(DatosLimpios[[#This Row],[Financial Loss (in Million $) ]]))*1000</f>
        <v>1993000</v>
      </c>
      <c r="M616" s="11" t="str">
        <f>IF(DatosLimpios[[#This Row],[Perdida economica UNK]]&gt;4000000,"Alta", IF(DatosLimpios[[#This Row],[Perdida economica UNK]]&gt;100000,"Media", "Baja"))</f>
        <v>Media</v>
      </c>
      <c r="N616" s="18" t="s">
        <v>665</v>
      </c>
      <c r="O616" s="3" t="s">
        <v>14</v>
      </c>
      <c r="P616" s="2">
        <f>IF(DatosLimpios[[#This Row],[Number of Affected Users]]="six hundred",600,VALUE(DatosLimpios[[#This Row],[Number of Affected Users]]))</f>
        <v>355008</v>
      </c>
      <c r="Q616" s="2">
        <f>IF(DatosLimpios[[#This Row],[Number of Affected Users]]="six hundred",600,VALUE(DatosLimpios[[#This Row],[Number of Affected Users]]))</f>
        <v>355008</v>
      </c>
      <c r="R616" s="11">
        <f>DatosLimpios[[#This Row],[Perdida economica UNK]] /DatosLimpios[[#This Row],[Nº de Usuarios Afectados]]</f>
        <v>5.6139579953127816</v>
      </c>
      <c r="S616" s="11" t="str">
        <f>IF(DatosLimpios[[#This Row],[Perdida $ por Usuario]]&gt;100, "Grave",IF(DatosLimpios[[#This Row],[Perdida $ por Usuario]]&gt;40, "Moderada","Leve"))</f>
        <v>Leve</v>
      </c>
      <c r="T616" s="1" t="str">
        <f t="shared" si="9"/>
        <v>Hacker Group</v>
      </c>
      <c r="U616" s="3" t="s">
        <v>15</v>
      </c>
      <c r="V616" s="3" t="s">
        <v>37</v>
      </c>
      <c r="W616" s="2">
        <v>31</v>
      </c>
      <c r="X616" s="2" t="str">
        <f>IF(DatosLimpios[[#This Row],[Incident Resolution Time (in Hours)]]&gt;50,"Tardia",IF(DatosLimpios[[#This Row],[Incident Resolution Time (in Hours)]]&gt;20,"Media","Rapida" ))</f>
        <v>Media</v>
      </c>
    </row>
    <row r="617" spans="1:24" x14ac:dyDescent="0.25">
      <c r="A617" s="2">
        <v>620</v>
      </c>
      <c r="B617" s="3" t="s">
        <v>26</v>
      </c>
      <c r="C6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17" s="1" t="str">
        <f>IFERROR(VLOOKUP(DatosLimpios[[#This Row],[Paises]], TablaRegiones[],2,FALSE), "Otra")</f>
        <v>Europa</v>
      </c>
      <c r="E617" s="2">
        <v>2019</v>
      </c>
      <c r="F617" s="3" t="s">
        <v>50</v>
      </c>
      <c r="G617" s="2">
        <f xml:space="preserve"> 2025 -DatosLimpios[[#This Row],[Year]]</f>
        <v>6</v>
      </c>
      <c r="H617" s="1" t="str">
        <f>IF(TRIM(DatosLimpios[[#This Row],[Attack Type]])="","Unknown",PROPER(TRIM(LOWER(DatosLimpios[[#This Row],[Attack Type]]))))</f>
        <v>Phishing</v>
      </c>
      <c r="I617" s="3" t="s">
        <v>23</v>
      </c>
      <c r="J61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17" s="11">
        <v>7531</v>
      </c>
      <c r="L617" s="11">
        <f>IF(DatosLimpios[[#This Row],[Financial Loss (in Million $) ]]="",0,ABS(DatosLimpios[[#This Row],[Financial Loss (in Million $) ]]))*1000</f>
        <v>7531000</v>
      </c>
      <c r="M617" s="11" t="str">
        <f>IF(DatosLimpios[[#This Row],[Perdida economica UNK]]&gt;4000000,"Alta", IF(DatosLimpios[[#This Row],[Perdida economica UNK]]&gt;100000,"Media", "Baja"))</f>
        <v>Alta</v>
      </c>
      <c r="N617" s="18" t="s">
        <v>666</v>
      </c>
      <c r="O617" s="3" t="s">
        <v>36</v>
      </c>
      <c r="P617" s="2">
        <f>IF(DatosLimpios[[#This Row],[Number of Affected Users]]="six hundred",600,VALUE(DatosLimpios[[#This Row],[Number of Affected Users]]))</f>
        <v>428615</v>
      </c>
      <c r="Q617" s="2">
        <f>IF(DatosLimpios[[#This Row],[Number of Affected Users]]="six hundred",600,VALUE(DatosLimpios[[#This Row],[Number of Affected Users]]))</f>
        <v>428615</v>
      </c>
      <c r="R617" s="11">
        <f>DatosLimpios[[#This Row],[Perdida economica UNK]] /DatosLimpios[[#This Row],[Nº de Usuarios Afectados]]</f>
        <v>17.570546994388902</v>
      </c>
      <c r="S617" s="11" t="str">
        <f>IF(DatosLimpios[[#This Row],[Perdida $ por Usuario]]&gt;100, "Grave",IF(DatosLimpios[[#This Row],[Perdida $ por Usuario]]&gt;40, "Moderada","Leve"))</f>
        <v>Leve</v>
      </c>
      <c r="T617" s="1" t="str">
        <f t="shared" si="9"/>
        <v>Unknown</v>
      </c>
      <c r="U617" s="3" t="s">
        <v>34</v>
      </c>
      <c r="V617" s="3" t="s">
        <v>31</v>
      </c>
      <c r="W617" s="2">
        <v>66</v>
      </c>
      <c r="X617" s="2" t="str">
        <f>IF(DatosLimpios[[#This Row],[Incident Resolution Time (in Hours)]]&gt;50,"Tardia",IF(DatosLimpios[[#This Row],[Incident Resolution Time (in Hours)]]&gt;20,"Media","Rapida" ))</f>
        <v>Tardia</v>
      </c>
    </row>
    <row r="618" spans="1:24" x14ac:dyDescent="0.25">
      <c r="A618" s="2">
        <v>621</v>
      </c>
      <c r="B618" s="3" t="s">
        <v>58</v>
      </c>
      <c r="C6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18" s="1" t="str">
        <f>IFERROR(VLOOKUP(DatosLimpios[[#This Row],[Paises]], TablaRegiones[],2,FALSE), "Otra")</f>
        <v>Oceanía</v>
      </c>
      <c r="E618" s="2">
        <v>2015</v>
      </c>
      <c r="F618" s="3" t="s">
        <v>50</v>
      </c>
      <c r="G618" s="2">
        <f xml:space="preserve"> 2025 -DatosLimpios[[#This Row],[Year]]</f>
        <v>10</v>
      </c>
      <c r="H618" s="1" t="str">
        <f>IF(TRIM(DatosLimpios[[#This Row],[Attack Type]])="","Unknown",PROPER(TRIM(LOWER(DatosLimpios[[#This Row],[Attack Type]]))))</f>
        <v>Phishing</v>
      </c>
      <c r="I618" s="3" t="s">
        <v>47</v>
      </c>
      <c r="J61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18" s="11">
        <v>764</v>
      </c>
      <c r="L618" s="11">
        <f>IF(DatosLimpios[[#This Row],[Financial Loss (in Million $) ]]="",0,ABS(DatosLimpios[[#This Row],[Financial Loss (in Million $) ]]))*1000</f>
        <v>764000</v>
      </c>
      <c r="M618" s="11" t="str">
        <f>IF(DatosLimpios[[#This Row],[Perdida economica UNK]]&gt;4000000,"Alta", IF(DatosLimpios[[#This Row],[Perdida economica UNK]]&gt;100000,"Media", "Baja"))</f>
        <v>Media</v>
      </c>
      <c r="N618" s="18" t="s">
        <v>667</v>
      </c>
      <c r="O618" s="3" t="s">
        <v>29</v>
      </c>
      <c r="P618" s="2">
        <f>IF(DatosLimpios[[#This Row],[Number of Affected Users]]="six hundred",600,VALUE(DatosLimpios[[#This Row],[Number of Affected Users]]))</f>
        <v>108767</v>
      </c>
      <c r="Q618" s="2">
        <f>IF(DatosLimpios[[#This Row],[Number of Affected Users]]="six hundred",600,VALUE(DatosLimpios[[#This Row],[Number of Affected Users]]))</f>
        <v>108767</v>
      </c>
      <c r="R618" s="11">
        <f>DatosLimpios[[#This Row],[Perdida economica UNK]] /DatosLimpios[[#This Row],[Nº de Usuarios Afectados]]</f>
        <v>7.0241893221289544</v>
      </c>
      <c r="S618" s="11" t="str">
        <f>IF(DatosLimpios[[#This Row],[Perdida $ por Usuario]]&gt;100, "Grave",IF(DatosLimpios[[#This Row],[Perdida $ por Usuario]]&gt;40, "Moderada","Leve"))</f>
        <v>Leve</v>
      </c>
      <c r="T618" s="1" t="str">
        <f t="shared" si="9"/>
        <v>Nation-state</v>
      </c>
      <c r="U618" s="3" t="s">
        <v>15</v>
      </c>
      <c r="V618" s="3" t="s">
        <v>16</v>
      </c>
      <c r="W618" s="2">
        <v>48</v>
      </c>
      <c r="X618" s="2" t="str">
        <f>IF(DatosLimpios[[#This Row],[Incident Resolution Time (in Hours)]]&gt;50,"Tardia",IF(DatosLimpios[[#This Row],[Incident Resolution Time (in Hours)]]&gt;20,"Media","Rapida" ))</f>
        <v>Media</v>
      </c>
    </row>
    <row r="619" spans="1:24" x14ac:dyDescent="0.25">
      <c r="A619" s="2">
        <v>622</v>
      </c>
      <c r="B619" s="3" t="s">
        <v>45</v>
      </c>
      <c r="C6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19" s="1" t="str">
        <f>IFERROR(VLOOKUP(DatosLimpios[[#This Row],[Paises]], TablaRegiones[],2,FALSE), "Otra")</f>
        <v>Asia</v>
      </c>
      <c r="E619" s="2">
        <v>2020</v>
      </c>
      <c r="F619" s="3" t="s">
        <v>22</v>
      </c>
      <c r="G619" s="2">
        <f xml:space="preserve"> 2025 -DatosLimpios[[#This Row],[Year]]</f>
        <v>5</v>
      </c>
      <c r="H619" s="1" t="str">
        <f>IF(TRIM(DatosLimpios[[#This Row],[Attack Type]])="","Unknown",PROPER(TRIM(LOWER(DatosLimpios[[#This Row],[Attack Type]]))))</f>
        <v>Man-In-The-Middle</v>
      </c>
      <c r="I619" s="3" t="s">
        <v>23</v>
      </c>
      <c r="J61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19" s="11">
        <v>2869</v>
      </c>
      <c r="L619" s="11">
        <f>IF(DatosLimpios[[#This Row],[Financial Loss (in Million $) ]]="",0,ABS(DatosLimpios[[#This Row],[Financial Loss (in Million $) ]]))*1000</f>
        <v>2869000</v>
      </c>
      <c r="M619" s="11" t="str">
        <f>IF(DatosLimpios[[#This Row],[Perdida economica UNK]]&gt;4000000,"Alta", IF(DatosLimpios[[#This Row],[Perdida economica UNK]]&gt;100000,"Media", "Baja"))</f>
        <v>Media</v>
      </c>
      <c r="N619" s="18" t="s">
        <v>668</v>
      </c>
      <c r="O619" s="3" t="s">
        <v>33</v>
      </c>
      <c r="P619" s="2">
        <f>IF(DatosLimpios[[#This Row],[Number of Affected Users]]="six hundred",600,VALUE(DatosLimpios[[#This Row],[Number of Affected Users]]))</f>
        <v>939469</v>
      </c>
      <c r="Q619" s="2">
        <f>IF(DatosLimpios[[#This Row],[Number of Affected Users]]="six hundred",600,VALUE(DatosLimpios[[#This Row],[Number of Affected Users]]))</f>
        <v>939469</v>
      </c>
      <c r="R619" s="11">
        <f>DatosLimpios[[#This Row],[Perdida economica UNK]] /DatosLimpios[[#This Row],[Nº de Usuarios Afectados]]</f>
        <v>3.0538527615067661</v>
      </c>
      <c r="S619" s="11" t="str">
        <f>IF(DatosLimpios[[#This Row],[Perdida $ por Usuario]]&gt;100, "Grave",IF(DatosLimpios[[#This Row],[Perdida $ por Usuario]]&gt;40, "Moderada","Leve"))</f>
        <v>Leve</v>
      </c>
      <c r="T619" s="1" t="str">
        <f t="shared" si="9"/>
        <v>Insider</v>
      </c>
      <c r="U619" s="3" t="s">
        <v>15</v>
      </c>
      <c r="V619" s="3" t="s">
        <v>57</v>
      </c>
      <c r="W619" s="2">
        <v>45</v>
      </c>
      <c r="X619" s="2" t="str">
        <f>IF(DatosLimpios[[#This Row],[Incident Resolution Time (in Hours)]]&gt;50,"Tardia",IF(DatosLimpios[[#This Row],[Incident Resolution Time (in Hours)]]&gt;20,"Media","Rapida" ))</f>
        <v>Media</v>
      </c>
    </row>
    <row r="620" spans="1:24" x14ac:dyDescent="0.25">
      <c r="A620" s="2">
        <v>623</v>
      </c>
      <c r="B620" s="3" t="s">
        <v>26</v>
      </c>
      <c r="C6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20" s="1" t="str">
        <f>IFERROR(VLOOKUP(DatosLimpios[[#This Row],[Paises]], TablaRegiones[],2,FALSE), "Otra")</f>
        <v>Europa</v>
      </c>
      <c r="E620" s="2">
        <v>2019</v>
      </c>
      <c r="F620" s="3" t="s">
        <v>22</v>
      </c>
      <c r="G620" s="2">
        <f xml:space="preserve"> 2025 -DatosLimpios[[#This Row],[Year]]</f>
        <v>6</v>
      </c>
      <c r="H620" s="1" t="str">
        <f>IF(TRIM(DatosLimpios[[#This Row],[Attack Type]])="","Unknown",PROPER(TRIM(LOWER(DatosLimpios[[#This Row],[Attack Type]]))))</f>
        <v>Man-In-The-Middle</v>
      </c>
      <c r="I620" s="3" t="s">
        <v>69</v>
      </c>
      <c r="J62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20" s="11">
        <v>2393</v>
      </c>
      <c r="L620" s="11">
        <f>IF(DatosLimpios[[#This Row],[Financial Loss (in Million $) ]]="",0,ABS(DatosLimpios[[#This Row],[Financial Loss (in Million $) ]]))*1000</f>
        <v>2393000</v>
      </c>
      <c r="M620" s="11" t="str">
        <f>IF(DatosLimpios[[#This Row],[Perdida economica UNK]]&gt;4000000,"Alta", IF(DatosLimpios[[#This Row],[Perdida economica UNK]]&gt;100000,"Media", "Baja"))</f>
        <v>Media</v>
      </c>
      <c r="N620" s="18" t="s">
        <v>669</v>
      </c>
      <c r="O620" s="3" t="s">
        <v>29</v>
      </c>
      <c r="P620" s="2">
        <f>IF(DatosLimpios[[#This Row],[Number of Affected Users]]="six hundred",600,VALUE(DatosLimpios[[#This Row],[Number of Affected Users]]))</f>
        <v>325827</v>
      </c>
      <c r="Q620" s="2">
        <f>IF(DatosLimpios[[#This Row],[Number of Affected Users]]="six hundred",600,VALUE(DatosLimpios[[#This Row],[Number of Affected Users]]))</f>
        <v>325827</v>
      </c>
      <c r="R620" s="11">
        <f>DatosLimpios[[#This Row],[Perdida economica UNK]] /DatosLimpios[[#This Row],[Nº de Usuarios Afectados]]</f>
        <v>7.3443882796698858</v>
      </c>
      <c r="S620" s="11" t="str">
        <f>IF(DatosLimpios[[#This Row],[Perdida $ por Usuario]]&gt;100, "Grave",IF(DatosLimpios[[#This Row],[Perdida $ por Usuario]]&gt;40, "Moderada","Leve"))</f>
        <v>Leve</v>
      </c>
      <c r="T620" s="1" t="str">
        <f t="shared" si="9"/>
        <v>Nation-state</v>
      </c>
      <c r="U620" s="3" t="s">
        <v>52</v>
      </c>
      <c r="V620" s="3" t="s">
        <v>37</v>
      </c>
      <c r="W620" s="2">
        <v>39</v>
      </c>
      <c r="X620" s="2" t="str">
        <f>IF(DatosLimpios[[#This Row],[Incident Resolution Time (in Hours)]]&gt;50,"Tardia",IF(DatosLimpios[[#This Row],[Incident Resolution Time (in Hours)]]&gt;20,"Media","Rapida" ))</f>
        <v>Media</v>
      </c>
    </row>
    <row r="621" spans="1:24" x14ac:dyDescent="0.25">
      <c r="A621" s="2">
        <v>624</v>
      </c>
      <c r="B621" s="3" t="s">
        <v>26</v>
      </c>
      <c r="C6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21" s="1" t="str">
        <f>IFERROR(VLOOKUP(DatosLimpios[[#This Row],[Paises]], TablaRegiones[],2,FALSE), "Otra")</f>
        <v>Europa</v>
      </c>
      <c r="E621" s="2">
        <v>2017</v>
      </c>
      <c r="F621" s="3" t="s">
        <v>22</v>
      </c>
      <c r="G621" s="2">
        <f xml:space="preserve"> 2025 -DatosLimpios[[#This Row],[Year]]</f>
        <v>8</v>
      </c>
      <c r="H621" s="1" t="str">
        <f>IF(TRIM(DatosLimpios[[#This Row],[Attack Type]])="","Unknown",PROPER(TRIM(LOWER(DatosLimpios[[#This Row],[Attack Type]]))))</f>
        <v>Man-In-The-Middle</v>
      </c>
      <c r="I621" s="3" t="s">
        <v>12</v>
      </c>
      <c r="J62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21" s="11">
        <v>3044</v>
      </c>
      <c r="L621" s="11">
        <f>IF(DatosLimpios[[#This Row],[Financial Loss (in Million $) ]]="",0,ABS(DatosLimpios[[#This Row],[Financial Loss (in Million $) ]]))*1000</f>
        <v>3044000</v>
      </c>
      <c r="M621" s="11" t="str">
        <f>IF(DatosLimpios[[#This Row],[Perdida economica UNK]]&gt;4000000,"Alta", IF(DatosLimpios[[#This Row],[Perdida economica UNK]]&gt;100000,"Media", "Baja"))</f>
        <v>Media</v>
      </c>
      <c r="N621" s="18" t="s">
        <v>670</v>
      </c>
      <c r="O621" s="3" t="s">
        <v>14</v>
      </c>
      <c r="P621" s="2">
        <f>IF(DatosLimpios[[#This Row],[Number of Affected Users]]="six hundred",600,VALUE(DatosLimpios[[#This Row],[Number of Affected Users]]))</f>
        <v>996762</v>
      </c>
      <c r="Q621" s="2">
        <f>IF(DatosLimpios[[#This Row],[Number of Affected Users]]="six hundred",600,VALUE(DatosLimpios[[#This Row],[Number of Affected Users]]))</f>
        <v>996762</v>
      </c>
      <c r="R621" s="11">
        <f>DatosLimpios[[#This Row],[Perdida economica UNK]] /DatosLimpios[[#This Row],[Nº de Usuarios Afectados]]</f>
        <v>3.0538884909336432</v>
      </c>
      <c r="S621" s="11" t="str">
        <f>IF(DatosLimpios[[#This Row],[Perdida $ por Usuario]]&gt;100, "Grave",IF(DatosLimpios[[#This Row],[Perdida $ por Usuario]]&gt;40, "Moderada","Leve"))</f>
        <v>Leve</v>
      </c>
      <c r="T621" s="1" t="str">
        <f t="shared" si="9"/>
        <v>Hacker Group</v>
      </c>
      <c r="U621" s="3" t="s">
        <v>34</v>
      </c>
      <c r="V621" s="3" t="s">
        <v>31</v>
      </c>
      <c r="W621" s="2">
        <v>27</v>
      </c>
      <c r="X621" s="2" t="str">
        <f>IF(DatosLimpios[[#This Row],[Incident Resolution Time (in Hours)]]&gt;50,"Tardia",IF(DatosLimpios[[#This Row],[Incident Resolution Time (in Hours)]]&gt;20,"Media","Rapida" ))</f>
        <v>Media</v>
      </c>
    </row>
    <row r="622" spans="1:24" x14ac:dyDescent="0.25">
      <c r="A622" s="2">
        <v>625</v>
      </c>
      <c r="B622" s="3" t="s">
        <v>71</v>
      </c>
      <c r="C6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622" s="1" t="str">
        <f>IFERROR(VLOOKUP(DatosLimpios[[#This Row],[Paises]], TablaRegiones[],2,FALSE), "Otra")</f>
        <v>Asia</v>
      </c>
      <c r="E622" s="2">
        <v>2017</v>
      </c>
      <c r="F622" s="3" t="s">
        <v>50</v>
      </c>
      <c r="G622" s="2">
        <f xml:space="preserve"> 2025 -DatosLimpios[[#This Row],[Year]]</f>
        <v>8</v>
      </c>
      <c r="H622" s="1" t="str">
        <f>IF(TRIM(DatosLimpios[[#This Row],[Attack Type]])="","Unknown",PROPER(TRIM(LOWER(DatosLimpios[[#This Row],[Attack Type]]))))</f>
        <v>Phishing</v>
      </c>
      <c r="I622" s="3" t="s">
        <v>23</v>
      </c>
      <c r="J62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22" s="11">
        <v>514</v>
      </c>
      <c r="L622" s="11">
        <f>IF(DatosLimpios[[#This Row],[Financial Loss (in Million $) ]]="",0,ABS(DatosLimpios[[#This Row],[Financial Loss (in Million $) ]]))*1000</f>
        <v>514000</v>
      </c>
      <c r="M622" s="11" t="str">
        <f>IF(DatosLimpios[[#This Row],[Perdida economica UNK]]&gt;4000000,"Alta", IF(DatosLimpios[[#This Row],[Perdida economica UNK]]&gt;100000,"Media", "Baja"))</f>
        <v>Media</v>
      </c>
      <c r="N622" s="18" t="s">
        <v>671</v>
      </c>
      <c r="O622" s="3" t="s">
        <v>14</v>
      </c>
      <c r="P622" s="2">
        <f>IF(DatosLimpios[[#This Row],[Number of Affected Users]]="six hundred",600,VALUE(DatosLimpios[[#This Row],[Number of Affected Users]]))</f>
        <v>319868</v>
      </c>
      <c r="Q622" s="2">
        <f>IF(DatosLimpios[[#This Row],[Number of Affected Users]]="six hundred",600,VALUE(DatosLimpios[[#This Row],[Number of Affected Users]]))</f>
        <v>319868</v>
      </c>
      <c r="R622" s="11">
        <f>DatosLimpios[[#This Row],[Perdida economica UNK]] /DatosLimpios[[#This Row],[Nº de Usuarios Afectados]]</f>
        <v>1.606912851551265</v>
      </c>
      <c r="S622" s="11" t="str">
        <f>IF(DatosLimpios[[#This Row],[Perdida $ por Usuario]]&gt;100, "Grave",IF(DatosLimpios[[#This Row],[Perdida $ por Usuario]]&gt;40, "Moderada","Leve"))</f>
        <v>Leve</v>
      </c>
      <c r="T622" s="1" t="str">
        <f t="shared" si="9"/>
        <v>Hacker Group</v>
      </c>
      <c r="U622" s="3" t="s">
        <v>15</v>
      </c>
      <c r="V622" s="3" t="s">
        <v>16</v>
      </c>
      <c r="W622" s="2">
        <v>52</v>
      </c>
      <c r="X622" s="2" t="str">
        <f>IF(DatosLimpios[[#This Row],[Incident Resolution Time (in Hours)]]&gt;50,"Tardia",IF(DatosLimpios[[#This Row],[Incident Resolution Time (in Hours)]]&gt;20,"Media","Rapida" ))</f>
        <v>Tardia</v>
      </c>
    </row>
    <row r="623" spans="1:24" x14ac:dyDescent="0.25">
      <c r="A623" s="2">
        <v>626</v>
      </c>
      <c r="B623" s="3" t="s">
        <v>66</v>
      </c>
      <c r="C6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623" s="1" t="str">
        <f>IFERROR(VLOOKUP(DatosLimpios[[#This Row],[Paises]], TablaRegiones[],2,FALSE), "Otra")</f>
        <v>América</v>
      </c>
      <c r="E623" s="2">
        <v>2018</v>
      </c>
      <c r="F623" s="3" t="s">
        <v>22</v>
      </c>
      <c r="G623" s="2">
        <f xml:space="preserve"> 2025 -DatosLimpios[[#This Row],[Year]]</f>
        <v>7</v>
      </c>
      <c r="H623" s="1" t="str">
        <f>IF(TRIM(DatosLimpios[[#This Row],[Attack Type]])="","Unknown",PROPER(TRIM(LOWER(DatosLimpios[[#This Row],[Attack Type]]))))</f>
        <v>Man-In-The-Middle</v>
      </c>
      <c r="I623" s="3" t="s">
        <v>46</v>
      </c>
      <c r="J62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23" s="11">
        <v>101</v>
      </c>
      <c r="L623" s="11">
        <f>IF(DatosLimpios[[#This Row],[Financial Loss (in Million $) ]]="",0,ABS(DatosLimpios[[#This Row],[Financial Loss (in Million $) ]]))*1000</f>
        <v>101000</v>
      </c>
      <c r="M623" s="11" t="str">
        <f>IF(DatosLimpios[[#This Row],[Perdida economica UNK]]&gt;4000000,"Alta", IF(DatosLimpios[[#This Row],[Perdida economica UNK]]&gt;100000,"Media", "Baja"))</f>
        <v>Media</v>
      </c>
      <c r="N623" s="18" t="s">
        <v>672</v>
      </c>
      <c r="O623" s="3" t="s">
        <v>14</v>
      </c>
      <c r="P623" s="2">
        <f>IF(DatosLimpios[[#This Row],[Number of Affected Users]]="six hundred",600,VALUE(DatosLimpios[[#This Row],[Number of Affected Users]]))</f>
        <v>66191</v>
      </c>
      <c r="Q623" s="2">
        <f>IF(DatosLimpios[[#This Row],[Number of Affected Users]]="six hundred",600,VALUE(DatosLimpios[[#This Row],[Number of Affected Users]]))</f>
        <v>66191</v>
      </c>
      <c r="R623" s="11">
        <f>DatosLimpios[[#This Row],[Perdida economica UNK]] /DatosLimpios[[#This Row],[Nº de Usuarios Afectados]]</f>
        <v>1.5258872052091674</v>
      </c>
      <c r="S623" s="11" t="str">
        <f>IF(DatosLimpios[[#This Row],[Perdida $ por Usuario]]&gt;100, "Grave",IF(DatosLimpios[[#This Row],[Perdida $ por Usuario]]&gt;40, "Moderada","Leve"))</f>
        <v>Leve</v>
      </c>
      <c r="T623" s="1" t="str">
        <f t="shared" si="9"/>
        <v>Hacker Group</v>
      </c>
      <c r="U623" s="3" t="s">
        <v>25</v>
      </c>
      <c r="V623" s="3" t="s">
        <v>31</v>
      </c>
      <c r="W623" s="2">
        <v>71</v>
      </c>
      <c r="X623" s="2" t="str">
        <f>IF(DatosLimpios[[#This Row],[Incident Resolution Time (in Hours)]]&gt;50,"Tardia",IF(DatosLimpios[[#This Row],[Incident Resolution Time (in Hours)]]&gt;20,"Media","Rapida" ))</f>
        <v>Tardia</v>
      </c>
    </row>
    <row r="624" spans="1:24" x14ac:dyDescent="0.25">
      <c r="A624" s="2">
        <v>627</v>
      </c>
      <c r="B624" s="3" t="s">
        <v>45</v>
      </c>
      <c r="C6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24" s="1" t="str">
        <f>IFERROR(VLOOKUP(DatosLimpios[[#This Row],[Paises]], TablaRegiones[],2,FALSE), "Otra")</f>
        <v>Asia</v>
      </c>
      <c r="E624" s="2">
        <v>2023</v>
      </c>
      <c r="F624" s="3" t="s">
        <v>17</v>
      </c>
      <c r="G624" s="2">
        <f xml:space="preserve"> 2025 -DatosLimpios[[#This Row],[Year]]</f>
        <v>2</v>
      </c>
      <c r="H624" s="1" t="str">
        <f>IF(TRIM(DatosLimpios[[#This Row],[Attack Type]])="","Unknown",PROPER(TRIM(LOWER(DatosLimpios[[#This Row],[Attack Type]]))))</f>
        <v>Ransomware</v>
      </c>
      <c r="I624" s="3" t="s">
        <v>23</v>
      </c>
      <c r="J62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24" s="11">
        <v>1853</v>
      </c>
      <c r="L624" s="11">
        <f>IF(DatosLimpios[[#This Row],[Financial Loss (in Million $) ]]="",0,ABS(DatosLimpios[[#This Row],[Financial Loss (in Million $) ]]))*1000</f>
        <v>1853000</v>
      </c>
      <c r="M624" s="11" t="str">
        <f>IF(DatosLimpios[[#This Row],[Perdida economica UNK]]&gt;4000000,"Alta", IF(DatosLimpios[[#This Row],[Perdida economica UNK]]&gt;100000,"Media", "Baja"))</f>
        <v>Media</v>
      </c>
      <c r="N624" s="18" t="s">
        <v>673</v>
      </c>
      <c r="O624" s="3" t="s">
        <v>33</v>
      </c>
      <c r="P624" s="2">
        <f>IF(DatosLimpios[[#This Row],[Number of Affected Users]]="six hundred",600,VALUE(DatosLimpios[[#This Row],[Number of Affected Users]]))</f>
        <v>925373</v>
      </c>
      <c r="Q624" s="2">
        <f>IF(DatosLimpios[[#This Row],[Number of Affected Users]]="six hundred",600,VALUE(DatosLimpios[[#This Row],[Number of Affected Users]]))</f>
        <v>925373</v>
      </c>
      <c r="R624" s="11">
        <f>DatosLimpios[[#This Row],[Perdida economica UNK]] /DatosLimpios[[#This Row],[Nº de Usuarios Afectados]]</f>
        <v>2.0024357745471284</v>
      </c>
      <c r="S624" s="11" t="str">
        <f>IF(DatosLimpios[[#This Row],[Perdida $ por Usuario]]&gt;100, "Grave",IF(DatosLimpios[[#This Row],[Perdida $ por Usuario]]&gt;40, "Moderada","Leve"))</f>
        <v>Leve</v>
      </c>
      <c r="T624" s="1" t="str">
        <f t="shared" si="9"/>
        <v>Insider</v>
      </c>
      <c r="U624" s="3" t="s">
        <v>52</v>
      </c>
      <c r="V624" s="3" t="s">
        <v>31</v>
      </c>
      <c r="W624" s="2">
        <v>4</v>
      </c>
      <c r="X624" s="2" t="str">
        <f>IF(DatosLimpios[[#This Row],[Incident Resolution Time (in Hours)]]&gt;50,"Tardia",IF(DatosLimpios[[#This Row],[Incident Resolution Time (in Hours)]]&gt;20,"Media","Rapida" ))</f>
        <v>Rapida</v>
      </c>
    </row>
    <row r="625" spans="1:24" x14ac:dyDescent="0.25">
      <c r="A625" s="2">
        <v>628</v>
      </c>
      <c r="B625" s="3" t="s">
        <v>45</v>
      </c>
      <c r="C6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25" s="1" t="str">
        <f>IFERROR(VLOOKUP(DatosLimpios[[#This Row],[Paises]], TablaRegiones[],2,FALSE), "Otra")</f>
        <v>Asia</v>
      </c>
      <c r="E625" s="2">
        <v>2015</v>
      </c>
      <c r="F625" s="3" t="s">
        <v>63</v>
      </c>
      <c r="G625" s="2">
        <f xml:space="preserve"> 2025 -DatosLimpios[[#This Row],[Year]]</f>
        <v>10</v>
      </c>
      <c r="H625" s="1" t="str">
        <f>IF(TRIM(DatosLimpios[[#This Row],[Attack Type]])="","Unknown",PROPER(TRIM(LOWER(DatosLimpios[[#This Row],[Attack Type]]))))</f>
        <v>Malware</v>
      </c>
      <c r="I625" s="3" t="s">
        <v>27</v>
      </c>
      <c r="J62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25" s="11">
        <v>152</v>
      </c>
      <c r="L625" s="11">
        <f>IF(DatosLimpios[[#This Row],[Financial Loss (in Million $) ]]="",0,ABS(DatosLimpios[[#This Row],[Financial Loss (in Million $) ]]))*1000</f>
        <v>152000</v>
      </c>
      <c r="M625" s="11" t="str">
        <f>IF(DatosLimpios[[#This Row],[Perdida economica UNK]]&gt;4000000,"Alta", IF(DatosLimpios[[#This Row],[Perdida economica UNK]]&gt;100000,"Media", "Baja"))</f>
        <v>Media</v>
      </c>
      <c r="N625" s="18" t="s">
        <v>674</v>
      </c>
      <c r="O625" s="3" t="s">
        <v>33</v>
      </c>
      <c r="P625" s="2">
        <f>IF(DatosLimpios[[#This Row],[Number of Affected Users]]="six hundred",600,VALUE(DatosLimpios[[#This Row],[Number of Affected Users]]))</f>
        <v>913114</v>
      </c>
      <c r="Q625" s="2">
        <f>IF(DatosLimpios[[#This Row],[Number of Affected Users]]="six hundred",600,VALUE(DatosLimpios[[#This Row],[Number of Affected Users]]))</f>
        <v>913114</v>
      </c>
      <c r="R625" s="11">
        <f>DatosLimpios[[#This Row],[Perdida economica UNK]] /DatosLimpios[[#This Row],[Nº de Usuarios Afectados]]</f>
        <v>0.16646333316540979</v>
      </c>
      <c r="S625" s="11" t="str">
        <f>IF(DatosLimpios[[#This Row],[Perdida $ por Usuario]]&gt;100, "Grave",IF(DatosLimpios[[#This Row],[Perdida $ por Usuario]]&gt;40, "Moderada","Leve"))</f>
        <v>Leve</v>
      </c>
      <c r="T625" s="1" t="str">
        <f t="shared" si="9"/>
        <v>Insider</v>
      </c>
      <c r="U625" s="3" t="s">
        <v>15</v>
      </c>
      <c r="V625" s="3" t="s">
        <v>16</v>
      </c>
      <c r="W625" s="2">
        <v>15</v>
      </c>
      <c r="X625" s="2" t="str">
        <f>IF(DatosLimpios[[#This Row],[Incident Resolution Time (in Hours)]]&gt;50,"Tardia",IF(DatosLimpios[[#This Row],[Incident Resolution Time (in Hours)]]&gt;20,"Media","Rapida" ))</f>
        <v>Rapida</v>
      </c>
    </row>
    <row r="626" spans="1:24" x14ac:dyDescent="0.25">
      <c r="A626" s="2">
        <v>629</v>
      </c>
      <c r="B626" s="3" t="s">
        <v>58</v>
      </c>
      <c r="C6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26" s="1" t="str">
        <f>IFERROR(VLOOKUP(DatosLimpios[[#This Row],[Paises]], TablaRegiones[],2,FALSE), "Otra")</f>
        <v>Oceanía</v>
      </c>
      <c r="E626" s="2">
        <v>2019</v>
      </c>
      <c r="F626" s="3" t="s">
        <v>39</v>
      </c>
      <c r="G626" s="2">
        <f xml:space="preserve"> 2025 -DatosLimpios[[#This Row],[Year]]</f>
        <v>6</v>
      </c>
      <c r="H626" s="1" t="str">
        <f>IF(TRIM(DatosLimpios[[#This Row],[Attack Type]])="","Unknown",PROPER(TRIM(LOWER(DatosLimpios[[#This Row],[Attack Type]]))))</f>
        <v>Ddos</v>
      </c>
      <c r="I626" s="3" t="s">
        <v>47</v>
      </c>
      <c r="J62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26" s="11">
        <v>8489</v>
      </c>
      <c r="L626" s="11">
        <f>IF(DatosLimpios[[#This Row],[Financial Loss (in Million $) ]]="",0,ABS(DatosLimpios[[#This Row],[Financial Loss (in Million $) ]]))*1000</f>
        <v>8489000</v>
      </c>
      <c r="M626" s="11" t="str">
        <f>IF(DatosLimpios[[#This Row],[Perdida economica UNK]]&gt;4000000,"Alta", IF(DatosLimpios[[#This Row],[Perdida economica UNK]]&gt;100000,"Media", "Baja"))</f>
        <v>Alta</v>
      </c>
      <c r="N626" s="18" t="s">
        <v>675</v>
      </c>
      <c r="O626" s="3" t="s">
        <v>29</v>
      </c>
      <c r="P626" s="2">
        <f>IF(DatosLimpios[[#This Row],[Number of Affected Users]]="six hundred",600,VALUE(DatosLimpios[[#This Row],[Number of Affected Users]]))</f>
        <v>163975</v>
      </c>
      <c r="Q626" s="2">
        <f>IF(DatosLimpios[[#This Row],[Number of Affected Users]]="six hundred",600,VALUE(DatosLimpios[[#This Row],[Number of Affected Users]]))</f>
        <v>163975</v>
      </c>
      <c r="R626" s="11">
        <f>DatosLimpios[[#This Row],[Perdida economica UNK]] /DatosLimpios[[#This Row],[Nº de Usuarios Afectados]]</f>
        <v>51.770086903491389</v>
      </c>
      <c r="S626" s="11" t="str">
        <f>IF(DatosLimpios[[#This Row],[Perdida $ por Usuario]]&gt;100, "Grave",IF(DatosLimpios[[#This Row],[Perdida $ por Usuario]]&gt;40, "Moderada","Leve"))</f>
        <v>Moderada</v>
      </c>
      <c r="T626" s="1" t="str">
        <f t="shared" si="9"/>
        <v>Nation-state</v>
      </c>
      <c r="U626" s="3" t="s">
        <v>15</v>
      </c>
      <c r="V626" s="3" t="s">
        <v>49</v>
      </c>
      <c r="W626" s="2">
        <v>22</v>
      </c>
      <c r="X626" s="2" t="str">
        <f>IF(DatosLimpios[[#This Row],[Incident Resolution Time (in Hours)]]&gt;50,"Tardia",IF(DatosLimpios[[#This Row],[Incident Resolution Time (in Hours)]]&gt;20,"Media","Rapida" ))</f>
        <v>Media</v>
      </c>
    </row>
    <row r="627" spans="1:24" x14ac:dyDescent="0.25">
      <c r="A627" s="2">
        <v>630</v>
      </c>
      <c r="B627" s="3" t="s">
        <v>87</v>
      </c>
      <c r="C6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627" s="1" t="str">
        <f>IFERROR(VLOOKUP(DatosLimpios[[#This Row],[Paises]], TablaRegiones[],2,FALSE), "Otra")</f>
        <v>América</v>
      </c>
      <c r="E627" s="2">
        <v>2016</v>
      </c>
      <c r="F627" s="3" t="s">
        <v>39</v>
      </c>
      <c r="G627" s="2">
        <f xml:space="preserve"> 2025 -DatosLimpios[[#This Row],[Year]]</f>
        <v>9</v>
      </c>
      <c r="H627" s="1" t="str">
        <f>IF(TRIM(DatosLimpios[[#This Row],[Attack Type]])="","Unknown",PROPER(TRIM(LOWER(DatosLimpios[[#This Row],[Attack Type]]))))</f>
        <v>Ddos</v>
      </c>
      <c r="I627" s="3" t="s">
        <v>12</v>
      </c>
      <c r="J62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27" s="11">
        <v>6673</v>
      </c>
      <c r="L627" s="11">
        <f>IF(DatosLimpios[[#This Row],[Financial Loss (in Million $) ]]="",0,ABS(DatosLimpios[[#This Row],[Financial Loss (in Million $) ]]))*1000</f>
        <v>6673000</v>
      </c>
      <c r="M627" s="11" t="str">
        <f>IF(DatosLimpios[[#This Row],[Perdida economica UNK]]&gt;4000000,"Alta", IF(DatosLimpios[[#This Row],[Perdida economica UNK]]&gt;100000,"Media", "Baja"))</f>
        <v>Alta</v>
      </c>
      <c r="N627" s="18" t="s">
        <v>676</v>
      </c>
      <c r="O627" s="3" t="s">
        <v>33</v>
      </c>
      <c r="P627" s="2">
        <f>IF(DatosLimpios[[#This Row],[Number of Affected Users]]="six hundred",600,VALUE(DatosLimpios[[#This Row],[Number of Affected Users]]))</f>
        <v>876135</v>
      </c>
      <c r="Q627" s="2">
        <f>IF(DatosLimpios[[#This Row],[Number of Affected Users]]="six hundred",600,VALUE(DatosLimpios[[#This Row],[Number of Affected Users]]))</f>
        <v>876135</v>
      </c>
      <c r="R627" s="11">
        <f>DatosLimpios[[#This Row],[Perdida economica UNK]] /DatosLimpios[[#This Row],[Nº de Usuarios Afectados]]</f>
        <v>7.6164061474544447</v>
      </c>
      <c r="S627" s="11" t="str">
        <f>IF(DatosLimpios[[#This Row],[Perdida $ por Usuario]]&gt;100, "Grave",IF(DatosLimpios[[#This Row],[Perdida $ por Usuario]]&gt;40, "Moderada","Leve"))</f>
        <v>Leve</v>
      </c>
      <c r="T627" s="1" t="str">
        <f t="shared" si="9"/>
        <v>Insider</v>
      </c>
      <c r="U627" s="3" t="s">
        <v>15</v>
      </c>
      <c r="V627" s="3" t="s">
        <v>31</v>
      </c>
      <c r="W627" s="2">
        <v>67</v>
      </c>
      <c r="X627" s="2" t="str">
        <f>IF(DatosLimpios[[#This Row],[Incident Resolution Time (in Hours)]]&gt;50,"Tardia",IF(DatosLimpios[[#This Row],[Incident Resolution Time (in Hours)]]&gt;20,"Media","Rapida" ))</f>
        <v>Tardia</v>
      </c>
    </row>
    <row r="628" spans="1:24" x14ac:dyDescent="0.25">
      <c r="A628" s="2">
        <v>631</v>
      </c>
      <c r="B628" s="3" t="s">
        <v>10</v>
      </c>
      <c r="C6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28" s="1" t="str">
        <f>IFERROR(VLOOKUP(DatosLimpios[[#This Row],[Paises]], TablaRegiones[],2,FALSE), "Otra")</f>
        <v>Asia</v>
      </c>
      <c r="E628" s="2">
        <v>2024</v>
      </c>
      <c r="F628" s="3" t="s">
        <v>17</v>
      </c>
      <c r="G628" s="2">
        <f xml:space="preserve"> 2025 -DatosLimpios[[#This Row],[Year]]</f>
        <v>1</v>
      </c>
      <c r="H628" s="1" t="str">
        <f>IF(TRIM(DatosLimpios[[#This Row],[Attack Type]])="","Unknown",PROPER(TRIM(LOWER(DatosLimpios[[#This Row],[Attack Type]]))))</f>
        <v>Ransomware</v>
      </c>
      <c r="I628" s="3" t="s">
        <v>69</v>
      </c>
      <c r="J62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28" s="11">
        <v>7261</v>
      </c>
      <c r="L628" s="11">
        <f>IF(DatosLimpios[[#This Row],[Financial Loss (in Million $) ]]="",0,ABS(DatosLimpios[[#This Row],[Financial Loss (in Million $) ]]))*1000</f>
        <v>7261000</v>
      </c>
      <c r="M628" s="11" t="str">
        <f>IF(DatosLimpios[[#This Row],[Perdida economica UNK]]&gt;4000000,"Alta", IF(DatosLimpios[[#This Row],[Perdida economica UNK]]&gt;100000,"Media", "Baja"))</f>
        <v>Alta</v>
      </c>
      <c r="N628" s="18" t="s">
        <v>677</v>
      </c>
      <c r="O628" s="3" t="s">
        <v>14</v>
      </c>
      <c r="P628" s="2">
        <f>IF(DatosLimpios[[#This Row],[Number of Affected Users]]="six hundred",600,VALUE(DatosLimpios[[#This Row],[Number of Affected Users]]))</f>
        <v>595380</v>
      </c>
      <c r="Q628" s="2">
        <f>IF(DatosLimpios[[#This Row],[Number of Affected Users]]="six hundred",600,VALUE(DatosLimpios[[#This Row],[Number of Affected Users]]))</f>
        <v>595380</v>
      </c>
      <c r="R628" s="11">
        <f>DatosLimpios[[#This Row],[Perdida economica UNK]] /DatosLimpios[[#This Row],[Nº de Usuarios Afectados]]</f>
        <v>12.195572575498002</v>
      </c>
      <c r="S628" s="11" t="str">
        <f>IF(DatosLimpios[[#This Row],[Perdida $ por Usuario]]&gt;100, "Grave",IF(DatosLimpios[[#This Row],[Perdida $ por Usuario]]&gt;40, "Moderada","Leve"))</f>
        <v>Leve</v>
      </c>
      <c r="T628" s="1" t="str">
        <f t="shared" si="9"/>
        <v>Hacker Group</v>
      </c>
      <c r="U628" s="3" t="s">
        <v>52</v>
      </c>
      <c r="V628" s="3" t="s">
        <v>16</v>
      </c>
      <c r="W628" s="2">
        <v>10</v>
      </c>
      <c r="X628" s="2" t="str">
        <f>IF(DatosLimpios[[#This Row],[Incident Resolution Time (in Hours)]]&gt;50,"Tardia",IF(DatosLimpios[[#This Row],[Incident Resolution Time (in Hours)]]&gt;20,"Media","Rapida" ))</f>
        <v>Rapida</v>
      </c>
    </row>
    <row r="629" spans="1:24" x14ac:dyDescent="0.25">
      <c r="A629" s="2">
        <v>632</v>
      </c>
      <c r="B629" s="3" t="s">
        <v>41</v>
      </c>
      <c r="C6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29" s="1" t="str">
        <f>IFERROR(VLOOKUP(DatosLimpios[[#This Row],[Paises]], TablaRegiones[],2,FALSE), "Otra")</f>
        <v>Europa</v>
      </c>
      <c r="E629" s="2">
        <v>2020</v>
      </c>
      <c r="F629" s="3" t="s">
        <v>39</v>
      </c>
      <c r="G629" s="2">
        <f xml:space="preserve"> 2025 -DatosLimpios[[#This Row],[Year]]</f>
        <v>5</v>
      </c>
      <c r="H629" s="1" t="str">
        <f>IF(TRIM(DatosLimpios[[#This Row],[Attack Type]])="","Unknown",PROPER(TRIM(LOWER(DatosLimpios[[#This Row],[Attack Type]]))))</f>
        <v>Ddos</v>
      </c>
      <c r="I629" s="3" t="s">
        <v>69</v>
      </c>
      <c r="J62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29" s="11">
        <v>4416</v>
      </c>
      <c r="L629" s="11">
        <f>IF(DatosLimpios[[#This Row],[Financial Loss (in Million $) ]]="",0,ABS(DatosLimpios[[#This Row],[Financial Loss (in Million $) ]]))*1000</f>
        <v>4416000</v>
      </c>
      <c r="M629" s="11" t="str">
        <f>IF(DatosLimpios[[#This Row],[Perdida economica UNK]]&gt;4000000,"Alta", IF(DatosLimpios[[#This Row],[Perdida economica UNK]]&gt;100000,"Media", "Baja"))</f>
        <v>Alta</v>
      </c>
      <c r="N629" s="18" t="s">
        <v>678</v>
      </c>
      <c r="O629" s="3" t="s">
        <v>29</v>
      </c>
      <c r="P629" s="2">
        <f>IF(DatosLimpios[[#This Row],[Number of Affected Users]]="six hundred",600,VALUE(DatosLimpios[[#This Row],[Number of Affected Users]]))</f>
        <v>840796</v>
      </c>
      <c r="Q629" s="2">
        <f>IF(DatosLimpios[[#This Row],[Number of Affected Users]]="six hundred",600,VALUE(DatosLimpios[[#This Row],[Number of Affected Users]]))</f>
        <v>840796</v>
      </c>
      <c r="R629" s="11">
        <f>DatosLimpios[[#This Row],[Perdida economica UNK]] /DatosLimpios[[#This Row],[Nº de Usuarios Afectados]]</f>
        <v>5.2521658047849895</v>
      </c>
      <c r="S629" s="11" t="str">
        <f>IF(DatosLimpios[[#This Row],[Perdida $ por Usuario]]&gt;100, "Grave",IF(DatosLimpios[[#This Row],[Perdida $ por Usuario]]&gt;40, "Moderada","Leve"))</f>
        <v>Leve</v>
      </c>
      <c r="T629" s="1" t="str">
        <f t="shared" si="9"/>
        <v>Nation-state</v>
      </c>
      <c r="U629" s="3" t="s">
        <v>25</v>
      </c>
      <c r="V629" s="3" t="s">
        <v>31</v>
      </c>
      <c r="W629" s="2">
        <v>5</v>
      </c>
      <c r="X629" s="2" t="str">
        <f>IF(DatosLimpios[[#This Row],[Incident Resolution Time (in Hours)]]&gt;50,"Tardia",IF(DatosLimpios[[#This Row],[Incident Resolution Time (in Hours)]]&gt;20,"Media","Rapida" ))</f>
        <v>Rapida</v>
      </c>
    </row>
    <row r="630" spans="1:24" x14ac:dyDescent="0.25">
      <c r="A630" s="2">
        <v>633</v>
      </c>
      <c r="B630" s="3" t="s">
        <v>26</v>
      </c>
      <c r="C6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30" s="1" t="str">
        <f>IFERROR(VLOOKUP(DatosLimpios[[#This Row],[Paises]], TablaRegiones[],2,FALSE), "Otra")</f>
        <v>Europa</v>
      </c>
      <c r="E630" s="2">
        <v>2022</v>
      </c>
      <c r="F630" s="3" t="s">
        <v>39</v>
      </c>
      <c r="G630" s="2">
        <f xml:space="preserve"> 2025 -DatosLimpios[[#This Row],[Year]]</f>
        <v>3</v>
      </c>
      <c r="H630" s="1" t="str">
        <f>IF(TRIM(DatosLimpios[[#This Row],[Attack Type]])="","Unknown",PROPER(TRIM(LOWER(DatosLimpios[[#This Row],[Attack Type]]))))</f>
        <v>Ddos</v>
      </c>
      <c r="I630" s="3" t="s">
        <v>27</v>
      </c>
      <c r="J63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30" s="11">
        <v>8005</v>
      </c>
      <c r="L630" s="11">
        <f>IF(DatosLimpios[[#This Row],[Financial Loss (in Million $) ]]="",0,ABS(DatosLimpios[[#This Row],[Financial Loss (in Million $) ]]))*1000</f>
        <v>8005000</v>
      </c>
      <c r="M630" s="11" t="str">
        <f>IF(DatosLimpios[[#This Row],[Perdida economica UNK]]&gt;4000000,"Alta", IF(DatosLimpios[[#This Row],[Perdida economica UNK]]&gt;100000,"Media", "Baja"))</f>
        <v>Alta</v>
      </c>
      <c r="N630" s="18" t="s">
        <v>679</v>
      </c>
      <c r="O630" s="3" t="s">
        <v>36</v>
      </c>
      <c r="P630" s="2">
        <f>IF(DatosLimpios[[#This Row],[Number of Affected Users]]="six hundred",600,VALUE(DatosLimpios[[#This Row],[Number of Affected Users]]))</f>
        <v>484908</v>
      </c>
      <c r="Q630" s="2">
        <f>IF(DatosLimpios[[#This Row],[Number of Affected Users]]="six hundred",600,VALUE(DatosLimpios[[#This Row],[Number of Affected Users]]))</f>
        <v>484908</v>
      </c>
      <c r="R630" s="11">
        <f>DatosLimpios[[#This Row],[Perdida economica UNK]] /DatosLimpios[[#This Row],[Nº de Usuarios Afectados]]</f>
        <v>16.508286107880259</v>
      </c>
      <c r="S630" s="11" t="str">
        <f>IF(DatosLimpios[[#This Row],[Perdida $ por Usuario]]&gt;100, "Grave",IF(DatosLimpios[[#This Row],[Perdida $ por Usuario]]&gt;40, "Moderada","Leve"))</f>
        <v>Leve</v>
      </c>
      <c r="T630" s="1" t="str">
        <f t="shared" si="9"/>
        <v>Unknown</v>
      </c>
      <c r="U630" s="3" t="s">
        <v>25</v>
      </c>
      <c r="V630" s="3" t="s">
        <v>49</v>
      </c>
      <c r="W630" s="2">
        <v>42</v>
      </c>
      <c r="X630" s="2" t="str">
        <f>IF(DatosLimpios[[#This Row],[Incident Resolution Time (in Hours)]]&gt;50,"Tardia",IF(DatosLimpios[[#This Row],[Incident Resolution Time (in Hours)]]&gt;20,"Media","Rapida" ))</f>
        <v>Media</v>
      </c>
    </row>
    <row r="631" spans="1:24" x14ac:dyDescent="0.25">
      <c r="A631" s="2">
        <v>634</v>
      </c>
      <c r="B631" s="3" t="s">
        <v>60</v>
      </c>
      <c r="C6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631" s="1" t="str">
        <f>IFERROR(VLOOKUP(DatosLimpios[[#This Row],[Paises]], TablaRegiones[],2,FALSE), "Otra")</f>
        <v>Asia</v>
      </c>
      <c r="E631" s="2">
        <v>2018</v>
      </c>
      <c r="F631" s="3" t="s">
        <v>42</v>
      </c>
      <c r="G631" s="2">
        <f xml:space="preserve"> 2025 -DatosLimpios[[#This Row],[Year]]</f>
        <v>7</v>
      </c>
      <c r="H631" s="1" t="str">
        <f>IF(TRIM(DatosLimpios[[#This Row],[Attack Type]])="","Unknown",PROPER(TRIM(LOWER(DatosLimpios[[#This Row],[Attack Type]]))))</f>
        <v>Sql Injection</v>
      </c>
      <c r="I631" s="3" t="s">
        <v>27</v>
      </c>
      <c r="J63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31" s="11">
        <v>1369</v>
      </c>
      <c r="L631" s="11">
        <f>IF(DatosLimpios[[#This Row],[Financial Loss (in Million $) ]]="",0,ABS(DatosLimpios[[#This Row],[Financial Loss (in Million $) ]]))*1000</f>
        <v>1369000</v>
      </c>
      <c r="M631" s="11" t="str">
        <f>IF(DatosLimpios[[#This Row],[Perdida economica UNK]]&gt;4000000,"Alta", IF(DatosLimpios[[#This Row],[Perdida economica UNK]]&gt;100000,"Media", "Baja"))</f>
        <v>Media</v>
      </c>
      <c r="N631" s="18" t="s">
        <v>680</v>
      </c>
      <c r="O631" s="3" t="s">
        <v>36</v>
      </c>
      <c r="P631" s="2">
        <f>IF(DatosLimpios[[#This Row],[Number of Affected Users]]="six hundred",600,VALUE(DatosLimpios[[#This Row],[Number of Affected Users]]))</f>
        <v>146100</v>
      </c>
      <c r="Q631" s="2">
        <f>IF(DatosLimpios[[#This Row],[Number of Affected Users]]="six hundred",600,VALUE(DatosLimpios[[#This Row],[Number of Affected Users]]))</f>
        <v>146100</v>
      </c>
      <c r="R631" s="11">
        <f>DatosLimpios[[#This Row],[Perdida economica UNK]] /DatosLimpios[[#This Row],[Nº de Usuarios Afectados]]</f>
        <v>9.3702943189596173</v>
      </c>
      <c r="S631" s="11" t="str">
        <f>IF(DatosLimpios[[#This Row],[Perdida $ por Usuario]]&gt;100, "Grave",IF(DatosLimpios[[#This Row],[Perdida $ por Usuario]]&gt;40, "Moderada","Leve"))</f>
        <v>Leve</v>
      </c>
      <c r="T631" s="1" t="str">
        <f t="shared" si="9"/>
        <v>Unknown</v>
      </c>
      <c r="U631" s="3" t="s">
        <v>34</v>
      </c>
      <c r="V631" s="3" t="s">
        <v>57</v>
      </c>
      <c r="W631" s="2">
        <v>22</v>
      </c>
      <c r="X631" s="2" t="str">
        <f>IF(DatosLimpios[[#This Row],[Incident Resolution Time (in Hours)]]&gt;50,"Tardia",IF(DatosLimpios[[#This Row],[Incident Resolution Time (in Hours)]]&gt;20,"Media","Rapida" ))</f>
        <v>Media</v>
      </c>
    </row>
    <row r="632" spans="1:24" x14ac:dyDescent="0.25">
      <c r="A632" s="2">
        <v>635</v>
      </c>
      <c r="B632" s="3" t="s">
        <v>87</v>
      </c>
      <c r="C6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632" s="1" t="str">
        <f>IFERROR(VLOOKUP(DatosLimpios[[#This Row],[Paises]], TablaRegiones[],2,FALSE), "Otra")</f>
        <v>América</v>
      </c>
      <c r="E632" s="2">
        <v>2021</v>
      </c>
      <c r="F632" s="3" t="s">
        <v>50</v>
      </c>
      <c r="G632" s="2">
        <f xml:space="preserve"> 2025 -DatosLimpios[[#This Row],[Year]]</f>
        <v>4</v>
      </c>
      <c r="H632" s="1" t="str">
        <f>IF(TRIM(DatosLimpios[[#This Row],[Attack Type]])="","Unknown",PROPER(TRIM(LOWER(DatosLimpios[[#This Row],[Attack Type]]))))</f>
        <v>Phishing</v>
      </c>
      <c r="I632" s="3" t="s">
        <v>23</v>
      </c>
      <c r="J63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32" s="11">
        <v>2902</v>
      </c>
      <c r="L632" s="11">
        <f>IF(DatosLimpios[[#This Row],[Financial Loss (in Million $) ]]="",0,ABS(DatosLimpios[[#This Row],[Financial Loss (in Million $) ]]))*1000</f>
        <v>2902000</v>
      </c>
      <c r="M632" s="11" t="str">
        <f>IF(DatosLimpios[[#This Row],[Perdida economica UNK]]&gt;4000000,"Alta", IF(DatosLimpios[[#This Row],[Perdida economica UNK]]&gt;100000,"Media", "Baja"))</f>
        <v>Media</v>
      </c>
      <c r="N632" s="18" t="s">
        <v>681</v>
      </c>
      <c r="O632" s="3" t="s">
        <v>33</v>
      </c>
      <c r="P632" s="2">
        <f>IF(DatosLimpios[[#This Row],[Number of Affected Users]]="six hundred",600,VALUE(DatosLimpios[[#This Row],[Number of Affected Users]]))</f>
        <v>555756</v>
      </c>
      <c r="Q632" s="2">
        <f>IF(DatosLimpios[[#This Row],[Number of Affected Users]]="six hundred",600,VALUE(DatosLimpios[[#This Row],[Number of Affected Users]]))</f>
        <v>555756</v>
      </c>
      <c r="R632" s="11">
        <f>DatosLimpios[[#This Row],[Perdida economica UNK]] /DatosLimpios[[#This Row],[Nº de Usuarios Afectados]]</f>
        <v>5.2217160048654447</v>
      </c>
      <c r="S632" s="11" t="str">
        <f>IF(DatosLimpios[[#This Row],[Perdida $ por Usuario]]&gt;100, "Grave",IF(DatosLimpios[[#This Row],[Perdida $ por Usuario]]&gt;40, "Moderada","Leve"))</f>
        <v>Leve</v>
      </c>
      <c r="T632" s="1" t="str">
        <f t="shared" si="9"/>
        <v>Insider</v>
      </c>
      <c r="U632" s="3" t="s">
        <v>52</v>
      </c>
      <c r="V632" s="3" t="s">
        <v>31</v>
      </c>
      <c r="W632" s="2">
        <v>21</v>
      </c>
      <c r="X632" s="2" t="str">
        <f>IF(DatosLimpios[[#This Row],[Incident Resolution Time (in Hours)]]&gt;50,"Tardia",IF(DatosLimpios[[#This Row],[Incident Resolution Time (in Hours)]]&gt;20,"Media","Rapida" ))</f>
        <v>Media</v>
      </c>
    </row>
    <row r="633" spans="1:24" x14ac:dyDescent="0.25">
      <c r="A633" s="2">
        <v>636</v>
      </c>
      <c r="B633" s="3" t="s">
        <v>45</v>
      </c>
      <c r="C6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33" s="1" t="str">
        <f>IFERROR(VLOOKUP(DatosLimpios[[#This Row],[Paises]], TablaRegiones[],2,FALSE), "Otra")</f>
        <v>Asia</v>
      </c>
      <c r="E633" s="2">
        <v>2017</v>
      </c>
      <c r="F633" s="3" t="s">
        <v>17</v>
      </c>
      <c r="G633" s="2">
        <f xml:space="preserve"> 2025 -DatosLimpios[[#This Row],[Year]]</f>
        <v>8</v>
      </c>
      <c r="H633" s="1" t="str">
        <f>IF(TRIM(DatosLimpios[[#This Row],[Attack Type]])="","Unknown",PROPER(TRIM(LOWER(DatosLimpios[[#This Row],[Attack Type]]))))</f>
        <v>Ransomware</v>
      </c>
      <c r="I633" s="3" t="s">
        <v>18</v>
      </c>
      <c r="J63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33" s="11">
        <v>6991</v>
      </c>
      <c r="L633" s="11">
        <f>IF(DatosLimpios[[#This Row],[Financial Loss (in Million $) ]]="",0,ABS(DatosLimpios[[#This Row],[Financial Loss (in Million $) ]]))*1000</f>
        <v>6991000</v>
      </c>
      <c r="M633" s="11" t="str">
        <f>IF(DatosLimpios[[#This Row],[Perdida economica UNK]]&gt;4000000,"Alta", IF(DatosLimpios[[#This Row],[Perdida economica UNK]]&gt;100000,"Media", "Baja"))</f>
        <v>Alta</v>
      </c>
      <c r="N633" s="18" t="s">
        <v>682</v>
      </c>
      <c r="O633" s="3" t="s">
        <v>36</v>
      </c>
      <c r="P633" s="2">
        <f>IF(DatosLimpios[[#This Row],[Number of Affected Users]]="six hundred",600,VALUE(DatosLimpios[[#This Row],[Number of Affected Users]]))</f>
        <v>340928</v>
      </c>
      <c r="Q633" s="2">
        <f>IF(DatosLimpios[[#This Row],[Number of Affected Users]]="six hundred",600,VALUE(DatosLimpios[[#This Row],[Number of Affected Users]]))</f>
        <v>340928</v>
      </c>
      <c r="R633" s="11">
        <f>DatosLimpios[[#This Row],[Perdida economica UNK]] /DatosLimpios[[#This Row],[Nº de Usuarios Afectados]]</f>
        <v>20.505795945184907</v>
      </c>
      <c r="S633" s="11" t="str">
        <f>IF(DatosLimpios[[#This Row],[Perdida $ por Usuario]]&gt;100, "Grave",IF(DatosLimpios[[#This Row],[Perdida $ por Usuario]]&gt;40, "Moderada","Leve"))</f>
        <v>Leve</v>
      </c>
      <c r="T633" s="1" t="str">
        <f t="shared" si="9"/>
        <v>Unknown</v>
      </c>
      <c r="U633" s="3" t="s">
        <v>34</v>
      </c>
      <c r="V633" s="3" t="s">
        <v>37</v>
      </c>
      <c r="W633" s="2">
        <v>61</v>
      </c>
      <c r="X633" s="2" t="str">
        <f>IF(DatosLimpios[[#This Row],[Incident Resolution Time (in Hours)]]&gt;50,"Tardia",IF(DatosLimpios[[#This Row],[Incident Resolution Time (in Hours)]]&gt;20,"Media","Rapida" ))</f>
        <v>Tardia</v>
      </c>
    </row>
    <row r="634" spans="1:24" x14ac:dyDescent="0.25">
      <c r="A634" s="2">
        <v>637</v>
      </c>
      <c r="B634" s="3" t="s">
        <v>26</v>
      </c>
      <c r="C6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34" s="1" t="str">
        <f>IFERROR(VLOOKUP(DatosLimpios[[#This Row],[Paises]], TablaRegiones[],2,FALSE), "Otra")</f>
        <v>Europa</v>
      </c>
      <c r="E634" s="2">
        <v>2016</v>
      </c>
      <c r="F634" s="3" t="s">
        <v>63</v>
      </c>
      <c r="G634" s="2">
        <f xml:space="preserve"> 2025 -DatosLimpios[[#This Row],[Year]]</f>
        <v>9</v>
      </c>
      <c r="H634" s="1" t="str">
        <f>IF(TRIM(DatosLimpios[[#This Row],[Attack Type]])="","Unknown",PROPER(TRIM(LOWER(DatosLimpios[[#This Row],[Attack Type]]))))</f>
        <v>Malware</v>
      </c>
      <c r="I634" s="3" t="s">
        <v>27</v>
      </c>
      <c r="J63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34" s="11">
        <v>376</v>
      </c>
      <c r="L634" s="11">
        <f>IF(DatosLimpios[[#This Row],[Financial Loss (in Million $) ]]="",0,ABS(DatosLimpios[[#This Row],[Financial Loss (in Million $) ]]))*1000</f>
        <v>376000</v>
      </c>
      <c r="M634" s="11" t="str">
        <f>IF(DatosLimpios[[#This Row],[Perdida economica UNK]]&gt;4000000,"Alta", IF(DatosLimpios[[#This Row],[Perdida economica UNK]]&gt;100000,"Media", "Baja"))</f>
        <v>Media</v>
      </c>
      <c r="N634" s="18" t="s">
        <v>683</v>
      </c>
      <c r="O634" s="3" t="s">
        <v>33</v>
      </c>
      <c r="P634" s="2">
        <f>IF(DatosLimpios[[#This Row],[Number of Affected Users]]="six hundred",600,VALUE(DatosLimpios[[#This Row],[Number of Affected Users]]))</f>
        <v>678640</v>
      </c>
      <c r="Q634" s="2">
        <f>IF(DatosLimpios[[#This Row],[Number of Affected Users]]="six hundred",600,VALUE(DatosLimpios[[#This Row],[Number of Affected Users]]))</f>
        <v>678640</v>
      </c>
      <c r="R634" s="11">
        <f>DatosLimpios[[#This Row],[Perdida economica UNK]] /DatosLimpios[[#This Row],[Nº de Usuarios Afectados]]</f>
        <v>0.55404927502062951</v>
      </c>
      <c r="S634" s="11" t="str">
        <f>IF(DatosLimpios[[#This Row],[Perdida $ por Usuario]]&gt;100, "Grave",IF(DatosLimpios[[#This Row],[Perdida $ por Usuario]]&gt;40, "Moderada","Leve"))</f>
        <v>Leve</v>
      </c>
      <c r="T634" s="1" t="str">
        <f t="shared" si="9"/>
        <v>Insider</v>
      </c>
      <c r="U634" s="3" t="s">
        <v>52</v>
      </c>
      <c r="V634" s="3" t="s">
        <v>57</v>
      </c>
      <c r="W634" s="2">
        <v>44</v>
      </c>
      <c r="X634" s="2" t="str">
        <f>IF(DatosLimpios[[#This Row],[Incident Resolution Time (in Hours)]]&gt;50,"Tardia",IF(DatosLimpios[[#This Row],[Incident Resolution Time (in Hours)]]&gt;20,"Media","Rapida" ))</f>
        <v>Media</v>
      </c>
    </row>
    <row r="635" spans="1:24" x14ac:dyDescent="0.25">
      <c r="A635" s="2">
        <v>638</v>
      </c>
      <c r="B635" s="3" t="s">
        <v>66</v>
      </c>
      <c r="C6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635" s="1" t="str">
        <f>IFERROR(VLOOKUP(DatosLimpios[[#This Row],[Paises]], TablaRegiones[],2,FALSE), "Otra")</f>
        <v>América</v>
      </c>
      <c r="E635" s="2">
        <v>2020</v>
      </c>
      <c r="F635" s="3" t="s">
        <v>50</v>
      </c>
      <c r="G635" s="2">
        <f xml:space="preserve"> 2025 -DatosLimpios[[#This Row],[Year]]</f>
        <v>5</v>
      </c>
      <c r="H635" s="1" t="str">
        <f>IF(TRIM(DatosLimpios[[#This Row],[Attack Type]])="","Unknown",PROPER(TRIM(LOWER(DatosLimpios[[#This Row],[Attack Type]]))))</f>
        <v>Phishing</v>
      </c>
      <c r="I635" s="3" t="s">
        <v>23</v>
      </c>
      <c r="J63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35" s="11">
        <v>5743</v>
      </c>
      <c r="L635" s="11">
        <f>IF(DatosLimpios[[#This Row],[Financial Loss (in Million $) ]]="",0,ABS(DatosLimpios[[#This Row],[Financial Loss (in Million $) ]]))*1000</f>
        <v>5743000</v>
      </c>
      <c r="M635" s="11" t="str">
        <f>IF(DatosLimpios[[#This Row],[Perdida economica UNK]]&gt;4000000,"Alta", IF(DatosLimpios[[#This Row],[Perdida economica UNK]]&gt;100000,"Media", "Baja"))</f>
        <v>Alta</v>
      </c>
      <c r="N635" s="18" t="s">
        <v>684</v>
      </c>
      <c r="O635" s="3" t="s">
        <v>33</v>
      </c>
      <c r="P635" s="2">
        <f>IF(DatosLimpios[[#This Row],[Number of Affected Users]]="six hundred",600,VALUE(DatosLimpios[[#This Row],[Number of Affected Users]]))</f>
        <v>212798</v>
      </c>
      <c r="Q635" s="2">
        <f>IF(DatosLimpios[[#This Row],[Number of Affected Users]]="six hundred",600,VALUE(DatosLimpios[[#This Row],[Number of Affected Users]]))</f>
        <v>212798</v>
      </c>
      <c r="R635" s="11">
        <f>DatosLimpios[[#This Row],[Perdida economica UNK]] /DatosLimpios[[#This Row],[Nº de Usuarios Afectados]]</f>
        <v>26.988035601838362</v>
      </c>
      <c r="S635" s="11" t="str">
        <f>IF(DatosLimpios[[#This Row],[Perdida $ por Usuario]]&gt;100, "Grave",IF(DatosLimpios[[#This Row],[Perdida $ por Usuario]]&gt;40, "Moderada","Leve"))</f>
        <v>Leve</v>
      </c>
      <c r="T635" s="1" t="str">
        <f t="shared" si="9"/>
        <v>Insider</v>
      </c>
      <c r="U635" s="3" t="s">
        <v>34</v>
      </c>
      <c r="V635" s="3" t="s">
        <v>37</v>
      </c>
      <c r="W635" s="2">
        <v>31</v>
      </c>
      <c r="X635" s="2" t="str">
        <f>IF(DatosLimpios[[#This Row],[Incident Resolution Time (in Hours)]]&gt;50,"Tardia",IF(DatosLimpios[[#This Row],[Incident Resolution Time (in Hours)]]&gt;20,"Media","Rapida" ))</f>
        <v>Media</v>
      </c>
    </row>
    <row r="636" spans="1:24" x14ac:dyDescent="0.25">
      <c r="A636" s="2">
        <v>639</v>
      </c>
      <c r="B636" s="3" t="s">
        <v>26</v>
      </c>
      <c r="C6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36" s="1" t="str">
        <f>IFERROR(VLOOKUP(DatosLimpios[[#This Row],[Paises]], TablaRegiones[],2,FALSE), "Otra")</f>
        <v>Europa</v>
      </c>
      <c r="E636" s="2">
        <v>2019</v>
      </c>
      <c r="F636" s="3" t="s">
        <v>17</v>
      </c>
      <c r="G636" s="2">
        <f xml:space="preserve"> 2025 -DatosLimpios[[#This Row],[Year]]</f>
        <v>6</v>
      </c>
      <c r="H636" s="1" t="str">
        <f>IF(TRIM(DatosLimpios[[#This Row],[Attack Type]])="","Unknown",PROPER(TRIM(LOWER(DatosLimpios[[#This Row],[Attack Type]]))))</f>
        <v>Ransomware</v>
      </c>
      <c r="I636" s="3" t="s">
        <v>18</v>
      </c>
      <c r="J63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36" s="11">
        <v>6345</v>
      </c>
      <c r="L636" s="11">
        <f>IF(DatosLimpios[[#This Row],[Financial Loss (in Million $) ]]="",0,ABS(DatosLimpios[[#This Row],[Financial Loss (in Million $) ]]))*1000</f>
        <v>6345000</v>
      </c>
      <c r="M636" s="11" t="str">
        <f>IF(DatosLimpios[[#This Row],[Perdida economica UNK]]&gt;4000000,"Alta", IF(DatosLimpios[[#This Row],[Perdida economica UNK]]&gt;100000,"Media", "Baja"))</f>
        <v>Alta</v>
      </c>
      <c r="N636" s="18" t="s">
        <v>685</v>
      </c>
      <c r="O636" s="3" t="s">
        <v>36</v>
      </c>
      <c r="P636" s="2">
        <f>IF(DatosLimpios[[#This Row],[Number of Affected Users]]="six hundred",600,VALUE(DatosLimpios[[#This Row],[Number of Affected Users]]))</f>
        <v>354024</v>
      </c>
      <c r="Q636" s="2">
        <f>IF(DatosLimpios[[#This Row],[Number of Affected Users]]="six hundred",600,VALUE(DatosLimpios[[#This Row],[Number of Affected Users]]))</f>
        <v>354024</v>
      </c>
      <c r="R636" s="11">
        <f>DatosLimpios[[#This Row],[Perdida economica UNK]] /DatosLimpios[[#This Row],[Nº de Usuarios Afectados]]</f>
        <v>17.922513727882855</v>
      </c>
      <c r="S636" s="11" t="str">
        <f>IF(DatosLimpios[[#This Row],[Perdida $ por Usuario]]&gt;100, "Grave",IF(DatosLimpios[[#This Row],[Perdida $ por Usuario]]&gt;40, "Moderada","Leve"))</f>
        <v>Leve</v>
      </c>
      <c r="T636" s="1" t="str">
        <f t="shared" si="9"/>
        <v>Unknown</v>
      </c>
      <c r="U636" s="3" t="s">
        <v>25</v>
      </c>
      <c r="V636" s="3" t="s">
        <v>31</v>
      </c>
      <c r="W636" s="2">
        <v>33</v>
      </c>
      <c r="X636" s="2" t="str">
        <f>IF(DatosLimpios[[#This Row],[Incident Resolution Time (in Hours)]]&gt;50,"Tardia",IF(DatosLimpios[[#This Row],[Incident Resolution Time (in Hours)]]&gt;20,"Media","Rapida" ))</f>
        <v>Media</v>
      </c>
    </row>
    <row r="637" spans="1:24" x14ac:dyDescent="0.25">
      <c r="A637" s="2">
        <v>640</v>
      </c>
      <c r="B637" s="3" t="s">
        <v>26</v>
      </c>
      <c r="C6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37" s="1" t="str">
        <f>IFERROR(VLOOKUP(DatosLimpios[[#This Row],[Paises]], TablaRegiones[],2,FALSE), "Otra")</f>
        <v>Europa</v>
      </c>
      <c r="E637" s="2">
        <v>2016</v>
      </c>
      <c r="F637" s="3" t="s">
        <v>22</v>
      </c>
      <c r="G637" s="2">
        <f xml:space="preserve"> 2025 -DatosLimpios[[#This Row],[Year]]</f>
        <v>9</v>
      </c>
      <c r="H637" s="1" t="str">
        <f>IF(TRIM(DatosLimpios[[#This Row],[Attack Type]])="","Unknown",PROPER(TRIM(LOWER(DatosLimpios[[#This Row],[Attack Type]]))))</f>
        <v>Man-In-The-Middle</v>
      </c>
      <c r="I637" s="3" t="s">
        <v>69</v>
      </c>
      <c r="J63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37" s="11">
        <v>4134</v>
      </c>
      <c r="L637" s="11">
        <f>IF(DatosLimpios[[#This Row],[Financial Loss (in Million $) ]]="",0,ABS(DatosLimpios[[#This Row],[Financial Loss (in Million $) ]]))*1000</f>
        <v>4134000</v>
      </c>
      <c r="M637" s="11" t="str">
        <f>IF(DatosLimpios[[#This Row],[Perdida economica UNK]]&gt;4000000,"Alta", IF(DatosLimpios[[#This Row],[Perdida economica UNK]]&gt;100000,"Media", "Baja"))</f>
        <v>Alta</v>
      </c>
      <c r="N637" s="18" t="s">
        <v>686</v>
      </c>
      <c r="O637" s="3" t="s">
        <v>33</v>
      </c>
      <c r="P637" s="2">
        <f>IF(DatosLimpios[[#This Row],[Number of Affected Users]]="six hundred",600,VALUE(DatosLimpios[[#This Row],[Number of Affected Users]]))</f>
        <v>189354</v>
      </c>
      <c r="Q637" s="2">
        <f>IF(DatosLimpios[[#This Row],[Number of Affected Users]]="six hundred",600,VALUE(DatosLimpios[[#This Row],[Number of Affected Users]]))</f>
        <v>189354</v>
      </c>
      <c r="R637" s="11">
        <f>DatosLimpios[[#This Row],[Perdida economica UNK]] /DatosLimpios[[#This Row],[Nº de Usuarios Afectados]]</f>
        <v>21.832123958300325</v>
      </c>
      <c r="S637" s="11" t="str">
        <f>IF(DatosLimpios[[#This Row],[Perdida $ por Usuario]]&gt;100, "Grave",IF(DatosLimpios[[#This Row],[Perdida $ por Usuario]]&gt;40, "Moderada","Leve"))</f>
        <v>Leve</v>
      </c>
      <c r="T637" s="1" t="str">
        <f t="shared" si="9"/>
        <v>Insider</v>
      </c>
      <c r="U637" s="3" t="s">
        <v>52</v>
      </c>
      <c r="V637" s="3" t="s">
        <v>49</v>
      </c>
      <c r="W637" s="2">
        <v>39</v>
      </c>
      <c r="X637" s="2" t="str">
        <f>IF(DatosLimpios[[#This Row],[Incident Resolution Time (in Hours)]]&gt;50,"Tardia",IF(DatosLimpios[[#This Row],[Incident Resolution Time (in Hours)]]&gt;20,"Media","Rapida" ))</f>
        <v>Media</v>
      </c>
    </row>
    <row r="638" spans="1:24" x14ac:dyDescent="0.25">
      <c r="A638" s="2">
        <v>641</v>
      </c>
      <c r="B638" s="3" t="s">
        <v>58</v>
      </c>
      <c r="C6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38" s="1" t="str">
        <f>IFERROR(VLOOKUP(DatosLimpios[[#This Row],[Paises]], TablaRegiones[],2,FALSE), "Otra")</f>
        <v>Oceanía</v>
      </c>
      <c r="E638" s="2">
        <v>2022</v>
      </c>
      <c r="F638" s="3" t="s">
        <v>50</v>
      </c>
      <c r="G638" s="2">
        <f xml:space="preserve"> 2025 -DatosLimpios[[#This Row],[Year]]</f>
        <v>3</v>
      </c>
      <c r="H638" s="1" t="str">
        <f>IF(TRIM(DatosLimpios[[#This Row],[Attack Type]])="","Unknown",PROPER(TRIM(LOWER(DatosLimpios[[#This Row],[Attack Type]]))))</f>
        <v>Phishing</v>
      </c>
      <c r="I638" s="3" t="s">
        <v>12</v>
      </c>
      <c r="J63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38" s="11">
        <v>2273</v>
      </c>
      <c r="L638" s="11">
        <f>IF(DatosLimpios[[#This Row],[Financial Loss (in Million $) ]]="",0,ABS(DatosLimpios[[#This Row],[Financial Loss (in Million $) ]]))*1000</f>
        <v>2273000</v>
      </c>
      <c r="M638" s="11" t="str">
        <f>IF(DatosLimpios[[#This Row],[Perdida economica UNK]]&gt;4000000,"Alta", IF(DatosLimpios[[#This Row],[Perdida economica UNK]]&gt;100000,"Media", "Baja"))</f>
        <v>Media</v>
      </c>
      <c r="N638" s="18" t="s">
        <v>687</v>
      </c>
      <c r="O638" s="3" t="s">
        <v>36</v>
      </c>
      <c r="P638" s="2">
        <f>IF(DatosLimpios[[#This Row],[Number of Affected Users]]="six hundred",600,VALUE(DatosLimpios[[#This Row],[Number of Affected Users]]))</f>
        <v>648363</v>
      </c>
      <c r="Q638" s="2">
        <f>IF(DatosLimpios[[#This Row],[Number of Affected Users]]="six hundred",600,VALUE(DatosLimpios[[#This Row],[Number of Affected Users]]))</f>
        <v>648363</v>
      </c>
      <c r="R638" s="11">
        <f>DatosLimpios[[#This Row],[Perdida economica UNK]] /DatosLimpios[[#This Row],[Nº de Usuarios Afectados]]</f>
        <v>3.5057521789491379</v>
      </c>
      <c r="S638" s="11" t="str">
        <f>IF(DatosLimpios[[#This Row],[Perdida $ por Usuario]]&gt;100, "Grave",IF(DatosLimpios[[#This Row],[Perdida $ por Usuario]]&gt;40, "Moderada","Leve"))</f>
        <v>Leve</v>
      </c>
      <c r="T638" s="1" t="str">
        <f t="shared" si="9"/>
        <v>Unknown</v>
      </c>
      <c r="U638" s="3" t="s">
        <v>52</v>
      </c>
      <c r="V638" s="3" t="s">
        <v>16</v>
      </c>
      <c r="W638" s="2">
        <v>47</v>
      </c>
      <c r="X638" s="2" t="str">
        <f>IF(DatosLimpios[[#This Row],[Incident Resolution Time (in Hours)]]&gt;50,"Tardia",IF(DatosLimpios[[#This Row],[Incident Resolution Time (in Hours)]]&gt;20,"Media","Rapida" ))</f>
        <v>Media</v>
      </c>
    </row>
    <row r="639" spans="1:24" x14ac:dyDescent="0.25">
      <c r="A639" s="2">
        <v>642</v>
      </c>
      <c r="B639" s="3" t="s">
        <v>66</v>
      </c>
      <c r="C6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639" s="1" t="str">
        <f>IFERROR(VLOOKUP(DatosLimpios[[#This Row],[Paises]], TablaRegiones[],2,FALSE), "Otra")</f>
        <v>América</v>
      </c>
      <c r="E639" s="2">
        <v>2017</v>
      </c>
      <c r="F639" s="3" t="s">
        <v>39</v>
      </c>
      <c r="G639" s="2">
        <f xml:space="preserve"> 2025 -DatosLimpios[[#This Row],[Year]]</f>
        <v>8</v>
      </c>
      <c r="H639" s="1" t="str">
        <f>IF(TRIM(DatosLimpios[[#This Row],[Attack Type]])="","Unknown",PROPER(TRIM(LOWER(DatosLimpios[[#This Row],[Attack Type]]))))</f>
        <v>Ddos</v>
      </c>
      <c r="I639" s="3" t="s">
        <v>23</v>
      </c>
      <c r="J6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39" s="11">
        <v>588</v>
      </c>
      <c r="L639" s="11">
        <f>IF(DatosLimpios[[#This Row],[Financial Loss (in Million $) ]]="",0,ABS(DatosLimpios[[#This Row],[Financial Loss (in Million $) ]]))*1000</f>
        <v>588000</v>
      </c>
      <c r="M639" s="11" t="str">
        <f>IF(DatosLimpios[[#This Row],[Perdida economica UNK]]&gt;4000000,"Alta", IF(DatosLimpios[[#This Row],[Perdida economica UNK]]&gt;100000,"Media", "Baja"))</f>
        <v>Media</v>
      </c>
      <c r="N639" s="18" t="s">
        <v>688</v>
      </c>
      <c r="O639" s="3" t="s">
        <v>33</v>
      </c>
      <c r="P639" s="2">
        <f>IF(DatosLimpios[[#This Row],[Number of Affected Users]]="six hundred",600,VALUE(DatosLimpios[[#This Row],[Number of Affected Users]]))</f>
        <v>231114</v>
      </c>
      <c r="Q639" s="2">
        <f>IF(DatosLimpios[[#This Row],[Number of Affected Users]]="six hundred",600,VALUE(DatosLimpios[[#This Row],[Number of Affected Users]]))</f>
        <v>231114</v>
      </c>
      <c r="R639" s="11">
        <f>DatosLimpios[[#This Row],[Perdida economica UNK]] /DatosLimpios[[#This Row],[Nº de Usuarios Afectados]]</f>
        <v>2.5441989667436848</v>
      </c>
      <c r="S639" s="11" t="str">
        <f>IF(DatosLimpios[[#This Row],[Perdida $ por Usuario]]&gt;100, "Grave",IF(DatosLimpios[[#This Row],[Perdida $ por Usuario]]&gt;40, "Moderada","Leve"))</f>
        <v>Leve</v>
      </c>
      <c r="T639" s="1" t="str">
        <f t="shared" si="9"/>
        <v>Insider</v>
      </c>
      <c r="U639" s="3" t="s">
        <v>25</v>
      </c>
      <c r="V639" s="3" t="s">
        <v>31</v>
      </c>
      <c r="W639" s="2">
        <v>37</v>
      </c>
      <c r="X639" s="2" t="str">
        <f>IF(DatosLimpios[[#This Row],[Incident Resolution Time (in Hours)]]&gt;50,"Tardia",IF(DatosLimpios[[#This Row],[Incident Resolution Time (in Hours)]]&gt;20,"Media","Rapida" ))</f>
        <v>Media</v>
      </c>
    </row>
    <row r="640" spans="1:24" x14ac:dyDescent="0.25">
      <c r="A640" s="2">
        <v>643</v>
      </c>
      <c r="B640" s="3" t="s">
        <v>45</v>
      </c>
      <c r="C6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40" s="1" t="str">
        <f>IFERROR(VLOOKUP(DatosLimpios[[#This Row],[Paises]], TablaRegiones[],2,FALSE), "Otra")</f>
        <v>Asia</v>
      </c>
      <c r="E640" s="2">
        <v>2017</v>
      </c>
      <c r="F640" s="3" t="s">
        <v>17</v>
      </c>
      <c r="G640" s="2">
        <f xml:space="preserve"> 2025 -DatosLimpios[[#This Row],[Year]]</f>
        <v>8</v>
      </c>
      <c r="H640" s="1" t="str">
        <f>IF(TRIM(DatosLimpios[[#This Row],[Attack Type]])="","Unknown",PROPER(TRIM(LOWER(DatosLimpios[[#This Row],[Attack Type]]))))</f>
        <v>Ransomware</v>
      </c>
      <c r="I640" s="3" t="s">
        <v>46</v>
      </c>
      <c r="J64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40" s="11">
        <v>981</v>
      </c>
      <c r="L640" s="11">
        <f>IF(DatosLimpios[[#This Row],[Financial Loss (in Million $) ]]="",0,ABS(DatosLimpios[[#This Row],[Financial Loss (in Million $) ]]))*1000</f>
        <v>981000</v>
      </c>
      <c r="M640" s="11" t="str">
        <f>IF(DatosLimpios[[#This Row],[Perdida economica UNK]]&gt;4000000,"Alta", IF(DatosLimpios[[#This Row],[Perdida economica UNK]]&gt;100000,"Media", "Baja"))</f>
        <v>Media</v>
      </c>
      <c r="N640" s="18" t="s">
        <v>689</v>
      </c>
      <c r="O640" s="3" t="s">
        <v>36</v>
      </c>
      <c r="P640" s="2">
        <f>IF(DatosLimpios[[#This Row],[Number of Affected Users]]="six hundred",600,VALUE(DatosLimpios[[#This Row],[Number of Affected Users]]))</f>
        <v>489620</v>
      </c>
      <c r="Q640" s="2">
        <f>IF(DatosLimpios[[#This Row],[Number of Affected Users]]="six hundred",600,VALUE(DatosLimpios[[#This Row],[Number of Affected Users]]))</f>
        <v>489620</v>
      </c>
      <c r="R640" s="11">
        <f>DatosLimpios[[#This Row],[Perdida economica UNK]] /DatosLimpios[[#This Row],[Nº de Usuarios Afectados]]</f>
        <v>2.0035946244025977</v>
      </c>
      <c r="S640" s="11" t="str">
        <f>IF(DatosLimpios[[#This Row],[Perdida $ por Usuario]]&gt;100, "Grave",IF(DatosLimpios[[#This Row],[Perdida $ por Usuario]]&gt;40, "Moderada","Leve"))</f>
        <v>Leve</v>
      </c>
      <c r="T640" s="1" t="str">
        <f t="shared" ref="T640:T703" si="10">IF(O640="","Unknown",O640)</f>
        <v>Unknown</v>
      </c>
      <c r="U640" s="3" t="s">
        <v>15</v>
      </c>
      <c r="V640" s="3" t="s">
        <v>16</v>
      </c>
      <c r="W640" s="2">
        <v>43</v>
      </c>
      <c r="X640" s="2" t="str">
        <f>IF(DatosLimpios[[#This Row],[Incident Resolution Time (in Hours)]]&gt;50,"Tardia",IF(DatosLimpios[[#This Row],[Incident Resolution Time (in Hours)]]&gt;20,"Media","Rapida" ))</f>
        <v>Media</v>
      </c>
    </row>
    <row r="641" spans="1:24" x14ac:dyDescent="0.25">
      <c r="A641" s="2">
        <v>644</v>
      </c>
      <c r="B641" s="3" t="s">
        <v>87</v>
      </c>
      <c r="C6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641" s="1" t="str">
        <f>IFERROR(VLOOKUP(DatosLimpios[[#This Row],[Paises]], TablaRegiones[],2,FALSE), "Otra")</f>
        <v>América</v>
      </c>
      <c r="E641" s="2">
        <v>2015</v>
      </c>
      <c r="F641" s="3" t="s">
        <v>39</v>
      </c>
      <c r="G641" s="2">
        <f xml:space="preserve"> 2025 -DatosLimpios[[#This Row],[Year]]</f>
        <v>10</v>
      </c>
      <c r="H641" s="1" t="str">
        <f>IF(TRIM(DatosLimpios[[#This Row],[Attack Type]])="","Unknown",PROPER(TRIM(LOWER(DatosLimpios[[#This Row],[Attack Type]]))))</f>
        <v>Ddos</v>
      </c>
      <c r="I641" s="3" t="s">
        <v>23</v>
      </c>
      <c r="J64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41" s="11">
        <v>9414</v>
      </c>
      <c r="L641" s="11">
        <f>IF(DatosLimpios[[#This Row],[Financial Loss (in Million $) ]]="",0,ABS(DatosLimpios[[#This Row],[Financial Loss (in Million $) ]]))*1000</f>
        <v>9414000</v>
      </c>
      <c r="M641" s="11" t="str">
        <f>IF(DatosLimpios[[#This Row],[Perdida economica UNK]]&gt;4000000,"Alta", IF(DatosLimpios[[#This Row],[Perdida economica UNK]]&gt;100000,"Media", "Baja"))</f>
        <v>Alta</v>
      </c>
      <c r="N641" s="18" t="s">
        <v>690</v>
      </c>
      <c r="O641" s="3" t="s">
        <v>36</v>
      </c>
      <c r="P641" s="2">
        <f>IF(DatosLimpios[[#This Row],[Number of Affected Users]]="six hundred",600,VALUE(DatosLimpios[[#This Row],[Number of Affected Users]]))</f>
        <v>854005</v>
      </c>
      <c r="Q641" s="2">
        <f>IF(DatosLimpios[[#This Row],[Number of Affected Users]]="six hundred",600,VALUE(DatosLimpios[[#This Row],[Number of Affected Users]]))</f>
        <v>854005</v>
      </c>
      <c r="R641" s="11">
        <f>DatosLimpios[[#This Row],[Perdida economica UNK]] /DatosLimpios[[#This Row],[Nº de Usuarios Afectados]]</f>
        <v>11.023354664199859</v>
      </c>
      <c r="S641" s="11" t="str">
        <f>IF(DatosLimpios[[#This Row],[Perdida $ por Usuario]]&gt;100, "Grave",IF(DatosLimpios[[#This Row],[Perdida $ por Usuario]]&gt;40, "Moderada","Leve"))</f>
        <v>Leve</v>
      </c>
      <c r="T641" s="1" t="str">
        <f t="shared" si="10"/>
        <v>Unknown</v>
      </c>
      <c r="U641" s="3" t="s">
        <v>52</v>
      </c>
      <c r="V641" s="3" t="s">
        <v>31</v>
      </c>
      <c r="W641" s="2">
        <v>14</v>
      </c>
      <c r="X641" s="2" t="str">
        <f>IF(DatosLimpios[[#This Row],[Incident Resolution Time (in Hours)]]&gt;50,"Tardia",IF(DatosLimpios[[#This Row],[Incident Resolution Time (in Hours)]]&gt;20,"Media","Rapida" ))</f>
        <v>Rapida</v>
      </c>
    </row>
    <row r="642" spans="1:24" x14ac:dyDescent="0.25">
      <c r="A642" s="2">
        <v>645</v>
      </c>
      <c r="B642" s="3" t="s">
        <v>32</v>
      </c>
      <c r="C6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642" s="1" t="str">
        <f>IFERROR(VLOOKUP(DatosLimpios[[#This Row],[Paises]], TablaRegiones[],2,FALSE), "Otra")</f>
        <v>Europa</v>
      </c>
      <c r="E642" s="2">
        <v>2017</v>
      </c>
      <c r="F642" s="3" t="s">
        <v>17</v>
      </c>
      <c r="G642" s="2">
        <f xml:space="preserve"> 2025 -DatosLimpios[[#This Row],[Year]]</f>
        <v>8</v>
      </c>
      <c r="H642" s="1" t="str">
        <f>IF(TRIM(DatosLimpios[[#This Row],[Attack Type]])="","Unknown",PROPER(TRIM(LOWER(DatosLimpios[[#This Row],[Attack Type]]))))</f>
        <v>Ransomware</v>
      </c>
      <c r="I642" s="3" t="s">
        <v>23</v>
      </c>
      <c r="J64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42" s="11">
        <v>3324</v>
      </c>
      <c r="L642" s="11">
        <f>IF(DatosLimpios[[#This Row],[Financial Loss (in Million $) ]]="",0,ABS(DatosLimpios[[#This Row],[Financial Loss (in Million $) ]]))*1000</f>
        <v>3324000</v>
      </c>
      <c r="M642" s="11" t="str">
        <f>IF(DatosLimpios[[#This Row],[Perdida economica UNK]]&gt;4000000,"Alta", IF(DatosLimpios[[#This Row],[Perdida economica UNK]]&gt;100000,"Media", "Baja"))</f>
        <v>Media</v>
      </c>
      <c r="N642" s="18" t="s">
        <v>691</v>
      </c>
      <c r="O642" s="3" t="s">
        <v>14</v>
      </c>
      <c r="P642" s="2">
        <f>IF(DatosLimpios[[#This Row],[Number of Affected Users]]="six hundred",600,VALUE(DatosLimpios[[#This Row],[Number of Affected Users]]))</f>
        <v>550719</v>
      </c>
      <c r="Q642" s="2">
        <f>IF(DatosLimpios[[#This Row],[Number of Affected Users]]="six hundred",600,VALUE(DatosLimpios[[#This Row],[Number of Affected Users]]))</f>
        <v>550719</v>
      </c>
      <c r="R642" s="11">
        <f>DatosLimpios[[#This Row],[Perdida economica UNK]] /DatosLimpios[[#This Row],[Nº de Usuarios Afectados]]</f>
        <v>6.0357459975050798</v>
      </c>
      <c r="S642" s="11" t="str">
        <f>IF(DatosLimpios[[#This Row],[Perdida $ por Usuario]]&gt;100, "Grave",IF(DatosLimpios[[#This Row],[Perdida $ por Usuario]]&gt;40, "Moderada","Leve"))</f>
        <v>Leve</v>
      </c>
      <c r="T642" s="1" t="str">
        <f t="shared" si="10"/>
        <v>Hacker Group</v>
      </c>
      <c r="U642" s="3" t="s">
        <v>52</v>
      </c>
      <c r="V642" s="3" t="s">
        <v>31</v>
      </c>
      <c r="W642" s="2">
        <v>60</v>
      </c>
      <c r="X642" s="2" t="str">
        <f>IF(DatosLimpios[[#This Row],[Incident Resolution Time (in Hours)]]&gt;50,"Tardia",IF(DatosLimpios[[#This Row],[Incident Resolution Time (in Hours)]]&gt;20,"Media","Rapida" ))</f>
        <v>Tardia</v>
      </c>
    </row>
    <row r="643" spans="1:24" x14ac:dyDescent="0.25">
      <c r="A643" s="2">
        <v>646</v>
      </c>
      <c r="B643" s="3" t="s">
        <v>32</v>
      </c>
      <c r="C6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643" s="1" t="str">
        <f>IFERROR(VLOOKUP(DatosLimpios[[#This Row],[Paises]], TablaRegiones[],2,FALSE), "Otra")</f>
        <v>Europa</v>
      </c>
      <c r="E643" s="2">
        <v>2019</v>
      </c>
      <c r="F643" s="3" t="s">
        <v>22</v>
      </c>
      <c r="G643" s="2">
        <f xml:space="preserve"> 2025 -DatosLimpios[[#This Row],[Year]]</f>
        <v>6</v>
      </c>
      <c r="H643" s="1" t="str">
        <f>IF(TRIM(DatosLimpios[[#This Row],[Attack Type]])="","Unknown",PROPER(TRIM(LOWER(DatosLimpios[[#This Row],[Attack Type]]))))</f>
        <v>Man-In-The-Middle</v>
      </c>
      <c r="I643" s="3" t="s">
        <v>69</v>
      </c>
      <c r="J64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43" s="11">
        <v>7537</v>
      </c>
      <c r="L643" s="11">
        <f>IF(DatosLimpios[[#This Row],[Financial Loss (in Million $) ]]="",0,ABS(DatosLimpios[[#This Row],[Financial Loss (in Million $) ]]))*1000</f>
        <v>7537000</v>
      </c>
      <c r="M643" s="11" t="str">
        <f>IF(DatosLimpios[[#This Row],[Perdida economica UNK]]&gt;4000000,"Alta", IF(DatosLimpios[[#This Row],[Perdida economica UNK]]&gt;100000,"Media", "Baja"))</f>
        <v>Alta</v>
      </c>
      <c r="N643" s="18" t="s">
        <v>692</v>
      </c>
      <c r="O643" s="3" t="s">
        <v>14</v>
      </c>
      <c r="P643" s="2">
        <f>IF(DatosLimpios[[#This Row],[Number of Affected Users]]="six hundred",600,VALUE(DatosLimpios[[#This Row],[Number of Affected Users]]))</f>
        <v>445254</v>
      </c>
      <c r="Q643" s="2">
        <f>IF(DatosLimpios[[#This Row],[Number of Affected Users]]="six hundred",600,VALUE(DatosLimpios[[#This Row],[Number of Affected Users]]))</f>
        <v>445254</v>
      </c>
      <c r="R643" s="11">
        <f>DatosLimpios[[#This Row],[Perdida economica UNK]] /DatosLimpios[[#This Row],[Nº de Usuarios Afectados]]</f>
        <v>16.927416710461895</v>
      </c>
      <c r="S643" s="11" t="str">
        <f>IF(DatosLimpios[[#This Row],[Perdida $ por Usuario]]&gt;100, "Grave",IF(DatosLimpios[[#This Row],[Perdida $ por Usuario]]&gt;40, "Moderada","Leve"))</f>
        <v>Leve</v>
      </c>
      <c r="T643" s="1" t="str">
        <f t="shared" si="10"/>
        <v>Hacker Group</v>
      </c>
      <c r="U643" s="3" t="s">
        <v>15</v>
      </c>
      <c r="V643" s="3" t="s">
        <v>16</v>
      </c>
      <c r="W643" s="2">
        <v>42</v>
      </c>
      <c r="X643" s="2" t="str">
        <f>IF(DatosLimpios[[#This Row],[Incident Resolution Time (in Hours)]]&gt;50,"Tardia",IF(DatosLimpios[[#This Row],[Incident Resolution Time (in Hours)]]&gt;20,"Media","Rapida" ))</f>
        <v>Media</v>
      </c>
    </row>
    <row r="644" spans="1:24" x14ac:dyDescent="0.25">
      <c r="A644" s="2">
        <v>647</v>
      </c>
      <c r="B644" s="3" t="s">
        <v>71</v>
      </c>
      <c r="C6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644" s="1" t="str">
        <f>IFERROR(VLOOKUP(DatosLimpios[[#This Row],[Paises]], TablaRegiones[],2,FALSE), "Otra")</f>
        <v>Asia</v>
      </c>
      <c r="E644" s="2">
        <v>2020</v>
      </c>
      <c r="F644" s="3" t="s">
        <v>50</v>
      </c>
      <c r="G644" s="2">
        <f xml:space="preserve"> 2025 -DatosLimpios[[#This Row],[Year]]</f>
        <v>5</v>
      </c>
      <c r="H644" s="1" t="str">
        <f>IF(TRIM(DatosLimpios[[#This Row],[Attack Type]])="","Unknown",PROPER(TRIM(LOWER(DatosLimpios[[#This Row],[Attack Type]]))))</f>
        <v>Phishing</v>
      </c>
      <c r="I644" s="3" t="s">
        <v>12</v>
      </c>
      <c r="J64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44" s="11">
        <v>4917</v>
      </c>
      <c r="L644" s="11">
        <f>IF(DatosLimpios[[#This Row],[Financial Loss (in Million $) ]]="",0,ABS(DatosLimpios[[#This Row],[Financial Loss (in Million $) ]]))*1000</f>
        <v>4917000</v>
      </c>
      <c r="M644" s="11" t="str">
        <f>IF(DatosLimpios[[#This Row],[Perdida economica UNK]]&gt;4000000,"Alta", IF(DatosLimpios[[#This Row],[Perdida economica UNK]]&gt;100000,"Media", "Baja"))</f>
        <v>Alta</v>
      </c>
      <c r="N644" s="18" t="s">
        <v>693</v>
      </c>
      <c r="O644" s="3" t="s">
        <v>36</v>
      </c>
      <c r="P644" s="2">
        <f>IF(DatosLimpios[[#This Row],[Number of Affected Users]]="six hundred",600,VALUE(DatosLimpios[[#This Row],[Number of Affected Users]]))</f>
        <v>218097</v>
      </c>
      <c r="Q644" s="2">
        <f>IF(DatosLimpios[[#This Row],[Number of Affected Users]]="six hundred",600,VALUE(DatosLimpios[[#This Row],[Number of Affected Users]]))</f>
        <v>218097</v>
      </c>
      <c r="R644" s="11">
        <f>DatosLimpios[[#This Row],[Perdida economica UNK]] /DatosLimpios[[#This Row],[Nº de Usuarios Afectados]]</f>
        <v>22.545014374338024</v>
      </c>
      <c r="S644" s="11" t="str">
        <f>IF(DatosLimpios[[#This Row],[Perdida $ por Usuario]]&gt;100, "Grave",IF(DatosLimpios[[#This Row],[Perdida $ por Usuario]]&gt;40, "Moderada","Leve"))</f>
        <v>Leve</v>
      </c>
      <c r="T644" s="1" t="str">
        <f t="shared" si="10"/>
        <v>Unknown</v>
      </c>
      <c r="U644" s="3" t="s">
        <v>52</v>
      </c>
      <c r="V644" s="3" t="s">
        <v>16</v>
      </c>
      <c r="W644" s="2">
        <v>32</v>
      </c>
      <c r="X644" s="2" t="str">
        <f>IF(DatosLimpios[[#This Row],[Incident Resolution Time (in Hours)]]&gt;50,"Tardia",IF(DatosLimpios[[#This Row],[Incident Resolution Time (in Hours)]]&gt;20,"Media","Rapida" ))</f>
        <v>Media</v>
      </c>
    </row>
    <row r="645" spans="1:24" x14ac:dyDescent="0.25">
      <c r="A645" s="2">
        <v>648</v>
      </c>
      <c r="B645" s="3" t="s">
        <v>32</v>
      </c>
      <c r="C6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645" s="1" t="str">
        <f>IFERROR(VLOOKUP(DatosLimpios[[#This Row],[Paises]], TablaRegiones[],2,FALSE), "Otra")</f>
        <v>Europa</v>
      </c>
      <c r="E645" s="2">
        <v>2017</v>
      </c>
      <c r="F645" s="3" t="s">
        <v>63</v>
      </c>
      <c r="G645" s="2">
        <f xml:space="preserve"> 2025 -DatosLimpios[[#This Row],[Year]]</f>
        <v>8</v>
      </c>
      <c r="H645" s="1" t="str">
        <f>IF(TRIM(DatosLimpios[[#This Row],[Attack Type]])="","Unknown",PROPER(TRIM(LOWER(DatosLimpios[[#This Row],[Attack Type]]))))</f>
        <v>Malware</v>
      </c>
      <c r="I645" s="3" t="s">
        <v>27</v>
      </c>
      <c r="J64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45" s="11">
        <v>9487</v>
      </c>
      <c r="L645" s="11">
        <f>IF(DatosLimpios[[#This Row],[Financial Loss (in Million $) ]]="",0,ABS(DatosLimpios[[#This Row],[Financial Loss (in Million $) ]]))*1000</f>
        <v>9487000</v>
      </c>
      <c r="M645" s="11" t="str">
        <f>IF(DatosLimpios[[#This Row],[Perdida economica UNK]]&gt;4000000,"Alta", IF(DatosLimpios[[#This Row],[Perdida economica UNK]]&gt;100000,"Media", "Baja"))</f>
        <v>Alta</v>
      </c>
      <c r="N645" s="18" t="s">
        <v>694</v>
      </c>
      <c r="O645" s="3" t="s">
        <v>33</v>
      </c>
      <c r="P645" s="2">
        <f>IF(DatosLimpios[[#This Row],[Number of Affected Users]]="six hundred",600,VALUE(DatosLimpios[[#This Row],[Number of Affected Users]]))</f>
        <v>324790</v>
      </c>
      <c r="Q645" s="2">
        <f>IF(DatosLimpios[[#This Row],[Number of Affected Users]]="six hundred",600,VALUE(DatosLimpios[[#This Row],[Number of Affected Users]]))</f>
        <v>324790</v>
      </c>
      <c r="R645" s="11">
        <f>DatosLimpios[[#This Row],[Perdida economica UNK]] /DatosLimpios[[#This Row],[Nº de Usuarios Afectados]]</f>
        <v>29.209643154037995</v>
      </c>
      <c r="S645" s="11" t="str">
        <f>IF(DatosLimpios[[#This Row],[Perdida $ por Usuario]]&gt;100, "Grave",IF(DatosLimpios[[#This Row],[Perdida $ por Usuario]]&gt;40, "Moderada","Leve"))</f>
        <v>Leve</v>
      </c>
      <c r="T645" s="1" t="str">
        <f t="shared" si="10"/>
        <v>Insider</v>
      </c>
      <c r="U645" s="3" t="s">
        <v>52</v>
      </c>
      <c r="V645" s="3" t="s">
        <v>16</v>
      </c>
      <c r="W645" s="2">
        <v>42</v>
      </c>
      <c r="X645" s="2" t="str">
        <f>IF(DatosLimpios[[#This Row],[Incident Resolution Time (in Hours)]]&gt;50,"Tardia",IF(DatosLimpios[[#This Row],[Incident Resolution Time (in Hours)]]&gt;20,"Media","Rapida" ))</f>
        <v>Media</v>
      </c>
    </row>
    <row r="646" spans="1:24" x14ac:dyDescent="0.25">
      <c r="A646" s="2">
        <v>649</v>
      </c>
      <c r="B646" s="3" t="s">
        <v>45</v>
      </c>
      <c r="C6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46" s="1" t="str">
        <f>IFERROR(VLOOKUP(DatosLimpios[[#This Row],[Paises]], TablaRegiones[],2,FALSE), "Otra")</f>
        <v>Asia</v>
      </c>
      <c r="E646" s="2">
        <v>2023</v>
      </c>
      <c r="F646" s="3" t="s">
        <v>42</v>
      </c>
      <c r="G646" s="2">
        <f xml:space="preserve"> 2025 -DatosLimpios[[#This Row],[Year]]</f>
        <v>2</v>
      </c>
      <c r="H646" s="1" t="str">
        <f>IF(TRIM(DatosLimpios[[#This Row],[Attack Type]])="","Unknown",PROPER(TRIM(LOWER(DatosLimpios[[#This Row],[Attack Type]]))))</f>
        <v>Sql Injection</v>
      </c>
      <c r="I646" s="3" t="s">
        <v>69</v>
      </c>
      <c r="J64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46" s="11">
        <v>2871</v>
      </c>
      <c r="L646" s="11">
        <f>IF(DatosLimpios[[#This Row],[Financial Loss (in Million $) ]]="",0,ABS(DatosLimpios[[#This Row],[Financial Loss (in Million $) ]]))*1000</f>
        <v>2871000</v>
      </c>
      <c r="M646" s="11" t="str">
        <f>IF(DatosLimpios[[#This Row],[Perdida economica UNK]]&gt;4000000,"Alta", IF(DatosLimpios[[#This Row],[Perdida economica UNK]]&gt;100000,"Media", "Baja"))</f>
        <v>Media</v>
      </c>
      <c r="N646" s="18" t="s">
        <v>695</v>
      </c>
      <c r="O646" s="3" t="s">
        <v>36</v>
      </c>
      <c r="P646" s="2">
        <f>IF(DatosLimpios[[#This Row],[Number of Affected Users]]="six hundred",600,VALUE(DatosLimpios[[#This Row],[Number of Affected Users]]))</f>
        <v>497965</v>
      </c>
      <c r="Q646" s="2">
        <f>IF(DatosLimpios[[#This Row],[Number of Affected Users]]="six hundred",600,VALUE(DatosLimpios[[#This Row],[Number of Affected Users]]))</f>
        <v>497965</v>
      </c>
      <c r="R646" s="11">
        <f>DatosLimpios[[#This Row],[Perdida economica UNK]] /DatosLimpios[[#This Row],[Nº de Usuarios Afectados]]</f>
        <v>5.7654654443585391</v>
      </c>
      <c r="S646" s="11" t="str">
        <f>IF(DatosLimpios[[#This Row],[Perdida $ por Usuario]]&gt;100, "Grave",IF(DatosLimpios[[#This Row],[Perdida $ por Usuario]]&gt;40, "Moderada","Leve"))</f>
        <v>Leve</v>
      </c>
      <c r="T646" s="1" t="str">
        <f t="shared" si="10"/>
        <v>Unknown</v>
      </c>
      <c r="U646" s="3" t="s">
        <v>15</v>
      </c>
      <c r="V646" s="3" t="s">
        <v>16</v>
      </c>
      <c r="W646" s="2">
        <v>25</v>
      </c>
      <c r="X646" s="2" t="str">
        <f>IF(DatosLimpios[[#This Row],[Incident Resolution Time (in Hours)]]&gt;50,"Tardia",IF(DatosLimpios[[#This Row],[Incident Resolution Time (in Hours)]]&gt;20,"Media","Rapida" ))</f>
        <v>Media</v>
      </c>
    </row>
    <row r="647" spans="1:24" x14ac:dyDescent="0.25">
      <c r="A647" s="2">
        <v>650</v>
      </c>
      <c r="B647" s="3" t="s">
        <v>58</v>
      </c>
      <c r="C6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47" s="1" t="str">
        <f>IFERROR(VLOOKUP(DatosLimpios[[#This Row],[Paises]], TablaRegiones[],2,FALSE), "Otra")</f>
        <v>Oceanía</v>
      </c>
      <c r="E647" s="2">
        <v>2023</v>
      </c>
      <c r="F647" s="3" t="s">
        <v>42</v>
      </c>
      <c r="G647" s="2">
        <f xml:space="preserve"> 2025 -DatosLimpios[[#This Row],[Year]]</f>
        <v>2</v>
      </c>
      <c r="H647" s="1" t="str">
        <f>IF(TRIM(DatosLimpios[[#This Row],[Attack Type]])="","Unknown",PROPER(TRIM(LOWER(DatosLimpios[[#This Row],[Attack Type]]))))</f>
        <v>Sql Injection</v>
      </c>
      <c r="I647" s="3" t="s">
        <v>12</v>
      </c>
      <c r="J64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47" s="11">
        <v>425</v>
      </c>
      <c r="L647" s="11">
        <f>IF(DatosLimpios[[#This Row],[Financial Loss (in Million $) ]]="",0,ABS(DatosLimpios[[#This Row],[Financial Loss (in Million $) ]]))*1000</f>
        <v>425000</v>
      </c>
      <c r="M647" s="11" t="str">
        <f>IF(DatosLimpios[[#This Row],[Perdida economica UNK]]&gt;4000000,"Alta", IF(DatosLimpios[[#This Row],[Perdida economica UNK]]&gt;100000,"Media", "Baja"))</f>
        <v>Media</v>
      </c>
      <c r="N647" s="18" t="s">
        <v>696</v>
      </c>
      <c r="O647" s="3" t="s">
        <v>33</v>
      </c>
      <c r="P647" s="2">
        <f>IF(DatosLimpios[[#This Row],[Number of Affected Users]]="six hundred",600,VALUE(DatosLimpios[[#This Row],[Number of Affected Users]]))</f>
        <v>933030</v>
      </c>
      <c r="Q647" s="2">
        <f>IF(DatosLimpios[[#This Row],[Number of Affected Users]]="six hundred",600,VALUE(DatosLimpios[[#This Row],[Number of Affected Users]]))</f>
        <v>933030</v>
      </c>
      <c r="R647" s="11">
        <f>DatosLimpios[[#This Row],[Perdida economica UNK]] /DatosLimpios[[#This Row],[Nº de Usuarios Afectados]]</f>
        <v>0.4555051820413063</v>
      </c>
      <c r="S647" s="11" t="str">
        <f>IF(DatosLimpios[[#This Row],[Perdida $ por Usuario]]&gt;100, "Grave",IF(DatosLimpios[[#This Row],[Perdida $ por Usuario]]&gt;40, "Moderada","Leve"))</f>
        <v>Leve</v>
      </c>
      <c r="T647" s="1" t="str">
        <f t="shared" si="10"/>
        <v>Insider</v>
      </c>
      <c r="U647" s="3" t="s">
        <v>34</v>
      </c>
      <c r="V647" s="3" t="s">
        <v>37</v>
      </c>
      <c r="W647" s="2">
        <v>27</v>
      </c>
      <c r="X647" s="2" t="str">
        <f>IF(DatosLimpios[[#This Row],[Incident Resolution Time (in Hours)]]&gt;50,"Tardia",IF(DatosLimpios[[#This Row],[Incident Resolution Time (in Hours)]]&gt;20,"Media","Rapida" ))</f>
        <v>Media</v>
      </c>
    </row>
    <row r="648" spans="1:24" x14ac:dyDescent="0.25">
      <c r="A648" s="2">
        <v>651</v>
      </c>
      <c r="B648" s="3" t="s">
        <v>26</v>
      </c>
      <c r="C6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48" s="1" t="str">
        <f>IFERROR(VLOOKUP(DatosLimpios[[#This Row],[Paises]], TablaRegiones[],2,FALSE), "Otra")</f>
        <v>Europa</v>
      </c>
      <c r="E648" s="2">
        <v>2015</v>
      </c>
      <c r="F648" s="3" t="s">
        <v>22</v>
      </c>
      <c r="G648" s="2">
        <f xml:space="preserve"> 2025 -DatosLimpios[[#This Row],[Year]]</f>
        <v>10</v>
      </c>
      <c r="H648" s="1" t="str">
        <f>IF(TRIM(DatosLimpios[[#This Row],[Attack Type]])="","Unknown",PROPER(TRIM(LOWER(DatosLimpios[[#This Row],[Attack Type]]))))</f>
        <v>Man-In-The-Middle</v>
      </c>
      <c r="I648" s="3" t="s">
        <v>23</v>
      </c>
      <c r="J64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48" s="11">
        <v>5307</v>
      </c>
      <c r="L648" s="11">
        <f>IF(DatosLimpios[[#This Row],[Financial Loss (in Million $) ]]="",0,ABS(DatosLimpios[[#This Row],[Financial Loss (in Million $) ]]))*1000</f>
        <v>5307000</v>
      </c>
      <c r="M648" s="11" t="str">
        <f>IF(DatosLimpios[[#This Row],[Perdida economica UNK]]&gt;4000000,"Alta", IF(DatosLimpios[[#This Row],[Perdida economica UNK]]&gt;100000,"Media", "Baja"))</f>
        <v>Alta</v>
      </c>
      <c r="N648" s="18" t="s">
        <v>697</v>
      </c>
      <c r="O648" s="3" t="s">
        <v>29</v>
      </c>
      <c r="P648" s="2">
        <f>IF(DatosLimpios[[#This Row],[Number of Affected Users]]="six hundred",600,VALUE(DatosLimpios[[#This Row],[Number of Affected Users]]))</f>
        <v>538338</v>
      </c>
      <c r="Q648" s="2">
        <f>IF(DatosLimpios[[#This Row],[Number of Affected Users]]="six hundred",600,VALUE(DatosLimpios[[#This Row],[Number of Affected Users]]))</f>
        <v>538338</v>
      </c>
      <c r="R648" s="11">
        <f>DatosLimpios[[#This Row],[Perdida economica UNK]] /DatosLimpios[[#This Row],[Nº de Usuarios Afectados]]</f>
        <v>9.8581188769880637</v>
      </c>
      <c r="S648" s="11" t="str">
        <f>IF(DatosLimpios[[#This Row],[Perdida $ por Usuario]]&gt;100, "Grave",IF(DatosLimpios[[#This Row],[Perdida $ por Usuario]]&gt;40, "Moderada","Leve"))</f>
        <v>Leve</v>
      </c>
      <c r="T648" s="1" t="str">
        <f t="shared" si="10"/>
        <v>Nation-state</v>
      </c>
      <c r="U648" s="3" t="s">
        <v>52</v>
      </c>
      <c r="V648" s="3" t="s">
        <v>16</v>
      </c>
      <c r="W648" s="2">
        <v>1</v>
      </c>
      <c r="X648" s="2" t="str">
        <f>IF(DatosLimpios[[#This Row],[Incident Resolution Time (in Hours)]]&gt;50,"Tardia",IF(DatosLimpios[[#This Row],[Incident Resolution Time (in Hours)]]&gt;20,"Media","Rapida" ))</f>
        <v>Rapida</v>
      </c>
    </row>
    <row r="649" spans="1:24" x14ac:dyDescent="0.25">
      <c r="A649" s="2">
        <v>652</v>
      </c>
      <c r="B649" s="3" t="s">
        <v>41</v>
      </c>
      <c r="C6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49" s="1" t="str">
        <f>IFERROR(VLOOKUP(DatosLimpios[[#This Row],[Paises]], TablaRegiones[],2,FALSE), "Otra")</f>
        <v>Europa</v>
      </c>
      <c r="E649" s="2">
        <v>2018</v>
      </c>
      <c r="F649" s="3" t="s">
        <v>50</v>
      </c>
      <c r="G649" s="2">
        <f xml:space="preserve"> 2025 -DatosLimpios[[#This Row],[Year]]</f>
        <v>7</v>
      </c>
      <c r="H649" s="1" t="str">
        <f>IF(TRIM(DatosLimpios[[#This Row],[Attack Type]])="","Unknown",PROPER(TRIM(LOWER(DatosLimpios[[#This Row],[Attack Type]]))))</f>
        <v>Phishing</v>
      </c>
      <c r="I649" s="3" t="s">
        <v>18</v>
      </c>
      <c r="J64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49" s="11">
        <v>9978</v>
      </c>
      <c r="L649" s="11">
        <f>IF(DatosLimpios[[#This Row],[Financial Loss (in Million $) ]]="",0,ABS(DatosLimpios[[#This Row],[Financial Loss (in Million $) ]]))*1000</f>
        <v>9978000</v>
      </c>
      <c r="M649" s="11" t="str">
        <f>IF(DatosLimpios[[#This Row],[Perdida economica UNK]]&gt;4000000,"Alta", IF(DatosLimpios[[#This Row],[Perdida economica UNK]]&gt;100000,"Media", "Baja"))</f>
        <v>Alta</v>
      </c>
      <c r="N649" s="18" t="s">
        <v>698</v>
      </c>
      <c r="O649" s="3" t="s">
        <v>14</v>
      </c>
      <c r="P649" s="2">
        <f>IF(DatosLimpios[[#This Row],[Number of Affected Users]]="six hundred",600,VALUE(DatosLimpios[[#This Row],[Number of Affected Users]]))</f>
        <v>860459</v>
      </c>
      <c r="Q649" s="2">
        <f>IF(DatosLimpios[[#This Row],[Number of Affected Users]]="six hundred",600,VALUE(DatosLimpios[[#This Row],[Number of Affected Users]]))</f>
        <v>860459</v>
      </c>
      <c r="R649" s="11">
        <f>DatosLimpios[[#This Row],[Perdida economica UNK]] /DatosLimpios[[#This Row],[Nº de Usuarios Afectados]]</f>
        <v>11.596136480645795</v>
      </c>
      <c r="S649" s="11" t="str">
        <f>IF(DatosLimpios[[#This Row],[Perdida $ por Usuario]]&gt;100, "Grave",IF(DatosLimpios[[#This Row],[Perdida $ por Usuario]]&gt;40, "Moderada","Leve"))</f>
        <v>Leve</v>
      </c>
      <c r="T649" s="1" t="str">
        <f t="shared" si="10"/>
        <v>Hacker Group</v>
      </c>
      <c r="U649" s="3" t="s">
        <v>34</v>
      </c>
      <c r="V649" s="3" t="s">
        <v>31</v>
      </c>
      <c r="W649" s="2">
        <v>11</v>
      </c>
      <c r="X649" s="2" t="str">
        <f>IF(DatosLimpios[[#This Row],[Incident Resolution Time (in Hours)]]&gt;50,"Tardia",IF(DatosLimpios[[#This Row],[Incident Resolution Time (in Hours)]]&gt;20,"Media","Rapida" ))</f>
        <v>Rapida</v>
      </c>
    </row>
    <row r="650" spans="1:24" x14ac:dyDescent="0.25">
      <c r="A650" s="2">
        <v>653</v>
      </c>
      <c r="B650" s="3" t="s">
        <v>26</v>
      </c>
      <c r="C6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50" s="1" t="str">
        <f>IFERROR(VLOOKUP(DatosLimpios[[#This Row],[Paises]], TablaRegiones[],2,FALSE), "Otra")</f>
        <v>Europa</v>
      </c>
      <c r="E650" s="2">
        <v>2024</v>
      </c>
      <c r="F650" s="3" t="s">
        <v>39</v>
      </c>
      <c r="G650" s="2">
        <f xml:space="preserve"> 2025 -DatosLimpios[[#This Row],[Year]]</f>
        <v>1</v>
      </c>
      <c r="H650" s="1" t="str">
        <f>IF(TRIM(DatosLimpios[[#This Row],[Attack Type]])="","Unknown",PROPER(TRIM(LOWER(DatosLimpios[[#This Row],[Attack Type]]))))</f>
        <v>Ddos</v>
      </c>
      <c r="I650" s="3" t="s">
        <v>47</v>
      </c>
      <c r="J65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50" s="11">
        <v>8287</v>
      </c>
      <c r="L650" s="11">
        <f>IF(DatosLimpios[[#This Row],[Financial Loss (in Million $) ]]="",0,ABS(DatosLimpios[[#This Row],[Financial Loss (in Million $) ]]))*1000</f>
        <v>8287000</v>
      </c>
      <c r="M650" s="11" t="str">
        <f>IF(DatosLimpios[[#This Row],[Perdida economica UNK]]&gt;4000000,"Alta", IF(DatosLimpios[[#This Row],[Perdida economica UNK]]&gt;100000,"Media", "Baja"))</f>
        <v>Alta</v>
      </c>
      <c r="N650" s="18" t="s">
        <v>699</v>
      </c>
      <c r="O650" s="3" t="s">
        <v>36</v>
      </c>
      <c r="P650" s="2">
        <f>IF(DatosLimpios[[#This Row],[Number of Affected Users]]="six hundred",600,VALUE(DatosLimpios[[#This Row],[Number of Affected Users]]))</f>
        <v>276634</v>
      </c>
      <c r="Q650" s="2">
        <f>IF(DatosLimpios[[#This Row],[Number of Affected Users]]="six hundred",600,VALUE(DatosLimpios[[#This Row],[Number of Affected Users]]))</f>
        <v>276634</v>
      </c>
      <c r="R650" s="11">
        <f>DatosLimpios[[#This Row],[Perdida economica UNK]] /DatosLimpios[[#This Row],[Nº de Usuarios Afectados]]</f>
        <v>29.956549086518649</v>
      </c>
      <c r="S650" s="11" t="str">
        <f>IF(DatosLimpios[[#This Row],[Perdida $ por Usuario]]&gt;100, "Grave",IF(DatosLimpios[[#This Row],[Perdida $ por Usuario]]&gt;40, "Moderada","Leve"))</f>
        <v>Leve</v>
      </c>
      <c r="T650" s="1" t="str">
        <f t="shared" si="10"/>
        <v>Unknown</v>
      </c>
      <c r="U650" s="3" t="s">
        <v>15</v>
      </c>
      <c r="V650" s="3" t="s">
        <v>37</v>
      </c>
      <c r="W650" s="2">
        <v>38</v>
      </c>
      <c r="X650" s="2" t="str">
        <f>IF(DatosLimpios[[#This Row],[Incident Resolution Time (in Hours)]]&gt;50,"Tardia",IF(DatosLimpios[[#This Row],[Incident Resolution Time (in Hours)]]&gt;20,"Media","Rapida" ))</f>
        <v>Media</v>
      </c>
    </row>
    <row r="651" spans="1:24" x14ac:dyDescent="0.25">
      <c r="A651" s="2">
        <v>654</v>
      </c>
      <c r="B651" s="3" t="s">
        <v>32</v>
      </c>
      <c r="C6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651" s="1" t="str">
        <f>IFERROR(VLOOKUP(DatosLimpios[[#This Row],[Paises]], TablaRegiones[],2,FALSE), "Otra")</f>
        <v>Europa</v>
      </c>
      <c r="E651" s="2">
        <v>2018</v>
      </c>
      <c r="F651" s="3" t="s">
        <v>22</v>
      </c>
      <c r="G651" s="2">
        <f xml:space="preserve"> 2025 -DatosLimpios[[#This Row],[Year]]</f>
        <v>7</v>
      </c>
      <c r="H651" s="1" t="str">
        <f>IF(TRIM(DatosLimpios[[#This Row],[Attack Type]])="","Unknown",PROPER(TRIM(LOWER(DatosLimpios[[#This Row],[Attack Type]]))))</f>
        <v>Man-In-The-Middle</v>
      </c>
      <c r="I651" s="3" t="s">
        <v>46</v>
      </c>
      <c r="J65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51" s="11">
        <v>8146</v>
      </c>
      <c r="L651" s="11">
        <f>IF(DatosLimpios[[#This Row],[Financial Loss (in Million $) ]]="",0,ABS(DatosLimpios[[#This Row],[Financial Loss (in Million $) ]]))*1000</f>
        <v>8146000</v>
      </c>
      <c r="M651" s="11" t="str">
        <f>IF(DatosLimpios[[#This Row],[Perdida economica UNK]]&gt;4000000,"Alta", IF(DatosLimpios[[#This Row],[Perdida economica UNK]]&gt;100000,"Media", "Baja"))</f>
        <v>Alta</v>
      </c>
      <c r="N651" s="18" t="s">
        <v>700</v>
      </c>
      <c r="O651" s="3" t="s">
        <v>33</v>
      </c>
      <c r="P651" s="2">
        <f>IF(DatosLimpios[[#This Row],[Number of Affected Users]]="six hundred",600,VALUE(DatosLimpios[[#This Row],[Number of Affected Users]]))</f>
        <v>316299</v>
      </c>
      <c r="Q651" s="2">
        <f>IF(DatosLimpios[[#This Row],[Number of Affected Users]]="six hundred",600,VALUE(DatosLimpios[[#This Row],[Number of Affected Users]]))</f>
        <v>316299</v>
      </c>
      <c r="R651" s="11">
        <f>DatosLimpios[[#This Row],[Perdida economica UNK]] /DatosLimpios[[#This Row],[Nº de Usuarios Afectados]]</f>
        <v>25.754112406299104</v>
      </c>
      <c r="S651" s="11" t="str">
        <f>IF(DatosLimpios[[#This Row],[Perdida $ por Usuario]]&gt;100, "Grave",IF(DatosLimpios[[#This Row],[Perdida $ por Usuario]]&gt;40, "Moderada","Leve"))</f>
        <v>Leve</v>
      </c>
      <c r="T651" s="1" t="str">
        <f t="shared" si="10"/>
        <v>Insider</v>
      </c>
      <c r="U651" s="3" t="s">
        <v>34</v>
      </c>
      <c r="V651" s="3" t="s">
        <v>49</v>
      </c>
      <c r="W651" s="2">
        <v>66</v>
      </c>
      <c r="X651" s="2" t="str">
        <f>IF(DatosLimpios[[#This Row],[Incident Resolution Time (in Hours)]]&gt;50,"Tardia",IF(DatosLimpios[[#This Row],[Incident Resolution Time (in Hours)]]&gt;20,"Media","Rapida" ))</f>
        <v>Tardia</v>
      </c>
    </row>
    <row r="652" spans="1:24" x14ac:dyDescent="0.25">
      <c r="A652" s="2">
        <v>655</v>
      </c>
      <c r="B652" s="3" t="s">
        <v>71</v>
      </c>
      <c r="C6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652" s="1" t="str">
        <f>IFERROR(VLOOKUP(DatosLimpios[[#This Row],[Paises]], TablaRegiones[],2,FALSE), "Otra")</f>
        <v>Asia</v>
      </c>
      <c r="E652" s="2">
        <v>2023</v>
      </c>
      <c r="F652" s="3" t="s">
        <v>17</v>
      </c>
      <c r="G652" s="2">
        <f xml:space="preserve"> 2025 -DatosLimpios[[#This Row],[Year]]</f>
        <v>2</v>
      </c>
      <c r="H652" s="1" t="str">
        <f>IF(TRIM(DatosLimpios[[#This Row],[Attack Type]])="","Unknown",PROPER(TRIM(LOWER(DatosLimpios[[#This Row],[Attack Type]]))))</f>
        <v>Ransomware</v>
      </c>
      <c r="I652" s="3" t="s">
        <v>47</v>
      </c>
      <c r="J65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52" s="11">
        <v>3366</v>
      </c>
      <c r="L652" s="11">
        <f>IF(DatosLimpios[[#This Row],[Financial Loss (in Million $) ]]="",0,ABS(DatosLimpios[[#This Row],[Financial Loss (in Million $) ]]))*1000</f>
        <v>3366000</v>
      </c>
      <c r="M652" s="11" t="str">
        <f>IF(DatosLimpios[[#This Row],[Perdida economica UNK]]&gt;4000000,"Alta", IF(DatosLimpios[[#This Row],[Perdida economica UNK]]&gt;100000,"Media", "Baja"))</f>
        <v>Media</v>
      </c>
      <c r="N652" s="18" t="s">
        <v>701</v>
      </c>
      <c r="O652" s="3" t="s">
        <v>36</v>
      </c>
      <c r="P652" s="2">
        <f>IF(DatosLimpios[[#This Row],[Number of Affected Users]]="six hundred",600,VALUE(DatosLimpios[[#This Row],[Number of Affected Users]]))</f>
        <v>410385</v>
      </c>
      <c r="Q652" s="2">
        <f>IF(DatosLimpios[[#This Row],[Number of Affected Users]]="six hundred",600,VALUE(DatosLimpios[[#This Row],[Number of Affected Users]]))</f>
        <v>410385</v>
      </c>
      <c r="R652" s="11">
        <f>DatosLimpios[[#This Row],[Perdida economica UNK]] /DatosLimpios[[#This Row],[Nº de Usuarios Afectados]]</f>
        <v>8.202054168646514</v>
      </c>
      <c r="S652" s="11" t="str">
        <f>IF(DatosLimpios[[#This Row],[Perdida $ por Usuario]]&gt;100, "Grave",IF(DatosLimpios[[#This Row],[Perdida $ por Usuario]]&gt;40, "Moderada","Leve"))</f>
        <v>Leve</v>
      </c>
      <c r="T652" s="1" t="str">
        <f t="shared" si="10"/>
        <v>Unknown</v>
      </c>
      <c r="U652" s="3" t="s">
        <v>52</v>
      </c>
      <c r="V652" s="3" t="s">
        <v>57</v>
      </c>
      <c r="W652" s="2">
        <v>71</v>
      </c>
      <c r="X652" s="2" t="str">
        <f>IF(DatosLimpios[[#This Row],[Incident Resolution Time (in Hours)]]&gt;50,"Tardia",IF(DatosLimpios[[#This Row],[Incident Resolution Time (in Hours)]]&gt;20,"Media","Rapida" ))</f>
        <v>Tardia</v>
      </c>
    </row>
    <row r="653" spans="1:24" x14ac:dyDescent="0.25">
      <c r="A653" s="2">
        <v>656</v>
      </c>
      <c r="B653" s="3" t="s">
        <v>71</v>
      </c>
      <c r="C6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653" s="1" t="str">
        <f>IFERROR(VLOOKUP(DatosLimpios[[#This Row],[Paises]], TablaRegiones[],2,FALSE), "Otra")</f>
        <v>Asia</v>
      </c>
      <c r="E653" s="2">
        <v>2024</v>
      </c>
      <c r="F653" s="3" t="s">
        <v>39</v>
      </c>
      <c r="G653" s="2">
        <f xml:space="preserve"> 2025 -DatosLimpios[[#This Row],[Year]]</f>
        <v>1</v>
      </c>
      <c r="H653" s="1" t="str">
        <f>IF(TRIM(DatosLimpios[[#This Row],[Attack Type]])="","Unknown",PROPER(TRIM(LOWER(DatosLimpios[[#This Row],[Attack Type]]))))</f>
        <v>Ddos</v>
      </c>
      <c r="I653" s="3" t="s">
        <v>47</v>
      </c>
      <c r="J65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53" s="11">
        <v>9928</v>
      </c>
      <c r="L653" s="11">
        <f>IF(DatosLimpios[[#This Row],[Financial Loss (in Million $) ]]="",0,ABS(DatosLimpios[[#This Row],[Financial Loss (in Million $) ]]))*1000</f>
        <v>9928000</v>
      </c>
      <c r="M653" s="11" t="str">
        <f>IF(DatosLimpios[[#This Row],[Perdida economica UNK]]&gt;4000000,"Alta", IF(DatosLimpios[[#This Row],[Perdida economica UNK]]&gt;100000,"Media", "Baja"))</f>
        <v>Alta</v>
      </c>
      <c r="N653" s="18" t="s">
        <v>702</v>
      </c>
      <c r="O653" s="3" t="s">
        <v>36</v>
      </c>
      <c r="P653" s="2">
        <f>IF(DatosLimpios[[#This Row],[Number of Affected Users]]="six hundred",600,VALUE(DatosLimpios[[#This Row],[Number of Affected Users]]))</f>
        <v>589898</v>
      </c>
      <c r="Q653" s="2">
        <f>IF(DatosLimpios[[#This Row],[Number of Affected Users]]="six hundred",600,VALUE(DatosLimpios[[#This Row],[Number of Affected Users]]))</f>
        <v>589898</v>
      </c>
      <c r="R653" s="11">
        <f>DatosLimpios[[#This Row],[Perdida economica UNK]] /DatosLimpios[[#This Row],[Nº de Usuarios Afectados]]</f>
        <v>16.83002824217068</v>
      </c>
      <c r="S653" s="11" t="str">
        <f>IF(DatosLimpios[[#This Row],[Perdida $ por Usuario]]&gt;100, "Grave",IF(DatosLimpios[[#This Row],[Perdida $ por Usuario]]&gt;40, "Moderada","Leve"))</f>
        <v>Leve</v>
      </c>
      <c r="T653" s="1" t="str">
        <f t="shared" si="10"/>
        <v>Unknown</v>
      </c>
      <c r="U653" s="3" t="s">
        <v>25</v>
      </c>
      <c r="V653" s="3" t="s">
        <v>16</v>
      </c>
      <c r="W653" s="2">
        <v>59</v>
      </c>
      <c r="X653" s="2" t="str">
        <f>IF(DatosLimpios[[#This Row],[Incident Resolution Time (in Hours)]]&gt;50,"Tardia",IF(DatosLimpios[[#This Row],[Incident Resolution Time (in Hours)]]&gt;20,"Media","Rapida" ))</f>
        <v>Tardia</v>
      </c>
    </row>
    <row r="654" spans="1:24" x14ac:dyDescent="0.25">
      <c r="A654" s="2">
        <v>657</v>
      </c>
      <c r="B654" s="3" t="s">
        <v>41</v>
      </c>
      <c r="C6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54" s="1" t="str">
        <f>IFERROR(VLOOKUP(DatosLimpios[[#This Row],[Paises]], TablaRegiones[],2,FALSE), "Otra")</f>
        <v>Europa</v>
      </c>
      <c r="E654" s="2">
        <v>2016</v>
      </c>
      <c r="F654" s="3" t="s">
        <v>22</v>
      </c>
      <c r="G654" s="2">
        <f xml:space="preserve"> 2025 -DatosLimpios[[#This Row],[Year]]</f>
        <v>9</v>
      </c>
      <c r="H654" s="1" t="str">
        <f>IF(TRIM(DatosLimpios[[#This Row],[Attack Type]])="","Unknown",PROPER(TRIM(LOWER(DatosLimpios[[#This Row],[Attack Type]]))))</f>
        <v>Man-In-The-Middle</v>
      </c>
      <c r="I654" s="3" t="s">
        <v>18</v>
      </c>
      <c r="J65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54" s="11">
        <v>1486</v>
      </c>
      <c r="L654" s="11">
        <f>IF(DatosLimpios[[#This Row],[Financial Loss (in Million $) ]]="",0,ABS(DatosLimpios[[#This Row],[Financial Loss (in Million $) ]]))*1000</f>
        <v>1486000</v>
      </c>
      <c r="M654" s="11" t="str">
        <f>IF(DatosLimpios[[#This Row],[Perdida economica UNK]]&gt;4000000,"Alta", IF(DatosLimpios[[#This Row],[Perdida economica UNK]]&gt;100000,"Media", "Baja"))</f>
        <v>Media</v>
      </c>
      <c r="N654" s="18" t="s">
        <v>703</v>
      </c>
      <c r="O654" s="3" t="s">
        <v>14</v>
      </c>
      <c r="P654" s="2">
        <f>IF(DatosLimpios[[#This Row],[Number of Affected Users]]="six hundred",600,VALUE(DatosLimpios[[#This Row],[Number of Affected Users]]))</f>
        <v>63760</v>
      </c>
      <c r="Q654" s="2">
        <f>IF(DatosLimpios[[#This Row],[Number of Affected Users]]="six hundred",600,VALUE(DatosLimpios[[#This Row],[Number of Affected Users]]))</f>
        <v>63760</v>
      </c>
      <c r="R654" s="11">
        <f>DatosLimpios[[#This Row],[Perdida economica UNK]] /DatosLimpios[[#This Row],[Nº de Usuarios Afectados]]</f>
        <v>23.306148055207025</v>
      </c>
      <c r="S654" s="11" t="str">
        <f>IF(DatosLimpios[[#This Row],[Perdida $ por Usuario]]&gt;100, "Grave",IF(DatosLimpios[[#This Row],[Perdida $ por Usuario]]&gt;40, "Moderada","Leve"))</f>
        <v>Leve</v>
      </c>
      <c r="T654" s="1" t="str">
        <f t="shared" si="10"/>
        <v>Hacker Group</v>
      </c>
      <c r="U654" s="3" t="s">
        <v>25</v>
      </c>
      <c r="V654" s="3" t="s">
        <v>16</v>
      </c>
      <c r="W654" s="2">
        <v>8</v>
      </c>
      <c r="X654" s="2" t="str">
        <f>IF(DatosLimpios[[#This Row],[Incident Resolution Time (in Hours)]]&gt;50,"Tardia",IF(DatosLimpios[[#This Row],[Incident Resolution Time (in Hours)]]&gt;20,"Media","Rapida" ))</f>
        <v>Rapida</v>
      </c>
    </row>
    <row r="655" spans="1:24" x14ac:dyDescent="0.25">
      <c r="A655" s="2">
        <v>658</v>
      </c>
      <c r="B655" s="3" t="s">
        <v>87</v>
      </c>
      <c r="C6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655" s="1" t="str">
        <f>IFERROR(VLOOKUP(DatosLimpios[[#This Row],[Paises]], TablaRegiones[],2,FALSE), "Otra")</f>
        <v>América</v>
      </c>
      <c r="E655" s="2">
        <v>2015</v>
      </c>
      <c r="F655" s="3" t="s">
        <v>17</v>
      </c>
      <c r="G655" s="2">
        <f xml:space="preserve"> 2025 -DatosLimpios[[#This Row],[Year]]</f>
        <v>10</v>
      </c>
      <c r="H655" s="1" t="str">
        <f>IF(TRIM(DatosLimpios[[#This Row],[Attack Type]])="","Unknown",PROPER(TRIM(LOWER(DatosLimpios[[#This Row],[Attack Type]]))))</f>
        <v>Ransomware</v>
      </c>
      <c r="I655" s="3" t="s">
        <v>46</v>
      </c>
      <c r="J65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55" s="11">
        <v>3375</v>
      </c>
      <c r="L655" s="11">
        <f>IF(DatosLimpios[[#This Row],[Financial Loss (in Million $) ]]="",0,ABS(DatosLimpios[[#This Row],[Financial Loss (in Million $) ]]))*1000</f>
        <v>3375000</v>
      </c>
      <c r="M655" s="11" t="str">
        <f>IF(DatosLimpios[[#This Row],[Perdida economica UNK]]&gt;4000000,"Alta", IF(DatosLimpios[[#This Row],[Perdida economica UNK]]&gt;100000,"Media", "Baja"))</f>
        <v>Media</v>
      </c>
      <c r="N655" s="18" t="s">
        <v>704</v>
      </c>
      <c r="O655" s="3" t="s">
        <v>33</v>
      </c>
      <c r="P655" s="2">
        <f>IF(DatosLimpios[[#This Row],[Number of Affected Users]]="six hundred",600,VALUE(DatosLimpios[[#This Row],[Number of Affected Users]]))</f>
        <v>58037</v>
      </c>
      <c r="Q655" s="2">
        <f>IF(DatosLimpios[[#This Row],[Number of Affected Users]]="six hundred",600,VALUE(DatosLimpios[[#This Row],[Number of Affected Users]]))</f>
        <v>58037</v>
      </c>
      <c r="R655" s="11">
        <f>DatosLimpios[[#This Row],[Perdida economica UNK]] /DatosLimpios[[#This Row],[Nº de Usuarios Afectados]]</f>
        <v>58.152557851026067</v>
      </c>
      <c r="S655" s="11" t="str">
        <f>IF(DatosLimpios[[#This Row],[Perdida $ por Usuario]]&gt;100, "Grave",IF(DatosLimpios[[#This Row],[Perdida $ por Usuario]]&gt;40, "Moderada","Leve"))</f>
        <v>Moderada</v>
      </c>
      <c r="T655" s="1" t="str">
        <f t="shared" si="10"/>
        <v>Insider</v>
      </c>
      <c r="U655" s="3" t="s">
        <v>34</v>
      </c>
      <c r="V655" s="3" t="s">
        <v>16</v>
      </c>
      <c r="W655" s="2">
        <v>13</v>
      </c>
      <c r="X655" s="2" t="str">
        <f>IF(DatosLimpios[[#This Row],[Incident Resolution Time (in Hours)]]&gt;50,"Tardia",IF(DatosLimpios[[#This Row],[Incident Resolution Time (in Hours)]]&gt;20,"Media","Rapida" ))</f>
        <v>Rapida</v>
      </c>
    </row>
    <row r="656" spans="1:24" x14ac:dyDescent="0.25">
      <c r="A656" s="2">
        <v>659</v>
      </c>
      <c r="B656" s="3" t="s">
        <v>26</v>
      </c>
      <c r="C6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56" s="1" t="str">
        <f>IFERROR(VLOOKUP(DatosLimpios[[#This Row],[Paises]], TablaRegiones[],2,FALSE), "Otra")</f>
        <v>Europa</v>
      </c>
      <c r="E656" s="2">
        <v>2017</v>
      </c>
      <c r="F656" s="3" t="s">
        <v>42</v>
      </c>
      <c r="G656" s="2">
        <f xml:space="preserve"> 2025 -DatosLimpios[[#This Row],[Year]]</f>
        <v>8</v>
      </c>
      <c r="H656" s="1" t="str">
        <f>IF(TRIM(DatosLimpios[[#This Row],[Attack Type]])="","Unknown",PROPER(TRIM(LOWER(DatosLimpios[[#This Row],[Attack Type]]))))</f>
        <v>Sql Injection</v>
      </c>
      <c r="I656" s="3" t="s">
        <v>69</v>
      </c>
      <c r="J65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56" s="11">
        <v>8203</v>
      </c>
      <c r="L656" s="11">
        <f>IF(DatosLimpios[[#This Row],[Financial Loss (in Million $) ]]="",0,ABS(DatosLimpios[[#This Row],[Financial Loss (in Million $) ]]))*1000</f>
        <v>8203000</v>
      </c>
      <c r="M656" s="11" t="str">
        <f>IF(DatosLimpios[[#This Row],[Perdida economica UNK]]&gt;4000000,"Alta", IF(DatosLimpios[[#This Row],[Perdida economica UNK]]&gt;100000,"Media", "Baja"))</f>
        <v>Alta</v>
      </c>
      <c r="N656" s="18" t="s">
        <v>705</v>
      </c>
      <c r="O656" s="3" t="s">
        <v>29</v>
      </c>
      <c r="P656" s="2">
        <f>IF(DatosLimpios[[#This Row],[Number of Affected Users]]="six hundred",600,VALUE(DatosLimpios[[#This Row],[Number of Affected Users]]))</f>
        <v>994787</v>
      </c>
      <c r="Q656" s="2">
        <f>IF(DatosLimpios[[#This Row],[Number of Affected Users]]="six hundred",600,VALUE(DatosLimpios[[#This Row],[Number of Affected Users]]))</f>
        <v>994787</v>
      </c>
      <c r="R656" s="11">
        <f>DatosLimpios[[#This Row],[Perdida economica UNK]] /DatosLimpios[[#This Row],[Nº de Usuarios Afectados]]</f>
        <v>8.2459863267211979</v>
      </c>
      <c r="S656" s="11" t="str">
        <f>IF(DatosLimpios[[#This Row],[Perdida $ por Usuario]]&gt;100, "Grave",IF(DatosLimpios[[#This Row],[Perdida $ por Usuario]]&gt;40, "Moderada","Leve"))</f>
        <v>Leve</v>
      </c>
      <c r="T656" s="1" t="str">
        <f t="shared" si="10"/>
        <v>Nation-state</v>
      </c>
      <c r="U656" s="3" t="s">
        <v>15</v>
      </c>
      <c r="V656" s="3" t="s">
        <v>57</v>
      </c>
      <c r="W656" s="2">
        <v>56</v>
      </c>
      <c r="X656" s="2" t="str">
        <f>IF(DatosLimpios[[#This Row],[Incident Resolution Time (in Hours)]]&gt;50,"Tardia",IF(DatosLimpios[[#This Row],[Incident Resolution Time (in Hours)]]&gt;20,"Media","Rapida" ))</f>
        <v>Tardia</v>
      </c>
    </row>
    <row r="657" spans="1:24" x14ac:dyDescent="0.25">
      <c r="A657" s="2">
        <v>660</v>
      </c>
      <c r="B657" s="3" t="s">
        <v>45</v>
      </c>
      <c r="C6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57" s="1" t="str">
        <f>IFERROR(VLOOKUP(DatosLimpios[[#This Row],[Paises]], TablaRegiones[],2,FALSE), "Otra")</f>
        <v>Asia</v>
      </c>
      <c r="E657" s="2">
        <v>2016</v>
      </c>
      <c r="F657" s="3" t="s">
        <v>17</v>
      </c>
      <c r="G657" s="2">
        <f xml:space="preserve"> 2025 -DatosLimpios[[#This Row],[Year]]</f>
        <v>9</v>
      </c>
      <c r="H657" s="1" t="str">
        <f>IF(TRIM(DatosLimpios[[#This Row],[Attack Type]])="","Unknown",PROPER(TRIM(LOWER(DatosLimpios[[#This Row],[Attack Type]]))))</f>
        <v>Ransomware</v>
      </c>
      <c r="I657" s="3" t="s">
        <v>18</v>
      </c>
      <c r="J65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57" s="11">
        <v>953</v>
      </c>
      <c r="L657" s="11">
        <f>IF(DatosLimpios[[#This Row],[Financial Loss (in Million $) ]]="",0,ABS(DatosLimpios[[#This Row],[Financial Loss (in Million $) ]]))*1000</f>
        <v>953000</v>
      </c>
      <c r="M657" s="11" t="str">
        <f>IF(DatosLimpios[[#This Row],[Perdida economica UNK]]&gt;4000000,"Alta", IF(DatosLimpios[[#This Row],[Perdida economica UNK]]&gt;100000,"Media", "Baja"))</f>
        <v>Media</v>
      </c>
      <c r="N657" s="18" t="s">
        <v>706</v>
      </c>
      <c r="O657" s="3" t="s">
        <v>36</v>
      </c>
      <c r="P657" s="2">
        <f>IF(DatosLimpios[[#This Row],[Number of Affected Users]]="six hundred",600,VALUE(DatosLimpios[[#This Row],[Number of Affected Users]]))</f>
        <v>89719</v>
      </c>
      <c r="Q657" s="2">
        <f>IF(DatosLimpios[[#This Row],[Number of Affected Users]]="six hundred",600,VALUE(DatosLimpios[[#This Row],[Number of Affected Users]]))</f>
        <v>89719</v>
      </c>
      <c r="R657" s="11">
        <f>DatosLimpios[[#This Row],[Perdida economica UNK]] /DatosLimpios[[#This Row],[Nº de Usuarios Afectados]]</f>
        <v>10.622053299746987</v>
      </c>
      <c r="S657" s="11" t="str">
        <f>IF(DatosLimpios[[#This Row],[Perdida $ por Usuario]]&gt;100, "Grave",IF(DatosLimpios[[#This Row],[Perdida $ por Usuario]]&gt;40, "Moderada","Leve"))</f>
        <v>Leve</v>
      </c>
      <c r="T657" s="1" t="str">
        <f t="shared" si="10"/>
        <v>Unknown</v>
      </c>
      <c r="U657" s="3" t="s">
        <v>52</v>
      </c>
      <c r="V657" s="3" t="s">
        <v>49</v>
      </c>
      <c r="W657" s="2">
        <v>68</v>
      </c>
      <c r="X657" s="2" t="str">
        <f>IF(DatosLimpios[[#This Row],[Incident Resolution Time (in Hours)]]&gt;50,"Tardia",IF(DatosLimpios[[#This Row],[Incident Resolution Time (in Hours)]]&gt;20,"Media","Rapida" ))</f>
        <v>Tardia</v>
      </c>
    </row>
    <row r="658" spans="1:24" x14ac:dyDescent="0.25">
      <c r="A658" s="2">
        <v>661</v>
      </c>
      <c r="B658" s="3" t="s">
        <v>32</v>
      </c>
      <c r="C6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658" s="1" t="str">
        <f>IFERROR(VLOOKUP(DatosLimpios[[#This Row],[Paises]], TablaRegiones[],2,FALSE), "Otra")</f>
        <v>Europa</v>
      </c>
      <c r="E658" s="2">
        <v>2023</v>
      </c>
      <c r="F658" s="3" t="s">
        <v>42</v>
      </c>
      <c r="G658" s="2">
        <f xml:space="preserve"> 2025 -DatosLimpios[[#This Row],[Year]]</f>
        <v>2</v>
      </c>
      <c r="H658" s="1" t="str">
        <f>IF(TRIM(DatosLimpios[[#This Row],[Attack Type]])="","Unknown",PROPER(TRIM(LOWER(DatosLimpios[[#This Row],[Attack Type]]))))</f>
        <v>Sql Injection</v>
      </c>
      <c r="I658" s="3" t="s">
        <v>27</v>
      </c>
      <c r="J65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58" s="11">
        <v>609</v>
      </c>
      <c r="L658" s="11">
        <f>IF(DatosLimpios[[#This Row],[Financial Loss (in Million $) ]]="",0,ABS(DatosLimpios[[#This Row],[Financial Loss (in Million $) ]]))*1000</f>
        <v>609000</v>
      </c>
      <c r="M658" s="11" t="str">
        <f>IF(DatosLimpios[[#This Row],[Perdida economica UNK]]&gt;4000000,"Alta", IF(DatosLimpios[[#This Row],[Perdida economica UNK]]&gt;100000,"Media", "Baja"))</f>
        <v>Media</v>
      </c>
      <c r="N658" s="18" t="s">
        <v>707</v>
      </c>
      <c r="O658" s="3" t="s">
        <v>36</v>
      </c>
      <c r="P658" s="2">
        <f>IF(DatosLimpios[[#This Row],[Number of Affected Users]]="six hundred",600,VALUE(DatosLimpios[[#This Row],[Number of Affected Users]]))</f>
        <v>590760</v>
      </c>
      <c r="Q658" s="2">
        <f>IF(DatosLimpios[[#This Row],[Number of Affected Users]]="six hundred",600,VALUE(DatosLimpios[[#This Row],[Number of Affected Users]]))</f>
        <v>590760</v>
      </c>
      <c r="R658" s="11">
        <f>DatosLimpios[[#This Row],[Perdida economica UNK]] /DatosLimpios[[#This Row],[Nº de Usuarios Afectados]]</f>
        <v>1.0308754824294131</v>
      </c>
      <c r="S658" s="11" t="str">
        <f>IF(DatosLimpios[[#This Row],[Perdida $ por Usuario]]&gt;100, "Grave",IF(DatosLimpios[[#This Row],[Perdida $ por Usuario]]&gt;40, "Moderada","Leve"))</f>
        <v>Leve</v>
      </c>
      <c r="T658" s="1" t="str">
        <f t="shared" si="10"/>
        <v>Unknown</v>
      </c>
      <c r="U658" s="3" t="s">
        <v>15</v>
      </c>
      <c r="V658" s="3" t="s">
        <v>49</v>
      </c>
      <c r="W658" s="2">
        <v>32</v>
      </c>
      <c r="X658" s="2" t="str">
        <f>IF(DatosLimpios[[#This Row],[Incident Resolution Time (in Hours)]]&gt;50,"Tardia",IF(DatosLimpios[[#This Row],[Incident Resolution Time (in Hours)]]&gt;20,"Media","Rapida" ))</f>
        <v>Media</v>
      </c>
    </row>
    <row r="659" spans="1:24" x14ac:dyDescent="0.25">
      <c r="A659" s="2">
        <v>662</v>
      </c>
      <c r="B659" s="3" t="s">
        <v>26</v>
      </c>
      <c r="C6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59" s="1" t="str">
        <f>IFERROR(VLOOKUP(DatosLimpios[[#This Row],[Paises]], TablaRegiones[],2,FALSE), "Otra")</f>
        <v>Europa</v>
      </c>
      <c r="E659" s="2">
        <v>2022</v>
      </c>
      <c r="F659" s="3" t="s">
        <v>39</v>
      </c>
      <c r="G659" s="2">
        <f xml:space="preserve"> 2025 -DatosLimpios[[#This Row],[Year]]</f>
        <v>3</v>
      </c>
      <c r="H659" s="1" t="str">
        <f>IF(TRIM(DatosLimpios[[#This Row],[Attack Type]])="","Unknown",PROPER(TRIM(LOWER(DatosLimpios[[#This Row],[Attack Type]]))))</f>
        <v>Ddos</v>
      </c>
      <c r="I659" s="3" t="s">
        <v>23</v>
      </c>
      <c r="J65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59" s="11">
        <v>2905</v>
      </c>
      <c r="L659" s="11">
        <f>IF(DatosLimpios[[#This Row],[Financial Loss (in Million $) ]]="",0,ABS(DatosLimpios[[#This Row],[Financial Loss (in Million $) ]]))*1000</f>
        <v>2905000</v>
      </c>
      <c r="M659" s="11" t="str">
        <f>IF(DatosLimpios[[#This Row],[Perdida economica UNK]]&gt;4000000,"Alta", IF(DatosLimpios[[#This Row],[Perdida economica UNK]]&gt;100000,"Media", "Baja"))</f>
        <v>Media</v>
      </c>
      <c r="N659" s="18" t="s">
        <v>708</v>
      </c>
      <c r="O659" s="3" t="s">
        <v>33</v>
      </c>
      <c r="P659" s="2">
        <f>IF(DatosLimpios[[#This Row],[Number of Affected Users]]="six hundred",600,VALUE(DatosLimpios[[#This Row],[Number of Affected Users]]))</f>
        <v>186700</v>
      </c>
      <c r="Q659" s="2">
        <f>IF(DatosLimpios[[#This Row],[Number of Affected Users]]="six hundred",600,VALUE(DatosLimpios[[#This Row],[Number of Affected Users]]))</f>
        <v>186700</v>
      </c>
      <c r="R659" s="11">
        <f>DatosLimpios[[#This Row],[Perdida economica UNK]] /DatosLimpios[[#This Row],[Nº de Usuarios Afectados]]</f>
        <v>15.559721478307445</v>
      </c>
      <c r="S659" s="11" t="str">
        <f>IF(DatosLimpios[[#This Row],[Perdida $ por Usuario]]&gt;100, "Grave",IF(DatosLimpios[[#This Row],[Perdida $ por Usuario]]&gt;40, "Moderada","Leve"))</f>
        <v>Leve</v>
      </c>
      <c r="T659" s="1" t="str">
        <f t="shared" si="10"/>
        <v>Insider</v>
      </c>
      <c r="U659" s="3" t="s">
        <v>25</v>
      </c>
      <c r="V659" s="3" t="s">
        <v>37</v>
      </c>
      <c r="W659" s="2">
        <v>37</v>
      </c>
      <c r="X659" s="2" t="str">
        <f>IF(DatosLimpios[[#This Row],[Incident Resolution Time (in Hours)]]&gt;50,"Tardia",IF(DatosLimpios[[#This Row],[Incident Resolution Time (in Hours)]]&gt;20,"Media","Rapida" ))</f>
        <v>Media</v>
      </c>
    </row>
    <row r="660" spans="1:24" x14ac:dyDescent="0.25">
      <c r="A660" s="2">
        <v>663</v>
      </c>
      <c r="B660" s="3" t="s">
        <v>71</v>
      </c>
      <c r="C6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660" s="1" t="str">
        <f>IFERROR(VLOOKUP(DatosLimpios[[#This Row],[Paises]], TablaRegiones[],2,FALSE), "Otra")</f>
        <v>Asia</v>
      </c>
      <c r="E660" s="2">
        <v>2019</v>
      </c>
      <c r="F660" s="3" t="s">
        <v>42</v>
      </c>
      <c r="G660" s="2">
        <f xml:space="preserve"> 2025 -DatosLimpios[[#This Row],[Year]]</f>
        <v>6</v>
      </c>
      <c r="H660" s="1" t="str">
        <f>IF(TRIM(DatosLimpios[[#This Row],[Attack Type]])="","Unknown",PROPER(TRIM(LOWER(DatosLimpios[[#This Row],[Attack Type]]))))</f>
        <v>Sql Injection</v>
      </c>
      <c r="I660" s="3" t="s">
        <v>12</v>
      </c>
      <c r="J66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60" s="11">
        <v>8948</v>
      </c>
      <c r="L660" s="11">
        <f>IF(DatosLimpios[[#This Row],[Financial Loss (in Million $) ]]="",0,ABS(DatosLimpios[[#This Row],[Financial Loss (in Million $) ]]))*1000</f>
        <v>8948000</v>
      </c>
      <c r="M660" s="11" t="str">
        <f>IF(DatosLimpios[[#This Row],[Perdida economica UNK]]&gt;4000000,"Alta", IF(DatosLimpios[[#This Row],[Perdida economica UNK]]&gt;100000,"Media", "Baja"))</f>
        <v>Alta</v>
      </c>
      <c r="N660" s="18" t="s">
        <v>709</v>
      </c>
      <c r="O660" s="3" t="s">
        <v>14</v>
      </c>
      <c r="P660" s="2">
        <f>IF(DatosLimpios[[#This Row],[Number of Affected Users]]="six hundred",600,VALUE(DatosLimpios[[#This Row],[Number of Affected Users]]))</f>
        <v>682430</v>
      </c>
      <c r="Q660" s="2">
        <f>IF(DatosLimpios[[#This Row],[Number of Affected Users]]="six hundred",600,VALUE(DatosLimpios[[#This Row],[Number of Affected Users]]))</f>
        <v>682430</v>
      </c>
      <c r="R660" s="11">
        <f>DatosLimpios[[#This Row],[Perdida economica UNK]] /DatosLimpios[[#This Row],[Nº de Usuarios Afectados]]</f>
        <v>13.111967527805049</v>
      </c>
      <c r="S660" s="11" t="str">
        <f>IF(DatosLimpios[[#This Row],[Perdida $ por Usuario]]&gt;100, "Grave",IF(DatosLimpios[[#This Row],[Perdida $ por Usuario]]&gt;40, "Moderada","Leve"))</f>
        <v>Leve</v>
      </c>
      <c r="T660" s="1" t="str">
        <f t="shared" si="10"/>
        <v>Hacker Group</v>
      </c>
      <c r="U660" s="3" t="s">
        <v>52</v>
      </c>
      <c r="V660" s="3" t="s">
        <v>16</v>
      </c>
      <c r="W660" s="2">
        <v>5</v>
      </c>
      <c r="X660" s="2" t="str">
        <f>IF(DatosLimpios[[#This Row],[Incident Resolution Time (in Hours)]]&gt;50,"Tardia",IF(DatosLimpios[[#This Row],[Incident Resolution Time (in Hours)]]&gt;20,"Media","Rapida" ))</f>
        <v>Rapida</v>
      </c>
    </row>
    <row r="661" spans="1:24" x14ac:dyDescent="0.25">
      <c r="A661" s="2">
        <v>664</v>
      </c>
      <c r="B661" s="3" t="s">
        <v>58</v>
      </c>
      <c r="C6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61" s="1" t="str">
        <f>IFERROR(VLOOKUP(DatosLimpios[[#This Row],[Paises]], TablaRegiones[],2,FALSE), "Otra")</f>
        <v>Oceanía</v>
      </c>
      <c r="E661" s="2">
        <v>2018</v>
      </c>
      <c r="F661" s="3" t="s">
        <v>42</v>
      </c>
      <c r="G661" s="2">
        <f xml:space="preserve"> 2025 -DatosLimpios[[#This Row],[Year]]</f>
        <v>7</v>
      </c>
      <c r="H661" s="1" t="str">
        <f>IF(TRIM(DatosLimpios[[#This Row],[Attack Type]])="","Unknown",PROPER(TRIM(LOWER(DatosLimpios[[#This Row],[Attack Type]]))))</f>
        <v>Sql Injection</v>
      </c>
      <c r="I661" s="3" t="s">
        <v>12</v>
      </c>
      <c r="J66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61" s="11">
        <v>752</v>
      </c>
      <c r="L661" s="11">
        <f>IF(DatosLimpios[[#This Row],[Financial Loss (in Million $) ]]="",0,ABS(DatosLimpios[[#This Row],[Financial Loss (in Million $) ]]))*1000</f>
        <v>752000</v>
      </c>
      <c r="M661" s="11" t="str">
        <f>IF(DatosLimpios[[#This Row],[Perdida economica UNK]]&gt;4000000,"Alta", IF(DatosLimpios[[#This Row],[Perdida economica UNK]]&gt;100000,"Media", "Baja"))</f>
        <v>Media</v>
      </c>
      <c r="N661" s="18" t="s">
        <v>710</v>
      </c>
      <c r="O661" s="3" t="s">
        <v>33</v>
      </c>
      <c r="P661" s="2">
        <f>IF(DatosLimpios[[#This Row],[Number of Affected Users]]="six hundred",600,VALUE(DatosLimpios[[#This Row],[Number of Affected Users]]))</f>
        <v>60868</v>
      </c>
      <c r="Q661" s="2">
        <f>IF(DatosLimpios[[#This Row],[Number of Affected Users]]="six hundred",600,VALUE(DatosLimpios[[#This Row],[Number of Affected Users]]))</f>
        <v>60868</v>
      </c>
      <c r="R661" s="11">
        <f>DatosLimpios[[#This Row],[Perdida economica UNK]] /DatosLimpios[[#This Row],[Nº de Usuarios Afectados]]</f>
        <v>12.354603404087534</v>
      </c>
      <c r="S661" s="11" t="str">
        <f>IF(DatosLimpios[[#This Row],[Perdida $ por Usuario]]&gt;100, "Grave",IF(DatosLimpios[[#This Row],[Perdida $ por Usuario]]&gt;40, "Moderada","Leve"))</f>
        <v>Leve</v>
      </c>
      <c r="T661" s="1" t="str">
        <f t="shared" si="10"/>
        <v>Insider</v>
      </c>
      <c r="U661" s="3" t="s">
        <v>34</v>
      </c>
      <c r="V661" s="3" t="s">
        <v>37</v>
      </c>
      <c r="W661" s="2">
        <v>46</v>
      </c>
      <c r="X661" s="2" t="str">
        <f>IF(DatosLimpios[[#This Row],[Incident Resolution Time (in Hours)]]&gt;50,"Tardia",IF(DatosLimpios[[#This Row],[Incident Resolution Time (in Hours)]]&gt;20,"Media","Rapida" ))</f>
        <v>Media</v>
      </c>
    </row>
    <row r="662" spans="1:24" x14ac:dyDescent="0.25">
      <c r="A662" s="2">
        <v>665</v>
      </c>
      <c r="B662" s="3" t="s">
        <v>41</v>
      </c>
      <c r="C6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62" s="1" t="str">
        <f>IFERROR(VLOOKUP(DatosLimpios[[#This Row],[Paises]], TablaRegiones[],2,FALSE), "Otra")</f>
        <v>Europa</v>
      </c>
      <c r="E662" s="2">
        <v>2016</v>
      </c>
      <c r="F662" s="3" t="s">
        <v>42</v>
      </c>
      <c r="G662" s="2">
        <f xml:space="preserve"> 2025 -DatosLimpios[[#This Row],[Year]]</f>
        <v>9</v>
      </c>
      <c r="H662" s="1" t="str">
        <f>IF(TRIM(DatosLimpios[[#This Row],[Attack Type]])="","Unknown",PROPER(TRIM(LOWER(DatosLimpios[[#This Row],[Attack Type]]))))</f>
        <v>Sql Injection</v>
      </c>
      <c r="I662" s="3" t="s">
        <v>69</v>
      </c>
      <c r="J66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62" s="11">
        <v>2933</v>
      </c>
      <c r="L662" s="11">
        <f>IF(DatosLimpios[[#This Row],[Financial Loss (in Million $) ]]="",0,ABS(DatosLimpios[[#This Row],[Financial Loss (in Million $) ]]))*1000</f>
        <v>2933000</v>
      </c>
      <c r="M662" s="11" t="str">
        <f>IF(DatosLimpios[[#This Row],[Perdida economica UNK]]&gt;4000000,"Alta", IF(DatosLimpios[[#This Row],[Perdida economica UNK]]&gt;100000,"Media", "Baja"))</f>
        <v>Media</v>
      </c>
      <c r="N662" s="18" t="s">
        <v>711</v>
      </c>
      <c r="O662" s="3" t="s">
        <v>29</v>
      </c>
      <c r="P662" s="2">
        <f>IF(DatosLimpios[[#This Row],[Number of Affected Users]]="six hundred",600,VALUE(DatosLimpios[[#This Row],[Number of Affected Users]]))</f>
        <v>182916</v>
      </c>
      <c r="Q662" s="2">
        <f>IF(DatosLimpios[[#This Row],[Number of Affected Users]]="six hundred",600,VALUE(DatosLimpios[[#This Row],[Number of Affected Users]]))</f>
        <v>182916</v>
      </c>
      <c r="R662" s="11">
        <f>DatosLimpios[[#This Row],[Perdida economica UNK]] /DatosLimpios[[#This Row],[Nº de Usuarios Afectados]]</f>
        <v>16.034682586542456</v>
      </c>
      <c r="S662" s="11" t="str">
        <f>IF(DatosLimpios[[#This Row],[Perdida $ por Usuario]]&gt;100, "Grave",IF(DatosLimpios[[#This Row],[Perdida $ por Usuario]]&gt;40, "Moderada","Leve"))</f>
        <v>Leve</v>
      </c>
      <c r="T662" s="1" t="str">
        <f t="shared" si="10"/>
        <v>Nation-state</v>
      </c>
      <c r="U662" s="3" t="s">
        <v>15</v>
      </c>
      <c r="V662" s="3" t="s">
        <v>37</v>
      </c>
      <c r="W662" s="2">
        <v>17</v>
      </c>
      <c r="X662" s="2" t="str">
        <f>IF(DatosLimpios[[#This Row],[Incident Resolution Time (in Hours)]]&gt;50,"Tardia",IF(DatosLimpios[[#This Row],[Incident Resolution Time (in Hours)]]&gt;20,"Media","Rapida" ))</f>
        <v>Rapida</v>
      </c>
    </row>
    <row r="663" spans="1:24" x14ac:dyDescent="0.25">
      <c r="A663" s="2">
        <v>666</v>
      </c>
      <c r="B663" s="3" t="s">
        <v>41</v>
      </c>
      <c r="C6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63" s="1" t="str">
        <f>IFERROR(VLOOKUP(DatosLimpios[[#This Row],[Paises]], TablaRegiones[],2,FALSE), "Otra")</f>
        <v>Europa</v>
      </c>
      <c r="E663" s="2">
        <v>2023</v>
      </c>
      <c r="F663" s="3" t="s">
        <v>39</v>
      </c>
      <c r="G663" s="2">
        <f xml:space="preserve"> 2025 -DatosLimpios[[#This Row],[Year]]</f>
        <v>2</v>
      </c>
      <c r="H663" s="1" t="str">
        <f>IF(TRIM(DatosLimpios[[#This Row],[Attack Type]])="","Unknown",PROPER(TRIM(LOWER(DatosLimpios[[#This Row],[Attack Type]]))))</f>
        <v>Ddos</v>
      </c>
      <c r="I663" s="3" t="s">
        <v>12</v>
      </c>
      <c r="J66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63" s="11">
        <v>6596</v>
      </c>
      <c r="L663" s="11">
        <f>IF(DatosLimpios[[#This Row],[Financial Loss (in Million $) ]]="",0,ABS(DatosLimpios[[#This Row],[Financial Loss (in Million $) ]]))*1000</f>
        <v>6596000</v>
      </c>
      <c r="M663" s="11" t="str">
        <f>IF(DatosLimpios[[#This Row],[Perdida economica UNK]]&gt;4000000,"Alta", IF(DatosLimpios[[#This Row],[Perdida economica UNK]]&gt;100000,"Media", "Baja"))</f>
        <v>Alta</v>
      </c>
      <c r="N663" s="18" t="s">
        <v>712</v>
      </c>
      <c r="O663" s="3" t="s">
        <v>33</v>
      </c>
      <c r="P663" s="2">
        <f>IF(DatosLimpios[[#This Row],[Number of Affected Users]]="six hundred",600,VALUE(DatosLimpios[[#This Row],[Number of Affected Users]]))</f>
        <v>181879</v>
      </c>
      <c r="Q663" s="2">
        <f>IF(DatosLimpios[[#This Row],[Number of Affected Users]]="six hundred",600,VALUE(DatosLimpios[[#This Row],[Number of Affected Users]]))</f>
        <v>181879</v>
      </c>
      <c r="R663" s="11">
        <f>DatosLimpios[[#This Row],[Perdida economica UNK]] /DatosLimpios[[#This Row],[Nº de Usuarios Afectados]]</f>
        <v>36.265869066797158</v>
      </c>
      <c r="S663" s="11" t="str">
        <f>IF(DatosLimpios[[#This Row],[Perdida $ por Usuario]]&gt;100, "Grave",IF(DatosLimpios[[#This Row],[Perdida $ por Usuario]]&gt;40, "Moderada","Leve"))</f>
        <v>Leve</v>
      </c>
      <c r="T663" s="1" t="str">
        <f t="shared" si="10"/>
        <v>Insider</v>
      </c>
      <c r="U663" s="3" t="s">
        <v>25</v>
      </c>
      <c r="V663" s="3" t="s">
        <v>37</v>
      </c>
      <c r="W663" s="2">
        <v>64</v>
      </c>
      <c r="X663" s="2" t="str">
        <f>IF(DatosLimpios[[#This Row],[Incident Resolution Time (in Hours)]]&gt;50,"Tardia",IF(DatosLimpios[[#This Row],[Incident Resolution Time (in Hours)]]&gt;20,"Media","Rapida" ))</f>
        <v>Tardia</v>
      </c>
    </row>
    <row r="664" spans="1:24" x14ac:dyDescent="0.25">
      <c r="A664" s="2">
        <v>667</v>
      </c>
      <c r="B664" s="3" t="s">
        <v>58</v>
      </c>
      <c r="C6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64" s="1" t="str">
        <f>IFERROR(VLOOKUP(DatosLimpios[[#This Row],[Paises]], TablaRegiones[],2,FALSE), "Otra")</f>
        <v>Oceanía</v>
      </c>
      <c r="E664" s="2">
        <v>2017</v>
      </c>
      <c r="F664" s="3" t="s">
        <v>50</v>
      </c>
      <c r="G664" s="2">
        <f xml:space="preserve"> 2025 -DatosLimpios[[#This Row],[Year]]</f>
        <v>8</v>
      </c>
      <c r="H664" s="1" t="str">
        <f>IF(TRIM(DatosLimpios[[#This Row],[Attack Type]])="","Unknown",PROPER(TRIM(LOWER(DatosLimpios[[#This Row],[Attack Type]]))))</f>
        <v>Phishing</v>
      </c>
      <c r="I664" s="3" t="s">
        <v>18</v>
      </c>
      <c r="J66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64" s="11">
        <v>952</v>
      </c>
      <c r="L664" s="11">
        <f>IF(DatosLimpios[[#This Row],[Financial Loss (in Million $) ]]="",0,ABS(DatosLimpios[[#This Row],[Financial Loss (in Million $) ]]))*1000</f>
        <v>952000</v>
      </c>
      <c r="M664" s="11" t="str">
        <f>IF(DatosLimpios[[#This Row],[Perdida economica UNK]]&gt;4000000,"Alta", IF(DatosLimpios[[#This Row],[Perdida economica UNK]]&gt;100000,"Media", "Baja"))</f>
        <v>Media</v>
      </c>
      <c r="N664" s="18" t="s">
        <v>713</v>
      </c>
      <c r="O664" s="3" t="s">
        <v>36</v>
      </c>
      <c r="P664" s="2">
        <f>IF(DatosLimpios[[#This Row],[Number of Affected Users]]="six hundred",600,VALUE(DatosLimpios[[#This Row],[Number of Affected Users]]))</f>
        <v>715732</v>
      </c>
      <c r="Q664" s="2">
        <f>IF(DatosLimpios[[#This Row],[Number of Affected Users]]="six hundred",600,VALUE(DatosLimpios[[#This Row],[Number of Affected Users]]))</f>
        <v>715732</v>
      </c>
      <c r="R664" s="11">
        <f>DatosLimpios[[#This Row],[Perdida economica UNK]] /DatosLimpios[[#This Row],[Nº de Usuarios Afectados]]</f>
        <v>1.3301067997518625</v>
      </c>
      <c r="S664" s="11" t="str">
        <f>IF(DatosLimpios[[#This Row],[Perdida $ por Usuario]]&gt;100, "Grave",IF(DatosLimpios[[#This Row],[Perdida $ por Usuario]]&gt;40, "Moderada","Leve"))</f>
        <v>Leve</v>
      </c>
      <c r="T664" s="1" t="str">
        <f t="shared" si="10"/>
        <v>Unknown</v>
      </c>
      <c r="U664" s="3" t="s">
        <v>25</v>
      </c>
      <c r="V664" s="3" t="s">
        <v>37</v>
      </c>
      <c r="W664" s="2">
        <v>11</v>
      </c>
      <c r="X664" s="2" t="str">
        <f>IF(DatosLimpios[[#This Row],[Incident Resolution Time (in Hours)]]&gt;50,"Tardia",IF(DatosLimpios[[#This Row],[Incident Resolution Time (in Hours)]]&gt;20,"Media","Rapida" ))</f>
        <v>Rapida</v>
      </c>
    </row>
    <row r="665" spans="1:24" x14ac:dyDescent="0.25">
      <c r="A665" s="2">
        <v>668</v>
      </c>
      <c r="B665" s="3" t="s">
        <v>26</v>
      </c>
      <c r="C6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65" s="1" t="str">
        <f>IFERROR(VLOOKUP(DatosLimpios[[#This Row],[Paises]], TablaRegiones[],2,FALSE), "Otra")</f>
        <v>Europa</v>
      </c>
      <c r="E665" s="2">
        <v>2023</v>
      </c>
      <c r="F665" s="3" t="s">
        <v>63</v>
      </c>
      <c r="G665" s="2">
        <f xml:space="preserve"> 2025 -DatosLimpios[[#This Row],[Year]]</f>
        <v>2</v>
      </c>
      <c r="H665" s="1" t="str">
        <f>IF(TRIM(DatosLimpios[[#This Row],[Attack Type]])="","Unknown",PROPER(TRIM(LOWER(DatosLimpios[[#This Row],[Attack Type]]))))</f>
        <v>Malware</v>
      </c>
      <c r="I665" s="3" t="s">
        <v>46</v>
      </c>
      <c r="J66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65" s="11">
        <v>1602</v>
      </c>
      <c r="L665" s="11">
        <f>IF(DatosLimpios[[#This Row],[Financial Loss (in Million $) ]]="",0,ABS(DatosLimpios[[#This Row],[Financial Loss (in Million $) ]]))*1000</f>
        <v>1602000</v>
      </c>
      <c r="M665" s="11" t="str">
        <f>IF(DatosLimpios[[#This Row],[Perdida economica UNK]]&gt;4000000,"Alta", IF(DatosLimpios[[#This Row],[Perdida economica UNK]]&gt;100000,"Media", "Baja"))</f>
        <v>Media</v>
      </c>
      <c r="N665" s="18" t="s">
        <v>714</v>
      </c>
      <c r="O665" s="3" t="s">
        <v>14</v>
      </c>
      <c r="P665" s="2">
        <f>IF(DatosLimpios[[#This Row],[Number of Affected Users]]="six hundred",600,VALUE(DatosLimpios[[#This Row],[Number of Affected Users]]))</f>
        <v>452477</v>
      </c>
      <c r="Q665" s="2">
        <f>IF(DatosLimpios[[#This Row],[Number of Affected Users]]="six hundred",600,VALUE(DatosLimpios[[#This Row],[Number of Affected Users]]))</f>
        <v>452477</v>
      </c>
      <c r="R665" s="11">
        <f>DatosLimpios[[#This Row],[Perdida economica UNK]] /DatosLimpios[[#This Row],[Nº de Usuarios Afectados]]</f>
        <v>3.54051145141079</v>
      </c>
      <c r="S665" s="11" t="str">
        <f>IF(DatosLimpios[[#This Row],[Perdida $ por Usuario]]&gt;100, "Grave",IF(DatosLimpios[[#This Row],[Perdida $ por Usuario]]&gt;40, "Moderada","Leve"))</f>
        <v>Leve</v>
      </c>
      <c r="T665" s="1" t="str">
        <f t="shared" si="10"/>
        <v>Hacker Group</v>
      </c>
      <c r="U665" s="3" t="s">
        <v>52</v>
      </c>
      <c r="V665" s="3" t="s">
        <v>57</v>
      </c>
      <c r="W665" s="2">
        <v>23</v>
      </c>
      <c r="X665" s="2" t="str">
        <f>IF(DatosLimpios[[#This Row],[Incident Resolution Time (in Hours)]]&gt;50,"Tardia",IF(DatosLimpios[[#This Row],[Incident Resolution Time (in Hours)]]&gt;20,"Media","Rapida" ))</f>
        <v>Media</v>
      </c>
    </row>
    <row r="666" spans="1:24" x14ac:dyDescent="0.25">
      <c r="A666" s="2">
        <v>669</v>
      </c>
      <c r="B666" s="3" t="s">
        <v>45</v>
      </c>
      <c r="C6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66" s="1" t="str">
        <f>IFERROR(VLOOKUP(DatosLimpios[[#This Row],[Paises]], TablaRegiones[],2,FALSE), "Otra")</f>
        <v>Asia</v>
      </c>
      <c r="E666" s="2">
        <v>2018</v>
      </c>
      <c r="F666" s="3" t="s">
        <v>17</v>
      </c>
      <c r="G666" s="2">
        <f xml:space="preserve"> 2025 -DatosLimpios[[#This Row],[Year]]</f>
        <v>7</v>
      </c>
      <c r="H666" s="1" t="str">
        <f>IF(TRIM(DatosLimpios[[#This Row],[Attack Type]])="","Unknown",PROPER(TRIM(LOWER(DatosLimpios[[#This Row],[Attack Type]]))))</f>
        <v>Ransomware</v>
      </c>
      <c r="I666" s="3" t="s">
        <v>46</v>
      </c>
      <c r="J66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66" s="11">
        <v>1119</v>
      </c>
      <c r="L666" s="11">
        <f>IF(DatosLimpios[[#This Row],[Financial Loss (in Million $) ]]="",0,ABS(DatosLimpios[[#This Row],[Financial Loss (in Million $) ]]))*1000</f>
        <v>1119000</v>
      </c>
      <c r="M666" s="11" t="str">
        <f>IF(DatosLimpios[[#This Row],[Perdida economica UNK]]&gt;4000000,"Alta", IF(DatosLimpios[[#This Row],[Perdida economica UNK]]&gt;100000,"Media", "Baja"))</f>
        <v>Media</v>
      </c>
      <c r="N666" s="18" t="s">
        <v>715</v>
      </c>
      <c r="O666" s="3" t="s">
        <v>33</v>
      </c>
      <c r="P666" s="2">
        <f>IF(DatosLimpios[[#This Row],[Number of Affected Users]]="six hundred",600,VALUE(DatosLimpios[[#This Row],[Number of Affected Users]]))</f>
        <v>168881</v>
      </c>
      <c r="Q666" s="2">
        <f>IF(DatosLimpios[[#This Row],[Number of Affected Users]]="six hundred",600,VALUE(DatosLimpios[[#This Row],[Number of Affected Users]]))</f>
        <v>168881</v>
      </c>
      <c r="R666" s="11">
        <f>DatosLimpios[[#This Row],[Perdida economica UNK]] /DatosLimpios[[#This Row],[Nº de Usuarios Afectados]]</f>
        <v>6.6259673971613147</v>
      </c>
      <c r="S666" s="11" t="str">
        <f>IF(DatosLimpios[[#This Row],[Perdida $ por Usuario]]&gt;100, "Grave",IF(DatosLimpios[[#This Row],[Perdida $ por Usuario]]&gt;40, "Moderada","Leve"))</f>
        <v>Leve</v>
      </c>
      <c r="T666" s="1" t="str">
        <f t="shared" si="10"/>
        <v>Insider</v>
      </c>
      <c r="U666" s="3" t="s">
        <v>34</v>
      </c>
      <c r="V666" s="3" t="s">
        <v>31</v>
      </c>
      <c r="W666" s="2">
        <v>5</v>
      </c>
      <c r="X666" s="2" t="str">
        <f>IF(DatosLimpios[[#This Row],[Incident Resolution Time (in Hours)]]&gt;50,"Tardia",IF(DatosLimpios[[#This Row],[Incident Resolution Time (in Hours)]]&gt;20,"Media","Rapida" ))</f>
        <v>Rapida</v>
      </c>
    </row>
    <row r="667" spans="1:24" x14ac:dyDescent="0.25">
      <c r="A667" s="2">
        <v>670</v>
      </c>
      <c r="B667" s="3" t="s">
        <v>41</v>
      </c>
      <c r="C6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67" s="1" t="str">
        <f>IFERROR(VLOOKUP(DatosLimpios[[#This Row],[Paises]], TablaRegiones[],2,FALSE), "Otra")</f>
        <v>Europa</v>
      </c>
      <c r="E667" s="2">
        <v>2017</v>
      </c>
      <c r="F667" s="3" t="s">
        <v>42</v>
      </c>
      <c r="G667" s="2">
        <f xml:space="preserve"> 2025 -DatosLimpios[[#This Row],[Year]]</f>
        <v>8</v>
      </c>
      <c r="H667" s="1" t="str">
        <f>IF(TRIM(DatosLimpios[[#This Row],[Attack Type]])="","Unknown",PROPER(TRIM(LOWER(DatosLimpios[[#This Row],[Attack Type]]))))</f>
        <v>Sql Injection</v>
      </c>
      <c r="I667" s="3" t="s">
        <v>47</v>
      </c>
      <c r="J66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67" s="11">
        <v>2742</v>
      </c>
      <c r="L667" s="11">
        <f>IF(DatosLimpios[[#This Row],[Financial Loss (in Million $) ]]="",0,ABS(DatosLimpios[[#This Row],[Financial Loss (in Million $) ]]))*1000</f>
        <v>2742000</v>
      </c>
      <c r="M667" s="11" t="str">
        <f>IF(DatosLimpios[[#This Row],[Perdida economica UNK]]&gt;4000000,"Alta", IF(DatosLimpios[[#This Row],[Perdida economica UNK]]&gt;100000,"Media", "Baja"))</f>
        <v>Media</v>
      </c>
      <c r="N667" s="18" t="s">
        <v>716</v>
      </c>
      <c r="O667" s="3" t="s">
        <v>33</v>
      </c>
      <c r="P667" s="2">
        <f>IF(DatosLimpios[[#This Row],[Number of Affected Users]]="six hundred",600,VALUE(DatosLimpios[[#This Row],[Number of Affected Users]]))</f>
        <v>94235</v>
      </c>
      <c r="Q667" s="2">
        <f>IF(DatosLimpios[[#This Row],[Number of Affected Users]]="six hundred",600,VALUE(DatosLimpios[[#This Row],[Number of Affected Users]]))</f>
        <v>94235</v>
      </c>
      <c r="R667" s="11">
        <f>DatosLimpios[[#This Row],[Perdida economica UNK]] /DatosLimpios[[#This Row],[Nº de Usuarios Afectados]]</f>
        <v>29.097469093224387</v>
      </c>
      <c r="S667" s="11" t="str">
        <f>IF(DatosLimpios[[#This Row],[Perdida $ por Usuario]]&gt;100, "Grave",IF(DatosLimpios[[#This Row],[Perdida $ por Usuario]]&gt;40, "Moderada","Leve"))</f>
        <v>Leve</v>
      </c>
      <c r="T667" s="1" t="str">
        <f t="shared" si="10"/>
        <v>Insider</v>
      </c>
      <c r="U667" s="3" t="s">
        <v>34</v>
      </c>
      <c r="V667" s="3" t="s">
        <v>37</v>
      </c>
      <c r="W667" s="2">
        <v>29</v>
      </c>
      <c r="X667" s="2" t="str">
        <f>IF(DatosLimpios[[#This Row],[Incident Resolution Time (in Hours)]]&gt;50,"Tardia",IF(DatosLimpios[[#This Row],[Incident Resolution Time (in Hours)]]&gt;20,"Media","Rapida" ))</f>
        <v>Media</v>
      </c>
    </row>
    <row r="668" spans="1:24" x14ac:dyDescent="0.25">
      <c r="A668" s="2">
        <v>671</v>
      </c>
      <c r="B668" s="3" t="s">
        <v>58</v>
      </c>
      <c r="C6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68" s="1" t="str">
        <f>IFERROR(VLOOKUP(DatosLimpios[[#This Row],[Paises]], TablaRegiones[],2,FALSE), "Otra")</f>
        <v>Oceanía</v>
      </c>
      <c r="E668" s="2">
        <v>2015</v>
      </c>
      <c r="F668" s="3" t="s">
        <v>17</v>
      </c>
      <c r="G668" s="2">
        <f xml:space="preserve"> 2025 -DatosLimpios[[#This Row],[Year]]</f>
        <v>10</v>
      </c>
      <c r="H668" s="1" t="str">
        <f>IF(TRIM(DatosLimpios[[#This Row],[Attack Type]])="","Unknown",PROPER(TRIM(LOWER(DatosLimpios[[#This Row],[Attack Type]]))))</f>
        <v>Ransomware</v>
      </c>
      <c r="I668" s="3" t="s">
        <v>27</v>
      </c>
      <c r="J66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68" s="11">
        <v>1738</v>
      </c>
      <c r="L668" s="11">
        <f>IF(DatosLimpios[[#This Row],[Financial Loss (in Million $) ]]="",0,ABS(DatosLimpios[[#This Row],[Financial Loss (in Million $) ]]))*1000</f>
        <v>1738000</v>
      </c>
      <c r="M668" s="11" t="str">
        <f>IF(DatosLimpios[[#This Row],[Perdida economica UNK]]&gt;4000000,"Alta", IF(DatosLimpios[[#This Row],[Perdida economica UNK]]&gt;100000,"Media", "Baja"))</f>
        <v>Media</v>
      </c>
      <c r="N668" s="18" t="s">
        <v>717</v>
      </c>
      <c r="O668" s="3" t="s">
        <v>36</v>
      </c>
      <c r="P668" s="2">
        <f>IF(DatosLimpios[[#This Row],[Number of Affected Users]]="six hundred",600,VALUE(DatosLimpios[[#This Row],[Number of Affected Users]]))</f>
        <v>75314</v>
      </c>
      <c r="Q668" s="2">
        <f>IF(DatosLimpios[[#This Row],[Number of Affected Users]]="six hundred",600,VALUE(DatosLimpios[[#This Row],[Number of Affected Users]]))</f>
        <v>75314</v>
      </c>
      <c r="R668" s="11">
        <f>DatosLimpios[[#This Row],[Perdida economica UNK]] /DatosLimpios[[#This Row],[Nº de Usuarios Afectados]]</f>
        <v>23.076718803940835</v>
      </c>
      <c r="S668" s="11" t="str">
        <f>IF(DatosLimpios[[#This Row],[Perdida $ por Usuario]]&gt;100, "Grave",IF(DatosLimpios[[#This Row],[Perdida $ por Usuario]]&gt;40, "Moderada","Leve"))</f>
        <v>Leve</v>
      </c>
      <c r="T668" s="1" t="str">
        <f t="shared" si="10"/>
        <v>Unknown</v>
      </c>
      <c r="U668" s="3" t="s">
        <v>15</v>
      </c>
      <c r="V668" s="3" t="s">
        <v>57</v>
      </c>
      <c r="W668" s="2">
        <v>6</v>
      </c>
      <c r="X668" s="2" t="str">
        <f>IF(DatosLimpios[[#This Row],[Incident Resolution Time (in Hours)]]&gt;50,"Tardia",IF(DatosLimpios[[#This Row],[Incident Resolution Time (in Hours)]]&gt;20,"Media","Rapida" ))</f>
        <v>Rapida</v>
      </c>
    </row>
    <row r="669" spans="1:24" x14ac:dyDescent="0.25">
      <c r="A669" s="2">
        <v>672</v>
      </c>
      <c r="B669" s="3" t="s">
        <v>60</v>
      </c>
      <c r="C6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669" s="1" t="str">
        <f>IFERROR(VLOOKUP(DatosLimpios[[#This Row],[Paises]], TablaRegiones[],2,FALSE), "Otra")</f>
        <v>Asia</v>
      </c>
      <c r="E669" s="2">
        <v>2019</v>
      </c>
      <c r="F669" s="3" t="s">
        <v>22</v>
      </c>
      <c r="G669" s="2">
        <f xml:space="preserve"> 2025 -DatosLimpios[[#This Row],[Year]]</f>
        <v>6</v>
      </c>
      <c r="H669" s="1" t="str">
        <f>IF(TRIM(DatosLimpios[[#This Row],[Attack Type]])="","Unknown",PROPER(TRIM(LOWER(DatosLimpios[[#This Row],[Attack Type]]))))</f>
        <v>Man-In-The-Middle</v>
      </c>
      <c r="I669" s="3" t="s">
        <v>18</v>
      </c>
      <c r="J66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69" s="11">
        <v>9953</v>
      </c>
      <c r="L669" s="11">
        <f>IF(DatosLimpios[[#This Row],[Financial Loss (in Million $) ]]="",0,ABS(DatosLimpios[[#This Row],[Financial Loss (in Million $) ]]))*1000</f>
        <v>9953000</v>
      </c>
      <c r="M669" s="11" t="str">
        <f>IF(DatosLimpios[[#This Row],[Perdida economica UNK]]&gt;4000000,"Alta", IF(DatosLimpios[[#This Row],[Perdida economica UNK]]&gt;100000,"Media", "Baja"))</f>
        <v>Alta</v>
      </c>
      <c r="N669" s="18" t="s">
        <v>718</v>
      </c>
      <c r="O669" s="3" t="s">
        <v>29</v>
      </c>
      <c r="P669" s="2">
        <f>IF(DatosLimpios[[#This Row],[Number of Affected Users]]="six hundred",600,VALUE(DatosLimpios[[#This Row],[Number of Affected Users]]))</f>
        <v>515797</v>
      </c>
      <c r="Q669" s="2">
        <f>IF(DatosLimpios[[#This Row],[Number of Affected Users]]="six hundred",600,VALUE(DatosLimpios[[#This Row],[Number of Affected Users]]))</f>
        <v>515797</v>
      </c>
      <c r="R669" s="11">
        <f>DatosLimpios[[#This Row],[Perdida economica UNK]] /DatosLimpios[[#This Row],[Nº de Usuarios Afectados]]</f>
        <v>19.296351083856635</v>
      </c>
      <c r="S669" s="11" t="str">
        <f>IF(DatosLimpios[[#This Row],[Perdida $ por Usuario]]&gt;100, "Grave",IF(DatosLimpios[[#This Row],[Perdida $ por Usuario]]&gt;40, "Moderada","Leve"))</f>
        <v>Leve</v>
      </c>
      <c r="T669" s="1" t="str">
        <f t="shared" si="10"/>
        <v>Nation-state</v>
      </c>
      <c r="U669" s="3" t="s">
        <v>34</v>
      </c>
      <c r="V669" s="3" t="s">
        <v>49</v>
      </c>
      <c r="W669" s="2">
        <v>46</v>
      </c>
      <c r="X669" s="2" t="str">
        <f>IF(DatosLimpios[[#This Row],[Incident Resolution Time (in Hours)]]&gt;50,"Tardia",IF(DatosLimpios[[#This Row],[Incident Resolution Time (in Hours)]]&gt;20,"Media","Rapida" ))</f>
        <v>Media</v>
      </c>
    </row>
    <row r="670" spans="1:24" x14ac:dyDescent="0.25">
      <c r="A670" s="2">
        <v>673</v>
      </c>
      <c r="B670" s="3" t="s">
        <v>60</v>
      </c>
      <c r="C6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670" s="1" t="str">
        <f>IFERROR(VLOOKUP(DatosLimpios[[#This Row],[Paises]], TablaRegiones[],2,FALSE), "Otra")</f>
        <v>Asia</v>
      </c>
      <c r="E670" s="2">
        <v>2024</v>
      </c>
      <c r="F670" s="3" t="s">
        <v>39</v>
      </c>
      <c r="G670" s="2">
        <f xml:space="preserve"> 2025 -DatosLimpios[[#This Row],[Year]]</f>
        <v>1</v>
      </c>
      <c r="H670" s="1" t="str">
        <f>IF(TRIM(DatosLimpios[[#This Row],[Attack Type]])="","Unknown",PROPER(TRIM(LOWER(DatosLimpios[[#This Row],[Attack Type]]))))</f>
        <v>Ddos</v>
      </c>
      <c r="I670" s="3" t="s">
        <v>27</v>
      </c>
      <c r="J67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70" s="11">
        <v>5505</v>
      </c>
      <c r="L670" s="11">
        <f>IF(DatosLimpios[[#This Row],[Financial Loss (in Million $) ]]="",0,ABS(DatosLimpios[[#This Row],[Financial Loss (in Million $) ]]))*1000</f>
        <v>5505000</v>
      </c>
      <c r="M670" s="11" t="str">
        <f>IF(DatosLimpios[[#This Row],[Perdida economica UNK]]&gt;4000000,"Alta", IF(DatosLimpios[[#This Row],[Perdida economica UNK]]&gt;100000,"Media", "Baja"))</f>
        <v>Alta</v>
      </c>
      <c r="N670" s="18" t="s">
        <v>719</v>
      </c>
      <c r="O670" s="3" t="s">
        <v>33</v>
      </c>
      <c r="P670" s="2">
        <f>IF(DatosLimpios[[#This Row],[Number of Affected Users]]="six hundred",600,VALUE(DatosLimpios[[#This Row],[Number of Affected Users]]))</f>
        <v>363906</v>
      </c>
      <c r="Q670" s="2">
        <f>IF(DatosLimpios[[#This Row],[Number of Affected Users]]="six hundred",600,VALUE(DatosLimpios[[#This Row],[Number of Affected Users]]))</f>
        <v>363906</v>
      </c>
      <c r="R670" s="11">
        <f>DatosLimpios[[#This Row],[Perdida economica UNK]] /DatosLimpios[[#This Row],[Nº de Usuarios Afectados]]</f>
        <v>15.127532934329196</v>
      </c>
      <c r="S670" s="11" t="str">
        <f>IF(DatosLimpios[[#This Row],[Perdida $ por Usuario]]&gt;100, "Grave",IF(DatosLimpios[[#This Row],[Perdida $ por Usuario]]&gt;40, "Moderada","Leve"))</f>
        <v>Leve</v>
      </c>
      <c r="T670" s="1" t="str">
        <f t="shared" si="10"/>
        <v>Insider</v>
      </c>
      <c r="U670" s="3" t="s">
        <v>25</v>
      </c>
      <c r="V670" s="3" t="s">
        <v>37</v>
      </c>
      <c r="W670" s="2">
        <v>31</v>
      </c>
      <c r="X670" s="2" t="str">
        <f>IF(DatosLimpios[[#This Row],[Incident Resolution Time (in Hours)]]&gt;50,"Tardia",IF(DatosLimpios[[#This Row],[Incident Resolution Time (in Hours)]]&gt;20,"Media","Rapida" ))</f>
        <v>Media</v>
      </c>
    </row>
    <row r="671" spans="1:24" x14ac:dyDescent="0.25">
      <c r="A671" s="2">
        <v>674</v>
      </c>
      <c r="B671" s="3" t="s">
        <v>26</v>
      </c>
      <c r="C6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71" s="1" t="str">
        <f>IFERROR(VLOOKUP(DatosLimpios[[#This Row],[Paises]], TablaRegiones[],2,FALSE), "Otra")</f>
        <v>Europa</v>
      </c>
      <c r="E671" s="2">
        <v>2022</v>
      </c>
      <c r="F671" s="3" t="s">
        <v>39</v>
      </c>
      <c r="G671" s="2">
        <f xml:space="preserve"> 2025 -DatosLimpios[[#This Row],[Year]]</f>
        <v>3</v>
      </c>
      <c r="H671" s="1" t="str">
        <f>IF(TRIM(DatosLimpios[[#This Row],[Attack Type]])="","Unknown",PROPER(TRIM(LOWER(DatosLimpios[[#This Row],[Attack Type]]))))</f>
        <v>Ddos</v>
      </c>
      <c r="I671" s="3" t="s">
        <v>12</v>
      </c>
      <c r="J67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71" s="11">
        <v>796</v>
      </c>
      <c r="L671" s="11">
        <f>IF(DatosLimpios[[#This Row],[Financial Loss (in Million $) ]]="",0,ABS(DatosLimpios[[#This Row],[Financial Loss (in Million $) ]]))*1000</f>
        <v>796000</v>
      </c>
      <c r="M671" s="11" t="str">
        <f>IF(DatosLimpios[[#This Row],[Perdida economica UNK]]&gt;4000000,"Alta", IF(DatosLimpios[[#This Row],[Perdida economica UNK]]&gt;100000,"Media", "Baja"))</f>
        <v>Media</v>
      </c>
      <c r="N671" s="18" t="s">
        <v>720</v>
      </c>
      <c r="O671" s="3" t="s">
        <v>36</v>
      </c>
      <c r="P671" s="2">
        <f>IF(DatosLimpios[[#This Row],[Number of Affected Users]]="six hundred",600,VALUE(DatosLimpios[[#This Row],[Number of Affected Users]]))</f>
        <v>446296</v>
      </c>
      <c r="Q671" s="2">
        <f>IF(DatosLimpios[[#This Row],[Number of Affected Users]]="six hundred",600,VALUE(DatosLimpios[[#This Row],[Number of Affected Users]]))</f>
        <v>446296</v>
      </c>
      <c r="R671" s="11">
        <f>DatosLimpios[[#This Row],[Perdida economica UNK]] /DatosLimpios[[#This Row],[Nº de Usuarios Afectados]]</f>
        <v>1.7835696488429205</v>
      </c>
      <c r="S671" s="11" t="str">
        <f>IF(DatosLimpios[[#This Row],[Perdida $ por Usuario]]&gt;100, "Grave",IF(DatosLimpios[[#This Row],[Perdida $ por Usuario]]&gt;40, "Moderada","Leve"))</f>
        <v>Leve</v>
      </c>
      <c r="T671" s="1" t="str">
        <f t="shared" si="10"/>
        <v>Unknown</v>
      </c>
      <c r="U671" s="3" t="s">
        <v>52</v>
      </c>
      <c r="V671" s="3" t="s">
        <v>31</v>
      </c>
      <c r="W671" s="2">
        <v>4</v>
      </c>
      <c r="X671" s="2" t="str">
        <f>IF(DatosLimpios[[#This Row],[Incident Resolution Time (in Hours)]]&gt;50,"Tardia",IF(DatosLimpios[[#This Row],[Incident Resolution Time (in Hours)]]&gt;20,"Media","Rapida" ))</f>
        <v>Rapida</v>
      </c>
    </row>
    <row r="672" spans="1:24" x14ac:dyDescent="0.25">
      <c r="A672" s="2">
        <v>675</v>
      </c>
      <c r="B672" s="3" t="s">
        <v>60</v>
      </c>
      <c r="C6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672" s="1" t="str">
        <f>IFERROR(VLOOKUP(DatosLimpios[[#This Row],[Paises]], TablaRegiones[],2,FALSE), "Otra")</f>
        <v>Asia</v>
      </c>
      <c r="E672" s="2">
        <v>2017</v>
      </c>
      <c r="F672" s="3" t="s">
        <v>17</v>
      </c>
      <c r="G672" s="2">
        <f xml:space="preserve"> 2025 -DatosLimpios[[#This Row],[Year]]</f>
        <v>8</v>
      </c>
      <c r="H672" s="1" t="str">
        <f>IF(TRIM(DatosLimpios[[#This Row],[Attack Type]])="","Unknown",PROPER(TRIM(LOWER(DatosLimpios[[#This Row],[Attack Type]]))))</f>
        <v>Ransomware</v>
      </c>
      <c r="I672" s="3" t="s">
        <v>27</v>
      </c>
      <c r="J67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72" s="11">
        <v>6518</v>
      </c>
      <c r="L672" s="11">
        <f>IF(DatosLimpios[[#This Row],[Financial Loss (in Million $) ]]="",0,ABS(DatosLimpios[[#This Row],[Financial Loss (in Million $) ]]))*1000</f>
        <v>6518000</v>
      </c>
      <c r="M672" s="11" t="str">
        <f>IF(DatosLimpios[[#This Row],[Perdida economica UNK]]&gt;4000000,"Alta", IF(DatosLimpios[[#This Row],[Perdida economica UNK]]&gt;100000,"Media", "Baja"))</f>
        <v>Alta</v>
      </c>
      <c r="N672" s="18" t="s">
        <v>721</v>
      </c>
      <c r="O672" s="3" t="s">
        <v>29</v>
      </c>
      <c r="P672" s="2">
        <f>IF(DatosLimpios[[#This Row],[Number of Affected Users]]="six hundred",600,VALUE(DatosLimpios[[#This Row],[Number of Affected Users]]))</f>
        <v>329972</v>
      </c>
      <c r="Q672" s="2">
        <f>IF(DatosLimpios[[#This Row],[Number of Affected Users]]="six hundred",600,VALUE(DatosLimpios[[#This Row],[Number of Affected Users]]))</f>
        <v>329972</v>
      </c>
      <c r="R672" s="11">
        <f>DatosLimpios[[#This Row],[Perdida economica UNK]] /DatosLimpios[[#This Row],[Nº de Usuarios Afectados]]</f>
        <v>19.753191179857684</v>
      </c>
      <c r="S672" s="11" t="str">
        <f>IF(DatosLimpios[[#This Row],[Perdida $ por Usuario]]&gt;100, "Grave",IF(DatosLimpios[[#This Row],[Perdida $ por Usuario]]&gt;40, "Moderada","Leve"))</f>
        <v>Leve</v>
      </c>
      <c r="T672" s="1" t="str">
        <f t="shared" si="10"/>
        <v>Nation-state</v>
      </c>
      <c r="U672" s="3" t="s">
        <v>15</v>
      </c>
      <c r="V672" s="3" t="s">
        <v>49</v>
      </c>
      <c r="W672" s="2">
        <v>48</v>
      </c>
      <c r="X672" s="2" t="str">
        <f>IF(DatosLimpios[[#This Row],[Incident Resolution Time (in Hours)]]&gt;50,"Tardia",IF(DatosLimpios[[#This Row],[Incident Resolution Time (in Hours)]]&gt;20,"Media","Rapida" ))</f>
        <v>Media</v>
      </c>
    </row>
    <row r="673" spans="1:24" x14ac:dyDescent="0.25">
      <c r="A673" s="2">
        <v>676</v>
      </c>
      <c r="B673" s="3" t="s">
        <v>10</v>
      </c>
      <c r="C6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73" s="1" t="str">
        <f>IFERROR(VLOOKUP(DatosLimpios[[#This Row],[Paises]], TablaRegiones[],2,FALSE), "Otra")</f>
        <v>Asia</v>
      </c>
      <c r="E673" s="2">
        <v>2017</v>
      </c>
      <c r="F673" s="3" t="s">
        <v>17</v>
      </c>
      <c r="G673" s="2">
        <f xml:space="preserve"> 2025 -DatosLimpios[[#This Row],[Year]]</f>
        <v>8</v>
      </c>
      <c r="H673" s="1" t="str">
        <f>IF(TRIM(DatosLimpios[[#This Row],[Attack Type]])="","Unknown",PROPER(TRIM(LOWER(DatosLimpios[[#This Row],[Attack Type]]))))</f>
        <v>Ransomware</v>
      </c>
      <c r="I673" s="3" t="s">
        <v>12</v>
      </c>
      <c r="J67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73" s="11">
        <v>2573</v>
      </c>
      <c r="L673" s="11">
        <f>IF(DatosLimpios[[#This Row],[Financial Loss (in Million $) ]]="",0,ABS(DatosLimpios[[#This Row],[Financial Loss (in Million $) ]]))*1000</f>
        <v>2573000</v>
      </c>
      <c r="M673" s="11" t="str">
        <f>IF(DatosLimpios[[#This Row],[Perdida economica UNK]]&gt;4000000,"Alta", IF(DatosLimpios[[#This Row],[Perdida economica UNK]]&gt;100000,"Media", "Baja"))</f>
        <v>Media</v>
      </c>
      <c r="N673" s="18" t="s">
        <v>722</v>
      </c>
      <c r="O673" s="3" t="s">
        <v>33</v>
      </c>
      <c r="P673" s="2">
        <f>IF(DatosLimpios[[#This Row],[Number of Affected Users]]="six hundred",600,VALUE(DatosLimpios[[#This Row],[Number of Affected Users]]))</f>
        <v>639190</v>
      </c>
      <c r="Q673" s="2">
        <f>IF(DatosLimpios[[#This Row],[Number of Affected Users]]="six hundred",600,VALUE(DatosLimpios[[#This Row],[Number of Affected Users]]))</f>
        <v>639190</v>
      </c>
      <c r="R673" s="11">
        <f>DatosLimpios[[#This Row],[Perdida economica UNK]] /DatosLimpios[[#This Row],[Nº de Usuarios Afectados]]</f>
        <v>4.0254071559317257</v>
      </c>
      <c r="S673" s="11" t="str">
        <f>IF(DatosLimpios[[#This Row],[Perdida $ por Usuario]]&gt;100, "Grave",IF(DatosLimpios[[#This Row],[Perdida $ por Usuario]]&gt;40, "Moderada","Leve"))</f>
        <v>Leve</v>
      </c>
      <c r="T673" s="1" t="str">
        <f t="shared" si="10"/>
        <v>Insider</v>
      </c>
      <c r="U673" s="3" t="s">
        <v>34</v>
      </c>
      <c r="V673" s="3" t="s">
        <v>57</v>
      </c>
      <c r="W673" s="2">
        <v>33</v>
      </c>
      <c r="X673" s="2" t="str">
        <f>IF(DatosLimpios[[#This Row],[Incident Resolution Time (in Hours)]]&gt;50,"Tardia",IF(DatosLimpios[[#This Row],[Incident Resolution Time (in Hours)]]&gt;20,"Media","Rapida" ))</f>
        <v>Media</v>
      </c>
    </row>
    <row r="674" spans="1:24" x14ac:dyDescent="0.25">
      <c r="A674" s="2">
        <v>677</v>
      </c>
      <c r="B674" s="3" t="s">
        <v>87</v>
      </c>
      <c r="C6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674" s="1" t="str">
        <f>IFERROR(VLOOKUP(DatosLimpios[[#This Row],[Paises]], TablaRegiones[],2,FALSE), "Otra")</f>
        <v>América</v>
      </c>
      <c r="E674" s="2">
        <v>2022</v>
      </c>
      <c r="F674" s="3" t="s">
        <v>17</v>
      </c>
      <c r="G674" s="2">
        <f xml:space="preserve"> 2025 -DatosLimpios[[#This Row],[Year]]</f>
        <v>3</v>
      </c>
      <c r="H674" s="1" t="str">
        <f>IF(TRIM(DatosLimpios[[#This Row],[Attack Type]])="","Unknown",PROPER(TRIM(LOWER(DatosLimpios[[#This Row],[Attack Type]]))))</f>
        <v>Ransomware</v>
      </c>
      <c r="I674" s="3" t="s">
        <v>69</v>
      </c>
      <c r="J67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74" s="11">
        <v>3371</v>
      </c>
      <c r="L674" s="11">
        <f>IF(DatosLimpios[[#This Row],[Financial Loss (in Million $) ]]="",0,ABS(DatosLimpios[[#This Row],[Financial Loss (in Million $) ]]))*1000</f>
        <v>3371000</v>
      </c>
      <c r="M674" s="11" t="str">
        <f>IF(DatosLimpios[[#This Row],[Perdida economica UNK]]&gt;4000000,"Alta", IF(DatosLimpios[[#This Row],[Perdida economica UNK]]&gt;100000,"Media", "Baja"))</f>
        <v>Media</v>
      </c>
      <c r="N674" s="18" t="s">
        <v>723</v>
      </c>
      <c r="O674" s="3" t="s">
        <v>36</v>
      </c>
      <c r="P674" s="2">
        <f>IF(DatosLimpios[[#This Row],[Number of Affected Users]]="six hundred",600,VALUE(DatosLimpios[[#This Row],[Number of Affected Users]]))</f>
        <v>135105</v>
      </c>
      <c r="Q674" s="2">
        <f>IF(DatosLimpios[[#This Row],[Number of Affected Users]]="six hundred",600,VALUE(DatosLimpios[[#This Row],[Number of Affected Users]]))</f>
        <v>135105</v>
      </c>
      <c r="R674" s="11">
        <f>DatosLimpios[[#This Row],[Perdida economica UNK]] /DatosLimpios[[#This Row],[Nº de Usuarios Afectados]]</f>
        <v>24.950964064986493</v>
      </c>
      <c r="S674" s="11" t="str">
        <f>IF(DatosLimpios[[#This Row],[Perdida $ por Usuario]]&gt;100, "Grave",IF(DatosLimpios[[#This Row],[Perdida $ por Usuario]]&gt;40, "Moderada","Leve"))</f>
        <v>Leve</v>
      </c>
      <c r="T674" s="1" t="str">
        <f t="shared" si="10"/>
        <v>Unknown</v>
      </c>
      <c r="U674" s="3" t="s">
        <v>15</v>
      </c>
      <c r="V674" s="3" t="s">
        <v>16</v>
      </c>
      <c r="W674" s="2">
        <v>48</v>
      </c>
      <c r="X674" s="2" t="str">
        <f>IF(DatosLimpios[[#This Row],[Incident Resolution Time (in Hours)]]&gt;50,"Tardia",IF(DatosLimpios[[#This Row],[Incident Resolution Time (in Hours)]]&gt;20,"Media","Rapida" ))</f>
        <v>Media</v>
      </c>
    </row>
    <row r="675" spans="1:24" x14ac:dyDescent="0.25">
      <c r="A675" s="2">
        <v>678</v>
      </c>
      <c r="B675" s="3" t="s">
        <v>10</v>
      </c>
      <c r="C6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75" s="1" t="str">
        <f>IFERROR(VLOOKUP(DatosLimpios[[#This Row],[Paises]], TablaRegiones[],2,FALSE), "Otra")</f>
        <v>Asia</v>
      </c>
      <c r="E675" s="2">
        <v>2015</v>
      </c>
      <c r="F675" s="3" t="s">
        <v>39</v>
      </c>
      <c r="G675" s="2">
        <f xml:space="preserve"> 2025 -DatosLimpios[[#This Row],[Year]]</f>
        <v>10</v>
      </c>
      <c r="H675" s="1" t="str">
        <f>IF(TRIM(DatosLimpios[[#This Row],[Attack Type]])="","Unknown",PROPER(TRIM(LOWER(DatosLimpios[[#This Row],[Attack Type]]))))</f>
        <v>Ddos</v>
      </c>
      <c r="I675" s="3" t="s">
        <v>12</v>
      </c>
      <c r="J67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675" s="11">
        <v>9474</v>
      </c>
      <c r="L675" s="11">
        <f>IF(DatosLimpios[[#This Row],[Financial Loss (in Million $) ]]="",0,ABS(DatosLimpios[[#This Row],[Financial Loss (in Million $) ]]))*1000</f>
        <v>9474000</v>
      </c>
      <c r="M675" s="11" t="str">
        <f>IF(DatosLimpios[[#This Row],[Perdida economica UNK]]&gt;4000000,"Alta", IF(DatosLimpios[[#This Row],[Perdida economica UNK]]&gt;100000,"Media", "Baja"))</f>
        <v>Alta</v>
      </c>
      <c r="N675" s="18" t="s">
        <v>724</v>
      </c>
      <c r="O675" s="3" t="s">
        <v>29</v>
      </c>
      <c r="P675" s="2">
        <f>IF(DatosLimpios[[#This Row],[Number of Affected Users]]="six hundred",600,VALUE(DatosLimpios[[#This Row],[Number of Affected Users]]))</f>
        <v>103079</v>
      </c>
      <c r="Q675" s="2">
        <f>IF(DatosLimpios[[#This Row],[Number of Affected Users]]="six hundred",600,VALUE(DatosLimpios[[#This Row],[Number of Affected Users]]))</f>
        <v>103079</v>
      </c>
      <c r="R675" s="11">
        <f>DatosLimpios[[#This Row],[Perdida economica UNK]] /DatosLimpios[[#This Row],[Nº de Usuarios Afectados]]</f>
        <v>91.910088378816255</v>
      </c>
      <c r="S675" s="11" t="str">
        <f>IF(DatosLimpios[[#This Row],[Perdida $ por Usuario]]&gt;100, "Grave",IF(DatosLimpios[[#This Row],[Perdida $ por Usuario]]&gt;40, "Moderada","Leve"))</f>
        <v>Moderada</v>
      </c>
      <c r="T675" s="1" t="str">
        <f t="shared" si="10"/>
        <v>Nation-state</v>
      </c>
      <c r="U675" s="3" t="s">
        <v>34</v>
      </c>
      <c r="V675" s="3" t="s">
        <v>37</v>
      </c>
      <c r="W675" s="2">
        <v>57</v>
      </c>
      <c r="X675" s="2" t="str">
        <f>IF(DatosLimpios[[#This Row],[Incident Resolution Time (in Hours)]]&gt;50,"Tardia",IF(DatosLimpios[[#This Row],[Incident Resolution Time (in Hours)]]&gt;20,"Media","Rapida" ))</f>
        <v>Tardia</v>
      </c>
    </row>
    <row r="676" spans="1:24" x14ac:dyDescent="0.25">
      <c r="A676" s="2">
        <v>679</v>
      </c>
      <c r="B676" s="3" t="s">
        <v>41</v>
      </c>
      <c r="C6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76" s="1" t="str">
        <f>IFERROR(VLOOKUP(DatosLimpios[[#This Row],[Paises]], TablaRegiones[],2,FALSE), "Otra")</f>
        <v>Europa</v>
      </c>
      <c r="E676" s="2">
        <v>2018</v>
      </c>
      <c r="F676" s="3" t="s">
        <v>39</v>
      </c>
      <c r="G676" s="2">
        <f xml:space="preserve"> 2025 -DatosLimpios[[#This Row],[Year]]</f>
        <v>7</v>
      </c>
      <c r="H676" s="1" t="str">
        <f>IF(TRIM(DatosLimpios[[#This Row],[Attack Type]])="","Unknown",PROPER(TRIM(LOWER(DatosLimpios[[#This Row],[Attack Type]]))))</f>
        <v>Ddos</v>
      </c>
      <c r="I676" s="3" t="s">
        <v>23</v>
      </c>
      <c r="J67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76" s="11">
        <v>7588</v>
      </c>
      <c r="L676" s="11">
        <f>IF(DatosLimpios[[#This Row],[Financial Loss (in Million $) ]]="",0,ABS(DatosLimpios[[#This Row],[Financial Loss (in Million $) ]]))*1000</f>
        <v>7588000</v>
      </c>
      <c r="M676" s="11" t="str">
        <f>IF(DatosLimpios[[#This Row],[Perdida economica UNK]]&gt;4000000,"Alta", IF(DatosLimpios[[#This Row],[Perdida economica UNK]]&gt;100000,"Media", "Baja"))</f>
        <v>Alta</v>
      </c>
      <c r="N676" s="18" t="s">
        <v>725</v>
      </c>
      <c r="O676" s="3" t="s">
        <v>36</v>
      </c>
      <c r="P676" s="2">
        <f>IF(DatosLimpios[[#This Row],[Number of Affected Users]]="six hundred",600,VALUE(DatosLimpios[[#This Row],[Number of Affected Users]]))</f>
        <v>822364</v>
      </c>
      <c r="Q676" s="2">
        <f>IF(DatosLimpios[[#This Row],[Number of Affected Users]]="six hundred",600,VALUE(DatosLimpios[[#This Row],[Number of Affected Users]]))</f>
        <v>822364</v>
      </c>
      <c r="R676" s="11">
        <f>DatosLimpios[[#This Row],[Perdida economica UNK]] /DatosLimpios[[#This Row],[Nº de Usuarios Afectados]]</f>
        <v>9.2270576046616828</v>
      </c>
      <c r="S676" s="11" t="str">
        <f>IF(DatosLimpios[[#This Row],[Perdida $ por Usuario]]&gt;100, "Grave",IF(DatosLimpios[[#This Row],[Perdida $ por Usuario]]&gt;40, "Moderada","Leve"))</f>
        <v>Leve</v>
      </c>
      <c r="T676" s="1" t="str">
        <f t="shared" si="10"/>
        <v>Unknown</v>
      </c>
      <c r="U676" s="3" t="s">
        <v>52</v>
      </c>
      <c r="V676" s="3" t="s">
        <v>16</v>
      </c>
      <c r="W676" s="2">
        <v>71</v>
      </c>
      <c r="X676" s="2" t="str">
        <f>IF(DatosLimpios[[#This Row],[Incident Resolution Time (in Hours)]]&gt;50,"Tardia",IF(DatosLimpios[[#This Row],[Incident Resolution Time (in Hours)]]&gt;20,"Media","Rapida" ))</f>
        <v>Tardia</v>
      </c>
    </row>
    <row r="677" spans="1:24" x14ac:dyDescent="0.25">
      <c r="A677" s="2">
        <v>680</v>
      </c>
      <c r="B677" s="3" t="s">
        <v>45</v>
      </c>
      <c r="C6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77" s="1" t="str">
        <f>IFERROR(VLOOKUP(DatosLimpios[[#This Row],[Paises]], TablaRegiones[],2,FALSE), "Otra")</f>
        <v>Asia</v>
      </c>
      <c r="E677" s="2">
        <v>2021</v>
      </c>
      <c r="F677" s="3" t="s">
        <v>42</v>
      </c>
      <c r="G677" s="2">
        <f xml:space="preserve"> 2025 -DatosLimpios[[#This Row],[Year]]</f>
        <v>4</v>
      </c>
      <c r="H677" s="1" t="str">
        <f>IF(TRIM(DatosLimpios[[#This Row],[Attack Type]])="","Unknown",PROPER(TRIM(LOWER(DatosLimpios[[#This Row],[Attack Type]]))))</f>
        <v>Sql Injection</v>
      </c>
      <c r="I677" s="3" t="s">
        <v>69</v>
      </c>
      <c r="J67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77" s="11">
        <v>7525</v>
      </c>
      <c r="L677" s="11">
        <f>IF(DatosLimpios[[#This Row],[Financial Loss (in Million $) ]]="",0,ABS(DatosLimpios[[#This Row],[Financial Loss (in Million $) ]]))*1000</f>
        <v>7525000</v>
      </c>
      <c r="M677" s="11" t="str">
        <f>IF(DatosLimpios[[#This Row],[Perdida economica UNK]]&gt;4000000,"Alta", IF(DatosLimpios[[#This Row],[Perdida economica UNK]]&gt;100000,"Media", "Baja"))</f>
        <v>Alta</v>
      </c>
      <c r="N677" s="18" t="s">
        <v>726</v>
      </c>
      <c r="O677" s="3" t="s">
        <v>29</v>
      </c>
      <c r="P677" s="2">
        <f>IF(DatosLimpios[[#This Row],[Number of Affected Users]]="six hundred",600,VALUE(DatosLimpios[[#This Row],[Number of Affected Users]]))</f>
        <v>597509</v>
      </c>
      <c r="Q677" s="2">
        <f>IF(DatosLimpios[[#This Row],[Number of Affected Users]]="six hundred",600,VALUE(DatosLimpios[[#This Row],[Number of Affected Users]]))</f>
        <v>597509</v>
      </c>
      <c r="R677" s="11">
        <f>DatosLimpios[[#This Row],[Perdida economica UNK]] /DatosLimpios[[#This Row],[Nº de Usuarios Afectados]]</f>
        <v>12.593952559710397</v>
      </c>
      <c r="S677" s="11" t="str">
        <f>IF(DatosLimpios[[#This Row],[Perdida $ por Usuario]]&gt;100, "Grave",IF(DatosLimpios[[#This Row],[Perdida $ por Usuario]]&gt;40, "Moderada","Leve"))</f>
        <v>Leve</v>
      </c>
      <c r="T677" s="1" t="str">
        <f t="shared" si="10"/>
        <v>Nation-state</v>
      </c>
      <c r="U677" s="3" t="s">
        <v>34</v>
      </c>
      <c r="V677" s="3" t="s">
        <v>49</v>
      </c>
      <c r="W677" s="2">
        <v>20</v>
      </c>
      <c r="X677" s="2" t="str">
        <f>IF(DatosLimpios[[#This Row],[Incident Resolution Time (in Hours)]]&gt;50,"Tardia",IF(DatosLimpios[[#This Row],[Incident Resolution Time (in Hours)]]&gt;20,"Media","Rapida" ))</f>
        <v>Rapida</v>
      </c>
    </row>
    <row r="678" spans="1:24" x14ac:dyDescent="0.25">
      <c r="A678" s="2">
        <v>681</v>
      </c>
      <c r="B678" s="3" t="s">
        <v>66</v>
      </c>
      <c r="C6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678" s="1" t="str">
        <f>IFERROR(VLOOKUP(DatosLimpios[[#This Row],[Paises]], TablaRegiones[],2,FALSE), "Otra")</f>
        <v>América</v>
      </c>
      <c r="E678" s="2">
        <v>2023</v>
      </c>
      <c r="F678" s="3" t="s">
        <v>22</v>
      </c>
      <c r="G678" s="2">
        <f xml:space="preserve"> 2025 -DatosLimpios[[#This Row],[Year]]</f>
        <v>2</v>
      </c>
      <c r="H678" s="1" t="str">
        <f>IF(TRIM(DatosLimpios[[#This Row],[Attack Type]])="","Unknown",PROPER(TRIM(LOWER(DatosLimpios[[#This Row],[Attack Type]]))))</f>
        <v>Man-In-The-Middle</v>
      </c>
      <c r="I678" s="3" t="s">
        <v>27</v>
      </c>
      <c r="J67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78" s="11">
        <v>9037</v>
      </c>
      <c r="L678" s="11">
        <f>IF(DatosLimpios[[#This Row],[Financial Loss (in Million $) ]]="",0,ABS(DatosLimpios[[#This Row],[Financial Loss (in Million $) ]]))*1000</f>
        <v>9037000</v>
      </c>
      <c r="M678" s="11" t="str">
        <f>IF(DatosLimpios[[#This Row],[Perdida economica UNK]]&gt;4000000,"Alta", IF(DatosLimpios[[#This Row],[Perdida economica UNK]]&gt;100000,"Media", "Baja"))</f>
        <v>Alta</v>
      </c>
      <c r="N678" s="18" t="s">
        <v>727</v>
      </c>
      <c r="O678" s="3" t="s">
        <v>14</v>
      </c>
      <c r="P678" s="2">
        <f>IF(DatosLimpios[[#This Row],[Number of Affected Users]]="six hundred",600,VALUE(DatosLimpios[[#This Row],[Number of Affected Users]]))</f>
        <v>705678</v>
      </c>
      <c r="Q678" s="2">
        <f>IF(DatosLimpios[[#This Row],[Number of Affected Users]]="six hundred",600,VALUE(DatosLimpios[[#This Row],[Number of Affected Users]]))</f>
        <v>705678</v>
      </c>
      <c r="R678" s="11">
        <f>DatosLimpios[[#This Row],[Perdida economica UNK]] /DatosLimpios[[#This Row],[Nº de Usuarios Afectados]]</f>
        <v>12.806124039576124</v>
      </c>
      <c r="S678" s="11" t="str">
        <f>IF(DatosLimpios[[#This Row],[Perdida $ por Usuario]]&gt;100, "Grave",IF(DatosLimpios[[#This Row],[Perdida $ por Usuario]]&gt;40, "Moderada","Leve"))</f>
        <v>Leve</v>
      </c>
      <c r="T678" s="1" t="str">
        <f t="shared" si="10"/>
        <v>Hacker Group</v>
      </c>
      <c r="U678" s="3" t="s">
        <v>52</v>
      </c>
      <c r="V678" s="3" t="s">
        <v>37</v>
      </c>
      <c r="W678" s="2">
        <v>57</v>
      </c>
      <c r="X678" s="2" t="str">
        <f>IF(DatosLimpios[[#This Row],[Incident Resolution Time (in Hours)]]&gt;50,"Tardia",IF(DatosLimpios[[#This Row],[Incident Resolution Time (in Hours)]]&gt;20,"Media","Rapida" ))</f>
        <v>Tardia</v>
      </c>
    </row>
    <row r="679" spans="1:24" x14ac:dyDescent="0.25">
      <c r="A679" s="2">
        <v>682</v>
      </c>
      <c r="B679" s="3" t="s">
        <v>41</v>
      </c>
      <c r="C6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79" s="1" t="str">
        <f>IFERROR(VLOOKUP(DatosLimpios[[#This Row],[Paises]], TablaRegiones[],2,FALSE), "Otra")</f>
        <v>Europa</v>
      </c>
      <c r="E679" s="2">
        <v>2020</v>
      </c>
      <c r="F679" s="3" t="s">
        <v>50</v>
      </c>
      <c r="G679" s="2">
        <f xml:space="preserve"> 2025 -DatosLimpios[[#This Row],[Year]]</f>
        <v>5</v>
      </c>
      <c r="H679" s="1" t="str">
        <f>IF(TRIM(DatosLimpios[[#This Row],[Attack Type]])="","Unknown",PROPER(TRIM(LOWER(DatosLimpios[[#This Row],[Attack Type]]))))</f>
        <v>Phishing</v>
      </c>
      <c r="I679" s="3" t="s">
        <v>18</v>
      </c>
      <c r="J67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79" s="11">
        <v>1445</v>
      </c>
      <c r="L679" s="11">
        <f>IF(DatosLimpios[[#This Row],[Financial Loss (in Million $) ]]="",0,ABS(DatosLimpios[[#This Row],[Financial Loss (in Million $) ]]))*1000</f>
        <v>1445000</v>
      </c>
      <c r="M679" s="11" t="str">
        <f>IF(DatosLimpios[[#This Row],[Perdida economica UNK]]&gt;4000000,"Alta", IF(DatosLimpios[[#This Row],[Perdida economica UNK]]&gt;100000,"Media", "Baja"))</f>
        <v>Media</v>
      </c>
      <c r="N679" s="18" t="s">
        <v>728</v>
      </c>
      <c r="O679" s="3" t="s">
        <v>36</v>
      </c>
      <c r="P679" s="2">
        <f>IF(DatosLimpios[[#This Row],[Number of Affected Users]]="six hundred",600,VALUE(DatosLimpios[[#This Row],[Number of Affected Users]]))</f>
        <v>309967</v>
      </c>
      <c r="Q679" s="2">
        <f>IF(DatosLimpios[[#This Row],[Number of Affected Users]]="six hundred",600,VALUE(DatosLimpios[[#This Row],[Number of Affected Users]]))</f>
        <v>309967</v>
      </c>
      <c r="R679" s="11">
        <f>DatosLimpios[[#This Row],[Perdida economica UNK]] /DatosLimpios[[#This Row],[Nº de Usuarios Afectados]]</f>
        <v>4.6617865772808074</v>
      </c>
      <c r="S679" s="11" t="str">
        <f>IF(DatosLimpios[[#This Row],[Perdida $ por Usuario]]&gt;100, "Grave",IF(DatosLimpios[[#This Row],[Perdida $ por Usuario]]&gt;40, "Moderada","Leve"))</f>
        <v>Leve</v>
      </c>
      <c r="T679" s="1" t="str">
        <f t="shared" si="10"/>
        <v>Unknown</v>
      </c>
      <c r="U679" s="3" t="s">
        <v>52</v>
      </c>
      <c r="V679" s="3" t="s">
        <v>49</v>
      </c>
      <c r="W679" s="2">
        <v>26</v>
      </c>
      <c r="X679" s="2" t="str">
        <f>IF(DatosLimpios[[#This Row],[Incident Resolution Time (in Hours)]]&gt;50,"Tardia",IF(DatosLimpios[[#This Row],[Incident Resolution Time (in Hours)]]&gt;20,"Media","Rapida" ))</f>
        <v>Media</v>
      </c>
    </row>
    <row r="680" spans="1:24" x14ac:dyDescent="0.25">
      <c r="A680" s="2">
        <v>683</v>
      </c>
      <c r="B680" s="3" t="s">
        <v>41</v>
      </c>
      <c r="C6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80" s="1" t="str">
        <f>IFERROR(VLOOKUP(DatosLimpios[[#This Row],[Paises]], TablaRegiones[],2,FALSE), "Otra")</f>
        <v>Europa</v>
      </c>
      <c r="E680" s="2">
        <v>2022</v>
      </c>
      <c r="F680" s="3" t="s">
        <v>17</v>
      </c>
      <c r="G680" s="2">
        <f xml:space="preserve"> 2025 -DatosLimpios[[#This Row],[Year]]</f>
        <v>3</v>
      </c>
      <c r="H680" s="1" t="str">
        <f>IF(TRIM(DatosLimpios[[#This Row],[Attack Type]])="","Unknown",PROPER(TRIM(LOWER(DatosLimpios[[#This Row],[Attack Type]]))))</f>
        <v>Ransomware</v>
      </c>
      <c r="I680" s="3" t="s">
        <v>46</v>
      </c>
      <c r="J6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80" s="11">
        <v>5447</v>
      </c>
      <c r="L680" s="11">
        <f>IF(DatosLimpios[[#This Row],[Financial Loss (in Million $) ]]="",0,ABS(DatosLimpios[[#This Row],[Financial Loss (in Million $) ]]))*1000</f>
        <v>5447000</v>
      </c>
      <c r="M680" s="11" t="str">
        <f>IF(DatosLimpios[[#This Row],[Perdida economica UNK]]&gt;4000000,"Alta", IF(DatosLimpios[[#This Row],[Perdida economica UNK]]&gt;100000,"Media", "Baja"))</f>
        <v>Alta</v>
      </c>
      <c r="N680" s="18" t="s">
        <v>729</v>
      </c>
      <c r="O680" s="3" t="s">
        <v>36</v>
      </c>
      <c r="P680" s="2">
        <f>IF(DatosLimpios[[#This Row],[Number of Affected Users]]="six hundred",600,VALUE(DatosLimpios[[#This Row],[Number of Affected Users]]))</f>
        <v>604250</v>
      </c>
      <c r="Q680" s="2">
        <f>IF(DatosLimpios[[#This Row],[Number of Affected Users]]="six hundred",600,VALUE(DatosLimpios[[#This Row],[Number of Affected Users]]))</f>
        <v>604250</v>
      </c>
      <c r="R680" s="11">
        <f>DatosLimpios[[#This Row],[Perdida economica UNK]] /DatosLimpios[[#This Row],[Nº de Usuarios Afectados]]</f>
        <v>9.0144807612743065</v>
      </c>
      <c r="S680" s="11" t="str">
        <f>IF(DatosLimpios[[#This Row],[Perdida $ por Usuario]]&gt;100, "Grave",IF(DatosLimpios[[#This Row],[Perdida $ por Usuario]]&gt;40, "Moderada","Leve"))</f>
        <v>Leve</v>
      </c>
      <c r="T680" s="1" t="str">
        <f t="shared" si="10"/>
        <v>Unknown</v>
      </c>
      <c r="U680" s="3" t="s">
        <v>34</v>
      </c>
      <c r="V680" s="3" t="s">
        <v>31</v>
      </c>
      <c r="W680" s="2">
        <v>63</v>
      </c>
      <c r="X680" s="2" t="str">
        <f>IF(DatosLimpios[[#This Row],[Incident Resolution Time (in Hours)]]&gt;50,"Tardia",IF(DatosLimpios[[#This Row],[Incident Resolution Time (in Hours)]]&gt;20,"Media","Rapida" ))</f>
        <v>Tardia</v>
      </c>
    </row>
    <row r="681" spans="1:24" x14ac:dyDescent="0.25">
      <c r="A681" s="2">
        <v>684</v>
      </c>
      <c r="B681" s="3" t="s">
        <v>45</v>
      </c>
      <c r="C6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81" s="1" t="str">
        <f>IFERROR(VLOOKUP(DatosLimpios[[#This Row],[Paises]], TablaRegiones[],2,FALSE), "Otra")</f>
        <v>Asia</v>
      </c>
      <c r="E681" s="2">
        <v>2024</v>
      </c>
      <c r="F681" s="3" t="s">
        <v>17</v>
      </c>
      <c r="G681" s="2">
        <f xml:space="preserve"> 2025 -DatosLimpios[[#This Row],[Year]]</f>
        <v>1</v>
      </c>
      <c r="H681" s="1" t="str">
        <f>IF(TRIM(DatosLimpios[[#This Row],[Attack Type]])="","Unknown",PROPER(TRIM(LOWER(DatosLimpios[[#This Row],[Attack Type]]))))</f>
        <v>Ransomware</v>
      </c>
      <c r="I681" s="3" t="s">
        <v>23</v>
      </c>
      <c r="J68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81" s="11">
        <v>3366</v>
      </c>
      <c r="L681" s="11">
        <f>IF(DatosLimpios[[#This Row],[Financial Loss (in Million $) ]]="",0,ABS(DatosLimpios[[#This Row],[Financial Loss (in Million $) ]]))*1000</f>
        <v>3366000</v>
      </c>
      <c r="M681" s="11" t="str">
        <f>IF(DatosLimpios[[#This Row],[Perdida economica UNK]]&gt;4000000,"Alta", IF(DatosLimpios[[#This Row],[Perdida economica UNK]]&gt;100000,"Media", "Baja"))</f>
        <v>Media</v>
      </c>
      <c r="N681" s="18" t="s">
        <v>730</v>
      </c>
      <c r="O681" s="3" t="s">
        <v>36</v>
      </c>
      <c r="P681" s="2">
        <f>IF(DatosLimpios[[#This Row],[Number of Affected Users]]="six hundred",600,VALUE(DatosLimpios[[#This Row],[Number of Affected Users]]))</f>
        <v>131900</v>
      </c>
      <c r="Q681" s="2">
        <f>IF(DatosLimpios[[#This Row],[Number of Affected Users]]="six hundred",600,VALUE(DatosLimpios[[#This Row],[Number of Affected Users]]))</f>
        <v>131900</v>
      </c>
      <c r="R681" s="11">
        <f>DatosLimpios[[#This Row],[Perdida economica UNK]] /DatosLimpios[[#This Row],[Nº de Usuarios Afectados]]</f>
        <v>25.519332827899923</v>
      </c>
      <c r="S681" s="11" t="str">
        <f>IF(DatosLimpios[[#This Row],[Perdida $ por Usuario]]&gt;100, "Grave",IF(DatosLimpios[[#This Row],[Perdida $ por Usuario]]&gt;40, "Moderada","Leve"))</f>
        <v>Leve</v>
      </c>
      <c r="T681" s="1" t="str">
        <f t="shared" si="10"/>
        <v>Unknown</v>
      </c>
      <c r="U681" s="3" t="s">
        <v>15</v>
      </c>
      <c r="V681" s="3" t="s">
        <v>37</v>
      </c>
      <c r="W681" s="2">
        <v>21</v>
      </c>
      <c r="X681" s="2" t="str">
        <f>IF(DatosLimpios[[#This Row],[Incident Resolution Time (in Hours)]]&gt;50,"Tardia",IF(DatosLimpios[[#This Row],[Incident Resolution Time (in Hours)]]&gt;20,"Media","Rapida" ))</f>
        <v>Media</v>
      </c>
    </row>
    <row r="682" spans="1:24" x14ac:dyDescent="0.25">
      <c r="A682" s="2">
        <v>685</v>
      </c>
      <c r="B682" s="3" t="s">
        <v>58</v>
      </c>
      <c r="C6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82" s="1" t="str">
        <f>IFERROR(VLOOKUP(DatosLimpios[[#This Row],[Paises]], TablaRegiones[],2,FALSE), "Otra")</f>
        <v>Oceanía</v>
      </c>
      <c r="E682" s="2">
        <v>2022</v>
      </c>
      <c r="F682" s="3" t="s">
        <v>17</v>
      </c>
      <c r="G682" s="2">
        <f xml:space="preserve"> 2025 -DatosLimpios[[#This Row],[Year]]</f>
        <v>3</v>
      </c>
      <c r="H682" s="1" t="str">
        <f>IF(TRIM(DatosLimpios[[#This Row],[Attack Type]])="","Unknown",PROPER(TRIM(LOWER(DatosLimpios[[#This Row],[Attack Type]]))))</f>
        <v>Ransomware</v>
      </c>
      <c r="I682" s="3" t="s">
        <v>69</v>
      </c>
      <c r="J68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82" s="11">
        <v>8451</v>
      </c>
      <c r="L682" s="11">
        <f>IF(DatosLimpios[[#This Row],[Financial Loss (in Million $) ]]="",0,ABS(DatosLimpios[[#This Row],[Financial Loss (in Million $) ]]))*1000</f>
        <v>8451000</v>
      </c>
      <c r="M682" s="11" t="str">
        <f>IF(DatosLimpios[[#This Row],[Perdida economica UNK]]&gt;4000000,"Alta", IF(DatosLimpios[[#This Row],[Perdida economica UNK]]&gt;100000,"Media", "Baja"))</f>
        <v>Alta</v>
      </c>
      <c r="N682" s="18" t="s">
        <v>731</v>
      </c>
      <c r="O682" s="3" t="s">
        <v>33</v>
      </c>
      <c r="P682" s="2">
        <f>IF(DatosLimpios[[#This Row],[Number of Affected Users]]="six hundred",600,VALUE(DatosLimpios[[#This Row],[Number of Affected Users]]))</f>
        <v>305494</v>
      </c>
      <c r="Q682" s="2">
        <f>IF(DatosLimpios[[#This Row],[Number of Affected Users]]="six hundred",600,VALUE(DatosLimpios[[#This Row],[Number of Affected Users]]))</f>
        <v>305494</v>
      </c>
      <c r="R682" s="11">
        <f>DatosLimpios[[#This Row],[Perdida economica UNK]] /DatosLimpios[[#This Row],[Nº de Usuarios Afectados]]</f>
        <v>27.663391097697499</v>
      </c>
      <c r="S682" s="11" t="str">
        <f>IF(DatosLimpios[[#This Row],[Perdida $ por Usuario]]&gt;100, "Grave",IF(DatosLimpios[[#This Row],[Perdida $ por Usuario]]&gt;40, "Moderada","Leve"))</f>
        <v>Leve</v>
      </c>
      <c r="T682" s="1" t="str">
        <f t="shared" si="10"/>
        <v>Insider</v>
      </c>
      <c r="U682" s="3" t="s">
        <v>34</v>
      </c>
      <c r="V682" s="3" t="s">
        <v>49</v>
      </c>
      <c r="W682" s="2">
        <v>19</v>
      </c>
      <c r="X682" s="2" t="str">
        <f>IF(DatosLimpios[[#This Row],[Incident Resolution Time (in Hours)]]&gt;50,"Tardia",IF(DatosLimpios[[#This Row],[Incident Resolution Time (in Hours)]]&gt;20,"Media","Rapida" ))</f>
        <v>Rapida</v>
      </c>
    </row>
    <row r="683" spans="1:24" x14ac:dyDescent="0.25">
      <c r="A683" s="2">
        <v>686</v>
      </c>
      <c r="B683" s="3" t="s">
        <v>66</v>
      </c>
      <c r="C6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683" s="1" t="str">
        <f>IFERROR(VLOOKUP(DatosLimpios[[#This Row],[Paises]], TablaRegiones[],2,FALSE), "Otra")</f>
        <v>América</v>
      </c>
      <c r="E683" s="2">
        <v>2023</v>
      </c>
      <c r="F683" s="3" t="s">
        <v>63</v>
      </c>
      <c r="G683" s="2">
        <f xml:space="preserve"> 2025 -DatosLimpios[[#This Row],[Year]]</f>
        <v>2</v>
      </c>
      <c r="H683" s="1" t="str">
        <f>IF(TRIM(DatosLimpios[[#This Row],[Attack Type]])="","Unknown",PROPER(TRIM(LOWER(DatosLimpios[[#This Row],[Attack Type]]))))</f>
        <v>Malware</v>
      </c>
      <c r="I683" s="3" t="s">
        <v>47</v>
      </c>
      <c r="J68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83" s="11">
        <v>6156</v>
      </c>
      <c r="L683" s="11">
        <f>IF(DatosLimpios[[#This Row],[Financial Loss (in Million $) ]]="",0,ABS(DatosLimpios[[#This Row],[Financial Loss (in Million $) ]]))*1000</f>
        <v>6156000</v>
      </c>
      <c r="M683" s="11" t="str">
        <f>IF(DatosLimpios[[#This Row],[Perdida economica UNK]]&gt;4000000,"Alta", IF(DatosLimpios[[#This Row],[Perdida economica UNK]]&gt;100000,"Media", "Baja"))</f>
        <v>Alta</v>
      </c>
      <c r="N683" s="18" t="s">
        <v>732</v>
      </c>
      <c r="O683" s="3" t="s">
        <v>36</v>
      </c>
      <c r="P683" s="2">
        <f>IF(DatosLimpios[[#This Row],[Number of Affected Users]]="six hundred",600,VALUE(DatosLimpios[[#This Row],[Number of Affected Users]]))</f>
        <v>907121</v>
      </c>
      <c r="Q683" s="2">
        <f>IF(DatosLimpios[[#This Row],[Number of Affected Users]]="six hundred",600,VALUE(DatosLimpios[[#This Row],[Number of Affected Users]]))</f>
        <v>907121</v>
      </c>
      <c r="R683" s="11">
        <f>DatosLimpios[[#This Row],[Perdida economica UNK]] /DatosLimpios[[#This Row],[Nº de Usuarios Afectados]]</f>
        <v>6.7863052448350327</v>
      </c>
      <c r="S683" s="11" t="str">
        <f>IF(DatosLimpios[[#This Row],[Perdida $ por Usuario]]&gt;100, "Grave",IF(DatosLimpios[[#This Row],[Perdida $ por Usuario]]&gt;40, "Moderada","Leve"))</f>
        <v>Leve</v>
      </c>
      <c r="T683" s="1" t="str">
        <f t="shared" si="10"/>
        <v>Unknown</v>
      </c>
      <c r="U683" s="3" t="s">
        <v>34</v>
      </c>
      <c r="V683" s="3" t="s">
        <v>16</v>
      </c>
      <c r="W683" s="2">
        <v>33</v>
      </c>
      <c r="X683" s="2" t="str">
        <f>IF(DatosLimpios[[#This Row],[Incident Resolution Time (in Hours)]]&gt;50,"Tardia",IF(DatosLimpios[[#This Row],[Incident Resolution Time (in Hours)]]&gt;20,"Media","Rapida" ))</f>
        <v>Media</v>
      </c>
    </row>
    <row r="684" spans="1:24" x14ac:dyDescent="0.25">
      <c r="A684" s="2">
        <v>687</v>
      </c>
      <c r="B684" s="3" t="s">
        <v>45</v>
      </c>
      <c r="C6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84" s="1" t="str">
        <f>IFERROR(VLOOKUP(DatosLimpios[[#This Row],[Paises]], TablaRegiones[],2,FALSE), "Otra")</f>
        <v>Asia</v>
      </c>
      <c r="E684" s="2">
        <v>2024</v>
      </c>
      <c r="F684" s="3" t="s">
        <v>50</v>
      </c>
      <c r="G684" s="2">
        <f xml:space="preserve"> 2025 -DatosLimpios[[#This Row],[Year]]</f>
        <v>1</v>
      </c>
      <c r="H684" s="1" t="str">
        <f>IF(TRIM(DatosLimpios[[#This Row],[Attack Type]])="","Unknown",PROPER(TRIM(LOWER(DatosLimpios[[#This Row],[Attack Type]]))))</f>
        <v>Phishing</v>
      </c>
      <c r="I684" s="3" t="s">
        <v>46</v>
      </c>
      <c r="J68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84" s="11">
        <v>2332</v>
      </c>
      <c r="L684" s="11">
        <f>IF(DatosLimpios[[#This Row],[Financial Loss (in Million $) ]]="",0,ABS(DatosLimpios[[#This Row],[Financial Loss (in Million $) ]]))*1000</f>
        <v>2332000</v>
      </c>
      <c r="M684" s="11" t="str">
        <f>IF(DatosLimpios[[#This Row],[Perdida economica UNK]]&gt;4000000,"Alta", IF(DatosLimpios[[#This Row],[Perdida economica UNK]]&gt;100000,"Media", "Baja"))</f>
        <v>Media</v>
      </c>
      <c r="N684" s="18" t="s">
        <v>733</v>
      </c>
      <c r="O684" s="3" t="s">
        <v>36</v>
      </c>
      <c r="P684" s="2">
        <f>IF(DatosLimpios[[#This Row],[Number of Affected Users]]="six hundred",600,VALUE(DatosLimpios[[#This Row],[Number of Affected Users]]))</f>
        <v>879162</v>
      </c>
      <c r="Q684" s="2">
        <f>IF(DatosLimpios[[#This Row],[Number of Affected Users]]="six hundred",600,VALUE(DatosLimpios[[#This Row],[Number of Affected Users]]))</f>
        <v>879162</v>
      </c>
      <c r="R684" s="11">
        <f>DatosLimpios[[#This Row],[Perdida economica UNK]] /DatosLimpios[[#This Row],[Nº de Usuarios Afectados]]</f>
        <v>2.6525259280997133</v>
      </c>
      <c r="S684" s="11" t="str">
        <f>IF(DatosLimpios[[#This Row],[Perdida $ por Usuario]]&gt;100, "Grave",IF(DatosLimpios[[#This Row],[Perdida $ por Usuario]]&gt;40, "Moderada","Leve"))</f>
        <v>Leve</v>
      </c>
      <c r="T684" s="1" t="str">
        <f t="shared" si="10"/>
        <v>Unknown</v>
      </c>
      <c r="U684" s="3" t="s">
        <v>52</v>
      </c>
      <c r="V684" s="3" t="s">
        <v>16</v>
      </c>
      <c r="W684" s="2">
        <v>38</v>
      </c>
      <c r="X684" s="2" t="str">
        <f>IF(DatosLimpios[[#This Row],[Incident Resolution Time (in Hours)]]&gt;50,"Tardia",IF(DatosLimpios[[#This Row],[Incident Resolution Time (in Hours)]]&gt;20,"Media","Rapida" ))</f>
        <v>Media</v>
      </c>
    </row>
    <row r="685" spans="1:24" x14ac:dyDescent="0.25">
      <c r="A685" s="2">
        <v>688</v>
      </c>
      <c r="B685" s="3" t="s">
        <v>66</v>
      </c>
      <c r="C6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685" s="1" t="str">
        <f>IFERROR(VLOOKUP(DatosLimpios[[#This Row],[Paises]], TablaRegiones[],2,FALSE), "Otra")</f>
        <v>América</v>
      </c>
      <c r="E685" s="2">
        <v>2017</v>
      </c>
      <c r="F685" s="3" t="s">
        <v>22</v>
      </c>
      <c r="G685" s="2">
        <f xml:space="preserve"> 2025 -DatosLimpios[[#This Row],[Year]]</f>
        <v>8</v>
      </c>
      <c r="H685" s="1" t="str">
        <f>IF(TRIM(DatosLimpios[[#This Row],[Attack Type]])="","Unknown",PROPER(TRIM(LOWER(DatosLimpios[[#This Row],[Attack Type]]))))</f>
        <v>Man-In-The-Middle</v>
      </c>
      <c r="I685" s="3" t="s">
        <v>27</v>
      </c>
      <c r="J68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85" s="11">
        <v>4371</v>
      </c>
      <c r="L685" s="11">
        <f>IF(DatosLimpios[[#This Row],[Financial Loss (in Million $) ]]="",0,ABS(DatosLimpios[[#This Row],[Financial Loss (in Million $) ]]))*1000</f>
        <v>4371000</v>
      </c>
      <c r="M685" s="11" t="str">
        <f>IF(DatosLimpios[[#This Row],[Perdida economica UNK]]&gt;4000000,"Alta", IF(DatosLimpios[[#This Row],[Perdida economica UNK]]&gt;100000,"Media", "Baja"))</f>
        <v>Alta</v>
      </c>
      <c r="N685" s="18" t="s">
        <v>734</v>
      </c>
      <c r="O685" s="3" t="s">
        <v>36</v>
      </c>
      <c r="P685" s="2">
        <f>IF(DatosLimpios[[#This Row],[Number of Affected Users]]="six hundred",600,VALUE(DatosLimpios[[#This Row],[Number of Affected Users]]))</f>
        <v>57237</v>
      </c>
      <c r="Q685" s="2">
        <f>IF(DatosLimpios[[#This Row],[Number of Affected Users]]="six hundred",600,VALUE(DatosLimpios[[#This Row],[Number of Affected Users]]))</f>
        <v>57237</v>
      </c>
      <c r="R685" s="11">
        <f>DatosLimpios[[#This Row],[Perdida economica UNK]] /DatosLimpios[[#This Row],[Nº de Usuarios Afectados]]</f>
        <v>76.366685885004458</v>
      </c>
      <c r="S685" s="11" t="str">
        <f>IF(DatosLimpios[[#This Row],[Perdida $ por Usuario]]&gt;100, "Grave",IF(DatosLimpios[[#This Row],[Perdida $ por Usuario]]&gt;40, "Moderada","Leve"))</f>
        <v>Moderada</v>
      </c>
      <c r="T685" s="1" t="str">
        <f t="shared" si="10"/>
        <v>Unknown</v>
      </c>
      <c r="U685" s="3" t="s">
        <v>15</v>
      </c>
      <c r="V685" s="3" t="s">
        <v>49</v>
      </c>
      <c r="W685" s="2">
        <v>52</v>
      </c>
      <c r="X685" s="2" t="str">
        <f>IF(DatosLimpios[[#This Row],[Incident Resolution Time (in Hours)]]&gt;50,"Tardia",IF(DatosLimpios[[#This Row],[Incident Resolution Time (in Hours)]]&gt;20,"Media","Rapida" ))</f>
        <v>Tardia</v>
      </c>
    </row>
    <row r="686" spans="1:24" x14ac:dyDescent="0.25">
      <c r="A686" s="2">
        <v>689</v>
      </c>
      <c r="B686" s="3" t="s">
        <v>58</v>
      </c>
      <c r="C6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686" s="1" t="str">
        <f>IFERROR(VLOOKUP(DatosLimpios[[#This Row],[Paises]], TablaRegiones[],2,FALSE), "Otra")</f>
        <v>Oceanía</v>
      </c>
      <c r="E686" s="2">
        <v>2016</v>
      </c>
      <c r="F686" s="3" t="s">
        <v>50</v>
      </c>
      <c r="G686" s="2">
        <f xml:space="preserve"> 2025 -DatosLimpios[[#This Row],[Year]]</f>
        <v>9</v>
      </c>
      <c r="H686" s="1" t="str">
        <f>IF(TRIM(DatosLimpios[[#This Row],[Attack Type]])="","Unknown",PROPER(TRIM(LOWER(DatosLimpios[[#This Row],[Attack Type]]))))</f>
        <v>Phishing</v>
      </c>
      <c r="I686" s="3" t="s">
        <v>27</v>
      </c>
      <c r="J68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86" s="11">
        <v>284</v>
      </c>
      <c r="L686" s="11">
        <f>IF(DatosLimpios[[#This Row],[Financial Loss (in Million $) ]]="",0,ABS(DatosLimpios[[#This Row],[Financial Loss (in Million $) ]]))*1000</f>
        <v>284000</v>
      </c>
      <c r="M686" s="11" t="str">
        <f>IF(DatosLimpios[[#This Row],[Perdida economica UNK]]&gt;4000000,"Alta", IF(DatosLimpios[[#This Row],[Perdida economica UNK]]&gt;100000,"Media", "Baja"))</f>
        <v>Media</v>
      </c>
      <c r="N686" s="18" t="s">
        <v>735</v>
      </c>
      <c r="O686" s="3" t="s">
        <v>33</v>
      </c>
      <c r="P686" s="2">
        <f>IF(DatosLimpios[[#This Row],[Number of Affected Users]]="six hundred",600,VALUE(DatosLimpios[[#This Row],[Number of Affected Users]]))</f>
        <v>880127</v>
      </c>
      <c r="Q686" s="2">
        <f>IF(DatosLimpios[[#This Row],[Number of Affected Users]]="six hundred",600,VALUE(DatosLimpios[[#This Row],[Number of Affected Users]]))</f>
        <v>880127</v>
      </c>
      <c r="R686" s="11">
        <f>DatosLimpios[[#This Row],[Perdida economica UNK]] /DatosLimpios[[#This Row],[Nº de Usuarios Afectados]]</f>
        <v>0.32268070403475863</v>
      </c>
      <c r="S686" s="11" t="str">
        <f>IF(DatosLimpios[[#This Row],[Perdida $ por Usuario]]&gt;100, "Grave",IF(DatosLimpios[[#This Row],[Perdida $ por Usuario]]&gt;40, "Moderada","Leve"))</f>
        <v>Leve</v>
      </c>
      <c r="T686" s="1" t="str">
        <f t="shared" si="10"/>
        <v>Insider</v>
      </c>
      <c r="U686" s="3" t="s">
        <v>34</v>
      </c>
      <c r="V686" s="3" t="s">
        <v>37</v>
      </c>
      <c r="W686" s="2">
        <v>67</v>
      </c>
      <c r="X686" s="2" t="str">
        <f>IF(DatosLimpios[[#This Row],[Incident Resolution Time (in Hours)]]&gt;50,"Tardia",IF(DatosLimpios[[#This Row],[Incident Resolution Time (in Hours)]]&gt;20,"Media","Rapida" ))</f>
        <v>Tardia</v>
      </c>
    </row>
    <row r="687" spans="1:24" x14ac:dyDescent="0.25">
      <c r="A687" s="2">
        <v>690</v>
      </c>
      <c r="B687" s="3" t="s">
        <v>10</v>
      </c>
      <c r="C6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87" s="1" t="str">
        <f>IFERROR(VLOOKUP(DatosLimpios[[#This Row],[Paises]], TablaRegiones[],2,FALSE), "Otra")</f>
        <v>Asia</v>
      </c>
      <c r="E687" s="2">
        <v>2017</v>
      </c>
      <c r="F687" s="3" t="s">
        <v>50</v>
      </c>
      <c r="G687" s="2">
        <f xml:space="preserve"> 2025 -DatosLimpios[[#This Row],[Year]]</f>
        <v>8</v>
      </c>
      <c r="H687" s="1" t="str">
        <f>IF(TRIM(DatosLimpios[[#This Row],[Attack Type]])="","Unknown",PROPER(TRIM(LOWER(DatosLimpios[[#This Row],[Attack Type]]))))</f>
        <v>Phishing</v>
      </c>
      <c r="I687" s="3" t="s">
        <v>23</v>
      </c>
      <c r="J68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87" s="11">
        <v>714</v>
      </c>
      <c r="L687" s="11">
        <f>IF(DatosLimpios[[#This Row],[Financial Loss (in Million $) ]]="",0,ABS(DatosLimpios[[#This Row],[Financial Loss (in Million $) ]]))*1000</f>
        <v>714000</v>
      </c>
      <c r="M687" s="11" t="str">
        <f>IF(DatosLimpios[[#This Row],[Perdida economica UNK]]&gt;4000000,"Alta", IF(DatosLimpios[[#This Row],[Perdida economica UNK]]&gt;100000,"Media", "Baja"))</f>
        <v>Media</v>
      </c>
      <c r="N687" s="18" t="s">
        <v>736</v>
      </c>
      <c r="O687" s="3" t="s">
        <v>33</v>
      </c>
      <c r="P687" s="2">
        <f>IF(DatosLimpios[[#This Row],[Number of Affected Users]]="six hundred",600,VALUE(DatosLimpios[[#This Row],[Number of Affected Users]]))</f>
        <v>698847</v>
      </c>
      <c r="Q687" s="2">
        <f>IF(DatosLimpios[[#This Row],[Number of Affected Users]]="six hundred",600,VALUE(DatosLimpios[[#This Row],[Number of Affected Users]]))</f>
        <v>698847</v>
      </c>
      <c r="R687" s="11">
        <f>DatosLimpios[[#This Row],[Perdida economica UNK]] /DatosLimpios[[#This Row],[Nº de Usuarios Afectados]]</f>
        <v>1.021682857621196</v>
      </c>
      <c r="S687" s="11" t="str">
        <f>IF(DatosLimpios[[#This Row],[Perdida $ por Usuario]]&gt;100, "Grave",IF(DatosLimpios[[#This Row],[Perdida $ por Usuario]]&gt;40, "Moderada","Leve"))</f>
        <v>Leve</v>
      </c>
      <c r="T687" s="1" t="str">
        <f t="shared" si="10"/>
        <v>Insider</v>
      </c>
      <c r="U687" s="3" t="s">
        <v>52</v>
      </c>
      <c r="V687" s="3" t="s">
        <v>31</v>
      </c>
      <c r="W687" s="2">
        <v>17</v>
      </c>
      <c r="X687" s="2" t="str">
        <f>IF(DatosLimpios[[#This Row],[Incident Resolution Time (in Hours)]]&gt;50,"Tardia",IF(DatosLimpios[[#This Row],[Incident Resolution Time (in Hours)]]&gt;20,"Media","Rapida" ))</f>
        <v>Rapida</v>
      </c>
    </row>
    <row r="688" spans="1:24" x14ac:dyDescent="0.25">
      <c r="A688" s="2">
        <v>691</v>
      </c>
      <c r="B688" s="3" t="s">
        <v>45</v>
      </c>
      <c r="C6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88" s="1" t="str">
        <f>IFERROR(VLOOKUP(DatosLimpios[[#This Row],[Paises]], TablaRegiones[],2,FALSE), "Otra")</f>
        <v>Asia</v>
      </c>
      <c r="E688" s="2">
        <v>2022</v>
      </c>
      <c r="F688" s="3" t="s">
        <v>22</v>
      </c>
      <c r="G688" s="2">
        <f xml:space="preserve"> 2025 -DatosLimpios[[#This Row],[Year]]</f>
        <v>3</v>
      </c>
      <c r="H688" s="1" t="str">
        <f>IF(TRIM(DatosLimpios[[#This Row],[Attack Type]])="","Unknown",PROPER(TRIM(LOWER(DatosLimpios[[#This Row],[Attack Type]]))))</f>
        <v>Man-In-The-Middle</v>
      </c>
      <c r="I688" s="3" t="s">
        <v>46</v>
      </c>
      <c r="J68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88" s="11">
        <v>9087</v>
      </c>
      <c r="L688" s="11">
        <f>IF(DatosLimpios[[#This Row],[Financial Loss (in Million $) ]]="",0,ABS(DatosLimpios[[#This Row],[Financial Loss (in Million $) ]]))*1000</f>
        <v>9087000</v>
      </c>
      <c r="M688" s="11" t="str">
        <f>IF(DatosLimpios[[#This Row],[Perdida economica UNK]]&gt;4000000,"Alta", IF(DatosLimpios[[#This Row],[Perdida economica UNK]]&gt;100000,"Media", "Baja"))</f>
        <v>Alta</v>
      </c>
      <c r="N688" s="18" t="s">
        <v>737</v>
      </c>
      <c r="O688" s="3" t="s">
        <v>36</v>
      </c>
      <c r="P688" s="2">
        <f>IF(DatosLimpios[[#This Row],[Number of Affected Users]]="six hundred",600,VALUE(DatosLimpios[[#This Row],[Number of Affected Users]]))</f>
        <v>928859</v>
      </c>
      <c r="Q688" s="2">
        <f>IF(DatosLimpios[[#This Row],[Number of Affected Users]]="six hundred",600,VALUE(DatosLimpios[[#This Row],[Number of Affected Users]]))</f>
        <v>928859</v>
      </c>
      <c r="R688" s="11">
        <f>DatosLimpios[[#This Row],[Perdida economica UNK]] /DatosLimpios[[#This Row],[Nº de Usuarios Afectados]]</f>
        <v>9.7829702893550046</v>
      </c>
      <c r="S688" s="11" t="str">
        <f>IF(DatosLimpios[[#This Row],[Perdida $ por Usuario]]&gt;100, "Grave",IF(DatosLimpios[[#This Row],[Perdida $ por Usuario]]&gt;40, "Moderada","Leve"))</f>
        <v>Leve</v>
      </c>
      <c r="T688" s="1" t="str">
        <f t="shared" si="10"/>
        <v>Unknown</v>
      </c>
      <c r="U688" s="3" t="s">
        <v>15</v>
      </c>
      <c r="V688" s="3" t="s">
        <v>49</v>
      </c>
      <c r="W688" s="2">
        <v>32</v>
      </c>
      <c r="X688" s="2" t="str">
        <f>IF(DatosLimpios[[#This Row],[Incident Resolution Time (in Hours)]]&gt;50,"Tardia",IF(DatosLimpios[[#This Row],[Incident Resolution Time (in Hours)]]&gt;20,"Media","Rapida" ))</f>
        <v>Media</v>
      </c>
    </row>
    <row r="689" spans="1:24" x14ac:dyDescent="0.25">
      <c r="A689" s="2">
        <v>692</v>
      </c>
      <c r="B689" s="3" t="s">
        <v>45</v>
      </c>
      <c r="C6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689" s="1" t="str">
        <f>IFERROR(VLOOKUP(DatosLimpios[[#This Row],[Paises]], TablaRegiones[],2,FALSE), "Otra")</f>
        <v>Asia</v>
      </c>
      <c r="E689" s="2">
        <v>2017</v>
      </c>
      <c r="F689" s="3" t="s">
        <v>42</v>
      </c>
      <c r="G689" s="2">
        <f xml:space="preserve"> 2025 -DatosLimpios[[#This Row],[Year]]</f>
        <v>8</v>
      </c>
      <c r="H689" s="1" t="str">
        <f>IF(TRIM(DatosLimpios[[#This Row],[Attack Type]])="","Unknown",PROPER(TRIM(LOWER(DatosLimpios[[#This Row],[Attack Type]]))))</f>
        <v>Sql Injection</v>
      </c>
      <c r="I689" s="3" t="s">
        <v>23</v>
      </c>
      <c r="J68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89" s="11">
        <v>7894</v>
      </c>
      <c r="L689" s="11">
        <f>IF(DatosLimpios[[#This Row],[Financial Loss (in Million $) ]]="",0,ABS(DatosLimpios[[#This Row],[Financial Loss (in Million $) ]]))*1000</f>
        <v>7894000</v>
      </c>
      <c r="M689" s="11" t="str">
        <f>IF(DatosLimpios[[#This Row],[Perdida economica UNK]]&gt;4000000,"Alta", IF(DatosLimpios[[#This Row],[Perdida economica UNK]]&gt;100000,"Media", "Baja"))</f>
        <v>Alta</v>
      </c>
      <c r="N689" s="18" t="s">
        <v>738</v>
      </c>
      <c r="O689" s="3" t="s">
        <v>36</v>
      </c>
      <c r="P689" s="2">
        <f>IF(DatosLimpios[[#This Row],[Number of Affected Users]]="six hundred",600,VALUE(DatosLimpios[[#This Row],[Number of Affected Users]]))</f>
        <v>858565</v>
      </c>
      <c r="Q689" s="2">
        <f>IF(DatosLimpios[[#This Row],[Number of Affected Users]]="six hundred",600,VALUE(DatosLimpios[[#This Row],[Number of Affected Users]]))</f>
        <v>858565</v>
      </c>
      <c r="R689" s="11">
        <f>DatosLimpios[[#This Row],[Perdida economica UNK]] /DatosLimpios[[#This Row],[Nº de Usuarios Afectados]]</f>
        <v>9.1944116054113554</v>
      </c>
      <c r="S689" s="11" t="str">
        <f>IF(DatosLimpios[[#This Row],[Perdida $ por Usuario]]&gt;100, "Grave",IF(DatosLimpios[[#This Row],[Perdida $ por Usuario]]&gt;40, "Moderada","Leve"))</f>
        <v>Leve</v>
      </c>
      <c r="T689" s="1" t="str">
        <f t="shared" si="10"/>
        <v>Unknown</v>
      </c>
      <c r="U689" s="3" t="s">
        <v>25</v>
      </c>
      <c r="V689" s="3" t="s">
        <v>57</v>
      </c>
      <c r="W689" s="2">
        <v>29</v>
      </c>
      <c r="X689" s="2" t="str">
        <f>IF(DatosLimpios[[#This Row],[Incident Resolution Time (in Hours)]]&gt;50,"Tardia",IF(DatosLimpios[[#This Row],[Incident Resolution Time (in Hours)]]&gt;20,"Media","Rapida" ))</f>
        <v>Media</v>
      </c>
    </row>
    <row r="690" spans="1:24" x14ac:dyDescent="0.25">
      <c r="A690" s="2">
        <v>693</v>
      </c>
      <c r="B690" s="3" t="s">
        <v>10</v>
      </c>
      <c r="C6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90" s="1" t="str">
        <f>IFERROR(VLOOKUP(DatosLimpios[[#This Row],[Paises]], TablaRegiones[],2,FALSE), "Otra")</f>
        <v>Asia</v>
      </c>
      <c r="E690" s="2">
        <v>2022</v>
      </c>
      <c r="F690" s="3" t="s">
        <v>63</v>
      </c>
      <c r="G690" s="2">
        <f xml:space="preserve"> 2025 -DatosLimpios[[#This Row],[Year]]</f>
        <v>3</v>
      </c>
      <c r="H690" s="1" t="str">
        <f>IF(TRIM(DatosLimpios[[#This Row],[Attack Type]])="","Unknown",PROPER(TRIM(LOWER(DatosLimpios[[#This Row],[Attack Type]]))))</f>
        <v>Malware</v>
      </c>
      <c r="I690" s="3" t="s">
        <v>27</v>
      </c>
      <c r="J69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690" s="11">
        <v>3433</v>
      </c>
      <c r="L690" s="11">
        <f>IF(DatosLimpios[[#This Row],[Financial Loss (in Million $) ]]="",0,ABS(DatosLimpios[[#This Row],[Financial Loss (in Million $) ]]))*1000</f>
        <v>3433000</v>
      </c>
      <c r="M690" s="11" t="str">
        <f>IF(DatosLimpios[[#This Row],[Perdida economica UNK]]&gt;4000000,"Alta", IF(DatosLimpios[[#This Row],[Perdida economica UNK]]&gt;100000,"Media", "Baja"))</f>
        <v>Media</v>
      </c>
      <c r="N690" s="18" t="s">
        <v>739</v>
      </c>
      <c r="O690" s="3" t="s">
        <v>36</v>
      </c>
      <c r="P690" s="2">
        <f>IF(DatosLimpios[[#This Row],[Number of Affected Users]]="six hundred",600,VALUE(DatosLimpios[[#This Row],[Number of Affected Users]]))</f>
        <v>571265</v>
      </c>
      <c r="Q690" s="2">
        <f>IF(DatosLimpios[[#This Row],[Number of Affected Users]]="six hundred",600,VALUE(DatosLimpios[[#This Row],[Number of Affected Users]]))</f>
        <v>571265</v>
      </c>
      <c r="R690" s="11">
        <f>DatosLimpios[[#This Row],[Perdida economica UNK]] /DatosLimpios[[#This Row],[Nº de Usuarios Afectados]]</f>
        <v>6.009470210847855</v>
      </c>
      <c r="S690" s="11" t="str">
        <f>IF(DatosLimpios[[#This Row],[Perdida $ por Usuario]]&gt;100, "Grave",IF(DatosLimpios[[#This Row],[Perdida $ por Usuario]]&gt;40, "Moderada","Leve"))</f>
        <v>Leve</v>
      </c>
      <c r="T690" s="1" t="str">
        <f t="shared" si="10"/>
        <v>Unknown</v>
      </c>
      <c r="U690" s="3" t="s">
        <v>15</v>
      </c>
      <c r="V690" s="3" t="s">
        <v>49</v>
      </c>
      <c r="W690" s="2">
        <v>17</v>
      </c>
      <c r="X690" s="2" t="str">
        <f>IF(DatosLimpios[[#This Row],[Incident Resolution Time (in Hours)]]&gt;50,"Tardia",IF(DatosLimpios[[#This Row],[Incident Resolution Time (in Hours)]]&gt;20,"Media","Rapida" ))</f>
        <v>Rapida</v>
      </c>
    </row>
    <row r="691" spans="1:24" x14ac:dyDescent="0.25">
      <c r="A691" s="2">
        <v>694</v>
      </c>
      <c r="B691" s="3" t="s">
        <v>60</v>
      </c>
      <c r="C6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691" s="1" t="str">
        <f>IFERROR(VLOOKUP(DatosLimpios[[#This Row],[Paises]], TablaRegiones[],2,FALSE), "Otra")</f>
        <v>Asia</v>
      </c>
      <c r="E691" s="2">
        <v>2015</v>
      </c>
      <c r="F691" s="3" t="s">
        <v>39</v>
      </c>
      <c r="G691" s="2">
        <f xml:space="preserve"> 2025 -DatosLimpios[[#This Row],[Year]]</f>
        <v>10</v>
      </c>
      <c r="H691" s="1" t="str">
        <f>IF(TRIM(DatosLimpios[[#This Row],[Attack Type]])="","Unknown",PROPER(TRIM(LOWER(DatosLimpios[[#This Row],[Attack Type]]))))</f>
        <v>Ddos</v>
      </c>
      <c r="I691" s="3" t="s">
        <v>46</v>
      </c>
      <c r="J69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91" s="11">
        <v>4064</v>
      </c>
      <c r="L691" s="11">
        <f>IF(DatosLimpios[[#This Row],[Financial Loss (in Million $) ]]="",0,ABS(DatosLimpios[[#This Row],[Financial Loss (in Million $) ]]))*1000</f>
        <v>4064000</v>
      </c>
      <c r="M691" s="11" t="str">
        <f>IF(DatosLimpios[[#This Row],[Perdida economica UNK]]&gt;4000000,"Alta", IF(DatosLimpios[[#This Row],[Perdida economica UNK]]&gt;100000,"Media", "Baja"))</f>
        <v>Alta</v>
      </c>
      <c r="N691" s="18" t="s">
        <v>740</v>
      </c>
      <c r="O691" s="3" t="s">
        <v>29</v>
      </c>
      <c r="P691" s="2">
        <f>IF(DatosLimpios[[#This Row],[Number of Affected Users]]="six hundred",600,VALUE(DatosLimpios[[#This Row],[Number of Affected Users]]))</f>
        <v>259321</v>
      </c>
      <c r="Q691" s="2">
        <f>IF(DatosLimpios[[#This Row],[Number of Affected Users]]="six hundred",600,VALUE(DatosLimpios[[#This Row],[Number of Affected Users]]))</f>
        <v>259321</v>
      </c>
      <c r="R691" s="11">
        <f>DatosLimpios[[#This Row],[Perdida economica UNK]] /DatosLimpios[[#This Row],[Nº de Usuarios Afectados]]</f>
        <v>15.671696468855203</v>
      </c>
      <c r="S691" s="11" t="str">
        <f>IF(DatosLimpios[[#This Row],[Perdida $ por Usuario]]&gt;100, "Grave",IF(DatosLimpios[[#This Row],[Perdida $ por Usuario]]&gt;40, "Moderada","Leve"))</f>
        <v>Leve</v>
      </c>
      <c r="T691" s="1" t="str">
        <f t="shared" si="10"/>
        <v>Nation-state</v>
      </c>
      <c r="U691" s="3" t="s">
        <v>34</v>
      </c>
      <c r="V691" s="3" t="s">
        <v>31</v>
      </c>
      <c r="W691" s="2">
        <v>62</v>
      </c>
      <c r="X691" s="2" t="str">
        <f>IF(DatosLimpios[[#This Row],[Incident Resolution Time (in Hours)]]&gt;50,"Tardia",IF(DatosLimpios[[#This Row],[Incident Resolution Time (in Hours)]]&gt;20,"Media","Rapida" ))</f>
        <v>Tardia</v>
      </c>
    </row>
    <row r="692" spans="1:24" x14ac:dyDescent="0.25">
      <c r="A692" s="2">
        <v>695</v>
      </c>
      <c r="B692" s="3" t="s">
        <v>66</v>
      </c>
      <c r="C6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692" s="1" t="str">
        <f>IFERROR(VLOOKUP(DatosLimpios[[#This Row],[Paises]], TablaRegiones[],2,FALSE), "Otra")</f>
        <v>América</v>
      </c>
      <c r="E692" s="2">
        <v>2022</v>
      </c>
      <c r="F692" s="3" t="s">
        <v>22</v>
      </c>
      <c r="G692" s="2">
        <f xml:space="preserve"> 2025 -DatosLimpios[[#This Row],[Year]]</f>
        <v>3</v>
      </c>
      <c r="H692" s="1" t="str">
        <f>IF(TRIM(DatosLimpios[[#This Row],[Attack Type]])="","Unknown",PROPER(TRIM(LOWER(DatosLimpios[[#This Row],[Attack Type]]))))</f>
        <v>Man-In-The-Middle</v>
      </c>
      <c r="I692" s="3" t="s">
        <v>46</v>
      </c>
      <c r="J69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92" s="11">
        <v>5943</v>
      </c>
      <c r="L692" s="11">
        <f>IF(DatosLimpios[[#This Row],[Financial Loss (in Million $) ]]="",0,ABS(DatosLimpios[[#This Row],[Financial Loss (in Million $) ]]))*1000</f>
        <v>5943000</v>
      </c>
      <c r="M692" s="11" t="str">
        <f>IF(DatosLimpios[[#This Row],[Perdida economica UNK]]&gt;4000000,"Alta", IF(DatosLimpios[[#This Row],[Perdida economica UNK]]&gt;100000,"Media", "Baja"))</f>
        <v>Alta</v>
      </c>
      <c r="N692" s="18" t="s">
        <v>741</v>
      </c>
      <c r="O692" s="3" t="s">
        <v>33</v>
      </c>
      <c r="P692" s="2">
        <f>IF(DatosLimpios[[#This Row],[Number of Affected Users]]="six hundred",600,VALUE(DatosLimpios[[#This Row],[Number of Affected Users]]))</f>
        <v>121504</v>
      </c>
      <c r="Q692" s="2">
        <f>IF(DatosLimpios[[#This Row],[Number of Affected Users]]="six hundred",600,VALUE(DatosLimpios[[#This Row],[Number of Affected Users]]))</f>
        <v>121504</v>
      </c>
      <c r="R692" s="11">
        <f>DatosLimpios[[#This Row],[Perdida economica UNK]] /DatosLimpios[[#This Row],[Nº de Usuarios Afectados]]</f>
        <v>48.91196997629708</v>
      </c>
      <c r="S692" s="11" t="str">
        <f>IF(DatosLimpios[[#This Row],[Perdida $ por Usuario]]&gt;100, "Grave",IF(DatosLimpios[[#This Row],[Perdida $ por Usuario]]&gt;40, "Moderada","Leve"))</f>
        <v>Moderada</v>
      </c>
      <c r="T692" s="1" t="str">
        <f t="shared" si="10"/>
        <v>Insider</v>
      </c>
      <c r="U692" s="3" t="s">
        <v>25</v>
      </c>
      <c r="V692" s="3" t="s">
        <v>31</v>
      </c>
      <c r="W692" s="2">
        <v>32</v>
      </c>
      <c r="X692" s="2" t="str">
        <f>IF(DatosLimpios[[#This Row],[Incident Resolution Time (in Hours)]]&gt;50,"Tardia",IF(DatosLimpios[[#This Row],[Incident Resolution Time (in Hours)]]&gt;20,"Media","Rapida" ))</f>
        <v>Media</v>
      </c>
    </row>
    <row r="693" spans="1:24" x14ac:dyDescent="0.25">
      <c r="A693" s="2">
        <v>696</v>
      </c>
      <c r="B693" s="3" t="s">
        <v>41</v>
      </c>
      <c r="C6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693" s="1" t="str">
        <f>IFERROR(VLOOKUP(DatosLimpios[[#This Row],[Paises]], TablaRegiones[],2,FALSE), "Otra")</f>
        <v>Europa</v>
      </c>
      <c r="E693" s="2">
        <v>2018</v>
      </c>
      <c r="F693" s="3" t="s">
        <v>39</v>
      </c>
      <c r="G693" s="2">
        <f xml:space="preserve"> 2025 -DatosLimpios[[#This Row],[Year]]</f>
        <v>7</v>
      </c>
      <c r="H693" s="1" t="str">
        <f>IF(TRIM(DatosLimpios[[#This Row],[Attack Type]])="","Unknown",PROPER(TRIM(LOWER(DatosLimpios[[#This Row],[Attack Type]]))))</f>
        <v>Ddos</v>
      </c>
      <c r="I693" s="3" t="s">
        <v>46</v>
      </c>
      <c r="J69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93" s="11">
        <v>5075</v>
      </c>
      <c r="L693" s="11">
        <f>IF(DatosLimpios[[#This Row],[Financial Loss (in Million $) ]]="",0,ABS(DatosLimpios[[#This Row],[Financial Loss (in Million $) ]]))*1000</f>
        <v>5075000</v>
      </c>
      <c r="M693" s="11" t="str">
        <f>IF(DatosLimpios[[#This Row],[Perdida economica UNK]]&gt;4000000,"Alta", IF(DatosLimpios[[#This Row],[Perdida economica UNK]]&gt;100000,"Media", "Baja"))</f>
        <v>Alta</v>
      </c>
      <c r="N693" s="18" t="s">
        <v>742</v>
      </c>
      <c r="O693" s="3" t="s">
        <v>29</v>
      </c>
      <c r="P693" s="2">
        <f>IF(DatosLimpios[[#This Row],[Number of Affected Users]]="six hundred",600,VALUE(DatosLimpios[[#This Row],[Number of Affected Users]]))</f>
        <v>670630</v>
      </c>
      <c r="Q693" s="2">
        <f>IF(DatosLimpios[[#This Row],[Number of Affected Users]]="six hundred",600,VALUE(DatosLimpios[[#This Row],[Number of Affected Users]]))</f>
        <v>670630</v>
      </c>
      <c r="R693" s="11">
        <f>DatosLimpios[[#This Row],[Perdida economica UNK]] /DatosLimpios[[#This Row],[Nº de Usuarios Afectados]]</f>
        <v>7.5675111462356295</v>
      </c>
      <c r="S693" s="11" t="str">
        <f>IF(DatosLimpios[[#This Row],[Perdida $ por Usuario]]&gt;100, "Grave",IF(DatosLimpios[[#This Row],[Perdida $ por Usuario]]&gt;40, "Moderada","Leve"))</f>
        <v>Leve</v>
      </c>
      <c r="T693" s="1" t="str">
        <f t="shared" si="10"/>
        <v>Nation-state</v>
      </c>
      <c r="U693" s="3" t="s">
        <v>52</v>
      </c>
      <c r="V693" s="3" t="s">
        <v>37</v>
      </c>
      <c r="W693" s="2">
        <v>4</v>
      </c>
      <c r="X693" s="2" t="str">
        <f>IF(DatosLimpios[[#This Row],[Incident Resolution Time (in Hours)]]&gt;50,"Tardia",IF(DatosLimpios[[#This Row],[Incident Resolution Time (in Hours)]]&gt;20,"Media","Rapida" ))</f>
        <v>Rapida</v>
      </c>
    </row>
    <row r="694" spans="1:24" x14ac:dyDescent="0.25">
      <c r="A694" s="2">
        <v>697</v>
      </c>
      <c r="B694" s="3" t="s">
        <v>10</v>
      </c>
      <c r="C6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94" s="1" t="str">
        <f>IFERROR(VLOOKUP(DatosLimpios[[#This Row],[Paises]], TablaRegiones[],2,FALSE), "Otra")</f>
        <v>Asia</v>
      </c>
      <c r="E694" s="2">
        <v>2024</v>
      </c>
      <c r="F694" s="3" t="s">
        <v>17</v>
      </c>
      <c r="G694" s="2">
        <f xml:space="preserve"> 2025 -DatosLimpios[[#This Row],[Year]]</f>
        <v>1</v>
      </c>
      <c r="H694" s="1" t="str">
        <f>IF(TRIM(DatosLimpios[[#This Row],[Attack Type]])="","Unknown",PROPER(TRIM(LOWER(DatosLimpios[[#This Row],[Attack Type]]))))</f>
        <v>Ransomware</v>
      </c>
      <c r="I694" s="3" t="s">
        <v>46</v>
      </c>
      <c r="J69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94" s="11">
        <v>7218</v>
      </c>
      <c r="L694" s="11">
        <f>IF(DatosLimpios[[#This Row],[Financial Loss (in Million $) ]]="",0,ABS(DatosLimpios[[#This Row],[Financial Loss (in Million $) ]]))*1000</f>
        <v>7218000</v>
      </c>
      <c r="M694" s="11" t="str">
        <f>IF(DatosLimpios[[#This Row],[Perdida economica UNK]]&gt;4000000,"Alta", IF(DatosLimpios[[#This Row],[Perdida economica UNK]]&gt;100000,"Media", "Baja"))</f>
        <v>Alta</v>
      </c>
      <c r="N694" s="18" t="s">
        <v>743</v>
      </c>
      <c r="O694" s="3" t="s">
        <v>33</v>
      </c>
      <c r="P694" s="2">
        <f>IF(DatosLimpios[[#This Row],[Number of Affected Users]]="six hundred",600,VALUE(DatosLimpios[[#This Row],[Number of Affected Users]]))</f>
        <v>277175</v>
      </c>
      <c r="Q694" s="2">
        <f>IF(DatosLimpios[[#This Row],[Number of Affected Users]]="six hundred",600,VALUE(DatosLimpios[[#This Row],[Number of Affected Users]]))</f>
        <v>277175</v>
      </c>
      <c r="R694" s="11">
        <f>DatosLimpios[[#This Row],[Perdida economica UNK]] /DatosLimpios[[#This Row],[Nº de Usuarios Afectados]]</f>
        <v>26.041309641922972</v>
      </c>
      <c r="S694" s="11" t="str">
        <f>IF(DatosLimpios[[#This Row],[Perdida $ por Usuario]]&gt;100, "Grave",IF(DatosLimpios[[#This Row],[Perdida $ por Usuario]]&gt;40, "Moderada","Leve"))</f>
        <v>Leve</v>
      </c>
      <c r="T694" s="1" t="str">
        <f t="shared" si="10"/>
        <v>Insider</v>
      </c>
      <c r="U694" s="3" t="s">
        <v>34</v>
      </c>
      <c r="V694" s="3" t="s">
        <v>49</v>
      </c>
      <c r="W694" s="2">
        <v>72</v>
      </c>
      <c r="X694" s="2" t="str">
        <f>IF(DatosLimpios[[#This Row],[Incident Resolution Time (in Hours)]]&gt;50,"Tardia",IF(DatosLimpios[[#This Row],[Incident Resolution Time (in Hours)]]&gt;20,"Media","Rapida" ))</f>
        <v>Tardia</v>
      </c>
    </row>
    <row r="695" spans="1:24" x14ac:dyDescent="0.25">
      <c r="A695" s="2">
        <v>698</v>
      </c>
      <c r="B695" s="3" t="s">
        <v>87</v>
      </c>
      <c r="C6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695" s="1" t="str">
        <f>IFERROR(VLOOKUP(DatosLimpios[[#This Row],[Paises]], TablaRegiones[],2,FALSE), "Otra")</f>
        <v>América</v>
      </c>
      <c r="E695" s="2">
        <v>2016</v>
      </c>
      <c r="F695" s="3" t="s">
        <v>22</v>
      </c>
      <c r="G695" s="2">
        <f xml:space="preserve"> 2025 -DatosLimpios[[#This Row],[Year]]</f>
        <v>9</v>
      </c>
      <c r="H695" s="1" t="str">
        <f>IF(TRIM(DatosLimpios[[#This Row],[Attack Type]])="","Unknown",PROPER(TRIM(LOWER(DatosLimpios[[#This Row],[Attack Type]]))))</f>
        <v>Man-In-The-Middle</v>
      </c>
      <c r="I695" s="3" t="s">
        <v>18</v>
      </c>
      <c r="J69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695" s="11">
        <v>2335</v>
      </c>
      <c r="L695" s="11">
        <f>IF(DatosLimpios[[#This Row],[Financial Loss (in Million $) ]]="",0,ABS(DatosLimpios[[#This Row],[Financial Loss (in Million $) ]]))*1000</f>
        <v>2335000</v>
      </c>
      <c r="M695" s="11" t="str">
        <f>IF(DatosLimpios[[#This Row],[Perdida economica UNK]]&gt;4000000,"Alta", IF(DatosLimpios[[#This Row],[Perdida economica UNK]]&gt;100000,"Media", "Baja"))</f>
        <v>Media</v>
      </c>
      <c r="N695" s="18" t="s">
        <v>744</v>
      </c>
      <c r="O695" s="3" t="s">
        <v>29</v>
      </c>
      <c r="P695" s="2">
        <f>IF(DatosLimpios[[#This Row],[Number of Affected Users]]="six hundred",600,VALUE(DatosLimpios[[#This Row],[Number of Affected Users]]))</f>
        <v>952463</v>
      </c>
      <c r="Q695" s="2">
        <f>IF(DatosLimpios[[#This Row],[Number of Affected Users]]="six hundred",600,VALUE(DatosLimpios[[#This Row],[Number of Affected Users]]))</f>
        <v>952463</v>
      </c>
      <c r="R695" s="11">
        <f>DatosLimpios[[#This Row],[Perdida economica UNK]] /DatosLimpios[[#This Row],[Nº de Usuarios Afectados]]</f>
        <v>2.4515387999323859</v>
      </c>
      <c r="S695" s="11" t="str">
        <f>IF(DatosLimpios[[#This Row],[Perdida $ por Usuario]]&gt;100, "Grave",IF(DatosLimpios[[#This Row],[Perdida $ por Usuario]]&gt;40, "Moderada","Leve"))</f>
        <v>Leve</v>
      </c>
      <c r="T695" s="1" t="str">
        <f t="shared" si="10"/>
        <v>Nation-state</v>
      </c>
      <c r="U695" s="3" t="s">
        <v>15</v>
      </c>
      <c r="V695" s="3" t="s">
        <v>37</v>
      </c>
      <c r="W695" s="2">
        <v>26</v>
      </c>
      <c r="X695" s="2" t="str">
        <f>IF(DatosLimpios[[#This Row],[Incident Resolution Time (in Hours)]]&gt;50,"Tardia",IF(DatosLimpios[[#This Row],[Incident Resolution Time (in Hours)]]&gt;20,"Media","Rapida" ))</f>
        <v>Media</v>
      </c>
    </row>
    <row r="696" spans="1:24" x14ac:dyDescent="0.25">
      <c r="A696" s="2">
        <v>699</v>
      </c>
      <c r="B696" s="3" t="s">
        <v>26</v>
      </c>
      <c r="C6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96" s="1" t="str">
        <f>IFERROR(VLOOKUP(DatosLimpios[[#This Row],[Paises]], TablaRegiones[],2,FALSE), "Otra")</f>
        <v>Europa</v>
      </c>
      <c r="E696" s="2">
        <v>2020</v>
      </c>
      <c r="F696" s="3" t="s">
        <v>39</v>
      </c>
      <c r="G696" s="2">
        <f xml:space="preserve"> 2025 -DatosLimpios[[#This Row],[Year]]</f>
        <v>5</v>
      </c>
      <c r="H696" s="1" t="str">
        <f>IF(TRIM(DatosLimpios[[#This Row],[Attack Type]])="","Unknown",PROPER(TRIM(LOWER(DatosLimpios[[#This Row],[Attack Type]]))))</f>
        <v>Ddos</v>
      </c>
      <c r="I696" s="3" t="s">
        <v>69</v>
      </c>
      <c r="J69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696" s="11">
        <v>7832</v>
      </c>
      <c r="L696" s="11">
        <f>IF(DatosLimpios[[#This Row],[Financial Loss (in Million $) ]]="",0,ABS(DatosLimpios[[#This Row],[Financial Loss (in Million $) ]]))*1000</f>
        <v>7832000</v>
      </c>
      <c r="M696" s="11" t="str">
        <f>IF(DatosLimpios[[#This Row],[Perdida economica UNK]]&gt;4000000,"Alta", IF(DatosLimpios[[#This Row],[Perdida economica UNK]]&gt;100000,"Media", "Baja"))</f>
        <v>Alta</v>
      </c>
      <c r="N696" s="18" t="s">
        <v>745</v>
      </c>
      <c r="O696" s="3" t="s">
        <v>36</v>
      </c>
      <c r="P696" s="2">
        <f>IF(DatosLimpios[[#This Row],[Number of Affected Users]]="six hundred",600,VALUE(DatosLimpios[[#This Row],[Number of Affected Users]]))</f>
        <v>624619</v>
      </c>
      <c r="Q696" s="2">
        <f>IF(DatosLimpios[[#This Row],[Number of Affected Users]]="six hundred",600,VALUE(DatosLimpios[[#This Row],[Number of Affected Users]]))</f>
        <v>624619</v>
      </c>
      <c r="R696" s="11">
        <f>DatosLimpios[[#This Row],[Perdida economica UNK]] /DatosLimpios[[#This Row],[Nº de Usuarios Afectados]]</f>
        <v>12.538843679106783</v>
      </c>
      <c r="S696" s="11" t="str">
        <f>IF(DatosLimpios[[#This Row],[Perdida $ por Usuario]]&gt;100, "Grave",IF(DatosLimpios[[#This Row],[Perdida $ por Usuario]]&gt;40, "Moderada","Leve"))</f>
        <v>Leve</v>
      </c>
      <c r="T696" s="1" t="str">
        <f t="shared" si="10"/>
        <v>Unknown</v>
      </c>
      <c r="U696" s="3" t="s">
        <v>25</v>
      </c>
      <c r="V696" s="3" t="s">
        <v>31</v>
      </c>
      <c r="W696" s="2">
        <v>67</v>
      </c>
      <c r="X696" s="2" t="str">
        <f>IF(DatosLimpios[[#This Row],[Incident Resolution Time (in Hours)]]&gt;50,"Tardia",IF(DatosLimpios[[#This Row],[Incident Resolution Time (in Hours)]]&gt;20,"Media","Rapida" ))</f>
        <v>Tardia</v>
      </c>
    </row>
    <row r="697" spans="1:24" x14ac:dyDescent="0.25">
      <c r="A697" s="2">
        <v>700</v>
      </c>
      <c r="B697" s="3" t="s">
        <v>10</v>
      </c>
      <c r="C6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697" s="1" t="str">
        <f>IFERROR(VLOOKUP(DatosLimpios[[#This Row],[Paises]], TablaRegiones[],2,FALSE), "Otra")</f>
        <v>Asia</v>
      </c>
      <c r="E697" s="2">
        <v>2018</v>
      </c>
      <c r="F697" s="3" t="s">
        <v>50</v>
      </c>
      <c r="G697" s="2">
        <f xml:space="preserve"> 2025 -DatosLimpios[[#This Row],[Year]]</f>
        <v>7</v>
      </c>
      <c r="H697" s="1" t="str">
        <f>IF(TRIM(DatosLimpios[[#This Row],[Attack Type]])="","Unknown",PROPER(TRIM(LOWER(DatosLimpios[[#This Row],[Attack Type]]))))</f>
        <v>Phishing</v>
      </c>
      <c r="I697" s="3" t="s">
        <v>47</v>
      </c>
      <c r="J69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697" s="11">
        <v>2022</v>
      </c>
      <c r="L697" s="11">
        <f>IF(DatosLimpios[[#This Row],[Financial Loss (in Million $) ]]="",0,ABS(DatosLimpios[[#This Row],[Financial Loss (in Million $) ]]))*1000</f>
        <v>2022000</v>
      </c>
      <c r="M697" s="11" t="str">
        <f>IF(DatosLimpios[[#This Row],[Perdida economica UNK]]&gt;4000000,"Alta", IF(DatosLimpios[[#This Row],[Perdida economica UNK]]&gt;100000,"Media", "Baja"))</f>
        <v>Media</v>
      </c>
      <c r="N697" s="18" t="s">
        <v>746</v>
      </c>
      <c r="O697" s="3" t="s">
        <v>33</v>
      </c>
      <c r="P697" s="2">
        <f>IF(DatosLimpios[[#This Row],[Number of Affected Users]]="six hundred",600,VALUE(DatosLimpios[[#This Row],[Number of Affected Users]]))</f>
        <v>363934</v>
      </c>
      <c r="Q697" s="2">
        <f>IF(DatosLimpios[[#This Row],[Number of Affected Users]]="six hundred",600,VALUE(DatosLimpios[[#This Row],[Number of Affected Users]]))</f>
        <v>363934</v>
      </c>
      <c r="R697" s="11">
        <f>DatosLimpios[[#This Row],[Perdida economica UNK]] /DatosLimpios[[#This Row],[Nº de Usuarios Afectados]]</f>
        <v>5.5559524529172872</v>
      </c>
      <c r="S697" s="11" t="str">
        <f>IF(DatosLimpios[[#This Row],[Perdida $ por Usuario]]&gt;100, "Grave",IF(DatosLimpios[[#This Row],[Perdida $ por Usuario]]&gt;40, "Moderada","Leve"))</f>
        <v>Leve</v>
      </c>
      <c r="T697" s="1" t="str">
        <f t="shared" si="10"/>
        <v>Insider</v>
      </c>
      <c r="U697" s="3" t="s">
        <v>25</v>
      </c>
      <c r="V697" s="3" t="s">
        <v>49</v>
      </c>
      <c r="W697" s="2">
        <v>24</v>
      </c>
      <c r="X697" s="2" t="str">
        <f>IF(DatosLimpios[[#This Row],[Incident Resolution Time (in Hours)]]&gt;50,"Tardia",IF(DatosLimpios[[#This Row],[Incident Resolution Time (in Hours)]]&gt;20,"Media","Rapida" ))</f>
        <v>Media</v>
      </c>
    </row>
    <row r="698" spans="1:24" x14ac:dyDescent="0.25">
      <c r="A698" s="2">
        <v>701</v>
      </c>
      <c r="B698" s="3" t="s">
        <v>71</v>
      </c>
      <c r="C6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698" s="1" t="str">
        <f>IFERROR(VLOOKUP(DatosLimpios[[#This Row],[Paises]], TablaRegiones[],2,FALSE), "Otra")</f>
        <v>Asia</v>
      </c>
      <c r="E698" s="2">
        <v>2017</v>
      </c>
      <c r="F698" s="3" t="s">
        <v>42</v>
      </c>
      <c r="G698" s="2">
        <f xml:space="preserve"> 2025 -DatosLimpios[[#This Row],[Year]]</f>
        <v>8</v>
      </c>
      <c r="H698" s="1" t="str">
        <f>IF(TRIM(DatosLimpios[[#This Row],[Attack Type]])="","Unknown",PROPER(TRIM(LOWER(DatosLimpios[[#This Row],[Attack Type]]))))</f>
        <v>Sql Injection</v>
      </c>
      <c r="I698" s="3" t="s">
        <v>23</v>
      </c>
      <c r="J69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698" s="11">
        <v>3315</v>
      </c>
      <c r="L698" s="11">
        <f>IF(DatosLimpios[[#This Row],[Financial Loss (in Million $) ]]="",0,ABS(DatosLimpios[[#This Row],[Financial Loss (in Million $) ]]))*1000</f>
        <v>3315000</v>
      </c>
      <c r="M698" s="11" t="str">
        <f>IF(DatosLimpios[[#This Row],[Perdida economica UNK]]&gt;4000000,"Alta", IF(DatosLimpios[[#This Row],[Perdida economica UNK]]&gt;100000,"Media", "Baja"))</f>
        <v>Media</v>
      </c>
      <c r="N698" s="18" t="s">
        <v>747</v>
      </c>
      <c r="O698" s="3" t="s">
        <v>36</v>
      </c>
      <c r="P698" s="2">
        <f>IF(DatosLimpios[[#This Row],[Number of Affected Users]]="six hundred",600,VALUE(DatosLimpios[[#This Row],[Number of Affected Users]]))</f>
        <v>44750</v>
      </c>
      <c r="Q698" s="2">
        <f>IF(DatosLimpios[[#This Row],[Number of Affected Users]]="six hundred",600,VALUE(DatosLimpios[[#This Row],[Number of Affected Users]]))</f>
        <v>44750</v>
      </c>
      <c r="R698" s="11">
        <f>DatosLimpios[[#This Row],[Perdida economica UNK]] /DatosLimpios[[#This Row],[Nº de Usuarios Afectados]]</f>
        <v>74.07821229050279</v>
      </c>
      <c r="S698" s="11" t="str">
        <f>IF(DatosLimpios[[#This Row],[Perdida $ por Usuario]]&gt;100, "Grave",IF(DatosLimpios[[#This Row],[Perdida $ por Usuario]]&gt;40, "Moderada","Leve"))</f>
        <v>Moderada</v>
      </c>
      <c r="T698" s="1" t="str">
        <f t="shared" si="10"/>
        <v>Unknown</v>
      </c>
      <c r="U698" s="3" t="s">
        <v>15</v>
      </c>
      <c r="V698" s="3" t="s">
        <v>49</v>
      </c>
      <c r="W698" s="2">
        <v>22</v>
      </c>
      <c r="X698" s="2" t="str">
        <f>IF(DatosLimpios[[#This Row],[Incident Resolution Time (in Hours)]]&gt;50,"Tardia",IF(DatosLimpios[[#This Row],[Incident Resolution Time (in Hours)]]&gt;20,"Media","Rapida" ))</f>
        <v>Media</v>
      </c>
    </row>
    <row r="699" spans="1:24" x14ac:dyDescent="0.25">
      <c r="A699" s="2">
        <v>702</v>
      </c>
      <c r="B699" s="3" t="s">
        <v>26</v>
      </c>
      <c r="C6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699" s="1" t="str">
        <f>IFERROR(VLOOKUP(DatosLimpios[[#This Row],[Paises]], TablaRegiones[],2,FALSE), "Otra")</f>
        <v>Europa</v>
      </c>
      <c r="E699" s="2">
        <v>2021</v>
      </c>
      <c r="F699" s="3" t="s">
        <v>39</v>
      </c>
      <c r="G699" s="2">
        <f xml:space="preserve"> 2025 -DatosLimpios[[#This Row],[Year]]</f>
        <v>4</v>
      </c>
      <c r="H699" s="1" t="str">
        <f>IF(TRIM(DatosLimpios[[#This Row],[Attack Type]])="","Unknown",PROPER(TRIM(LOWER(DatosLimpios[[#This Row],[Attack Type]]))))</f>
        <v>Ddos</v>
      </c>
      <c r="I699" s="3" t="s">
        <v>46</v>
      </c>
      <c r="J69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699" s="11">
        <v>882</v>
      </c>
      <c r="L699" s="11">
        <f>IF(DatosLimpios[[#This Row],[Financial Loss (in Million $) ]]="",0,ABS(DatosLimpios[[#This Row],[Financial Loss (in Million $) ]]))*1000</f>
        <v>882000</v>
      </c>
      <c r="M699" s="11" t="str">
        <f>IF(DatosLimpios[[#This Row],[Perdida economica UNK]]&gt;4000000,"Alta", IF(DatosLimpios[[#This Row],[Perdida economica UNK]]&gt;100000,"Media", "Baja"))</f>
        <v>Media</v>
      </c>
      <c r="N699" s="18" t="s">
        <v>748</v>
      </c>
      <c r="O699" s="3" t="s">
        <v>29</v>
      </c>
      <c r="P699" s="2">
        <f>IF(DatosLimpios[[#This Row],[Number of Affected Users]]="six hundred",600,VALUE(DatosLimpios[[#This Row],[Number of Affected Users]]))</f>
        <v>736601</v>
      </c>
      <c r="Q699" s="2">
        <f>IF(DatosLimpios[[#This Row],[Number of Affected Users]]="six hundred",600,VALUE(DatosLimpios[[#This Row],[Number of Affected Users]]))</f>
        <v>736601</v>
      </c>
      <c r="R699" s="11">
        <f>DatosLimpios[[#This Row],[Perdida economica UNK]] /DatosLimpios[[#This Row],[Nº de Usuarios Afectados]]</f>
        <v>1.197391803703769</v>
      </c>
      <c r="S699" s="11" t="str">
        <f>IF(DatosLimpios[[#This Row],[Perdida $ por Usuario]]&gt;100, "Grave",IF(DatosLimpios[[#This Row],[Perdida $ por Usuario]]&gt;40, "Moderada","Leve"))</f>
        <v>Leve</v>
      </c>
      <c r="T699" s="1" t="str">
        <f t="shared" si="10"/>
        <v>Nation-state</v>
      </c>
      <c r="U699" s="3" t="s">
        <v>52</v>
      </c>
      <c r="V699" s="3" t="s">
        <v>31</v>
      </c>
      <c r="W699" s="2">
        <v>26</v>
      </c>
      <c r="X699" s="2" t="str">
        <f>IF(DatosLimpios[[#This Row],[Incident Resolution Time (in Hours)]]&gt;50,"Tardia",IF(DatosLimpios[[#This Row],[Incident Resolution Time (in Hours)]]&gt;20,"Media","Rapida" ))</f>
        <v>Media</v>
      </c>
    </row>
    <row r="700" spans="1:24" x14ac:dyDescent="0.25">
      <c r="A700" s="2">
        <v>703</v>
      </c>
      <c r="B700" s="3" t="s">
        <v>71</v>
      </c>
      <c r="C7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00" s="1" t="str">
        <f>IFERROR(VLOOKUP(DatosLimpios[[#This Row],[Paises]], TablaRegiones[],2,FALSE), "Otra")</f>
        <v>Asia</v>
      </c>
      <c r="E700" s="2">
        <v>2018</v>
      </c>
      <c r="F700" s="3" t="s">
        <v>17</v>
      </c>
      <c r="G700" s="2">
        <f xml:space="preserve"> 2025 -DatosLimpios[[#This Row],[Year]]</f>
        <v>7</v>
      </c>
      <c r="H700" s="1" t="str">
        <f>IF(TRIM(DatosLimpios[[#This Row],[Attack Type]])="","Unknown",PROPER(TRIM(LOWER(DatosLimpios[[#This Row],[Attack Type]]))))</f>
        <v>Ransomware</v>
      </c>
      <c r="I700" s="3" t="s">
        <v>12</v>
      </c>
      <c r="J70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00" s="11">
        <v>4332</v>
      </c>
      <c r="L700" s="11">
        <f>IF(DatosLimpios[[#This Row],[Financial Loss (in Million $) ]]="",0,ABS(DatosLimpios[[#This Row],[Financial Loss (in Million $) ]]))*1000</f>
        <v>4332000</v>
      </c>
      <c r="M700" s="11" t="str">
        <f>IF(DatosLimpios[[#This Row],[Perdida economica UNK]]&gt;4000000,"Alta", IF(DatosLimpios[[#This Row],[Perdida economica UNK]]&gt;100000,"Media", "Baja"))</f>
        <v>Alta</v>
      </c>
      <c r="N700" s="18" t="s">
        <v>749</v>
      </c>
      <c r="O700" s="3" t="s">
        <v>36</v>
      </c>
      <c r="P700" s="2">
        <f>IF(DatosLimpios[[#This Row],[Number of Affected Users]]="six hundred",600,VALUE(DatosLimpios[[#This Row],[Number of Affected Users]]))</f>
        <v>42876</v>
      </c>
      <c r="Q700" s="2">
        <f>IF(DatosLimpios[[#This Row],[Number of Affected Users]]="six hundred",600,VALUE(DatosLimpios[[#This Row],[Number of Affected Users]]))</f>
        <v>42876</v>
      </c>
      <c r="R700" s="11">
        <f>DatosLimpios[[#This Row],[Perdida economica UNK]] /DatosLimpios[[#This Row],[Nº de Usuarios Afectados]]</f>
        <v>101.03554436048138</v>
      </c>
      <c r="S700" s="11" t="str">
        <f>IF(DatosLimpios[[#This Row],[Perdida $ por Usuario]]&gt;100, "Grave",IF(DatosLimpios[[#This Row],[Perdida $ por Usuario]]&gt;40, "Moderada","Leve"))</f>
        <v>Grave</v>
      </c>
      <c r="T700" s="1" t="str">
        <f t="shared" si="10"/>
        <v>Unknown</v>
      </c>
      <c r="U700" s="3" t="s">
        <v>15</v>
      </c>
      <c r="V700" s="3" t="s">
        <v>37</v>
      </c>
      <c r="W700" s="2">
        <v>40</v>
      </c>
      <c r="X700" s="2" t="str">
        <f>IF(DatosLimpios[[#This Row],[Incident Resolution Time (in Hours)]]&gt;50,"Tardia",IF(DatosLimpios[[#This Row],[Incident Resolution Time (in Hours)]]&gt;20,"Media","Rapida" ))</f>
        <v>Media</v>
      </c>
    </row>
    <row r="701" spans="1:24" x14ac:dyDescent="0.25">
      <c r="A701" s="2">
        <v>704</v>
      </c>
      <c r="B701" s="3" t="s">
        <v>58</v>
      </c>
      <c r="C7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01" s="1" t="str">
        <f>IFERROR(VLOOKUP(DatosLimpios[[#This Row],[Paises]], TablaRegiones[],2,FALSE), "Otra")</f>
        <v>Oceanía</v>
      </c>
      <c r="E701" s="2">
        <v>2018</v>
      </c>
      <c r="F701" s="3" t="s">
        <v>39</v>
      </c>
      <c r="G701" s="2">
        <f xml:space="preserve"> 2025 -DatosLimpios[[#This Row],[Year]]</f>
        <v>7</v>
      </c>
      <c r="H701" s="1" t="str">
        <f>IF(TRIM(DatosLimpios[[#This Row],[Attack Type]])="","Unknown",PROPER(TRIM(LOWER(DatosLimpios[[#This Row],[Attack Type]]))))</f>
        <v>Ddos</v>
      </c>
      <c r="I701" s="3" t="s">
        <v>47</v>
      </c>
      <c r="J70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01" s="11">
        <v>904</v>
      </c>
      <c r="L701" s="11">
        <f>IF(DatosLimpios[[#This Row],[Financial Loss (in Million $) ]]="",0,ABS(DatosLimpios[[#This Row],[Financial Loss (in Million $) ]]))*1000</f>
        <v>904000</v>
      </c>
      <c r="M701" s="11" t="str">
        <f>IF(DatosLimpios[[#This Row],[Perdida economica UNK]]&gt;4000000,"Alta", IF(DatosLimpios[[#This Row],[Perdida economica UNK]]&gt;100000,"Media", "Baja"))</f>
        <v>Media</v>
      </c>
      <c r="N701" s="18" t="s">
        <v>750</v>
      </c>
      <c r="O701" s="3" t="s">
        <v>29</v>
      </c>
      <c r="P701" s="2">
        <f>IF(DatosLimpios[[#This Row],[Number of Affected Users]]="six hundred",600,VALUE(DatosLimpios[[#This Row],[Number of Affected Users]]))</f>
        <v>536357</v>
      </c>
      <c r="Q701" s="2">
        <f>IF(DatosLimpios[[#This Row],[Number of Affected Users]]="six hundred",600,VALUE(DatosLimpios[[#This Row],[Number of Affected Users]]))</f>
        <v>536357</v>
      </c>
      <c r="R701" s="11">
        <f>DatosLimpios[[#This Row],[Perdida economica UNK]] /DatosLimpios[[#This Row],[Nº de Usuarios Afectados]]</f>
        <v>1.685444582619412</v>
      </c>
      <c r="S701" s="11" t="str">
        <f>IF(DatosLimpios[[#This Row],[Perdida $ por Usuario]]&gt;100, "Grave",IF(DatosLimpios[[#This Row],[Perdida $ por Usuario]]&gt;40, "Moderada","Leve"))</f>
        <v>Leve</v>
      </c>
      <c r="T701" s="1" t="str">
        <f t="shared" si="10"/>
        <v>Nation-state</v>
      </c>
      <c r="U701" s="3" t="s">
        <v>25</v>
      </c>
      <c r="V701" s="3" t="s">
        <v>57</v>
      </c>
      <c r="W701" s="2">
        <v>55</v>
      </c>
      <c r="X701" s="2" t="str">
        <f>IF(DatosLimpios[[#This Row],[Incident Resolution Time (in Hours)]]&gt;50,"Tardia",IF(DatosLimpios[[#This Row],[Incident Resolution Time (in Hours)]]&gt;20,"Media","Rapida" ))</f>
        <v>Tardia</v>
      </c>
    </row>
    <row r="702" spans="1:24" x14ac:dyDescent="0.25">
      <c r="A702" s="2">
        <v>705</v>
      </c>
      <c r="B702" s="3" t="s">
        <v>87</v>
      </c>
      <c r="C7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02" s="1" t="str">
        <f>IFERROR(VLOOKUP(DatosLimpios[[#This Row],[Paises]], TablaRegiones[],2,FALSE), "Otra")</f>
        <v>América</v>
      </c>
      <c r="E702" s="2">
        <v>2017</v>
      </c>
      <c r="F702" s="3" t="s">
        <v>50</v>
      </c>
      <c r="G702" s="2">
        <f xml:space="preserve"> 2025 -DatosLimpios[[#This Row],[Year]]</f>
        <v>8</v>
      </c>
      <c r="H702" s="1" t="str">
        <f>IF(TRIM(DatosLimpios[[#This Row],[Attack Type]])="","Unknown",PROPER(TRIM(LOWER(DatosLimpios[[#This Row],[Attack Type]]))))</f>
        <v>Phishing</v>
      </c>
      <c r="I702" s="3" t="s">
        <v>69</v>
      </c>
      <c r="J70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02" s="11">
        <v>5534</v>
      </c>
      <c r="L702" s="11">
        <f>IF(DatosLimpios[[#This Row],[Financial Loss (in Million $) ]]="",0,ABS(DatosLimpios[[#This Row],[Financial Loss (in Million $) ]]))*1000</f>
        <v>5534000</v>
      </c>
      <c r="M702" s="11" t="str">
        <f>IF(DatosLimpios[[#This Row],[Perdida economica UNK]]&gt;4000000,"Alta", IF(DatosLimpios[[#This Row],[Perdida economica UNK]]&gt;100000,"Media", "Baja"))</f>
        <v>Alta</v>
      </c>
      <c r="N702" s="18" t="s">
        <v>751</v>
      </c>
      <c r="O702" s="3" t="s">
        <v>33</v>
      </c>
      <c r="P702" s="2">
        <f>IF(DatosLimpios[[#This Row],[Number of Affected Users]]="six hundred",600,VALUE(DatosLimpios[[#This Row],[Number of Affected Users]]))</f>
        <v>785099</v>
      </c>
      <c r="Q702" s="2">
        <f>IF(DatosLimpios[[#This Row],[Number of Affected Users]]="six hundred",600,VALUE(DatosLimpios[[#This Row],[Number of Affected Users]]))</f>
        <v>785099</v>
      </c>
      <c r="R702" s="11">
        <f>DatosLimpios[[#This Row],[Perdida economica UNK]] /DatosLimpios[[#This Row],[Nº de Usuarios Afectados]]</f>
        <v>7.048792572656442</v>
      </c>
      <c r="S702" s="11" t="str">
        <f>IF(DatosLimpios[[#This Row],[Perdida $ por Usuario]]&gt;100, "Grave",IF(DatosLimpios[[#This Row],[Perdida $ por Usuario]]&gt;40, "Moderada","Leve"))</f>
        <v>Leve</v>
      </c>
      <c r="T702" s="1" t="str">
        <f t="shared" si="10"/>
        <v>Insider</v>
      </c>
      <c r="U702" s="3" t="s">
        <v>34</v>
      </c>
      <c r="V702" s="3" t="s">
        <v>57</v>
      </c>
      <c r="W702" s="2">
        <v>29</v>
      </c>
      <c r="X702" s="2" t="str">
        <f>IF(DatosLimpios[[#This Row],[Incident Resolution Time (in Hours)]]&gt;50,"Tardia",IF(DatosLimpios[[#This Row],[Incident Resolution Time (in Hours)]]&gt;20,"Media","Rapida" ))</f>
        <v>Media</v>
      </c>
    </row>
    <row r="703" spans="1:24" x14ac:dyDescent="0.25">
      <c r="A703" s="2">
        <v>706</v>
      </c>
      <c r="B703" s="3" t="s">
        <v>41</v>
      </c>
      <c r="C7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03" s="1" t="str">
        <f>IFERROR(VLOOKUP(DatosLimpios[[#This Row],[Paises]], TablaRegiones[],2,FALSE), "Otra")</f>
        <v>Europa</v>
      </c>
      <c r="E703" s="2">
        <v>2019</v>
      </c>
      <c r="F703" s="3" t="s">
        <v>39</v>
      </c>
      <c r="G703" s="2">
        <f xml:space="preserve"> 2025 -DatosLimpios[[#This Row],[Year]]</f>
        <v>6</v>
      </c>
      <c r="H703" s="1" t="str">
        <f>IF(TRIM(DatosLimpios[[#This Row],[Attack Type]])="","Unknown",PROPER(TRIM(LOWER(DatosLimpios[[#This Row],[Attack Type]]))))</f>
        <v>Ddos</v>
      </c>
      <c r="I703" s="3" t="s">
        <v>47</v>
      </c>
      <c r="J70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03" s="11">
        <v>2789</v>
      </c>
      <c r="L703" s="11">
        <f>IF(DatosLimpios[[#This Row],[Financial Loss (in Million $) ]]="",0,ABS(DatosLimpios[[#This Row],[Financial Loss (in Million $) ]]))*1000</f>
        <v>2789000</v>
      </c>
      <c r="M703" s="11" t="str">
        <f>IF(DatosLimpios[[#This Row],[Perdida economica UNK]]&gt;4000000,"Alta", IF(DatosLimpios[[#This Row],[Perdida economica UNK]]&gt;100000,"Media", "Baja"))</f>
        <v>Media</v>
      </c>
      <c r="N703" s="18" t="s">
        <v>752</v>
      </c>
      <c r="O703" s="3" t="s">
        <v>36</v>
      </c>
      <c r="P703" s="2">
        <f>IF(DatosLimpios[[#This Row],[Number of Affected Users]]="six hundred",600,VALUE(DatosLimpios[[#This Row],[Number of Affected Users]]))</f>
        <v>460544</v>
      </c>
      <c r="Q703" s="2">
        <f>IF(DatosLimpios[[#This Row],[Number of Affected Users]]="six hundred",600,VALUE(DatosLimpios[[#This Row],[Number of Affected Users]]))</f>
        <v>460544</v>
      </c>
      <c r="R703" s="11">
        <f>DatosLimpios[[#This Row],[Perdida economica UNK]] /DatosLimpios[[#This Row],[Nº de Usuarios Afectados]]</f>
        <v>6.055881739855475</v>
      </c>
      <c r="S703" s="11" t="str">
        <f>IF(DatosLimpios[[#This Row],[Perdida $ por Usuario]]&gt;100, "Grave",IF(DatosLimpios[[#This Row],[Perdida $ por Usuario]]&gt;40, "Moderada","Leve"))</f>
        <v>Leve</v>
      </c>
      <c r="T703" s="1" t="str">
        <f t="shared" si="10"/>
        <v>Unknown</v>
      </c>
      <c r="U703" s="3" t="s">
        <v>25</v>
      </c>
      <c r="V703" s="3" t="s">
        <v>49</v>
      </c>
      <c r="W703" s="2">
        <v>29</v>
      </c>
      <c r="X703" s="2" t="str">
        <f>IF(DatosLimpios[[#This Row],[Incident Resolution Time (in Hours)]]&gt;50,"Tardia",IF(DatosLimpios[[#This Row],[Incident Resolution Time (in Hours)]]&gt;20,"Media","Rapida" ))</f>
        <v>Media</v>
      </c>
    </row>
    <row r="704" spans="1:24" x14ac:dyDescent="0.25">
      <c r="A704" s="2">
        <v>707</v>
      </c>
      <c r="B704" s="3" t="s">
        <v>41</v>
      </c>
      <c r="C7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04" s="1" t="str">
        <f>IFERROR(VLOOKUP(DatosLimpios[[#This Row],[Paises]], TablaRegiones[],2,FALSE), "Otra")</f>
        <v>Europa</v>
      </c>
      <c r="E704" s="2">
        <v>2020</v>
      </c>
      <c r="F704" s="3" t="s">
        <v>17</v>
      </c>
      <c r="G704" s="2">
        <f xml:space="preserve"> 2025 -DatosLimpios[[#This Row],[Year]]</f>
        <v>5</v>
      </c>
      <c r="H704" s="1" t="str">
        <f>IF(TRIM(DatosLimpios[[#This Row],[Attack Type]])="","Unknown",PROPER(TRIM(LOWER(DatosLimpios[[#This Row],[Attack Type]]))))</f>
        <v>Ransomware</v>
      </c>
      <c r="I704" s="3" t="s">
        <v>12</v>
      </c>
      <c r="J70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04" s="11">
        <v>6604</v>
      </c>
      <c r="L704" s="11">
        <f>IF(DatosLimpios[[#This Row],[Financial Loss (in Million $) ]]="",0,ABS(DatosLimpios[[#This Row],[Financial Loss (in Million $) ]]))*1000</f>
        <v>6604000</v>
      </c>
      <c r="M704" s="11" t="str">
        <f>IF(DatosLimpios[[#This Row],[Perdida economica UNK]]&gt;4000000,"Alta", IF(DatosLimpios[[#This Row],[Perdida economica UNK]]&gt;100000,"Media", "Baja"))</f>
        <v>Alta</v>
      </c>
      <c r="N704" s="18" t="s">
        <v>753</v>
      </c>
      <c r="O704" s="3" t="s">
        <v>36</v>
      </c>
      <c r="P704" s="2">
        <f>IF(DatosLimpios[[#This Row],[Number of Affected Users]]="six hundred",600,VALUE(DatosLimpios[[#This Row],[Number of Affected Users]]))</f>
        <v>881755</v>
      </c>
      <c r="Q704" s="2">
        <f>IF(DatosLimpios[[#This Row],[Number of Affected Users]]="six hundred",600,VALUE(DatosLimpios[[#This Row],[Number of Affected Users]]))</f>
        <v>881755</v>
      </c>
      <c r="R704" s="11">
        <f>DatosLimpios[[#This Row],[Perdida economica UNK]] /DatosLimpios[[#This Row],[Nº de Usuarios Afectados]]</f>
        <v>7.4896087915577461</v>
      </c>
      <c r="S704" s="11" t="str">
        <f>IF(DatosLimpios[[#This Row],[Perdida $ por Usuario]]&gt;100, "Grave",IF(DatosLimpios[[#This Row],[Perdida $ por Usuario]]&gt;40, "Moderada","Leve"))</f>
        <v>Leve</v>
      </c>
      <c r="T704" s="1" t="str">
        <f t="shared" ref="T704:T767" si="11">IF(O704="","Unknown",O704)</f>
        <v>Unknown</v>
      </c>
      <c r="U704" s="3" t="s">
        <v>52</v>
      </c>
      <c r="V704" s="3" t="s">
        <v>49</v>
      </c>
      <c r="W704" s="2">
        <v>10</v>
      </c>
      <c r="X704" s="2" t="str">
        <f>IF(DatosLimpios[[#This Row],[Incident Resolution Time (in Hours)]]&gt;50,"Tardia",IF(DatosLimpios[[#This Row],[Incident Resolution Time (in Hours)]]&gt;20,"Media","Rapida" ))</f>
        <v>Rapida</v>
      </c>
    </row>
    <row r="705" spans="1:24" x14ac:dyDescent="0.25">
      <c r="A705" s="2">
        <v>708</v>
      </c>
      <c r="B705" s="3" t="s">
        <v>45</v>
      </c>
      <c r="C7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705" s="1" t="str">
        <f>IFERROR(VLOOKUP(DatosLimpios[[#This Row],[Paises]], TablaRegiones[],2,FALSE), "Otra")</f>
        <v>Asia</v>
      </c>
      <c r="E705" s="2">
        <v>2024</v>
      </c>
      <c r="F705" s="3" t="s">
        <v>42</v>
      </c>
      <c r="G705" s="2">
        <f xml:space="preserve"> 2025 -DatosLimpios[[#This Row],[Year]]</f>
        <v>1</v>
      </c>
      <c r="H705" s="1" t="str">
        <f>IF(TRIM(DatosLimpios[[#This Row],[Attack Type]])="","Unknown",PROPER(TRIM(LOWER(DatosLimpios[[#This Row],[Attack Type]]))))</f>
        <v>Sql Injection</v>
      </c>
      <c r="I705" s="3" t="s">
        <v>27</v>
      </c>
      <c r="J70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05" s="11">
        <v>1024</v>
      </c>
      <c r="L705" s="11">
        <f>IF(DatosLimpios[[#This Row],[Financial Loss (in Million $) ]]="",0,ABS(DatosLimpios[[#This Row],[Financial Loss (in Million $) ]]))*1000</f>
        <v>1024000</v>
      </c>
      <c r="M705" s="11" t="str">
        <f>IF(DatosLimpios[[#This Row],[Perdida economica UNK]]&gt;4000000,"Alta", IF(DatosLimpios[[#This Row],[Perdida economica UNK]]&gt;100000,"Media", "Baja"))</f>
        <v>Media</v>
      </c>
      <c r="N705" s="18" t="s">
        <v>754</v>
      </c>
      <c r="O705" s="3" t="s">
        <v>36</v>
      </c>
      <c r="P705" s="2">
        <f>IF(DatosLimpios[[#This Row],[Number of Affected Users]]="six hundred",600,VALUE(DatosLimpios[[#This Row],[Number of Affected Users]]))</f>
        <v>213393</v>
      </c>
      <c r="Q705" s="2">
        <f>IF(DatosLimpios[[#This Row],[Number of Affected Users]]="six hundred",600,VALUE(DatosLimpios[[#This Row],[Number of Affected Users]]))</f>
        <v>213393</v>
      </c>
      <c r="R705" s="11">
        <f>DatosLimpios[[#This Row],[Perdida economica UNK]] /DatosLimpios[[#This Row],[Nº de Usuarios Afectados]]</f>
        <v>4.7986578753754809</v>
      </c>
      <c r="S705" s="11" t="str">
        <f>IF(DatosLimpios[[#This Row],[Perdida $ por Usuario]]&gt;100, "Grave",IF(DatosLimpios[[#This Row],[Perdida $ por Usuario]]&gt;40, "Moderada","Leve"))</f>
        <v>Leve</v>
      </c>
      <c r="T705" s="1" t="str">
        <f t="shared" si="11"/>
        <v>Unknown</v>
      </c>
      <c r="U705" s="3" t="s">
        <v>34</v>
      </c>
      <c r="V705" s="3" t="s">
        <v>57</v>
      </c>
      <c r="W705" s="2">
        <v>49</v>
      </c>
      <c r="X705" s="2" t="str">
        <f>IF(DatosLimpios[[#This Row],[Incident Resolution Time (in Hours)]]&gt;50,"Tardia",IF(DatosLimpios[[#This Row],[Incident Resolution Time (in Hours)]]&gt;20,"Media","Rapida" ))</f>
        <v>Media</v>
      </c>
    </row>
    <row r="706" spans="1:24" x14ac:dyDescent="0.25">
      <c r="A706" s="2">
        <v>709</v>
      </c>
      <c r="B706" s="3" t="s">
        <v>26</v>
      </c>
      <c r="C7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06" s="1" t="str">
        <f>IFERROR(VLOOKUP(DatosLimpios[[#This Row],[Paises]], TablaRegiones[],2,FALSE), "Otra")</f>
        <v>Europa</v>
      </c>
      <c r="E706" s="2">
        <v>2017</v>
      </c>
      <c r="F706" s="3" t="s">
        <v>22</v>
      </c>
      <c r="G706" s="2">
        <f xml:space="preserve"> 2025 -DatosLimpios[[#This Row],[Year]]</f>
        <v>8</v>
      </c>
      <c r="H706" s="1" t="str">
        <f>IF(TRIM(DatosLimpios[[#This Row],[Attack Type]])="","Unknown",PROPER(TRIM(LOWER(DatosLimpios[[#This Row],[Attack Type]]))))</f>
        <v>Man-In-The-Middle</v>
      </c>
      <c r="I706" s="3" t="s">
        <v>27</v>
      </c>
      <c r="J70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06" s="11">
        <v>4382</v>
      </c>
      <c r="L706" s="11">
        <f>IF(DatosLimpios[[#This Row],[Financial Loss (in Million $) ]]="",0,ABS(DatosLimpios[[#This Row],[Financial Loss (in Million $) ]]))*1000</f>
        <v>4382000</v>
      </c>
      <c r="M706" s="11" t="str">
        <f>IF(DatosLimpios[[#This Row],[Perdida economica UNK]]&gt;4000000,"Alta", IF(DatosLimpios[[#This Row],[Perdida economica UNK]]&gt;100000,"Media", "Baja"))</f>
        <v>Alta</v>
      </c>
      <c r="N706" s="18" t="s">
        <v>755</v>
      </c>
      <c r="O706" s="3" t="s">
        <v>14</v>
      </c>
      <c r="P706" s="2">
        <f>IF(DatosLimpios[[#This Row],[Number of Affected Users]]="six hundred",600,VALUE(DatosLimpios[[#This Row],[Number of Affected Users]]))</f>
        <v>213979</v>
      </c>
      <c r="Q706" s="2">
        <f>IF(DatosLimpios[[#This Row],[Number of Affected Users]]="six hundred",600,VALUE(DatosLimpios[[#This Row],[Number of Affected Users]]))</f>
        <v>213979</v>
      </c>
      <c r="R706" s="11">
        <f>DatosLimpios[[#This Row],[Perdida economica UNK]] /DatosLimpios[[#This Row],[Nº de Usuarios Afectados]]</f>
        <v>20.478645100687451</v>
      </c>
      <c r="S706" s="11" t="str">
        <f>IF(DatosLimpios[[#This Row],[Perdida $ por Usuario]]&gt;100, "Grave",IF(DatosLimpios[[#This Row],[Perdida $ por Usuario]]&gt;40, "Moderada","Leve"))</f>
        <v>Leve</v>
      </c>
      <c r="T706" s="1" t="str">
        <f t="shared" si="11"/>
        <v>Hacker Group</v>
      </c>
      <c r="U706" s="3" t="s">
        <v>15</v>
      </c>
      <c r="V706" s="3" t="s">
        <v>49</v>
      </c>
      <c r="W706" s="2">
        <v>10</v>
      </c>
      <c r="X706" s="2" t="str">
        <f>IF(DatosLimpios[[#This Row],[Incident Resolution Time (in Hours)]]&gt;50,"Tardia",IF(DatosLimpios[[#This Row],[Incident Resolution Time (in Hours)]]&gt;20,"Media","Rapida" ))</f>
        <v>Rapida</v>
      </c>
    </row>
    <row r="707" spans="1:24" x14ac:dyDescent="0.25">
      <c r="A707" s="2">
        <v>710</v>
      </c>
      <c r="B707" s="3" t="s">
        <v>26</v>
      </c>
      <c r="C7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07" s="1" t="str">
        <f>IFERROR(VLOOKUP(DatosLimpios[[#This Row],[Paises]], TablaRegiones[],2,FALSE), "Otra")</f>
        <v>Europa</v>
      </c>
      <c r="E707" s="2">
        <v>2021</v>
      </c>
      <c r="F707" s="3" t="s">
        <v>63</v>
      </c>
      <c r="G707" s="2">
        <f xml:space="preserve"> 2025 -DatosLimpios[[#This Row],[Year]]</f>
        <v>4</v>
      </c>
      <c r="H707" s="1" t="str">
        <f>IF(TRIM(DatosLimpios[[#This Row],[Attack Type]])="","Unknown",PROPER(TRIM(LOWER(DatosLimpios[[#This Row],[Attack Type]]))))</f>
        <v>Malware</v>
      </c>
      <c r="I707" s="3" t="s">
        <v>27</v>
      </c>
      <c r="J70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07" s="11">
        <v>317</v>
      </c>
      <c r="L707" s="11">
        <f>IF(DatosLimpios[[#This Row],[Financial Loss (in Million $) ]]="",0,ABS(DatosLimpios[[#This Row],[Financial Loss (in Million $) ]]))*1000</f>
        <v>317000</v>
      </c>
      <c r="M707" s="11" t="str">
        <f>IF(DatosLimpios[[#This Row],[Perdida economica UNK]]&gt;4000000,"Alta", IF(DatosLimpios[[#This Row],[Perdida economica UNK]]&gt;100000,"Media", "Baja"))</f>
        <v>Media</v>
      </c>
      <c r="N707" s="18" t="s">
        <v>756</v>
      </c>
      <c r="O707" s="3" t="s">
        <v>33</v>
      </c>
      <c r="P707" s="2">
        <f>IF(DatosLimpios[[#This Row],[Number of Affected Users]]="six hundred",600,VALUE(DatosLimpios[[#This Row],[Number of Affected Users]]))</f>
        <v>570243</v>
      </c>
      <c r="Q707" s="2">
        <f>IF(DatosLimpios[[#This Row],[Number of Affected Users]]="six hundred",600,VALUE(DatosLimpios[[#This Row],[Number of Affected Users]]))</f>
        <v>570243</v>
      </c>
      <c r="R707" s="11">
        <f>DatosLimpios[[#This Row],[Perdida economica UNK]] /DatosLimpios[[#This Row],[Nº de Usuarios Afectados]]</f>
        <v>0.55590336049719158</v>
      </c>
      <c r="S707" s="11" t="str">
        <f>IF(DatosLimpios[[#This Row],[Perdida $ por Usuario]]&gt;100, "Grave",IF(DatosLimpios[[#This Row],[Perdida $ por Usuario]]&gt;40, "Moderada","Leve"))</f>
        <v>Leve</v>
      </c>
      <c r="T707" s="1" t="str">
        <f t="shared" si="11"/>
        <v>Insider</v>
      </c>
      <c r="U707" s="3" t="s">
        <v>15</v>
      </c>
      <c r="V707" s="3" t="s">
        <v>37</v>
      </c>
      <c r="W707" s="2">
        <v>51</v>
      </c>
      <c r="X707" s="2" t="str">
        <f>IF(DatosLimpios[[#This Row],[Incident Resolution Time (in Hours)]]&gt;50,"Tardia",IF(DatosLimpios[[#This Row],[Incident Resolution Time (in Hours)]]&gt;20,"Media","Rapida" ))</f>
        <v>Tardia</v>
      </c>
    </row>
    <row r="708" spans="1:24" x14ac:dyDescent="0.25">
      <c r="A708" s="2">
        <v>711</v>
      </c>
      <c r="B708" s="3" t="s">
        <v>66</v>
      </c>
      <c r="C7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08" s="1" t="str">
        <f>IFERROR(VLOOKUP(DatosLimpios[[#This Row],[Paises]], TablaRegiones[],2,FALSE), "Otra")</f>
        <v>América</v>
      </c>
      <c r="E708" s="2">
        <v>2016</v>
      </c>
      <c r="F708" s="3" t="s">
        <v>63</v>
      </c>
      <c r="G708" s="2">
        <f xml:space="preserve"> 2025 -DatosLimpios[[#This Row],[Year]]</f>
        <v>9</v>
      </c>
      <c r="H708" s="1" t="str">
        <f>IF(TRIM(DatosLimpios[[#This Row],[Attack Type]])="","Unknown",PROPER(TRIM(LOWER(DatosLimpios[[#This Row],[Attack Type]]))))</f>
        <v>Malware</v>
      </c>
      <c r="I708" s="3" t="s">
        <v>69</v>
      </c>
      <c r="J70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08" s="11">
        <v>7273</v>
      </c>
      <c r="L708" s="11">
        <f>IF(DatosLimpios[[#This Row],[Financial Loss (in Million $) ]]="",0,ABS(DatosLimpios[[#This Row],[Financial Loss (in Million $) ]]))*1000</f>
        <v>7273000</v>
      </c>
      <c r="M708" s="11" t="str">
        <f>IF(DatosLimpios[[#This Row],[Perdida economica UNK]]&gt;4000000,"Alta", IF(DatosLimpios[[#This Row],[Perdida economica UNK]]&gt;100000,"Media", "Baja"))</f>
        <v>Alta</v>
      </c>
      <c r="N708" s="18" t="s">
        <v>757</v>
      </c>
      <c r="O708" s="3" t="s">
        <v>29</v>
      </c>
      <c r="P708" s="2">
        <f>IF(DatosLimpios[[#This Row],[Number of Affected Users]]="six hundred",600,VALUE(DatosLimpios[[#This Row],[Number of Affected Users]]))</f>
        <v>47624</v>
      </c>
      <c r="Q708" s="2">
        <f>IF(DatosLimpios[[#This Row],[Number of Affected Users]]="six hundred",600,VALUE(DatosLimpios[[#This Row],[Number of Affected Users]]))</f>
        <v>47624</v>
      </c>
      <c r="R708" s="11">
        <f>DatosLimpios[[#This Row],[Perdida economica UNK]] /DatosLimpios[[#This Row],[Nº de Usuarios Afectados]]</f>
        <v>152.71711741978834</v>
      </c>
      <c r="S708" s="11" t="str">
        <f>IF(DatosLimpios[[#This Row],[Perdida $ por Usuario]]&gt;100, "Grave",IF(DatosLimpios[[#This Row],[Perdida $ por Usuario]]&gt;40, "Moderada","Leve"))</f>
        <v>Grave</v>
      </c>
      <c r="T708" s="1" t="str">
        <f t="shared" si="11"/>
        <v>Nation-state</v>
      </c>
      <c r="U708" s="3" t="s">
        <v>25</v>
      </c>
      <c r="V708" s="3" t="s">
        <v>49</v>
      </c>
      <c r="W708" s="2">
        <v>70</v>
      </c>
      <c r="X708" s="2" t="str">
        <f>IF(DatosLimpios[[#This Row],[Incident Resolution Time (in Hours)]]&gt;50,"Tardia",IF(DatosLimpios[[#This Row],[Incident Resolution Time (in Hours)]]&gt;20,"Media","Rapida" ))</f>
        <v>Tardia</v>
      </c>
    </row>
    <row r="709" spans="1:24" x14ac:dyDescent="0.25">
      <c r="A709" s="2">
        <v>712</v>
      </c>
      <c r="B709" s="3" t="s">
        <v>10</v>
      </c>
      <c r="C7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709" s="1" t="str">
        <f>IFERROR(VLOOKUP(DatosLimpios[[#This Row],[Paises]], TablaRegiones[],2,FALSE), "Otra")</f>
        <v>Asia</v>
      </c>
      <c r="E709" s="2">
        <v>2024</v>
      </c>
      <c r="F709" s="3" t="s">
        <v>22</v>
      </c>
      <c r="G709" s="2">
        <f xml:space="preserve"> 2025 -DatosLimpios[[#This Row],[Year]]</f>
        <v>1</v>
      </c>
      <c r="H709" s="1" t="str">
        <f>IF(TRIM(DatosLimpios[[#This Row],[Attack Type]])="","Unknown",PROPER(TRIM(LOWER(DatosLimpios[[#This Row],[Attack Type]]))))</f>
        <v>Man-In-The-Middle</v>
      </c>
      <c r="I709" s="3" t="s">
        <v>46</v>
      </c>
      <c r="J70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09" s="11">
        <v>1609</v>
      </c>
      <c r="L709" s="11">
        <f>IF(DatosLimpios[[#This Row],[Financial Loss (in Million $) ]]="",0,ABS(DatosLimpios[[#This Row],[Financial Loss (in Million $) ]]))*1000</f>
        <v>1609000</v>
      </c>
      <c r="M709" s="11" t="str">
        <f>IF(DatosLimpios[[#This Row],[Perdida economica UNK]]&gt;4000000,"Alta", IF(DatosLimpios[[#This Row],[Perdida economica UNK]]&gt;100000,"Media", "Baja"))</f>
        <v>Media</v>
      </c>
      <c r="N709" s="18" t="s">
        <v>758</v>
      </c>
      <c r="O709" s="3" t="s">
        <v>29</v>
      </c>
      <c r="P709" s="2">
        <f>IF(DatosLimpios[[#This Row],[Number of Affected Users]]="six hundred",600,VALUE(DatosLimpios[[#This Row],[Number of Affected Users]]))</f>
        <v>72940</v>
      </c>
      <c r="Q709" s="2">
        <f>IF(DatosLimpios[[#This Row],[Number of Affected Users]]="six hundred",600,VALUE(DatosLimpios[[#This Row],[Number of Affected Users]]))</f>
        <v>72940</v>
      </c>
      <c r="R709" s="11">
        <f>DatosLimpios[[#This Row],[Perdida economica UNK]] /DatosLimpios[[#This Row],[Nº de Usuarios Afectados]]</f>
        <v>22.059226761721963</v>
      </c>
      <c r="S709" s="11" t="str">
        <f>IF(DatosLimpios[[#This Row],[Perdida $ por Usuario]]&gt;100, "Grave",IF(DatosLimpios[[#This Row],[Perdida $ por Usuario]]&gt;40, "Moderada","Leve"))</f>
        <v>Leve</v>
      </c>
      <c r="T709" s="1" t="str">
        <f t="shared" si="11"/>
        <v>Nation-state</v>
      </c>
      <c r="U709" s="3" t="s">
        <v>52</v>
      </c>
      <c r="V709" s="3" t="s">
        <v>16</v>
      </c>
      <c r="W709" s="2">
        <v>26</v>
      </c>
      <c r="X709" s="2" t="str">
        <f>IF(DatosLimpios[[#This Row],[Incident Resolution Time (in Hours)]]&gt;50,"Tardia",IF(DatosLimpios[[#This Row],[Incident Resolution Time (in Hours)]]&gt;20,"Media","Rapida" ))</f>
        <v>Media</v>
      </c>
    </row>
    <row r="710" spans="1:24" x14ac:dyDescent="0.25">
      <c r="A710" s="2">
        <v>713</v>
      </c>
      <c r="B710" s="3" t="s">
        <v>71</v>
      </c>
      <c r="C7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10" s="1" t="str">
        <f>IFERROR(VLOOKUP(DatosLimpios[[#This Row],[Paises]], TablaRegiones[],2,FALSE), "Otra")</f>
        <v>Asia</v>
      </c>
      <c r="E710" s="2">
        <v>2020</v>
      </c>
      <c r="F710" s="3" t="s">
        <v>63</v>
      </c>
      <c r="G710" s="2">
        <f xml:space="preserve"> 2025 -DatosLimpios[[#This Row],[Year]]</f>
        <v>5</v>
      </c>
      <c r="H710" s="1" t="str">
        <f>IF(TRIM(DatosLimpios[[#This Row],[Attack Type]])="","Unknown",PROPER(TRIM(LOWER(DatosLimpios[[#This Row],[Attack Type]]))))</f>
        <v>Malware</v>
      </c>
      <c r="I710" s="3" t="s">
        <v>27</v>
      </c>
      <c r="J71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10" s="11">
        <v>9814</v>
      </c>
      <c r="L710" s="11">
        <f>IF(DatosLimpios[[#This Row],[Financial Loss (in Million $) ]]="",0,ABS(DatosLimpios[[#This Row],[Financial Loss (in Million $) ]]))*1000</f>
        <v>9814000</v>
      </c>
      <c r="M710" s="11" t="str">
        <f>IF(DatosLimpios[[#This Row],[Perdida economica UNK]]&gt;4000000,"Alta", IF(DatosLimpios[[#This Row],[Perdida economica UNK]]&gt;100000,"Media", "Baja"))</f>
        <v>Alta</v>
      </c>
      <c r="N710" s="18" t="s">
        <v>759</v>
      </c>
      <c r="O710" s="3" t="s">
        <v>33</v>
      </c>
      <c r="P710" s="2">
        <f>IF(DatosLimpios[[#This Row],[Number of Affected Users]]="six hundred",600,VALUE(DatosLimpios[[#This Row],[Number of Affected Users]]))</f>
        <v>710142</v>
      </c>
      <c r="Q710" s="2">
        <f>IF(DatosLimpios[[#This Row],[Number of Affected Users]]="six hundred",600,VALUE(DatosLimpios[[#This Row],[Number of Affected Users]]))</f>
        <v>710142</v>
      </c>
      <c r="R710" s="11">
        <f>DatosLimpios[[#This Row],[Perdida economica UNK]] /DatosLimpios[[#This Row],[Nº de Usuarios Afectados]]</f>
        <v>13.819771257016203</v>
      </c>
      <c r="S710" s="11" t="str">
        <f>IF(DatosLimpios[[#This Row],[Perdida $ por Usuario]]&gt;100, "Grave",IF(DatosLimpios[[#This Row],[Perdida $ por Usuario]]&gt;40, "Moderada","Leve"))</f>
        <v>Leve</v>
      </c>
      <c r="T710" s="1" t="str">
        <f t="shared" si="11"/>
        <v>Insider</v>
      </c>
      <c r="U710" s="3" t="s">
        <v>52</v>
      </c>
      <c r="V710" s="3" t="s">
        <v>31</v>
      </c>
      <c r="W710" s="2">
        <v>56</v>
      </c>
      <c r="X710" s="2" t="str">
        <f>IF(DatosLimpios[[#This Row],[Incident Resolution Time (in Hours)]]&gt;50,"Tardia",IF(DatosLimpios[[#This Row],[Incident Resolution Time (in Hours)]]&gt;20,"Media","Rapida" ))</f>
        <v>Tardia</v>
      </c>
    </row>
    <row r="711" spans="1:24" x14ac:dyDescent="0.25">
      <c r="A711" s="2">
        <v>714</v>
      </c>
      <c r="B711" s="3" t="s">
        <v>71</v>
      </c>
      <c r="C7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11" s="1" t="str">
        <f>IFERROR(VLOOKUP(DatosLimpios[[#This Row],[Paises]], TablaRegiones[],2,FALSE), "Otra")</f>
        <v>Asia</v>
      </c>
      <c r="E711" s="2">
        <v>2023</v>
      </c>
      <c r="F711" s="3" t="s">
        <v>63</v>
      </c>
      <c r="G711" s="2">
        <f xml:space="preserve"> 2025 -DatosLimpios[[#This Row],[Year]]</f>
        <v>2</v>
      </c>
      <c r="H711" s="1" t="str">
        <f>IF(TRIM(DatosLimpios[[#This Row],[Attack Type]])="","Unknown",PROPER(TRIM(LOWER(DatosLimpios[[#This Row],[Attack Type]]))))</f>
        <v>Malware</v>
      </c>
      <c r="I711" s="3" t="s">
        <v>18</v>
      </c>
      <c r="J71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11" s="11">
        <v>5191</v>
      </c>
      <c r="L711" s="11">
        <f>IF(DatosLimpios[[#This Row],[Financial Loss (in Million $) ]]="",0,ABS(DatosLimpios[[#This Row],[Financial Loss (in Million $) ]]))*1000</f>
        <v>5191000</v>
      </c>
      <c r="M711" s="11" t="str">
        <f>IF(DatosLimpios[[#This Row],[Perdida economica UNK]]&gt;4000000,"Alta", IF(DatosLimpios[[#This Row],[Perdida economica UNK]]&gt;100000,"Media", "Baja"))</f>
        <v>Alta</v>
      </c>
      <c r="N711" s="18" t="s">
        <v>760</v>
      </c>
      <c r="O711" s="3" t="s">
        <v>14</v>
      </c>
      <c r="P711" s="2">
        <f>IF(DatosLimpios[[#This Row],[Number of Affected Users]]="six hundred",600,VALUE(DatosLimpios[[#This Row],[Number of Affected Users]]))</f>
        <v>360524</v>
      </c>
      <c r="Q711" s="2">
        <f>IF(DatosLimpios[[#This Row],[Number of Affected Users]]="six hundred",600,VALUE(DatosLimpios[[#This Row],[Number of Affected Users]]))</f>
        <v>360524</v>
      </c>
      <c r="R711" s="11">
        <f>DatosLimpios[[#This Row],[Perdida economica UNK]] /DatosLimpios[[#This Row],[Nº de Usuarios Afectados]]</f>
        <v>14.398486647213501</v>
      </c>
      <c r="S711" s="11" t="str">
        <f>IF(DatosLimpios[[#This Row],[Perdida $ por Usuario]]&gt;100, "Grave",IF(DatosLimpios[[#This Row],[Perdida $ por Usuario]]&gt;40, "Moderada","Leve"))</f>
        <v>Leve</v>
      </c>
      <c r="T711" s="1" t="str">
        <f t="shared" si="11"/>
        <v>Hacker Group</v>
      </c>
      <c r="U711" s="3" t="s">
        <v>15</v>
      </c>
      <c r="V711" s="3" t="s">
        <v>49</v>
      </c>
      <c r="W711" s="2">
        <v>47</v>
      </c>
      <c r="X711" s="2" t="str">
        <f>IF(DatosLimpios[[#This Row],[Incident Resolution Time (in Hours)]]&gt;50,"Tardia",IF(DatosLimpios[[#This Row],[Incident Resolution Time (in Hours)]]&gt;20,"Media","Rapida" ))</f>
        <v>Media</v>
      </c>
    </row>
    <row r="712" spans="1:24" x14ac:dyDescent="0.25">
      <c r="A712" s="2">
        <v>715</v>
      </c>
      <c r="B712" s="3" t="s">
        <v>41</v>
      </c>
      <c r="C7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12" s="1" t="str">
        <f>IFERROR(VLOOKUP(DatosLimpios[[#This Row],[Paises]], TablaRegiones[],2,FALSE), "Otra")</f>
        <v>Europa</v>
      </c>
      <c r="E712" s="2">
        <v>2017</v>
      </c>
      <c r="F712" s="3" t="s">
        <v>50</v>
      </c>
      <c r="G712" s="2">
        <f xml:space="preserve"> 2025 -DatosLimpios[[#This Row],[Year]]</f>
        <v>8</v>
      </c>
      <c r="H712" s="1" t="str">
        <f>IF(TRIM(DatosLimpios[[#This Row],[Attack Type]])="","Unknown",PROPER(TRIM(LOWER(DatosLimpios[[#This Row],[Attack Type]]))))</f>
        <v>Phishing</v>
      </c>
      <c r="I712" s="3" t="s">
        <v>23</v>
      </c>
      <c r="J71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12" s="11">
        <v>559</v>
      </c>
      <c r="L712" s="11">
        <f>IF(DatosLimpios[[#This Row],[Financial Loss (in Million $) ]]="",0,ABS(DatosLimpios[[#This Row],[Financial Loss (in Million $) ]]))*1000</f>
        <v>559000</v>
      </c>
      <c r="M712" s="11" t="str">
        <f>IF(DatosLimpios[[#This Row],[Perdida economica UNK]]&gt;4000000,"Alta", IF(DatosLimpios[[#This Row],[Perdida economica UNK]]&gt;100000,"Media", "Baja"))</f>
        <v>Media</v>
      </c>
      <c r="N712" s="18" t="s">
        <v>761</v>
      </c>
      <c r="O712" s="3" t="s">
        <v>33</v>
      </c>
      <c r="P712" s="2">
        <f>IF(DatosLimpios[[#This Row],[Number of Affected Users]]="six hundred",600,VALUE(DatosLimpios[[#This Row],[Number of Affected Users]]))</f>
        <v>309259</v>
      </c>
      <c r="Q712" s="2">
        <f>IF(DatosLimpios[[#This Row],[Number of Affected Users]]="six hundred",600,VALUE(DatosLimpios[[#This Row],[Number of Affected Users]]))</f>
        <v>309259</v>
      </c>
      <c r="R712" s="11">
        <f>DatosLimpios[[#This Row],[Perdida economica UNK]] /DatosLimpios[[#This Row],[Nº de Usuarios Afectados]]</f>
        <v>1.8075464254880214</v>
      </c>
      <c r="S712" s="11" t="str">
        <f>IF(DatosLimpios[[#This Row],[Perdida $ por Usuario]]&gt;100, "Grave",IF(DatosLimpios[[#This Row],[Perdida $ por Usuario]]&gt;40, "Moderada","Leve"))</f>
        <v>Leve</v>
      </c>
      <c r="T712" s="1" t="str">
        <f t="shared" si="11"/>
        <v>Insider</v>
      </c>
      <c r="U712" s="3" t="s">
        <v>52</v>
      </c>
      <c r="V712" s="3" t="s">
        <v>31</v>
      </c>
      <c r="W712" s="2">
        <v>3</v>
      </c>
      <c r="X712" s="2" t="str">
        <f>IF(DatosLimpios[[#This Row],[Incident Resolution Time (in Hours)]]&gt;50,"Tardia",IF(DatosLimpios[[#This Row],[Incident Resolution Time (in Hours)]]&gt;20,"Media","Rapida" ))</f>
        <v>Rapida</v>
      </c>
    </row>
    <row r="713" spans="1:24" x14ac:dyDescent="0.25">
      <c r="A713" s="2">
        <v>716</v>
      </c>
      <c r="B713" s="3" t="s">
        <v>26</v>
      </c>
      <c r="C7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13" s="1" t="str">
        <f>IFERROR(VLOOKUP(DatosLimpios[[#This Row],[Paises]], TablaRegiones[],2,FALSE), "Otra")</f>
        <v>Europa</v>
      </c>
      <c r="E713" s="2">
        <v>2024</v>
      </c>
      <c r="F713" s="3" t="s">
        <v>50</v>
      </c>
      <c r="G713" s="2">
        <f xml:space="preserve"> 2025 -DatosLimpios[[#This Row],[Year]]</f>
        <v>1</v>
      </c>
      <c r="H713" s="1" t="str">
        <f>IF(TRIM(DatosLimpios[[#This Row],[Attack Type]])="","Unknown",PROPER(TRIM(LOWER(DatosLimpios[[#This Row],[Attack Type]]))))</f>
        <v>Phishing</v>
      </c>
      <c r="I713" s="3" t="s">
        <v>69</v>
      </c>
      <c r="J71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13" s="11">
        <v>3068</v>
      </c>
      <c r="L713" s="11">
        <f>IF(DatosLimpios[[#This Row],[Financial Loss (in Million $) ]]="",0,ABS(DatosLimpios[[#This Row],[Financial Loss (in Million $) ]]))*1000</f>
        <v>3068000</v>
      </c>
      <c r="M713" s="11" t="str">
        <f>IF(DatosLimpios[[#This Row],[Perdida economica UNK]]&gt;4000000,"Alta", IF(DatosLimpios[[#This Row],[Perdida economica UNK]]&gt;100000,"Media", "Baja"))</f>
        <v>Media</v>
      </c>
      <c r="N713" s="18" t="s">
        <v>762</v>
      </c>
      <c r="O713" s="3" t="s">
        <v>29</v>
      </c>
      <c r="P713" s="2">
        <f>IF(DatosLimpios[[#This Row],[Number of Affected Users]]="six hundred",600,VALUE(DatosLimpios[[#This Row],[Number of Affected Users]]))</f>
        <v>393201</v>
      </c>
      <c r="Q713" s="2">
        <f>IF(DatosLimpios[[#This Row],[Number of Affected Users]]="six hundred",600,VALUE(DatosLimpios[[#This Row],[Number of Affected Users]]))</f>
        <v>393201</v>
      </c>
      <c r="R713" s="11">
        <f>DatosLimpios[[#This Row],[Perdida economica UNK]] /DatosLimpios[[#This Row],[Nº de Usuarios Afectados]]</f>
        <v>7.8026251204854518</v>
      </c>
      <c r="S713" s="11" t="str">
        <f>IF(DatosLimpios[[#This Row],[Perdida $ por Usuario]]&gt;100, "Grave",IF(DatosLimpios[[#This Row],[Perdida $ por Usuario]]&gt;40, "Moderada","Leve"))</f>
        <v>Leve</v>
      </c>
      <c r="T713" s="1" t="str">
        <f t="shared" si="11"/>
        <v>Nation-state</v>
      </c>
      <c r="U713" s="3" t="s">
        <v>34</v>
      </c>
      <c r="V713" s="3" t="s">
        <v>49</v>
      </c>
      <c r="W713" s="2">
        <v>3</v>
      </c>
      <c r="X713" s="2" t="str">
        <f>IF(DatosLimpios[[#This Row],[Incident Resolution Time (in Hours)]]&gt;50,"Tardia",IF(DatosLimpios[[#This Row],[Incident Resolution Time (in Hours)]]&gt;20,"Media","Rapida" ))</f>
        <v>Rapida</v>
      </c>
    </row>
    <row r="714" spans="1:24" x14ac:dyDescent="0.25">
      <c r="A714" s="2">
        <v>717</v>
      </c>
      <c r="B714" s="3" t="s">
        <v>32</v>
      </c>
      <c r="C7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714" s="1" t="str">
        <f>IFERROR(VLOOKUP(DatosLimpios[[#This Row],[Paises]], TablaRegiones[],2,FALSE), "Otra")</f>
        <v>Europa</v>
      </c>
      <c r="E714" s="2">
        <v>2020</v>
      </c>
      <c r="F714" s="3" t="s">
        <v>17</v>
      </c>
      <c r="G714" s="2">
        <f xml:space="preserve"> 2025 -DatosLimpios[[#This Row],[Year]]</f>
        <v>5</v>
      </c>
      <c r="H714" s="1" t="str">
        <f>IF(TRIM(DatosLimpios[[#This Row],[Attack Type]])="","Unknown",PROPER(TRIM(LOWER(DatosLimpios[[#This Row],[Attack Type]]))))</f>
        <v>Ransomware</v>
      </c>
      <c r="I714" s="3" t="s">
        <v>23</v>
      </c>
      <c r="J71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14" s="11">
        <v>652</v>
      </c>
      <c r="L714" s="11">
        <f>IF(DatosLimpios[[#This Row],[Financial Loss (in Million $) ]]="",0,ABS(DatosLimpios[[#This Row],[Financial Loss (in Million $) ]]))*1000</f>
        <v>652000</v>
      </c>
      <c r="M714" s="11" t="str">
        <f>IF(DatosLimpios[[#This Row],[Perdida economica UNK]]&gt;4000000,"Alta", IF(DatosLimpios[[#This Row],[Perdida economica UNK]]&gt;100000,"Media", "Baja"))</f>
        <v>Media</v>
      </c>
      <c r="N714" s="18" t="s">
        <v>763</v>
      </c>
      <c r="O714" s="3" t="s">
        <v>36</v>
      </c>
      <c r="P714" s="2">
        <f>IF(DatosLimpios[[#This Row],[Number of Affected Users]]="six hundred",600,VALUE(DatosLimpios[[#This Row],[Number of Affected Users]]))</f>
        <v>306799</v>
      </c>
      <c r="Q714" s="2">
        <f>IF(DatosLimpios[[#This Row],[Number of Affected Users]]="six hundred",600,VALUE(DatosLimpios[[#This Row],[Number of Affected Users]]))</f>
        <v>306799</v>
      </c>
      <c r="R714" s="11">
        <f>DatosLimpios[[#This Row],[Perdida economica UNK]] /DatosLimpios[[#This Row],[Nº de Usuarios Afectados]]</f>
        <v>2.1251698995107544</v>
      </c>
      <c r="S714" s="11" t="str">
        <f>IF(DatosLimpios[[#This Row],[Perdida $ por Usuario]]&gt;100, "Grave",IF(DatosLimpios[[#This Row],[Perdida $ por Usuario]]&gt;40, "Moderada","Leve"))</f>
        <v>Leve</v>
      </c>
      <c r="T714" s="1" t="str">
        <f t="shared" si="11"/>
        <v>Unknown</v>
      </c>
      <c r="U714" s="3" t="s">
        <v>52</v>
      </c>
      <c r="V714" s="3" t="s">
        <v>57</v>
      </c>
      <c r="W714" s="2">
        <v>61</v>
      </c>
      <c r="X714" s="2" t="str">
        <f>IF(DatosLimpios[[#This Row],[Incident Resolution Time (in Hours)]]&gt;50,"Tardia",IF(DatosLimpios[[#This Row],[Incident Resolution Time (in Hours)]]&gt;20,"Media","Rapida" ))</f>
        <v>Tardia</v>
      </c>
    </row>
    <row r="715" spans="1:24" x14ac:dyDescent="0.25">
      <c r="A715" s="2">
        <v>718</v>
      </c>
      <c r="B715" s="3" t="s">
        <v>60</v>
      </c>
      <c r="C7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715" s="1" t="str">
        <f>IFERROR(VLOOKUP(DatosLimpios[[#This Row],[Paises]], TablaRegiones[],2,FALSE), "Otra")</f>
        <v>Asia</v>
      </c>
      <c r="E715" s="2">
        <v>2022</v>
      </c>
      <c r="F715" s="3" t="s">
        <v>63</v>
      </c>
      <c r="G715" s="2">
        <f xml:space="preserve"> 2025 -DatosLimpios[[#This Row],[Year]]</f>
        <v>3</v>
      </c>
      <c r="H715" s="1" t="str">
        <f>IF(TRIM(DatosLimpios[[#This Row],[Attack Type]])="","Unknown",PROPER(TRIM(LOWER(DatosLimpios[[#This Row],[Attack Type]]))))</f>
        <v>Malware</v>
      </c>
      <c r="I715" s="3" t="s">
        <v>47</v>
      </c>
      <c r="J71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15" s="11">
        <v>8192</v>
      </c>
      <c r="L715" s="11">
        <f>IF(DatosLimpios[[#This Row],[Financial Loss (in Million $) ]]="",0,ABS(DatosLimpios[[#This Row],[Financial Loss (in Million $) ]]))*1000</f>
        <v>8192000</v>
      </c>
      <c r="M715" s="11" t="str">
        <f>IF(DatosLimpios[[#This Row],[Perdida economica UNK]]&gt;4000000,"Alta", IF(DatosLimpios[[#This Row],[Perdida economica UNK]]&gt;100000,"Media", "Baja"))</f>
        <v>Alta</v>
      </c>
      <c r="N715" s="18" t="s">
        <v>764</v>
      </c>
      <c r="O715" s="3" t="s">
        <v>33</v>
      </c>
      <c r="P715" s="2">
        <f>IF(DatosLimpios[[#This Row],[Number of Affected Users]]="six hundred",600,VALUE(DatosLimpios[[#This Row],[Number of Affected Users]]))</f>
        <v>30180</v>
      </c>
      <c r="Q715" s="2">
        <f>IF(DatosLimpios[[#This Row],[Number of Affected Users]]="six hundred",600,VALUE(DatosLimpios[[#This Row],[Number of Affected Users]]))</f>
        <v>30180</v>
      </c>
      <c r="R715" s="11">
        <f>DatosLimpios[[#This Row],[Perdida economica UNK]] /DatosLimpios[[#This Row],[Nº de Usuarios Afectados]]</f>
        <v>271.43803843605036</v>
      </c>
      <c r="S715" s="11" t="str">
        <f>IF(DatosLimpios[[#This Row],[Perdida $ por Usuario]]&gt;100, "Grave",IF(DatosLimpios[[#This Row],[Perdida $ por Usuario]]&gt;40, "Moderada","Leve"))</f>
        <v>Grave</v>
      </c>
      <c r="T715" s="1" t="str">
        <f t="shared" si="11"/>
        <v>Insider</v>
      </c>
      <c r="U715" s="3" t="s">
        <v>25</v>
      </c>
      <c r="V715" s="3" t="s">
        <v>31</v>
      </c>
      <c r="W715" s="2">
        <v>53</v>
      </c>
      <c r="X715" s="2" t="str">
        <f>IF(DatosLimpios[[#This Row],[Incident Resolution Time (in Hours)]]&gt;50,"Tardia",IF(DatosLimpios[[#This Row],[Incident Resolution Time (in Hours)]]&gt;20,"Media","Rapida" ))</f>
        <v>Tardia</v>
      </c>
    </row>
    <row r="716" spans="1:24" x14ac:dyDescent="0.25">
      <c r="A716" s="2">
        <v>719</v>
      </c>
      <c r="B716" s="3" t="s">
        <v>45</v>
      </c>
      <c r="C7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716" s="1" t="str">
        <f>IFERROR(VLOOKUP(DatosLimpios[[#This Row],[Paises]], TablaRegiones[],2,FALSE), "Otra")</f>
        <v>Asia</v>
      </c>
      <c r="E716" s="2">
        <v>2017</v>
      </c>
      <c r="F716" s="3" t="s">
        <v>50</v>
      </c>
      <c r="G716" s="2">
        <f xml:space="preserve"> 2025 -DatosLimpios[[#This Row],[Year]]</f>
        <v>8</v>
      </c>
      <c r="H716" s="1" t="str">
        <f>IF(TRIM(DatosLimpios[[#This Row],[Attack Type]])="","Unknown",PROPER(TRIM(LOWER(DatosLimpios[[#This Row],[Attack Type]]))))</f>
        <v>Phishing</v>
      </c>
      <c r="I716" s="3" t="s">
        <v>18</v>
      </c>
      <c r="J71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16" s="11">
        <v>9787</v>
      </c>
      <c r="L716" s="11">
        <f>IF(DatosLimpios[[#This Row],[Financial Loss (in Million $) ]]="",0,ABS(DatosLimpios[[#This Row],[Financial Loss (in Million $) ]]))*1000</f>
        <v>9787000</v>
      </c>
      <c r="M716" s="11" t="str">
        <f>IF(DatosLimpios[[#This Row],[Perdida economica UNK]]&gt;4000000,"Alta", IF(DatosLimpios[[#This Row],[Perdida economica UNK]]&gt;100000,"Media", "Baja"))</f>
        <v>Alta</v>
      </c>
      <c r="N716" s="18" t="s">
        <v>765</v>
      </c>
      <c r="O716" s="3" t="s">
        <v>36</v>
      </c>
      <c r="P716" s="2">
        <f>IF(DatosLimpios[[#This Row],[Number of Affected Users]]="six hundred",600,VALUE(DatosLimpios[[#This Row],[Number of Affected Users]]))</f>
        <v>113745</v>
      </c>
      <c r="Q716" s="2">
        <f>IF(DatosLimpios[[#This Row],[Number of Affected Users]]="six hundred",600,VALUE(DatosLimpios[[#This Row],[Number of Affected Users]]))</f>
        <v>113745</v>
      </c>
      <c r="R716" s="11">
        <f>DatosLimpios[[#This Row],[Perdida economica UNK]] /DatosLimpios[[#This Row],[Nº de Usuarios Afectados]]</f>
        <v>86.043342564508336</v>
      </c>
      <c r="S716" s="11" t="str">
        <f>IF(DatosLimpios[[#This Row],[Perdida $ por Usuario]]&gt;100, "Grave",IF(DatosLimpios[[#This Row],[Perdida $ por Usuario]]&gt;40, "Moderada","Leve"))</f>
        <v>Moderada</v>
      </c>
      <c r="T716" s="1" t="str">
        <f t="shared" si="11"/>
        <v>Unknown</v>
      </c>
      <c r="U716" s="3" t="s">
        <v>15</v>
      </c>
      <c r="V716" s="3" t="s">
        <v>57</v>
      </c>
      <c r="W716" s="2">
        <v>2</v>
      </c>
      <c r="X716" s="2" t="str">
        <f>IF(DatosLimpios[[#This Row],[Incident Resolution Time (in Hours)]]&gt;50,"Tardia",IF(DatosLimpios[[#This Row],[Incident Resolution Time (in Hours)]]&gt;20,"Media","Rapida" ))</f>
        <v>Rapida</v>
      </c>
    </row>
    <row r="717" spans="1:24" x14ac:dyDescent="0.25">
      <c r="A717" s="2">
        <v>720</v>
      </c>
      <c r="B717" s="3" t="s">
        <v>71</v>
      </c>
      <c r="C7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17" s="1" t="str">
        <f>IFERROR(VLOOKUP(DatosLimpios[[#This Row],[Paises]], TablaRegiones[],2,FALSE), "Otra")</f>
        <v>Asia</v>
      </c>
      <c r="E717" s="2">
        <v>2024</v>
      </c>
      <c r="F717" s="3" t="s">
        <v>17</v>
      </c>
      <c r="G717" s="2">
        <f xml:space="preserve"> 2025 -DatosLimpios[[#This Row],[Year]]</f>
        <v>1</v>
      </c>
      <c r="H717" s="1" t="str">
        <f>IF(TRIM(DatosLimpios[[#This Row],[Attack Type]])="","Unknown",PROPER(TRIM(LOWER(DatosLimpios[[#This Row],[Attack Type]]))))</f>
        <v>Ransomware</v>
      </c>
      <c r="I717" s="3" t="s">
        <v>46</v>
      </c>
      <c r="J71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17" s="11">
        <v>2422</v>
      </c>
      <c r="L717" s="11">
        <f>IF(DatosLimpios[[#This Row],[Financial Loss (in Million $) ]]="",0,ABS(DatosLimpios[[#This Row],[Financial Loss (in Million $) ]]))*1000</f>
        <v>2422000</v>
      </c>
      <c r="M717" s="11" t="str">
        <f>IF(DatosLimpios[[#This Row],[Perdida economica UNK]]&gt;4000000,"Alta", IF(DatosLimpios[[#This Row],[Perdida economica UNK]]&gt;100000,"Media", "Baja"))</f>
        <v>Media</v>
      </c>
      <c r="N717" s="18" t="s">
        <v>766</v>
      </c>
      <c r="O717" s="3" t="s">
        <v>29</v>
      </c>
      <c r="P717" s="2">
        <f>IF(DatosLimpios[[#This Row],[Number of Affected Users]]="six hundred",600,VALUE(DatosLimpios[[#This Row],[Number of Affected Users]]))</f>
        <v>584428</v>
      </c>
      <c r="Q717" s="2">
        <f>IF(DatosLimpios[[#This Row],[Number of Affected Users]]="six hundred",600,VALUE(DatosLimpios[[#This Row],[Number of Affected Users]]))</f>
        <v>584428</v>
      </c>
      <c r="R717" s="11">
        <f>DatosLimpios[[#This Row],[Perdida economica UNK]] /DatosLimpios[[#This Row],[Nº de Usuarios Afectados]]</f>
        <v>4.1442230693943483</v>
      </c>
      <c r="S717" s="11" t="str">
        <f>IF(DatosLimpios[[#This Row],[Perdida $ por Usuario]]&gt;100, "Grave",IF(DatosLimpios[[#This Row],[Perdida $ por Usuario]]&gt;40, "Moderada","Leve"))</f>
        <v>Leve</v>
      </c>
      <c r="T717" s="1" t="str">
        <f t="shared" si="11"/>
        <v>Nation-state</v>
      </c>
      <c r="U717" s="3" t="s">
        <v>25</v>
      </c>
      <c r="V717" s="3" t="s">
        <v>49</v>
      </c>
      <c r="W717" s="2">
        <v>34</v>
      </c>
      <c r="X717" s="2" t="str">
        <f>IF(DatosLimpios[[#This Row],[Incident Resolution Time (in Hours)]]&gt;50,"Tardia",IF(DatosLimpios[[#This Row],[Incident Resolution Time (in Hours)]]&gt;20,"Media","Rapida" ))</f>
        <v>Media</v>
      </c>
    </row>
    <row r="718" spans="1:24" x14ac:dyDescent="0.25">
      <c r="A718" s="2">
        <v>721</v>
      </c>
      <c r="B718" s="3" t="s">
        <v>41</v>
      </c>
      <c r="C7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18" s="1" t="str">
        <f>IFERROR(VLOOKUP(DatosLimpios[[#This Row],[Paises]], TablaRegiones[],2,FALSE), "Otra")</f>
        <v>Europa</v>
      </c>
      <c r="E718" s="2">
        <v>2020</v>
      </c>
      <c r="F718" s="3" t="s">
        <v>17</v>
      </c>
      <c r="G718" s="2">
        <f xml:space="preserve"> 2025 -DatosLimpios[[#This Row],[Year]]</f>
        <v>5</v>
      </c>
      <c r="H718" s="1" t="str">
        <f>IF(TRIM(DatosLimpios[[#This Row],[Attack Type]])="","Unknown",PROPER(TRIM(LOWER(DatosLimpios[[#This Row],[Attack Type]]))))</f>
        <v>Ransomware</v>
      </c>
      <c r="I718" s="3" t="s">
        <v>47</v>
      </c>
      <c r="J71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18" s="11">
        <v>327</v>
      </c>
      <c r="L718" s="11">
        <f>IF(DatosLimpios[[#This Row],[Financial Loss (in Million $) ]]="",0,ABS(DatosLimpios[[#This Row],[Financial Loss (in Million $) ]]))*1000</f>
        <v>327000</v>
      </c>
      <c r="M718" s="11" t="str">
        <f>IF(DatosLimpios[[#This Row],[Perdida economica UNK]]&gt;4000000,"Alta", IF(DatosLimpios[[#This Row],[Perdida economica UNK]]&gt;100000,"Media", "Baja"))</f>
        <v>Media</v>
      </c>
      <c r="N718" s="18" t="s">
        <v>767</v>
      </c>
      <c r="O718" s="3" t="s">
        <v>29</v>
      </c>
      <c r="P718" s="2">
        <f>IF(DatosLimpios[[#This Row],[Number of Affected Users]]="six hundred",600,VALUE(DatosLimpios[[#This Row],[Number of Affected Users]]))</f>
        <v>178268</v>
      </c>
      <c r="Q718" s="2">
        <f>IF(DatosLimpios[[#This Row],[Number of Affected Users]]="six hundred",600,VALUE(DatosLimpios[[#This Row],[Number of Affected Users]]))</f>
        <v>178268</v>
      </c>
      <c r="R718" s="11">
        <f>DatosLimpios[[#This Row],[Perdida economica UNK]] /DatosLimpios[[#This Row],[Nº de Usuarios Afectados]]</f>
        <v>1.8343168712275899</v>
      </c>
      <c r="S718" s="11" t="str">
        <f>IF(DatosLimpios[[#This Row],[Perdida $ por Usuario]]&gt;100, "Grave",IF(DatosLimpios[[#This Row],[Perdida $ por Usuario]]&gt;40, "Moderada","Leve"))</f>
        <v>Leve</v>
      </c>
      <c r="T718" s="1" t="str">
        <f t="shared" si="11"/>
        <v>Nation-state</v>
      </c>
      <c r="U718" s="3" t="s">
        <v>15</v>
      </c>
      <c r="V718" s="3" t="s">
        <v>37</v>
      </c>
      <c r="W718" s="2">
        <v>2</v>
      </c>
      <c r="X718" s="2" t="str">
        <f>IF(DatosLimpios[[#This Row],[Incident Resolution Time (in Hours)]]&gt;50,"Tardia",IF(DatosLimpios[[#This Row],[Incident Resolution Time (in Hours)]]&gt;20,"Media","Rapida" ))</f>
        <v>Rapida</v>
      </c>
    </row>
    <row r="719" spans="1:24" x14ac:dyDescent="0.25">
      <c r="A719" s="2">
        <v>722</v>
      </c>
      <c r="B719" s="3" t="s">
        <v>10</v>
      </c>
      <c r="C7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719" s="1" t="str">
        <f>IFERROR(VLOOKUP(DatosLimpios[[#This Row],[Paises]], TablaRegiones[],2,FALSE), "Otra")</f>
        <v>Asia</v>
      </c>
      <c r="E719" s="2">
        <v>2022</v>
      </c>
      <c r="F719" s="3" t="s">
        <v>50</v>
      </c>
      <c r="G719" s="2">
        <f xml:space="preserve"> 2025 -DatosLimpios[[#This Row],[Year]]</f>
        <v>3</v>
      </c>
      <c r="H719" s="1" t="str">
        <f>IF(TRIM(DatosLimpios[[#This Row],[Attack Type]])="","Unknown",PROPER(TRIM(LOWER(DatosLimpios[[#This Row],[Attack Type]]))))</f>
        <v>Phishing</v>
      </c>
      <c r="I719" s="3" t="s">
        <v>18</v>
      </c>
      <c r="J71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19" s="11">
        <v>3369</v>
      </c>
      <c r="L719" s="11">
        <f>IF(DatosLimpios[[#This Row],[Financial Loss (in Million $) ]]="",0,ABS(DatosLimpios[[#This Row],[Financial Loss (in Million $) ]]))*1000</f>
        <v>3369000</v>
      </c>
      <c r="M719" s="11" t="str">
        <f>IF(DatosLimpios[[#This Row],[Perdida economica UNK]]&gt;4000000,"Alta", IF(DatosLimpios[[#This Row],[Perdida economica UNK]]&gt;100000,"Media", "Baja"))</f>
        <v>Media</v>
      </c>
      <c r="N719" s="18" t="s">
        <v>768</v>
      </c>
      <c r="O719" s="3" t="s">
        <v>36</v>
      </c>
      <c r="P719" s="2">
        <f>IF(DatosLimpios[[#This Row],[Number of Affected Users]]="six hundred",600,VALUE(DatosLimpios[[#This Row],[Number of Affected Users]]))</f>
        <v>338578</v>
      </c>
      <c r="Q719" s="2">
        <f>IF(DatosLimpios[[#This Row],[Number of Affected Users]]="six hundred",600,VALUE(DatosLimpios[[#This Row],[Number of Affected Users]]))</f>
        <v>338578</v>
      </c>
      <c r="R719" s="11">
        <f>DatosLimpios[[#This Row],[Perdida economica UNK]] /DatosLimpios[[#This Row],[Nº de Usuarios Afectados]]</f>
        <v>9.9504397804937117</v>
      </c>
      <c r="S719" s="11" t="str">
        <f>IF(DatosLimpios[[#This Row],[Perdida $ por Usuario]]&gt;100, "Grave",IF(DatosLimpios[[#This Row],[Perdida $ por Usuario]]&gt;40, "Moderada","Leve"))</f>
        <v>Leve</v>
      </c>
      <c r="T719" s="1" t="str">
        <f t="shared" si="11"/>
        <v>Unknown</v>
      </c>
      <c r="U719" s="3" t="s">
        <v>34</v>
      </c>
      <c r="V719" s="3" t="s">
        <v>31</v>
      </c>
      <c r="W719" s="2">
        <v>38</v>
      </c>
      <c r="X719" s="2" t="str">
        <f>IF(DatosLimpios[[#This Row],[Incident Resolution Time (in Hours)]]&gt;50,"Tardia",IF(DatosLimpios[[#This Row],[Incident Resolution Time (in Hours)]]&gt;20,"Media","Rapida" ))</f>
        <v>Media</v>
      </c>
    </row>
    <row r="720" spans="1:24" x14ac:dyDescent="0.25">
      <c r="A720" s="2">
        <v>723</v>
      </c>
      <c r="B720" s="3" t="s">
        <v>10</v>
      </c>
      <c r="C7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720" s="1" t="str">
        <f>IFERROR(VLOOKUP(DatosLimpios[[#This Row],[Paises]], TablaRegiones[],2,FALSE), "Otra")</f>
        <v>Asia</v>
      </c>
      <c r="E720" s="2">
        <v>2024</v>
      </c>
      <c r="F720" s="3" t="s">
        <v>39</v>
      </c>
      <c r="G720" s="2">
        <f xml:space="preserve"> 2025 -DatosLimpios[[#This Row],[Year]]</f>
        <v>1</v>
      </c>
      <c r="H720" s="1" t="str">
        <f>IF(TRIM(DatosLimpios[[#This Row],[Attack Type]])="","Unknown",PROPER(TRIM(LOWER(DatosLimpios[[#This Row],[Attack Type]]))))</f>
        <v>Ddos</v>
      </c>
      <c r="I720" s="3" t="s">
        <v>47</v>
      </c>
      <c r="J72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20" s="11">
        <v>731</v>
      </c>
      <c r="L720" s="11">
        <f>IF(DatosLimpios[[#This Row],[Financial Loss (in Million $) ]]="",0,ABS(DatosLimpios[[#This Row],[Financial Loss (in Million $) ]]))*1000</f>
        <v>731000</v>
      </c>
      <c r="M720" s="11" t="str">
        <f>IF(DatosLimpios[[#This Row],[Perdida economica UNK]]&gt;4000000,"Alta", IF(DatosLimpios[[#This Row],[Perdida economica UNK]]&gt;100000,"Media", "Baja"))</f>
        <v>Media</v>
      </c>
      <c r="N720" s="18" t="s">
        <v>769</v>
      </c>
      <c r="O720" s="3" t="s">
        <v>14</v>
      </c>
      <c r="P720" s="2">
        <f>IF(DatosLimpios[[#This Row],[Number of Affected Users]]="six hundred",600,VALUE(DatosLimpios[[#This Row],[Number of Affected Users]]))</f>
        <v>972407</v>
      </c>
      <c r="Q720" s="2">
        <f>IF(DatosLimpios[[#This Row],[Number of Affected Users]]="six hundred",600,VALUE(DatosLimpios[[#This Row],[Number of Affected Users]]))</f>
        <v>972407</v>
      </c>
      <c r="R720" s="11">
        <f>DatosLimpios[[#This Row],[Perdida economica UNK]] /DatosLimpios[[#This Row],[Nº de Usuarios Afectados]]</f>
        <v>0.75174284018934456</v>
      </c>
      <c r="S720" s="11" t="str">
        <f>IF(DatosLimpios[[#This Row],[Perdida $ por Usuario]]&gt;100, "Grave",IF(DatosLimpios[[#This Row],[Perdida $ por Usuario]]&gt;40, "Moderada","Leve"))</f>
        <v>Leve</v>
      </c>
      <c r="T720" s="1" t="str">
        <f t="shared" si="11"/>
        <v>Hacker Group</v>
      </c>
      <c r="U720" s="3" t="s">
        <v>52</v>
      </c>
      <c r="V720" s="3" t="s">
        <v>57</v>
      </c>
      <c r="W720" s="2">
        <v>51</v>
      </c>
      <c r="X720" s="2" t="str">
        <f>IF(DatosLimpios[[#This Row],[Incident Resolution Time (in Hours)]]&gt;50,"Tardia",IF(DatosLimpios[[#This Row],[Incident Resolution Time (in Hours)]]&gt;20,"Media","Rapida" ))</f>
        <v>Tardia</v>
      </c>
    </row>
    <row r="721" spans="1:24" x14ac:dyDescent="0.25">
      <c r="A721" s="2">
        <v>724</v>
      </c>
      <c r="B721" s="3" t="s">
        <v>66</v>
      </c>
      <c r="C7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21" s="1" t="str">
        <f>IFERROR(VLOOKUP(DatosLimpios[[#This Row],[Paises]], TablaRegiones[],2,FALSE), "Otra")</f>
        <v>América</v>
      </c>
      <c r="E721" s="2">
        <v>2022</v>
      </c>
      <c r="F721" s="3" t="s">
        <v>17</v>
      </c>
      <c r="G721" s="2">
        <f xml:space="preserve"> 2025 -DatosLimpios[[#This Row],[Year]]</f>
        <v>3</v>
      </c>
      <c r="H721" s="1" t="str">
        <f>IF(TRIM(DatosLimpios[[#This Row],[Attack Type]])="","Unknown",PROPER(TRIM(LOWER(DatosLimpios[[#This Row],[Attack Type]]))))</f>
        <v>Ransomware</v>
      </c>
      <c r="I721" s="3" t="s">
        <v>46</v>
      </c>
      <c r="J72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21" s="11">
        <v>1566</v>
      </c>
      <c r="L721" s="11">
        <f>IF(DatosLimpios[[#This Row],[Financial Loss (in Million $) ]]="",0,ABS(DatosLimpios[[#This Row],[Financial Loss (in Million $) ]]))*1000</f>
        <v>1566000</v>
      </c>
      <c r="M721" s="11" t="str">
        <f>IF(DatosLimpios[[#This Row],[Perdida economica UNK]]&gt;4000000,"Alta", IF(DatosLimpios[[#This Row],[Perdida economica UNK]]&gt;100000,"Media", "Baja"))</f>
        <v>Media</v>
      </c>
      <c r="N721" s="18" t="s">
        <v>770</v>
      </c>
      <c r="O721" s="3" t="s">
        <v>33</v>
      </c>
      <c r="P721" s="2">
        <f>IF(DatosLimpios[[#This Row],[Number of Affected Users]]="six hundred",600,VALUE(DatosLimpios[[#This Row],[Number of Affected Users]]))</f>
        <v>817169</v>
      </c>
      <c r="Q721" s="2">
        <f>IF(DatosLimpios[[#This Row],[Number of Affected Users]]="six hundred",600,VALUE(DatosLimpios[[#This Row],[Number of Affected Users]]))</f>
        <v>817169</v>
      </c>
      <c r="R721" s="11">
        <f>DatosLimpios[[#This Row],[Perdida economica UNK]] /DatosLimpios[[#This Row],[Nº de Usuarios Afectados]]</f>
        <v>1.9163722559225815</v>
      </c>
      <c r="S721" s="11" t="str">
        <f>IF(DatosLimpios[[#This Row],[Perdida $ por Usuario]]&gt;100, "Grave",IF(DatosLimpios[[#This Row],[Perdida $ por Usuario]]&gt;40, "Moderada","Leve"))</f>
        <v>Leve</v>
      </c>
      <c r="T721" s="1" t="str">
        <f t="shared" si="11"/>
        <v>Insider</v>
      </c>
      <c r="U721" s="3" t="s">
        <v>15</v>
      </c>
      <c r="V721" s="3" t="s">
        <v>49</v>
      </c>
      <c r="W721" s="2">
        <v>54</v>
      </c>
      <c r="X721" s="2" t="str">
        <f>IF(DatosLimpios[[#This Row],[Incident Resolution Time (in Hours)]]&gt;50,"Tardia",IF(DatosLimpios[[#This Row],[Incident Resolution Time (in Hours)]]&gt;20,"Media","Rapida" ))</f>
        <v>Tardia</v>
      </c>
    </row>
    <row r="722" spans="1:24" x14ac:dyDescent="0.25">
      <c r="A722" s="2">
        <v>725</v>
      </c>
      <c r="B722" s="3" t="s">
        <v>58</v>
      </c>
      <c r="C7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22" s="1" t="str">
        <f>IFERROR(VLOOKUP(DatosLimpios[[#This Row],[Paises]], TablaRegiones[],2,FALSE), "Otra")</f>
        <v>Oceanía</v>
      </c>
      <c r="E722" s="2">
        <v>2015</v>
      </c>
      <c r="F722" s="3" t="s">
        <v>63</v>
      </c>
      <c r="G722" s="2">
        <f xml:space="preserve"> 2025 -DatosLimpios[[#This Row],[Year]]</f>
        <v>10</v>
      </c>
      <c r="H722" s="1" t="str">
        <f>IF(TRIM(DatosLimpios[[#This Row],[Attack Type]])="","Unknown",PROPER(TRIM(LOWER(DatosLimpios[[#This Row],[Attack Type]]))))</f>
        <v>Malware</v>
      </c>
      <c r="I722" s="3" t="s">
        <v>47</v>
      </c>
      <c r="J72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22" s="11">
        <v>6234</v>
      </c>
      <c r="L722" s="11">
        <f>IF(DatosLimpios[[#This Row],[Financial Loss (in Million $) ]]="",0,ABS(DatosLimpios[[#This Row],[Financial Loss (in Million $) ]]))*1000</f>
        <v>6234000</v>
      </c>
      <c r="M722" s="11" t="str">
        <f>IF(DatosLimpios[[#This Row],[Perdida economica UNK]]&gt;4000000,"Alta", IF(DatosLimpios[[#This Row],[Perdida economica UNK]]&gt;100000,"Media", "Baja"))</f>
        <v>Alta</v>
      </c>
      <c r="N722" s="18" t="s">
        <v>771</v>
      </c>
      <c r="O722" s="3" t="s">
        <v>14</v>
      </c>
      <c r="P722" s="2">
        <f>IF(DatosLimpios[[#This Row],[Number of Affected Users]]="six hundred",600,VALUE(DatosLimpios[[#This Row],[Number of Affected Users]]))</f>
        <v>796100</v>
      </c>
      <c r="Q722" s="2">
        <f>IF(DatosLimpios[[#This Row],[Number of Affected Users]]="six hundred",600,VALUE(DatosLimpios[[#This Row],[Number of Affected Users]]))</f>
        <v>796100</v>
      </c>
      <c r="R722" s="11">
        <f>DatosLimpios[[#This Row],[Perdida economica UNK]] /DatosLimpios[[#This Row],[Nº de Usuarios Afectados]]</f>
        <v>7.8306745383745762</v>
      </c>
      <c r="S722" s="11" t="str">
        <f>IF(DatosLimpios[[#This Row],[Perdida $ por Usuario]]&gt;100, "Grave",IF(DatosLimpios[[#This Row],[Perdida $ por Usuario]]&gt;40, "Moderada","Leve"))</f>
        <v>Leve</v>
      </c>
      <c r="T722" s="1" t="str">
        <f t="shared" si="11"/>
        <v>Hacker Group</v>
      </c>
      <c r="U722" s="3" t="s">
        <v>34</v>
      </c>
      <c r="V722" s="3" t="s">
        <v>31</v>
      </c>
      <c r="W722" s="2">
        <v>20</v>
      </c>
      <c r="X722" s="2" t="str">
        <f>IF(DatosLimpios[[#This Row],[Incident Resolution Time (in Hours)]]&gt;50,"Tardia",IF(DatosLimpios[[#This Row],[Incident Resolution Time (in Hours)]]&gt;20,"Media","Rapida" ))</f>
        <v>Rapida</v>
      </c>
    </row>
    <row r="723" spans="1:24" x14ac:dyDescent="0.25">
      <c r="A723" s="2">
        <v>726</v>
      </c>
      <c r="B723" s="3" t="s">
        <v>26</v>
      </c>
      <c r="C7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23" s="1" t="str">
        <f>IFERROR(VLOOKUP(DatosLimpios[[#This Row],[Paises]], TablaRegiones[],2,FALSE), "Otra")</f>
        <v>Europa</v>
      </c>
      <c r="E723" s="2">
        <v>2016</v>
      </c>
      <c r="F723" s="3" t="s">
        <v>22</v>
      </c>
      <c r="G723" s="2">
        <f xml:space="preserve"> 2025 -DatosLimpios[[#This Row],[Year]]</f>
        <v>9</v>
      </c>
      <c r="H723" s="1" t="str">
        <f>IF(TRIM(DatosLimpios[[#This Row],[Attack Type]])="","Unknown",PROPER(TRIM(LOWER(DatosLimpios[[#This Row],[Attack Type]]))))</f>
        <v>Man-In-The-Middle</v>
      </c>
      <c r="I723" s="3" t="s">
        <v>46</v>
      </c>
      <c r="J72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23" s="11">
        <v>7606</v>
      </c>
      <c r="L723" s="11">
        <f>IF(DatosLimpios[[#This Row],[Financial Loss (in Million $) ]]="",0,ABS(DatosLimpios[[#This Row],[Financial Loss (in Million $) ]]))*1000</f>
        <v>7606000</v>
      </c>
      <c r="M723" s="11" t="str">
        <f>IF(DatosLimpios[[#This Row],[Perdida economica UNK]]&gt;4000000,"Alta", IF(DatosLimpios[[#This Row],[Perdida economica UNK]]&gt;100000,"Media", "Baja"))</f>
        <v>Alta</v>
      </c>
      <c r="N723" s="18" t="s">
        <v>772</v>
      </c>
      <c r="O723" s="3" t="s">
        <v>36</v>
      </c>
      <c r="P723" s="2">
        <f>IF(DatosLimpios[[#This Row],[Number of Affected Users]]="six hundred",600,VALUE(DatosLimpios[[#This Row],[Number of Affected Users]]))</f>
        <v>530253</v>
      </c>
      <c r="Q723" s="2">
        <f>IF(DatosLimpios[[#This Row],[Number of Affected Users]]="six hundred",600,VALUE(DatosLimpios[[#This Row],[Number of Affected Users]]))</f>
        <v>530253</v>
      </c>
      <c r="R723" s="11">
        <f>DatosLimpios[[#This Row],[Perdida economica UNK]] /DatosLimpios[[#This Row],[Nº de Usuarios Afectados]]</f>
        <v>14.344096120153964</v>
      </c>
      <c r="S723" s="11" t="str">
        <f>IF(DatosLimpios[[#This Row],[Perdida $ por Usuario]]&gt;100, "Grave",IF(DatosLimpios[[#This Row],[Perdida $ por Usuario]]&gt;40, "Moderada","Leve"))</f>
        <v>Leve</v>
      </c>
      <c r="T723" s="1" t="str">
        <f t="shared" si="11"/>
        <v>Unknown</v>
      </c>
      <c r="U723" s="3" t="s">
        <v>25</v>
      </c>
      <c r="V723" s="3" t="s">
        <v>57</v>
      </c>
      <c r="W723" s="2">
        <v>28</v>
      </c>
      <c r="X723" s="2" t="str">
        <f>IF(DatosLimpios[[#This Row],[Incident Resolution Time (in Hours)]]&gt;50,"Tardia",IF(DatosLimpios[[#This Row],[Incident Resolution Time (in Hours)]]&gt;20,"Media","Rapida" ))</f>
        <v>Media</v>
      </c>
    </row>
    <row r="724" spans="1:24" x14ac:dyDescent="0.25">
      <c r="A724" s="2">
        <v>727</v>
      </c>
      <c r="B724" s="3" t="s">
        <v>58</v>
      </c>
      <c r="C7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24" s="1" t="str">
        <f>IFERROR(VLOOKUP(DatosLimpios[[#This Row],[Paises]], TablaRegiones[],2,FALSE), "Otra")</f>
        <v>Oceanía</v>
      </c>
      <c r="E724" s="2">
        <v>2024</v>
      </c>
      <c r="F724" s="3" t="s">
        <v>22</v>
      </c>
      <c r="G724" s="2">
        <f xml:space="preserve"> 2025 -DatosLimpios[[#This Row],[Year]]</f>
        <v>1</v>
      </c>
      <c r="H724" s="1" t="str">
        <f>IF(TRIM(DatosLimpios[[#This Row],[Attack Type]])="","Unknown",PROPER(TRIM(LOWER(DatosLimpios[[#This Row],[Attack Type]]))))</f>
        <v>Man-In-The-Middle</v>
      </c>
      <c r="I724" s="3" t="s">
        <v>69</v>
      </c>
      <c r="J72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24" s="11">
        <v>5036</v>
      </c>
      <c r="L724" s="11">
        <f>IF(DatosLimpios[[#This Row],[Financial Loss (in Million $) ]]="",0,ABS(DatosLimpios[[#This Row],[Financial Loss (in Million $) ]]))*1000</f>
        <v>5036000</v>
      </c>
      <c r="M724" s="11" t="str">
        <f>IF(DatosLimpios[[#This Row],[Perdida economica UNK]]&gt;4000000,"Alta", IF(DatosLimpios[[#This Row],[Perdida economica UNK]]&gt;100000,"Media", "Baja"))</f>
        <v>Alta</v>
      </c>
      <c r="N724" s="18" t="s">
        <v>773</v>
      </c>
      <c r="O724" s="3" t="s">
        <v>29</v>
      </c>
      <c r="P724" s="2">
        <f>IF(DatosLimpios[[#This Row],[Number of Affected Users]]="six hundred",600,VALUE(DatosLimpios[[#This Row],[Number of Affected Users]]))</f>
        <v>165496</v>
      </c>
      <c r="Q724" s="2">
        <f>IF(DatosLimpios[[#This Row],[Number of Affected Users]]="six hundred",600,VALUE(DatosLimpios[[#This Row],[Number of Affected Users]]))</f>
        <v>165496</v>
      </c>
      <c r="R724" s="11">
        <f>DatosLimpios[[#This Row],[Perdida economica UNK]] /DatosLimpios[[#This Row],[Nº de Usuarios Afectados]]</f>
        <v>30.429738483105332</v>
      </c>
      <c r="S724" s="11" t="str">
        <f>IF(DatosLimpios[[#This Row],[Perdida $ por Usuario]]&gt;100, "Grave",IF(DatosLimpios[[#This Row],[Perdida $ por Usuario]]&gt;40, "Moderada","Leve"))</f>
        <v>Leve</v>
      </c>
      <c r="T724" s="1" t="str">
        <f t="shared" si="11"/>
        <v>Nation-state</v>
      </c>
      <c r="U724" s="3" t="s">
        <v>25</v>
      </c>
      <c r="V724" s="3" t="s">
        <v>57</v>
      </c>
      <c r="W724" s="2">
        <v>72</v>
      </c>
      <c r="X724" s="2" t="str">
        <f>IF(DatosLimpios[[#This Row],[Incident Resolution Time (in Hours)]]&gt;50,"Tardia",IF(DatosLimpios[[#This Row],[Incident Resolution Time (in Hours)]]&gt;20,"Media","Rapida" ))</f>
        <v>Tardia</v>
      </c>
    </row>
    <row r="725" spans="1:24" x14ac:dyDescent="0.25">
      <c r="A725" s="2">
        <v>728</v>
      </c>
      <c r="B725" s="3" t="s">
        <v>60</v>
      </c>
      <c r="C7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725" s="1" t="str">
        <f>IFERROR(VLOOKUP(DatosLimpios[[#This Row],[Paises]], TablaRegiones[],2,FALSE), "Otra")</f>
        <v>Asia</v>
      </c>
      <c r="E725" s="2">
        <v>2021</v>
      </c>
      <c r="F725" s="3" t="s">
        <v>17</v>
      </c>
      <c r="G725" s="2">
        <f xml:space="preserve"> 2025 -DatosLimpios[[#This Row],[Year]]</f>
        <v>4</v>
      </c>
      <c r="H725" s="1" t="str">
        <f>IF(TRIM(DatosLimpios[[#This Row],[Attack Type]])="","Unknown",PROPER(TRIM(LOWER(DatosLimpios[[#This Row],[Attack Type]]))))</f>
        <v>Ransomware</v>
      </c>
      <c r="I725" s="3" t="s">
        <v>46</v>
      </c>
      <c r="J72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25" s="11">
        <v>3492</v>
      </c>
      <c r="L725" s="11">
        <f>IF(DatosLimpios[[#This Row],[Financial Loss (in Million $) ]]="",0,ABS(DatosLimpios[[#This Row],[Financial Loss (in Million $) ]]))*1000</f>
        <v>3492000</v>
      </c>
      <c r="M725" s="11" t="str">
        <f>IF(DatosLimpios[[#This Row],[Perdida economica UNK]]&gt;4000000,"Alta", IF(DatosLimpios[[#This Row],[Perdida economica UNK]]&gt;100000,"Media", "Baja"))</f>
        <v>Media</v>
      </c>
      <c r="N725" s="18" t="s">
        <v>774</v>
      </c>
      <c r="O725" s="3" t="s">
        <v>33</v>
      </c>
      <c r="P725" s="2">
        <f>IF(DatosLimpios[[#This Row],[Number of Affected Users]]="six hundred",600,VALUE(DatosLimpios[[#This Row],[Number of Affected Users]]))</f>
        <v>501490</v>
      </c>
      <c r="Q725" s="2">
        <f>IF(DatosLimpios[[#This Row],[Number of Affected Users]]="six hundred",600,VALUE(DatosLimpios[[#This Row],[Number of Affected Users]]))</f>
        <v>501490</v>
      </c>
      <c r="R725" s="11">
        <f>DatosLimpios[[#This Row],[Perdida economica UNK]] /DatosLimpios[[#This Row],[Nº de Usuarios Afectados]]</f>
        <v>6.9632495164410058</v>
      </c>
      <c r="S725" s="11" t="str">
        <f>IF(DatosLimpios[[#This Row],[Perdida $ por Usuario]]&gt;100, "Grave",IF(DatosLimpios[[#This Row],[Perdida $ por Usuario]]&gt;40, "Moderada","Leve"))</f>
        <v>Leve</v>
      </c>
      <c r="T725" s="1" t="str">
        <f t="shared" si="11"/>
        <v>Insider</v>
      </c>
      <c r="U725" s="3" t="s">
        <v>34</v>
      </c>
      <c r="V725" s="3" t="s">
        <v>49</v>
      </c>
      <c r="W725" s="2">
        <v>44</v>
      </c>
      <c r="X725" s="2" t="str">
        <f>IF(DatosLimpios[[#This Row],[Incident Resolution Time (in Hours)]]&gt;50,"Tardia",IF(DatosLimpios[[#This Row],[Incident Resolution Time (in Hours)]]&gt;20,"Media","Rapida" ))</f>
        <v>Media</v>
      </c>
    </row>
    <row r="726" spans="1:24" x14ac:dyDescent="0.25">
      <c r="A726" s="2">
        <v>729</v>
      </c>
      <c r="B726" s="3" t="s">
        <v>45</v>
      </c>
      <c r="C7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726" s="1" t="str">
        <f>IFERROR(VLOOKUP(DatosLimpios[[#This Row],[Paises]], TablaRegiones[],2,FALSE), "Otra")</f>
        <v>Asia</v>
      </c>
      <c r="E726" s="2">
        <v>2016</v>
      </c>
      <c r="F726" s="3" t="s">
        <v>63</v>
      </c>
      <c r="G726" s="2">
        <f xml:space="preserve"> 2025 -DatosLimpios[[#This Row],[Year]]</f>
        <v>9</v>
      </c>
      <c r="H726" s="1" t="str">
        <f>IF(TRIM(DatosLimpios[[#This Row],[Attack Type]])="","Unknown",PROPER(TRIM(LOWER(DatosLimpios[[#This Row],[Attack Type]]))))</f>
        <v>Malware</v>
      </c>
      <c r="I726" s="3" t="s">
        <v>46</v>
      </c>
      <c r="J72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26" s="11">
        <v>1181</v>
      </c>
      <c r="L726" s="11">
        <f>IF(DatosLimpios[[#This Row],[Financial Loss (in Million $) ]]="",0,ABS(DatosLimpios[[#This Row],[Financial Loss (in Million $) ]]))*1000</f>
        <v>1181000</v>
      </c>
      <c r="M726" s="11" t="str">
        <f>IF(DatosLimpios[[#This Row],[Perdida economica UNK]]&gt;4000000,"Alta", IF(DatosLimpios[[#This Row],[Perdida economica UNK]]&gt;100000,"Media", "Baja"))</f>
        <v>Media</v>
      </c>
      <c r="N726" s="18" t="s">
        <v>775</v>
      </c>
      <c r="O726" s="3" t="s">
        <v>33</v>
      </c>
      <c r="P726" s="2">
        <f>IF(DatosLimpios[[#This Row],[Number of Affected Users]]="six hundred",600,VALUE(DatosLimpios[[#This Row],[Number of Affected Users]]))</f>
        <v>392365</v>
      </c>
      <c r="Q726" s="2">
        <f>IF(DatosLimpios[[#This Row],[Number of Affected Users]]="six hundred",600,VALUE(DatosLimpios[[#This Row],[Number of Affected Users]]))</f>
        <v>392365</v>
      </c>
      <c r="R726" s="11">
        <f>DatosLimpios[[#This Row],[Perdida economica UNK]] /DatosLimpios[[#This Row],[Nº de Usuarios Afectados]]</f>
        <v>3.0099524677277536</v>
      </c>
      <c r="S726" s="11" t="str">
        <f>IF(DatosLimpios[[#This Row],[Perdida $ por Usuario]]&gt;100, "Grave",IF(DatosLimpios[[#This Row],[Perdida $ por Usuario]]&gt;40, "Moderada","Leve"))</f>
        <v>Leve</v>
      </c>
      <c r="T726" s="1" t="str">
        <f t="shared" si="11"/>
        <v>Insider</v>
      </c>
      <c r="U726" s="3" t="s">
        <v>34</v>
      </c>
      <c r="V726" s="3" t="s">
        <v>37</v>
      </c>
      <c r="W726" s="2">
        <v>72</v>
      </c>
      <c r="X726" s="2" t="str">
        <f>IF(DatosLimpios[[#This Row],[Incident Resolution Time (in Hours)]]&gt;50,"Tardia",IF(DatosLimpios[[#This Row],[Incident Resolution Time (in Hours)]]&gt;20,"Media","Rapida" ))</f>
        <v>Tardia</v>
      </c>
    </row>
    <row r="727" spans="1:24" x14ac:dyDescent="0.25">
      <c r="A727" s="2">
        <v>730</v>
      </c>
      <c r="B727" s="3" t="s">
        <v>10</v>
      </c>
      <c r="C7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727" s="1" t="str">
        <f>IFERROR(VLOOKUP(DatosLimpios[[#This Row],[Paises]], TablaRegiones[],2,FALSE), "Otra")</f>
        <v>Asia</v>
      </c>
      <c r="E727" s="2">
        <v>2022</v>
      </c>
      <c r="F727" s="3" t="s">
        <v>63</v>
      </c>
      <c r="G727" s="2">
        <f xml:space="preserve"> 2025 -DatosLimpios[[#This Row],[Year]]</f>
        <v>3</v>
      </c>
      <c r="H727" s="1" t="str">
        <f>IF(TRIM(DatosLimpios[[#This Row],[Attack Type]])="","Unknown",PROPER(TRIM(LOWER(DatosLimpios[[#This Row],[Attack Type]]))))</f>
        <v>Malware</v>
      </c>
      <c r="I727" s="3" t="s">
        <v>12</v>
      </c>
      <c r="J72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27" s="11">
        <v>9672</v>
      </c>
      <c r="L727" s="11">
        <f>IF(DatosLimpios[[#This Row],[Financial Loss (in Million $) ]]="",0,ABS(DatosLimpios[[#This Row],[Financial Loss (in Million $) ]]))*1000</f>
        <v>9672000</v>
      </c>
      <c r="M727" s="11" t="str">
        <f>IF(DatosLimpios[[#This Row],[Perdida economica UNK]]&gt;4000000,"Alta", IF(DatosLimpios[[#This Row],[Perdida economica UNK]]&gt;100000,"Media", "Baja"))</f>
        <v>Alta</v>
      </c>
      <c r="N727" s="18" t="s">
        <v>776</v>
      </c>
      <c r="O727" s="3" t="s">
        <v>33</v>
      </c>
      <c r="P727" s="2">
        <f>IF(DatosLimpios[[#This Row],[Number of Affected Users]]="six hundred",600,VALUE(DatosLimpios[[#This Row],[Number of Affected Users]]))</f>
        <v>194617</v>
      </c>
      <c r="Q727" s="2">
        <f>IF(DatosLimpios[[#This Row],[Number of Affected Users]]="six hundred",600,VALUE(DatosLimpios[[#This Row],[Number of Affected Users]]))</f>
        <v>194617</v>
      </c>
      <c r="R727" s="11">
        <f>DatosLimpios[[#This Row],[Perdida economica UNK]] /DatosLimpios[[#This Row],[Nº de Usuarios Afectados]]</f>
        <v>49.69761120559869</v>
      </c>
      <c r="S727" s="11" t="str">
        <f>IF(DatosLimpios[[#This Row],[Perdida $ por Usuario]]&gt;100, "Grave",IF(DatosLimpios[[#This Row],[Perdida $ por Usuario]]&gt;40, "Moderada","Leve"))</f>
        <v>Moderada</v>
      </c>
      <c r="T727" s="1" t="str">
        <f t="shared" si="11"/>
        <v>Insider</v>
      </c>
      <c r="U727" s="3" t="s">
        <v>34</v>
      </c>
      <c r="V727" s="3" t="s">
        <v>37</v>
      </c>
      <c r="W727" s="2">
        <v>31</v>
      </c>
      <c r="X727" s="2" t="str">
        <f>IF(DatosLimpios[[#This Row],[Incident Resolution Time (in Hours)]]&gt;50,"Tardia",IF(DatosLimpios[[#This Row],[Incident Resolution Time (in Hours)]]&gt;20,"Media","Rapida" ))</f>
        <v>Media</v>
      </c>
    </row>
    <row r="728" spans="1:24" x14ac:dyDescent="0.25">
      <c r="A728" s="2">
        <v>731</v>
      </c>
      <c r="B728" s="3" t="s">
        <v>71</v>
      </c>
      <c r="C7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28" s="1" t="str">
        <f>IFERROR(VLOOKUP(DatosLimpios[[#This Row],[Paises]], TablaRegiones[],2,FALSE), "Otra")</f>
        <v>Asia</v>
      </c>
      <c r="E728" s="2">
        <v>2022</v>
      </c>
      <c r="F728" s="3" t="s">
        <v>22</v>
      </c>
      <c r="G728" s="2">
        <f xml:space="preserve"> 2025 -DatosLimpios[[#This Row],[Year]]</f>
        <v>3</v>
      </c>
      <c r="H728" s="1" t="str">
        <f>IF(TRIM(DatosLimpios[[#This Row],[Attack Type]])="","Unknown",PROPER(TRIM(LOWER(DatosLimpios[[#This Row],[Attack Type]]))))</f>
        <v>Man-In-The-Middle</v>
      </c>
      <c r="I728" s="3" t="s">
        <v>18</v>
      </c>
      <c r="J72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28" s="11">
        <v>4434</v>
      </c>
      <c r="L728" s="11">
        <f>IF(DatosLimpios[[#This Row],[Financial Loss (in Million $) ]]="",0,ABS(DatosLimpios[[#This Row],[Financial Loss (in Million $) ]]))*1000</f>
        <v>4434000</v>
      </c>
      <c r="M728" s="11" t="str">
        <f>IF(DatosLimpios[[#This Row],[Perdida economica UNK]]&gt;4000000,"Alta", IF(DatosLimpios[[#This Row],[Perdida economica UNK]]&gt;100000,"Media", "Baja"))</f>
        <v>Alta</v>
      </c>
      <c r="N728" s="18" t="s">
        <v>777</v>
      </c>
      <c r="O728" s="3" t="s">
        <v>36</v>
      </c>
      <c r="P728" s="2">
        <f>IF(DatosLimpios[[#This Row],[Number of Affected Users]]="six hundred",600,VALUE(DatosLimpios[[#This Row],[Number of Affected Users]]))</f>
        <v>516125</v>
      </c>
      <c r="Q728" s="2">
        <f>IF(DatosLimpios[[#This Row],[Number of Affected Users]]="six hundred",600,VALUE(DatosLimpios[[#This Row],[Number of Affected Users]]))</f>
        <v>516125</v>
      </c>
      <c r="R728" s="11">
        <f>DatosLimpios[[#This Row],[Perdida economica UNK]] /DatosLimpios[[#This Row],[Nº de Usuarios Afectados]]</f>
        <v>8.5909421167352864</v>
      </c>
      <c r="S728" s="11" t="str">
        <f>IF(DatosLimpios[[#This Row],[Perdida $ por Usuario]]&gt;100, "Grave",IF(DatosLimpios[[#This Row],[Perdida $ por Usuario]]&gt;40, "Moderada","Leve"))</f>
        <v>Leve</v>
      </c>
      <c r="T728" s="1" t="str">
        <f t="shared" si="11"/>
        <v>Unknown</v>
      </c>
      <c r="U728" s="3" t="s">
        <v>52</v>
      </c>
      <c r="V728" s="3" t="s">
        <v>49</v>
      </c>
      <c r="W728" s="2">
        <v>67</v>
      </c>
      <c r="X728" s="2" t="str">
        <f>IF(DatosLimpios[[#This Row],[Incident Resolution Time (in Hours)]]&gt;50,"Tardia",IF(DatosLimpios[[#This Row],[Incident Resolution Time (in Hours)]]&gt;20,"Media","Rapida" ))</f>
        <v>Tardia</v>
      </c>
    </row>
    <row r="729" spans="1:24" x14ac:dyDescent="0.25">
      <c r="A729" s="2">
        <v>732</v>
      </c>
      <c r="B729" s="3" t="s">
        <v>58</v>
      </c>
      <c r="C7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29" s="1" t="str">
        <f>IFERROR(VLOOKUP(DatosLimpios[[#This Row],[Paises]], TablaRegiones[],2,FALSE), "Otra")</f>
        <v>Oceanía</v>
      </c>
      <c r="E729" s="2">
        <v>2021</v>
      </c>
      <c r="F729" s="3" t="s">
        <v>22</v>
      </c>
      <c r="G729" s="2">
        <f xml:space="preserve"> 2025 -DatosLimpios[[#This Row],[Year]]</f>
        <v>4</v>
      </c>
      <c r="H729" s="1" t="str">
        <f>IF(TRIM(DatosLimpios[[#This Row],[Attack Type]])="","Unknown",PROPER(TRIM(LOWER(DatosLimpios[[#This Row],[Attack Type]]))))</f>
        <v>Man-In-The-Middle</v>
      </c>
      <c r="I729" s="3" t="s">
        <v>27</v>
      </c>
      <c r="J72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29" s="11">
        <v>6772</v>
      </c>
      <c r="L729" s="11">
        <f>IF(DatosLimpios[[#This Row],[Financial Loss (in Million $) ]]="",0,ABS(DatosLimpios[[#This Row],[Financial Loss (in Million $) ]]))*1000</f>
        <v>6772000</v>
      </c>
      <c r="M729" s="11" t="str">
        <f>IF(DatosLimpios[[#This Row],[Perdida economica UNK]]&gt;4000000,"Alta", IF(DatosLimpios[[#This Row],[Perdida economica UNK]]&gt;100000,"Media", "Baja"))</f>
        <v>Alta</v>
      </c>
      <c r="N729" s="18" t="s">
        <v>778</v>
      </c>
      <c r="O729" s="3" t="s">
        <v>14</v>
      </c>
      <c r="P729" s="2">
        <f>IF(DatosLimpios[[#This Row],[Number of Affected Users]]="six hundred",600,VALUE(DatosLimpios[[#This Row],[Number of Affected Users]]))</f>
        <v>393335</v>
      </c>
      <c r="Q729" s="2">
        <f>IF(DatosLimpios[[#This Row],[Number of Affected Users]]="six hundred",600,VALUE(DatosLimpios[[#This Row],[Number of Affected Users]]))</f>
        <v>393335</v>
      </c>
      <c r="R729" s="11">
        <f>DatosLimpios[[#This Row],[Perdida economica UNK]] /DatosLimpios[[#This Row],[Nº de Usuarios Afectados]]</f>
        <v>17.21687619967712</v>
      </c>
      <c r="S729" s="11" t="str">
        <f>IF(DatosLimpios[[#This Row],[Perdida $ por Usuario]]&gt;100, "Grave",IF(DatosLimpios[[#This Row],[Perdida $ por Usuario]]&gt;40, "Moderada","Leve"))</f>
        <v>Leve</v>
      </c>
      <c r="T729" s="1" t="str">
        <f t="shared" si="11"/>
        <v>Hacker Group</v>
      </c>
      <c r="U729" s="3" t="s">
        <v>34</v>
      </c>
      <c r="V729" s="3" t="s">
        <v>37</v>
      </c>
      <c r="W729" s="2">
        <v>31</v>
      </c>
      <c r="X729" s="2" t="str">
        <f>IF(DatosLimpios[[#This Row],[Incident Resolution Time (in Hours)]]&gt;50,"Tardia",IF(DatosLimpios[[#This Row],[Incident Resolution Time (in Hours)]]&gt;20,"Media","Rapida" ))</f>
        <v>Media</v>
      </c>
    </row>
    <row r="730" spans="1:24" x14ac:dyDescent="0.25">
      <c r="A730" s="2">
        <v>733</v>
      </c>
      <c r="B730" s="3" t="s">
        <v>26</v>
      </c>
      <c r="C7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30" s="1" t="str">
        <f>IFERROR(VLOOKUP(DatosLimpios[[#This Row],[Paises]], TablaRegiones[],2,FALSE), "Otra")</f>
        <v>Europa</v>
      </c>
      <c r="E730" s="2">
        <v>2018</v>
      </c>
      <c r="F730" s="3" t="s">
        <v>42</v>
      </c>
      <c r="G730" s="2">
        <f xml:space="preserve"> 2025 -DatosLimpios[[#This Row],[Year]]</f>
        <v>7</v>
      </c>
      <c r="H730" s="1" t="str">
        <f>IF(TRIM(DatosLimpios[[#This Row],[Attack Type]])="","Unknown",PROPER(TRIM(LOWER(DatosLimpios[[#This Row],[Attack Type]]))))</f>
        <v>Sql Injection</v>
      </c>
      <c r="I730" s="3" t="s">
        <v>69</v>
      </c>
      <c r="J73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30" s="11">
        <v>3409</v>
      </c>
      <c r="L730" s="11">
        <f>IF(DatosLimpios[[#This Row],[Financial Loss (in Million $) ]]="",0,ABS(DatosLimpios[[#This Row],[Financial Loss (in Million $) ]]))*1000</f>
        <v>3409000</v>
      </c>
      <c r="M730" s="11" t="str">
        <f>IF(DatosLimpios[[#This Row],[Perdida economica UNK]]&gt;4000000,"Alta", IF(DatosLimpios[[#This Row],[Perdida economica UNK]]&gt;100000,"Media", "Baja"))</f>
        <v>Media</v>
      </c>
      <c r="N730" s="18" t="s">
        <v>779</v>
      </c>
      <c r="O730" s="3" t="s">
        <v>36</v>
      </c>
      <c r="P730" s="2">
        <f>IF(DatosLimpios[[#This Row],[Number of Affected Users]]="six hundred",600,VALUE(DatosLimpios[[#This Row],[Number of Affected Users]]))</f>
        <v>197436</v>
      </c>
      <c r="Q730" s="2">
        <f>IF(DatosLimpios[[#This Row],[Number of Affected Users]]="six hundred",600,VALUE(DatosLimpios[[#This Row],[Number of Affected Users]]))</f>
        <v>197436</v>
      </c>
      <c r="R730" s="11">
        <f>DatosLimpios[[#This Row],[Perdida economica UNK]] /DatosLimpios[[#This Row],[Nº de Usuarios Afectados]]</f>
        <v>17.266354666828743</v>
      </c>
      <c r="S730" s="11" t="str">
        <f>IF(DatosLimpios[[#This Row],[Perdida $ por Usuario]]&gt;100, "Grave",IF(DatosLimpios[[#This Row],[Perdida $ por Usuario]]&gt;40, "Moderada","Leve"))</f>
        <v>Leve</v>
      </c>
      <c r="T730" s="1" t="str">
        <f t="shared" si="11"/>
        <v>Unknown</v>
      </c>
      <c r="U730" s="3" t="s">
        <v>52</v>
      </c>
      <c r="V730" s="3" t="s">
        <v>37</v>
      </c>
      <c r="W730" s="2">
        <v>10</v>
      </c>
      <c r="X730" s="2" t="str">
        <f>IF(DatosLimpios[[#This Row],[Incident Resolution Time (in Hours)]]&gt;50,"Tardia",IF(DatosLimpios[[#This Row],[Incident Resolution Time (in Hours)]]&gt;20,"Media","Rapida" ))</f>
        <v>Rapida</v>
      </c>
    </row>
    <row r="731" spans="1:24" x14ac:dyDescent="0.25">
      <c r="A731" s="2">
        <v>734</v>
      </c>
      <c r="B731" s="3" t="s">
        <v>41</v>
      </c>
      <c r="C7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31" s="1" t="str">
        <f>IFERROR(VLOOKUP(DatosLimpios[[#This Row],[Paises]], TablaRegiones[],2,FALSE), "Otra")</f>
        <v>Europa</v>
      </c>
      <c r="E731" s="2">
        <v>2022</v>
      </c>
      <c r="F731" s="3" t="s">
        <v>39</v>
      </c>
      <c r="G731" s="2">
        <f xml:space="preserve"> 2025 -DatosLimpios[[#This Row],[Year]]</f>
        <v>3</v>
      </c>
      <c r="H731" s="1" t="str">
        <f>IF(TRIM(DatosLimpios[[#This Row],[Attack Type]])="","Unknown",PROPER(TRIM(LOWER(DatosLimpios[[#This Row],[Attack Type]]))))</f>
        <v>Ddos</v>
      </c>
      <c r="I731" s="3" t="s">
        <v>12</v>
      </c>
      <c r="J73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31" s="11">
        <v>3151</v>
      </c>
      <c r="L731" s="11">
        <f>IF(DatosLimpios[[#This Row],[Financial Loss (in Million $) ]]="",0,ABS(DatosLimpios[[#This Row],[Financial Loss (in Million $) ]]))*1000</f>
        <v>3151000</v>
      </c>
      <c r="M731" s="11" t="str">
        <f>IF(DatosLimpios[[#This Row],[Perdida economica UNK]]&gt;4000000,"Alta", IF(DatosLimpios[[#This Row],[Perdida economica UNK]]&gt;100000,"Media", "Baja"))</f>
        <v>Media</v>
      </c>
      <c r="N731" s="18" t="s">
        <v>780</v>
      </c>
      <c r="O731" s="3" t="s">
        <v>29</v>
      </c>
      <c r="P731" s="2">
        <f>IF(DatosLimpios[[#This Row],[Number of Affected Users]]="six hundred",600,VALUE(DatosLimpios[[#This Row],[Number of Affected Users]]))</f>
        <v>452360</v>
      </c>
      <c r="Q731" s="2">
        <f>IF(DatosLimpios[[#This Row],[Number of Affected Users]]="six hundred",600,VALUE(DatosLimpios[[#This Row],[Number of Affected Users]]))</f>
        <v>452360</v>
      </c>
      <c r="R731" s="11">
        <f>DatosLimpios[[#This Row],[Perdida economica UNK]] /DatosLimpios[[#This Row],[Nº de Usuarios Afectados]]</f>
        <v>6.9656910425324963</v>
      </c>
      <c r="S731" s="11" t="str">
        <f>IF(DatosLimpios[[#This Row],[Perdida $ por Usuario]]&gt;100, "Grave",IF(DatosLimpios[[#This Row],[Perdida $ por Usuario]]&gt;40, "Moderada","Leve"))</f>
        <v>Leve</v>
      </c>
      <c r="T731" s="1" t="str">
        <f t="shared" si="11"/>
        <v>Nation-state</v>
      </c>
      <c r="U731" s="3" t="s">
        <v>52</v>
      </c>
      <c r="V731" s="3" t="s">
        <v>37</v>
      </c>
      <c r="W731" s="2">
        <v>65</v>
      </c>
      <c r="X731" s="2" t="str">
        <f>IF(DatosLimpios[[#This Row],[Incident Resolution Time (in Hours)]]&gt;50,"Tardia",IF(DatosLimpios[[#This Row],[Incident Resolution Time (in Hours)]]&gt;20,"Media","Rapida" ))</f>
        <v>Tardia</v>
      </c>
    </row>
    <row r="732" spans="1:24" x14ac:dyDescent="0.25">
      <c r="A732" s="2">
        <v>735</v>
      </c>
      <c r="B732" s="3" t="s">
        <v>58</v>
      </c>
      <c r="C7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32" s="1" t="str">
        <f>IFERROR(VLOOKUP(DatosLimpios[[#This Row],[Paises]], TablaRegiones[],2,FALSE), "Otra")</f>
        <v>Oceanía</v>
      </c>
      <c r="E732" s="2">
        <v>2018</v>
      </c>
      <c r="F732" s="3" t="s">
        <v>39</v>
      </c>
      <c r="G732" s="2">
        <f xml:space="preserve"> 2025 -DatosLimpios[[#This Row],[Year]]</f>
        <v>7</v>
      </c>
      <c r="H732" s="1" t="str">
        <f>IF(TRIM(DatosLimpios[[#This Row],[Attack Type]])="","Unknown",PROPER(TRIM(LOWER(DatosLimpios[[#This Row],[Attack Type]]))))</f>
        <v>Ddos</v>
      </c>
      <c r="I732" s="3" t="s">
        <v>47</v>
      </c>
      <c r="J73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32" s="11">
        <v>2039</v>
      </c>
      <c r="L732" s="11">
        <f>IF(DatosLimpios[[#This Row],[Financial Loss (in Million $) ]]="",0,ABS(DatosLimpios[[#This Row],[Financial Loss (in Million $) ]]))*1000</f>
        <v>2039000</v>
      </c>
      <c r="M732" s="11" t="str">
        <f>IF(DatosLimpios[[#This Row],[Perdida economica UNK]]&gt;4000000,"Alta", IF(DatosLimpios[[#This Row],[Perdida economica UNK]]&gt;100000,"Media", "Baja"))</f>
        <v>Media</v>
      </c>
      <c r="N732" s="18" t="s">
        <v>781</v>
      </c>
      <c r="O732" s="3" t="s">
        <v>36</v>
      </c>
      <c r="P732" s="2">
        <f>IF(DatosLimpios[[#This Row],[Number of Affected Users]]="six hundred",600,VALUE(DatosLimpios[[#This Row],[Number of Affected Users]]))</f>
        <v>913090</v>
      </c>
      <c r="Q732" s="2">
        <f>IF(DatosLimpios[[#This Row],[Number of Affected Users]]="six hundred",600,VALUE(DatosLimpios[[#This Row],[Number of Affected Users]]))</f>
        <v>913090</v>
      </c>
      <c r="R732" s="11">
        <f>DatosLimpios[[#This Row],[Perdida economica UNK]] /DatosLimpios[[#This Row],[Nº de Usuarios Afectados]]</f>
        <v>2.2330766956159853</v>
      </c>
      <c r="S732" s="11" t="str">
        <f>IF(DatosLimpios[[#This Row],[Perdida $ por Usuario]]&gt;100, "Grave",IF(DatosLimpios[[#This Row],[Perdida $ por Usuario]]&gt;40, "Moderada","Leve"))</f>
        <v>Leve</v>
      </c>
      <c r="T732" s="1" t="str">
        <f t="shared" si="11"/>
        <v>Unknown</v>
      </c>
      <c r="U732" s="3" t="s">
        <v>52</v>
      </c>
      <c r="V732" s="3" t="s">
        <v>16</v>
      </c>
      <c r="W732" s="2">
        <v>2</v>
      </c>
      <c r="X732" s="2" t="str">
        <f>IF(DatosLimpios[[#This Row],[Incident Resolution Time (in Hours)]]&gt;50,"Tardia",IF(DatosLimpios[[#This Row],[Incident Resolution Time (in Hours)]]&gt;20,"Media","Rapida" ))</f>
        <v>Rapida</v>
      </c>
    </row>
    <row r="733" spans="1:24" x14ac:dyDescent="0.25">
      <c r="A733" s="2">
        <v>736</v>
      </c>
      <c r="B733" s="3" t="s">
        <v>32</v>
      </c>
      <c r="C7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733" s="1" t="str">
        <f>IFERROR(VLOOKUP(DatosLimpios[[#This Row],[Paises]], TablaRegiones[],2,FALSE), "Otra")</f>
        <v>Europa</v>
      </c>
      <c r="E733" s="2">
        <v>2018</v>
      </c>
      <c r="F733" s="3" t="s">
        <v>42</v>
      </c>
      <c r="G733" s="2">
        <f xml:space="preserve"> 2025 -DatosLimpios[[#This Row],[Year]]</f>
        <v>7</v>
      </c>
      <c r="H733" s="1" t="str">
        <f>IF(TRIM(DatosLimpios[[#This Row],[Attack Type]])="","Unknown",PROPER(TRIM(LOWER(DatosLimpios[[#This Row],[Attack Type]]))))</f>
        <v>Sql Injection</v>
      </c>
      <c r="I733" s="3" t="s">
        <v>27</v>
      </c>
      <c r="J73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33" s="11">
        <v>3865</v>
      </c>
      <c r="L733" s="11">
        <f>IF(DatosLimpios[[#This Row],[Financial Loss (in Million $) ]]="",0,ABS(DatosLimpios[[#This Row],[Financial Loss (in Million $) ]]))*1000</f>
        <v>3865000</v>
      </c>
      <c r="M733" s="11" t="str">
        <f>IF(DatosLimpios[[#This Row],[Perdida economica UNK]]&gt;4000000,"Alta", IF(DatosLimpios[[#This Row],[Perdida economica UNK]]&gt;100000,"Media", "Baja"))</f>
        <v>Media</v>
      </c>
      <c r="N733" s="18" t="s">
        <v>782</v>
      </c>
      <c r="O733" s="3" t="s">
        <v>33</v>
      </c>
      <c r="P733" s="2">
        <f>IF(DatosLimpios[[#This Row],[Number of Affected Users]]="six hundred",600,VALUE(DatosLimpios[[#This Row],[Number of Affected Users]]))</f>
        <v>368222</v>
      </c>
      <c r="Q733" s="2">
        <f>IF(DatosLimpios[[#This Row],[Number of Affected Users]]="six hundred",600,VALUE(DatosLimpios[[#This Row],[Number of Affected Users]]))</f>
        <v>368222</v>
      </c>
      <c r="R733" s="11">
        <f>DatosLimpios[[#This Row],[Perdida economica UNK]] /DatosLimpios[[#This Row],[Nº de Usuarios Afectados]]</f>
        <v>10.496385332761214</v>
      </c>
      <c r="S733" s="11" t="str">
        <f>IF(DatosLimpios[[#This Row],[Perdida $ por Usuario]]&gt;100, "Grave",IF(DatosLimpios[[#This Row],[Perdida $ por Usuario]]&gt;40, "Moderada","Leve"))</f>
        <v>Leve</v>
      </c>
      <c r="T733" s="1" t="str">
        <f t="shared" si="11"/>
        <v>Insider</v>
      </c>
      <c r="U733" s="3" t="s">
        <v>52</v>
      </c>
      <c r="V733" s="3" t="s">
        <v>16</v>
      </c>
      <c r="W733" s="2">
        <v>56</v>
      </c>
      <c r="X733" s="2" t="str">
        <f>IF(DatosLimpios[[#This Row],[Incident Resolution Time (in Hours)]]&gt;50,"Tardia",IF(DatosLimpios[[#This Row],[Incident Resolution Time (in Hours)]]&gt;20,"Media","Rapida" ))</f>
        <v>Tardia</v>
      </c>
    </row>
    <row r="734" spans="1:24" x14ac:dyDescent="0.25">
      <c r="A734" s="2">
        <v>737</v>
      </c>
      <c r="B734" s="3" t="s">
        <v>45</v>
      </c>
      <c r="C7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734" s="1" t="str">
        <f>IFERROR(VLOOKUP(DatosLimpios[[#This Row],[Paises]], TablaRegiones[],2,FALSE), "Otra")</f>
        <v>Asia</v>
      </c>
      <c r="E734" s="2">
        <v>2022</v>
      </c>
      <c r="F734" s="3" t="s">
        <v>42</v>
      </c>
      <c r="G734" s="2">
        <f xml:space="preserve"> 2025 -DatosLimpios[[#This Row],[Year]]</f>
        <v>3</v>
      </c>
      <c r="H734" s="1" t="str">
        <f>IF(TRIM(DatosLimpios[[#This Row],[Attack Type]])="","Unknown",PROPER(TRIM(LOWER(DatosLimpios[[#This Row],[Attack Type]]))))</f>
        <v>Sql Injection</v>
      </c>
      <c r="I734" s="3" t="s">
        <v>47</v>
      </c>
      <c r="J73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34" s="11">
        <v>773</v>
      </c>
      <c r="L734" s="11">
        <f>IF(DatosLimpios[[#This Row],[Financial Loss (in Million $) ]]="",0,ABS(DatosLimpios[[#This Row],[Financial Loss (in Million $) ]]))*1000</f>
        <v>773000</v>
      </c>
      <c r="M734" s="11" t="str">
        <f>IF(DatosLimpios[[#This Row],[Perdida economica UNK]]&gt;4000000,"Alta", IF(DatosLimpios[[#This Row],[Perdida economica UNK]]&gt;100000,"Media", "Baja"))</f>
        <v>Media</v>
      </c>
      <c r="N734" s="18" t="s">
        <v>783</v>
      </c>
      <c r="O734" s="3" t="s">
        <v>36</v>
      </c>
      <c r="P734" s="2">
        <f>IF(DatosLimpios[[#This Row],[Number of Affected Users]]="six hundred",600,VALUE(DatosLimpios[[#This Row],[Number of Affected Users]]))</f>
        <v>826937</v>
      </c>
      <c r="Q734" s="2">
        <f>IF(DatosLimpios[[#This Row],[Number of Affected Users]]="six hundred",600,VALUE(DatosLimpios[[#This Row],[Number of Affected Users]]))</f>
        <v>826937</v>
      </c>
      <c r="R734" s="11">
        <f>DatosLimpios[[#This Row],[Perdida economica UNK]] /DatosLimpios[[#This Row],[Nº de Usuarios Afectados]]</f>
        <v>0.93477495867278881</v>
      </c>
      <c r="S734" s="11" t="str">
        <f>IF(DatosLimpios[[#This Row],[Perdida $ por Usuario]]&gt;100, "Grave",IF(DatosLimpios[[#This Row],[Perdida $ por Usuario]]&gt;40, "Moderada","Leve"))</f>
        <v>Leve</v>
      </c>
      <c r="T734" s="1" t="str">
        <f t="shared" si="11"/>
        <v>Unknown</v>
      </c>
      <c r="U734" s="3" t="s">
        <v>52</v>
      </c>
      <c r="V734" s="3" t="s">
        <v>31</v>
      </c>
      <c r="W734" s="2">
        <v>64</v>
      </c>
      <c r="X734" s="2" t="str">
        <f>IF(DatosLimpios[[#This Row],[Incident Resolution Time (in Hours)]]&gt;50,"Tardia",IF(DatosLimpios[[#This Row],[Incident Resolution Time (in Hours)]]&gt;20,"Media","Rapida" ))</f>
        <v>Tardia</v>
      </c>
    </row>
    <row r="735" spans="1:24" x14ac:dyDescent="0.25">
      <c r="A735" s="2">
        <v>738</v>
      </c>
      <c r="B735" s="3" t="s">
        <v>66</v>
      </c>
      <c r="C7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35" s="1" t="str">
        <f>IFERROR(VLOOKUP(DatosLimpios[[#This Row],[Paises]], TablaRegiones[],2,FALSE), "Otra")</f>
        <v>América</v>
      </c>
      <c r="E735" s="2">
        <v>2015</v>
      </c>
      <c r="F735" s="3" t="s">
        <v>17</v>
      </c>
      <c r="G735" s="2">
        <f xml:space="preserve"> 2025 -DatosLimpios[[#This Row],[Year]]</f>
        <v>10</v>
      </c>
      <c r="H735" s="1" t="str">
        <f>IF(TRIM(DatosLimpios[[#This Row],[Attack Type]])="","Unknown",PROPER(TRIM(LOWER(DatosLimpios[[#This Row],[Attack Type]]))))</f>
        <v>Ransomware</v>
      </c>
      <c r="I735" s="3" t="s">
        <v>18</v>
      </c>
      <c r="J73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35" s="11">
        <v>8993</v>
      </c>
      <c r="L735" s="11">
        <f>IF(DatosLimpios[[#This Row],[Financial Loss (in Million $) ]]="",0,ABS(DatosLimpios[[#This Row],[Financial Loss (in Million $) ]]))*1000</f>
        <v>8993000</v>
      </c>
      <c r="M735" s="11" t="str">
        <f>IF(DatosLimpios[[#This Row],[Perdida economica UNK]]&gt;4000000,"Alta", IF(DatosLimpios[[#This Row],[Perdida economica UNK]]&gt;100000,"Media", "Baja"))</f>
        <v>Alta</v>
      </c>
      <c r="N735" s="18" t="s">
        <v>784</v>
      </c>
      <c r="O735" s="3" t="s">
        <v>14</v>
      </c>
      <c r="P735" s="2">
        <f>IF(DatosLimpios[[#This Row],[Number of Affected Users]]="six hundred",600,VALUE(DatosLimpios[[#This Row],[Number of Affected Users]]))</f>
        <v>673959</v>
      </c>
      <c r="Q735" s="2">
        <f>IF(DatosLimpios[[#This Row],[Number of Affected Users]]="six hundred",600,VALUE(DatosLimpios[[#This Row],[Number of Affected Users]]))</f>
        <v>673959</v>
      </c>
      <c r="R735" s="11">
        <f>DatosLimpios[[#This Row],[Perdida economica UNK]] /DatosLimpios[[#This Row],[Nº de Usuarios Afectados]]</f>
        <v>13.343541669448735</v>
      </c>
      <c r="S735" s="11" t="str">
        <f>IF(DatosLimpios[[#This Row],[Perdida $ por Usuario]]&gt;100, "Grave",IF(DatosLimpios[[#This Row],[Perdida $ por Usuario]]&gt;40, "Moderada","Leve"))</f>
        <v>Leve</v>
      </c>
      <c r="T735" s="1" t="str">
        <f t="shared" si="11"/>
        <v>Hacker Group</v>
      </c>
      <c r="U735" s="3" t="s">
        <v>52</v>
      </c>
      <c r="V735" s="3" t="s">
        <v>49</v>
      </c>
      <c r="W735" s="2">
        <v>39</v>
      </c>
      <c r="X735" s="2" t="str">
        <f>IF(DatosLimpios[[#This Row],[Incident Resolution Time (in Hours)]]&gt;50,"Tardia",IF(DatosLimpios[[#This Row],[Incident Resolution Time (in Hours)]]&gt;20,"Media","Rapida" ))</f>
        <v>Media</v>
      </c>
    </row>
    <row r="736" spans="1:24" x14ac:dyDescent="0.25">
      <c r="A736" s="2">
        <v>739</v>
      </c>
      <c r="B736" s="3" t="s">
        <v>26</v>
      </c>
      <c r="C7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36" s="1" t="str">
        <f>IFERROR(VLOOKUP(DatosLimpios[[#This Row],[Paises]], TablaRegiones[],2,FALSE), "Otra")</f>
        <v>Europa</v>
      </c>
      <c r="E736" s="2">
        <v>2022</v>
      </c>
      <c r="F736" s="3" t="s">
        <v>17</v>
      </c>
      <c r="G736" s="2">
        <f xml:space="preserve"> 2025 -DatosLimpios[[#This Row],[Year]]</f>
        <v>3</v>
      </c>
      <c r="H736" s="1" t="str">
        <f>IF(TRIM(DatosLimpios[[#This Row],[Attack Type]])="","Unknown",PROPER(TRIM(LOWER(DatosLimpios[[#This Row],[Attack Type]]))))</f>
        <v>Ransomware</v>
      </c>
      <c r="I736" s="3" t="s">
        <v>12</v>
      </c>
      <c r="J73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36" s="11">
        <v>429</v>
      </c>
      <c r="L736" s="11">
        <f>IF(DatosLimpios[[#This Row],[Financial Loss (in Million $) ]]="",0,ABS(DatosLimpios[[#This Row],[Financial Loss (in Million $) ]]))*1000</f>
        <v>429000</v>
      </c>
      <c r="M736" s="11" t="str">
        <f>IF(DatosLimpios[[#This Row],[Perdida economica UNK]]&gt;4000000,"Alta", IF(DatosLimpios[[#This Row],[Perdida economica UNK]]&gt;100000,"Media", "Baja"))</f>
        <v>Media</v>
      </c>
      <c r="N736" s="18" t="s">
        <v>785</v>
      </c>
      <c r="O736" s="3" t="s">
        <v>29</v>
      </c>
      <c r="P736" s="2">
        <f>IF(DatosLimpios[[#This Row],[Number of Affected Users]]="six hundred",600,VALUE(DatosLimpios[[#This Row],[Number of Affected Users]]))</f>
        <v>383246</v>
      </c>
      <c r="Q736" s="2">
        <f>IF(DatosLimpios[[#This Row],[Number of Affected Users]]="six hundred",600,VALUE(DatosLimpios[[#This Row],[Number of Affected Users]]))</f>
        <v>383246</v>
      </c>
      <c r="R736" s="11">
        <f>DatosLimpios[[#This Row],[Perdida economica UNK]] /DatosLimpios[[#This Row],[Nº de Usuarios Afectados]]</f>
        <v>1.1193854599917545</v>
      </c>
      <c r="S736" s="11" t="str">
        <f>IF(DatosLimpios[[#This Row],[Perdida $ por Usuario]]&gt;100, "Grave",IF(DatosLimpios[[#This Row],[Perdida $ por Usuario]]&gt;40, "Moderada","Leve"))</f>
        <v>Leve</v>
      </c>
      <c r="T736" s="1" t="str">
        <f t="shared" si="11"/>
        <v>Nation-state</v>
      </c>
      <c r="U736" s="3" t="s">
        <v>15</v>
      </c>
      <c r="V736" s="3" t="s">
        <v>16</v>
      </c>
      <c r="W736" s="2">
        <v>45</v>
      </c>
      <c r="X736" s="2" t="str">
        <f>IF(DatosLimpios[[#This Row],[Incident Resolution Time (in Hours)]]&gt;50,"Tardia",IF(DatosLimpios[[#This Row],[Incident Resolution Time (in Hours)]]&gt;20,"Media","Rapida" ))</f>
        <v>Media</v>
      </c>
    </row>
    <row r="737" spans="1:24" x14ac:dyDescent="0.25">
      <c r="A737" s="2">
        <v>740</v>
      </c>
      <c r="B737" s="3" t="s">
        <v>26</v>
      </c>
      <c r="C7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37" s="1" t="str">
        <f>IFERROR(VLOOKUP(DatosLimpios[[#This Row],[Paises]], TablaRegiones[],2,FALSE), "Otra")</f>
        <v>Europa</v>
      </c>
      <c r="E737" s="2">
        <v>2019</v>
      </c>
      <c r="F737" s="3" t="s">
        <v>22</v>
      </c>
      <c r="G737" s="2">
        <f xml:space="preserve"> 2025 -DatosLimpios[[#This Row],[Year]]</f>
        <v>6</v>
      </c>
      <c r="H737" s="1" t="str">
        <f>IF(TRIM(DatosLimpios[[#This Row],[Attack Type]])="","Unknown",PROPER(TRIM(LOWER(DatosLimpios[[#This Row],[Attack Type]]))))</f>
        <v>Man-In-The-Middle</v>
      </c>
      <c r="I737" s="3" t="s">
        <v>46</v>
      </c>
      <c r="J73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37" s="11">
        <v>7603</v>
      </c>
      <c r="L737" s="11">
        <f>IF(DatosLimpios[[#This Row],[Financial Loss (in Million $) ]]="",0,ABS(DatosLimpios[[#This Row],[Financial Loss (in Million $) ]]))*1000</f>
        <v>7603000</v>
      </c>
      <c r="M737" s="11" t="str">
        <f>IF(DatosLimpios[[#This Row],[Perdida economica UNK]]&gt;4000000,"Alta", IF(DatosLimpios[[#This Row],[Perdida economica UNK]]&gt;100000,"Media", "Baja"))</f>
        <v>Alta</v>
      </c>
      <c r="N737" s="18" t="s">
        <v>786</v>
      </c>
      <c r="O737" s="3" t="s">
        <v>33</v>
      </c>
      <c r="P737" s="2">
        <f>IF(DatosLimpios[[#This Row],[Number of Affected Users]]="six hundred",600,VALUE(DatosLimpios[[#This Row],[Number of Affected Users]]))</f>
        <v>422890</v>
      </c>
      <c r="Q737" s="2">
        <f>IF(DatosLimpios[[#This Row],[Number of Affected Users]]="six hundred",600,VALUE(DatosLimpios[[#This Row],[Number of Affected Users]]))</f>
        <v>422890</v>
      </c>
      <c r="R737" s="11">
        <f>DatosLimpios[[#This Row],[Perdida economica UNK]] /DatosLimpios[[#This Row],[Nº de Usuarios Afectados]]</f>
        <v>17.978670576272791</v>
      </c>
      <c r="S737" s="11" t="str">
        <f>IF(DatosLimpios[[#This Row],[Perdida $ por Usuario]]&gt;100, "Grave",IF(DatosLimpios[[#This Row],[Perdida $ por Usuario]]&gt;40, "Moderada","Leve"))</f>
        <v>Leve</v>
      </c>
      <c r="T737" s="1" t="str">
        <f t="shared" si="11"/>
        <v>Insider</v>
      </c>
      <c r="U737" s="3" t="s">
        <v>34</v>
      </c>
      <c r="V737" s="3" t="s">
        <v>16</v>
      </c>
      <c r="W737" s="2">
        <v>4</v>
      </c>
      <c r="X737" s="2" t="str">
        <f>IF(DatosLimpios[[#This Row],[Incident Resolution Time (in Hours)]]&gt;50,"Tardia",IF(DatosLimpios[[#This Row],[Incident Resolution Time (in Hours)]]&gt;20,"Media","Rapida" ))</f>
        <v>Rapida</v>
      </c>
    </row>
    <row r="738" spans="1:24" x14ac:dyDescent="0.25">
      <c r="A738" s="2">
        <v>741</v>
      </c>
      <c r="B738" s="3" t="s">
        <v>58</v>
      </c>
      <c r="C7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38" s="1" t="str">
        <f>IFERROR(VLOOKUP(DatosLimpios[[#This Row],[Paises]], TablaRegiones[],2,FALSE), "Otra")</f>
        <v>Oceanía</v>
      </c>
      <c r="E738" s="2">
        <v>2020</v>
      </c>
      <c r="F738" s="3" t="s">
        <v>63</v>
      </c>
      <c r="G738" s="2">
        <f xml:space="preserve"> 2025 -DatosLimpios[[#This Row],[Year]]</f>
        <v>5</v>
      </c>
      <c r="H738" s="1" t="str">
        <f>IF(TRIM(DatosLimpios[[#This Row],[Attack Type]])="","Unknown",PROPER(TRIM(LOWER(DatosLimpios[[#This Row],[Attack Type]]))))</f>
        <v>Malware</v>
      </c>
      <c r="I738" s="3" t="s">
        <v>46</v>
      </c>
      <c r="J73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38" s="11">
        <v>423</v>
      </c>
      <c r="L738" s="11">
        <f>IF(DatosLimpios[[#This Row],[Financial Loss (in Million $) ]]="",0,ABS(DatosLimpios[[#This Row],[Financial Loss (in Million $) ]]))*1000</f>
        <v>423000</v>
      </c>
      <c r="M738" s="11" t="str">
        <f>IF(DatosLimpios[[#This Row],[Perdida economica UNK]]&gt;4000000,"Alta", IF(DatosLimpios[[#This Row],[Perdida economica UNK]]&gt;100000,"Media", "Baja"))</f>
        <v>Media</v>
      </c>
      <c r="N738" s="18" t="s">
        <v>787</v>
      </c>
      <c r="O738" s="3" t="s">
        <v>14</v>
      </c>
      <c r="P738" s="2">
        <f>IF(DatosLimpios[[#This Row],[Number of Affected Users]]="six hundred",600,VALUE(DatosLimpios[[#This Row],[Number of Affected Users]]))</f>
        <v>497035</v>
      </c>
      <c r="Q738" s="2">
        <f>IF(DatosLimpios[[#This Row],[Number of Affected Users]]="six hundred",600,VALUE(DatosLimpios[[#This Row],[Number of Affected Users]]))</f>
        <v>497035</v>
      </c>
      <c r="R738" s="11">
        <f>DatosLimpios[[#This Row],[Perdida economica UNK]] /DatosLimpios[[#This Row],[Nº de Usuarios Afectados]]</f>
        <v>0.85104670697234597</v>
      </c>
      <c r="S738" s="11" t="str">
        <f>IF(DatosLimpios[[#This Row],[Perdida $ por Usuario]]&gt;100, "Grave",IF(DatosLimpios[[#This Row],[Perdida $ por Usuario]]&gt;40, "Moderada","Leve"))</f>
        <v>Leve</v>
      </c>
      <c r="T738" s="1" t="str">
        <f t="shared" si="11"/>
        <v>Hacker Group</v>
      </c>
      <c r="U738" s="3" t="s">
        <v>52</v>
      </c>
      <c r="V738" s="3" t="s">
        <v>31</v>
      </c>
      <c r="W738" s="2">
        <v>66</v>
      </c>
      <c r="X738" s="2" t="str">
        <f>IF(DatosLimpios[[#This Row],[Incident Resolution Time (in Hours)]]&gt;50,"Tardia",IF(DatosLimpios[[#This Row],[Incident Resolution Time (in Hours)]]&gt;20,"Media","Rapida" ))</f>
        <v>Tardia</v>
      </c>
    </row>
    <row r="739" spans="1:24" x14ac:dyDescent="0.25">
      <c r="A739" s="2">
        <v>742</v>
      </c>
      <c r="B739" s="3" t="s">
        <v>66</v>
      </c>
      <c r="C7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39" s="1" t="str">
        <f>IFERROR(VLOOKUP(DatosLimpios[[#This Row],[Paises]], TablaRegiones[],2,FALSE), "Otra")</f>
        <v>América</v>
      </c>
      <c r="E739" s="2">
        <v>2023</v>
      </c>
      <c r="F739" s="3" t="s">
        <v>50</v>
      </c>
      <c r="G739" s="2">
        <f xml:space="preserve"> 2025 -DatosLimpios[[#This Row],[Year]]</f>
        <v>2</v>
      </c>
      <c r="H739" s="1" t="str">
        <f>IF(TRIM(DatosLimpios[[#This Row],[Attack Type]])="","Unknown",PROPER(TRIM(LOWER(DatosLimpios[[#This Row],[Attack Type]]))))</f>
        <v>Phishing</v>
      </c>
      <c r="I739" s="3" t="s">
        <v>69</v>
      </c>
      <c r="J73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39" s="11">
        <v>7257</v>
      </c>
      <c r="L739" s="11">
        <f>IF(DatosLimpios[[#This Row],[Financial Loss (in Million $) ]]="",0,ABS(DatosLimpios[[#This Row],[Financial Loss (in Million $) ]]))*1000</f>
        <v>7257000</v>
      </c>
      <c r="M739" s="11" t="str">
        <f>IF(DatosLimpios[[#This Row],[Perdida economica UNK]]&gt;4000000,"Alta", IF(DatosLimpios[[#This Row],[Perdida economica UNK]]&gt;100000,"Media", "Baja"))</f>
        <v>Alta</v>
      </c>
      <c r="N739" s="18" t="s">
        <v>788</v>
      </c>
      <c r="O739" s="3" t="s">
        <v>36</v>
      </c>
      <c r="P739" s="2">
        <f>IF(DatosLimpios[[#This Row],[Number of Affected Users]]="six hundred",600,VALUE(DatosLimpios[[#This Row],[Number of Affected Users]]))</f>
        <v>720220</v>
      </c>
      <c r="Q739" s="2">
        <f>IF(DatosLimpios[[#This Row],[Number of Affected Users]]="six hundred",600,VALUE(DatosLimpios[[#This Row],[Number of Affected Users]]))</f>
        <v>720220</v>
      </c>
      <c r="R739" s="11">
        <f>DatosLimpios[[#This Row],[Perdida economica UNK]] /DatosLimpios[[#This Row],[Nº de Usuarios Afectados]]</f>
        <v>10.076087862042154</v>
      </c>
      <c r="S739" s="11" t="str">
        <f>IF(DatosLimpios[[#This Row],[Perdida $ por Usuario]]&gt;100, "Grave",IF(DatosLimpios[[#This Row],[Perdida $ por Usuario]]&gt;40, "Moderada","Leve"))</f>
        <v>Leve</v>
      </c>
      <c r="T739" s="1" t="str">
        <f t="shared" si="11"/>
        <v>Unknown</v>
      </c>
      <c r="U739" s="3" t="s">
        <v>25</v>
      </c>
      <c r="V739" s="3" t="s">
        <v>49</v>
      </c>
      <c r="W739" s="2">
        <v>71</v>
      </c>
      <c r="X739" s="2" t="str">
        <f>IF(DatosLimpios[[#This Row],[Incident Resolution Time (in Hours)]]&gt;50,"Tardia",IF(DatosLimpios[[#This Row],[Incident Resolution Time (in Hours)]]&gt;20,"Media","Rapida" ))</f>
        <v>Tardia</v>
      </c>
    </row>
    <row r="740" spans="1:24" x14ac:dyDescent="0.25">
      <c r="A740" s="2">
        <v>743</v>
      </c>
      <c r="B740" s="3" t="s">
        <v>60</v>
      </c>
      <c r="C7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740" s="1" t="str">
        <f>IFERROR(VLOOKUP(DatosLimpios[[#This Row],[Paises]], TablaRegiones[],2,FALSE), "Otra")</f>
        <v>Asia</v>
      </c>
      <c r="E740" s="2">
        <v>2019</v>
      </c>
      <c r="F740" s="3" t="s">
        <v>50</v>
      </c>
      <c r="G740" s="2">
        <f xml:space="preserve"> 2025 -DatosLimpios[[#This Row],[Year]]</f>
        <v>6</v>
      </c>
      <c r="H740" s="1" t="str">
        <f>IF(TRIM(DatosLimpios[[#This Row],[Attack Type]])="","Unknown",PROPER(TRIM(LOWER(DatosLimpios[[#This Row],[Attack Type]]))))</f>
        <v>Phishing</v>
      </c>
      <c r="I740" s="3" t="s">
        <v>69</v>
      </c>
      <c r="J74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40" s="11">
        <v>937</v>
      </c>
      <c r="L740" s="11">
        <f>IF(DatosLimpios[[#This Row],[Financial Loss (in Million $) ]]="",0,ABS(DatosLimpios[[#This Row],[Financial Loss (in Million $) ]]))*1000</f>
        <v>937000</v>
      </c>
      <c r="M740" s="11" t="str">
        <f>IF(DatosLimpios[[#This Row],[Perdida economica UNK]]&gt;4000000,"Alta", IF(DatosLimpios[[#This Row],[Perdida economica UNK]]&gt;100000,"Media", "Baja"))</f>
        <v>Media</v>
      </c>
      <c r="N740" s="18" t="s">
        <v>789</v>
      </c>
      <c r="O740" s="3" t="s">
        <v>29</v>
      </c>
      <c r="P740" s="2">
        <f>IF(DatosLimpios[[#This Row],[Number of Affected Users]]="six hundred",600,VALUE(DatosLimpios[[#This Row],[Number of Affected Users]]))</f>
        <v>808318</v>
      </c>
      <c r="Q740" s="2">
        <f>IF(DatosLimpios[[#This Row],[Number of Affected Users]]="six hundred",600,VALUE(DatosLimpios[[#This Row],[Number of Affected Users]]))</f>
        <v>808318</v>
      </c>
      <c r="R740" s="11">
        <f>DatosLimpios[[#This Row],[Perdida economica UNK]] /DatosLimpios[[#This Row],[Nº de Usuarios Afectados]]</f>
        <v>1.1591972466281835</v>
      </c>
      <c r="S740" s="11" t="str">
        <f>IF(DatosLimpios[[#This Row],[Perdida $ por Usuario]]&gt;100, "Grave",IF(DatosLimpios[[#This Row],[Perdida $ por Usuario]]&gt;40, "Moderada","Leve"))</f>
        <v>Leve</v>
      </c>
      <c r="T740" s="1" t="str">
        <f t="shared" si="11"/>
        <v>Nation-state</v>
      </c>
      <c r="U740" s="3" t="s">
        <v>34</v>
      </c>
      <c r="V740" s="3" t="s">
        <v>37</v>
      </c>
      <c r="W740" s="2">
        <v>57</v>
      </c>
      <c r="X740" s="2" t="str">
        <f>IF(DatosLimpios[[#This Row],[Incident Resolution Time (in Hours)]]&gt;50,"Tardia",IF(DatosLimpios[[#This Row],[Incident Resolution Time (in Hours)]]&gt;20,"Media","Rapida" ))</f>
        <v>Tardia</v>
      </c>
    </row>
    <row r="741" spans="1:24" x14ac:dyDescent="0.25">
      <c r="A741" s="2">
        <v>744</v>
      </c>
      <c r="B741" s="3" t="s">
        <v>32</v>
      </c>
      <c r="C7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741" s="1" t="str">
        <f>IFERROR(VLOOKUP(DatosLimpios[[#This Row],[Paises]], TablaRegiones[],2,FALSE), "Otra")</f>
        <v>Europa</v>
      </c>
      <c r="E741" s="2">
        <v>2022</v>
      </c>
      <c r="F741" s="3" t="s">
        <v>42</v>
      </c>
      <c r="G741" s="2">
        <f xml:space="preserve"> 2025 -DatosLimpios[[#This Row],[Year]]</f>
        <v>3</v>
      </c>
      <c r="H741" s="1" t="str">
        <f>IF(TRIM(DatosLimpios[[#This Row],[Attack Type]])="","Unknown",PROPER(TRIM(LOWER(DatosLimpios[[#This Row],[Attack Type]]))))</f>
        <v>Sql Injection</v>
      </c>
      <c r="I741" s="3" t="s">
        <v>23</v>
      </c>
      <c r="J74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41" s="11">
        <v>6863</v>
      </c>
      <c r="L741" s="11">
        <f>IF(DatosLimpios[[#This Row],[Financial Loss (in Million $) ]]="",0,ABS(DatosLimpios[[#This Row],[Financial Loss (in Million $) ]]))*1000</f>
        <v>6863000</v>
      </c>
      <c r="M741" s="11" t="str">
        <f>IF(DatosLimpios[[#This Row],[Perdida economica UNK]]&gt;4000000,"Alta", IF(DatosLimpios[[#This Row],[Perdida economica UNK]]&gt;100000,"Media", "Baja"))</f>
        <v>Alta</v>
      </c>
      <c r="N741" s="18" t="s">
        <v>790</v>
      </c>
      <c r="O741" s="3" t="s">
        <v>36</v>
      </c>
      <c r="P741" s="2">
        <f>IF(DatosLimpios[[#This Row],[Number of Affected Users]]="six hundred",600,VALUE(DatosLimpios[[#This Row],[Number of Affected Users]]))</f>
        <v>294981</v>
      </c>
      <c r="Q741" s="2">
        <f>IF(DatosLimpios[[#This Row],[Number of Affected Users]]="six hundred",600,VALUE(DatosLimpios[[#This Row],[Number of Affected Users]]))</f>
        <v>294981</v>
      </c>
      <c r="R741" s="11">
        <f>DatosLimpios[[#This Row],[Perdida economica UNK]] /DatosLimpios[[#This Row],[Nº de Usuarios Afectados]]</f>
        <v>23.265905261694822</v>
      </c>
      <c r="S741" s="11" t="str">
        <f>IF(DatosLimpios[[#This Row],[Perdida $ por Usuario]]&gt;100, "Grave",IF(DatosLimpios[[#This Row],[Perdida $ por Usuario]]&gt;40, "Moderada","Leve"))</f>
        <v>Leve</v>
      </c>
      <c r="T741" s="1" t="str">
        <f t="shared" si="11"/>
        <v>Unknown</v>
      </c>
      <c r="U741" s="3" t="s">
        <v>52</v>
      </c>
      <c r="V741" s="3" t="s">
        <v>31</v>
      </c>
      <c r="W741" s="2">
        <v>3</v>
      </c>
      <c r="X741" s="2" t="str">
        <f>IF(DatosLimpios[[#This Row],[Incident Resolution Time (in Hours)]]&gt;50,"Tardia",IF(DatosLimpios[[#This Row],[Incident Resolution Time (in Hours)]]&gt;20,"Media","Rapida" ))</f>
        <v>Rapida</v>
      </c>
    </row>
    <row r="742" spans="1:24" x14ac:dyDescent="0.25">
      <c r="A742" s="2">
        <v>745</v>
      </c>
      <c r="B742" s="3" t="s">
        <v>87</v>
      </c>
      <c r="C7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42" s="1" t="str">
        <f>IFERROR(VLOOKUP(DatosLimpios[[#This Row],[Paises]], TablaRegiones[],2,FALSE), "Otra")</f>
        <v>América</v>
      </c>
      <c r="E742" s="2">
        <v>2017</v>
      </c>
      <c r="F742" s="3" t="s">
        <v>50</v>
      </c>
      <c r="G742" s="2">
        <f xml:space="preserve"> 2025 -DatosLimpios[[#This Row],[Year]]</f>
        <v>8</v>
      </c>
      <c r="H742" s="1" t="str">
        <f>IF(TRIM(DatosLimpios[[#This Row],[Attack Type]])="","Unknown",PROPER(TRIM(LOWER(DatosLimpios[[#This Row],[Attack Type]]))))</f>
        <v>Phishing</v>
      </c>
      <c r="I742" s="3" t="s">
        <v>47</v>
      </c>
      <c r="J74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42" s="11">
        <v>527</v>
      </c>
      <c r="L742" s="11">
        <f>IF(DatosLimpios[[#This Row],[Financial Loss (in Million $) ]]="",0,ABS(DatosLimpios[[#This Row],[Financial Loss (in Million $) ]]))*1000</f>
        <v>527000</v>
      </c>
      <c r="M742" s="11" t="str">
        <f>IF(DatosLimpios[[#This Row],[Perdida economica UNK]]&gt;4000000,"Alta", IF(DatosLimpios[[#This Row],[Perdida economica UNK]]&gt;100000,"Media", "Baja"))</f>
        <v>Media</v>
      </c>
      <c r="N742" s="18" t="s">
        <v>791</v>
      </c>
      <c r="O742" s="3" t="s">
        <v>29</v>
      </c>
      <c r="P742" s="2">
        <f>IF(DatosLimpios[[#This Row],[Number of Affected Users]]="six hundred",600,VALUE(DatosLimpios[[#This Row],[Number of Affected Users]]))</f>
        <v>281182</v>
      </c>
      <c r="Q742" s="2">
        <f>IF(DatosLimpios[[#This Row],[Number of Affected Users]]="six hundred",600,VALUE(DatosLimpios[[#This Row],[Number of Affected Users]]))</f>
        <v>281182</v>
      </c>
      <c r="R742" s="11">
        <f>DatosLimpios[[#This Row],[Perdida economica UNK]] /DatosLimpios[[#This Row],[Nº de Usuarios Afectados]]</f>
        <v>1.8742309251659068</v>
      </c>
      <c r="S742" s="11" t="str">
        <f>IF(DatosLimpios[[#This Row],[Perdida $ por Usuario]]&gt;100, "Grave",IF(DatosLimpios[[#This Row],[Perdida $ por Usuario]]&gt;40, "Moderada","Leve"))</f>
        <v>Leve</v>
      </c>
      <c r="T742" s="1" t="str">
        <f t="shared" si="11"/>
        <v>Nation-state</v>
      </c>
      <c r="U742" s="3" t="s">
        <v>52</v>
      </c>
      <c r="V742" s="3" t="s">
        <v>57</v>
      </c>
      <c r="W742" s="2">
        <v>27</v>
      </c>
      <c r="X742" s="2" t="str">
        <f>IF(DatosLimpios[[#This Row],[Incident Resolution Time (in Hours)]]&gt;50,"Tardia",IF(DatosLimpios[[#This Row],[Incident Resolution Time (in Hours)]]&gt;20,"Media","Rapida" ))</f>
        <v>Media</v>
      </c>
    </row>
    <row r="743" spans="1:24" x14ac:dyDescent="0.25">
      <c r="A743" s="2">
        <v>746</v>
      </c>
      <c r="B743" s="3" t="s">
        <v>58</v>
      </c>
      <c r="C7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43" s="1" t="str">
        <f>IFERROR(VLOOKUP(DatosLimpios[[#This Row],[Paises]], TablaRegiones[],2,FALSE), "Otra")</f>
        <v>Oceanía</v>
      </c>
      <c r="E743" s="2">
        <v>2017</v>
      </c>
      <c r="F743" s="3" t="s">
        <v>17</v>
      </c>
      <c r="G743" s="2">
        <f xml:space="preserve"> 2025 -DatosLimpios[[#This Row],[Year]]</f>
        <v>8</v>
      </c>
      <c r="H743" s="1" t="str">
        <f>IF(TRIM(DatosLimpios[[#This Row],[Attack Type]])="","Unknown",PROPER(TRIM(LOWER(DatosLimpios[[#This Row],[Attack Type]]))))</f>
        <v>Ransomware</v>
      </c>
      <c r="I743" s="3" t="s">
        <v>12</v>
      </c>
      <c r="J74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43" s="11">
        <v>6656</v>
      </c>
      <c r="L743" s="11">
        <f>IF(DatosLimpios[[#This Row],[Financial Loss (in Million $) ]]="",0,ABS(DatosLimpios[[#This Row],[Financial Loss (in Million $) ]]))*1000</f>
        <v>6656000</v>
      </c>
      <c r="M743" s="11" t="str">
        <f>IF(DatosLimpios[[#This Row],[Perdida economica UNK]]&gt;4000000,"Alta", IF(DatosLimpios[[#This Row],[Perdida economica UNK]]&gt;100000,"Media", "Baja"))</f>
        <v>Alta</v>
      </c>
      <c r="N743" s="18" t="s">
        <v>792</v>
      </c>
      <c r="O743" s="3" t="s">
        <v>29</v>
      </c>
      <c r="P743" s="2">
        <f>IF(DatosLimpios[[#This Row],[Number of Affected Users]]="six hundred",600,VALUE(DatosLimpios[[#This Row],[Number of Affected Users]]))</f>
        <v>95750</v>
      </c>
      <c r="Q743" s="2">
        <f>IF(DatosLimpios[[#This Row],[Number of Affected Users]]="six hundred",600,VALUE(DatosLimpios[[#This Row],[Number of Affected Users]]))</f>
        <v>95750</v>
      </c>
      <c r="R743" s="11">
        <f>DatosLimpios[[#This Row],[Perdida economica UNK]] /DatosLimpios[[#This Row],[Nº de Usuarios Afectados]]</f>
        <v>69.514360313315933</v>
      </c>
      <c r="S743" s="11" t="str">
        <f>IF(DatosLimpios[[#This Row],[Perdida $ por Usuario]]&gt;100, "Grave",IF(DatosLimpios[[#This Row],[Perdida $ por Usuario]]&gt;40, "Moderada","Leve"))</f>
        <v>Moderada</v>
      </c>
      <c r="T743" s="1" t="str">
        <f t="shared" si="11"/>
        <v>Nation-state</v>
      </c>
      <c r="U743" s="3" t="s">
        <v>52</v>
      </c>
      <c r="V743" s="3" t="s">
        <v>37</v>
      </c>
      <c r="W743" s="2">
        <v>44</v>
      </c>
      <c r="X743" s="2" t="str">
        <f>IF(DatosLimpios[[#This Row],[Incident Resolution Time (in Hours)]]&gt;50,"Tardia",IF(DatosLimpios[[#This Row],[Incident Resolution Time (in Hours)]]&gt;20,"Media","Rapida" ))</f>
        <v>Media</v>
      </c>
    </row>
    <row r="744" spans="1:24" x14ac:dyDescent="0.25">
      <c r="A744" s="2">
        <v>747</v>
      </c>
      <c r="B744" s="3" t="s">
        <v>66</v>
      </c>
      <c r="C7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44" s="1" t="str">
        <f>IFERROR(VLOOKUP(DatosLimpios[[#This Row],[Paises]], TablaRegiones[],2,FALSE), "Otra")</f>
        <v>América</v>
      </c>
      <c r="E744" s="2">
        <v>2015</v>
      </c>
      <c r="F744" s="3" t="s">
        <v>17</v>
      </c>
      <c r="G744" s="2">
        <f xml:space="preserve"> 2025 -DatosLimpios[[#This Row],[Year]]</f>
        <v>10</v>
      </c>
      <c r="H744" s="1" t="str">
        <f>IF(TRIM(DatosLimpios[[#This Row],[Attack Type]])="","Unknown",PROPER(TRIM(LOWER(DatosLimpios[[#This Row],[Attack Type]]))))</f>
        <v>Ransomware</v>
      </c>
      <c r="I744" s="3" t="s">
        <v>18</v>
      </c>
      <c r="J74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44" s="11">
        <v>9103</v>
      </c>
      <c r="L744" s="11">
        <f>IF(DatosLimpios[[#This Row],[Financial Loss (in Million $) ]]="",0,ABS(DatosLimpios[[#This Row],[Financial Loss (in Million $) ]]))*1000</f>
        <v>9103000</v>
      </c>
      <c r="M744" s="11" t="str">
        <f>IF(DatosLimpios[[#This Row],[Perdida economica UNK]]&gt;4000000,"Alta", IF(DatosLimpios[[#This Row],[Perdida economica UNK]]&gt;100000,"Media", "Baja"))</f>
        <v>Alta</v>
      </c>
      <c r="N744" s="18" t="s">
        <v>793</v>
      </c>
      <c r="O744" s="3" t="s">
        <v>14</v>
      </c>
      <c r="P744" s="2">
        <f>IF(DatosLimpios[[#This Row],[Number of Affected Users]]="six hundred",600,VALUE(DatosLimpios[[#This Row],[Number of Affected Users]]))</f>
        <v>879260</v>
      </c>
      <c r="Q744" s="2">
        <f>IF(DatosLimpios[[#This Row],[Number of Affected Users]]="six hundred",600,VALUE(DatosLimpios[[#This Row],[Number of Affected Users]]))</f>
        <v>879260</v>
      </c>
      <c r="R744" s="11">
        <f>DatosLimpios[[#This Row],[Perdida economica UNK]] /DatosLimpios[[#This Row],[Nº de Usuarios Afectados]]</f>
        <v>10.353024133930806</v>
      </c>
      <c r="S744" s="11" t="str">
        <f>IF(DatosLimpios[[#This Row],[Perdida $ por Usuario]]&gt;100, "Grave",IF(DatosLimpios[[#This Row],[Perdida $ por Usuario]]&gt;40, "Moderada","Leve"))</f>
        <v>Leve</v>
      </c>
      <c r="T744" s="1" t="str">
        <f t="shared" si="11"/>
        <v>Hacker Group</v>
      </c>
      <c r="U744" s="3" t="s">
        <v>34</v>
      </c>
      <c r="V744" s="3" t="s">
        <v>37</v>
      </c>
      <c r="W744" s="2">
        <v>16</v>
      </c>
      <c r="X744" s="2" t="str">
        <f>IF(DatosLimpios[[#This Row],[Incident Resolution Time (in Hours)]]&gt;50,"Tardia",IF(DatosLimpios[[#This Row],[Incident Resolution Time (in Hours)]]&gt;20,"Media","Rapida" ))</f>
        <v>Rapida</v>
      </c>
    </row>
    <row r="745" spans="1:24" x14ac:dyDescent="0.25">
      <c r="A745" s="2">
        <v>748</v>
      </c>
      <c r="B745" s="3" t="s">
        <v>60</v>
      </c>
      <c r="C7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745" s="1" t="str">
        <f>IFERROR(VLOOKUP(DatosLimpios[[#This Row],[Paises]], TablaRegiones[],2,FALSE), "Otra")</f>
        <v>Asia</v>
      </c>
      <c r="E745" s="2">
        <v>2017</v>
      </c>
      <c r="F745" s="3" t="s">
        <v>22</v>
      </c>
      <c r="G745" s="2">
        <f xml:space="preserve"> 2025 -DatosLimpios[[#This Row],[Year]]</f>
        <v>8</v>
      </c>
      <c r="H745" s="1" t="str">
        <f>IF(TRIM(DatosLimpios[[#This Row],[Attack Type]])="","Unknown",PROPER(TRIM(LOWER(DatosLimpios[[#This Row],[Attack Type]]))))</f>
        <v>Man-In-The-Middle</v>
      </c>
      <c r="I745" s="3" t="s">
        <v>23</v>
      </c>
      <c r="J74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45" s="11">
        <v>1474</v>
      </c>
      <c r="L745" s="11">
        <f>IF(DatosLimpios[[#This Row],[Financial Loss (in Million $) ]]="",0,ABS(DatosLimpios[[#This Row],[Financial Loss (in Million $) ]]))*1000</f>
        <v>1474000</v>
      </c>
      <c r="M745" s="11" t="str">
        <f>IF(DatosLimpios[[#This Row],[Perdida economica UNK]]&gt;4000000,"Alta", IF(DatosLimpios[[#This Row],[Perdida economica UNK]]&gt;100000,"Media", "Baja"))</f>
        <v>Media</v>
      </c>
      <c r="N745" s="18" t="s">
        <v>794</v>
      </c>
      <c r="O745" s="3" t="s">
        <v>14</v>
      </c>
      <c r="P745" s="2">
        <f>IF(DatosLimpios[[#This Row],[Number of Affected Users]]="six hundred",600,VALUE(DatosLimpios[[#This Row],[Number of Affected Users]]))</f>
        <v>561615</v>
      </c>
      <c r="Q745" s="2">
        <f>IF(DatosLimpios[[#This Row],[Number of Affected Users]]="six hundred",600,VALUE(DatosLimpios[[#This Row],[Number of Affected Users]]))</f>
        <v>561615</v>
      </c>
      <c r="R745" s="11">
        <f>DatosLimpios[[#This Row],[Perdida economica UNK]] /DatosLimpios[[#This Row],[Nº de Usuarios Afectados]]</f>
        <v>2.624573773848633</v>
      </c>
      <c r="S745" s="11" t="str">
        <f>IF(DatosLimpios[[#This Row],[Perdida $ por Usuario]]&gt;100, "Grave",IF(DatosLimpios[[#This Row],[Perdida $ por Usuario]]&gt;40, "Moderada","Leve"))</f>
        <v>Leve</v>
      </c>
      <c r="T745" s="1" t="str">
        <f t="shared" si="11"/>
        <v>Hacker Group</v>
      </c>
      <c r="U745" s="3" t="s">
        <v>25</v>
      </c>
      <c r="V745" s="3" t="s">
        <v>37</v>
      </c>
      <c r="W745" s="2">
        <v>29</v>
      </c>
      <c r="X745" s="2" t="str">
        <f>IF(DatosLimpios[[#This Row],[Incident Resolution Time (in Hours)]]&gt;50,"Tardia",IF(DatosLimpios[[#This Row],[Incident Resolution Time (in Hours)]]&gt;20,"Media","Rapida" ))</f>
        <v>Media</v>
      </c>
    </row>
    <row r="746" spans="1:24" x14ac:dyDescent="0.25">
      <c r="A746" s="2">
        <v>749</v>
      </c>
      <c r="B746" s="3" t="s">
        <v>66</v>
      </c>
      <c r="C7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46" s="1" t="str">
        <f>IFERROR(VLOOKUP(DatosLimpios[[#This Row],[Paises]], TablaRegiones[],2,FALSE), "Otra")</f>
        <v>América</v>
      </c>
      <c r="E746" s="2">
        <v>2016</v>
      </c>
      <c r="F746" s="3" t="s">
        <v>42</v>
      </c>
      <c r="G746" s="2">
        <f xml:space="preserve"> 2025 -DatosLimpios[[#This Row],[Year]]</f>
        <v>9</v>
      </c>
      <c r="H746" s="1" t="str">
        <f>IF(TRIM(DatosLimpios[[#This Row],[Attack Type]])="","Unknown",PROPER(TRIM(LOWER(DatosLimpios[[#This Row],[Attack Type]]))))</f>
        <v>Sql Injection</v>
      </c>
      <c r="I746" s="3" t="s">
        <v>18</v>
      </c>
      <c r="J74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46" s="11">
        <v>4029</v>
      </c>
      <c r="L746" s="11">
        <f>IF(DatosLimpios[[#This Row],[Financial Loss (in Million $) ]]="",0,ABS(DatosLimpios[[#This Row],[Financial Loss (in Million $) ]]))*1000</f>
        <v>4029000</v>
      </c>
      <c r="M746" s="11" t="str">
        <f>IF(DatosLimpios[[#This Row],[Perdida economica UNK]]&gt;4000000,"Alta", IF(DatosLimpios[[#This Row],[Perdida economica UNK]]&gt;100000,"Media", "Baja"))</f>
        <v>Alta</v>
      </c>
      <c r="N746" s="18" t="s">
        <v>795</v>
      </c>
      <c r="O746" s="3" t="s">
        <v>36</v>
      </c>
      <c r="P746" s="2">
        <f>IF(DatosLimpios[[#This Row],[Number of Affected Users]]="six hundred",600,VALUE(DatosLimpios[[#This Row],[Number of Affected Users]]))</f>
        <v>206598</v>
      </c>
      <c r="Q746" s="2">
        <f>IF(DatosLimpios[[#This Row],[Number of Affected Users]]="six hundred",600,VALUE(DatosLimpios[[#This Row],[Number of Affected Users]]))</f>
        <v>206598</v>
      </c>
      <c r="R746" s="11">
        <f>DatosLimpios[[#This Row],[Perdida economica UNK]] /DatosLimpios[[#This Row],[Nº de Usuarios Afectados]]</f>
        <v>19.501640867772196</v>
      </c>
      <c r="S746" s="11" t="str">
        <f>IF(DatosLimpios[[#This Row],[Perdida $ por Usuario]]&gt;100, "Grave",IF(DatosLimpios[[#This Row],[Perdida $ por Usuario]]&gt;40, "Moderada","Leve"))</f>
        <v>Leve</v>
      </c>
      <c r="T746" s="1" t="str">
        <f t="shared" si="11"/>
        <v>Unknown</v>
      </c>
      <c r="U746" s="3" t="s">
        <v>52</v>
      </c>
      <c r="V746" s="3" t="s">
        <v>57</v>
      </c>
      <c r="W746" s="2">
        <v>45</v>
      </c>
      <c r="X746" s="2" t="str">
        <f>IF(DatosLimpios[[#This Row],[Incident Resolution Time (in Hours)]]&gt;50,"Tardia",IF(DatosLimpios[[#This Row],[Incident Resolution Time (in Hours)]]&gt;20,"Media","Rapida" ))</f>
        <v>Media</v>
      </c>
    </row>
    <row r="747" spans="1:24" x14ac:dyDescent="0.25">
      <c r="A747" s="2">
        <v>750</v>
      </c>
      <c r="B747" s="3" t="s">
        <v>66</v>
      </c>
      <c r="C7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47" s="1" t="str">
        <f>IFERROR(VLOOKUP(DatosLimpios[[#This Row],[Paises]], TablaRegiones[],2,FALSE), "Otra")</f>
        <v>América</v>
      </c>
      <c r="E747" s="2">
        <v>2017</v>
      </c>
      <c r="F747" s="3" t="s">
        <v>22</v>
      </c>
      <c r="G747" s="2">
        <f xml:space="preserve"> 2025 -DatosLimpios[[#This Row],[Year]]</f>
        <v>8</v>
      </c>
      <c r="H747" s="1" t="str">
        <f>IF(TRIM(DatosLimpios[[#This Row],[Attack Type]])="","Unknown",PROPER(TRIM(LOWER(DatosLimpios[[#This Row],[Attack Type]]))))</f>
        <v>Man-In-The-Middle</v>
      </c>
      <c r="I747" s="3" t="s">
        <v>23</v>
      </c>
      <c r="J74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47" s="11">
        <v>5683</v>
      </c>
      <c r="L747" s="11">
        <f>IF(DatosLimpios[[#This Row],[Financial Loss (in Million $) ]]="",0,ABS(DatosLimpios[[#This Row],[Financial Loss (in Million $) ]]))*1000</f>
        <v>5683000</v>
      </c>
      <c r="M747" s="11" t="str">
        <f>IF(DatosLimpios[[#This Row],[Perdida economica UNK]]&gt;4000000,"Alta", IF(DatosLimpios[[#This Row],[Perdida economica UNK]]&gt;100000,"Media", "Baja"))</f>
        <v>Alta</v>
      </c>
      <c r="N747" s="18" t="s">
        <v>796</v>
      </c>
      <c r="O747" s="3" t="s">
        <v>36</v>
      </c>
      <c r="P747" s="2">
        <f>IF(DatosLimpios[[#This Row],[Number of Affected Users]]="six hundred",600,VALUE(DatosLimpios[[#This Row],[Number of Affected Users]]))</f>
        <v>171305</v>
      </c>
      <c r="Q747" s="2">
        <f>IF(DatosLimpios[[#This Row],[Number of Affected Users]]="six hundred",600,VALUE(DatosLimpios[[#This Row],[Number of Affected Users]]))</f>
        <v>171305</v>
      </c>
      <c r="R747" s="11">
        <f>DatosLimpios[[#This Row],[Perdida economica UNK]] /DatosLimpios[[#This Row],[Nº de Usuarios Afectados]]</f>
        <v>33.174746796649252</v>
      </c>
      <c r="S747" s="11" t="str">
        <f>IF(DatosLimpios[[#This Row],[Perdida $ por Usuario]]&gt;100, "Grave",IF(DatosLimpios[[#This Row],[Perdida $ por Usuario]]&gt;40, "Moderada","Leve"))</f>
        <v>Leve</v>
      </c>
      <c r="T747" s="1" t="str">
        <f t="shared" si="11"/>
        <v>Unknown</v>
      </c>
      <c r="U747" s="3" t="s">
        <v>15</v>
      </c>
      <c r="V747" s="3" t="s">
        <v>49</v>
      </c>
      <c r="W747" s="2">
        <v>54</v>
      </c>
      <c r="X747" s="2" t="str">
        <f>IF(DatosLimpios[[#This Row],[Incident Resolution Time (in Hours)]]&gt;50,"Tardia",IF(DatosLimpios[[#This Row],[Incident Resolution Time (in Hours)]]&gt;20,"Media","Rapida" ))</f>
        <v>Tardia</v>
      </c>
    </row>
    <row r="748" spans="1:24" x14ac:dyDescent="0.25">
      <c r="A748" s="2">
        <v>751</v>
      </c>
      <c r="B748" s="3" t="s">
        <v>60</v>
      </c>
      <c r="C7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748" s="1" t="str">
        <f>IFERROR(VLOOKUP(DatosLimpios[[#This Row],[Paises]], TablaRegiones[],2,FALSE), "Otra")</f>
        <v>Asia</v>
      </c>
      <c r="E748" s="2">
        <v>2024</v>
      </c>
      <c r="F748" s="3" t="s">
        <v>42</v>
      </c>
      <c r="G748" s="2">
        <f xml:space="preserve"> 2025 -DatosLimpios[[#This Row],[Year]]</f>
        <v>1</v>
      </c>
      <c r="H748" s="1" t="str">
        <f>IF(TRIM(DatosLimpios[[#This Row],[Attack Type]])="","Unknown",PROPER(TRIM(LOWER(DatosLimpios[[#This Row],[Attack Type]]))))</f>
        <v>Sql Injection</v>
      </c>
      <c r="I748" s="3" t="s">
        <v>69</v>
      </c>
      <c r="J74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48" s="11">
        <v>6345</v>
      </c>
      <c r="L748" s="11">
        <f>IF(DatosLimpios[[#This Row],[Financial Loss (in Million $) ]]="",0,ABS(DatosLimpios[[#This Row],[Financial Loss (in Million $) ]]))*1000</f>
        <v>6345000</v>
      </c>
      <c r="M748" s="11" t="str">
        <f>IF(DatosLimpios[[#This Row],[Perdida economica UNK]]&gt;4000000,"Alta", IF(DatosLimpios[[#This Row],[Perdida economica UNK]]&gt;100000,"Media", "Baja"))</f>
        <v>Alta</v>
      </c>
      <c r="N748" s="18" t="s">
        <v>797</v>
      </c>
      <c r="O748" s="3" t="s">
        <v>36</v>
      </c>
      <c r="P748" s="2">
        <f>IF(DatosLimpios[[#This Row],[Number of Affected Users]]="six hundred",600,VALUE(DatosLimpios[[#This Row],[Number of Affected Users]]))</f>
        <v>492909</v>
      </c>
      <c r="Q748" s="2">
        <f>IF(DatosLimpios[[#This Row],[Number of Affected Users]]="six hundred",600,VALUE(DatosLimpios[[#This Row],[Number of Affected Users]]))</f>
        <v>492909</v>
      </c>
      <c r="R748" s="11">
        <f>DatosLimpios[[#This Row],[Perdida economica UNK]] /DatosLimpios[[#This Row],[Nº de Usuarios Afectados]]</f>
        <v>12.872558626440174</v>
      </c>
      <c r="S748" s="11" t="str">
        <f>IF(DatosLimpios[[#This Row],[Perdida $ por Usuario]]&gt;100, "Grave",IF(DatosLimpios[[#This Row],[Perdida $ por Usuario]]&gt;40, "Moderada","Leve"))</f>
        <v>Leve</v>
      </c>
      <c r="T748" s="1" t="str">
        <f t="shared" si="11"/>
        <v>Unknown</v>
      </c>
      <c r="U748" s="3" t="s">
        <v>52</v>
      </c>
      <c r="V748" s="3" t="s">
        <v>31</v>
      </c>
      <c r="W748" s="2">
        <v>42</v>
      </c>
      <c r="X748" s="2" t="str">
        <f>IF(DatosLimpios[[#This Row],[Incident Resolution Time (in Hours)]]&gt;50,"Tardia",IF(DatosLimpios[[#This Row],[Incident Resolution Time (in Hours)]]&gt;20,"Media","Rapida" ))</f>
        <v>Media</v>
      </c>
    </row>
    <row r="749" spans="1:24" x14ac:dyDescent="0.25">
      <c r="A749" s="2">
        <v>752</v>
      </c>
      <c r="B749" s="3" t="s">
        <v>26</v>
      </c>
      <c r="C7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49" s="1" t="str">
        <f>IFERROR(VLOOKUP(DatosLimpios[[#This Row],[Paises]], TablaRegiones[],2,FALSE), "Otra")</f>
        <v>Europa</v>
      </c>
      <c r="E749" s="2">
        <v>2021</v>
      </c>
      <c r="F749" s="3" t="s">
        <v>22</v>
      </c>
      <c r="G749" s="2">
        <f xml:space="preserve"> 2025 -DatosLimpios[[#This Row],[Year]]</f>
        <v>4</v>
      </c>
      <c r="H749" s="1" t="str">
        <f>IF(TRIM(DatosLimpios[[#This Row],[Attack Type]])="","Unknown",PROPER(TRIM(LOWER(DatosLimpios[[#This Row],[Attack Type]]))))</f>
        <v>Man-In-The-Middle</v>
      </c>
      <c r="I749" s="3" t="s">
        <v>23</v>
      </c>
      <c r="J74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49" s="11">
        <v>7257</v>
      </c>
      <c r="L749" s="11">
        <f>IF(DatosLimpios[[#This Row],[Financial Loss (in Million $) ]]="",0,ABS(DatosLimpios[[#This Row],[Financial Loss (in Million $) ]]))*1000</f>
        <v>7257000</v>
      </c>
      <c r="M749" s="11" t="str">
        <f>IF(DatosLimpios[[#This Row],[Perdida economica UNK]]&gt;4000000,"Alta", IF(DatosLimpios[[#This Row],[Perdida economica UNK]]&gt;100000,"Media", "Baja"))</f>
        <v>Alta</v>
      </c>
      <c r="N749" s="18" t="s">
        <v>798</v>
      </c>
      <c r="O749" s="3" t="s">
        <v>14</v>
      </c>
      <c r="P749" s="2">
        <f>IF(DatosLimpios[[#This Row],[Number of Affected Users]]="six hundred",600,VALUE(DatosLimpios[[#This Row],[Number of Affected Users]]))</f>
        <v>477493</v>
      </c>
      <c r="Q749" s="2">
        <f>IF(DatosLimpios[[#This Row],[Number of Affected Users]]="six hundred",600,VALUE(DatosLimpios[[#This Row],[Number of Affected Users]]))</f>
        <v>477493</v>
      </c>
      <c r="R749" s="11">
        <f>DatosLimpios[[#This Row],[Perdida economica UNK]] /DatosLimpios[[#This Row],[Nº de Usuarios Afectados]]</f>
        <v>15.198128558952696</v>
      </c>
      <c r="S749" s="11" t="str">
        <f>IF(DatosLimpios[[#This Row],[Perdida $ por Usuario]]&gt;100, "Grave",IF(DatosLimpios[[#This Row],[Perdida $ por Usuario]]&gt;40, "Moderada","Leve"))</f>
        <v>Leve</v>
      </c>
      <c r="T749" s="1" t="str">
        <f t="shared" si="11"/>
        <v>Hacker Group</v>
      </c>
      <c r="U749" s="3" t="s">
        <v>15</v>
      </c>
      <c r="V749" s="3" t="s">
        <v>57</v>
      </c>
      <c r="W749" s="2">
        <v>16</v>
      </c>
      <c r="X749" s="2" t="str">
        <f>IF(DatosLimpios[[#This Row],[Incident Resolution Time (in Hours)]]&gt;50,"Tardia",IF(DatosLimpios[[#This Row],[Incident Resolution Time (in Hours)]]&gt;20,"Media","Rapida" ))</f>
        <v>Rapida</v>
      </c>
    </row>
    <row r="750" spans="1:24" x14ac:dyDescent="0.25">
      <c r="A750" s="2">
        <v>753</v>
      </c>
      <c r="B750" s="3" t="s">
        <v>71</v>
      </c>
      <c r="C7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50" s="1" t="str">
        <f>IFERROR(VLOOKUP(DatosLimpios[[#This Row],[Paises]], TablaRegiones[],2,FALSE), "Otra")</f>
        <v>Asia</v>
      </c>
      <c r="E750" s="2">
        <v>2021</v>
      </c>
      <c r="F750" s="3" t="s">
        <v>50</v>
      </c>
      <c r="G750" s="2">
        <f xml:space="preserve"> 2025 -DatosLimpios[[#This Row],[Year]]</f>
        <v>4</v>
      </c>
      <c r="H750" s="1" t="str">
        <f>IF(TRIM(DatosLimpios[[#This Row],[Attack Type]])="","Unknown",PROPER(TRIM(LOWER(DatosLimpios[[#This Row],[Attack Type]]))))</f>
        <v>Phishing</v>
      </c>
      <c r="I750" s="3" t="s">
        <v>69</v>
      </c>
      <c r="J75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50" s="11">
        <v>2294</v>
      </c>
      <c r="L750" s="11">
        <f>IF(DatosLimpios[[#This Row],[Financial Loss (in Million $) ]]="",0,ABS(DatosLimpios[[#This Row],[Financial Loss (in Million $) ]]))*1000</f>
        <v>2294000</v>
      </c>
      <c r="M750" s="11" t="str">
        <f>IF(DatosLimpios[[#This Row],[Perdida economica UNK]]&gt;4000000,"Alta", IF(DatosLimpios[[#This Row],[Perdida economica UNK]]&gt;100000,"Media", "Baja"))</f>
        <v>Media</v>
      </c>
      <c r="N750" s="18" t="s">
        <v>799</v>
      </c>
      <c r="O750" s="3" t="s">
        <v>29</v>
      </c>
      <c r="P750" s="2">
        <f>IF(DatosLimpios[[#This Row],[Number of Affected Users]]="six hundred",600,VALUE(DatosLimpios[[#This Row],[Number of Affected Users]]))</f>
        <v>622723</v>
      </c>
      <c r="Q750" s="2">
        <f>IF(DatosLimpios[[#This Row],[Number of Affected Users]]="six hundred",600,VALUE(DatosLimpios[[#This Row],[Number of Affected Users]]))</f>
        <v>622723</v>
      </c>
      <c r="R750" s="11">
        <f>DatosLimpios[[#This Row],[Perdida economica UNK]] /DatosLimpios[[#This Row],[Nº de Usuarios Afectados]]</f>
        <v>3.6838208962893613</v>
      </c>
      <c r="S750" s="11" t="str">
        <f>IF(DatosLimpios[[#This Row],[Perdida $ por Usuario]]&gt;100, "Grave",IF(DatosLimpios[[#This Row],[Perdida $ por Usuario]]&gt;40, "Moderada","Leve"))</f>
        <v>Leve</v>
      </c>
      <c r="T750" s="1" t="str">
        <f t="shared" si="11"/>
        <v>Nation-state</v>
      </c>
      <c r="U750" s="3" t="s">
        <v>25</v>
      </c>
      <c r="V750" s="3" t="s">
        <v>31</v>
      </c>
      <c r="W750" s="2">
        <v>67</v>
      </c>
      <c r="X750" s="2" t="str">
        <f>IF(DatosLimpios[[#This Row],[Incident Resolution Time (in Hours)]]&gt;50,"Tardia",IF(DatosLimpios[[#This Row],[Incident Resolution Time (in Hours)]]&gt;20,"Media","Rapida" ))</f>
        <v>Tardia</v>
      </c>
    </row>
    <row r="751" spans="1:24" x14ac:dyDescent="0.25">
      <c r="A751" s="2">
        <v>754</v>
      </c>
      <c r="B751" s="3" t="s">
        <v>58</v>
      </c>
      <c r="C7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51" s="1" t="str">
        <f>IFERROR(VLOOKUP(DatosLimpios[[#This Row],[Paises]], TablaRegiones[],2,FALSE), "Otra")</f>
        <v>Oceanía</v>
      </c>
      <c r="E751" s="2">
        <v>2016</v>
      </c>
      <c r="F751" s="3" t="s">
        <v>63</v>
      </c>
      <c r="G751" s="2">
        <f xml:space="preserve"> 2025 -DatosLimpios[[#This Row],[Year]]</f>
        <v>9</v>
      </c>
      <c r="H751" s="1" t="str">
        <f>IF(TRIM(DatosLimpios[[#This Row],[Attack Type]])="","Unknown",PROPER(TRIM(LOWER(DatosLimpios[[#This Row],[Attack Type]]))))</f>
        <v>Malware</v>
      </c>
      <c r="I751" s="3" t="s">
        <v>47</v>
      </c>
      <c r="J75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51" s="11">
        <v>8022</v>
      </c>
      <c r="L751" s="11">
        <f>IF(DatosLimpios[[#This Row],[Financial Loss (in Million $) ]]="",0,ABS(DatosLimpios[[#This Row],[Financial Loss (in Million $) ]]))*1000</f>
        <v>8022000</v>
      </c>
      <c r="M751" s="11" t="str">
        <f>IF(DatosLimpios[[#This Row],[Perdida economica UNK]]&gt;4000000,"Alta", IF(DatosLimpios[[#This Row],[Perdida economica UNK]]&gt;100000,"Media", "Baja"))</f>
        <v>Alta</v>
      </c>
      <c r="N751" s="18" t="s">
        <v>800</v>
      </c>
      <c r="O751" s="3" t="s">
        <v>29</v>
      </c>
      <c r="P751" s="2">
        <f>IF(DatosLimpios[[#This Row],[Number of Affected Users]]="six hundred",600,VALUE(DatosLimpios[[#This Row],[Number of Affected Users]]))</f>
        <v>124155</v>
      </c>
      <c r="Q751" s="2">
        <f>IF(DatosLimpios[[#This Row],[Number of Affected Users]]="six hundred",600,VALUE(DatosLimpios[[#This Row],[Number of Affected Users]]))</f>
        <v>124155</v>
      </c>
      <c r="R751" s="11">
        <f>DatosLimpios[[#This Row],[Perdida economica UNK]] /DatosLimpios[[#This Row],[Nº de Usuarios Afectados]]</f>
        <v>64.612782409085412</v>
      </c>
      <c r="S751" s="11" t="str">
        <f>IF(DatosLimpios[[#This Row],[Perdida $ por Usuario]]&gt;100, "Grave",IF(DatosLimpios[[#This Row],[Perdida $ por Usuario]]&gt;40, "Moderada","Leve"))</f>
        <v>Moderada</v>
      </c>
      <c r="T751" s="1" t="str">
        <f t="shared" si="11"/>
        <v>Nation-state</v>
      </c>
      <c r="U751" s="3" t="s">
        <v>25</v>
      </c>
      <c r="V751" s="3" t="s">
        <v>57</v>
      </c>
      <c r="W751" s="2">
        <v>40</v>
      </c>
      <c r="X751" s="2" t="str">
        <f>IF(DatosLimpios[[#This Row],[Incident Resolution Time (in Hours)]]&gt;50,"Tardia",IF(DatosLimpios[[#This Row],[Incident Resolution Time (in Hours)]]&gt;20,"Media","Rapida" ))</f>
        <v>Media</v>
      </c>
    </row>
    <row r="752" spans="1:24" x14ac:dyDescent="0.25">
      <c r="A752" s="2">
        <v>755</v>
      </c>
      <c r="B752" s="3" t="s">
        <v>10</v>
      </c>
      <c r="C7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752" s="1" t="str">
        <f>IFERROR(VLOOKUP(DatosLimpios[[#This Row],[Paises]], TablaRegiones[],2,FALSE), "Otra")</f>
        <v>Asia</v>
      </c>
      <c r="E752" s="2">
        <v>2024</v>
      </c>
      <c r="F752" s="3" t="s">
        <v>63</v>
      </c>
      <c r="G752" s="2">
        <f xml:space="preserve"> 2025 -DatosLimpios[[#This Row],[Year]]</f>
        <v>1</v>
      </c>
      <c r="H752" s="1" t="str">
        <f>IF(TRIM(DatosLimpios[[#This Row],[Attack Type]])="","Unknown",PROPER(TRIM(LOWER(DatosLimpios[[#This Row],[Attack Type]]))))</f>
        <v>Malware</v>
      </c>
      <c r="I752" s="3" t="s">
        <v>18</v>
      </c>
      <c r="J75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52" s="11">
        <v>3449</v>
      </c>
      <c r="L752" s="11">
        <f>IF(DatosLimpios[[#This Row],[Financial Loss (in Million $) ]]="",0,ABS(DatosLimpios[[#This Row],[Financial Loss (in Million $) ]]))*1000</f>
        <v>3449000</v>
      </c>
      <c r="M752" s="11" t="str">
        <f>IF(DatosLimpios[[#This Row],[Perdida economica UNK]]&gt;4000000,"Alta", IF(DatosLimpios[[#This Row],[Perdida economica UNK]]&gt;100000,"Media", "Baja"))</f>
        <v>Media</v>
      </c>
      <c r="N752" s="18" t="s">
        <v>801</v>
      </c>
      <c r="O752" s="3" t="s">
        <v>36</v>
      </c>
      <c r="P752" s="2">
        <f>IF(DatosLimpios[[#This Row],[Number of Affected Users]]="six hundred",600,VALUE(DatosLimpios[[#This Row],[Number of Affected Users]]))</f>
        <v>897277</v>
      </c>
      <c r="Q752" s="2">
        <f>IF(DatosLimpios[[#This Row],[Number of Affected Users]]="six hundred",600,VALUE(DatosLimpios[[#This Row],[Number of Affected Users]]))</f>
        <v>897277</v>
      </c>
      <c r="R752" s="11">
        <f>DatosLimpios[[#This Row],[Perdida economica UNK]] /DatosLimpios[[#This Row],[Nº de Usuarios Afectados]]</f>
        <v>3.8438520100258895</v>
      </c>
      <c r="S752" s="11" t="str">
        <f>IF(DatosLimpios[[#This Row],[Perdida $ por Usuario]]&gt;100, "Grave",IF(DatosLimpios[[#This Row],[Perdida $ por Usuario]]&gt;40, "Moderada","Leve"))</f>
        <v>Leve</v>
      </c>
      <c r="T752" s="1" t="str">
        <f t="shared" si="11"/>
        <v>Unknown</v>
      </c>
      <c r="U752" s="3" t="s">
        <v>52</v>
      </c>
      <c r="V752" s="3" t="s">
        <v>16</v>
      </c>
      <c r="W752" s="2">
        <v>55</v>
      </c>
      <c r="X752" s="2" t="str">
        <f>IF(DatosLimpios[[#This Row],[Incident Resolution Time (in Hours)]]&gt;50,"Tardia",IF(DatosLimpios[[#This Row],[Incident Resolution Time (in Hours)]]&gt;20,"Media","Rapida" ))</f>
        <v>Tardia</v>
      </c>
    </row>
    <row r="753" spans="1:24" x14ac:dyDescent="0.25">
      <c r="A753" s="2">
        <v>756</v>
      </c>
      <c r="B753" s="3" t="s">
        <v>87</v>
      </c>
      <c r="C7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53" s="1" t="str">
        <f>IFERROR(VLOOKUP(DatosLimpios[[#This Row],[Paises]], TablaRegiones[],2,FALSE), "Otra")</f>
        <v>América</v>
      </c>
      <c r="E753" s="2">
        <v>2017</v>
      </c>
      <c r="F753" s="3" t="s">
        <v>42</v>
      </c>
      <c r="G753" s="2">
        <f xml:space="preserve"> 2025 -DatosLimpios[[#This Row],[Year]]</f>
        <v>8</v>
      </c>
      <c r="H753" s="1" t="str">
        <f>IF(TRIM(DatosLimpios[[#This Row],[Attack Type]])="","Unknown",PROPER(TRIM(LOWER(DatosLimpios[[#This Row],[Attack Type]]))))</f>
        <v>Sql Injection</v>
      </c>
      <c r="I753" s="3" t="s">
        <v>47</v>
      </c>
      <c r="J75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53" s="11">
        <v>5126</v>
      </c>
      <c r="L753" s="11">
        <f>IF(DatosLimpios[[#This Row],[Financial Loss (in Million $) ]]="",0,ABS(DatosLimpios[[#This Row],[Financial Loss (in Million $) ]]))*1000</f>
        <v>5126000</v>
      </c>
      <c r="M753" s="11" t="str">
        <f>IF(DatosLimpios[[#This Row],[Perdida economica UNK]]&gt;4000000,"Alta", IF(DatosLimpios[[#This Row],[Perdida economica UNK]]&gt;100000,"Media", "Baja"))</f>
        <v>Alta</v>
      </c>
      <c r="N753" s="18" t="s">
        <v>802</v>
      </c>
      <c r="O753" s="3" t="s">
        <v>14</v>
      </c>
      <c r="P753" s="2">
        <f>IF(DatosLimpios[[#This Row],[Number of Affected Users]]="six hundred",600,VALUE(DatosLimpios[[#This Row],[Number of Affected Users]]))</f>
        <v>28682</v>
      </c>
      <c r="Q753" s="2">
        <f>IF(DatosLimpios[[#This Row],[Number of Affected Users]]="six hundred",600,VALUE(DatosLimpios[[#This Row],[Number of Affected Users]]))</f>
        <v>28682</v>
      </c>
      <c r="R753" s="11">
        <f>DatosLimpios[[#This Row],[Perdida economica UNK]] /DatosLimpios[[#This Row],[Nº de Usuarios Afectados]]</f>
        <v>178.7183599470051</v>
      </c>
      <c r="S753" s="11" t="str">
        <f>IF(DatosLimpios[[#This Row],[Perdida $ por Usuario]]&gt;100, "Grave",IF(DatosLimpios[[#This Row],[Perdida $ por Usuario]]&gt;40, "Moderada","Leve"))</f>
        <v>Grave</v>
      </c>
      <c r="T753" s="1" t="str">
        <f t="shared" si="11"/>
        <v>Hacker Group</v>
      </c>
      <c r="U753" s="3" t="s">
        <v>52</v>
      </c>
      <c r="V753" s="3" t="s">
        <v>16</v>
      </c>
      <c r="W753" s="2">
        <v>44</v>
      </c>
      <c r="X753" s="2" t="str">
        <f>IF(DatosLimpios[[#This Row],[Incident Resolution Time (in Hours)]]&gt;50,"Tardia",IF(DatosLimpios[[#This Row],[Incident Resolution Time (in Hours)]]&gt;20,"Media","Rapida" ))</f>
        <v>Media</v>
      </c>
    </row>
    <row r="754" spans="1:24" x14ac:dyDescent="0.25">
      <c r="A754" s="2">
        <v>757</v>
      </c>
      <c r="B754" s="3" t="s">
        <v>71</v>
      </c>
      <c r="C7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54" s="1" t="str">
        <f>IFERROR(VLOOKUP(DatosLimpios[[#This Row],[Paises]], TablaRegiones[],2,FALSE), "Otra")</f>
        <v>Asia</v>
      </c>
      <c r="E754" s="2">
        <v>2020</v>
      </c>
      <c r="F754" s="3" t="s">
        <v>50</v>
      </c>
      <c r="G754" s="2">
        <f xml:space="preserve"> 2025 -DatosLimpios[[#This Row],[Year]]</f>
        <v>5</v>
      </c>
      <c r="H754" s="1" t="str">
        <f>IF(TRIM(DatosLimpios[[#This Row],[Attack Type]])="","Unknown",PROPER(TRIM(LOWER(DatosLimpios[[#This Row],[Attack Type]]))))</f>
        <v>Phishing</v>
      </c>
      <c r="I754" s="3" t="s">
        <v>46</v>
      </c>
      <c r="J75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54" s="11">
        <v>7304</v>
      </c>
      <c r="L754" s="11">
        <f>IF(DatosLimpios[[#This Row],[Financial Loss (in Million $) ]]="",0,ABS(DatosLimpios[[#This Row],[Financial Loss (in Million $) ]]))*1000</f>
        <v>7304000</v>
      </c>
      <c r="M754" s="11" t="str">
        <f>IF(DatosLimpios[[#This Row],[Perdida economica UNK]]&gt;4000000,"Alta", IF(DatosLimpios[[#This Row],[Perdida economica UNK]]&gt;100000,"Media", "Baja"))</f>
        <v>Alta</v>
      </c>
      <c r="N754" s="18" t="s">
        <v>803</v>
      </c>
      <c r="O754" s="3" t="s">
        <v>29</v>
      </c>
      <c r="P754" s="2">
        <f>IF(DatosLimpios[[#This Row],[Number of Affected Users]]="six hundred",600,VALUE(DatosLimpios[[#This Row],[Number of Affected Users]]))</f>
        <v>512431</v>
      </c>
      <c r="Q754" s="2">
        <f>IF(DatosLimpios[[#This Row],[Number of Affected Users]]="six hundred",600,VALUE(DatosLimpios[[#This Row],[Number of Affected Users]]))</f>
        <v>512431</v>
      </c>
      <c r="R754" s="11">
        <f>DatosLimpios[[#This Row],[Perdida economica UNK]] /DatosLimpios[[#This Row],[Nº de Usuarios Afectados]]</f>
        <v>14.253626341887982</v>
      </c>
      <c r="S754" s="11" t="str">
        <f>IF(DatosLimpios[[#This Row],[Perdida $ por Usuario]]&gt;100, "Grave",IF(DatosLimpios[[#This Row],[Perdida $ por Usuario]]&gt;40, "Moderada","Leve"))</f>
        <v>Leve</v>
      </c>
      <c r="T754" s="1" t="str">
        <f t="shared" si="11"/>
        <v>Nation-state</v>
      </c>
      <c r="U754" s="3" t="s">
        <v>15</v>
      </c>
      <c r="V754" s="3" t="s">
        <v>16</v>
      </c>
      <c r="W754" s="2">
        <v>44</v>
      </c>
      <c r="X754" s="2" t="str">
        <f>IF(DatosLimpios[[#This Row],[Incident Resolution Time (in Hours)]]&gt;50,"Tardia",IF(DatosLimpios[[#This Row],[Incident Resolution Time (in Hours)]]&gt;20,"Media","Rapida" ))</f>
        <v>Media</v>
      </c>
    </row>
    <row r="755" spans="1:24" x14ac:dyDescent="0.25">
      <c r="A755" s="2">
        <v>758</v>
      </c>
      <c r="B755" s="3" t="s">
        <v>58</v>
      </c>
      <c r="C7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55" s="1" t="str">
        <f>IFERROR(VLOOKUP(DatosLimpios[[#This Row],[Paises]], TablaRegiones[],2,FALSE), "Otra")</f>
        <v>Oceanía</v>
      </c>
      <c r="E755" s="2">
        <v>2018</v>
      </c>
      <c r="F755" s="3" t="s">
        <v>42</v>
      </c>
      <c r="G755" s="2">
        <f xml:space="preserve"> 2025 -DatosLimpios[[#This Row],[Year]]</f>
        <v>7</v>
      </c>
      <c r="H755" s="1" t="str">
        <f>IF(TRIM(DatosLimpios[[#This Row],[Attack Type]])="","Unknown",PROPER(TRIM(LOWER(DatosLimpios[[#This Row],[Attack Type]]))))</f>
        <v>Sql Injection</v>
      </c>
      <c r="I755" s="3" t="s">
        <v>23</v>
      </c>
      <c r="J75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55" s="11">
        <v>1914</v>
      </c>
      <c r="L755" s="11">
        <f>IF(DatosLimpios[[#This Row],[Financial Loss (in Million $) ]]="",0,ABS(DatosLimpios[[#This Row],[Financial Loss (in Million $) ]]))*1000</f>
        <v>1914000</v>
      </c>
      <c r="M755" s="11" t="str">
        <f>IF(DatosLimpios[[#This Row],[Perdida economica UNK]]&gt;4000000,"Alta", IF(DatosLimpios[[#This Row],[Perdida economica UNK]]&gt;100000,"Media", "Baja"))</f>
        <v>Media</v>
      </c>
      <c r="N755" s="18" t="s">
        <v>804</v>
      </c>
      <c r="O755" s="3" t="s">
        <v>36</v>
      </c>
      <c r="P755" s="2">
        <f>IF(DatosLimpios[[#This Row],[Number of Affected Users]]="six hundred",600,VALUE(DatosLimpios[[#This Row],[Number of Affected Users]]))</f>
        <v>171977</v>
      </c>
      <c r="Q755" s="2">
        <f>IF(DatosLimpios[[#This Row],[Number of Affected Users]]="six hundred",600,VALUE(DatosLimpios[[#This Row],[Number of Affected Users]]))</f>
        <v>171977</v>
      </c>
      <c r="R755" s="11">
        <f>DatosLimpios[[#This Row],[Perdida economica UNK]] /DatosLimpios[[#This Row],[Nº de Usuarios Afectados]]</f>
        <v>11.129395209824569</v>
      </c>
      <c r="S755" s="11" t="str">
        <f>IF(DatosLimpios[[#This Row],[Perdida $ por Usuario]]&gt;100, "Grave",IF(DatosLimpios[[#This Row],[Perdida $ por Usuario]]&gt;40, "Moderada","Leve"))</f>
        <v>Leve</v>
      </c>
      <c r="T755" s="1" t="str">
        <f t="shared" si="11"/>
        <v>Unknown</v>
      </c>
      <c r="U755" s="3" t="s">
        <v>52</v>
      </c>
      <c r="V755" s="3" t="s">
        <v>37</v>
      </c>
      <c r="W755" s="2">
        <v>44</v>
      </c>
      <c r="X755" s="2" t="str">
        <f>IF(DatosLimpios[[#This Row],[Incident Resolution Time (in Hours)]]&gt;50,"Tardia",IF(DatosLimpios[[#This Row],[Incident Resolution Time (in Hours)]]&gt;20,"Media","Rapida" ))</f>
        <v>Media</v>
      </c>
    </row>
    <row r="756" spans="1:24" x14ac:dyDescent="0.25">
      <c r="A756" s="2">
        <v>759</v>
      </c>
      <c r="B756" s="3" t="s">
        <v>26</v>
      </c>
      <c r="C7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56" s="1" t="str">
        <f>IFERROR(VLOOKUP(DatosLimpios[[#This Row],[Paises]], TablaRegiones[],2,FALSE), "Otra")</f>
        <v>Europa</v>
      </c>
      <c r="E756" s="2">
        <v>2015</v>
      </c>
      <c r="F756" s="3" t="s">
        <v>42</v>
      </c>
      <c r="G756" s="2">
        <f xml:space="preserve"> 2025 -DatosLimpios[[#This Row],[Year]]</f>
        <v>10</v>
      </c>
      <c r="H756" s="1" t="str">
        <f>IF(TRIM(DatosLimpios[[#This Row],[Attack Type]])="","Unknown",PROPER(TRIM(LOWER(DatosLimpios[[#This Row],[Attack Type]]))))</f>
        <v>Sql Injection</v>
      </c>
      <c r="I756" s="3" t="s">
        <v>27</v>
      </c>
      <c r="J75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56" s="11">
        <v>3872</v>
      </c>
      <c r="L756" s="11">
        <f>IF(DatosLimpios[[#This Row],[Financial Loss (in Million $) ]]="",0,ABS(DatosLimpios[[#This Row],[Financial Loss (in Million $) ]]))*1000</f>
        <v>3872000</v>
      </c>
      <c r="M756" s="11" t="str">
        <f>IF(DatosLimpios[[#This Row],[Perdida economica UNK]]&gt;4000000,"Alta", IF(DatosLimpios[[#This Row],[Perdida economica UNK]]&gt;100000,"Media", "Baja"))</f>
        <v>Media</v>
      </c>
      <c r="N756" s="18" t="s">
        <v>805</v>
      </c>
      <c r="O756" s="3" t="s">
        <v>14</v>
      </c>
      <c r="P756" s="2">
        <f>IF(DatosLimpios[[#This Row],[Number of Affected Users]]="six hundred",600,VALUE(DatosLimpios[[#This Row],[Number of Affected Users]]))</f>
        <v>943070</v>
      </c>
      <c r="Q756" s="2">
        <f>IF(DatosLimpios[[#This Row],[Number of Affected Users]]="six hundred",600,VALUE(DatosLimpios[[#This Row],[Number of Affected Users]]))</f>
        <v>943070</v>
      </c>
      <c r="R756" s="11">
        <f>DatosLimpios[[#This Row],[Perdida economica UNK]] /DatosLimpios[[#This Row],[Nº de Usuarios Afectados]]</f>
        <v>4.1057397648106715</v>
      </c>
      <c r="S756" s="11" t="str">
        <f>IF(DatosLimpios[[#This Row],[Perdida $ por Usuario]]&gt;100, "Grave",IF(DatosLimpios[[#This Row],[Perdida $ por Usuario]]&gt;40, "Moderada","Leve"))</f>
        <v>Leve</v>
      </c>
      <c r="T756" s="1" t="str">
        <f t="shared" si="11"/>
        <v>Hacker Group</v>
      </c>
      <c r="U756" s="3" t="s">
        <v>52</v>
      </c>
      <c r="V756" s="3" t="s">
        <v>16</v>
      </c>
      <c r="W756" s="2">
        <v>36</v>
      </c>
      <c r="X756" s="2" t="str">
        <f>IF(DatosLimpios[[#This Row],[Incident Resolution Time (in Hours)]]&gt;50,"Tardia",IF(DatosLimpios[[#This Row],[Incident Resolution Time (in Hours)]]&gt;20,"Media","Rapida" ))</f>
        <v>Media</v>
      </c>
    </row>
    <row r="757" spans="1:24" x14ac:dyDescent="0.25">
      <c r="A757" s="2">
        <v>760</v>
      </c>
      <c r="B757" s="3" t="s">
        <v>71</v>
      </c>
      <c r="C7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57" s="1" t="str">
        <f>IFERROR(VLOOKUP(DatosLimpios[[#This Row],[Paises]], TablaRegiones[],2,FALSE), "Otra")</f>
        <v>Asia</v>
      </c>
      <c r="E757" s="2">
        <v>2021</v>
      </c>
      <c r="F757" s="3" t="s">
        <v>39</v>
      </c>
      <c r="G757" s="2">
        <f xml:space="preserve"> 2025 -DatosLimpios[[#This Row],[Year]]</f>
        <v>4</v>
      </c>
      <c r="H757" s="1" t="str">
        <f>IF(TRIM(DatosLimpios[[#This Row],[Attack Type]])="","Unknown",PROPER(TRIM(LOWER(DatosLimpios[[#This Row],[Attack Type]]))))</f>
        <v>Ddos</v>
      </c>
      <c r="I757" s="3" t="s">
        <v>12</v>
      </c>
      <c r="J75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57" s="11">
        <v>1488</v>
      </c>
      <c r="L757" s="11">
        <f>IF(DatosLimpios[[#This Row],[Financial Loss (in Million $) ]]="",0,ABS(DatosLimpios[[#This Row],[Financial Loss (in Million $) ]]))*1000</f>
        <v>1488000</v>
      </c>
      <c r="M757" s="11" t="str">
        <f>IF(DatosLimpios[[#This Row],[Perdida economica UNK]]&gt;4000000,"Alta", IF(DatosLimpios[[#This Row],[Perdida economica UNK]]&gt;100000,"Media", "Baja"))</f>
        <v>Media</v>
      </c>
      <c r="N757" s="18" t="s">
        <v>806</v>
      </c>
      <c r="O757" s="3" t="s">
        <v>29</v>
      </c>
      <c r="P757" s="2">
        <f>IF(DatosLimpios[[#This Row],[Number of Affected Users]]="six hundred",600,VALUE(DatosLimpios[[#This Row],[Number of Affected Users]]))</f>
        <v>887855</v>
      </c>
      <c r="Q757" s="2">
        <f>IF(DatosLimpios[[#This Row],[Number of Affected Users]]="six hundred",600,VALUE(DatosLimpios[[#This Row],[Number of Affected Users]]))</f>
        <v>887855</v>
      </c>
      <c r="R757" s="11">
        <f>DatosLimpios[[#This Row],[Perdida economica UNK]] /DatosLimpios[[#This Row],[Nº de Usuarios Afectados]]</f>
        <v>1.6759493385744293</v>
      </c>
      <c r="S757" s="11" t="str">
        <f>IF(DatosLimpios[[#This Row],[Perdida $ por Usuario]]&gt;100, "Grave",IF(DatosLimpios[[#This Row],[Perdida $ por Usuario]]&gt;40, "Moderada","Leve"))</f>
        <v>Leve</v>
      </c>
      <c r="T757" s="1" t="str">
        <f t="shared" si="11"/>
        <v>Nation-state</v>
      </c>
      <c r="U757" s="3" t="s">
        <v>52</v>
      </c>
      <c r="V757" s="3" t="s">
        <v>31</v>
      </c>
      <c r="W757" s="2">
        <v>7</v>
      </c>
      <c r="X757" s="2" t="str">
        <f>IF(DatosLimpios[[#This Row],[Incident Resolution Time (in Hours)]]&gt;50,"Tardia",IF(DatosLimpios[[#This Row],[Incident Resolution Time (in Hours)]]&gt;20,"Media","Rapida" ))</f>
        <v>Rapida</v>
      </c>
    </row>
    <row r="758" spans="1:24" x14ac:dyDescent="0.25">
      <c r="A758" s="2">
        <v>761</v>
      </c>
      <c r="B758" s="3" t="s">
        <v>87</v>
      </c>
      <c r="C7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58" s="1" t="str">
        <f>IFERROR(VLOOKUP(DatosLimpios[[#This Row],[Paises]], TablaRegiones[],2,FALSE), "Otra")</f>
        <v>América</v>
      </c>
      <c r="E758" s="2">
        <v>2018</v>
      </c>
      <c r="F758" s="3" t="s">
        <v>17</v>
      </c>
      <c r="G758" s="2">
        <f xml:space="preserve"> 2025 -DatosLimpios[[#This Row],[Year]]</f>
        <v>7</v>
      </c>
      <c r="H758" s="1" t="str">
        <f>IF(TRIM(DatosLimpios[[#This Row],[Attack Type]])="","Unknown",PROPER(TRIM(LOWER(DatosLimpios[[#This Row],[Attack Type]]))))</f>
        <v>Ransomware</v>
      </c>
      <c r="I758" s="3" t="s">
        <v>18</v>
      </c>
      <c r="J75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58" s="11">
        <v>5405</v>
      </c>
      <c r="L758" s="11">
        <f>IF(DatosLimpios[[#This Row],[Financial Loss (in Million $) ]]="",0,ABS(DatosLimpios[[#This Row],[Financial Loss (in Million $) ]]))*1000</f>
        <v>5405000</v>
      </c>
      <c r="M758" s="11" t="str">
        <f>IF(DatosLimpios[[#This Row],[Perdida economica UNK]]&gt;4000000,"Alta", IF(DatosLimpios[[#This Row],[Perdida economica UNK]]&gt;100000,"Media", "Baja"))</f>
        <v>Alta</v>
      </c>
      <c r="N758" s="18" t="s">
        <v>807</v>
      </c>
      <c r="O758" s="3" t="s">
        <v>29</v>
      </c>
      <c r="P758" s="2">
        <f>IF(DatosLimpios[[#This Row],[Number of Affected Users]]="six hundred",600,VALUE(DatosLimpios[[#This Row],[Number of Affected Users]]))</f>
        <v>535110</v>
      </c>
      <c r="Q758" s="2">
        <f>IF(DatosLimpios[[#This Row],[Number of Affected Users]]="six hundred",600,VALUE(DatosLimpios[[#This Row],[Number of Affected Users]]))</f>
        <v>535110</v>
      </c>
      <c r="R758" s="11">
        <f>DatosLimpios[[#This Row],[Perdida economica UNK]] /DatosLimpios[[#This Row],[Nº de Usuarios Afectados]]</f>
        <v>10.100726953336697</v>
      </c>
      <c r="S758" s="11" t="str">
        <f>IF(DatosLimpios[[#This Row],[Perdida $ por Usuario]]&gt;100, "Grave",IF(DatosLimpios[[#This Row],[Perdida $ por Usuario]]&gt;40, "Moderada","Leve"))</f>
        <v>Leve</v>
      </c>
      <c r="T758" s="1" t="str">
        <f t="shared" si="11"/>
        <v>Nation-state</v>
      </c>
      <c r="U758" s="3" t="s">
        <v>52</v>
      </c>
      <c r="V758" s="3" t="s">
        <v>37</v>
      </c>
      <c r="W758" s="2">
        <v>2</v>
      </c>
      <c r="X758" s="2" t="str">
        <f>IF(DatosLimpios[[#This Row],[Incident Resolution Time (in Hours)]]&gt;50,"Tardia",IF(DatosLimpios[[#This Row],[Incident Resolution Time (in Hours)]]&gt;20,"Media","Rapida" ))</f>
        <v>Rapida</v>
      </c>
    </row>
    <row r="759" spans="1:24" x14ac:dyDescent="0.25">
      <c r="A759" s="2">
        <v>762</v>
      </c>
      <c r="B759" s="3" t="s">
        <v>87</v>
      </c>
      <c r="C7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59" s="1" t="str">
        <f>IFERROR(VLOOKUP(DatosLimpios[[#This Row],[Paises]], TablaRegiones[],2,FALSE), "Otra")</f>
        <v>América</v>
      </c>
      <c r="E759" s="2">
        <v>2021</v>
      </c>
      <c r="F759" s="3" t="s">
        <v>22</v>
      </c>
      <c r="G759" s="2">
        <f xml:space="preserve"> 2025 -DatosLimpios[[#This Row],[Year]]</f>
        <v>4</v>
      </c>
      <c r="H759" s="1" t="str">
        <f>IF(TRIM(DatosLimpios[[#This Row],[Attack Type]])="","Unknown",PROPER(TRIM(LOWER(DatosLimpios[[#This Row],[Attack Type]]))))</f>
        <v>Man-In-The-Middle</v>
      </c>
      <c r="I759" s="3" t="s">
        <v>27</v>
      </c>
      <c r="J75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59" s="11">
        <v>4229</v>
      </c>
      <c r="L759" s="11">
        <f>IF(DatosLimpios[[#This Row],[Financial Loss (in Million $) ]]="",0,ABS(DatosLimpios[[#This Row],[Financial Loss (in Million $) ]]))*1000</f>
        <v>4229000</v>
      </c>
      <c r="M759" s="11" t="str">
        <f>IF(DatosLimpios[[#This Row],[Perdida economica UNK]]&gt;4000000,"Alta", IF(DatosLimpios[[#This Row],[Perdida economica UNK]]&gt;100000,"Media", "Baja"))</f>
        <v>Alta</v>
      </c>
      <c r="N759" s="18" t="s">
        <v>808</v>
      </c>
      <c r="O759" s="3" t="s">
        <v>29</v>
      </c>
      <c r="P759" s="2">
        <f>IF(DatosLimpios[[#This Row],[Number of Affected Users]]="six hundred",600,VALUE(DatosLimpios[[#This Row],[Number of Affected Users]]))</f>
        <v>817386</v>
      </c>
      <c r="Q759" s="2">
        <f>IF(DatosLimpios[[#This Row],[Number of Affected Users]]="six hundred",600,VALUE(DatosLimpios[[#This Row],[Number of Affected Users]]))</f>
        <v>817386</v>
      </c>
      <c r="R759" s="11">
        <f>DatosLimpios[[#This Row],[Perdida economica UNK]] /DatosLimpios[[#This Row],[Nº de Usuarios Afectados]]</f>
        <v>5.1738101704702553</v>
      </c>
      <c r="S759" s="11" t="str">
        <f>IF(DatosLimpios[[#This Row],[Perdida $ por Usuario]]&gt;100, "Grave",IF(DatosLimpios[[#This Row],[Perdida $ por Usuario]]&gt;40, "Moderada","Leve"))</f>
        <v>Leve</v>
      </c>
      <c r="T759" s="1" t="str">
        <f t="shared" si="11"/>
        <v>Nation-state</v>
      </c>
      <c r="U759" s="3" t="s">
        <v>52</v>
      </c>
      <c r="V759" s="3" t="s">
        <v>49</v>
      </c>
      <c r="W759" s="2">
        <v>8</v>
      </c>
      <c r="X759" s="2" t="str">
        <f>IF(DatosLimpios[[#This Row],[Incident Resolution Time (in Hours)]]&gt;50,"Tardia",IF(DatosLimpios[[#This Row],[Incident Resolution Time (in Hours)]]&gt;20,"Media","Rapida" ))</f>
        <v>Rapida</v>
      </c>
    </row>
    <row r="760" spans="1:24" x14ac:dyDescent="0.25">
      <c r="A760" s="2">
        <v>763</v>
      </c>
      <c r="B760" s="3" t="s">
        <v>45</v>
      </c>
      <c r="C7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760" s="1" t="str">
        <f>IFERROR(VLOOKUP(DatosLimpios[[#This Row],[Paises]], TablaRegiones[],2,FALSE), "Otra")</f>
        <v>Asia</v>
      </c>
      <c r="E760" s="2">
        <v>2018</v>
      </c>
      <c r="F760" s="3" t="s">
        <v>50</v>
      </c>
      <c r="G760" s="2">
        <f xml:space="preserve"> 2025 -DatosLimpios[[#This Row],[Year]]</f>
        <v>7</v>
      </c>
      <c r="H760" s="1" t="str">
        <f>IF(TRIM(DatosLimpios[[#This Row],[Attack Type]])="","Unknown",PROPER(TRIM(LOWER(DatosLimpios[[#This Row],[Attack Type]]))))</f>
        <v>Phishing</v>
      </c>
      <c r="I760" s="3" t="s">
        <v>46</v>
      </c>
      <c r="J76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60" s="11">
        <v>9659</v>
      </c>
      <c r="L760" s="11">
        <f>IF(DatosLimpios[[#This Row],[Financial Loss (in Million $) ]]="",0,ABS(DatosLimpios[[#This Row],[Financial Loss (in Million $) ]]))*1000</f>
        <v>9659000</v>
      </c>
      <c r="M760" s="11" t="str">
        <f>IF(DatosLimpios[[#This Row],[Perdida economica UNK]]&gt;4000000,"Alta", IF(DatosLimpios[[#This Row],[Perdida economica UNK]]&gt;100000,"Media", "Baja"))</f>
        <v>Alta</v>
      </c>
      <c r="N760" s="18" t="s">
        <v>809</v>
      </c>
      <c r="O760" s="3" t="s">
        <v>29</v>
      </c>
      <c r="P760" s="2">
        <f>IF(DatosLimpios[[#This Row],[Number of Affected Users]]="six hundred",600,VALUE(DatosLimpios[[#This Row],[Number of Affected Users]]))</f>
        <v>206552</v>
      </c>
      <c r="Q760" s="2">
        <f>IF(DatosLimpios[[#This Row],[Number of Affected Users]]="six hundred",600,VALUE(DatosLimpios[[#This Row],[Number of Affected Users]]))</f>
        <v>206552</v>
      </c>
      <c r="R760" s="11">
        <f>DatosLimpios[[#This Row],[Perdida economica UNK]] /DatosLimpios[[#This Row],[Nº de Usuarios Afectados]]</f>
        <v>46.763042720477166</v>
      </c>
      <c r="S760" s="11" t="str">
        <f>IF(DatosLimpios[[#This Row],[Perdida $ por Usuario]]&gt;100, "Grave",IF(DatosLimpios[[#This Row],[Perdida $ por Usuario]]&gt;40, "Moderada","Leve"))</f>
        <v>Moderada</v>
      </c>
      <c r="T760" s="1" t="str">
        <f t="shared" si="11"/>
        <v>Nation-state</v>
      </c>
      <c r="U760" s="3" t="s">
        <v>25</v>
      </c>
      <c r="V760" s="3" t="s">
        <v>57</v>
      </c>
      <c r="W760" s="2">
        <v>13</v>
      </c>
      <c r="X760" s="2" t="str">
        <f>IF(DatosLimpios[[#This Row],[Incident Resolution Time (in Hours)]]&gt;50,"Tardia",IF(DatosLimpios[[#This Row],[Incident Resolution Time (in Hours)]]&gt;20,"Media","Rapida" ))</f>
        <v>Rapida</v>
      </c>
    </row>
    <row r="761" spans="1:24" x14ac:dyDescent="0.25">
      <c r="A761" s="2">
        <v>764</v>
      </c>
      <c r="B761" s="3" t="s">
        <v>66</v>
      </c>
      <c r="C7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61" s="1" t="str">
        <f>IFERROR(VLOOKUP(DatosLimpios[[#This Row],[Paises]], TablaRegiones[],2,FALSE), "Otra")</f>
        <v>América</v>
      </c>
      <c r="E761" s="2">
        <v>2020</v>
      </c>
      <c r="F761" s="3" t="s">
        <v>22</v>
      </c>
      <c r="G761" s="2">
        <f xml:space="preserve"> 2025 -DatosLimpios[[#This Row],[Year]]</f>
        <v>5</v>
      </c>
      <c r="H761" s="1" t="str">
        <f>IF(TRIM(DatosLimpios[[#This Row],[Attack Type]])="","Unknown",PROPER(TRIM(LOWER(DatosLimpios[[#This Row],[Attack Type]]))))</f>
        <v>Man-In-The-Middle</v>
      </c>
      <c r="I761" s="3" t="s">
        <v>12</v>
      </c>
      <c r="J76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61" s="11">
        <v>7135</v>
      </c>
      <c r="L761" s="11">
        <f>IF(DatosLimpios[[#This Row],[Financial Loss (in Million $) ]]="",0,ABS(DatosLimpios[[#This Row],[Financial Loss (in Million $) ]]))*1000</f>
        <v>7135000</v>
      </c>
      <c r="M761" s="11" t="str">
        <f>IF(DatosLimpios[[#This Row],[Perdida economica UNK]]&gt;4000000,"Alta", IF(DatosLimpios[[#This Row],[Perdida economica UNK]]&gt;100000,"Media", "Baja"))</f>
        <v>Alta</v>
      </c>
      <c r="N761" s="18" t="s">
        <v>810</v>
      </c>
      <c r="O761" s="3" t="s">
        <v>14</v>
      </c>
      <c r="P761" s="2">
        <f>IF(DatosLimpios[[#This Row],[Number of Affected Users]]="six hundred",600,VALUE(DatosLimpios[[#This Row],[Number of Affected Users]]))</f>
        <v>154966</v>
      </c>
      <c r="Q761" s="2">
        <f>IF(DatosLimpios[[#This Row],[Number of Affected Users]]="six hundred",600,VALUE(DatosLimpios[[#This Row],[Number of Affected Users]]))</f>
        <v>154966</v>
      </c>
      <c r="R761" s="11">
        <f>DatosLimpios[[#This Row],[Perdida economica UNK]] /DatosLimpios[[#This Row],[Nº de Usuarios Afectados]]</f>
        <v>46.042357678458501</v>
      </c>
      <c r="S761" s="11" t="str">
        <f>IF(DatosLimpios[[#This Row],[Perdida $ por Usuario]]&gt;100, "Grave",IF(DatosLimpios[[#This Row],[Perdida $ por Usuario]]&gt;40, "Moderada","Leve"))</f>
        <v>Moderada</v>
      </c>
      <c r="T761" s="1" t="str">
        <f t="shared" si="11"/>
        <v>Hacker Group</v>
      </c>
      <c r="U761" s="3" t="s">
        <v>52</v>
      </c>
      <c r="V761" s="3" t="s">
        <v>37</v>
      </c>
      <c r="W761" s="2">
        <v>19</v>
      </c>
      <c r="X761" s="2" t="str">
        <f>IF(DatosLimpios[[#This Row],[Incident Resolution Time (in Hours)]]&gt;50,"Tardia",IF(DatosLimpios[[#This Row],[Incident Resolution Time (in Hours)]]&gt;20,"Media","Rapida" ))</f>
        <v>Rapida</v>
      </c>
    </row>
    <row r="762" spans="1:24" x14ac:dyDescent="0.25">
      <c r="A762" s="2">
        <v>765</v>
      </c>
      <c r="B762" s="3" t="s">
        <v>41</v>
      </c>
      <c r="C7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62" s="1" t="str">
        <f>IFERROR(VLOOKUP(DatosLimpios[[#This Row],[Paises]], TablaRegiones[],2,FALSE), "Otra")</f>
        <v>Europa</v>
      </c>
      <c r="E762" s="2">
        <v>2016</v>
      </c>
      <c r="F762" s="3" t="s">
        <v>50</v>
      </c>
      <c r="G762" s="2">
        <f xml:space="preserve"> 2025 -DatosLimpios[[#This Row],[Year]]</f>
        <v>9</v>
      </c>
      <c r="H762" s="1" t="str">
        <f>IF(TRIM(DatosLimpios[[#This Row],[Attack Type]])="","Unknown",PROPER(TRIM(LOWER(DatosLimpios[[#This Row],[Attack Type]]))))</f>
        <v>Phishing</v>
      </c>
      <c r="I762" s="3" t="s">
        <v>46</v>
      </c>
      <c r="J76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62" s="11">
        <v>545</v>
      </c>
      <c r="L762" s="11">
        <f>IF(DatosLimpios[[#This Row],[Financial Loss (in Million $) ]]="",0,ABS(DatosLimpios[[#This Row],[Financial Loss (in Million $) ]]))*1000</f>
        <v>545000</v>
      </c>
      <c r="M762" s="11" t="str">
        <f>IF(DatosLimpios[[#This Row],[Perdida economica UNK]]&gt;4000000,"Alta", IF(DatosLimpios[[#This Row],[Perdida economica UNK]]&gt;100000,"Media", "Baja"))</f>
        <v>Media</v>
      </c>
      <c r="N762" s="18" t="s">
        <v>811</v>
      </c>
      <c r="O762" s="3" t="s">
        <v>36</v>
      </c>
      <c r="P762" s="2">
        <f>IF(DatosLimpios[[#This Row],[Number of Affected Users]]="six hundred",600,VALUE(DatosLimpios[[#This Row],[Number of Affected Users]]))</f>
        <v>511287</v>
      </c>
      <c r="Q762" s="2">
        <f>IF(DatosLimpios[[#This Row],[Number of Affected Users]]="six hundred",600,VALUE(DatosLimpios[[#This Row],[Number of Affected Users]]))</f>
        <v>511287</v>
      </c>
      <c r="R762" s="11">
        <f>DatosLimpios[[#This Row],[Perdida economica UNK]] /DatosLimpios[[#This Row],[Nº de Usuarios Afectados]]</f>
        <v>1.0659375262817166</v>
      </c>
      <c r="S762" s="11" t="str">
        <f>IF(DatosLimpios[[#This Row],[Perdida $ por Usuario]]&gt;100, "Grave",IF(DatosLimpios[[#This Row],[Perdida $ por Usuario]]&gt;40, "Moderada","Leve"))</f>
        <v>Leve</v>
      </c>
      <c r="T762" s="1" t="str">
        <f t="shared" si="11"/>
        <v>Unknown</v>
      </c>
      <c r="U762" s="3" t="s">
        <v>15</v>
      </c>
      <c r="V762" s="3" t="s">
        <v>37</v>
      </c>
      <c r="W762" s="2">
        <v>34</v>
      </c>
      <c r="X762" s="2" t="str">
        <f>IF(DatosLimpios[[#This Row],[Incident Resolution Time (in Hours)]]&gt;50,"Tardia",IF(DatosLimpios[[#This Row],[Incident Resolution Time (in Hours)]]&gt;20,"Media","Rapida" ))</f>
        <v>Media</v>
      </c>
    </row>
    <row r="763" spans="1:24" x14ac:dyDescent="0.25">
      <c r="A763" s="2">
        <v>766</v>
      </c>
      <c r="B763" s="3" t="s">
        <v>32</v>
      </c>
      <c r="C7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763" s="1" t="str">
        <f>IFERROR(VLOOKUP(DatosLimpios[[#This Row],[Paises]], TablaRegiones[],2,FALSE), "Otra")</f>
        <v>Europa</v>
      </c>
      <c r="E763" s="2">
        <v>2023</v>
      </c>
      <c r="F763" s="3" t="s">
        <v>42</v>
      </c>
      <c r="G763" s="2">
        <f xml:space="preserve"> 2025 -DatosLimpios[[#This Row],[Year]]</f>
        <v>2</v>
      </c>
      <c r="H763" s="1" t="str">
        <f>IF(TRIM(DatosLimpios[[#This Row],[Attack Type]])="","Unknown",PROPER(TRIM(LOWER(DatosLimpios[[#This Row],[Attack Type]]))))</f>
        <v>Sql Injection</v>
      </c>
      <c r="I763" s="3" t="s">
        <v>46</v>
      </c>
      <c r="J76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63" s="11">
        <v>9448</v>
      </c>
      <c r="L763" s="11">
        <f>IF(DatosLimpios[[#This Row],[Financial Loss (in Million $) ]]="",0,ABS(DatosLimpios[[#This Row],[Financial Loss (in Million $) ]]))*1000</f>
        <v>9448000</v>
      </c>
      <c r="M763" s="11" t="str">
        <f>IF(DatosLimpios[[#This Row],[Perdida economica UNK]]&gt;4000000,"Alta", IF(DatosLimpios[[#This Row],[Perdida economica UNK]]&gt;100000,"Media", "Baja"))</f>
        <v>Alta</v>
      </c>
      <c r="N763" s="18" t="s">
        <v>812</v>
      </c>
      <c r="O763" s="3" t="s">
        <v>36</v>
      </c>
      <c r="P763" s="2">
        <f>IF(DatosLimpios[[#This Row],[Number of Affected Users]]="six hundred",600,VALUE(DatosLimpios[[#This Row],[Number of Affected Users]]))</f>
        <v>426499</v>
      </c>
      <c r="Q763" s="2">
        <f>IF(DatosLimpios[[#This Row],[Number of Affected Users]]="six hundred",600,VALUE(DatosLimpios[[#This Row],[Number of Affected Users]]))</f>
        <v>426499</v>
      </c>
      <c r="R763" s="11">
        <f>DatosLimpios[[#This Row],[Perdida economica UNK]] /DatosLimpios[[#This Row],[Nº de Usuarios Afectados]]</f>
        <v>22.15245522263827</v>
      </c>
      <c r="S763" s="11" t="str">
        <f>IF(DatosLimpios[[#This Row],[Perdida $ por Usuario]]&gt;100, "Grave",IF(DatosLimpios[[#This Row],[Perdida $ por Usuario]]&gt;40, "Moderada","Leve"))</f>
        <v>Leve</v>
      </c>
      <c r="T763" s="1" t="str">
        <f t="shared" si="11"/>
        <v>Unknown</v>
      </c>
      <c r="U763" s="3" t="s">
        <v>15</v>
      </c>
      <c r="V763" s="3" t="s">
        <v>16</v>
      </c>
      <c r="W763" s="2">
        <v>37</v>
      </c>
      <c r="X763" s="2" t="str">
        <f>IF(DatosLimpios[[#This Row],[Incident Resolution Time (in Hours)]]&gt;50,"Tardia",IF(DatosLimpios[[#This Row],[Incident Resolution Time (in Hours)]]&gt;20,"Media","Rapida" ))</f>
        <v>Media</v>
      </c>
    </row>
    <row r="764" spans="1:24" x14ac:dyDescent="0.25">
      <c r="A764" s="2">
        <v>767</v>
      </c>
      <c r="B764" s="3" t="s">
        <v>26</v>
      </c>
      <c r="C7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64" s="1" t="str">
        <f>IFERROR(VLOOKUP(DatosLimpios[[#This Row],[Paises]], TablaRegiones[],2,FALSE), "Otra")</f>
        <v>Europa</v>
      </c>
      <c r="E764" s="2">
        <v>2016</v>
      </c>
      <c r="F764" s="3" t="s">
        <v>22</v>
      </c>
      <c r="G764" s="2">
        <f xml:space="preserve"> 2025 -DatosLimpios[[#This Row],[Year]]</f>
        <v>9</v>
      </c>
      <c r="H764" s="1" t="str">
        <f>IF(TRIM(DatosLimpios[[#This Row],[Attack Type]])="","Unknown",PROPER(TRIM(LOWER(DatosLimpios[[#This Row],[Attack Type]]))))</f>
        <v>Man-In-The-Middle</v>
      </c>
      <c r="I764" s="3" t="s">
        <v>27</v>
      </c>
      <c r="J76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64" s="11">
        <v>7363</v>
      </c>
      <c r="L764" s="11">
        <f>IF(DatosLimpios[[#This Row],[Financial Loss (in Million $) ]]="",0,ABS(DatosLimpios[[#This Row],[Financial Loss (in Million $) ]]))*1000</f>
        <v>7363000</v>
      </c>
      <c r="M764" s="11" t="str">
        <f>IF(DatosLimpios[[#This Row],[Perdida economica UNK]]&gt;4000000,"Alta", IF(DatosLimpios[[#This Row],[Perdida economica UNK]]&gt;100000,"Media", "Baja"))</f>
        <v>Alta</v>
      </c>
      <c r="N764" s="18" t="s">
        <v>813</v>
      </c>
      <c r="O764" s="3" t="s">
        <v>14</v>
      </c>
      <c r="P764" s="2">
        <f>IF(DatosLimpios[[#This Row],[Number of Affected Users]]="six hundred",600,VALUE(DatosLimpios[[#This Row],[Number of Affected Users]]))</f>
        <v>15907</v>
      </c>
      <c r="Q764" s="2">
        <f>IF(DatosLimpios[[#This Row],[Number of Affected Users]]="six hundred",600,VALUE(DatosLimpios[[#This Row],[Number of Affected Users]]))</f>
        <v>15907</v>
      </c>
      <c r="R764" s="11">
        <f>DatosLimpios[[#This Row],[Perdida economica UNK]] /DatosLimpios[[#This Row],[Nº de Usuarios Afectados]]</f>
        <v>462.87797824856983</v>
      </c>
      <c r="S764" s="11" t="str">
        <f>IF(DatosLimpios[[#This Row],[Perdida $ por Usuario]]&gt;100, "Grave",IF(DatosLimpios[[#This Row],[Perdida $ por Usuario]]&gt;40, "Moderada","Leve"))</f>
        <v>Grave</v>
      </c>
      <c r="T764" s="1" t="str">
        <f t="shared" si="11"/>
        <v>Hacker Group</v>
      </c>
      <c r="U764" s="3" t="s">
        <v>34</v>
      </c>
      <c r="V764" s="3" t="s">
        <v>37</v>
      </c>
      <c r="W764" s="2">
        <v>36</v>
      </c>
      <c r="X764" s="2" t="str">
        <f>IF(DatosLimpios[[#This Row],[Incident Resolution Time (in Hours)]]&gt;50,"Tardia",IF(DatosLimpios[[#This Row],[Incident Resolution Time (in Hours)]]&gt;20,"Media","Rapida" ))</f>
        <v>Media</v>
      </c>
    </row>
    <row r="765" spans="1:24" x14ac:dyDescent="0.25">
      <c r="A765" s="2">
        <v>768</v>
      </c>
      <c r="B765" s="3" t="s">
        <v>26</v>
      </c>
      <c r="C7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65" s="1" t="str">
        <f>IFERROR(VLOOKUP(DatosLimpios[[#This Row],[Paises]], TablaRegiones[],2,FALSE), "Otra")</f>
        <v>Europa</v>
      </c>
      <c r="E765" s="2">
        <v>2022</v>
      </c>
      <c r="F765" s="3" t="s">
        <v>50</v>
      </c>
      <c r="G765" s="2">
        <f xml:space="preserve"> 2025 -DatosLimpios[[#This Row],[Year]]</f>
        <v>3</v>
      </c>
      <c r="H765" s="1" t="str">
        <f>IF(TRIM(DatosLimpios[[#This Row],[Attack Type]])="","Unknown",PROPER(TRIM(LOWER(DatosLimpios[[#This Row],[Attack Type]]))))</f>
        <v>Phishing</v>
      </c>
      <c r="I765" s="3" t="s">
        <v>12</v>
      </c>
      <c r="J76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65" s="11">
        <v>3615</v>
      </c>
      <c r="L765" s="11">
        <f>IF(DatosLimpios[[#This Row],[Financial Loss (in Million $) ]]="",0,ABS(DatosLimpios[[#This Row],[Financial Loss (in Million $) ]]))*1000</f>
        <v>3615000</v>
      </c>
      <c r="M765" s="11" t="str">
        <f>IF(DatosLimpios[[#This Row],[Perdida economica UNK]]&gt;4000000,"Alta", IF(DatosLimpios[[#This Row],[Perdida economica UNK]]&gt;100000,"Media", "Baja"))</f>
        <v>Media</v>
      </c>
      <c r="N765" s="18" t="s">
        <v>814</v>
      </c>
      <c r="O765" s="3" t="s">
        <v>29</v>
      </c>
      <c r="P765" s="2">
        <f>IF(DatosLimpios[[#This Row],[Number of Affected Users]]="six hundred",600,VALUE(DatosLimpios[[#This Row],[Number of Affected Users]]))</f>
        <v>375734</v>
      </c>
      <c r="Q765" s="2">
        <f>IF(DatosLimpios[[#This Row],[Number of Affected Users]]="six hundred",600,VALUE(DatosLimpios[[#This Row],[Number of Affected Users]]))</f>
        <v>375734</v>
      </c>
      <c r="R765" s="11">
        <f>DatosLimpios[[#This Row],[Perdida economica UNK]] /DatosLimpios[[#This Row],[Nº de Usuarios Afectados]]</f>
        <v>9.6211681668414357</v>
      </c>
      <c r="S765" s="11" t="str">
        <f>IF(DatosLimpios[[#This Row],[Perdida $ por Usuario]]&gt;100, "Grave",IF(DatosLimpios[[#This Row],[Perdida $ por Usuario]]&gt;40, "Moderada","Leve"))</f>
        <v>Leve</v>
      </c>
      <c r="T765" s="1" t="str">
        <f t="shared" si="11"/>
        <v>Nation-state</v>
      </c>
      <c r="U765" s="3" t="s">
        <v>25</v>
      </c>
      <c r="V765" s="3" t="s">
        <v>31</v>
      </c>
      <c r="W765" s="2">
        <v>31</v>
      </c>
      <c r="X765" s="2" t="str">
        <f>IF(DatosLimpios[[#This Row],[Incident Resolution Time (in Hours)]]&gt;50,"Tardia",IF(DatosLimpios[[#This Row],[Incident Resolution Time (in Hours)]]&gt;20,"Media","Rapida" ))</f>
        <v>Media</v>
      </c>
    </row>
    <row r="766" spans="1:24" x14ac:dyDescent="0.25">
      <c r="A766" s="2">
        <v>769</v>
      </c>
      <c r="B766" s="3" t="s">
        <v>66</v>
      </c>
      <c r="C7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66" s="1" t="str">
        <f>IFERROR(VLOOKUP(DatosLimpios[[#This Row],[Paises]], TablaRegiones[],2,FALSE), "Otra")</f>
        <v>América</v>
      </c>
      <c r="E766" s="2">
        <v>2023</v>
      </c>
      <c r="F766" s="3" t="s">
        <v>63</v>
      </c>
      <c r="G766" s="2">
        <f xml:space="preserve"> 2025 -DatosLimpios[[#This Row],[Year]]</f>
        <v>2</v>
      </c>
      <c r="H766" s="1" t="str">
        <f>IF(TRIM(DatosLimpios[[#This Row],[Attack Type]])="","Unknown",PROPER(TRIM(LOWER(DatosLimpios[[#This Row],[Attack Type]]))))</f>
        <v>Malware</v>
      </c>
      <c r="I766" s="3" t="s">
        <v>69</v>
      </c>
      <c r="J76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66" s="11">
        <v>1918</v>
      </c>
      <c r="L766" s="11">
        <f>IF(DatosLimpios[[#This Row],[Financial Loss (in Million $) ]]="",0,ABS(DatosLimpios[[#This Row],[Financial Loss (in Million $) ]]))*1000</f>
        <v>1918000</v>
      </c>
      <c r="M766" s="11" t="str">
        <f>IF(DatosLimpios[[#This Row],[Perdida economica UNK]]&gt;4000000,"Alta", IF(DatosLimpios[[#This Row],[Perdida economica UNK]]&gt;100000,"Media", "Baja"))</f>
        <v>Media</v>
      </c>
      <c r="N766" s="18" t="s">
        <v>815</v>
      </c>
      <c r="O766" s="3" t="s">
        <v>36</v>
      </c>
      <c r="P766" s="2">
        <f>IF(DatosLimpios[[#This Row],[Number of Affected Users]]="six hundred",600,VALUE(DatosLimpios[[#This Row],[Number of Affected Users]]))</f>
        <v>993826</v>
      </c>
      <c r="Q766" s="2">
        <f>IF(DatosLimpios[[#This Row],[Number of Affected Users]]="six hundred",600,VALUE(DatosLimpios[[#This Row],[Number of Affected Users]]))</f>
        <v>993826</v>
      </c>
      <c r="R766" s="11">
        <f>DatosLimpios[[#This Row],[Perdida economica UNK]] /DatosLimpios[[#This Row],[Nº de Usuarios Afectados]]</f>
        <v>1.9299152970439493</v>
      </c>
      <c r="S766" s="11" t="str">
        <f>IF(DatosLimpios[[#This Row],[Perdida $ por Usuario]]&gt;100, "Grave",IF(DatosLimpios[[#This Row],[Perdida $ por Usuario]]&gt;40, "Moderada","Leve"))</f>
        <v>Leve</v>
      </c>
      <c r="T766" s="1" t="str">
        <f t="shared" si="11"/>
        <v>Unknown</v>
      </c>
      <c r="U766" s="3" t="s">
        <v>52</v>
      </c>
      <c r="V766" s="3" t="s">
        <v>49</v>
      </c>
      <c r="W766" s="2">
        <v>7</v>
      </c>
      <c r="X766" s="2" t="str">
        <f>IF(DatosLimpios[[#This Row],[Incident Resolution Time (in Hours)]]&gt;50,"Tardia",IF(DatosLimpios[[#This Row],[Incident Resolution Time (in Hours)]]&gt;20,"Media","Rapida" ))</f>
        <v>Rapida</v>
      </c>
    </row>
    <row r="767" spans="1:24" x14ac:dyDescent="0.25">
      <c r="A767" s="2">
        <v>770</v>
      </c>
      <c r="B767" s="3" t="s">
        <v>45</v>
      </c>
      <c r="C7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767" s="1" t="str">
        <f>IFERROR(VLOOKUP(DatosLimpios[[#This Row],[Paises]], TablaRegiones[],2,FALSE), "Otra")</f>
        <v>Asia</v>
      </c>
      <c r="E767" s="2">
        <v>2023</v>
      </c>
      <c r="F767" s="3" t="s">
        <v>17</v>
      </c>
      <c r="G767" s="2">
        <f xml:space="preserve"> 2025 -DatosLimpios[[#This Row],[Year]]</f>
        <v>2</v>
      </c>
      <c r="H767" s="1" t="str">
        <f>IF(TRIM(DatosLimpios[[#This Row],[Attack Type]])="","Unknown",PROPER(TRIM(LOWER(DatosLimpios[[#This Row],[Attack Type]]))))</f>
        <v>Ransomware</v>
      </c>
      <c r="I767" s="3" t="s">
        <v>46</v>
      </c>
      <c r="J76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67" s="11">
        <v>8318</v>
      </c>
      <c r="L767" s="11">
        <f>IF(DatosLimpios[[#This Row],[Financial Loss (in Million $) ]]="",0,ABS(DatosLimpios[[#This Row],[Financial Loss (in Million $) ]]))*1000</f>
        <v>8318000</v>
      </c>
      <c r="M767" s="11" t="str">
        <f>IF(DatosLimpios[[#This Row],[Perdida economica UNK]]&gt;4000000,"Alta", IF(DatosLimpios[[#This Row],[Perdida economica UNK]]&gt;100000,"Media", "Baja"))</f>
        <v>Alta</v>
      </c>
      <c r="N767" s="18" t="s">
        <v>816</v>
      </c>
      <c r="O767" s="3" t="s">
        <v>29</v>
      </c>
      <c r="P767" s="2">
        <f>IF(DatosLimpios[[#This Row],[Number of Affected Users]]="six hundred",600,VALUE(DatosLimpios[[#This Row],[Number of Affected Users]]))</f>
        <v>397813</v>
      </c>
      <c r="Q767" s="2">
        <f>IF(DatosLimpios[[#This Row],[Number of Affected Users]]="six hundred",600,VALUE(DatosLimpios[[#This Row],[Number of Affected Users]]))</f>
        <v>397813</v>
      </c>
      <c r="R767" s="11">
        <f>DatosLimpios[[#This Row],[Perdida economica UNK]] /DatosLimpios[[#This Row],[Nº de Usuarios Afectados]]</f>
        <v>20.909321716484882</v>
      </c>
      <c r="S767" s="11" t="str">
        <f>IF(DatosLimpios[[#This Row],[Perdida $ por Usuario]]&gt;100, "Grave",IF(DatosLimpios[[#This Row],[Perdida $ por Usuario]]&gt;40, "Moderada","Leve"))</f>
        <v>Leve</v>
      </c>
      <c r="T767" s="1" t="str">
        <f t="shared" si="11"/>
        <v>Nation-state</v>
      </c>
      <c r="U767" s="3" t="s">
        <v>34</v>
      </c>
      <c r="V767" s="3" t="s">
        <v>37</v>
      </c>
      <c r="W767" s="2">
        <v>12</v>
      </c>
      <c r="X767" s="2" t="str">
        <f>IF(DatosLimpios[[#This Row],[Incident Resolution Time (in Hours)]]&gt;50,"Tardia",IF(DatosLimpios[[#This Row],[Incident Resolution Time (in Hours)]]&gt;20,"Media","Rapida" ))</f>
        <v>Rapida</v>
      </c>
    </row>
    <row r="768" spans="1:24" x14ac:dyDescent="0.25">
      <c r="A768" s="2">
        <v>771</v>
      </c>
      <c r="B768" s="3" t="s">
        <v>41</v>
      </c>
      <c r="C7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68" s="1" t="str">
        <f>IFERROR(VLOOKUP(DatosLimpios[[#This Row],[Paises]], TablaRegiones[],2,FALSE), "Otra")</f>
        <v>Europa</v>
      </c>
      <c r="E768" s="2">
        <v>2024</v>
      </c>
      <c r="F768" s="3" t="s">
        <v>17</v>
      </c>
      <c r="G768" s="2">
        <f xml:space="preserve"> 2025 -DatosLimpios[[#This Row],[Year]]</f>
        <v>1</v>
      </c>
      <c r="H768" s="1" t="str">
        <f>IF(TRIM(DatosLimpios[[#This Row],[Attack Type]])="","Unknown",PROPER(TRIM(LOWER(DatosLimpios[[#This Row],[Attack Type]]))))</f>
        <v>Ransomware</v>
      </c>
      <c r="I768" s="3" t="s">
        <v>46</v>
      </c>
      <c r="J76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68" s="11">
        <v>7098</v>
      </c>
      <c r="L768" s="11">
        <f>IF(DatosLimpios[[#This Row],[Financial Loss (in Million $) ]]="",0,ABS(DatosLimpios[[#This Row],[Financial Loss (in Million $) ]]))*1000</f>
        <v>7098000</v>
      </c>
      <c r="M768" s="11" t="str">
        <f>IF(DatosLimpios[[#This Row],[Perdida economica UNK]]&gt;4000000,"Alta", IF(DatosLimpios[[#This Row],[Perdida economica UNK]]&gt;100000,"Media", "Baja"))</f>
        <v>Alta</v>
      </c>
      <c r="N768" s="18" t="s">
        <v>817</v>
      </c>
      <c r="O768" s="3" t="s">
        <v>33</v>
      </c>
      <c r="P768" s="2">
        <f>IF(DatosLimpios[[#This Row],[Number of Affected Users]]="six hundred",600,VALUE(DatosLimpios[[#This Row],[Number of Affected Users]]))</f>
        <v>185001</v>
      </c>
      <c r="Q768" s="2">
        <f>IF(DatosLimpios[[#This Row],[Number of Affected Users]]="six hundred",600,VALUE(DatosLimpios[[#This Row],[Number of Affected Users]]))</f>
        <v>185001</v>
      </c>
      <c r="R768" s="11">
        <f>DatosLimpios[[#This Row],[Perdida economica UNK]] /DatosLimpios[[#This Row],[Nº de Usuarios Afectados]]</f>
        <v>38.367360176431475</v>
      </c>
      <c r="S768" s="11" t="str">
        <f>IF(DatosLimpios[[#This Row],[Perdida $ por Usuario]]&gt;100, "Grave",IF(DatosLimpios[[#This Row],[Perdida $ por Usuario]]&gt;40, "Moderada","Leve"))</f>
        <v>Leve</v>
      </c>
      <c r="T768" s="1" t="str">
        <f t="shared" ref="T768:T831" si="12">IF(O768="","Unknown",O768)</f>
        <v>Insider</v>
      </c>
      <c r="U768" s="3" t="s">
        <v>52</v>
      </c>
      <c r="V768" s="3" t="s">
        <v>16</v>
      </c>
      <c r="W768" s="2">
        <v>3</v>
      </c>
      <c r="X768" s="2" t="str">
        <f>IF(DatosLimpios[[#This Row],[Incident Resolution Time (in Hours)]]&gt;50,"Tardia",IF(DatosLimpios[[#This Row],[Incident Resolution Time (in Hours)]]&gt;20,"Media","Rapida" ))</f>
        <v>Rapida</v>
      </c>
    </row>
    <row r="769" spans="1:24" x14ac:dyDescent="0.25">
      <c r="A769" s="2">
        <v>772</v>
      </c>
      <c r="B769" s="3" t="s">
        <v>71</v>
      </c>
      <c r="C7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69" s="1" t="str">
        <f>IFERROR(VLOOKUP(DatosLimpios[[#This Row],[Paises]], TablaRegiones[],2,FALSE), "Otra")</f>
        <v>Asia</v>
      </c>
      <c r="E769" s="2">
        <v>2024</v>
      </c>
      <c r="F769" s="3" t="s">
        <v>39</v>
      </c>
      <c r="G769" s="2">
        <f xml:space="preserve"> 2025 -DatosLimpios[[#This Row],[Year]]</f>
        <v>1</v>
      </c>
      <c r="H769" s="1" t="str">
        <f>IF(TRIM(DatosLimpios[[#This Row],[Attack Type]])="","Unknown",PROPER(TRIM(LOWER(DatosLimpios[[#This Row],[Attack Type]]))))</f>
        <v>Ddos</v>
      </c>
      <c r="I769" s="3" t="s">
        <v>23</v>
      </c>
      <c r="J76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69" s="11">
        <v>799</v>
      </c>
      <c r="L769" s="11">
        <f>IF(DatosLimpios[[#This Row],[Financial Loss (in Million $) ]]="",0,ABS(DatosLimpios[[#This Row],[Financial Loss (in Million $) ]]))*1000</f>
        <v>799000</v>
      </c>
      <c r="M769" s="11" t="str">
        <f>IF(DatosLimpios[[#This Row],[Perdida economica UNK]]&gt;4000000,"Alta", IF(DatosLimpios[[#This Row],[Perdida economica UNK]]&gt;100000,"Media", "Baja"))</f>
        <v>Media</v>
      </c>
      <c r="N769" s="18" t="s">
        <v>818</v>
      </c>
      <c r="O769" s="3" t="s">
        <v>33</v>
      </c>
      <c r="P769" s="2">
        <f>IF(DatosLimpios[[#This Row],[Number of Affected Users]]="six hundred",600,VALUE(DatosLimpios[[#This Row],[Number of Affected Users]]))</f>
        <v>805548</v>
      </c>
      <c r="Q769" s="2">
        <f>IF(DatosLimpios[[#This Row],[Number of Affected Users]]="six hundred",600,VALUE(DatosLimpios[[#This Row],[Number of Affected Users]]))</f>
        <v>805548</v>
      </c>
      <c r="R769" s="11">
        <f>DatosLimpios[[#This Row],[Perdida economica UNK]] /DatosLimpios[[#This Row],[Nº de Usuarios Afectados]]</f>
        <v>0.99187137203493769</v>
      </c>
      <c r="S769" s="11" t="str">
        <f>IF(DatosLimpios[[#This Row],[Perdida $ por Usuario]]&gt;100, "Grave",IF(DatosLimpios[[#This Row],[Perdida $ por Usuario]]&gt;40, "Moderada","Leve"))</f>
        <v>Leve</v>
      </c>
      <c r="T769" s="1" t="str">
        <f t="shared" si="12"/>
        <v>Insider</v>
      </c>
      <c r="U769" s="3" t="s">
        <v>15</v>
      </c>
      <c r="V769" s="3" t="s">
        <v>37</v>
      </c>
      <c r="W769" s="2">
        <v>10</v>
      </c>
      <c r="X769" s="2" t="str">
        <f>IF(DatosLimpios[[#This Row],[Incident Resolution Time (in Hours)]]&gt;50,"Tardia",IF(DatosLimpios[[#This Row],[Incident Resolution Time (in Hours)]]&gt;20,"Media","Rapida" ))</f>
        <v>Rapida</v>
      </c>
    </row>
    <row r="770" spans="1:24" x14ac:dyDescent="0.25">
      <c r="A770" s="2">
        <v>773</v>
      </c>
      <c r="B770" s="3" t="s">
        <v>66</v>
      </c>
      <c r="C7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70" s="1" t="str">
        <f>IFERROR(VLOOKUP(DatosLimpios[[#This Row],[Paises]], TablaRegiones[],2,FALSE), "Otra")</f>
        <v>América</v>
      </c>
      <c r="E770" s="2">
        <v>2015</v>
      </c>
      <c r="F770" s="3" t="s">
        <v>42</v>
      </c>
      <c r="G770" s="2">
        <f xml:space="preserve"> 2025 -DatosLimpios[[#This Row],[Year]]</f>
        <v>10</v>
      </c>
      <c r="H770" s="1" t="str">
        <f>IF(TRIM(DatosLimpios[[#This Row],[Attack Type]])="","Unknown",PROPER(TRIM(LOWER(DatosLimpios[[#This Row],[Attack Type]]))))</f>
        <v>Sql Injection</v>
      </c>
      <c r="I770" s="3" t="s">
        <v>18</v>
      </c>
      <c r="J77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70" s="11">
        <v>7474</v>
      </c>
      <c r="L770" s="11">
        <f>IF(DatosLimpios[[#This Row],[Financial Loss (in Million $) ]]="",0,ABS(DatosLimpios[[#This Row],[Financial Loss (in Million $) ]]))*1000</f>
        <v>7474000</v>
      </c>
      <c r="M770" s="11" t="str">
        <f>IF(DatosLimpios[[#This Row],[Perdida economica UNK]]&gt;4000000,"Alta", IF(DatosLimpios[[#This Row],[Perdida economica UNK]]&gt;100000,"Media", "Baja"))</f>
        <v>Alta</v>
      </c>
      <c r="N770" s="18" t="s">
        <v>819</v>
      </c>
      <c r="O770" s="3" t="s">
        <v>29</v>
      </c>
      <c r="P770" s="2">
        <f>IF(DatosLimpios[[#This Row],[Number of Affected Users]]="six hundred",600,VALUE(DatosLimpios[[#This Row],[Number of Affected Users]]))</f>
        <v>562552</v>
      </c>
      <c r="Q770" s="2">
        <f>IF(DatosLimpios[[#This Row],[Number of Affected Users]]="six hundred",600,VALUE(DatosLimpios[[#This Row],[Number of Affected Users]]))</f>
        <v>562552</v>
      </c>
      <c r="R770" s="11">
        <f>DatosLimpios[[#This Row],[Perdida economica UNK]] /DatosLimpios[[#This Row],[Nº de Usuarios Afectados]]</f>
        <v>13.285882905047</v>
      </c>
      <c r="S770" s="11" t="str">
        <f>IF(DatosLimpios[[#This Row],[Perdida $ por Usuario]]&gt;100, "Grave",IF(DatosLimpios[[#This Row],[Perdida $ por Usuario]]&gt;40, "Moderada","Leve"))</f>
        <v>Leve</v>
      </c>
      <c r="T770" s="1" t="str">
        <f t="shared" si="12"/>
        <v>Nation-state</v>
      </c>
      <c r="U770" s="3" t="s">
        <v>15</v>
      </c>
      <c r="V770" s="3" t="s">
        <v>57</v>
      </c>
      <c r="W770" s="2">
        <v>37</v>
      </c>
      <c r="X770" s="2" t="str">
        <f>IF(DatosLimpios[[#This Row],[Incident Resolution Time (in Hours)]]&gt;50,"Tardia",IF(DatosLimpios[[#This Row],[Incident Resolution Time (in Hours)]]&gt;20,"Media","Rapida" ))</f>
        <v>Media</v>
      </c>
    </row>
    <row r="771" spans="1:24" x14ac:dyDescent="0.25">
      <c r="A771" s="2">
        <v>774</v>
      </c>
      <c r="B771" s="3" t="s">
        <v>66</v>
      </c>
      <c r="C7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71" s="1" t="str">
        <f>IFERROR(VLOOKUP(DatosLimpios[[#This Row],[Paises]], TablaRegiones[],2,FALSE), "Otra")</f>
        <v>América</v>
      </c>
      <c r="E771" s="2">
        <v>2018</v>
      </c>
      <c r="F771" s="3" t="s">
        <v>63</v>
      </c>
      <c r="G771" s="2">
        <f xml:space="preserve"> 2025 -DatosLimpios[[#This Row],[Year]]</f>
        <v>7</v>
      </c>
      <c r="H771" s="1" t="str">
        <f>IF(TRIM(DatosLimpios[[#This Row],[Attack Type]])="","Unknown",PROPER(TRIM(LOWER(DatosLimpios[[#This Row],[Attack Type]]))))</f>
        <v>Malware</v>
      </c>
      <c r="I771" s="3" t="s">
        <v>12</v>
      </c>
      <c r="J77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71" s="11">
        <v>3312</v>
      </c>
      <c r="L771" s="11">
        <f>IF(DatosLimpios[[#This Row],[Financial Loss (in Million $) ]]="",0,ABS(DatosLimpios[[#This Row],[Financial Loss (in Million $) ]]))*1000</f>
        <v>3312000</v>
      </c>
      <c r="M771" s="11" t="str">
        <f>IF(DatosLimpios[[#This Row],[Perdida economica UNK]]&gt;4000000,"Alta", IF(DatosLimpios[[#This Row],[Perdida economica UNK]]&gt;100000,"Media", "Baja"))</f>
        <v>Media</v>
      </c>
      <c r="N771" s="18" t="s">
        <v>820</v>
      </c>
      <c r="O771" s="3" t="s">
        <v>29</v>
      </c>
      <c r="P771" s="2">
        <f>IF(DatosLimpios[[#This Row],[Number of Affected Users]]="six hundred",600,VALUE(DatosLimpios[[#This Row],[Number of Affected Users]]))</f>
        <v>724513</v>
      </c>
      <c r="Q771" s="2">
        <f>IF(DatosLimpios[[#This Row],[Number of Affected Users]]="six hundred",600,VALUE(DatosLimpios[[#This Row],[Number of Affected Users]]))</f>
        <v>724513</v>
      </c>
      <c r="R771" s="11">
        <f>DatosLimpios[[#This Row],[Perdida economica UNK]] /DatosLimpios[[#This Row],[Nº de Usuarios Afectados]]</f>
        <v>4.5713465458866853</v>
      </c>
      <c r="S771" s="11" t="str">
        <f>IF(DatosLimpios[[#This Row],[Perdida $ por Usuario]]&gt;100, "Grave",IF(DatosLimpios[[#This Row],[Perdida $ por Usuario]]&gt;40, "Moderada","Leve"))</f>
        <v>Leve</v>
      </c>
      <c r="T771" s="1" t="str">
        <f t="shared" si="12"/>
        <v>Nation-state</v>
      </c>
      <c r="U771" s="3" t="s">
        <v>52</v>
      </c>
      <c r="V771" s="3" t="s">
        <v>16</v>
      </c>
      <c r="W771" s="2">
        <v>46</v>
      </c>
      <c r="X771" s="2" t="str">
        <f>IF(DatosLimpios[[#This Row],[Incident Resolution Time (in Hours)]]&gt;50,"Tardia",IF(DatosLimpios[[#This Row],[Incident Resolution Time (in Hours)]]&gt;20,"Media","Rapida" ))</f>
        <v>Media</v>
      </c>
    </row>
    <row r="772" spans="1:24" x14ac:dyDescent="0.25">
      <c r="A772" s="2">
        <v>775</v>
      </c>
      <c r="B772" s="3" t="s">
        <v>26</v>
      </c>
      <c r="C7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72" s="1" t="str">
        <f>IFERROR(VLOOKUP(DatosLimpios[[#This Row],[Paises]], TablaRegiones[],2,FALSE), "Otra")</f>
        <v>Europa</v>
      </c>
      <c r="E772" s="2">
        <v>2024</v>
      </c>
      <c r="F772" s="3" t="s">
        <v>42</v>
      </c>
      <c r="G772" s="2">
        <f xml:space="preserve"> 2025 -DatosLimpios[[#This Row],[Year]]</f>
        <v>1</v>
      </c>
      <c r="H772" s="1" t="str">
        <f>IF(TRIM(DatosLimpios[[#This Row],[Attack Type]])="","Unknown",PROPER(TRIM(LOWER(DatosLimpios[[#This Row],[Attack Type]]))))</f>
        <v>Sql Injection</v>
      </c>
      <c r="I772" s="3" t="s">
        <v>27</v>
      </c>
      <c r="J77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72" s="11">
        <v>541</v>
      </c>
      <c r="L772" s="11">
        <f>IF(DatosLimpios[[#This Row],[Financial Loss (in Million $) ]]="",0,ABS(DatosLimpios[[#This Row],[Financial Loss (in Million $) ]]))*1000</f>
        <v>541000</v>
      </c>
      <c r="M772" s="11" t="str">
        <f>IF(DatosLimpios[[#This Row],[Perdida economica UNK]]&gt;4000000,"Alta", IF(DatosLimpios[[#This Row],[Perdida economica UNK]]&gt;100000,"Media", "Baja"))</f>
        <v>Media</v>
      </c>
      <c r="N772" s="18" t="s">
        <v>821</v>
      </c>
      <c r="O772" s="3" t="s">
        <v>36</v>
      </c>
      <c r="P772" s="2">
        <f>IF(DatosLimpios[[#This Row],[Number of Affected Users]]="six hundred",600,VALUE(DatosLimpios[[#This Row],[Number of Affected Users]]))</f>
        <v>715395</v>
      </c>
      <c r="Q772" s="2">
        <f>IF(DatosLimpios[[#This Row],[Number of Affected Users]]="six hundred",600,VALUE(DatosLimpios[[#This Row],[Number of Affected Users]]))</f>
        <v>715395</v>
      </c>
      <c r="R772" s="11">
        <f>DatosLimpios[[#This Row],[Perdida economica UNK]] /DatosLimpios[[#This Row],[Nº de Usuarios Afectados]]</f>
        <v>0.75622558167166387</v>
      </c>
      <c r="S772" s="11" t="str">
        <f>IF(DatosLimpios[[#This Row],[Perdida $ por Usuario]]&gt;100, "Grave",IF(DatosLimpios[[#This Row],[Perdida $ por Usuario]]&gt;40, "Moderada","Leve"))</f>
        <v>Leve</v>
      </c>
      <c r="T772" s="1" t="str">
        <f t="shared" si="12"/>
        <v>Unknown</v>
      </c>
      <c r="U772" s="3" t="s">
        <v>34</v>
      </c>
      <c r="V772" s="3" t="s">
        <v>16</v>
      </c>
      <c r="W772" s="2">
        <v>60</v>
      </c>
      <c r="X772" s="2" t="str">
        <f>IF(DatosLimpios[[#This Row],[Incident Resolution Time (in Hours)]]&gt;50,"Tardia",IF(DatosLimpios[[#This Row],[Incident Resolution Time (in Hours)]]&gt;20,"Media","Rapida" ))</f>
        <v>Tardia</v>
      </c>
    </row>
    <row r="773" spans="1:24" x14ac:dyDescent="0.25">
      <c r="A773" s="2">
        <v>776</v>
      </c>
      <c r="B773" s="3" t="s">
        <v>41</v>
      </c>
      <c r="C7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73" s="1" t="str">
        <f>IFERROR(VLOOKUP(DatosLimpios[[#This Row],[Paises]], TablaRegiones[],2,FALSE), "Otra")</f>
        <v>Europa</v>
      </c>
      <c r="E773" s="2">
        <v>2020</v>
      </c>
      <c r="F773" s="3" t="s">
        <v>17</v>
      </c>
      <c r="G773" s="2">
        <f xml:space="preserve"> 2025 -DatosLimpios[[#This Row],[Year]]</f>
        <v>5</v>
      </c>
      <c r="H773" s="1" t="str">
        <f>IF(TRIM(DatosLimpios[[#This Row],[Attack Type]])="","Unknown",PROPER(TRIM(LOWER(DatosLimpios[[#This Row],[Attack Type]]))))</f>
        <v>Ransomware</v>
      </c>
      <c r="I773" s="3" t="s">
        <v>27</v>
      </c>
      <c r="J77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73" s="11">
        <v>7513</v>
      </c>
      <c r="L773" s="11">
        <f>IF(DatosLimpios[[#This Row],[Financial Loss (in Million $) ]]="",0,ABS(DatosLimpios[[#This Row],[Financial Loss (in Million $) ]]))*1000</f>
        <v>7513000</v>
      </c>
      <c r="M773" s="11" t="str">
        <f>IF(DatosLimpios[[#This Row],[Perdida economica UNK]]&gt;4000000,"Alta", IF(DatosLimpios[[#This Row],[Perdida economica UNK]]&gt;100000,"Media", "Baja"))</f>
        <v>Alta</v>
      </c>
      <c r="N773" s="18" t="s">
        <v>822</v>
      </c>
      <c r="O773" s="3" t="s">
        <v>36</v>
      </c>
      <c r="P773" s="2">
        <f>IF(DatosLimpios[[#This Row],[Number of Affected Users]]="six hundred",600,VALUE(DatosLimpios[[#This Row],[Number of Affected Users]]))</f>
        <v>177097</v>
      </c>
      <c r="Q773" s="2">
        <f>IF(DatosLimpios[[#This Row],[Number of Affected Users]]="six hundred",600,VALUE(DatosLimpios[[#This Row],[Number of Affected Users]]))</f>
        <v>177097</v>
      </c>
      <c r="R773" s="11">
        <f>DatosLimpios[[#This Row],[Perdida economica UNK]] /DatosLimpios[[#This Row],[Nº de Usuarios Afectados]]</f>
        <v>42.423078877677206</v>
      </c>
      <c r="S773" s="11" t="str">
        <f>IF(DatosLimpios[[#This Row],[Perdida $ por Usuario]]&gt;100, "Grave",IF(DatosLimpios[[#This Row],[Perdida $ por Usuario]]&gt;40, "Moderada","Leve"))</f>
        <v>Moderada</v>
      </c>
      <c r="T773" s="1" t="str">
        <f t="shared" si="12"/>
        <v>Unknown</v>
      </c>
      <c r="U773" s="3" t="s">
        <v>15</v>
      </c>
      <c r="V773" s="3" t="s">
        <v>57</v>
      </c>
      <c r="W773" s="2">
        <v>15</v>
      </c>
      <c r="X773" s="2" t="str">
        <f>IF(DatosLimpios[[#This Row],[Incident Resolution Time (in Hours)]]&gt;50,"Tardia",IF(DatosLimpios[[#This Row],[Incident Resolution Time (in Hours)]]&gt;20,"Media","Rapida" ))</f>
        <v>Rapida</v>
      </c>
    </row>
    <row r="774" spans="1:24" x14ac:dyDescent="0.25">
      <c r="A774" s="2">
        <v>777</v>
      </c>
      <c r="B774" s="3" t="s">
        <v>58</v>
      </c>
      <c r="C7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74" s="1" t="str">
        <f>IFERROR(VLOOKUP(DatosLimpios[[#This Row],[Paises]], TablaRegiones[],2,FALSE), "Otra")</f>
        <v>Oceanía</v>
      </c>
      <c r="E774" s="2">
        <v>2020</v>
      </c>
      <c r="F774" s="3" t="s">
        <v>22</v>
      </c>
      <c r="G774" s="2">
        <f xml:space="preserve"> 2025 -DatosLimpios[[#This Row],[Year]]</f>
        <v>5</v>
      </c>
      <c r="H774" s="1" t="str">
        <f>IF(TRIM(DatosLimpios[[#This Row],[Attack Type]])="","Unknown",PROPER(TRIM(LOWER(DatosLimpios[[#This Row],[Attack Type]]))))</f>
        <v>Man-In-The-Middle</v>
      </c>
      <c r="I774" s="3" t="s">
        <v>46</v>
      </c>
      <c r="J77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74" s="11">
        <v>5634</v>
      </c>
      <c r="L774" s="11">
        <f>IF(DatosLimpios[[#This Row],[Financial Loss (in Million $) ]]="",0,ABS(DatosLimpios[[#This Row],[Financial Loss (in Million $) ]]))*1000</f>
        <v>5634000</v>
      </c>
      <c r="M774" s="11" t="str">
        <f>IF(DatosLimpios[[#This Row],[Perdida economica UNK]]&gt;4000000,"Alta", IF(DatosLimpios[[#This Row],[Perdida economica UNK]]&gt;100000,"Media", "Baja"))</f>
        <v>Alta</v>
      </c>
      <c r="N774" s="18" t="s">
        <v>823</v>
      </c>
      <c r="O774" s="3" t="s">
        <v>36</v>
      </c>
      <c r="P774" s="2">
        <f>IF(DatosLimpios[[#This Row],[Number of Affected Users]]="six hundred",600,VALUE(DatosLimpios[[#This Row],[Number of Affected Users]]))</f>
        <v>407084</v>
      </c>
      <c r="Q774" s="2">
        <f>IF(DatosLimpios[[#This Row],[Number of Affected Users]]="six hundred",600,VALUE(DatosLimpios[[#This Row],[Number of Affected Users]]))</f>
        <v>407084</v>
      </c>
      <c r="R774" s="11">
        <f>DatosLimpios[[#This Row],[Perdida economica UNK]] /DatosLimpios[[#This Row],[Nº de Usuarios Afectados]]</f>
        <v>13.839895451552996</v>
      </c>
      <c r="S774" s="11" t="str">
        <f>IF(DatosLimpios[[#This Row],[Perdida $ por Usuario]]&gt;100, "Grave",IF(DatosLimpios[[#This Row],[Perdida $ por Usuario]]&gt;40, "Moderada","Leve"))</f>
        <v>Leve</v>
      </c>
      <c r="T774" s="1" t="str">
        <f t="shared" si="12"/>
        <v>Unknown</v>
      </c>
      <c r="U774" s="3" t="s">
        <v>15</v>
      </c>
      <c r="V774" s="3" t="s">
        <v>49</v>
      </c>
      <c r="W774" s="2">
        <v>11</v>
      </c>
      <c r="X774" s="2" t="str">
        <f>IF(DatosLimpios[[#This Row],[Incident Resolution Time (in Hours)]]&gt;50,"Tardia",IF(DatosLimpios[[#This Row],[Incident Resolution Time (in Hours)]]&gt;20,"Media","Rapida" ))</f>
        <v>Rapida</v>
      </c>
    </row>
    <row r="775" spans="1:24" x14ac:dyDescent="0.25">
      <c r="A775" s="2">
        <v>778</v>
      </c>
      <c r="B775" s="3" t="s">
        <v>26</v>
      </c>
      <c r="C7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75" s="1" t="str">
        <f>IFERROR(VLOOKUP(DatosLimpios[[#This Row],[Paises]], TablaRegiones[],2,FALSE), "Otra")</f>
        <v>Europa</v>
      </c>
      <c r="E775" s="2">
        <v>2023</v>
      </c>
      <c r="F775" s="3" t="s">
        <v>50</v>
      </c>
      <c r="G775" s="2">
        <f xml:space="preserve"> 2025 -DatosLimpios[[#This Row],[Year]]</f>
        <v>2</v>
      </c>
      <c r="H775" s="1" t="str">
        <f>IF(TRIM(DatosLimpios[[#This Row],[Attack Type]])="","Unknown",PROPER(TRIM(LOWER(DatosLimpios[[#This Row],[Attack Type]]))))</f>
        <v>Phishing</v>
      </c>
      <c r="I775" s="3" t="s">
        <v>47</v>
      </c>
      <c r="J77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75" s="11">
        <v>2366</v>
      </c>
      <c r="L775" s="11">
        <f>IF(DatosLimpios[[#This Row],[Financial Loss (in Million $) ]]="",0,ABS(DatosLimpios[[#This Row],[Financial Loss (in Million $) ]]))*1000</f>
        <v>2366000</v>
      </c>
      <c r="M775" s="11" t="str">
        <f>IF(DatosLimpios[[#This Row],[Perdida economica UNK]]&gt;4000000,"Alta", IF(DatosLimpios[[#This Row],[Perdida economica UNK]]&gt;100000,"Media", "Baja"))</f>
        <v>Media</v>
      </c>
      <c r="N775" s="18" t="s">
        <v>824</v>
      </c>
      <c r="O775" s="3" t="s">
        <v>14</v>
      </c>
      <c r="P775" s="2">
        <f>IF(DatosLimpios[[#This Row],[Number of Affected Users]]="six hundred",600,VALUE(DatosLimpios[[#This Row],[Number of Affected Users]]))</f>
        <v>889641</v>
      </c>
      <c r="Q775" s="2">
        <f>IF(DatosLimpios[[#This Row],[Number of Affected Users]]="six hundred",600,VALUE(DatosLimpios[[#This Row],[Number of Affected Users]]))</f>
        <v>889641</v>
      </c>
      <c r="R775" s="11">
        <f>DatosLimpios[[#This Row],[Perdida economica UNK]] /DatosLimpios[[#This Row],[Nº de Usuarios Afectados]]</f>
        <v>2.659499730790285</v>
      </c>
      <c r="S775" s="11" t="str">
        <f>IF(DatosLimpios[[#This Row],[Perdida $ por Usuario]]&gt;100, "Grave",IF(DatosLimpios[[#This Row],[Perdida $ por Usuario]]&gt;40, "Moderada","Leve"))</f>
        <v>Leve</v>
      </c>
      <c r="T775" s="1" t="str">
        <f t="shared" si="12"/>
        <v>Hacker Group</v>
      </c>
      <c r="U775" s="3" t="s">
        <v>34</v>
      </c>
      <c r="V775" s="3" t="s">
        <v>31</v>
      </c>
      <c r="W775" s="2">
        <v>50</v>
      </c>
      <c r="X775" s="2" t="str">
        <f>IF(DatosLimpios[[#This Row],[Incident Resolution Time (in Hours)]]&gt;50,"Tardia",IF(DatosLimpios[[#This Row],[Incident Resolution Time (in Hours)]]&gt;20,"Media","Rapida" ))</f>
        <v>Media</v>
      </c>
    </row>
    <row r="776" spans="1:24" x14ac:dyDescent="0.25">
      <c r="A776" s="2">
        <v>779</v>
      </c>
      <c r="B776" s="3" t="s">
        <v>87</v>
      </c>
      <c r="C7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76" s="1" t="str">
        <f>IFERROR(VLOOKUP(DatosLimpios[[#This Row],[Paises]], TablaRegiones[],2,FALSE), "Otra")</f>
        <v>América</v>
      </c>
      <c r="E776" s="2">
        <v>2019</v>
      </c>
      <c r="F776" s="3" t="s">
        <v>42</v>
      </c>
      <c r="G776" s="2">
        <f xml:space="preserve"> 2025 -DatosLimpios[[#This Row],[Year]]</f>
        <v>6</v>
      </c>
      <c r="H776" s="1" t="str">
        <f>IF(TRIM(DatosLimpios[[#This Row],[Attack Type]])="","Unknown",PROPER(TRIM(LOWER(DatosLimpios[[#This Row],[Attack Type]]))))</f>
        <v>Sql Injection</v>
      </c>
      <c r="I776" s="3" t="s">
        <v>23</v>
      </c>
      <c r="J77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76" s="11">
        <v>1781</v>
      </c>
      <c r="L776" s="11">
        <f>IF(DatosLimpios[[#This Row],[Financial Loss (in Million $) ]]="",0,ABS(DatosLimpios[[#This Row],[Financial Loss (in Million $) ]]))*1000</f>
        <v>1781000</v>
      </c>
      <c r="M776" s="11" t="str">
        <f>IF(DatosLimpios[[#This Row],[Perdida economica UNK]]&gt;4000000,"Alta", IF(DatosLimpios[[#This Row],[Perdida economica UNK]]&gt;100000,"Media", "Baja"))</f>
        <v>Media</v>
      </c>
      <c r="N776" s="18" t="s">
        <v>825</v>
      </c>
      <c r="O776" s="3" t="s">
        <v>36</v>
      </c>
      <c r="P776" s="2">
        <f>IF(DatosLimpios[[#This Row],[Number of Affected Users]]="six hundred",600,VALUE(DatosLimpios[[#This Row],[Number of Affected Users]]))</f>
        <v>378105</v>
      </c>
      <c r="Q776" s="2">
        <f>IF(DatosLimpios[[#This Row],[Number of Affected Users]]="six hundred",600,VALUE(DatosLimpios[[#This Row],[Number of Affected Users]]))</f>
        <v>378105</v>
      </c>
      <c r="R776" s="11">
        <f>DatosLimpios[[#This Row],[Perdida economica UNK]] /DatosLimpios[[#This Row],[Nº de Usuarios Afectados]]</f>
        <v>4.7103317861440601</v>
      </c>
      <c r="S776" s="11" t="str">
        <f>IF(DatosLimpios[[#This Row],[Perdida $ por Usuario]]&gt;100, "Grave",IF(DatosLimpios[[#This Row],[Perdida $ por Usuario]]&gt;40, "Moderada","Leve"))</f>
        <v>Leve</v>
      </c>
      <c r="T776" s="1" t="str">
        <f t="shared" si="12"/>
        <v>Unknown</v>
      </c>
      <c r="U776" s="3" t="s">
        <v>25</v>
      </c>
      <c r="V776" s="3" t="s">
        <v>57</v>
      </c>
      <c r="W776" s="2">
        <v>4</v>
      </c>
      <c r="X776" s="2" t="str">
        <f>IF(DatosLimpios[[#This Row],[Incident Resolution Time (in Hours)]]&gt;50,"Tardia",IF(DatosLimpios[[#This Row],[Incident Resolution Time (in Hours)]]&gt;20,"Media","Rapida" ))</f>
        <v>Rapida</v>
      </c>
    </row>
    <row r="777" spans="1:24" x14ac:dyDescent="0.25">
      <c r="A777" s="2">
        <v>780</v>
      </c>
      <c r="B777" s="3" t="s">
        <v>32</v>
      </c>
      <c r="C7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777" s="1" t="str">
        <f>IFERROR(VLOOKUP(DatosLimpios[[#This Row],[Paises]], TablaRegiones[],2,FALSE), "Otra")</f>
        <v>Europa</v>
      </c>
      <c r="E777" s="2">
        <v>2020</v>
      </c>
      <c r="F777" s="3" t="s">
        <v>42</v>
      </c>
      <c r="G777" s="2">
        <f xml:space="preserve"> 2025 -DatosLimpios[[#This Row],[Year]]</f>
        <v>5</v>
      </c>
      <c r="H777" s="1" t="str">
        <f>IF(TRIM(DatosLimpios[[#This Row],[Attack Type]])="","Unknown",PROPER(TRIM(LOWER(DatosLimpios[[#This Row],[Attack Type]]))))</f>
        <v>Sql Injection</v>
      </c>
      <c r="I777" s="3" t="s">
        <v>12</v>
      </c>
      <c r="J77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77" s="11">
        <v>4396</v>
      </c>
      <c r="L777" s="11">
        <f>IF(DatosLimpios[[#This Row],[Financial Loss (in Million $) ]]="",0,ABS(DatosLimpios[[#This Row],[Financial Loss (in Million $) ]]))*1000</f>
        <v>4396000</v>
      </c>
      <c r="M777" s="11" t="str">
        <f>IF(DatosLimpios[[#This Row],[Perdida economica UNK]]&gt;4000000,"Alta", IF(DatosLimpios[[#This Row],[Perdida economica UNK]]&gt;100000,"Media", "Baja"))</f>
        <v>Alta</v>
      </c>
      <c r="N777" s="18" t="s">
        <v>826</v>
      </c>
      <c r="O777" s="3" t="s">
        <v>14</v>
      </c>
      <c r="P777" s="2">
        <f>IF(DatosLimpios[[#This Row],[Number of Affected Users]]="six hundred",600,VALUE(DatosLimpios[[#This Row],[Number of Affected Users]]))</f>
        <v>597987</v>
      </c>
      <c r="Q777" s="2">
        <f>IF(DatosLimpios[[#This Row],[Number of Affected Users]]="six hundred",600,VALUE(DatosLimpios[[#This Row],[Number of Affected Users]]))</f>
        <v>597987</v>
      </c>
      <c r="R777" s="11">
        <f>DatosLimpios[[#This Row],[Perdida economica UNK]] /DatosLimpios[[#This Row],[Nº de Usuarios Afectados]]</f>
        <v>7.3513303800918752</v>
      </c>
      <c r="S777" s="11" t="str">
        <f>IF(DatosLimpios[[#This Row],[Perdida $ por Usuario]]&gt;100, "Grave",IF(DatosLimpios[[#This Row],[Perdida $ por Usuario]]&gt;40, "Moderada","Leve"))</f>
        <v>Leve</v>
      </c>
      <c r="T777" s="1" t="str">
        <f t="shared" si="12"/>
        <v>Hacker Group</v>
      </c>
      <c r="U777" s="3" t="s">
        <v>25</v>
      </c>
      <c r="V777" s="3" t="s">
        <v>57</v>
      </c>
      <c r="W777" s="2">
        <v>50</v>
      </c>
      <c r="X777" s="2" t="str">
        <f>IF(DatosLimpios[[#This Row],[Incident Resolution Time (in Hours)]]&gt;50,"Tardia",IF(DatosLimpios[[#This Row],[Incident Resolution Time (in Hours)]]&gt;20,"Media","Rapida" ))</f>
        <v>Media</v>
      </c>
    </row>
    <row r="778" spans="1:24" x14ac:dyDescent="0.25">
      <c r="A778" s="2">
        <v>781</v>
      </c>
      <c r="B778" s="3" t="s">
        <v>87</v>
      </c>
      <c r="C7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78" s="1" t="str">
        <f>IFERROR(VLOOKUP(DatosLimpios[[#This Row],[Paises]], TablaRegiones[],2,FALSE), "Otra")</f>
        <v>América</v>
      </c>
      <c r="E778" s="2">
        <v>2018</v>
      </c>
      <c r="F778" s="3" t="s">
        <v>63</v>
      </c>
      <c r="G778" s="2">
        <f xml:space="preserve"> 2025 -DatosLimpios[[#This Row],[Year]]</f>
        <v>7</v>
      </c>
      <c r="H778" s="1" t="str">
        <f>IF(TRIM(DatosLimpios[[#This Row],[Attack Type]])="","Unknown",PROPER(TRIM(LOWER(DatosLimpios[[#This Row],[Attack Type]]))))</f>
        <v>Malware</v>
      </c>
      <c r="I778" s="3" t="s">
        <v>12</v>
      </c>
      <c r="J77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78" s="11">
        <v>7707</v>
      </c>
      <c r="L778" s="11">
        <f>IF(DatosLimpios[[#This Row],[Financial Loss (in Million $) ]]="",0,ABS(DatosLimpios[[#This Row],[Financial Loss (in Million $) ]]))*1000</f>
        <v>7707000</v>
      </c>
      <c r="M778" s="11" t="str">
        <f>IF(DatosLimpios[[#This Row],[Perdida economica UNK]]&gt;4000000,"Alta", IF(DatosLimpios[[#This Row],[Perdida economica UNK]]&gt;100000,"Media", "Baja"))</f>
        <v>Alta</v>
      </c>
      <c r="N778" s="18" t="s">
        <v>827</v>
      </c>
      <c r="O778" s="3" t="s">
        <v>33</v>
      </c>
      <c r="P778" s="2">
        <f>IF(DatosLimpios[[#This Row],[Number of Affected Users]]="six hundred",600,VALUE(DatosLimpios[[#This Row],[Number of Affected Users]]))</f>
        <v>10600</v>
      </c>
      <c r="Q778" s="2">
        <f>IF(DatosLimpios[[#This Row],[Number of Affected Users]]="six hundred",600,VALUE(DatosLimpios[[#This Row],[Number of Affected Users]]))</f>
        <v>10600</v>
      </c>
      <c r="R778" s="11">
        <f>DatosLimpios[[#This Row],[Perdida economica UNK]] /DatosLimpios[[#This Row],[Nº de Usuarios Afectados]]</f>
        <v>727.07547169811323</v>
      </c>
      <c r="S778" s="11" t="str">
        <f>IF(DatosLimpios[[#This Row],[Perdida $ por Usuario]]&gt;100, "Grave",IF(DatosLimpios[[#This Row],[Perdida $ por Usuario]]&gt;40, "Moderada","Leve"))</f>
        <v>Grave</v>
      </c>
      <c r="T778" s="1" t="str">
        <f t="shared" si="12"/>
        <v>Insider</v>
      </c>
      <c r="U778" s="3" t="s">
        <v>34</v>
      </c>
      <c r="V778" s="3" t="s">
        <v>49</v>
      </c>
      <c r="W778" s="2">
        <v>47</v>
      </c>
      <c r="X778" s="2" t="str">
        <f>IF(DatosLimpios[[#This Row],[Incident Resolution Time (in Hours)]]&gt;50,"Tardia",IF(DatosLimpios[[#This Row],[Incident Resolution Time (in Hours)]]&gt;20,"Media","Rapida" ))</f>
        <v>Media</v>
      </c>
    </row>
    <row r="779" spans="1:24" x14ac:dyDescent="0.25">
      <c r="A779" s="2">
        <v>782</v>
      </c>
      <c r="B779" s="3" t="s">
        <v>41</v>
      </c>
      <c r="C7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79" s="1" t="str">
        <f>IFERROR(VLOOKUP(DatosLimpios[[#This Row],[Paises]], TablaRegiones[],2,FALSE), "Otra")</f>
        <v>Europa</v>
      </c>
      <c r="E779" s="2">
        <v>2016</v>
      </c>
      <c r="F779" s="3" t="s">
        <v>42</v>
      </c>
      <c r="G779" s="2">
        <f xml:space="preserve"> 2025 -DatosLimpios[[#This Row],[Year]]</f>
        <v>9</v>
      </c>
      <c r="H779" s="1" t="str">
        <f>IF(TRIM(DatosLimpios[[#This Row],[Attack Type]])="","Unknown",PROPER(TRIM(LOWER(DatosLimpios[[#This Row],[Attack Type]]))))</f>
        <v>Sql Injection</v>
      </c>
      <c r="I779" s="3" t="s">
        <v>47</v>
      </c>
      <c r="J77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79" s="11">
        <v>1082</v>
      </c>
      <c r="L779" s="11">
        <f>IF(DatosLimpios[[#This Row],[Financial Loss (in Million $) ]]="",0,ABS(DatosLimpios[[#This Row],[Financial Loss (in Million $) ]]))*1000</f>
        <v>1082000</v>
      </c>
      <c r="M779" s="11" t="str">
        <f>IF(DatosLimpios[[#This Row],[Perdida economica UNK]]&gt;4000000,"Alta", IF(DatosLimpios[[#This Row],[Perdida economica UNK]]&gt;100000,"Media", "Baja"))</f>
        <v>Media</v>
      </c>
      <c r="N779" s="18" t="s">
        <v>828</v>
      </c>
      <c r="O779" s="3" t="s">
        <v>14</v>
      </c>
      <c r="P779" s="2">
        <f>IF(DatosLimpios[[#This Row],[Number of Affected Users]]="six hundred",600,VALUE(DatosLimpios[[#This Row],[Number of Affected Users]]))</f>
        <v>586784</v>
      </c>
      <c r="Q779" s="2">
        <f>IF(DatosLimpios[[#This Row],[Number of Affected Users]]="six hundred",600,VALUE(DatosLimpios[[#This Row],[Number of Affected Users]]))</f>
        <v>586784</v>
      </c>
      <c r="R779" s="11">
        <f>DatosLimpios[[#This Row],[Perdida economica UNK]] /DatosLimpios[[#This Row],[Nº de Usuarios Afectados]]</f>
        <v>1.8439493919397938</v>
      </c>
      <c r="S779" s="11" t="str">
        <f>IF(DatosLimpios[[#This Row],[Perdida $ por Usuario]]&gt;100, "Grave",IF(DatosLimpios[[#This Row],[Perdida $ por Usuario]]&gt;40, "Moderada","Leve"))</f>
        <v>Leve</v>
      </c>
      <c r="T779" s="1" t="str">
        <f t="shared" si="12"/>
        <v>Hacker Group</v>
      </c>
      <c r="U779" s="3" t="s">
        <v>25</v>
      </c>
      <c r="V779" s="3" t="s">
        <v>57</v>
      </c>
      <c r="W779" s="2">
        <v>26</v>
      </c>
      <c r="X779" s="2" t="str">
        <f>IF(DatosLimpios[[#This Row],[Incident Resolution Time (in Hours)]]&gt;50,"Tardia",IF(DatosLimpios[[#This Row],[Incident Resolution Time (in Hours)]]&gt;20,"Media","Rapida" ))</f>
        <v>Media</v>
      </c>
    </row>
    <row r="780" spans="1:24" x14ac:dyDescent="0.25">
      <c r="A780" s="2">
        <v>783</v>
      </c>
      <c r="B780" s="3" t="s">
        <v>45</v>
      </c>
      <c r="C7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780" s="1" t="str">
        <f>IFERROR(VLOOKUP(DatosLimpios[[#This Row],[Paises]], TablaRegiones[],2,FALSE), "Otra")</f>
        <v>Asia</v>
      </c>
      <c r="E780" s="2">
        <v>2023</v>
      </c>
      <c r="F780" s="3" t="s">
        <v>42</v>
      </c>
      <c r="G780" s="2">
        <f xml:space="preserve"> 2025 -DatosLimpios[[#This Row],[Year]]</f>
        <v>2</v>
      </c>
      <c r="H780" s="1" t="str">
        <f>IF(TRIM(DatosLimpios[[#This Row],[Attack Type]])="","Unknown",PROPER(TRIM(LOWER(DatosLimpios[[#This Row],[Attack Type]]))))</f>
        <v>Sql Injection</v>
      </c>
      <c r="I780" s="3" t="s">
        <v>46</v>
      </c>
      <c r="J7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80" s="11">
        <v>4853</v>
      </c>
      <c r="L780" s="11">
        <f>IF(DatosLimpios[[#This Row],[Financial Loss (in Million $) ]]="",0,ABS(DatosLimpios[[#This Row],[Financial Loss (in Million $) ]]))*1000</f>
        <v>4853000</v>
      </c>
      <c r="M780" s="11" t="str">
        <f>IF(DatosLimpios[[#This Row],[Perdida economica UNK]]&gt;4000000,"Alta", IF(DatosLimpios[[#This Row],[Perdida economica UNK]]&gt;100000,"Media", "Baja"))</f>
        <v>Alta</v>
      </c>
      <c r="N780" s="18" t="s">
        <v>829</v>
      </c>
      <c r="O780" s="3" t="s">
        <v>33</v>
      </c>
      <c r="P780" s="2">
        <f>IF(DatosLimpios[[#This Row],[Number of Affected Users]]="six hundred",600,VALUE(DatosLimpios[[#This Row],[Number of Affected Users]]))</f>
        <v>421083</v>
      </c>
      <c r="Q780" s="2">
        <f>IF(DatosLimpios[[#This Row],[Number of Affected Users]]="six hundred",600,VALUE(DatosLimpios[[#This Row],[Number of Affected Users]]))</f>
        <v>421083</v>
      </c>
      <c r="R780" s="11">
        <f>DatosLimpios[[#This Row],[Perdida economica UNK]] /DatosLimpios[[#This Row],[Nº de Usuarios Afectados]]</f>
        <v>11.525043756219082</v>
      </c>
      <c r="S780" s="11" t="str">
        <f>IF(DatosLimpios[[#This Row],[Perdida $ por Usuario]]&gt;100, "Grave",IF(DatosLimpios[[#This Row],[Perdida $ por Usuario]]&gt;40, "Moderada","Leve"))</f>
        <v>Leve</v>
      </c>
      <c r="T780" s="1" t="str">
        <f t="shared" si="12"/>
        <v>Insider</v>
      </c>
      <c r="U780" s="3" t="s">
        <v>15</v>
      </c>
      <c r="V780" s="3" t="s">
        <v>31</v>
      </c>
      <c r="W780" s="2">
        <v>28</v>
      </c>
      <c r="X780" s="2" t="str">
        <f>IF(DatosLimpios[[#This Row],[Incident Resolution Time (in Hours)]]&gt;50,"Tardia",IF(DatosLimpios[[#This Row],[Incident Resolution Time (in Hours)]]&gt;20,"Media","Rapida" ))</f>
        <v>Media</v>
      </c>
    </row>
    <row r="781" spans="1:24" x14ac:dyDescent="0.25">
      <c r="A781" s="2">
        <v>784</v>
      </c>
      <c r="B781" s="3" t="s">
        <v>58</v>
      </c>
      <c r="C7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81" s="1" t="str">
        <f>IFERROR(VLOOKUP(DatosLimpios[[#This Row],[Paises]], TablaRegiones[],2,FALSE), "Otra")</f>
        <v>Oceanía</v>
      </c>
      <c r="E781" s="2">
        <v>2023</v>
      </c>
      <c r="F781" s="3" t="s">
        <v>17</v>
      </c>
      <c r="G781" s="2">
        <f xml:space="preserve"> 2025 -DatosLimpios[[#This Row],[Year]]</f>
        <v>2</v>
      </c>
      <c r="H781" s="1" t="str">
        <f>IF(TRIM(DatosLimpios[[#This Row],[Attack Type]])="","Unknown",PROPER(TRIM(LOWER(DatosLimpios[[#This Row],[Attack Type]]))))</f>
        <v>Ransomware</v>
      </c>
      <c r="I781" s="3" t="s">
        <v>12</v>
      </c>
      <c r="J78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81" s="11">
        <v>9486</v>
      </c>
      <c r="L781" s="11">
        <f>IF(DatosLimpios[[#This Row],[Financial Loss (in Million $) ]]="",0,ABS(DatosLimpios[[#This Row],[Financial Loss (in Million $) ]]))*1000</f>
        <v>9486000</v>
      </c>
      <c r="M781" s="11" t="str">
        <f>IF(DatosLimpios[[#This Row],[Perdida economica UNK]]&gt;4000000,"Alta", IF(DatosLimpios[[#This Row],[Perdida economica UNK]]&gt;100000,"Media", "Baja"))</f>
        <v>Alta</v>
      </c>
      <c r="N781" s="18" t="s">
        <v>830</v>
      </c>
      <c r="O781" s="3" t="s">
        <v>36</v>
      </c>
      <c r="P781" s="2">
        <f>IF(DatosLimpios[[#This Row],[Number of Affected Users]]="six hundred",600,VALUE(DatosLimpios[[#This Row],[Number of Affected Users]]))</f>
        <v>127127</v>
      </c>
      <c r="Q781" s="2">
        <f>IF(DatosLimpios[[#This Row],[Number of Affected Users]]="six hundred",600,VALUE(DatosLimpios[[#This Row],[Number of Affected Users]]))</f>
        <v>127127</v>
      </c>
      <c r="R781" s="11">
        <f>DatosLimpios[[#This Row],[Perdida economica UNK]] /DatosLimpios[[#This Row],[Nº de Usuarios Afectados]]</f>
        <v>74.618295090736041</v>
      </c>
      <c r="S781" s="11" t="str">
        <f>IF(DatosLimpios[[#This Row],[Perdida $ por Usuario]]&gt;100, "Grave",IF(DatosLimpios[[#This Row],[Perdida $ por Usuario]]&gt;40, "Moderada","Leve"))</f>
        <v>Moderada</v>
      </c>
      <c r="T781" s="1" t="str">
        <f t="shared" si="12"/>
        <v>Unknown</v>
      </c>
      <c r="U781" s="3" t="s">
        <v>34</v>
      </c>
      <c r="V781" s="3" t="s">
        <v>57</v>
      </c>
      <c r="W781" s="2">
        <v>47</v>
      </c>
      <c r="X781" s="2" t="str">
        <f>IF(DatosLimpios[[#This Row],[Incident Resolution Time (in Hours)]]&gt;50,"Tardia",IF(DatosLimpios[[#This Row],[Incident Resolution Time (in Hours)]]&gt;20,"Media","Rapida" ))</f>
        <v>Media</v>
      </c>
    </row>
    <row r="782" spans="1:24" x14ac:dyDescent="0.25">
      <c r="A782" s="2">
        <v>785</v>
      </c>
      <c r="B782" s="3" t="s">
        <v>10</v>
      </c>
      <c r="C7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782" s="1" t="str">
        <f>IFERROR(VLOOKUP(DatosLimpios[[#This Row],[Paises]], TablaRegiones[],2,FALSE), "Otra")</f>
        <v>Asia</v>
      </c>
      <c r="E782" s="2">
        <v>2016</v>
      </c>
      <c r="F782" s="3" t="s">
        <v>63</v>
      </c>
      <c r="G782" s="2">
        <f xml:space="preserve"> 2025 -DatosLimpios[[#This Row],[Year]]</f>
        <v>9</v>
      </c>
      <c r="H782" s="1" t="str">
        <f>IF(TRIM(DatosLimpios[[#This Row],[Attack Type]])="","Unknown",PROPER(TRIM(LOWER(DatosLimpios[[#This Row],[Attack Type]]))))</f>
        <v>Malware</v>
      </c>
      <c r="I782" s="3" t="s">
        <v>69</v>
      </c>
      <c r="J78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82" s="11">
        <v>1592</v>
      </c>
      <c r="L782" s="11">
        <f>IF(DatosLimpios[[#This Row],[Financial Loss (in Million $) ]]="",0,ABS(DatosLimpios[[#This Row],[Financial Loss (in Million $) ]]))*1000</f>
        <v>1592000</v>
      </c>
      <c r="M782" s="11" t="str">
        <f>IF(DatosLimpios[[#This Row],[Perdida economica UNK]]&gt;4000000,"Alta", IF(DatosLimpios[[#This Row],[Perdida economica UNK]]&gt;100000,"Media", "Baja"))</f>
        <v>Media</v>
      </c>
      <c r="N782" s="18" t="s">
        <v>831</v>
      </c>
      <c r="O782" s="3" t="s">
        <v>33</v>
      </c>
      <c r="P782" s="2">
        <f>IF(DatosLimpios[[#This Row],[Number of Affected Users]]="six hundred",600,VALUE(DatosLimpios[[#This Row],[Number of Affected Users]]))</f>
        <v>668188</v>
      </c>
      <c r="Q782" s="2">
        <f>IF(DatosLimpios[[#This Row],[Number of Affected Users]]="six hundred",600,VALUE(DatosLimpios[[#This Row],[Number of Affected Users]]))</f>
        <v>668188</v>
      </c>
      <c r="R782" s="11">
        <f>DatosLimpios[[#This Row],[Perdida economica UNK]] /DatosLimpios[[#This Row],[Nº de Usuarios Afectados]]</f>
        <v>2.3825629912539585</v>
      </c>
      <c r="S782" s="11" t="str">
        <f>IF(DatosLimpios[[#This Row],[Perdida $ por Usuario]]&gt;100, "Grave",IF(DatosLimpios[[#This Row],[Perdida $ por Usuario]]&gt;40, "Moderada","Leve"))</f>
        <v>Leve</v>
      </c>
      <c r="T782" s="1" t="str">
        <f t="shared" si="12"/>
        <v>Insider</v>
      </c>
      <c r="U782" s="3" t="s">
        <v>15</v>
      </c>
      <c r="V782" s="3" t="s">
        <v>31</v>
      </c>
      <c r="W782" s="2">
        <v>38</v>
      </c>
      <c r="X782" s="2" t="str">
        <f>IF(DatosLimpios[[#This Row],[Incident Resolution Time (in Hours)]]&gt;50,"Tardia",IF(DatosLimpios[[#This Row],[Incident Resolution Time (in Hours)]]&gt;20,"Media","Rapida" ))</f>
        <v>Media</v>
      </c>
    </row>
    <row r="783" spans="1:24" x14ac:dyDescent="0.25">
      <c r="A783" s="2">
        <v>786</v>
      </c>
      <c r="B783" s="3" t="s">
        <v>71</v>
      </c>
      <c r="C7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83" s="1" t="str">
        <f>IFERROR(VLOOKUP(DatosLimpios[[#This Row],[Paises]], TablaRegiones[],2,FALSE), "Otra")</f>
        <v>Asia</v>
      </c>
      <c r="E783" s="2">
        <v>2018</v>
      </c>
      <c r="F783" s="3" t="s">
        <v>42</v>
      </c>
      <c r="G783" s="2">
        <f xml:space="preserve"> 2025 -DatosLimpios[[#This Row],[Year]]</f>
        <v>7</v>
      </c>
      <c r="H783" s="1" t="str">
        <f>IF(TRIM(DatosLimpios[[#This Row],[Attack Type]])="","Unknown",PROPER(TRIM(LOWER(DatosLimpios[[#This Row],[Attack Type]]))))</f>
        <v>Sql Injection</v>
      </c>
      <c r="I783" s="3" t="s">
        <v>12</v>
      </c>
      <c r="J78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783" s="11">
        <v>1128</v>
      </c>
      <c r="L783" s="11">
        <f>IF(DatosLimpios[[#This Row],[Financial Loss (in Million $) ]]="",0,ABS(DatosLimpios[[#This Row],[Financial Loss (in Million $) ]]))*1000</f>
        <v>1128000</v>
      </c>
      <c r="M783" s="11" t="str">
        <f>IF(DatosLimpios[[#This Row],[Perdida economica UNK]]&gt;4000000,"Alta", IF(DatosLimpios[[#This Row],[Perdida economica UNK]]&gt;100000,"Media", "Baja"))</f>
        <v>Media</v>
      </c>
      <c r="N783" s="18" t="s">
        <v>832</v>
      </c>
      <c r="O783" s="3" t="s">
        <v>14</v>
      </c>
      <c r="P783" s="2">
        <f>IF(DatosLimpios[[#This Row],[Number of Affected Users]]="six hundred",600,VALUE(DatosLimpios[[#This Row],[Number of Affected Users]]))</f>
        <v>433618</v>
      </c>
      <c r="Q783" s="2">
        <f>IF(DatosLimpios[[#This Row],[Number of Affected Users]]="six hundred",600,VALUE(DatosLimpios[[#This Row],[Number of Affected Users]]))</f>
        <v>433618</v>
      </c>
      <c r="R783" s="11">
        <f>DatosLimpios[[#This Row],[Perdida economica UNK]] /DatosLimpios[[#This Row],[Nº de Usuarios Afectados]]</f>
        <v>2.6013680243901316</v>
      </c>
      <c r="S783" s="11" t="str">
        <f>IF(DatosLimpios[[#This Row],[Perdida $ por Usuario]]&gt;100, "Grave",IF(DatosLimpios[[#This Row],[Perdida $ por Usuario]]&gt;40, "Moderada","Leve"))</f>
        <v>Leve</v>
      </c>
      <c r="T783" s="1" t="str">
        <f t="shared" si="12"/>
        <v>Hacker Group</v>
      </c>
      <c r="U783" s="3" t="s">
        <v>34</v>
      </c>
      <c r="V783" s="3" t="s">
        <v>37</v>
      </c>
      <c r="W783" s="2">
        <v>59</v>
      </c>
      <c r="X783" s="2" t="str">
        <f>IF(DatosLimpios[[#This Row],[Incident Resolution Time (in Hours)]]&gt;50,"Tardia",IF(DatosLimpios[[#This Row],[Incident Resolution Time (in Hours)]]&gt;20,"Media","Rapida" ))</f>
        <v>Tardia</v>
      </c>
    </row>
    <row r="784" spans="1:24" x14ac:dyDescent="0.25">
      <c r="A784" s="2">
        <v>787</v>
      </c>
      <c r="B784" s="3" t="s">
        <v>32</v>
      </c>
      <c r="C7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784" s="1" t="str">
        <f>IFERROR(VLOOKUP(DatosLimpios[[#This Row],[Paises]], TablaRegiones[],2,FALSE), "Otra")</f>
        <v>Europa</v>
      </c>
      <c r="E784" s="2">
        <v>2023</v>
      </c>
      <c r="F784" s="3" t="s">
        <v>63</v>
      </c>
      <c r="G784" s="2">
        <f xml:space="preserve"> 2025 -DatosLimpios[[#This Row],[Year]]</f>
        <v>2</v>
      </c>
      <c r="H784" s="1" t="str">
        <f>IF(TRIM(DatosLimpios[[#This Row],[Attack Type]])="","Unknown",PROPER(TRIM(LOWER(DatosLimpios[[#This Row],[Attack Type]]))))</f>
        <v>Malware</v>
      </c>
      <c r="I784" s="3" t="s">
        <v>27</v>
      </c>
      <c r="J78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84" s="11">
        <v>386</v>
      </c>
      <c r="L784" s="11">
        <f>IF(DatosLimpios[[#This Row],[Financial Loss (in Million $) ]]="",0,ABS(DatosLimpios[[#This Row],[Financial Loss (in Million $) ]]))*1000</f>
        <v>386000</v>
      </c>
      <c r="M784" s="11" t="str">
        <f>IF(DatosLimpios[[#This Row],[Perdida economica UNK]]&gt;4000000,"Alta", IF(DatosLimpios[[#This Row],[Perdida economica UNK]]&gt;100000,"Media", "Baja"))</f>
        <v>Media</v>
      </c>
      <c r="N784" s="18" t="s">
        <v>833</v>
      </c>
      <c r="O784" s="3" t="s">
        <v>36</v>
      </c>
      <c r="P784" s="2">
        <f>IF(DatosLimpios[[#This Row],[Number of Affected Users]]="six hundred",600,VALUE(DatosLimpios[[#This Row],[Number of Affected Users]]))</f>
        <v>51176</v>
      </c>
      <c r="Q784" s="2">
        <f>IF(DatosLimpios[[#This Row],[Number of Affected Users]]="six hundred",600,VALUE(DatosLimpios[[#This Row],[Number of Affected Users]]))</f>
        <v>51176</v>
      </c>
      <c r="R784" s="11">
        <f>DatosLimpios[[#This Row],[Perdida economica UNK]] /DatosLimpios[[#This Row],[Nº de Usuarios Afectados]]</f>
        <v>7.5425980928560259</v>
      </c>
      <c r="S784" s="11" t="str">
        <f>IF(DatosLimpios[[#This Row],[Perdida $ por Usuario]]&gt;100, "Grave",IF(DatosLimpios[[#This Row],[Perdida $ por Usuario]]&gt;40, "Moderada","Leve"))</f>
        <v>Leve</v>
      </c>
      <c r="T784" s="1" t="str">
        <f t="shared" si="12"/>
        <v>Unknown</v>
      </c>
      <c r="U784" s="3" t="s">
        <v>34</v>
      </c>
      <c r="V784" s="3" t="s">
        <v>57</v>
      </c>
      <c r="W784" s="2">
        <v>61</v>
      </c>
      <c r="X784" s="2" t="str">
        <f>IF(DatosLimpios[[#This Row],[Incident Resolution Time (in Hours)]]&gt;50,"Tardia",IF(DatosLimpios[[#This Row],[Incident Resolution Time (in Hours)]]&gt;20,"Media","Rapida" ))</f>
        <v>Tardia</v>
      </c>
    </row>
    <row r="785" spans="1:24" x14ac:dyDescent="0.25">
      <c r="A785" s="2">
        <v>788</v>
      </c>
      <c r="B785" s="3" t="s">
        <v>32</v>
      </c>
      <c r="C7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785" s="1" t="str">
        <f>IFERROR(VLOOKUP(DatosLimpios[[#This Row],[Paises]], TablaRegiones[],2,FALSE), "Otra")</f>
        <v>Europa</v>
      </c>
      <c r="E785" s="2">
        <v>2016</v>
      </c>
      <c r="F785" s="3" t="s">
        <v>42</v>
      </c>
      <c r="G785" s="2">
        <f xml:space="preserve"> 2025 -DatosLimpios[[#This Row],[Year]]</f>
        <v>9</v>
      </c>
      <c r="H785" s="1" t="str">
        <f>IF(TRIM(DatosLimpios[[#This Row],[Attack Type]])="","Unknown",PROPER(TRIM(LOWER(DatosLimpios[[#This Row],[Attack Type]]))))</f>
        <v>Sql Injection</v>
      </c>
      <c r="I785" s="3" t="s">
        <v>23</v>
      </c>
      <c r="J78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85" s="11">
        <v>3435</v>
      </c>
      <c r="L785" s="11">
        <f>IF(DatosLimpios[[#This Row],[Financial Loss (in Million $) ]]="",0,ABS(DatosLimpios[[#This Row],[Financial Loss (in Million $) ]]))*1000</f>
        <v>3435000</v>
      </c>
      <c r="M785" s="11" t="str">
        <f>IF(DatosLimpios[[#This Row],[Perdida economica UNK]]&gt;4000000,"Alta", IF(DatosLimpios[[#This Row],[Perdida economica UNK]]&gt;100000,"Media", "Baja"))</f>
        <v>Media</v>
      </c>
      <c r="N785" s="18" t="s">
        <v>834</v>
      </c>
      <c r="O785" s="3" t="s">
        <v>36</v>
      </c>
      <c r="P785" s="2">
        <f>IF(DatosLimpios[[#This Row],[Number of Affected Users]]="six hundred",600,VALUE(DatosLimpios[[#This Row],[Number of Affected Users]]))</f>
        <v>918452</v>
      </c>
      <c r="Q785" s="2">
        <f>IF(DatosLimpios[[#This Row],[Number of Affected Users]]="six hundred",600,VALUE(DatosLimpios[[#This Row],[Number of Affected Users]]))</f>
        <v>918452</v>
      </c>
      <c r="R785" s="11">
        <f>DatosLimpios[[#This Row],[Perdida economica UNK]] /DatosLimpios[[#This Row],[Nº de Usuarios Afectados]]</f>
        <v>3.7399885894962392</v>
      </c>
      <c r="S785" s="11" t="str">
        <f>IF(DatosLimpios[[#This Row],[Perdida $ por Usuario]]&gt;100, "Grave",IF(DatosLimpios[[#This Row],[Perdida $ por Usuario]]&gt;40, "Moderada","Leve"))</f>
        <v>Leve</v>
      </c>
      <c r="T785" s="1" t="str">
        <f t="shared" si="12"/>
        <v>Unknown</v>
      </c>
      <c r="U785" s="3" t="s">
        <v>25</v>
      </c>
      <c r="V785" s="3" t="s">
        <v>31</v>
      </c>
      <c r="W785" s="2">
        <v>16</v>
      </c>
      <c r="X785" s="2" t="str">
        <f>IF(DatosLimpios[[#This Row],[Incident Resolution Time (in Hours)]]&gt;50,"Tardia",IF(DatosLimpios[[#This Row],[Incident Resolution Time (in Hours)]]&gt;20,"Media","Rapida" ))</f>
        <v>Rapida</v>
      </c>
    </row>
    <row r="786" spans="1:24" x14ac:dyDescent="0.25">
      <c r="A786" s="2">
        <v>789</v>
      </c>
      <c r="B786" s="3" t="s">
        <v>32</v>
      </c>
      <c r="C7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786" s="1" t="str">
        <f>IFERROR(VLOOKUP(DatosLimpios[[#This Row],[Paises]], TablaRegiones[],2,FALSE), "Otra")</f>
        <v>Europa</v>
      </c>
      <c r="E786" s="2">
        <v>2023</v>
      </c>
      <c r="F786" s="3" t="s">
        <v>17</v>
      </c>
      <c r="G786" s="2">
        <f xml:space="preserve"> 2025 -DatosLimpios[[#This Row],[Year]]</f>
        <v>2</v>
      </c>
      <c r="H786" s="1" t="str">
        <f>IF(TRIM(DatosLimpios[[#This Row],[Attack Type]])="","Unknown",PROPER(TRIM(LOWER(DatosLimpios[[#This Row],[Attack Type]]))))</f>
        <v>Ransomware</v>
      </c>
      <c r="I786" s="3" t="s">
        <v>47</v>
      </c>
      <c r="J78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86" s="11">
        <v>8492</v>
      </c>
      <c r="L786" s="11">
        <f>IF(DatosLimpios[[#This Row],[Financial Loss (in Million $) ]]="",0,ABS(DatosLimpios[[#This Row],[Financial Loss (in Million $) ]]))*1000</f>
        <v>8492000</v>
      </c>
      <c r="M786" s="11" t="str">
        <f>IF(DatosLimpios[[#This Row],[Perdida economica UNK]]&gt;4000000,"Alta", IF(DatosLimpios[[#This Row],[Perdida economica UNK]]&gt;100000,"Media", "Baja"))</f>
        <v>Alta</v>
      </c>
      <c r="N786" s="18" t="s">
        <v>835</v>
      </c>
      <c r="O786" s="3" t="s">
        <v>29</v>
      </c>
      <c r="P786" s="2">
        <f>IF(DatosLimpios[[#This Row],[Number of Affected Users]]="six hundred",600,VALUE(DatosLimpios[[#This Row],[Number of Affected Users]]))</f>
        <v>152814</v>
      </c>
      <c r="Q786" s="2">
        <f>IF(DatosLimpios[[#This Row],[Number of Affected Users]]="six hundred",600,VALUE(DatosLimpios[[#This Row],[Number of Affected Users]]))</f>
        <v>152814</v>
      </c>
      <c r="R786" s="11">
        <f>DatosLimpios[[#This Row],[Perdida economica UNK]] /DatosLimpios[[#This Row],[Nº de Usuarios Afectados]]</f>
        <v>55.570824662661799</v>
      </c>
      <c r="S786" s="11" t="str">
        <f>IF(DatosLimpios[[#This Row],[Perdida $ por Usuario]]&gt;100, "Grave",IF(DatosLimpios[[#This Row],[Perdida $ por Usuario]]&gt;40, "Moderada","Leve"))</f>
        <v>Moderada</v>
      </c>
      <c r="T786" s="1" t="str">
        <f t="shared" si="12"/>
        <v>Nation-state</v>
      </c>
      <c r="U786" s="3" t="s">
        <v>34</v>
      </c>
      <c r="V786" s="3" t="s">
        <v>31</v>
      </c>
      <c r="W786" s="2">
        <v>33</v>
      </c>
      <c r="X786" s="2" t="str">
        <f>IF(DatosLimpios[[#This Row],[Incident Resolution Time (in Hours)]]&gt;50,"Tardia",IF(DatosLimpios[[#This Row],[Incident Resolution Time (in Hours)]]&gt;20,"Media","Rapida" ))</f>
        <v>Media</v>
      </c>
    </row>
    <row r="787" spans="1:24" x14ac:dyDescent="0.25">
      <c r="A787" s="2">
        <v>790</v>
      </c>
      <c r="B787" s="3" t="s">
        <v>87</v>
      </c>
      <c r="C7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87" s="1" t="str">
        <f>IFERROR(VLOOKUP(DatosLimpios[[#This Row],[Paises]], TablaRegiones[],2,FALSE), "Otra")</f>
        <v>América</v>
      </c>
      <c r="E787" s="2">
        <v>2017</v>
      </c>
      <c r="F787" s="3" t="s">
        <v>22</v>
      </c>
      <c r="G787" s="2">
        <f xml:space="preserve"> 2025 -DatosLimpios[[#This Row],[Year]]</f>
        <v>8</v>
      </c>
      <c r="H787" s="1" t="str">
        <f>IF(TRIM(DatosLimpios[[#This Row],[Attack Type]])="","Unknown",PROPER(TRIM(LOWER(DatosLimpios[[#This Row],[Attack Type]]))))</f>
        <v>Man-In-The-Middle</v>
      </c>
      <c r="I787" s="3" t="s">
        <v>18</v>
      </c>
      <c r="J78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87" s="11">
        <v>7457</v>
      </c>
      <c r="L787" s="11">
        <f>IF(DatosLimpios[[#This Row],[Financial Loss (in Million $) ]]="",0,ABS(DatosLimpios[[#This Row],[Financial Loss (in Million $) ]]))*1000</f>
        <v>7457000</v>
      </c>
      <c r="M787" s="11" t="str">
        <f>IF(DatosLimpios[[#This Row],[Perdida economica UNK]]&gt;4000000,"Alta", IF(DatosLimpios[[#This Row],[Perdida economica UNK]]&gt;100000,"Media", "Baja"))</f>
        <v>Alta</v>
      </c>
      <c r="N787" s="18" t="s">
        <v>836</v>
      </c>
      <c r="O787" s="3" t="s">
        <v>14</v>
      </c>
      <c r="P787" s="2">
        <f>IF(DatosLimpios[[#This Row],[Number of Affected Users]]="six hundred",600,VALUE(DatosLimpios[[#This Row],[Number of Affected Users]]))</f>
        <v>502149</v>
      </c>
      <c r="Q787" s="2">
        <f>IF(DatosLimpios[[#This Row],[Number of Affected Users]]="six hundred",600,VALUE(DatosLimpios[[#This Row],[Number of Affected Users]]))</f>
        <v>502149</v>
      </c>
      <c r="R787" s="11">
        <f>DatosLimpios[[#This Row],[Perdida economica UNK]] /DatosLimpios[[#This Row],[Nº de Usuarios Afectados]]</f>
        <v>14.850173952352788</v>
      </c>
      <c r="S787" s="11" t="str">
        <f>IF(DatosLimpios[[#This Row],[Perdida $ por Usuario]]&gt;100, "Grave",IF(DatosLimpios[[#This Row],[Perdida $ por Usuario]]&gt;40, "Moderada","Leve"))</f>
        <v>Leve</v>
      </c>
      <c r="T787" s="1" t="str">
        <f t="shared" si="12"/>
        <v>Hacker Group</v>
      </c>
      <c r="U787" s="3" t="s">
        <v>25</v>
      </c>
      <c r="V787" s="3" t="s">
        <v>31</v>
      </c>
      <c r="W787" s="2">
        <v>29</v>
      </c>
      <c r="X787" s="2" t="str">
        <f>IF(DatosLimpios[[#This Row],[Incident Resolution Time (in Hours)]]&gt;50,"Tardia",IF(DatosLimpios[[#This Row],[Incident Resolution Time (in Hours)]]&gt;20,"Media","Rapida" ))</f>
        <v>Media</v>
      </c>
    </row>
    <row r="788" spans="1:24" x14ac:dyDescent="0.25">
      <c r="A788" s="2">
        <v>791</v>
      </c>
      <c r="B788" s="3" t="s">
        <v>87</v>
      </c>
      <c r="C7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88" s="1" t="str">
        <f>IFERROR(VLOOKUP(DatosLimpios[[#This Row],[Paises]], TablaRegiones[],2,FALSE), "Otra")</f>
        <v>América</v>
      </c>
      <c r="E788" s="2">
        <v>2019</v>
      </c>
      <c r="F788" s="3" t="s">
        <v>17</v>
      </c>
      <c r="G788" s="2">
        <f xml:space="preserve"> 2025 -DatosLimpios[[#This Row],[Year]]</f>
        <v>6</v>
      </c>
      <c r="H788" s="1" t="str">
        <f>IF(TRIM(DatosLimpios[[#This Row],[Attack Type]])="","Unknown",PROPER(TRIM(LOWER(DatosLimpios[[#This Row],[Attack Type]]))))</f>
        <v>Ransomware</v>
      </c>
      <c r="I788" s="3" t="s">
        <v>47</v>
      </c>
      <c r="J78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88" s="11">
        <v>8981</v>
      </c>
      <c r="L788" s="11">
        <f>IF(DatosLimpios[[#This Row],[Financial Loss (in Million $) ]]="",0,ABS(DatosLimpios[[#This Row],[Financial Loss (in Million $) ]]))*1000</f>
        <v>8981000</v>
      </c>
      <c r="M788" s="11" t="str">
        <f>IF(DatosLimpios[[#This Row],[Perdida economica UNK]]&gt;4000000,"Alta", IF(DatosLimpios[[#This Row],[Perdida economica UNK]]&gt;100000,"Media", "Baja"))</f>
        <v>Alta</v>
      </c>
      <c r="N788" s="18" t="s">
        <v>837</v>
      </c>
      <c r="O788" s="3" t="s">
        <v>29</v>
      </c>
      <c r="P788" s="2">
        <f>IF(DatosLimpios[[#This Row],[Number of Affected Users]]="six hundred",600,VALUE(DatosLimpios[[#This Row],[Number of Affected Users]]))</f>
        <v>46960</v>
      </c>
      <c r="Q788" s="2">
        <f>IF(DatosLimpios[[#This Row],[Number of Affected Users]]="six hundred",600,VALUE(DatosLimpios[[#This Row],[Number of Affected Users]]))</f>
        <v>46960</v>
      </c>
      <c r="R788" s="11">
        <f>DatosLimpios[[#This Row],[Perdida economica UNK]] /DatosLimpios[[#This Row],[Nº de Usuarios Afectados]]</f>
        <v>191.24787052810902</v>
      </c>
      <c r="S788" s="11" t="str">
        <f>IF(DatosLimpios[[#This Row],[Perdida $ por Usuario]]&gt;100, "Grave",IF(DatosLimpios[[#This Row],[Perdida $ por Usuario]]&gt;40, "Moderada","Leve"))</f>
        <v>Grave</v>
      </c>
      <c r="T788" s="1" t="str">
        <f t="shared" si="12"/>
        <v>Nation-state</v>
      </c>
      <c r="U788" s="3" t="s">
        <v>52</v>
      </c>
      <c r="V788" s="3" t="s">
        <v>31</v>
      </c>
      <c r="W788" s="2">
        <v>16</v>
      </c>
      <c r="X788" s="2" t="str">
        <f>IF(DatosLimpios[[#This Row],[Incident Resolution Time (in Hours)]]&gt;50,"Tardia",IF(DatosLimpios[[#This Row],[Incident Resolution Time (in Hours)]]&gt;20,"Media","Rapida" ))</f>
        <v>Rapida</v>
      </c>
    </row>
    <row r="789" spans="1:24" x14ac:dyDescent="0.25">
      <c r="A789" s="2">
        <v>792</v>
      </c>
      <c r="B789" s="3" t="s">
        <v>66</v>
      </c>
      <c r="C7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89" s="1" t="str">
        <f>IFERROR(VLOOKUP(DatosLimpios[[#This Row],[Paises]], TablaRegiones[],2,FALSE), "Otra")</f>
        <v>América</v>
      </c>
      <c r="E789" s="2">
        <v>2017</v>
      </c>
      <c r="F789" s="3" t="s">
        <v>42</v>
      </c>
      <c r="G789" s="2">
        <f xml:space="preserve"> 2025 -DatosLimpios[[#This Row],[Year]]</f>
        <v>8</v>
      </c>
      <c r="H789" s="1" t="str">
        <f>IF(TRIM(DatosLimpios[[#This Row],[Attack Type]])="","Unknown",PROPER(TRIM(LOWER(DatosLimpios[[#This Row],[Attack Type]]))))</f>
        <v>Sql Injection</v>
      </c>
      <c r="I789" s="3" t="s">
        <v>69</v>
      </c>
      <c r="J78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89" s="11">
        <v>4066</v>
      </c>
      <c r="L789" s="11">
        <f>IF(DatosLimpios[[#This Row],[Financial Loss (in Million $) ]]="",0,ABS(DatosLimpios[[#This Row],[Financial Loss (in Million $) ]]))*1000</f>
        <v>4066000</v>
      </c>
      <c r="M789" s="11" t="str">
        <f>IF(DatosLimpios[[#This Row],[Perdida economica UNK]]&gt;4000000,"Alta", IF(DatosLimpios[[#This Row],[Perdida economica UNK]]&gt;100000,"Media", "Baja"))</f>
        <v>Alta</v>
      </c>
      <c r="N789" s="18" t="s">
        <v>838</v>
      </c>
      <c r="O789" s="3" t="s">
        <v>33</v>
      </c>
      <c r="P789" s="2">
        <f>IF(DatosLimpios[[#This Row],[Number of Affected Users]]="six hundred",600,VALUE(DatosLimpios[[#This Row],[Number of Affected Users]]))</f>
        <v>651335</v>
      </c>
      <c r="Q789" s="2">
        <f>IF(DatosLimpios[[#This Row],[Number of Affected Users]]="six hundred",600,VALUE(DatosLimpios[[#This Row],[Number of Affected Users]]))</f>
        <v>651335</v>
      </c>
      <c r="R789" s="11">
        <f>DatosLimpios[[#This Row],[Perdida economica UNK]] /DatosLimpios[[#This Row],[Nº de Usuarios Afectados]]</f>
        <v>6.2425633506567282</v>
      </c>
      <c r="S789" s="11" t="str">
        <f>IF(DatosLimpios[[#This Row],[Perdida $ por Usuario]]&gt;100, "Grave",IF(DatosLimpios[[#This Row],[Perdida $ por Usuario]]&gt;40, "Moderada","Leve"))</f>
        <v>Leve</v>
      </c>
      <c r="T789" s="1" t="str">
        <f t="shared" si="12"/>
        <v>Insider</v>
      </c>
      <c r="U789" s="3" t="s">
        <v>25</v>
      </c>
      <c r="V789" s="3" t="s">
        <v>57</v>
      </c>
      <c r="W789" s="2">
        <v>21</v>
      </c>
      <c r="X789" s="2" t="str">
        <f>IF(DatosLimpios[[#This Row],[Incident Resolution Time (in Hours)]]&gt;50,"Tardia",IF(DatosLimpios[[#This Row],[Incident Resolution Time (in Hours)]]&gt;20,"Media","Rapida" ))</f>
        <v>Media</v>
      </c>
    </row>
    <row r="790" spans="1:24" x14ac:dyDescent="0.25">
      <c r="A790" s="2">
        <v>793</v>
      </c>
      <c r="B790" s="3" t="s">
        <v>66</v>
      </c>
      <c r="C7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790" s="1" t="str">
        <f>IFERROR(VLOOKUP(DatosLimpios[[#This Row],[Paises]], TablaRegiones[],2,FALSE), "Otra")</f>
        <v>América</v>
      </c>
      <c r="E790" s="2">
        <v>2018</v>
      </c>
      <c r="F790" s="3" t="s">
        <v>39</v>
      </c>
      <c r="G790" s="2">
        <f xml:space="preserve"> 2025 -DatosLimpios[[#This Row],[Year]]</f>
        <v>7</v>
      </c>
      <c r="H790" s="1" t="str">
        <f>IF(TRIM(DatosLimpios[[#This Row],[Attack Type]])="","Unknown",PROPER(TRIM(LOWER(DatosLimpios[[#This Row],[Attack Type]]))))</f>
        <v>Ddos</v>
      </c>
      <c r="I790" s="3" t="s">
        <v>27</v>
      </c>
      <c r="J79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90" s="11">
        <v>6983</v>
      </c>
      <c r="L790" s="11">
        <f>IF(DatosLimpios[[#This Row],[Financial Loss (in Million $) ]]="",0,ABS(DatosLimpios[[#This Row],[Financial Loss (in Million $) ]]))*1000</f>
        <v>6983000</v>
      </c>
      <c r="M790" s="11" t="str">
        <f>IF(DatosLimpios[[#This Row],[Perdida economica UNK]]&gt;4000000,"Alta", IF(DatosLimpios[[#This Row],[Perdida economica UNK]]&gt;100000,"Media", "Baja"))</f>
        <v>Alta</v>
      </c>
      <c r="N790" s="18" t="s">
        <v>839</v>
      </c>
      <c r="O790" s="3" t="s">
        <v>14</v>
      </c>
      <c r="P790" s="2">
        <f>IF(DatosLimpios[[#This Row],[Number of Affected Users]]="six hundred",600,VALUE(DatosLimpios[[#This Row],[Number of Affected Users]]))</f>
        <v>587034</v>
      </c>
      <c r="Q790" s="2">
        <f>IF(DatosLimpios[[#This Row],[Number of Affected Users]]="six hundred",600,VALUE(DatosLimpios[[#This Row],[Number of Affected Users]]))</f>
        <v>587034</v>
      </c>
      <c r="R790" s="11">
        <f>DatosLimpios[[#This Row],[Perdida economica UNK]] /DatosLimpios[[#This Row],[Nº de Usuarios Afectados]]</f>
        <v>11.895392771117175</v>
      </c>
      <c r="S790" s="11" t="str">
        <f>IF(DatosLimpios[[#This Row],[Perdida $ por Usuario]]&gt;100, "Grave",IF(DatosLimpios[[#This Row],[Perdida $ por Usuario]]&gt;40, "Moderada","Leve"))</f>
        <v>Leve</v>
      </c>
      <c r="T790" s="1" t="str">
        <f t="shared" si="12"/>
        <v>Hacker Group</v>
      </c>
      <c r="U790" s="3" t="s">
        <v>25</v>
      </c>
      <c r="V790" s="3" t="s">
        <v>31</v>
      </c>
      <c r="W790" s="2">
        <v>35</v>
      </c>
      <c r="X790" s="2" t="str">
        <f>IF(DatosLimpios[[#This Row],[Incident Resolution Time (in Hours)]]&gt;50,"Tardia",IF(DatosLimpios[[#This Row],[Incident Resolution Time (in Hours)]]&gt;20,"Media","Rapida" ))</f>
        <v>Media</v>
      </c>
    </row>
    <row r="791" spans="1:24" x14ac:dyDescent="0.25">
      <c r="A791" s="2">
        <v>794</v>
      </c>
      <c r="B791" s="3" t="s">
        <v>41</v>
      </c>
      <c r="C7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791" s="1" t="str">
        <f>IFERROR(VLOOKUP(DatosLimpios[[#This Row],[Paises]], TablaRegiones[],2,FALSE), "Otra")</f>
        <v>Europa</v>
      </c>
      <c r="E791" s="2">
        <v>2015</v>
      </c>
      <c r="F791" s="3" t="s">
        <v>22</v>
      </c>
      <c r="G791" s="2">
        <f xml:space="preserve"> 2025 -DatosLimpios[[#This Row],[Year]]</f>
        <v>10</v>
      </c>
      <c r="H791" s="1" t="str">
        <f>IF(TRIM(DatosLimpios[[#This Row],[Attack Type]])="","Unknown",PROPER(TRIM(LOWER(DatosLimpios[[#This Row],[Attack Type]]))))</f>
        <v>Man-In-The-Middle</v>
      </c>
      <c r="I791" s="3" t="s">
        <v>47</v>
      </c>
      <c r="J79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791" s="11">
        <v>7958</v>
      </c>
      <c r="L791" s="11">
        <f>IF(DatosLimpios[[#This Row],[Financial Loss (in Million $) ]]="",0,ABS(DatosLimpios[[#This Row],[Financial Loss (in Million $) ]]))*1000</f>
        <v>7958000</v>
      </c>
      <c r="M791" s="11" t="str">
        <f>IF(DatosLimpios[[#This Row],[Perdida economica UNK]]&gt;4000000,"Alta", IF(DatosLimpios[[#This Row],[Perdida economica UNK]]&gt;100000,"Media", "Baja"))</f>
        <v>Alta</v>
      </c>
      <c r="N791" s="18" t="s">
        <v>840</v>
      </c>
      <c r="O791" s="3" t="s">
        <v>14</v>
      </c>
      <c r="P791" s="2">
        <f>IF(DatosLimpios[[#This Row],[Number of Affected Users]]="six hundred",600,VALUE(DatosLimpios[[#This Row],[Number of Affected Users]]))</f>
        <v>856278</v>
      </c>
      <c r="Q791" s="2">
        <f>IF(DatosLimpios[[#This Row],[Number of Affected Users]]="six hundred",600,VALUE(DatosLimpios[[#This Row],[Number of Affected Users]]))</f>
        <v>856278</v>
      </c>
      <c r="R791" s="11">
        <f>DatosLimpios[[#This Row],[Perdida economica UNK]] /DatosLimpios[[#This Row],[Nº de Usuarios Afectados]]</f>
        <v>9.2937106874169366</v>
      </c>
      <c r="S791" s="11" t="str">
        <f>IF(DatosLimpios[[#This Row],[Perdida $ por Usuario]]&gt;100, "Grave",IF(DatosLimpios[[#This Row],[Perdida $ por Usuario]]&gt;40, "Moderada","Leve"))</f>
        <v>Leve</v>
      </c>
      <c r="T791" s="1" t="str">
        <f t="shared" si="12"/>
        <v>Hacker Group</v>
      </c>
      <c r="U791" s="3" t="s">
        <v>52</v>
      </c>
      <c r="V791" s="3" t="s">
        <v>49</v>
      </c>
      <c r="W791" s="2">
        <v>71</v>
      </c>
      <c r="X791" s="2" t="str">
        <f>IF(DatosLimpios[[#This Row],[Incident Resolution Time (in Hours)]]&gt;50,"Tardia",IF(DatosLimpios[[#This Row],[Incident Resolution Time (in Hours)]]&gt;20,"Media","Rapida" ))</f>
        <v>Tardia</v>
      </c>
    </row>
    <row r="792" spans="1:24" x14ac:dyDescent="0.25">
      <c r="A792" s="2">
        <v>795</v>
      </c>
      <c r="B792" s="3" t="s">
        <v>10</v>
      </c>
      <c r="C7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792" s="1" t="str">
        <f>IFERROR(VLOOKUP(DatosLimpios[[#This Row],[Paises]], TablaRegiones[],2,FALSE), "Otra")</f>
        <v>Asia</v>
      </c>
      <c r="E792" s="2">
        <v>2022</v>
      </c>
      <c r="F792" s="3" t="s">
        <v>39</v>
      </c>
      <c r="G792" s="2">
        <f xml:space="preserve"> 2025 -DatosLimpios[[#This Row],[Year]]</f>
        <v>3</v>
      </c>
      <c r="H792" s="1" t="str">
        <f>IF(TRIM(DatosLimpios[[#This Row],[Attack Type]])="","Unknown",PROPER(TRIM(LOWER(DatosLimpios[[#This Row],[Attack Type]]))))</f>
        <v>Ddos</v>
      </c>
      <c r="I792" s="3" t="s">
        <v>46</v>
      </c>
      <c r="J79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92" s="11">
        <v>7907</v>
      </c>
      <c r="L792" s="11">
        <f>IF(DatosLimpios[[#This Row],[Financial Loss (in Million $) ]]="",0,ABS(DatosLimpios[[#This Row],[Financial Loss (in Million $) ]]))*1000</f>
        <v>7907000</v>
      </c>
      <c r="M792" s="11" t="str">
        <f>IF(DatosLimpios[[#This Row],[Perdida economica UNK]]&gt;4000000,"Alta", IF(DatosLimpios[[#This Row],[Perdida economica UNK]]&gt;100000,"Media", "Baja"))</f>
        <v>Alta</v>
      </c>
      <c r="N792" s="18" t="s">
        <v>841</v>
      </c>
      <c r="O792" s="3" t="s">
        <v>14</v>
      </c>
      <c r="P792" s="2">
        <f>IF(DatosLimpios[[#This Row],[Number of Affected Users]]="six hundred",600,VALUE(DatosLimpios[[#This Row],[Number of Affected Users]]))</f>
        <v>880586</v>
      </c>
      <c r="Q792" s="2">
        <f>IF(DatosLimpios[[#This Row],[Number of Affected Users]]="six hundred",600,VALUE(DatosLimpios[[#This Row],[Number of Affected Users]]))</f>
        <v>880586</v>
      </c>
      <c r="R792" s="11">
        <f>DatosLimpios[[#This Row],[Perdida economica UNK]] /DatosLimpios[[#This Row],[Nº de Usuarios Afectados]]</f>
        <v>8.9792479099145339</v>
      </c>
      <c r="S792" s="11" t="str">
        <f>IF(DatosLimpios[[#This Row],[Perdida $ por Usuario]]&gt;100, "Grave",IF(DatosLimpios[[#This Row],[Perdida $ por Usuario]]&gt;40, "Moderada","Leve"))</f>
        <v>Leve</v>
      </c>
      <c r="T792" s="1" t="str">
        <f t="shared" si="12"/>
        <v>Hacker Group</v>
      </c>
      <c r="U792" s="3" t="s">
        <v>15</v>
      </c>
      <c r="V792" s="3" t="s">
        <v>16</v>
      </c>
      <c r="W792" s="2">
        <v>56</v>
      </c>
      <c r="X792" s="2" t="str">
        <f>IF(DatosLimpios[[#This Row],[Incident Resolution Time (in Hours)]]&gt;50,"Tardia",IF(DatosLimpios[[#This Row],[Incident Resolution Time (in Hours)]]&gt;20,"Media","Rapida" ))</f>
        <v>Tardia</v>
      </c>
    </row>
    <row r="793" spans="1:24" x14ac:dyDescent="0.25">
      <c r="A793" s="2">
        <v>796</v>
      </c>
      <c r="B793" s="3" t="s">
        <v>87</v>
      </c>
      <c r="C7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93" s="1" t="str">
        <f>IFERROR(VLOOKUP(DatosLimpios[[#This Row],[Paises]], TablaRegiones[],2,FALSE), "Otra")</f>
        <v>América</v>
      </c>
      <c r="E793" s="2">
        <v>2019</v>
      </c>
      <c r="F793" s="3" t="s">
        <v>39</v>
      </c>
      <c r="G793" s="2">
        <f xml:space="preserve"> 2025 -DatosLimpios[[#This Row],[Year]]</f>
        <v>6</v>
      </c>
      <c r="H793" s="1" t="str">
        <f>IF(TRIM(DatosLimpios[[#This Row],[Attack Type]])="","Unknown",PROPER(TRIM(LOWER(DatosLimpios[[#This Row],[Attack Type]]))))</f>
        <v>Ddos</v>
      </c>
      <c r="I793" s="3" t="s">
        <v>69</v>
      </c>
      <c r="J79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93" s="11">
        <v>8156</v>
      </c>
      <c r="L793" s="11">
        <f>IF(DatosLimpios[[#This Row],[Financial Loss (in Million $) ]]="",0,ABS(DatosLimpios[[#This Row],[Financial Loss (in Million $) ]]))*1000</f>
        <v>8156000</v>
      </c>
      <c r="M793" s="11" t="str">
        <f>IF(DatosLimpios[[#This Row],[Perdida economica UNK]]&gt;4000000,"Alta", IF(DatosLimpios[[#This Row],[Perdida economica UNK]]&gt;100000,"Media", "Baja"))</f>
        <v>Alta</v>
      </c>
      <c r="N793" s="18" t="s">
        <v>842</v>
      </c>
      <c r="O793" s="3" t="s">
        <v>14</v>
      </c>
      <c r="P793" s="2">
        <f>IF(DatosLimpios[[#This Row],[Number of Affected Users]]="six hundred",600,VALUE(DatosLimpios[[#This Row],[Number of Affected Users]]))</f>
        <v>78873</v>
      </c>
      <c r="Q793" s="2">
        <f>IF(DatosLimpios[[#This Row],[Number of Affected Users]]="six hundred",600,VALUE(DatosLimpios[[#This Row],[Number of Affected Users]]))</f>
        <v>78873</v>
      </c>
      <c r="R793" s="11">
        <f>DatosLimpios[[#This Row],[Perdida economica UNK]] /DatosLimpios[[#This Row],[Nº de Usuarios Afectados]]</f>
        <v>103.40674248475398</v>
      </c>
      <c r="S793" s="11" t="str">
        <f>IF(DatosLimpios[[#This Row],[Perdida $ por Usuario]]&gt;100, "Grave",IF(DatosLimpios[[#This Row],[Perdida $ por Usuario]]&gt;40, "Moderada","Leve"))</f>
        <v>Grave</v>
      </c>
      <c r="T793" s="1" t="str">
        <f t="shared" si="12"/>
        <v>Hacker Group</v>
      </c>
      <c r="U793" s="3" t="s">
        <v>25</v>
      </c>
      <c r="V793" s="3" t="s">
        <v>57</v>
      </c>
      <c r="W793" s="2">
        <v>27</v>
      </c>
      <c r="X793" s="2" t="str">
        <f>IF(DatosLimpios[[#This Row],[Incident Resolution Time (in Hours)]]&gt;50,"Tardia",IF(DatosLimpios[[#This Row],[Incident Resolution Time (in Hours)]]&gt;20,"Media","Rapida" ))</f>
        <v>Media</v>
      </c>
    </row>
    <row r="794" spans="1:24" x14ac:dyDescent="0.25">
      <c r="A794" s="2">
        <v>797</v>
      </c>
      <c r="B794" s="3" t="s">
        <v>58</v>
      </c>
      <c r="C7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794" s="1" t="str">
        <f>IFERROR(VLOOKUP(DatosLimpios[[#This Row],[Paises]], TablaRegiones[],2,FALSE), "Otra")</f>
        <v>Oceanía</v>
      </c>
      <c r="E794" s="2">
        <v>2017</v>
      </c>
      <c r="F794" s="3" t="s">
        <v>39</v>
      </c>
      <c r="G794" s="2">
        <f xml:space="preserve"> 2025 -DatosLimpios[[#This Row],[Year]]</f>
        <v>8</v>
      </c>
      <c r="H794" s="1" t="str">
        <f>IF(TRIM(DatosLimpios[[#This Row],[Attack Type]])="","Unknown",PROPER(TRIM(LOWER(DatosLimpios[[#This Row],[Attack Type]]))))</f>
        <v>Ddos</v>
      </c>
      <c r="I794" s="3" t="s">
        <v>46</v>
      </c>
      <c r="J79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794" s="11">
        <v>6281</v>
      </c>
      <c r="L794" s="11">
        <f>IF(DatosLimpios[[#This Row],[Financial Loss (in Million $) ]]="",0,ABS(DatosLimpios[[#This Row],[Financial Loss (in Million $) ]]))*1000</f>
        <v>6281000</v>
      </c>
      <c r="M794" s="11" t="str">
        <f>IF(DatosLimpios[[#This Row],[Perdida economica UNK]]&gt;4000000,"Alta", IF(DatosLimpios[[#This Row],[Perdida economica UNK]]&gt;100000,"Media", "Baja"))</f>
        <v>Alta</v>
      </c>
      <c r="N794" s="18" t="s">
        <v>843</v>
      </c>
      <c r="O794" s="3" t="s">
        <v>14</v>
      </c>
      <c r="P794" s="2">
        <f>IF(DatosLimpios[[#This Row],[Number of Affected Users]]="six hundred",600,VALUE(DatosLimpios[[#This Row],[Number of Affected Users]]))</f>
        <v>810106</v>
      </c>
      <c r="Q794" s="2">
        <f>IF(DatosLimpios[[#This Row],[Number of Affected Users]]="six hundred",600,VALUE(DatosLimpios[[#This Row],[Number of Affected Users]]))</f>
        <v>810106</v>
      </c>
      <c r="R794" s="11">
        <f>DatosLimpios[[#This Row],[Perdida economica UNK]] /DatosLimpios[[#This Row],[Nº de Usuarios Afectados]]</f>
        <v>7.7533063574396435</v>
      </c>
      <c r="S794" s="11" t="str">
        <f>IF(DatosLimpios[[#This Row],[Perdida $ por Usuario]]&gt;100, "Grave",IF(DatosLimpios[[#This Row],[Perdida $ por Usuario]]&gt;40, "Moderada","Leve"))</f>
        <v>Leve</v>
      </c>
      <c r="T794" s="1" t="str">
        <f t="shared" si="12"/>
        <v>Hacker Group</v>
      </c>
      <c r="U794" s="3" t="s">
        <v>25</v>
      </c>
      <c r="V794" s="3" t="s">
        <v>57</v>
      </c>
      <c r="W794" s="2">
        <v>66</v>
      </c>
      <c r="X794" s="2" t="str">
        <f>IF(DatosLimpios[[#This Row],[Incident Resolution Time (in Hours)]]&gt;50,"Tardia",IF(DatosLimpios[[#This Row],[Incident Resolution Time (in Hours)]]&gt;20,"Media","Rapida" ))</f>
        <v>Tardia</v>
      </c>
    </row>
    <row r="795" spans="1:24" x14ac:dyDescent="0.25">
      <c r="A795" s="2">
        <v>798</v>
      </c>
      <c r="B795" s="3" t="s">
        <v>32</v>
      </c>
      <c r="C7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795" s="1" t="str">
        <f>IFERROR(VLOOKUP(DatosLimpios[[#This Row],[Paises]], TablaRegiones[],2,FALSE), "Otra")</f>
        <v>Europa</v>
      </c>
      <c r="E795" s="2">
        <v>2021</v>
      </c>
      <c r="F795" s="3" t="s">
        <v>39</v>
      </c>
      <c r="G795" s="2">
        <f xml:space="preserve"> 2025 -DatosLimpios[[#This Row],[Year]]</f>
        <v>4</v>
      </c>
      <c r="H795" s="1" t="str">
        <f>IF(TRIM(DatosLimpios[[#This Row],[Attack Type]])="","Unknown",PROPER(TRIM(LOWER(DatosLimpios[[#This Row],[Attack Type]]))))</f>
        <v>Ddos</v>
      </c>
      <c r="I795" s="3" t="s">
        <v>69</v>
      </c>
      <c r="J79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795" s="11">
        <v>2871</v>
      </c>
      <c r="L795" s="11">
        <f>IF(DatosLimpios[[#This Row],[Financial Loss (in Million $) ]]="",0,ABS(DatosLimpios[[#This Row],[Financial Loss (in Million $) ]]))*1000</f>
        <v>2871000</v>
      </c>
      <c r="M795" s="11" t="str">
        <f>IF(DatosLimpios[[#This Row],[Perdida economica UNK]]&gt;4000000,"Alta", IF(DatosLimpios[[#This Row],[Perdida economica UNK]]&gt;100000,"Media", "Baja"))</f>
        <v>Media</v>
      </c>
      <c r="N795" s="18" t="s">
        <v>844</v>
      </c>
      <c r="O795" s="3" t="s">
        <v>14</v>
      </c>
      <c r="P795" s="2">
        <f>IF(DatosLimpios[[#This Row],[Number of Affected Users]]="six hundred",600,VALUE(DatosLimpios[[#This Row],[Number of Affected Users]]))</f>
        <v>937384</v>
      </c>
      <c r="Q795" s="2">
        <f>IF(DatosLimpios[[#This Row],[Number of Affected Users]]="six hundred",600,VALUE(DatosLimpios[[#This Row],[Number of Affected Users]]))</f>
        <v>937384</v>
      </c>
      <c r="R795" s="11">
        <f>DatosLimpios[[#This Row],[Perdida economica UNK]] /DatosLimpios[[#This Row],[Nº de Usuarios Afectados]]</f>
        <v>3.0627789678509556</v>
      </c>
      <c r="S795" s="11" t="str">
        <f>IF(DatosLimpios[[#This Row],[Perdida $ por Usuario]]&gt;100, "Grave",IF(DatosLimpios[[#This Row],[Perdida $ por Usuario]]&gt;40, "Moderada","Leve"))</f>
        <v>Leve</v>
      </c>
      <c r="T795" s="1" t="str">
        <f t="shared" si="12"/>
        <v>Hacker Group</v>
      </c>
      <c r="U795" s="3" t="s">
        <v>15</v>
      </c>
      <c r="V795" s="3" t="s">
        <v>57</v>
      </c>
      <c r="W795" s="2">
        <v>67</v>
      </c>
      <c r="X795" s="2" t="str">
        <f>IF(DatosLimpios[[#This Row],[Incident Resolution Time (in Hours)]]&gt;50,"Tardia",IF(DatosLimpios[[#This Row],[Incident Resolution Time (in Hours)]]&gt;20,"Media","Rapida" ))</f>
        <v>Tardia</v>
      </c>
    </row>
    <row r="796" spans="1:24" x14ac:dyDescent="0.25">
      <c r="A796" s="2">
        <v>799</v>
      </c>
      <c r="B796" s="3" t="s">
        <v>71</v>
      </c>
      <c r="C7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796" s="1" t="str">
        <f>IFERROR(VLOOKUP(DatosLimpios[[#This Row],[Paises]], TablaRegiones[],2,FALSE), "Otra")</f>
        <v>Asia</v>
      </c>
      <c r="E796" s="2">
        <v>2023</v>
      </c>
      <c r="F796" s="3" t="s">
        <v>22</v>
      </c>
      <c r="G796" s="2">
        <f xml:space="preserve"> 2025 -DatosLimpios[[#This Row],[Year]]</f>
        <v>2</v>
      </c>
      <c r="H796" s="1" t="str">
        <f>IF(TRIM(DatosLimpios[[#This Row],[Attack Type]])="","Unknown",PROPER(TRIM(LOWER(DatosLimpios[[#This Row],[Attack Type]]))))</f>
        <v>Man-In-The-Middle</v>
      </c>
      <c r="I796" s="3" t="s">
        <v>18</v>
      </c>
      <c r="J79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796" s="11">
        <v>3668</v>
      </c>
      <c r="L796" s="11">
        <f>IF(DatosLimpios[[#This Row],[Financial Loss (in Million $) ]]="",0,ABS(DatosLimpios[[#This Row],[Financial Loss (in Million $) ]]))*1000</f>
        <v>3668000</v>
      </c>
      <c r="M796" s="11" t="str">
        <f>IF(DatosLimpios[[#This Row],[Perdida economica UNK]]&gt;4000000,"Alta", IF(DatosLimpios[[#This Row],[Perdida economica UNK]]&gt;100000,"Media", "Baja"))</f>
        <v>Media</v>
      </c>
      <c r="N796" s="18" t="s">
        <v>845</v>
      </c>
      <c r="O796" s="3" t="s">
        <v>36</v>
      </c>
      <c r="P796" s="2">
        <f>IF(DatosLimpios[[#This Row],[Number of Affected Users]]="six hundred",600,VALUE(DatosLimpios[[#This Row],[Number of Affected Users]]))</f>
        <v>231307</v>
      </c>
      <c r="Q796" s="2">
        <f>IF(DatosLimpios[[#This Row],[Number of Affected Users]]="six hundred",600,VALUE(DatosLimpios[[#This Row],[Number of Affected Users]]))</f>
        <v>231307</v>
      </c>
      <c r="R796" s="11">
        <f>DatosLimpios[[#This Row],[Perdida economica UNK]] /DatosLimpios[[#This Row],[Nº de Usuarios Afectados]]</f>
        <v>15.857712909682803</v>
      </c>
      <c r="S796" s="11" t="str">
        <f>IF(DatosLimpios[[#This Row],[Perdida $ por Usuario]]&gt;100, "Grave",IF(DatosLimpios[[#This Row],[Perdida $ por Usuario]]&gt;40, "Moderada","Leve"))</f>
        <v>Leve</v>
      </c>
      <c r="T796" s="1" t="str">
        <f t="shared" si="12"/>
        <v>Unknown</v>
      </c>
      <c r="U796" s="3" t="s">
        <v>52</v>
      </c>
      <c r="V796" s="3" t="s">
        <v>57</v>
      </c>
      <c r="W796" s="2">
        <v>4</v>
      </c>
      <c r="X796" s="2" t="str">
        <f>IF(DatosLimpios[[#This Row],[Incident Resolution Time (in Hours)]]&gt;50,"Tardia",IF(DatosLimpios[[#This Row],[Incident Resolution Time (in Hours)]]&gt;20,"Media","Rapida" ))</f>
        <v>Rapida</v>
      </c>
    </row>
    <row r="797" spans="1:24" x14ac:dyDescent="0.25">
      <c r="A797" s="2">
        <v>800</v>
      </c>
      <c r="B797" s="3" t="s">
        <v>10</v>
      </c>
      <c r="C7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797" s="1" t="str">
        <f>IFERROR(VLOOKUP(DatosLimpios[[#This Row],[Paises]], TablaRegiones[],2,FALSE), "Otra")</f>
        <v>Asia</v>
      </c>
      <c r="E797" s="2">
        <v>2016</v>
      </c>
      <c r="F797" s="3" t="s">
        <v>39</v>
      </c>
      <c r="G797" s="2">
        <f xml:space="preserve"> 2025 -DatosLimpios[[#This Row],[Year]]</f>
        <v>9</v>
      </c>
      <c r="H797" s="1" t="str">
        <f>IF(TRIM(DatosLimpios[[#This Row],[Attack Type]])="","Unknown",PROPER(TRIM(LOWER(DatosLimpios[[#This Row],[Attack Type]]))))</f>
        <v>Ddos</v>
      </c>
      <c r="I797" s="3" t="s">
        <v>23</v>
      </c>
      <c r="J79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797" s="11">
        <v>7175</v>
      </c>
      <c r="L797" s="11">
        <f>IF(DatosLimpios[[#This Row],[Financial Loss (in Million $) ]]="",0,ABS(DatosLimpios[[#This Row],[Financial Loss (in Million $) ]]))*1000</f>
        <v>7175000</v>
      </c>
      <c r="M797" s="11" t="str">
        <f>IF(DatosLimpios[[#This Row],[Perdida economica UNK]]&gt;4000000,"Alta", IF(DatosLimpios[[#This Row],[Perdida economica UNK]]&gt;100000,"Media", "Baja"))</f>
        <v>Alta</v>
      </c>
      <c r="N797" s="18" t="s">
        <v>846</v>
      </c>
      <c r="O797" s="3" t="s">
        <v>14</v>
      </c>
      <c r="P797" s="2">
        <f>IF(DatosLimpios[[#This Row],[Number of Affected Users]]="six hundred",600,VALUE(DatosLimpios[[#This Row],[Number of Affected Users]]))</f>
        <v>816710</v>
      </c>
      <c r="Q797" s="2">
        <f>IF(DatosLimpios[[#This Row],[Number of Affected Users]]="six hundred",600,VALUE(DatosLimpios[[#This Row],[Number of Affected Users]]))</f>
        <v>816710</v>
      </c>
      <c r="R797" s="11">
        <f>DatosLimpios[[#This Row],[Perdida economica UNK]] /DatosLimpios[[#This Row],[Nº de Usuarios Afectados]]</f>
        <v>8.7852481296910785</v>
      </c>
      <c r="S797" s="11" t="str">
        <f>IF(DatosLimpios[[#This Row],[Perdida $ por Usuario]]&gt;100, "Grave",IF(DatosLimpios[[#This Row],[Perdida $ por Usuario]]&gt;40, "Moderada","Leve"))</f>
        <v>Leve</v>
      </c>
      <c r="T797" s="1" t="str">
        <f t="shared" si="12"/>
        <v>Hacker Group</v>
      </c>
      <c r="U797" s="3" t="s">
        <v>25</v>
      </c>
      <c r="V797" s="3" t="s">
        <v>16</v>
      </c>
      <c r="W797" s="2">
        <v>60</v>
      </c>
      <c r="X797" s="2" t="str">
        <f>IF(DatosLimpios[[#This Row],[Incident Resolution Time (in Hours)]]&gt;50,"Tardia",IF(DatosLimpios[[#This Row],[Incident Resolution Time (in Hours)]]&gt;20,"Media","Rapida" ))</f>
        <v>Tardia</v>
      </c>
    </row>
    <row r="798" spans="1:24" x14ac:dyDescent="0.25">
      <c r="A798" s="2">
        <v>801</v>
      </c>
      <c r="B798" s="3" t="s">
        <v>87</v>
      </c>
      <c r="C7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798" s="1" t="str">
        <f>IFERROR(VLOOKUP(DatosLimpios[[#This Row],[Paises]], TablaRegiones[],2,FALSE), "Otra")</f>
        <v>América</v>
      </c>
      <c r="E798" s="2">
        <v>2019</v>
      </c>
      <c r="F798" s="3" t="s">
        <v>22</v>
      </c>
      <c r="G798" s="2">
        <f xml:space="preserve"> 2025 -DatosLimpios[[#This Row],[Year]]</f>
        <v>6</v>
      </c>
      <c r="H798" s="1" t="str">
        <f>IF(TRIM(DatosLimpios[[#This Row],[Attack Type]])="","Unknown",PROPER(TRIM(LOWER(DatosLimpios[[#This Row],[Attack Type]]))))</f>
        <v>Man-In-The-Middle</v>
      </c>
      <c r="I798" s="3" t="s">
        <v>27</v>
      </c>
      <c r="J79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98" s="11">
        <v>1721</v>
      </c>
      <c r="L798" s="11">
        <f>IF(DatosLimpios[[#This Row],[Financial Loss (in Million $) ]]="",0,ABS(DatosLimpios[[#This Row],[Financial Loss (in Million $) ]]))*1000</f>
        <v>1721000</v>
      </c>
      <c r="M798" s="11" t="str">
        <f>IF(DatosLimpios[[#This Row],[Perdida economica UNK]]&gt;4000000,"Alta", IF(DatosLimpios[[#This Row],[Perdida economica UNK]]&gt;100000,"Media", "Baja"))</f>
        <v>Media</v>
      </c>
      <c r="N798" s="18" t="s">
        <v>847</v>
      </c>
      <c r="O798" s="3" t="s">
        <v>36</v>
      </c>
      <c r="P798" s="2">
        <f>IF(DatosLimpios[[#This Row],[Number of Affected Users]]="six hundred",600,VALUE(DatosLimpios[[#This Row],[Number of Affected Users]]))</f>
        <v>896828</v>
      </c>
      <c r="Q798" s="2">
        <f>IF(DatosLimpios[[#This Row],[Number of Affected Users]]="six hundred",600,VALUE(DatosLimpios[[#This Row],[Number of Affected Users]]))</f>
        <v>896828</v>
      </c>
      <c r="R798" s="11">
        <f>DatosLimpios[[#This Row],[Perdida economica UNK]] /DatosLimpios[[#This Row],[Nº de Usuarios Afectados]]</f>
        <v>1.9189855802896429</v>
      </c>
      <c r="S798" s="11" t="str">
        <f>IF(DatosLimpios[[#This Row],[Perdida $ por Usuario]]&gt;100, "Grave",IF(DatosLimpios[[#This Row],[Perdida $ por Usuario]]&gt;40, "Moderada","Leve"))</f>
        <v>Leve</v>
      </c>
      <c r="T798" s="1" t="str">
        <f t="shared" si="12"/>
        <v>Unknown</v>
      </c>
      <c r="U798" s="3" t="s">
        <v>25</v>
      </c>
      <c r="V798" s="3" t="s">
        <v>49</v>
      </c>
      <c r="W798" s="2">
        <v>33</v>
      </c>
      <c r="X798" s="2" t="str">
        <f>IF(DatosLimpios[[#This Row],[Incident Resolution Time (in Hours)]]&gt;50,"Tardia",IF(DatosLimpios[[#This Row],[Incident Resolution Time (in Hours)]]&gt;20,"Media","Rapida" ))</f>
        <v>Media</v>
      </c>
    </row>
    <row r="799" spans="1:24" x14ac:dyDescent="0.25">
      <c r="A799" s="2">
        <v>802</v>
      </c>
      <c r="B799" s="3" t="s">
        <v>26</v>
      </c>
      <c r="C7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799" s="1" t="str">
        <f>IFERROR(VLOOKUP(DatosLimpios[[#This Row],[Paises]], TablaRegiones[],2,FALSE), "Otra")</f>
        <v>Europa</v>
      </c>
      <c r="E799" s="2">
        <v>2016</v>
      </c>
      <c r="F799" s="3" t="s">
        <v>39</v>
      </c>
      <c r="G799" s="2">
        <f xml:space="preserve"> 2025 -DatosLimpios[[#This Row],[Year]]</f>
        <v>9</v>
      </c>
      <c r="H799" s="1" t="str">
        <f>IF(TRIM(DatosLimpios[[#This Row],[Attack Type]])="","Unknown",PROPER(TRIM(LOWER(DatosLimpios[[#This Row],[Attack Type]]))))</f>
        <v>Ddos</v>
      </c>
      <c r="I799" s="3" t="s">
        <v>27</v>
      </c>
      <c r="J79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799" s="11">
        <v>4847</v>
      </c>
      <c r="L799" s="11">
        <f>IF(DatosLimpios[[#This Row],[Financial Loss (in Million $) ]]="",0,ABS(DatosLimpios[[#This Row],[Financial Loss (in Million $) ]]))*1000</f>
        <v>4847000</v>
      </c>
      <c r="M799" s="11" t="str">
        <f>IF(DatosLimpios[[#This Row],[Perdida economica UNK]]&gt;4000000,"Alta", IF(DatosLimpios[[#This Row],[Perdida economica UNK]]&gt;100000,"Media", "Baja"))</f>
        <v>Alta</v>
      </c>
      <c r="N799" s="18" t="s">
        <v>848</v>
      </c>
      <c r="O799" s="3" t="s">
        <v>14</v>
      </c>
      <c r="P799" s="2">
        <f>IF(DatosLimpios[[#This Row],[Number of Affected Users]]="six hundred",600,VALUE(DatosLimpios[[#This Row],[Number of Affected Users]]))</f>
        <v>937466</v>
      </c>
      <c r="Q799" s="2">
        <f>IF(DatosLimpios[[#This Row],[Number of Affected Users]]="six hundred",600,VALUE(DatosLimpios[[#This Row],[Number of Affected Users]]))</f>
        <v>937466</v>
      </c>
      <c r="R799" s="11">
        <f>DatosLimpios[[#This Row],[Perdida economica UNK]] /DatosLimpios[[#This Row],[Nº de Usuarios Afectados]]</f>
        <v>5.1703208436359294</v>
      </c>
      <c r="S799" s="11" t="str">
        <f>IF(DatosLimpios[[#This Row],[Perdida $ por Usuario]]&gt;100, "Grave",IF(DatosLimpios[[#This Row],[Perdida $ por Usuario]]&gt;40, "Moderada","Leve"))</f>
        <v>Leve</v>
      </c>
      <c r="T799" s="1" t="str">
        <f t="shared" si="12"/>
        <v>Hacker Group</v>
      </c>
      <c r="U799" s="3" t="s">
        <v>34</v>
      </c>
      <c r="V799" s="3" t="s">
        <v>31</v>
      </c>
      <c r="W799" s="2">
        <v>28</v>
      </c>
      <c r="X799" s="2" t="str">
        <f>IF(DatosLimpios[[#This Row],[Incident Resolution Time (in Hours)]]&gt;50,"Tardia",IF(DatosLimpios[[#This Row],[Incident Resolution Time (in Hours)]]&gt;20,"Media","Rapida" ))</f>
        <v>Media</v>
      </c>
    </row>
    <row r="800" spans="1:24" x14ac:dyDescent="0.25">
      <c r="A800" s="2">
        <v>803</v>
      </c>
      <c r="B800" s="3" t="s">
        <v>10</v>
      </c>
      <c r="C8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800" s="1" t="str">
        <f>IFERROR(VLOOKUP(DatosLimpios[[#This Row],[Paises]], TablaRegiones[],2,FALSE), "Otra")</f>
        <v>Asia</v>
      </c>
      <c r="E800" s="2">
        <v>2020</v>
      </c>
      <c r="F800" s="3" t="s">
        <v>39</v>
      </c>
      <c r="G800" s="2">
        <f xml:space="preserve"> 2025 -DatosLimpios[[#This Row],[Year]]</f>
        <v>5</v>
      </c>
      <c r="H800" s="1" t="str">
        <f>IF(TRIM(DatosLimpios[[#This Row],[Attack Type]])="","Unknown",PROPER(TRIM(LOWER(DatosLimpios[[#This Row],[Attack Type]]))))</f>
        <v>Ddos</v>
      </c>
      <c r="I800" s="3" t="s">
        <v>46</v>
      </c>
      <c r="J80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00" s="11">
        <v>1172</v>
      </c>
      <c r="L800" s="11">
        <f>IF(DatosLimpios[[#This Row],[Financial Loss (in Million $) ]]="",0,ABS(DatosLimpios[[#This Row],[Financial Loss (in Million $) ]]))*1000</f>
        <v>1172000</v>
      </c>
      <c r="M800" s="11" t="str">
        <f>IF(DatosLimpios[[#This Row],[Perdida economica UNK]]&gt;4000000,"Alta", IF(DatosLimpios[[#This Row],[Perdida economica UNK]]&gt;100000,"Media", "Baja"))</f>
        <v>Media</v>
      </c>
      <c r="N800" s="18" t="s">
        <v>849</v>
      </c>
      <c r="O800" s="3" t="s">
        <v>29</v>
      </c>
      <c r="P800" s="2">
        <f>IF(DatosLimpios[[#This Row],[Number of Affected Users]]="six hundred",600,VALUE(DatosLimpios[[#This Row],[Number of Affected Users]]))</f>
        <v>81518</v>
      </c>
      <c r="Q800" s="2">
        <f>IF(DatosLimpios[[#This Row],[Number of Affected Users]]="six hundred",600,VALUE(DatosLimpios[[#This Row],[Number of Affected Users]]))</f>
        <v>81518</v>
      </c>
      <c r="R800" s="11">
        <f>DatosLimpios[[#This Row],[Perdida economica UNK]] /DatosLimpios[[#This Row],[Nº de Usuarios Afectados]]</f>
        <v>14.37719276724159</v>
      </c>
      <c r="S800" s="11" t="str">
        <f>IF(DatosLimpios[[#This Row],[Perdida $ por Usuario]]&gt;100, "Grave",IF(DatosLimpios[[#This Row],[Perdida $ por Usuario]]&gt;40, "Moderada","Leve"))</f>
        <v>Leve</v>
      </c>
      <c r="T800" s="1" t="str">
        <f t="shared" si="12"/>
        <v>Nation-state</v>
      </c>
      <c r="U800" s="3" t="s">
        <v>34</v>
      </c>
      <c r="V800" s="3" t="s">
        <v>16</v>
      </c>
      <c r="W800" s="2">
        <v>47</v>
      </c>
      <c r="X800" s="2" t="str">
        <f>IF(DatosLimpios[[#This Row],[Incident Resolution Time (in Hours)]]&gt;50,"Tardia",IF(DatosLimpios[[#This Row],[Incident Resolution Time (in Hours)]]&gt;20,"Media","Rapida" ))</f>
        <v>Media</v>
      </c>
    </row>
    <row r="801" spans="1:24" x14ac:dyDescent="0.25">
      <c r="A801" s="2">
        <v>804</v>
      </c>
      <c r="B801" s="3" t="s">
        <v>66</v>
      </c>
      <c r="C8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801" s="1" t="str">
        <f>IFERROR(VLOOKUP(DatosLimpios[[#This Row],[Paises]], TablaRegiones[],2,FALSE), "Otra")</f>
        <v>América</v>
      </c>
      <c r="E801" s="2">
        <v>2015</v>
      </c>
      <c r="F801" s="3" t="s">
        <v>63</v>
      </c>
      <c r="G801" s="2">
        <f xml:space="preserve"> 2025 -DatosLimpios[[#This Row],[Year]]</f>
        <v>10</v>
      </c>
      <c r="H801" s="1" t="str">
        <f>IF(TRIM(DatosLimpios[[#This Row],[Attack Type]])="","Unknown",PROPER(TRIM(LOWER(DatosLimpios[[#This Row],[Attack Type]]))))</f>
        <v>Malware</v>
      </c>
      <c r="I801" s="3" t="s">
        <v>23</v>
      </c>
      <c r="J80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01" s="11">
        <v>135</v>
      </c>
      <c r="L801" s="11">
        <f>IF(DatosLimpios[[#This Row],[Financial Loss (in Million $) ]]="",0,ABS(DatosLimpios[[#This Row],[Financial Loss (in Million $) ]]))*1000</f>
        <v>135000</v>
      </c>
      <c r="M801" s="11" t="str">
        <f>IF(DatosLimpios[[#This Row],[Perdida economica UNK]]&gt;4000000,"Alta", IF(DatosLimpios[[#This Row],[Perdida economica UNK]]&gt;100000,"Media", "Baja"))</f>
        <v>Media</v>
      </c>
      <c r="N801" s="18" t="s">
        <v>850</v>
      </c>
      <c r="O801" s="3" t="s">
        <v>14</v>
      </c>
      <c r="P801" s="2">
        <f>IF(DatosLimpios[[#This Row],[Number of Affected Users]]="six hundred",600,VALUE(DatosLimpios[[#This Row],[Number of Affected Users]]))</f>
        <v>371048</v>
      </c>
      <c r="Q801" s="2">
        <f>IF(DatosLimpios[[#This Row],[Number of Affected Users]]="six hundred",600,VALUE(DatosLimpios[[#This Row],[Number of Affected Users]]))</f>
        <v>371048</v>
      </c>
      <c r="R801" s="11">
        <f>DatosLimpios[[#This Row],[Perdida economica UNK]] /DatosLimpios[[#This Row],[Nº de Usuarios Afectados]]</f>
        <v>0.36383432871218818</v>
      </c>
      <c r="S801" s="11" t="str">
        <f>IF(DatosLimpios[[#This Row],[Perdida $ por Usuario]]&gt;100, "Grave",IF(DatosLimpios[[#This Row],[Perdida $ por Usuario]]&gt;40, "Moderada","Leve"))</f>
        <v>Leve</v>
      </c>
      <c r="T801" s="1" t="str">
        <f t="shared" si="12"/>
        <v>Hacker Group</v>
      </c>
      <c r="U801" s="3" t="s">
        <v>52</v>
      </c>
      <c r="V801" s="3" t="s">
        <v>16</v>
      </c>
      <c r="W801" s="2">
        <v>56</v>
      </c>
      <c r="X801" s="2" t="str">
        <f>IF(DatosLimpios[[#This Row],[Incident Resolution Time (in Hours)]]&gt;50,"Tardia",IF(DatosLimpios[[#This Row],[Incident Resolution Time (in Hours)]]&gt;20,"Media","Rapida" ))</f>
        <v>Tardia</v>
      </c>
    </row>
    <row r="802" spans="1:24" x14ac:dyDescent="0.25">
      <c r="A802" s="2">
        <v>805</v>
      </c>
      <c r="B802" s="3" t="s">
        <v>87</v>
      </c>
      <c r="C8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02" s="1" t="str">
        <f>IFERROR(VLOOKUP(DatosLimpios[[#This Row],[Paises]], TablaRegiones[],2,FALSE), "Otra")</f>
        <v>América</v>
      </c>
      <c r="E802" s="2">
        <v>2019</v>
      </c>
      <c r="F802" s="3" t="s">
        <v>50</v>
      </c>
      <c r="G802" s="2">
        <f xml:space="preserve"> 2025 -DatosLimpios[[#This Row],[Year]]</f>
        <v>6</v>
      </c>
      <c r="H802" s="1" t="str">
        <f>IF(TRIM(DatosLimpios[[#This Row],[Attack Type]])="","Unknown",PROPER(TRIM(LOWER(DatosLimpios[[#This Row],[Attack Type]]))))</f>
        <v>Phishing</v>
      </c>
      <c r="I802" s="3" t="s">
        <v>23</v>
      </c>
      <c r="J80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02" s="11">
        <v>2013</v>
      </c>
      <c r="L802" s="11">
        <f>IF(DatosLimpios[[#This Row],[Financial Loss (in Million $) ]]="",0,ABS(DatosLimpios[[#This Row],[Financial Loss (in Million $) ]]))*1000</f>
        <v>2013000</v>
      </c>
      <c r="M802" s="11" t="str">
        <f>IF(DatosLimpios[[#This Row],[Perdida economica UNK]]&gt;4000000,"Alta", IF(DatosLimpios[[#This Row],[Perdida economica UNK]]&gt;100000,"Media", "Baja"))</f>
        <v>Media</v>
      </c>
      <c r="N802" s="18" t="s">
        <v>851</v>
      </c>
      <c r="O802" s="3" t="s">
        <v>14</v>
      </c>
      <c r="P802" s="2">
        <f>IF(DatosLimpios[[#This Row],[Number of Affected Users]]="six hundred",600,VALUE(DatosLimpios[[#This Row],[Number of Affected Users]]))</f>
        <v>25946</v>
      </c>
      <c r="Q802" s="2">
        <f>IF(DatosLimpios[[#This Row],[Number of Affected Users]]="six hundred",600,VALUE(DatosLimpios[[#This Row],[Number of Affected Users]]))</f>
        <v>25946</v>
      </c>
      <c r="R802" s="11">
        <f>DatosLimpios[[#This Row],[Perdida economica UNK]] /DatosLimpios[[#This Row],[Nº de Usuarios Afectados]]</f>
        <v>77.584213366222158</v>
      </c>
      <c r="S802" s="11" t="str">
        <f>IF(DatosLimpios[[#This Row],[Perdida $ por Usuario]]&gt;100, "Grave",IF(DatosLimpios[[#This Row],[Perdida $ por Usuario]]&gt;40, "Moderada","Leve"))</f>
        <v>Moderada</v>
      </c>
      <c r="T802" s="1" t="str">
        <f t="shared" si="12"/>
        <v>Hacker Group</v>
      </c>
      <c r="U802" s="3" t="s">
        <v>25</v>
      </c>
      <c r="V802" s="3" t="s">
        <v>31</v>
      </c>
      <c r="W802" s="2">
        <v>68</v>
      </c>
      <c r="X802" s="2" t="str">
        <f>IF(DatosLimpios[[#This Row],[Incident Resolution Time (in Hours)]]&gt;50,"Tardia",IF(DatosLimpios[[#This Row],[Incident Resolution Time (in Hours)]]&gt;20,"Media","Rapida" ))</f>
        <v>Tardia</v>
      </c>
    </row>
    <row r="803" spans="1:24" x14ac:dyDescent="0.25">
      <c r="A803" s="2">
        <v>806</v>
      </c>
      <c r="B803" s="3" t="s">
        <v>41</v>
      </c>
      <c r="C8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03" s="1" t="str">
        <f>IFERROR(VLOOKUP(DatosLimpios[[#This Row],[Paises]], TablaRegiones[],2,FALSE), "Otra")</f>
        <v>Europa</v>
      </c>
      <c r="E803" s="2">
        <v>2017</v>
      </c>
      <c r="F803" s="3" t="s">
        <v>22</v>
      </c>
      <c r="G803" s="2">
        <f xml:space="preserve"> 2025 -DatosLimpios[[#This Row],[Year]]</f>
        <v>8</v>
      </c>
      <c r="H803" s="1" t="str">
        <f>IF(TRIM(DatosLimpios[[#This Row],[Attack Type]])="","Unknown",PROPER(TRIM(LOWER(DatosLimpios[[#This Row],[Attack Type]]))))</f>
        <v>Man-In-The-Middle</v>
      </c>
      <c r="I803" s="3" t="s">
        <v>12</v>
      </c>
      <c r="J80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03" s="11">
        <v>1499</v>
      </c>
      <c r="L803" s="11">
        <f>IF(DatosLimpios[[#This Row],[Financial Loss (in Million $) ]]="",0,ABS(DatosLimpios[[#This Row],[Financial Loss (in Million $) ]]))*1000</f>
        <v>1499000</v>
      </c>
      <c r="M803" s="11" t="str">
        <f>IF(DatosLimpios[[#This Row],[Perdida economica UNK]]&gt;4000000,"Alta", IF(DatosLimpios[[#This Row],[Perdida economica UNK]]&gt;100000,"Media", "Baja"))</f>
        <v>Media</v>
      </c>
      <c r="N803" s="18" t="s">
        <v>852</v>
      </c>
      <c r="O803" s="3" t="s">
        <v>33</v>
      </c>
      <c r="P803" s="2">
        <f>IF(DatosLimpios[[#This Row],[Number of Affected Users]]="six hundred",600,VALUE(DatosLimpios[[#This Row],[Number of Affected Users]]))</f>
        <v>942088</v>
      </c>
      <c r="Q803" s="2">
        <f>IF(DatosLimpios[[#This Row],[Number of Affected Users]]="six hundred",600,VALUE(DatosLimpios[[#This Row],[Number of Affected Users]]))</f>
        <v>942088</v>
      </c>
      <c r="R803" s="11">
        <f>DatosLimpios[[#This Row],[Perdida economica UNK]] /DatosLimpios[[#This Row],[Nº de Usuarios Afectados]]</f>
        <v>1.5911464746393118</v>
      </c>
      <c r="S803" s="11" t="str">
        <f>IF(DatosLimpios[[#This Row],[Perdida $ por Usuario]]&gt;100, "Grave",IF(DatosLimpios[[#This Row],[Perdida $ por Usuario]]&gt;40, "Moderada","Leve"))</f>
        <v>Leve</v>
      </c>
      <c r="T803" s="1" t="str">
        <f t="shared" si="12"/>
        <v>Insider</v>
      </c>
      <c r="U803" s="3" t="s">
        <v>52</v>
      </c>
      <c r="V803" s="3" t="s">
        <v>31</v>
      </c>
      <c r="W803" s="2">
        <v>46</v>
      </c>
      <c r="X803" s="2" t="str">
        <f>IF(DatosLimpios[[#This Row],[Incident Resolution Time (in Hours)]]&gt;50,"Tardia",IF(DatosLimpios[[#This Row],[Incident Resolution Time (in Hours)]]&gt;20,"Media","Rapida" ))</f>
        <v>Media</v>
      </c>
    </row>
    <row r="804" spans="1:24" x14ac:dyDescent="0.25">
      <c r="A804" s="2">
        <v>807</v>
      </c>
      <c r="B804" s="3" t="s">
        <v>71</v>
      </c>
      <c r="C8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04" s="1" t="str">
        <f>IFERROR(VLOOKUP(DatosLimpios[[#This Row],[Paises]], TablaRegiones[],2,FALSE), "Otra")</f>
        <v>Asia</v>
      </c>
      <c r="E804" s="2">
        <v>2015</v>
      </c>
      <c r="F804" s="3" t="s">
        <v>63</v>
      </c>
      <c r="G804" s="2">
        <f xml:space="preserve"> 2025 -DatosLimpios[[#This Row],[Year]]</f>
        <v>10</v>
      </c>
      <c r="H804" s="1" t="str">
        <f>IF(TRIM(DatosLimpios[[#This Row],[Attack Type]])="","Unknown",PROPER(TRIM(LOWER(DatosLimpios[[#This Row],[Attack Type]]))))</f>
        <v>Malware</v>
      </c>
      <c r="I804" s="3" t="s">
        <v>27</v>
      </c>
      <c r="J80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04" s="11">
        <v>288</v>
      </c>
      <c r="L804" s="11">
        <f>IF(DatosLimpios[[#This Row],[Financial Loss (in Million $) ]]="",0,ABS(DatosLimpios[[#This Row],[Financial Loss (in Million $) ]]))*1000</f>
        <v>288000</v>
      </c>
      <c r="M804" s="11" t="str">
        <f>IF(DatosLimpios[[#This Row],[Perdida economica UNK]]&gt;4000000,"Alta", IF(DatosLimpios[[#This Row],[Perdida economica UNK]]&gt;100000,"Media", "Baja"))</f>
        <v>Media</v>
      </c>
      <c r="N804" s="18" t="s">
        <v>853</v>
      </c>
      <c r="O804" s="3" t="s">
        <v>33</v>
      </c>
      <c r="P804" s="2">
        <f>IF(DatosLimpios[[#This Row],[Number of Affected Users]]="six hundred",600,VALUE(DatosLimpios[[#This Row],[Number of Affected Users]]))</f>
        <v>915532</v>
      </c>
      <c r="Q804" s="2">
        <f>IF(DatosLimpios[[#This Row],[Number of Affected Users]]="six hundred",600,VALUE(DatosLimpios[[#This Row],[Number of Affected Users]]))</f>
        <v>915532</v>
      </c>
      <c r="R804" s="11">
        <f>DatosLimpios[[#This Row],[Perdida economica UNK]] /DatosLimpios[[#This Row],[Nº de Usuarios Afectados]]</f>
        <v>0.31457120013281897</v>
      </c>
      <c r="S804" s="11" t="str">
        <f>IF(DatosLimpios[[#This Row],[Perdida $ por Usuario]]&gt;100, "Grave",IF(DatosLimpios[[#This Row],[Perdida $ por Usuario]]&gt;40, "Moderada","Leve"))</f>
        <v>Leve</v>
      </c>
      <c r="T804" s="1" t="str">
        <f t="shared" si="12"/>
        <v>Insider</v>
      </c>
      <c r="U804" s="3" t="s">
        <v>52</v>
      </c>
      <c r="V804" s="3" t="s">
        <v>57</v>
      </c>
      <c r="W804" s="2">
        <v>68</v>
      </c>
      <c r="X804" s="2" t="str">
        <f>IF(DatosLimpios[[#This Row],[Incident Resolution Time (in Hours)]]&gt;50,"Tardia",IF(DatosLimpios[[#This Row],[Incident Resolution Time (in Hours)]]&gt;20,"Media","Rapida" ))</f>
        <v>Tardia</v>
      </c>
    </row>
    <row r="805" spans="1:24" x14ac:dyDescent="0.25">
      <c r="A805" s="2">
        <v>808</v>
      </c>
      <c r="B805" s="3" t="s">
        <v>87</v>
      </c>
      <c r="C8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05" s="1" t="str">
        <f>IFERROR(VLOOKUP(DatosLimpios[[#This Row],[Paises]], TablaRegiones[],2,FALSE), "Otra")</f>
        <v>América</v>
      </c>
      <c r="E805" s="2">
        <v>2018</v>
      </c>
      <c r="F805" s="3" t="s">
        <v>42</v>
      </c>
      <c r="G805" s="2">
        <f xml:space="preserve"> 2025 -DatosLimpios[[#This Row],[Year]]</f>
        <v>7</v>
      </c>
      <c r="H805" s="1" t="str">
        <f>IF(TRIM(DatosLimpios[[#This Row],[Attack Type]])="","Unknown",PROPER(TRIM(LOWER(DatosLimpios[[#This Row],[Attack Type]]))))</f>
        <v>Sql Injection</v>
      </c>
      <c r="I805" s="3" t="s">
        <v>69</v>
      </c>
      <c r="J80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05" s="11">
        <v>9949</v>
      </c>
      <c r="L805" s="11">
        <f>IF(DatosLimpios[[#This Row],[Financial Loss (in Million $) ]]="",0,ABS(DatosLimpios[[#This Row],[Financial Loss (in Million $) ]]))*1000</f>
        <v>9949000</v>
      </c>
      <c r="M805" s="11" t="str">
        <f>IF(DatosLimpios[[#This Row],[Perdida economica UNK]]&gt;4000000,"Alta", IF(DatosLimpios[[#This Row],[Perdida economica UNK]]&gt;100000,"Media", "Baja"))</f>
        <v>Alta</v>
      </c>
      <c r="N805" s="18" t="s">
        <v>854</v>
      </c>
      <c r="O805" s="3" t="s">
        <v>33</v>
      </c>
      <c r="P805" s="2">
        <f>IF(DatosLimpios[[#This Row],[Number of Affected Users]]="six hundred",600,VALUE(DatosLimpios[[#This Row],[Number of Affected Users]]))</f>
        <v>755576</v>
      </c>
      <c r="Q805" s="2">
        <f>IF(DatosLimpios[[#This Row],[Number of Affected Users]]="six hundred",600,VALUE(DatosLimpios[[#This Row],[Number of Affected Users]]))</f>
        <v>755576</v>
      </c>
      <c r="R805" s="11">
        <f>DatosLimpios[[#This Row],[Perdida economica UNK]] /DatosLimpios[[#This Row],[Nº de Usuarios Afectados]]</f>
        <v>13.167437822270692</v>
      </c>
      <c r="S805" s="11" t="str">
        <f>IF(DatosLimpios[[#This Row],[Perdida $ por Usuario]]&gt;100, "Grave",IF(DatosLimpios[[#This Row],[Perdida $ por Usuario]]&gt;40, "Moderada","Leve"))</f>
        <v>Leve</v>
      </c>
      <c r="T805" s="1" t="str">
        <f t="shared" si="12"/>
        <v>Insider</v>
      </c>
      <c r="U805" s="3" t="s">
        <v>25</v>
      </c>
      <c r="V805" s="3" t="s">
        <v>31</v>
      </c>
      <c r="W805" s="2">
        <v>23</v>
      </c>
      <c r="X805" s="2" t="str">
        <f>IF(DatosLimpios[[#This Row],[Incident Resolution Time (in Hours)]]&gt;50,"Tardia",IF(DatosLimpios[[#This Row],[Incident Resolution Time (in Hours)]]&gt;20,"Media","Rapida" ))</f>
        <v>Media</v>
      </c>
    </row>
    <row r="806" spans="1:24" x14ac:dyDescent="0.25">
      <c r="A806" s="2">
        <v>809</v>
      </c>
      <c r="B806" s="3" t="s">
        <v>66</v>
      </c>
      <c r="C8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806" s="1" t="str">
        <f>IFERROR(VLOOKUP(DatosLimpios[[#This Row],[Paises]], TablaRegiones[],2,FALSE), "Otra")</f>
        <v>América</v>
      </c>
      <c r="E806" s="2">
        <v>2018</v>
      </c>
      <c r="F806" s="3" t="s">
        <v>63</v>
      </c>
      <c r="G806" s="2">
        <f xml:space="preserve"> 2025 -DatosLimpios[[#This Row],[Year]]</f>
        <v>7</v>
      </c>
      <c r="H806" s="1" t="str">
        <f>IF(TRIM(DatosLimpios[[#This Row],[Attack Type]])="","Unknown",PROPER(TRIM(LOWER(DatosLimpios[[#This Row],[Attack Type]]))))</f>
        <v>Malware</v>
      </c>
      <c r="I806" s="3" t="s">
        <v>12</v>
      </c>
      <c r="J80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06" s="11">
        <v>63</v>
      </c>
      <c r="L806" s="11">
        <f>IF(DatosLimpios[[#This Row],[Financial Loss (in Million $) ]]="",0,ABS(DatosLimpios[[#This Row],[Financial Loss (in Million $) ]]))*1000</f>
        <v>63000</v>
      </c>
      <c r="M806" s="11" t="str">
        <f>IF(DatosLimpios[[#This Row],[Perdida economica UNK]]&gt;4000000,"Alta", IF(DatosLimpios[[#This Row],[Perdida economica UNK]]&gt;100000,"Media", "Baja"))</f>
        <v>Baja</v>
      </c>
      <c r="N806" s="18" t="s">
        <v>855</v>
      </c>
      <c r="O806" s="3" t="s">
        <v>33</v>
      </c>
      <c r="P806" s="2">
        <f>IF(DatosLimpios[[#This Row],[Number of Affected Users]]="six hundred",600,VALUE(DatosLimpios[[#This Row],[Number of Affected Users]]))</f>
        <v>661644</v>
      </c>
      <c r="Q806" s="2">
        <f>IF(DatosLimpios[[#This Row],[Number of Affected Users]]="six hundred",600,VALUE(DatosLimpios[[#This Row],[Number of Affected Users]]))</f>
        <v>661644</v>
      </c>
      <c r="R806" s="11">
        <f>DatosLimpios[[#This Row],[Perdida economica UNK]] /DatosLimpios[[#This Row],[Nº de Usuarios Afectados]]</f>
        <v>9.5217367647858972E-2</v>
      </c>
      <c r="S806" s="11" t="str">
        <f>IF(DatosLimpios[[#This Row],[Perdida $ por Usuario]]&gt;100, "Grave",IF(DatosLimpios[[#This Row],[Perdida $ por Usuario]]&gt;40, "Moderada","Leve"))</f>
        <v>Leve</v>
      </c>
      <c r="T806" s="1" t="str">
        <f t="shared" si="12"/>
        <v>Insider</v>
      </c>
      <c r="U806" s="3" t="s">
        <v>34</v>
      </c>
      <c r="V806" s="3" t="s">
        <v>31</v>
      </c>
      <c r="W806" s="2">
        <v>29</v>
      </c>
      <c r="X806" s="2" t="str">
        <f>IF(DatosLimpios[[#This Row],[Incident Resolution Time (in Hours)]]&gt;50,"Tardia",IF(DatosLimpios[[#This Row],[Incident Resolution Time (in Hours)]]&gt;20,"Media","Rapida" ))</f>
        <v>Media</v>
      </c>
    </row>
    <row r="807" spans="1:24" x14ac:dyDescent="0.25">
      <c r="A807" s="2">
        <v>810</v>
      </c>
      <c r="B807" s="3" t="s">
        <v>26</v>
      </c>
      <c r="C8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807" s="1" t="str">
        <f>IFERROR(VLOOKUP(DatosLimpios[[#This Row],[Paises]], TablaRegiones[],2,FALSE), "Otra")</f>
        <v>Europa</v>
      </c>
      <c r="E807" s="2">
        <v>2019</v>
      </c>
      <c r="F807" s="3" t="s">
        <v>39</v>
      </c>
      <c r="G807" s="2">
        <f xml:space="preserve"> 2025 -DatosLimpios[[#This Row],[Year]]</f>
        <v>6</v>
      </c>
      <c r="H807" s="1" t="str">
        <f>IF(TRIM(DatosLimpios[[#This Row],[Attack Type]])="","Unknown",PROPER(TRIM(LOWER(DatosLimpios[[#This Row],[Attack Type]]))))</f>
        <v>Ddos</v>
      </c>
      <c r="I807" s="3" t="s">
        <v>27</v>
      </c>
      <c r="J80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07" s="11">
        <v>9575</v>
      </c>
      <c r="L807" s="11">
        <f>IF(DatosLimpios[[#This Row],[Financial Loss (in Million $) ]]="",0,ABS(DatosLimpios[[#This Row],[Financial Loss (in Million $) ]]))*1000</f>
        <v>9575000</v>
      </c>
      <c r="M807" s="11" t="str">
        <f>IF(DatosLimpios[[#This Row],[Perdida economica UNK]]&gt;4000000,"Alta", IF(DatosLimpios[[#This Row],[Perdida economica UNK]]&gt;100000,"Media", "Baja"))</f>
        <v>Alta</v>
      </c>
      <c r="N807" s="18" t="s">
        <v>856</v>
      </c>
      <c r="O807" s="3" t="s">
        <v>33</v>
      </c>
      <c r="P807" s="2">
        <f>IF(DatosLimpios[[#This Row],[Number of Affected Users]]="six hundred",600,VALUE(DatosLimpios[[#This Row],[Number of Affected Users]]))</f>
        <v>168951</v>
      </c>
      <c r="Q807" s="2">
        <f>IF(DatosLimpios[[#This Row],[Number of Affected Users]]="six hundred",600,VALUE(DatosLimpios[[#This Row],[Number of Affected Users]]))</f>
        <v>168951</v>
      </c>
      <c r="R807" s="11">
        <f>DatosLimpios[[#This Row],[Perdida economica UNK]] /DatosLimpios[[#This Row],[Nº de Usuarios Afectados]]</f>
        <v>56.673236618901335</v>
      </c>
      <c r="S807" s="11" t="str">
        <f>IF(DatosLimpios[[#This Row],[Perdida $ por Usuario]]&gt;100, "Grave",IF(DatosLimpios[[#This Row],[Perdida $ por Usuario]]&gt;40, "Moderada","Leve"))</f>
        <v>Moderada</v>
      </c>
      <c r="T807" s="1" t="str">
        <f t="shared" si="12"/>
        <v>Insider</v>
      </c>
      <c r="U807" s="3" t="s">
        <v>34</v>
      </c>
      <c r="V807" s="3" t="s">
        <v>16</v>
      </c>
      <c r="W807" s="2">
        <v>13</v>
      </c>
      <c r="X807" s="2" t="str">
        <f>IF(DatosLimpios[[#This Row],[Incident Resolution Time (in Hours)]]&gt;50,"Tardia",IF(DatosLimpios[[#This Row],[Incident Resolution Time (in Hours)]]&gt;20,"Media","Rapida" ))</f>
        <v>Rapida</v>
      </c>
    </row>
    <row r="808" spans="1:24" x14ac:dyDescent="0.25">
      <c r="A808" s="2">
        <v>811</v>
      </c>
      <c r="B808" s="3" t="s">
        <v>60</v>
      </c>
      <c r="C8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808" s="1" t="str">
        <f>IFERROR(VLOOKUP(DatosLimpios[[#This Row],[Paises]], TablaRegiones[],2,FALSE), "Otra")</f>
        <v>Asia</v>
      </c>
      <c r="E808" s="2">
        <v>2022</v>
      </c>
      <c r="F808" s="3" t="s">
        <v>22</v>
      </c>
      <c r="G808" s="2">
        <f xml:space="preserve"> 2025 -DatosLimpios[[#This Row],[Year]]</f>
        <v>3</v>
      </c>
      <c r="H808" s="1" t="str">
        <f>IF(TRIM(DatosLimpios[[#This Row],[Attack Type]])="","Unknown",PROPER(TRIM(LOWER(DatosLimpios[[#This Row],[Attack Type]]))))</f>
        <v>Man-In-The-Middle</v>
      </c>
      <c r="I808" s="3" t="s">
        <v>23</v>
      </c>
      <c r="J80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08" s="11">
        <v>4987</v>
      </c>
      <c r="L808" s="11">
        <f>IF(DatosLimpios[[#This Row],[Financial Loss (in Million $) ]]="",0,ABS(DatosLimpios[[#This Row],[Financial Loss (in Million $) ]]))*1000</f>
        <v>4987000</v>
      </c>
      <c r="M808" s="11" t="str">
        <f>IF(DatosLimpios[[#This Row],[Perdida economica UNK]]&gt;4000000,"Alta", IF(DatosLimpios[[#This Row],[Perdida economica UNK]]&gt;100000,"Media", "Baja"))</f>
        <v>Alta</v>
      </c>
      <c r="N808" s="18" t="s">
        <v>857</v>
      </c>
      <c r="O808" s="3" t="s">
        <v>33</v>
      </c>
      <c r="P808" s="2">
        <f>IF(DatosLimpios[[#This Row],[Number of Affected Users]]="six hundred",600,VALUE(DatosLimpios[[#This Row],[Number of Affected Users]]))</f>
        <v>816398</v>
      </c>
      <c r="Q808" s="2">
        <f>IF(DatosLimpios[[#This Row],[Number of Affected Users]]="six hundred",600,VALUE(DatosLimpios[[#This Row],[Number of Affected Users]]))</f>
        <v>816398</v>
      </c>
      <c r="R808" s="11">
        <f>DatosLimpios[[#This Row],[Perdida economica UNK]] /DatosLimpios[[#This Row],[Nº de Usuarios Afectados]]</f>
        <v>6.1085401973057261</v>
      </c>
      <c r="S808" s="11" t="str">
        <f>IF(DatosLimpios[[#This Row],[Perdida $ por Usuario]]&gt;100, "Grave",IF(DatosLimpios[[#This Row],[Perdida $ por Usuario]]&gt;40, "Moderada","Leve"))</f>
        <v>Leve</v>
      </c>
      <c r="T808" s="1" t="str">
        <f t="shared" si="12"/>
        <v>Insider</v>
      </c>
      <c r="U808" s="3" t="s">
        <v>34</v>
      </c>
      <c r="V808" s="3" t="s">
        <v>57</v>
      </c>
      <c r="W808" s="2">
        <v>39</v>
      </c>
      <c r="X808" s="2" t="str">
        <f>IF(DatosLimpios[[#This Row],[Incident Resolution Time (in Hours)]]&gt;50,"Tardia",IF(DatosLimpios[[#This Row],[Incident Resolution Time (in Hours)]]&gt;20,"Media","Rapida" ))</f>
        <v>Media</v>
      </c>
    </row>
    <row r="809" spans="1:24" x14ac:dyDescent="0.25">
      <c r="A809" s="2">
        <v>812</v>
      </c>
      <c r="B809" s="3" t="s">
        <v>45</v>
      </c>
      <c r="C8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09" s="1" t="str">
        <f>IFERROR(VLOOKUP(DatosLimpios[[#This Row],[Paises]], TablaRegiones[],2,FALSE), "Otra")</f>
        <v>Asia</v>
      </c>
      <c r="E809" s="2">
        <v>2017</v>
      </c>
      <c r="F809" s="3" t="s">
        <v>39</v>
      </c>
      <c r="G809" s="2">
        <f xml:space="preserve"> 2025 -DatosLimpios[[#This Row],[Year]]</f>
        <v>8</v>
      </c>
      <c r="H809" s="1" t="str">
        <f>IF(TRIM(DatosLimpios[[#This Row],[Attack Type]])="","Unknown",PROPER(TRIM(LOWER(DatosLimpios[[#This Row],[Attack Type]]))))</f>
        <v>Ddos</v>
      </c>
      <c r="I809" s="3" t="s">
        <v>12</v>
      </c>
      <c r="J80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09" s="11">
        <v>8349</v>
      </c>
      <c r="L809" s="11">
        <f>IF(DatosLimpios[[#This Row],[Financial Loss (in Million $) ]]="",0,ABS(DatosLimpios[[#This Row],[Financial Loss (in Million $) ]]))*1000</f>
        <v>8349000</v>
      </c>
      <c r="M809" s="11" t="str">
        <f>IF(DatosLimpios[[#This Row],[Perdida economica UNK]]&gt;4000000,"Alta", IF(DatosLimpios[[#This Row],[Perdida economica UNK]]&gt;100000,"Media", "Baja"))</f>
        <v>Alta</v>
      </c>
      <c r="N809" s="18" t="s">
        <v>858</v>
      </c>
      <c r="O809" s="3" t="s">
        <v>14</v>
      </c>
      <c r="P809" s="2">
        <f>IF(DatosLimpios[[#This Row],[Number of Affected Users]]="six hundred",600,VALUE(DatosLimpios[[#This Row],[Number of Affected Users]]))</f>
        <v>79933</v>
      </c>
      <c r="Q809" s="2">
        <f>IF(DatosLimpios[[#This Row],[Number of Affected Users]]="six hundred",600,VALUE(DatosLimpios[[#This Row],[Number of Affected Users]]))</f>
        <v>79933</v>
      </c>
      <c r="R809" s="11">
        <f>DatosLimpios[[#This Row],[Perdida economica UNK]] /DatosLimpios[[#This Row],[Nº de Usuarios Afectados]]</f>
        <v>104.44997685561658</v>
      </c>
      <c r="S809" s="11" t="str">
        <f>IF(DatosLimpios[[#This Row],[Perdida $ por Usuario]]&gt;100, "Grave",IF(DatosLimpios[[#This Row],[Perdida $ por Usuario]]&gt;40, "Moderada","Leve"))</f>
        <v>Grave</v>
      </c>
      <c r="T809" s="1" t="str">
        <f t="shared" si="12"/>
        <v>Hacker Group</v>
      </c>
      <c r="U809" s="3" t="s">
        <v>52</v>
      </c>
      <c r="V809" s="3" t="s">
        <v>31</v>
      </c>
      <c r="W809" s="2">
        <v>23</v>
      </c>
      <c r="X809" s="2" t="str">
        <f>IF(DatosLimpios[[#This Row],[Incident Resolution Time (in Hours)]]&gt;50,"Tardia",IF(DatosLimpios[[#This Row],[Incident Resolution Time (in Hours)]]&gt;20,"Media","Rapida" ))</f>
        <v>Media</v>
      </c>
    </row>
    <row r="810" spans="1:24" x14ac:dyDescent="0.25">
      <c r="A810" s="2">
        <v>813</v>
      </c>
      <c r="B810" s="3" t="s">
        <v>87</v>
      </c>
      <c r="C8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10" s="1" t="str">
        <f>IFERROR(VLOOKUP(DatosLimpios[[#This Row],[Paises]], TablaRegiones[],2,FALSE), "Otra")</f>
        <v>América</v>
      </c>
      <c r="E810" s="2">
        <v>2019</v>
      </c>
      <c r="F810" s="3" t="s">
        <v>63</v>
      </c>
      <c r="G810" s="2">
        <f xml:space="preserve"> 2025 -DatosLimpios[[#This Row],[Year]]</f>
        <v>6</v>
      </c>
      <c r="H810" s="1" t="str">
        <f>IF(TRIM(DatosLimpios[[#This Row],[Attack Type]])="","Unknown",PROPER(TRIM(LOWER(DatosLimpios[[#This Row],[Attack Type]]))))</f>
        <v>Malware</v>
      </c>
      <c r="I810" s="3" t="s">
        <v>69</v>
      </c>
      <c r="J81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10" s="11">
        <v>8384</v>
      </c>
      <c r="L810" s="11">
        <f>IF(DatosLimpios[[#This Row],[Financial Loss (in Million $) ]]="",0,ABS(DatosLimpios[[#This Row],[Financial Loss (in Million $) ]]))*1000</f>
        <v>8384000</v>
      </c>
      <c r="M810" s="11" t="str">
        <f>IF(DatosLimpios[[#This Row],[Perdida economica UNK]]&gt;4000000,"Alta", IF(DatosLimpios[[#This Row],[Perdida economica UNK]]&gt;100000,"Media", "Baja"))</f>
        <v>Alta</v>
      </c>
      <c r="N810" s="18" t="s">
        <v>859</v>
      </c>
      <c r="O810" s="3" t="s">
        <v>29</v>
      </c>
      <c r="P810" s="2">
        <f>IF(DatosLimpios[[#This Row],[Number of Affected Users]]="six hundred",600,VALUE(DatosLimpios[[#This Row],[Number of Affected Users]]))</f>
        <v>506149</v>
      </c>
      <c r="Q810" s="2">
        <f>IF(DatosLimpios[[#This Row],[Number of Affected Users]]="six hundred",600,VALUE(DatosLimpios[[#This Row],[Number of Affected Users]]))</f>
        <v>506149</v>
      </c>
      <c r="R810" s="11">
        <f>DatosLimpios[[#This Row],[Perdida economica UNK]] /DatosLimpios[[#This Row],[Nº de Usuarios Afectados]]</f>
        <v>16.564292332890119</v>
      </c>
      <c r="S810" s="11" t="str">
        <f>IF(DatosLimpios[[#This Row],[Perdida $ por Usuario]]&gt;100, "Grave",IF(DatosLimpios[[#This Row],[Perdida $ por Usuario]]&gt;40, "Moderada","Leve"))</f>
        <v>Leve</v>
      </c>
      <c r="T810" s="1" t="str">
        <f t="shared" si="12"/>
        <v>Nation-state</v>
      </c>
      <c r="U810" s="3" t="s">
        <v>34</v>
      </c>
      <c r="V810" s="3" t="s">
        <v>57</v>
      </c>
      <c r="W810" s="2">
        <v>35</v>
      </c>
      <c r="X810" s="2" t="str">
        <f>IF(DatosLimpios[[#This Row],[Incident Resolution Time (in Hours)]]&gt;50,"Tardia",IF(DatosLimpios[[#This Row],[Incident Resolution Time (in Hours)]]&gt;20,"Media","Rapida" ))</f>
        <v>Media</v>
      </c>
    </row>
    <row r="811" spans="1:24" x14ac:dyDescent="0.25">
      <c r="A811" s="2">
        <v>814</v>
      </c>
      <c r="B811" s="3" t="s">
        <v>71</v>
      </c>
      <c r="C8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11" s="1" t="str">
        <f>IFERROR(VLOOKUP(DatosLimpios[[#This Row],[Paises]], TablaRegiones[],2,FALSE), "Otra")</f>
        <v>Asia</v>
      </c>
      <c r="E811" s="2">
        <v>2021</v>
      </c>
      <c r="F811" s="3" t="s">
        <v>50</v>
      </c>
      <c r="G811" s="2">
        <f xml:space="preserve"> 2025 -DatosLimpios[[#This Row],[Year]]</f>
        <v>4</v>
      </c>
      <c r="H811" s="1" t="str">
        <f>IF(TRIM(DatosLimpios[[#This Row],[Attack Type]])="","Unknown",PROPER(TRIM(LOWER(DatosLimpios[[#This Row],[Attack Type]]))))</f>
        <v>Phishing</v>
      </c>
      <c r="I811" s="3" t="s">
        <v>18</v>
      </c>
      <c r="J81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11" s="11">
        <v>8126</v>
      </c>
      <c r="L811" s="11">
        <f>IF(DatosLimpios[[#This Row],[Financial Loss (in Million $) ]]="",0,ABS(DatosLimpios[[#This Row],[Financial Loss (in Million $) ]]))*1000</f>
        <v>8126000</v>
      </c>
      <c r="M811" s="11" t="str">
        <f>IF(DatosLimpios[[#This Row],[Perdida economica UNK]]&gt;4000000,"Alta", IF(DatosLimpios[[#This Row],[Perdida economica UNK]]&gt;100000,"Media", "Baja"))</f>
        <v>Alta</v>
      </c>
      <c r="N811" s="18" t="s">
        <v>860</v>
      </c>
      <c r="O811" s="3" t="s">
        <v>29</v>
      </c>
      <c r="P811" s="2">
        <f>IF(DatosLimpios[[#This Row],[Number of Affected Users]]="six hundred",600,VALUE(DatosLimpios[[#This Row],[Number of Affected Users]]))</f>
        <v>245015</v>
      </c>
      <c r="Q811" s="2">
        <f>IF(DatosLimpios[[#This Row],[Number of Affected Users]]="six hundred",600,VALUE(DatosLimpios[[#This Row],[Number of Affected Users]]))</f>
        <v>245015</v>
      </c>
      <c r="R811" s="11">
        <f>DatosLimpios[[#This Row],[Perdida economica UNK]] /DatosLimpios[[#This Row],[Nº de Usuarios Afectados]]</f>
        <v>33.165316409199434</v>
      </c>
      <c r="S811" s="11" t="str">
        <f>IF(DatosLimpios[[#This Row],[Perdida $ por Usuario]]&gt;100, "Grave",IF(DatosLimpios[[#This Row],[Perdida $ por Usuario]]&gt;40, "Moderada","Leve"))</f>
        <v>Leve</v>
      </c>
      <c r="T811" s="1" t="str">
        <f t="shared" si="12"/>
        <v>Nation-state</v>
      </c>
      <c r="U811" s="3" t="s">
        <v>52</v>
      </c>
      <c r="V811" s="3" t="s">
        <v>49</v>
      </c>
      <c r="W811" s="2">
        <v>41</v>
      </c>
      <c r="X811" s="2" t="str">
        <f>IF(DatosLimpios[[#This Row],[Incident Resolution Time (in Hours)]]&gt;50,"Tardia",IF(DatosLimpios[[#This Row],[Incident Resolution Time (in Hours)]]&gt;20,"Media","Rapida" ))</f>
        <v>Media</v>
      </c>
    </row>
    <row r="812" spans="1:24" x14ac:dyDescent="0.25">
      <c r="A812" s="2">
        <v>815</v>
      </c>
      <c r="B812" s="3" t="s">
        <v>71</v>
      </c>
      <c r="C8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12" s="1" t="str">
        <f>IFERROR(VLOOKUP(DatosLimpios[[#This Row],[Paises]], TablaRegiones[],2,FALSE), "Otra")</f>
        <v>Asia</v>
      </c>
      <c r="E812" s="2">
        <v>2017</v>
      </c>
      <c r="F812" s="3" t="s">
        <v>42</v>
      </c>
      <c r="G812" s="2">
        <f xml:space="preserve"> 2025 -DatosLimpios[[#This Row],[Year]]</f>
        <v>8</v>
      </c>
      <c r="H812" s="1" t="str">
        <f>IF(TRIM(DatosLimpios[[#This Row],[Attack Type]])="","Unknown",PROPER(TRIM(LOWER(DatosLimpios[[#This Row],[Attack Type]]))))</f>
        <v>Sql Injection</v>
      </c>
      <c r="I812" s="3" t="s">
        <v>46</v>
      </c>
      <c r="J81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12" s="11">
        <v>6681</v>
      </c>
      <c r="L812" s="11">
        <f>IF(DatosLimpios[[#This Row],[Financial Loss (in Million $) ]]="",0,ABS(DatosLimpios[[#This Row],[Financial Loss (in Million $) ]]))*1000</f>
        <v>6681000</v>
      </c>
      <c r="M812" s="11" t="str">
        <f>IF(DatosLimpios[[#This Row],[Perdida economica UNK]]&gt;4000000,"Alta", IF(DatosLimpios[[#This Row],[Perdida economica UNK]]&gt;100000,"Media", "Baja"))</f>
        <v>Alta</v>
      </c>
      <c r="N812" s="18" t="s">
        <v>861</v>
      </c>
      <c r="O812" s="3" t="s">
        <v>14</v>
      </c>
      <c r="P812" s="2">
        <f>IF(DatosLimpios[[#This Row],[Number of Affected Users]]="six hundred",600,VALUE(DatosLimpios[[#This Row],[Number of Affected Users]]))</f>
        <v>966993</v>
      </c>
      <c r="Q812" s="2">
        <f>IF(DatosLimpios[[#This Row],[Number of Affected Users]]="six hundred",600,VALUE(DatosLimpios[[#This Row],[Number of Affected Users]]))</f>
        <v>966993</v>
      </c>
      <c r="R812" s="11">
        <f>DatosLimpios[[#This Row],[Perdida economica UNK]] /DatosLimpios[[#This Row],[Nº de Usuarios Afectados]]</f>
        <v>6.9090469114047357</v>
      </c>
      <c r="S812" s="11" t="str">
        <f>IF(DatosLimpios[[#This Row],[Perdida $ por Usuario]]&gt;100, "Grave",IF(DatosLimpios[[#This Row],[Perdida $ por Usuario]]&gt;40, "Moderada","Leve"))</f>
        <v>Leve</v>
      </c>
      <c r="T812" s="1" t="str">
        <f t="shared" si="12"/>
        <v>Hacker Group</v>
      </c>
      <c r="U812" s="3" t="s">
        <v>34</v>
      </c>
      <c r="V812" s="3" t="s">
        <v>16</v>
      </c>
      <c r="W812" s="2">
        <v>64</v>
      </c>
      <c r="X812" s="2" t="str">
        <f>IF(DatosLimpios[[#This Row],[Incident Resolution Time (in Hours)]]&gt;50,"Tardia",IF(DatosLimpios[[#This Row],[Incident Resolution Time (in Hours)]]&gt;20,"Media","Rapida" ))</f>
        <v>Tardia</v>
      </c>
    </row>
    <row r="813" spans="1:24" x14ac:dyDescent="0.25">
      <c r="A813" s="2">
        <v>816</v>
      </c>
      <c r="B813" s="3" t="s">
        <v>58</v>
      </c>
      <c r="C8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13" s="1" t="str">
        <f>IFERROR(VLOOKUP(DatosLimpios[[#This Row],[Paises]], TablaRegiones[],2,FALSE), "Otra")</f>
        <v>Oceanía</v>
      </c>
      <c r="E813" s="2">
        <v>2016</v>
      </c>
      <c r="F813" s="3" t="s">
        <v>63</v>
      </c>
      <c r="G813" s="2">
        <f xml:space="preserve"> 2025 -DatosLimpios[[#This Row],[Year]]</f>
        <v>9</v>
      </c>
      <c r="H813" s="1" t="str">
        <f>IF(TRIM(DatosLimpios[[#This Row],[Attack Type]])="","Unknown",PROPER(TRIM(LOWER(DatosLimpios[[#This Row],[Attack Type]]))))</f>
        <v>Malware</v>
      </c>
      <c r="I813" s="3" t="s">
        <v>12</v>
      </c>
      <c r="J81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13" s="11">
        <v>8887</v>
      </c>
      <c r="L813" s="11">
        <f>IF(DatosLimpios[[#This Row],[Financial Loss (in Million $) ]]="",0,ABS(DatosLimpios[[#This Row],[Financial Loss (in Million $) ]]))*1000</f>
        <v>8887000</v>
      </c>
      <c r="M813" s="11" t="str">
        <f>IF(DatosLimpios[[#This Row],[Perdida economica UNK]]&gt;4000000,"Alta", IF(DatosLimpios[[#This Row],[Perdida economica UNK]]&gt;100000,"Media", "Baja"))</f>
        <v>Alta</v>
      </c>
      <c r="N813" s="18" t="s">
        <v>862</v>
      </c>
      <c r="O813" s="3" t="s">
        <v>29</v>
      </c>
      <c r="P813" s="2">
        <f>IF(DatosLimpios[[#This Row],[Number of Affected Users]]="six hundred",600,VALUE(DatosLimpios[[#This Row],[Number of Affected Users]]))</f>
        <v>235062</v>
      </c>
      <c r="Q813" s="2">
        <f>IF(DatosLimpios[[#This Row],[Number of Affected Users]]="six hundred",600,VALUE(DatosLimpios[[#This Row],[Number of Affected Users]]))</f>
        <v>235062</v>
      </c>
      <c r="R813" s="11">
        <f>DatosLimpios[[#This Row],[Perdida economica UNK]] /DatosLimpios[[#This Row],[Nº de Usuarios Afectados]]</f>
        <v>37.807046651521723</v>
      </c>
      <c r="S813" s="11" t="str">
        <f>IF(DatosLimpios[[#This Row],[Perdida $ por Usuario]]&gt;100, "Grave",IF(DatosLimpios[[#This Row],[Perdida $ por Usuario]]&gt;40, "Moderada","Leve"))</f>
        <v>Leve</v>
      </c>
      <c r="T813" s="1" t="str">
        <f t="shared" si="12"/>
        <v>Nation-state</v>
      </c>
      <c r="U813" s="3" t="s">
        <v>25</v>
      </c>
      <c r="V813" s="3" t="s">
        <v>49</v>
      </c>
      <c r="W813" s="2">
        <v>32</v>
      </c>
      <c r="X813" s="2" t="str">
        <f>IF(DatosLimpios[[#This Row],[Incident Resolution Time (in Hours)]]&gt;50,"Tardia",IF(DatosLimpios[[#This Row],[Incident Resolution Time (in Hours)]]&gt;20,"Media","Rapida" ))</f>
        <v>Media</v>
      </c>
    </row>
    <row r="814" spans="1:24" x14ac:dyDescent="0.25">
      <c r="A814" s="2">
        <v>817</v>
      </c>
      <c r="B814" s="3" t="s">
        <v>66</v>
      </c>
      <c r="C8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814" s="1" t="str">
        <f>IFERROR(VLOOKUP(DatosLimpios[[#This Row],[Paises]], TablaRegiones[],2,FALSE), "Otra")</f>
        <v>América</v>
      </c>
      <c r="E814" s="2">
        <v>2022</v>
      </c>
      <c r="F814" s="3" t="s">
        <v>50</v>
      </c>
      <c r="G814" s="2">
        <f xml:space="preserve"> 2025 -DatosLimpios[[#This Row],[Year]]</f>
        <v>3</v>
      </c>
      <c r="H814" s="1" t="str">
        <f>IF(TRIM(DatosLimpios[[#This Row],[Attack Type]])="","Unknown",PROPER(TRIM(LOWER(DatosLimpios[[#This Row],[Attack Type]]))))</f>
        <v>Phishing</v>
      </c>
      <c r="I814" s="3" t="s">
        <v>47</v>
      </c>
      <c r="J81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14" s="11">
        <v>7508</v>
      </c>
      <c r="L814" s="11">
        <f>IF(DatosLimpios[[#This Row],[Financial Loss (in Million $) ]]="",0,ABS(DatosLimpios[[#This Row],[Financial Loss (in Million $) ]]))*1000</f>
        <v>7508000</v>
      </c>
      <c r="M814" s="11" t="str">
        <f>IF(DatosLimpios[[#This Row],[Perdida economica UNK]]&gt;4000000,"Alta", IF(DatosLimpios[[#This Row],[Perdida economica UNK]]&gt;100000,"Media", "Baja"))</f>
        <v>Alta</v>
      </c>
      <c r="N814" s="18" t="s">
        <v>863</v>
      </c>
      <c r="O814" s="3" t="s">
        <v>36</v>
      </c>
      <c r="P814" s="2">
        <f>IF(DatosLimpios[[#This Row],[Number of Affected Users]]="six hundred",600,VALUE(DatosLimpios[[#This Row],[Number of Affected Users]]))</f>
        <v>132520</v>
      </c>
      <c r="Q814" s="2">
        <f>IF(DatosLimpios[[#This Row],[Number of Affected Users]]="six hundred",600,VALUE(DatosLimpios[[#This Row],[Number of Affected Users]]))</f>
        <v>132520</v>
      </c>
      <c r="R814" s="11">
        <f>DatosLimpios[[#This Row],[Perdida economica UNK]] /DatosLimpios[[#This Row],[Nº de Usuarios Afectados]]</f>
        <v>56.655599154844552</v>
      </c>
      <c r="S814" s="11" t="str">
        <f>IF(DatosLimpios[[#This Row],[Perdida $ por Usuario]]&gt;100, "Grave",IF(DatosLimpios[[#This Row],[Perdida $ por Usuario]]&gt;40, "Moderada","Leve"))</f>
        <v>Moderada</v>
      </c>
      <c r="T814" s="1" t="str">
        <f t="shared" si="12"/>
        <v>Unknown</v>
      </c>
      <c r="U814" s="3" t="s">
        <v>52</v>
      </c>
      <c r="V814" s="3" t="s">
        <v>37</v>
      </c>
      <c r="W814" s="2">
        <v>56</v>
      </c>
      <c r="X814" s="2" t="str">
        <f>IF(DatosLimpios[[#This Row],[Incident Resolution Time (in Hours)]]&gt;50,"Tardia",IF(DatosLimpios[[#This Row],[Incident Resolution Time (in Hours)]]&gt;20,"Media","Rapida" ))</f>
        <v>Tardia</v>
      </c>
    </row>
    <row r="815" spans="1:24" x14ac:dyDescent="0.25">
      <c r="A815" s="2">
        <v>818</v>
      </c>
      <c r="B815" s="3" t="s">
        <v>32</v>
      </c>
      <c r="C8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815" s="1" t="str">
        <f>IFERROR(VLOOKUP(DatosLimpios[[#This Row],[Paises]], TablaRegiones[],2,FALSE), "Otra")</f>
        <v>Europa</v>
      </c>
      <c r="E815" s="2">
        <v>2016</v>
      </c>
      <c r="F815" s="3" t="s">
        <v>42</v>
      </c>
      <c r="G815" s="2">
        <f xml:space="preserve"> 2025 -DatosLimpios[[#This Row],[Year]]</f>
        <v>9</v>
      </c>
      <c r="H815" s="1" t="str">
        <f>IF(TRIM(DatosLimpios[[#This Row],[Attack Type]])="","Unknown",PROPER(TRIM(LOWER(DatosLimpios[[#This Row],[Attack Type]]))))</f>
        <v>Sql Injection</v>
      </c>
      <c r="I815" s="3" t="s">
        <v>18</v>
      </c>
      <c r="J81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15" s="11">
        <v>5657</v>
      </c>
      <c r="L815" s="11">
        <f>IF(DatosLimpios[[#This Row],[Financial Loss (in Million $) ]]="",0,ABS(DatosLimpios[[#This Row],[Financial Loss (in Million $) ]]))*1000</f>
        <v>5657000</v>
      </c>
      <c r="M815" s="11" t="str">
        <f>IF(DatosLimpios[[#This Row],[Perdida economica UNK]]&gt;4000000,"Alta", IF(DatosLimpios[[#This Row],[Perdida economica UNK]]&gt;100000,"Media", "Baja"))</f>
        <v>Alta</v>
      </c>
      <c r="N815" s="18" t="s">
        <v>864</v>
      </c>
      <c r="O815" s="3" t="s">
        <v>36</v>
      </c>
      <c r="P815" s="2">
        <f>IF(DatosLimpios[[#This Row],[Number of Affected Users]]="six hundred",600,VALUE(DatosLimpios[[#This Row],[Number of Affected Users]]))</f>
        <v>869605</v>
      </c>
      <c r="Q815" s="2">
        <f>IF(DatosLimpios[[#This Row],[Number of Affected Users]]="six hundred",600,VALUE(DatosLimpios[[#This Row],[Number of Affected Users]]))</f>
        <v>869605</v>
      </c>
      <c r="R815" s="11">
        <f>DatosLimpios[[#This Row],[Perdida economica UNK]] /DatosLimpios[[#This Row],[Nº de Usuarios Afectados]]</f>
        <v>6.5052523847033994</v>
      </c>
      <c r="S815" s="11" t="str">
        <f>IF(DatosLimpios[[#This Row],[Perdida $ por Usuario]]&gt;100, "Grave",IF(DatosLimpios[[#This Row],[Perdida $ por Usuario]]&gt;40, "Moderada","Leve"))</f>
        <v>Leve</v>
      </c>
      <c r="T815" s="1" t="str">
        <f t="shared" si="12"/>
        <v>Unknown</v>
      </c>
      <c r="U815" s="3" t="s">
        <v>34</v>
      </c>
      <c r="V815" s="3" t="s">
        <v>16</v>
      </c>
      <c r="W815" s="2">
        <v>51</v>
      </c>
      <c r="X815" s="2" t="str">
        <f>IF(DatosLimpios[[#This Row],[Incident Resolution Time (in Hours)]]&gt;50,"Tardia",IF(DatosLimpios[[#This Row],[Incident Resolution Time (in Hours)]]&gt;20,"Media","Rapida" ))</f>
        <v>Tardia</v>
      </c>
    </row>
    <row r="816" spans="1:24" x14ac:dyDescent="0.25">
      <c r="A816" s="2">
        <v>819</v>
      </c>
      <c r="B816" s="3" t="s">
        <v>87</v>
      </c>
      <c r="C8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16" s="1" t="str">
        <f>IFERROR(VLOOKUP(DatosLimpios[[#This Row],[Paises]], TablaRegiones[],2,FALSE), "Otra")</f>
        <v>América</v>
      </c>
      <c r="E816" s="2">
        <v>2017</v>
      </c>
      <c r="F816" s="3" t="s">
        <v>50</v>
      </c>
      <c r="G816" s="2">
        <f xml:space="preserve"> 2025 -DatosLimpios[[#This Row],[Year]]</f>
        <v>8</v>
      </c>
      <c r="H816" s="1" t="str">
        <f>IF(TRIM(DatosLimpios[[#This Row],[Attack Type]])="","Unknown",PROPER(TRIM(LOWER(DatosLimpios[[#This Row],[Attack Type]]))))</f>
        <v>Phishing</v>
      </c>
      <c r="I816" s="3" t="s">
        <v>46</v>
      </c>
      <c r="J81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16" s="11">
        <v>9627</v>
      </c>
      <c r="L816" s="11">
        <f>IF(DatosLimpios[[#This Row],[Financial Loss (in Million $) ]]="",0,ABS(DatosLimpios[[#This Row],[Financial Loss (in Million $) ]]))*1000</f>
        <v>9627000</v>
      </c>
      <c r="M816" s="11" t="str">
        <f>IF(DatosLimpios[[#This Row],[Perdida economica UNK]]&gt;4000000,"Alta", IF(DatosLimpios[[#This Row],[Perdida economica UNK]]&gt;100000,"Media", "Baja"))</f>
        <v>Alta</v>
      </c>
      <c r="N816" s="18" t="s">
        <v>865</v>
      </c>
      <c r="O816" s="3" t="s">
        <v>14</v>
      </c>
      <c r="P816" s="2">
        <f>IF(DatosLimpios[[#This Row],[Number of Affected Users]]="six hundred",600,VALUE(DatosLimpios[[#This Row],[Number of Affected Users]]))</f>
        <v>637264</v>
      </c>
      <c r="Q816" s="2">
        <f>IF(DatosLimpios[[#This Row],[Number of Affected Users]]="six hundred",600,VALUE(DatosLimpios[[#This Row],[Number of Affected Users]]))</f>
        <v>637264</v>
      </c>
      <c r="R816" s="11">
        <f>DatosLimpios[[#This Row],[Perdida economica UNK]] /DatosLimpios[[#This Row],[Nº de Usuarios Afectados]]</f>
        <v>15.106768937206558</v>
      </c>
      <c r="S816" s="11" t="str">
        <f>IF(DatosLimpios[[#This Row],[Perdida $ por Usuario]]&gt;100, "Grave",IF(DatosLimpios[[#This Row],[Perdida $ por Usuario]]&gt;40, "Moderada","Leve"))</f>
        <v>Leve</v>
      </c>
      <c r="T816" s="1" t="str">
        <f t="shared" si="12"/>
        <v>Hacker Group</v>
      </c>
      <c r="U816" s="3" t="s">
        <v>15</v>
      </c>
      <c r="V816" s="3" t="s">
        <v>31</v>
      </c>
      <c r="W816" s="2">
        <v>11</v>
      </c>
      <c r="X816" s="2" t="str">
        <f>IF(DatosLimpios[[#This Row],[Incident Resolution Time (in Hours)]]&gt;50,"Tardia",IF(DatosLimpios[[#This Row],[Incident Resolution Time (in Hours)]]&gt;20,"Media","Rapida" ))</f>
        <v>Rapida</v>
      </c>
    </row>
    <row r="817" spans="1:24" x14ac:dyDescent="0.25">
      <c r="A817" s="2">
        <v>820</v>
      </c>
      <c r="B817" s="3" t="s">
        <v>60</v>
      </c>
      <c r="C8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817" s="1" t="str">
        <f>IFERROR(VLOOKUP(DatosLimpios[[#This Row],[Paises]], TablaRegiones[],2,FALSE), "Otra")</f>
        <v>Asia</v>
      </c>
      <c r="E817" s="2">
        <v>2021</v>
      </c>
      <c r="F817" s="3" t="s">
        <v>39</v>
      </c>
      <c r="G817" s="2">
        <f xml:space="preserve"> 2025 -DatosLimpios[[#This Row],[Year]]</f>
        <v>4</v>
      </c>
      <c r="H817" s="1" t="str">
        <f>IF(TRIM(DatosLimpios[[#This Row],[Attack Type]])="","Unknown",PROPER(TRIM(LOWER(DatosLimpios[[#This Row],[Attack Type]]))))</f>
        <v>Ddos</v>
      </c>
      <c r="I817" s="3" t="s">
        <v>46</v>
      </c>
      <c r="J81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17" s="11">
        <v>456</v>
      </c>
      <c r="L817" s="11">
        <f>IF(DatosLimpios[[#This Row],[Financial Loss (in Million $) ]]="",0,ABS(DatosLimpios[[#This Row],[Financial Loss (in Million $) ]]))*1000</f>
        <v>456000</v>
      </c>
      <c r="M817" s="11" t="str">
        <f>IF(DatosLimpios[[#This Row],[Perdida economica UNK]]&gt;4000000,"Alta", IF(DatosLimpios[[#This Row],[Perdida economica UNK]]&gt;100000,"Media", "Baja"))</f>
        <v>Media</v>
      </c>
      <c r="N817" s="18" t="s">
        <v>866</v>
      </c>
      <c r="O817" s="3" t="s">
        <v>33</v>
      </c>
      <c r="P817" s="2">
        <f>IF(DatosLimpios[[#This Row],[Number of Affected Users]]="six hundred",600,VALUE(DatosLimpios[[#This Row],[Number of Affected Users]]))</f>
        <v>759356</v>
      </c>
      <c r="Q817" s="2">
        <f>IF(DatosLimpios[[#This Row],[Number of Affected Users]]="six hundred",600,VALUE(DatosLimpios[[#This Row],[Number of Affected Users]]))</f>
        <v>759356</v>
      </c>
      <c r="R817" s="11">
        <f>DatosLimpios[[#This Row],[Perdida economica UNK]] /DatosLimpios[[#This Row],[Nº de Usuarios Afectados]]</f>
        <v>0.60050885223794903</v>
      </c>
      <c r="S817" s="11" t="str">
        <f>IF(DatosLimpios[[#This Row],[Perdida $ por Usuario]]&gt;100, "Grave",IF(DatosLimpios[[#This Row],[Perdida $ por Usuario]]&gt;40, "Moderada","Leve"))</f>
        <v>Leve</v>
      </c>
      <c r="T817" s="1" t="str">
        <f t="shared" si="12"/>
        <v>Insider</v>
      </c>
      <c r="U817" s="3" t="s">
        <v>34</v>
      </c>
      <c r="V817" s="3" t="s">
        <v>16</v>
      </c>
      <c r="W817" s="2">
        <v>1</v>
      </c>
      <c r="X817" s="2" t="str">
        <f>IF(DatosLimpios[[#This Row],[Incident Resolution Time (in Hours)]]&gt;50,"Tardia",IF(DatosLimpios[[#This Row],[Incident Resolution Time (in Hours)]]&gt;20,"Media","Rapida" ))</f>
        <v>Rapida</v>
      </c>
    </row>
    <row r="818" spans="1:24" x14ac:dyDescent="0.25">
      <c r="A818" s="2">
        <v>821</v>
      </c>
      <c r="B818" s="3" t="s">
        <v>66</v>
      </c>
      <c r="C8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818" s="1" t="str">
        <f>IFERROR(VLOOKUP(DatosLimpios[[#This Row],[Paises]], TablaRegiones[],2,FALSE), "Otra")</f>
        <v>América</v>
      </c>
      <c r="E818" s="2">
        <v>2021</v>
      </c>
      <c r="F818" s="3" t="s">
        <v>39</v>
      </c>
      <c r="G818" s="2">
        <f xml:space="preserve"> 2025 -DatosLimpios[[#This Row],[Year]]</f>
        <v>4</v>
      </c>
      <c r="H818" s="1" t="str">
        <f>IF(TRIM(DatosLimpios[[#This Row],[Attack Type]])="","Unknown",PROPER(TRIM(LOWER(DatosLimpios[[#This Row],[Attack Type]]))))</f>
        <v>Ddos</v>
      </c>
      <c r="I818" s="3" t="s">
        <v>12</v>
      </c>
      <c r="J81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18" s="11">
        <v>6937</v>
      </c>
      <c r="L818" s="11">
        <f>IF(DatosLimpios[[#This Row],[Financial Loss (in Million $) ]]="",0,ABS(DatosLimpios[[#This Row],[Financial Loss (in Million $) ]]))*1000</f>
        <v>6937000</v>
      </c>
      <c r="M818" s="11" t="str">
        <f>IF(DatosLimpios[[#This Row],[Perdida economica UNK]]&gt;4000000,"Alta", IF(DatosLimpios[[#This Row],[Perdida economica UNK]]&gt;100000,"Media", "Baja"))</f>
        <v>Alta</v>
      </c>
      <c r="N818" s="18" t="s">
        <v>867</v>
      </c>
      <c r="O818" s="3" t="s">
        <v>14</v>
      </c>
      <c r="P818" s="2">
        <f>IF(DatosLimpios[[#This Row],[Number of Affected Users]]="six hundred",600,VALUE(DatosLimpios[[#This Row],[Number of Affected Users]]))</f>
        <v>666096</v>
      </c>
      <c r="Q818" s="2">
        <f>IF(DatosLimpios[[#This Row],[Number of Affected Users]]="six hundred",600,VALUE(DatosLimpios[[#This Row],[Number of Affected Users]]))</f>
        <v>666096</v>
      </c>
      <c r="R818" s="11">
        <f>DatosLimpios[[#This Row],[Perdida economica UNK]] /DatosLimpios[[#This Row],[Nº de Usuarios Afectados]]</f>
        <v>10.414414739016598</v>
      </c>
      <c r="S818" s="11" t="str">
        <f>IF(DatosLimpios[[#This Row],[Perdida $ por Usuario]]&gt;100, "Grave",IF(DatosLimpios[[#This Row],[Perdida $ por Usuario]]&gt;40, "Moderada","Leve"))</f>
        <v>Leve</v>
      </c>
      <c r="T818" s="1" t="str">
        <f t="shared" si="12"/>
        <v>Hacker Group</v>
      </c>
      <c r="U818" s="3" t="s">
        <v>52</v>
      </c>
      <c r="V818" s="3" t="s">
        <v>57</v>
      </c>
      <c r="W818" s="2">
        <v>9</v>
      </c>
      <c r="X818" s="2" t="str">
        <f>IF(DatosLimpios[[#This Row],[Incident Resolution Time (in Hours)]]&gt;50,"Tardia",IF(DatosLimpios[[#This Row],[Incident Resolution Time (in Hours)]]&gt;20,"Media","Rapida" ))</f>
        <v>Rapida</v>
      </c>
    </row>
    <row r="819" spans="1:24" x14ac:dyDescent="0.25">
      <c r="A819" s="2">
        <v>822</v>
      </c>
      <c r="B819" s="3" t="s">
        <v>45</v>
      </c>
      <c r="C8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19" s="1" t="str">
        <f>IFERROR(VLOOKUP(DatosLimpios[[#This Row],[Paises]], TablaRegiones[],2,FALSE), "Otra")</f>
        <v>Asia</v>
      </c>
      <c r="E819" s="2">
        <v>2021</v>
      </c>
      <c r="F819" s="3" t="s">
        <v>42</v>
      </c>
      <c r="G819" s="2">
        <f xml:space="preserve"> 2025 -DatosLimpios[[#This Row],[Year]]</f>
        <v>4</v>
      </c>
      <c r="H819" s="1" t="str">
        <f>IF(TRIM(DatosLimpios[[#This Row],[Attack Type]])="","Unknown",PROPER(TRIM(LOWER(DatosLimpios[[#This Row],[Attack Type]]))))</f>
        <v>Sql Injection</v>
      </c>
      <c r="I819" s="3" t="s">
        <v>27</v>
      </c>
      <c r="J81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19" s="11">
        <v>6891</v>
      </c>
      <c r="L819" s="11">
        <f>IF(DatosLimpios[[#This Row],[Financial Loss (in Million $) ]]="",0,ABS(DatosLimpios[[#This Row],[Financial Loss (in Million $) ]]))*1000</f>
        <v>6891000</v>
      </c>
      <c r="M819" s="11" t="str">
        <f>IF(DatosLimpios[[#This Row],[Perdida economica UNK]]&gt;4000000,"Alta", IF(DatosLimpios[[#This Row],[Perdida economica UNK]]&gt;100000,"Media", "Baja"))</f>
        <v>Alta</v>
      </c>
      <c r="N819" s="18" t="s">
        <v>868</v>
      </c>
      <c r="O819" s="3" t="s">
        <v>29</v>
      </c>
      <c r="P819" s="2">
        <f>IF(DatosLimpios[[#This Row],[Number of Affected Users]]="six hundred",600,VALUE(DatosLimpios[[#This Row],[Number of Affected Users]]))</f>
        <v>851981</v>
      </c>
      <c r="Q819" s="2">
        <f>IF(DatosLimpios[[#This Row],[Number of Affected Users]]="six hundred",600,VALUE(DatosLimpios[[#This Row],[Number of Affected Users]]))</f>
        <v>851981</v>
      </c>
      <c r="R819" s="11">
        <f>DatosLimpios[[#This Row],[Perdida economica UNK]] /DatosLimpios[[#This Row],[Nº de Usuarios Afectados]]</f>
        <v>8.0882085398618049</v>
      </c>
      <c r="S819" s="11" t="str">
        <f>IF(DatosLimpios[[#This Row],[Perdida $ por Usuario]]&gt;100, "Grave",IF(DatosLimpios[[#This Row],[Perdida $ por Usuario]]&gt;40, "Moderada","Leve"))</f>
        <v>Leve</v>
      </c>
      <c r="T819" s="1" t="str">
        <f t="shared" si="12"/>
        <v>Nation-state</v>
      </c>
      <c r="U819" s="3" t="s">
        <v>52</v>
      </c>
      <c r="V819" s="3" t="s">
        <v>31</v>
      </c>
      <c r="W819" s="2">
        <v>57</v>
      </c>
      <c r="X819" s="2" t="str">
        <f>IF(DatosLimpios[[#This Row],[Incident Resolution Time (in Hours)]]&gt;50,"Tardia",IF(DatosLimpios[[#This Row],[Incident Resolution Time (in Hours)]]&gt;20,"Media","Rapida" ))</f>
        <v>Tardia</v>
      </c>
    </row>
    <row r="820" spans="1:24" x14ac:dyDescent="0.25">
      <c r="A820" s="2">
        <v>823</v>
      </c>
      <c r="B820" s="3" t="s">
        <v>58</v>
      </c>
      <c r="C8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20" s="1" t="str">
        <f>IFERROR(VLOOKUP(DatosLimpios[[#This Row],[Paises]], TablaRegiones[],2,FALSE), "Otra")</f>
        <v>Oceanía</v>
      </c>
      <c r="E820" s="2">
        <v>2024</v>
      </c>
      <c r="F820" s="3" t="s">
        <v>50</v>
      </c>
      <c r="G820" s="2">
        <f xml:space="preserve"> 2025 -DatosLimpios[[#This Row],[Year]]</f>
        <v>1</v>
      </c>
      <c r="H820" s="1" t="str">
        <f>IF(TRIM(DatosLimpios[[#This Row],[Attack Type]])="","Unknown",PROPER(TRIM(LOWER(DatosLimpios[[#This Row],[Attack Type]]))))</f>
        <v>Phishing</v>
      </c>
      <c r="I820" s="3" t="s">
        <v>46</v>
      </c>
      <c r="J82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20" s="11">
        <v>1497</v>
      </c>
      <c r="L820" s="11">
        <f>IF(DatosLimpios[[#This Row],[Financial Loss (in Million $) ]]="",0,ABS(DatosLimpios[[#This Row],[Financial Loss (in Million $) ]]))*1000</f>
        <v>1497000</v>
      </c>
      <c r="M820" s="11" t="str">
        <f>IF(DatosLimpios[[#This Row],[Perdida economica UNK]]&gt;4000000,"Alta", IF(DatosLimpios[[#This Row],[Perdida economica UNK]]&gt;100000,"Media", "Baja"))</f>
        <v>Media</v>
      </c>
      <c r="N820" s="18" t="s">
        <v>869</v>
      </c>
      <c r="O820" s="3" t="s">
        <v>29</v>
      </c>
      <c r="P820" s="2">
        <f>IF(DatosLimpios[[#This Row],[Number of Affected Users]]="six hundred",600,VALUE(DatosLimpios[[#This Row],[Number of Affected Users]]))</f>
        <v>214740</v>
      </c>
      <c r="Q820" s="2">
        <f>IF(DatosLimpios[[#This Row],[Number of Affected Users]]="six hundred",600,VALUE(DatosLimpios[[#This Row],[Number of Affected Users]]))</f>
        <v>214740</v>
      </c>
      <c r="R820" s="11">
        <f>DatosLimpios[[#This Row],[Perdida economica UNK]] /DatosLimpios[[#This Row],[Nº de Usuarios Afectados]]</f>
        <v>6.9712210114557136</v>
      </c>
      <c r="S820" s="11" t="str">
        <f>IF(DatosLimpios[[#This Row],[Perdida $ por Usuario]]&gt;100, "Grave",IF(DatosLimpios[[#This Row],[Perdida $ por Usuario]]&gt;40, "Moderada","Leve"))</f>
        <v>Leve</v>
      </c>
      <c r="T820" s="1" t="str">
        <f t="shared" si="12"/>
        <v>Nation-state</v>
      </c>
      <c r="U820" s="3" t="s">
        <v>15</v>
      </c>
      <c r="V820" s="3" t="s">
        <v>57</v>
      </c>
      <c r="W820" s="2">
        <v>57</v>
      </c>
      <c r="X820" s="2" t="str">
        <f>IF(DatosLimpios[[#This Row],[Incident Resolution Time (in Hours)]]&gt;50,"Tardia",IF(DatosLimpios[[#This Row],[Incident Resolution Time (in Hours)]]&gt;20,"Media","Rapida" ))</f>
        <v>Tardia</v>
      </c>
    </row>
    <row r="821" spans="1:24" x14ac:dyDescent="0.25">
      <c r="A821" s="2">
        <v>824</v>
      </c>
      <c r="B821" s="3" t="s">
        <v>66</v>
      </c>
      <c r="C8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821" s="1" t="str">
        <f>IFERROR(VLOOKUP(DatosLimpios[[#This Row],[Paises]], TablaRegiones[],2,FALSE), "Otra")</f>
        <v>América</v>
      </c>
      <c r="E821" s="2">
        <v>2016</v>
      </c>
      <c r="F821" s="3" t="s">
        <v>50</v>
      </c>
      <c r="G821" s="2">
        <f xml:space="preserve"> 2025 -DatosLimpios[[#This Row],[Year]]</f>
        <v>9</v>
      </c>
      <c r="H821" s="1" t="str">
        <f>IF(TRIM(DatosLimpios[[#This Row],[Attack Type]])="","Unknown",PROPER(TRIM(LOWER(DatosLimpios[[#This Row],[Attack Type]]))))</f>
        <v>Phishing</v>
      </c>
      <c r="I821" s="3" t="s">
        <v>69</v>
      </c>
      <c r="J82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21" s="11">
        <v>3594</v>
      </c>
      <c r="L821" s="11">
        <f>IF(DatosLimpios[[#This Row],[Financial Loss (in Million $) ]]="",0,ABS(DatosLimpios[[#This Row],[Financial Loss (in Million $) ]]))*1000</f>
        <v>3594000</v>
      </c>
      <c r="M821" s="11" t="str">
        <f>IF(DatosLimpios[[#This Row],[Perdida economica UNK]]&gt;4000000,"Alta", IF(DatosLimpios[[#This Row],[Perdida economica UNK]]&gt;100000,"Media", "Baja"))</f>
        <v>Media</v>
      </c>
      <c r="N821" s="18" t="s">
        <v>870</v>
      </c>
      <c r="O821" s="3" t="s">
        <v>14</v>
      </c>
      <c r="P821" s="2">
        <f>IF(DatosLimpios[[#This Row],[Number of Affected Users]]="six hundred",600,VALUE(DatosLimpios[[#This Row],[Number of Affected Users]]))</f>
        <v>372653</v>
      </c>
      <c r="Q821" s="2">
        <f>IF(DatosLimpios[[#This Row],[Number of Affected Users]]="six hundred",600,VALUE(DatosLimpios[[#This Row],[Number of Affected Users]]))</f>
        <v>372653</v>
      </c>
      <c r="R821" s="11">
        <f>DatosLimpios[[#This Row],[Perdida economica UNK]] /DatosLimpios[[#This Row],[Nº de Usuarios Afectados]]</f>
        <v>9.6443608397087903</v>
      </c>
      <c r="S821" s="11" t="str">
        <f>IF(DatosLimpios[[#This Row],[Perdida $ por Usuario]]&gt;100, "Grave",IF(DatosLimpios[[#This Row],[Perdida $ por Usuario]]&gt;40, "Moderada","Leve"))</f>
        <v>Leve</v>
      </c>
      <c r="T821" s="1" t="str">
        <f t="shared" si="12"/>
        <v>Hacker Group</v>
      </c>
      <c r="U821" s="3" t="s">
        <v>25</v>
      </c>
      <c r="V821" s="3" t="s">
        <v>16</v>
      </c>
      <c r="W821" s="2">
        <v>60</v>
      </c>
      <c r="X821" s="2" t="str">
        <f>IF(DatosLimpios[[#This Row],[Incident Resolution Time (in Hours)]]&gt;50,"Tardia",IF(DatosLimpios[[#This Row],[Incident Resolution Time (in Hours)]]&gt;20,"Media","Rapida" ))</f>
        <v>Tardia</v>
      </c>
    </row>
    <row r="822" spans="1:24" x14ac:dyDescent="0.25">
      <c r="A822" s="2">
        <v>825</v>
      </c>
      <c r="B822" s="3" t="s">
        <v>45</v>
      </c>
      <c r="C8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22" s="1" t="str">
        <f>IFERROR(VLOOKUP(DatosLimpios[[#This Row],[Paises]], TablaRegiones[],2,FALSE), "Otra")</f>
        <v>Asia</v>
      </c>
      <c r="E822" s="2">
        <v>2024</v>
      </c>
      <c r="F822" s="3" t="s">
        <v>50</v>
      </c>
      <c r="G822" s="2">
        <f xml:space="preserve"> 2025 -DatosLimpios[[#This Row],[Year]]</f>
        <v>1</v>
      </c>
      <c r="H822" s="1" t="str">
        <f>IF(TRIM(DatosLimpios[[#This Row],[Attack Type]])="","Unknown",PROPER(TRIM(LOWER(DatosLimpios[[#This Row],[Attack Type]]))))</f>
        <v>Phishing</v>
      </c>
      <c r="I822" s="3" t="s">
        <v>46</v>
      </c>
      <c r="J82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22" s="11">
        <v>6423</v>
      </c>
      <c r="L822" s="11">
        <f>IF(DatosLimpios[[#This Row],[Financial Loss (in Million $) ]]="",0,ABS(DatosLimpios[[#This Row],[Financial Loss (in Million $) ]]))*1000</f>
        <v>6423000</v>
      </c>
      <c r="M822" s="11" t="str">
        <f>IF(DatosLimpios[[#This Row],[Perdida economica UNK]]&gt;4000000,"Alta", IF(DatosLimpios[[#This Row],[Perdida economica UNK]]&gt;100000,"Media", "Baja"))</f>
        <v>Alta</v>
      </c>
      <c r="N822" s="18" t="s">
        <v>871</v>
      </c>
      <c r="O822" s="3" t="s">
        <v>29</v>
      </c>
      <c r="P822" s="2">
        <f>IF(DatosLimpios[[#This Row],[Number of Affected Users]]="six hundred",600,VALUE(DatosLimpios[[#This Row],[Number of Affected Users]]))</f>
        <v>903871</v>
      </c>
      <c r="Q822" s="2">
        <f>IF(DatosLimpios[[#This Row],[Number of Affected Users]]="six hundred",600,VALUE(DatosLimpios[[#This Row],[Number of Affected Users]]))</f>
        <v>903871</v>
      </c>
      <c r="R822" s="11">
        <f>DatosLimpios[[#This Row],[Perdida economica UNK]] /DatosLimpios[[#This Row],[Nº de Usuarios Afectados]]</f>
        <v>7.106102530117683</v>
      </c>
      <c r="S822" s="11" t="str">
        <f>IF(DatosLimpios[[#This Row],[Perdida $ por Usuario]]&gt;100, "Grave",IF(DatosLimpios[[#This Row],[Perdida $ por Usuario]]&gt;40, "Moderada","Leve"))</f>
        <v>Leve</v>
      </c>
      <c r="T822" s="1" t="str">
        <f t="shared" si="12"/>
        <v>Nation-state</v>
      </c>
      <c r="U822" s="3" t="s">
        <v>15</v>
      </c>
      <c r="V822" s="3" t="s">
        <v>57</v>
      </c>
      <c r="W822" s="2">
        <v>17</v>
      </c>
      <c r="X822" s="2" t="str">
        <f>IF(DatosLimpios[[#This Row],[Incident Resolution Time (in Hours)]]&gt;50,"Tardia",IF(DatosLimpios[[#This Row],[Incident Resolution Time (in Hours)]]&gt;20,"Media","Rapida" ))</f>
        <v>Rapida</v>
      </c>
    </row>
    <row r="823" spans="1:24" x14ac:dyDescent="0.25">
      <c r="A823" s="2">
        <v>826</v>
      </c>
      <c r="B823" s="3" t="s">
        <v>45</v>
      </c>
      <c r="C8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23" s="1" t="str">
        <f>IFERROR(VLOOKUP(DatosLimpios[[#This Row],[Paises]], TablaRegiones[],2,FALSE), "Otra")</f>
        <v>Asia</v>
      </c>
      <c r="E823" s="2">
        <v>2015</v>
      </c>
      <c r="F823" s="3" t="s">
        <v>63</v>
      </c>
      <c r="G823" s="2">
        <f xml:space="preserve"> 2025 -DatosLimpios[[#This Row],[Year]]</f>
        <v>10</v>
      </c>
      <c r="H823" s="1" t="str">
        <f>IF(TRIM(DatosLimpios[[#This Row],[Attack Type]])="","Unknown",PROPER(TRIM(LOWER(DatosLimpios[[#This Row],[Attack Type]]))))</f>
        <v>Malware</v>
      </c>
      <c r="I823" s="3" t="s">
        <v>12</v>
      </c>
      <c r="J82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23" s="11">
        <v>6429</v>
      </c>
      <c r="L823" s="11">
        <f>IF(DatosLimpios[[#This Row],[Financial Loss (in Million $) ]]="",0,ABS(DatosLimpios[[#This Row],[Financial Loss (in Million $) ]]))*1000</f>
        <v>6429000</v>
      </c>
      <c r="M823" s="11" t="str">
        <f>IF(DatosLimpios[[#This Row],[Perdida economica UNK]]&gt;4000000,"Alta", IF(DatosLimpios[[#This Row],[Perdida economica UNK]]&gt;100000,"Media", "Baja"))</f>
        <v>Alta</v>
      </c>
      <c r="N823" s="18" t="s">
        <v>872</v>
      </c>
      <c r="O823" s="3" t="s">
        <v>29</v>
      </c>
      <c r="P823" s="2">
        <f>IF(DatosLimpios[[#This Row],[Number of Affected Users]]="six hundred",600,VALUE(DatosLimpios[[#This Row],[Number of Affected Users]]))</f>
        <v>924049</v>
      </c>
      <c r="Q823" s="2">
        <f>IF(DatosLimpios[[#This Row],[Number of Affected Users]]="six hundred",600,VALUE(DatosLimpios[[#This Row],[Number of Affected Users]]))</f>
        <v>924049</v>
      </c>
      <c r="R823" s="11">
        <f>DatosLimpios[[#This Row],[Perdida economica UNK]] /DatosLimpios[[#This Row],[Nº de Usuarios Afectados]]</f>
        <v>6.9574232535287628</v>
      </c>
      <c r="S823" s="11" t="str">
        <f>IF(DatosLimpios[[#This Row],[Perdida $ por Usuario]]&gt;100, "Grave",IF(DatosLimpios[[#This Row],[Perdida $ por Usuario]]&gt;40, "Moderada","Leve"))</f>
        <v>Leve</v>
      </c>
      <c r="T823" s="1" t="str">
        <f t="shared" si="12"/>
        <v>Nation-state</v>
      </c>
      <c r="U823" s="3" t="s">
        <v>34</v>
      </c>
      <c r="V823" s="3" t="s">
        <v>16</v>
      </c>
      <c r="W823" s="2">
        <v>5</v>
      </c>
      <c r="X823" s="2" t="str">
        <f>IF(DatosLimpios[[#This Row],[Incident Resolution Time (in Hours)]]&gt;50,"Tardia",IF(DatosLimpios[[#This Row],[Incident Resolution Time (in Hours)]]&gt;20,"Media","Rapida" ))</f>
        <v>Rapida</v>
      </c>
    </row>
    <row r="824" spans="1:24" x14ac:dyDescent="0.25">
      <c r="A824" s="2">
        <v>827</v>
      </c>
      <c r="B824" s="3" t="s">
        <v>58</v>
      </c>
      <c r="C8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24" s="1" t="str">
        <f>IFERROR(VLOOKUP(DatosLimpios[[#This Row],[Paises]], TablaRegiones[],2,FALSE), "Otra")</f>
        <v>Oceanía</v>
      </c>
      <c r="E824" s="2">
        <v>2020</v>
      </c>
      <c r="F824" s="3" t="s">
        <v>63</v>
      </c>
      <c r="G824" s="2">
        <f xml:space="preserve"> 2025 -DatosLimpios[[#This Row],[Year]]</f>
        <v>5</v>
      </c>
      <c r="H824" s="1" t="str">
        <f>IF(TRIM(DatosLimpios[[#This Row],[Attack Type]])="","Unknown",PROPER(TRIM(LOWER(DatosLimpios[[#This Row],[Attack Type]]))))</f>
        <v>Malware</v>
      </c>
      <c r="I824" s="3" t="s">
        <v>69</v>
      </c>
      <c r="J82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24" s="11">
        <v>9805</v>
      </c>
      <c r="L824" s="11">
        <f>IF(DatosLimpios[[#This Row],[Financial Loss (in Million $) ]]="",0,ABS(DatosLimpios[[#This Row],[Financial Loss (in Million $) ]]))*1000</f>
        <v>9805000</v>
      </c>
      <c r="M824" s="11" t="str">
        <f>IF(DatosLimpios[[#This Row],[Perdida economica UNK]]&gt;4000000,"Alta", IF(DatosLimpios[[#This Row],[Perdida economica UNK]]&gt;100000,"Media", "Baja"))</f>
        <v>Alta</v>
      </c>
      <c r="N824" s="18" t="s">
        <v>873</v>
      </c>
      <c r="O824" s="3" t="s">
        <v>29</v>
      </c>
      <c r="P824" s="2">
        <f>IF(DatosLimpios[[#This Row],[Number of Affected Users]]="six hundred",600,VALUE(DatosLimpios[[#This Row],[Number of Affected Users]]))</f>
        <v>193983</v>
      </c>
      <c r="Q824" s="2">
        <f>IF(DatosLimpios[[#This Row],[Number of Affected Users]]="six hundred",600,VALUE(DatosLimpios[[#This Row],[Number of Affected Users]]))</f>
        <v>193983</v>
      </c>
      <c r="R824" s="11">
        <f>DatosLimpios[[#This Row],[Perdida economica UNK]] /DatosLimpios[[#This Row],[Nº de Usuarios Afectados]]</f>
        <v>50.545666372826481</v>
      </c>
      <c r="S824" s="11" t="str">
        <f>IF(DatosLimpios[[#This Row],[Perdida $ por Usuario]]&gt;100, "Grave",IF(DatosLimpios[[#This Row],[Perdida $ por Usuario]]&gt;40, "Moderada","Leve"))</f>
        <v>Moderada</v>
      </c>
      <c r="T824" s="1" t="str">
        <f t="shared" si="12"/>
        <v>Nation-state</v>
      </c>
      <c r="U824" s="3" t="s">
        <v>52</v>
      </c>
      <c r="V824" s="3" t="s">
        <v>37</v>
      </c>
      <c r="W824" s="2">
        <v>31</v>
      </c>
      <c r="X824" s="2" t="str">
        <f>IF(DatosLimpios[[#This Row],[Incident Resolution Time (in Hours)]]&gt;50,"Tardia",IF(DatosLimpios[[#This Row],[Incident Resolution Time (in Hours)]]&gt;20,"Media","Rapida" ))</f>
        <v>Media</v>
      </c>
    </row>
    <row r="825" spans="1:24" x14ac:dyDescent="0.25">
      <c r="A825" s="2">
        <v>828</v>
      </c>
      <c r="B825" s="3" t="s">
        <v>60</v>
      </c>
      <c r="C8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825" s="1" t="str">
        <f>IFERROR(VLOOKUP(DatosLimpios[[#This Row],[Paises]], TablaRegiones[],2,FALSE), "Otra")</f>
        <v>Asia</v>
      </c>
      <c r="E825" s="2">
        <v>2021</v>
      </c>
      <c r="F825" s="3" t="s">
        <v>17</v>
      </c>
      <c r="G825" s="2">
        <f xml:space="preserve"> 2025 -DatosLimpios[[#This Row],[Year]]</f>
        <v>4</v>
      </c>
      <c r="H825" s="1" t="str">
        <f>IF(TRIM(DatosLimpios[[#This Row],[Attack Type]])="","Unknown",PROPER(TRIM(LOWER(DatosLimpios[[#This Row],[Attack Type]]))))</f>
        <v>Ransomware</v>
      </c>
      <c r="I825" s="3" t="s">
        <v>27</v>
      </c>
      <c r="J82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25" s="11">
        <v>1104</v>
      </c>
      <c r="L825" s="11">
        <f>IF(DatosLimpios[[#This Row],[Financial Loss (in Million $) ]]="",0,ABS(DatosLimpios[[#This Row],[Financial Loss (in Million $) ]]))*1000</f>
        <v>1104000</v>
      </c>
      <c r="M825" s="11" t="str">
        <f>IF(DatosLimpios[[#This Row],[Perdida economica UNK]]&gt;4000000,"Alta", IF(DatosLimpios[[#This Row],[Perdida economica UNK]]&gt;100000,"Media", "Baja"))</f>
        <v>Media</v>
      </c>
      <c r="N825" s="18" t="s">
        <v>874</v>
      </c>
      <c r="O825" s="3" t="s">
        <v>29</v>
      </c>
      <c r="P825" s="2">
        <f>IF(DatosLimpios[[#This Row],[Number of Affected Users]]="six hundred",600,VALUE(DatosLimpios[[#This Row],[Number of Affected Users]]))</f>
        <v>904330</v>
      </c>
      <c r="Q825" s="2">
        <f>IF(DatosLimpios[[#This Row],[Number of Affected Users]]="six hundred",600,VALUE(DatosLimpios[[#This Row],[Number of Affected Users]]))</f>
        <v>904330</v>
      </c>
      <c r="R825" s="11">
        <f>DatosLimpios[[#This Row],[Perdida economica UNK]] /DatosLimpios[[#This Row],[Nº de Usuarios Afectados]]</f>
        <v>1.2207932944832085</v>
      </c>
      <c r="S825" s="11" t="str">
        <f>IF(DatosLimpios[[#This Row],[Perdida $ por Usuario]]&gt;100, "Grave",IF(DatosLimpios[[#This Row],[Perdida $ por Usuario]]&gt;40, "Moderada","Leve"))</f>
        <v>Leve</v>
      </c>
      <c r="T825" s="1" t="str">
        <f t="shared" si="12"/>
        <v>Nation-state</v>
      </c>
      <c r="U825" s="3" t="s">
        <v>25</v>
      </c>
      <c r="V825" s="3" t="s">
        <v>16</v>
      </c>
      <c r="W825" s="2">
        <v>49</v>
      </c>
      <c r="X825" s="2" t="str">
        <f>IF(DatosLimpios[[#This Row],[Incident Resolution Time (in Hours)]]&gt;50,"Tardia",IF(DatosLimpios[[#This Row],[Incident Resolution Time (in Hours)]]&gt;20,"Media","Rapida" ))</f>
        <v>Media</v>
      </c>
    </row>
    <row r="826" spans="1:24" x14ac:dyDescent="0.25">
      <c r="A826" s="2">
        <v>829</v>
      </c>
      <c r="B826" s="3" t="s">
        <v>45</v>
      </c>
      <c r="C8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26" s="1" t="str">
        <f>IFERROR(VLOOKUP(DatosLimpios[[#This Row],[Paises]], TablaRegiones[],2,FALSE), "Otra")</f>
        <v>Asia</v>
      </c>
      <c r="E826" s="2">
        <v>2018</v>
      </c>
      <c r="F826" s="3" t="s">
        <v>42</v>
      </c>
      <c r="G826" s="2">
        <f xml:space="preserve"> 2025 -DatosLimpios[[#This Row],[Year]]</f>
        <v>7</v>
      </c>
      <c r="H826" s="1" t="str">
        <f>IF(TRIM(DatosLimpios[[#This Row],[Attack Type]])="","Unknown",PROPER(TRIM(LOWER(DatosLimpios[[#This Row],[Attack Type]]))))</f>
        <v>Sql Injection</v>
      </c>
      <c r="I826" s="3" t="s">
        <v>12</v>
      </c>
      <c r="J82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26" s="11">
        <v>5205</v>
      </c>
      <c r="L826" s="11">
        <f>IF(DatosLimpios[[#This Row],[Financial Loss (in Million $) ]]="",0,ABS(DatosLimpios[[#This Row],[Financial Loss (in Million $) ]]))*1000</f>
        <v>5205000</v>
      </c>
      <c r="M826" s="11" t="str">
        <f>IF(DatosLimpios[[#This Row],[Perdida economica UNK]]&gt;4000000,"Alta", IF(DatosLimpios[[#This Row],[Perdida economica UNK]]&gt;100000,"Media", "Baja"))</f>
        <v>Alta</v>
      </c>
      <c r="N826" s="18" t="s">
        <v>875</v>
      </c>
      <c r="O826" s="3" t="s">
        <v>29</v>
      </c>
      <c r="P826" s="2">
        <f>IF(DatosLimpios[[#This Row],[Number of Affected Users]]="six hundred",600,VALUE(DatosLimpios[[#This Row],[Number of Affected Users]]))</f>
        <v>874254</v>
      </c>
      <c r="Q826" s="2">
        <f>IF(DatosLimpios[[#This Row],[Number of Affected Users]]="six hundred",600,VALUE(DatosLimpios[[#This Row],[Number of Affected Users]]))</f>
        <v>874254</v>
      </c>
      <c r="R826" s="11">
        <f>DatosLimpios[[#This Row],[Perdida economica UNK]] /DatosLimpios[[#This Row],[Nº de Usuarios Afectados]]</f>
        <v>5.9536473381877579</v>
      </c>
      <c r="S826" s="11" t="str">
        <f>IF(DatosLimpios[[#This Row],[Perdida $ por Usuario]]&gt;100, "Grave",IF(DatosLimpios[[#This Row],[Perdida $ por Usuario]]&gt;40, "Moderada","Leve"))</f>
        <v>Leve</v>
      </c>
      <c r="T826" s="1" t="str">
        <f t="shared" si="12"/>
        <v>Nation-state</v>
      </c>
      <c r="U826" s="3" t="s">
        <v>52</v>
      </c>
      <c r="V826" s="3" t="s">
        <v>37</v>
      </c>
      <c r="W826" s="2">
        <v>11</v>
      </c>
      <c r="X826" s="2" t="str">
        <f>IF(DatosLimpios[[#This Row],[Incident Resolution Time (in Hours)]]&gt;50,"Tardia",IF(DatosLimpios[[#This Row],[Incident Resolution Time (in Hours)]]&gt;20,"Media","Rapida" ))</f>
        <v>Rapida</v>
      </c>
    </row>
    <row r="827" spans="1:24" x14ac:dyDescent="0.25">
      <c r="A827" s="2">
        <v>830</v>
      </c>
      <c r="B827" s="3" t="s">
        <v>32</v>
      </c>
      <c r="C8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827" s="1" t="str">
        <f>IFERROR(VLOOKUP(DatosLimpios[[#This Row],[Paises]], TablaRegiones[],2,FALSE), "Otra")</f>
        <v>Europa</v>
      </c>
      <c r="E827" s="2">
        <v>2020</v>
      </c>
      <c r="F827" s="3" t="s">
        <v>22</v>
      </c>
      <c r="G827" s="2">
        <f xml:space="preserve"> 2025 -DatosLimpios[[#This Row],[Year]]</f>
        <v>5</v>
      </c>
      <c r="H827" s="1" t="str">
        <f>IF(TRIM(DatosLimpios[[#This Row],[Attack Type]])="","Unknown",PROPER(TRIM(LOWER(DatosLimpios[[#This Row],[Attack Type]]))))</f>
        <v>Man-In-The-Middle</v>
      </c>
      <c r="I827" s="3" t="s">
        <v>47</v>
      </c>
      <c r="J82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27" s="11">
        <v>2881</v>
      </c>
      <c r="L827" s="11">
        <f>IF(DatosLimpios[[#This Row],[Financial Loss (in Million $) ]]="",0,ABS(DatosLimpios[[#This Row],[Financial Loss (in Million $) ]]))*1000</f>
        <v>2881000</v>
      </c>
      <c r="M827" s="11" t="str">
        <f>IF(DatosLimpios[[#This Row],[Perdida economica UNK]]&gt;4000000,"Alta", IF(DatosLimpios[[#This Row],[Perdida economica UNK]]&gt;100000,"Media", "Baja"))</f>
        <v>Media</v>
      </c>
      <c r="N827" s="18" t="s">
        <v>876</v>
      </c>
      <c r="O827" s="3" t="s">
        <v>29</v>
      </c>
      <c r="P827" s="2">
        <f>IF(DatosLimpios[[#This Row],[Number of Affected Users]]="six hundred",600,VALUE(DatosLimpios[[#This Row],[Number of Affected Users]]))</f>
        <v>691190</v>
      </c>
      <c r="Q827" s="2">
        <f>IF(DatosLimpios[[#This Row],[Number of Affected Users]]="six hundred",600,VALUE(DatosLimpios[[#This Row],[Number of Affected Users]]))</f>
        <v>691190</v>
      </c>
      <c r="R827" s="11">
        <f>DatosLimpios[[#This Row],[Perdida economica UNK]] /DatosLimpios[[#This Row],[Nº de Usuarios Afectados]]</f>
        <v>4.1681737293652974</v>
      </c>
      <c r="S827" s="11" t="str">
        <f>IF(DatosLimpios[[#This Row],[Perdida $ por Usuario]]&gt;100, "Grave",IF(DatosLimpios[[#This Row],[Perdida $ por Usuario]]&gt;40, "Moderada","Leve"))</f>
        <v>Leve</v>
      </c>
      <c r="T827" s="1" t="str">
        <f t="shared" si="12"/>
        <v>Nation-state</v>
      </c>
      <c r="U827" s="3" t="s">
        <v>15</v>
      </c>
      <c r="V827" s="3" t="s">
        <v>49</v>
      </c>
      <c r="W827" s="2">
        <v>27</v>
      </c>
      <c r="X827" s="2" t="str">
        <f>IF(DatosLimpios[[#This Row],[Incident Resolution Time (in Hours)]]&gt;50,"Tardia",IF(DatosLimpios[[#This Row],[Incident Resolution Time (in Hours)]]&gt;20,"Media","Rapida" ))</f>
        <v>Media</v>
      </c>
    </row>
    <row r="828" spans="1:24" x14ac:dyDescent="0.25">
      <c r="A828" s="2">
        <v>831</v>
      </c>
      <c r="B828" s="3" t="s">
        <v>10</v>
      </c>
      <c r="C8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828" s="1" t="str">
        <f>IFERROR(VLOOKUP(DatosLimpios[[#This Row],[Paises]], TablaRegiones[],2,FALSE), "Otra")</f>
        <v>Asia</v>
      </c>
      <c r="E828" s="2">
        <v>2024</v>
      </c>
      <c r="F828" s="3" t="s">
        <v>39</v>
      </c>
      <c r="G828" s="2">
        <f xml:space="preserve"> 2025 -DatosLimpios[[#This Row],[Year]]</f>
        <v>1</v>
      </c>
      <c r="H828" s="1" t="str">
        <f>IF(TRIM(DatosLimpios[[#This Row],[Attack Type]])="","Unknown",PROPER(TRIM(LOWER(DatosLimpios[[#This Row],[Attack Type]]))))</f>
        <v>Ddos</v>
      </c>
      <c r="I828" s="3" t="s">
        <v>23</v>
      </c>
      <c r="J82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28" s="11">
        <v>6142</v>
      </c>
      <c r="L828" s="11">
        <f>IF(DatosLimpios[[#This Row],[Financial Loss (in Million $) ]]="",0,ABS(DatosLimpios[[#This Row],[Financial Loss (in Million $) ]]))*1000</f>
        <v>6142000</v>
      </c>
      <c r="M828" s="11" t="str">
        <f>IF(DatosLimpios[[#This Row],[Perdida economica UNK]]&gt;4000000,"Alta", IF(DatosLimpios[[#This Row],[Perdida economica UNK]]&gt;100000,"Media", "Baja"))</f>
        <v>Alta</v>
      </c>
      <c r="N828" s="18" t="s">
        <v>877</v>
      </c>
      <c r="O828" s="3" t="s">
        <v>29</v>
      </c>
      <c r="P828" s="2">
        <f>IF(DatosLimpios[[#This Row],[Number of Affected Users]]="six hundred",600,VALUE(DatosLimpios[[#This Row],[Number of Affected Users]]))</f>
        <v>412245</v>
      </c>
      <c r="Q828" s="2">
        <f>IF(DatosLimpios[[#This Row],[Number of Affected Users]]="six hundred",600,VALUE(DatosLimpios[[#This Row],[Number of Affected Users]]))</f>
        <v>412245</v>
      </c>
      <c r="R828" s="11">
        <f>DatosLimpios[[#This Row],[Perdida economica UNK]] /DatosLimpios[[#This Row],[Nº de Usuarios Afectados]]</f>
        <v>14.898907203240791</v>
      </c>
      <c r="S828" s="11" t="str">
        <f>IF(DatosLimpios[[#This Row],[Perdida $ por Usuario]]&gt;100, "Grave",IF(DatosLimpios[[#This Row],[Perdida $ por Usuario]]&gt;40, "Moderada","Leve"))</f>
        <v>Leve</v>
      </c>
      <c r="T828" s="1" t="str">
        <f t="shared" si="12"/>
        <v>Nation-state</v>
      </c>
      <c r="U828" s="3" t="s">
        <v>34</v>
      </c>
      <c r="V828" s="3" t="s">
        <v>57</v>
      </c>
      <c r="W828" s="2">
        <v>48</v>
      </c>
      <c r="X828" s="2" t="str">
        <f>IF(DatosLimpios[[#This Row],[Incident Resolution Time (in Hours)]]&gt;50,"Tardia",IF(DatosLimpios[[#This Row],[Incident Resolution Time (in Hours)]]&gt;20,"Media","Rapida" ))</f>
        <v>Media</v>
      </c>
    </row>
    <row r="829" spans="1:24" x14ac:dyDescent="0.25">
      <c r="A829" s="2">
        <v>832</v>
      </c>
      <c r="B829" s="3" t="s">
        <v>41</v>
      </c>
      <c r="C8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29" s="1" t="str">
        <f>IFERROR(VLOOKUP(DatosLimpios[[#This Row],[Paises]], TablaRegiones[],2,FALSE), "Otra")</f>
        <v>Europa</v>
      </c>
      <c r="E829" s="2">
        <v>2021</v>
      </c>
      <c r="F829" s="3" t="s">
        <v>22</v>
      </c>
      <c r="G829" s="2">
        <f xml:space="preserve"> 2025 -DatosLimpios[[#This Row],[Year]]</f>
        <v>4</v>
      </c>
      <c r="H829" s="1" t="str">
        <f>IF(TRIM(DatosLimpios[[#This Row],[Attack Type]])="","Unknown",PROPER(TRIM(LOWER(DatosLimpios[[#This Row],[Attack Type]]))))</f>
        <v>Man-In-The-Middle</v>
      </c>
      <c r="I829" s="3" t="s">
        <v>47</v>
      </c>
      <c r="J82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29" s="11">
        <v>5377</v>
      </c>
      <c r="L829" s="11">
        <f>IF(DatosLimpios[[#This Row],[Financial Loss (in Million $) ]]="",0,ABS(DatosLimpios[[#This Row],[Financial Loss (in Million $) ]]))*1000</f>
        <v>5377000</v>
      </c>
      <c r="M829" s="11" t="str">
        <f>IF(DatosLimpios[[#This Row],[Perdida economica UNK]]&gt;4000000,"Alta", IF(DatosLimpios[[#This Row],[Perdida economica UNK]]&gt;100000,"Media", "Baja"))</f>
        <v>Alta</v>
      </c>
      <c r="N829" s="18" t="s">
        <v>878</v>
      </c>
      <c r="O829" s="3" t="s">
        <v>33</v>
      </c>
      <c r="P829" s="2">
        <f>IF(DatosLimpios[[#This Row],[Number of Affected Users]]="six hundred",600,VALUE(DatosLimpios[[#This Row],[Number of Affected Users]]))</f>
        <v>302180</v>
      </c>
      <c r="Q829" s="2">
        <f>IF(DatosLimpios[[#This Row],[Number of Affected Users]]="six hundred",600,VALUE(DatosLimpios[[#This Row],[Number of Affected Users]]))</f>
        <v>302180</v>
      </c>
      <c r="R829" s="11">
        <f>DatosLimpios[[#This Row],[Perdida economica UNK]] /DatosLimpios[[#This Row],[Nº de Usuarios Afectados]]</f>
        <v>17.794030048315573</v>
      </c>
      <c r="S829" s="11" t="str">
        <f>IF(DatosLimpios[[#This Row],[Perdida $ por Usuario]]&gt;100, "Grave",IF(DatosLimpios[[#This Row],[Perdida $ por Usuario]]&gt;40, "Moderada","Leve"))</f>
        <v>Leve</v>
      </c>
      <c r="T829" s="1" t="str">
        <f t="shared" si="12"/>
        <v>Insider</v>
      </c>
      <c r="U829" s="3" t="s">
        <v>25</v>
      </c>
      <c r="V829" s="3" t="s">
        <v>31</v>
      </c>
      <c r="W829" s="2">
        <v>11</v>
      </c>
      <c r="X829" s="2" t="str">
        <f>IF(DatosLimpios[[#This Row],[Incident Resolution Time (in Hours)]]&gt;50,"Tardia",IF(DatosLimpios[[#This Row],[Incident Resolution Time (in Hours)]]&gt;20,"Media","Rapida" ))</f>
        <v>Rapida</v>
      </c>
    </row>
    <row r="830" spans="1:24" x14ac:dyDescent="0.25">
      <c r="A830" s="2">
        <v>833</v>
      </c>
      <c r="B830" s="3" t="s">
        <v>87</v>
      </c>
      <c r="C8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30" s="1" t="str">
        <f>IFERROR(VLOOKUP(DatosLimpios[[#This Row],[Paises]], TablaRegiones[],2,FALSE), "Otra")</f>
        <v>América</v>
      </c>
      <c r="E830" s="2">
        <v>2016</v>
      </c>
      <c r="F830" s="3" t="s">
        <v>17</v>
      </c>
      <c r="G830" s="2">
        <f xml:space="preserve"> 2025 -DatosLimpios[[#This Row],[Year]]</f>
        <v>9</v>
      </c>
      <c r="H830" s="1" t="str">
        <f>IF(TRIM(DatosLimpios[[#This Row],[Attack Type]])="","Unknown",PROPER(TRIM(LOWER(DatosLimpios[[#This Row],[Attack Type]]))))</f>
        <v>Ransomware</v>
      </c>
      <c r="I830" s="3" t="s">
        <v>69</v>
      </c>
      <c r="J83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30" s="11">
        <v>821</v>
      </c>
      <c r="L830" s="11">
        <f>IF(DatosLimpios[[#This Row],[Financial Loss (in Million $) ]]="",0,ABS(DatosLimpios[[#This Row],[Financial Loss (in Million $) ]]))*1000</f>
        <v>821000</v>
      </c>
      <c r="M830" s="11" t="str">
        <f>IF(DatosLimpios[[#This Row],[Perdida economica UNK]]&gt;4000000,"Alta", IF(DatosLimpios[[#This Row],[Perdida economica UNK]]&gt;100000,"Media", "Baja"))</f>
        <v>Media</v>
      </c>
      <c r="N830" s="18" t="s">
        <v>879</v>
      </c>
      <c r="O830" s="3" t="s">
        <v>29</v>
      </c>
      <c r="P830" s="2">
        <f>IF(DatosLimpios[[#This Row],[Number of Affected Users]]="six hundred",600,VALUE(DatosLimpios[[#This Row],[Number of Affected Users]]))</f>
        <v>537592</v>
      </c>
      <c r="Q830" s="2">
        <f>IF(DatosLimpios[[#This Row],[Number of Affected Users]]="six hundred",600,VALUE(DatosLimpios[[#This Row],[Number of Affected Users]]))</f>
        <v>537592</v>
      </c>
      <c r="R830" s="11">
        <f>DatosLimpios[[#This Row],[Perdida economica UNK]] /DatosLimpios[[#This Row],[Nº de Usuarios Afectados]]</f>
        <v>1.527180463995</v>
      </c>
      <c r="S830" s="11" t="str">
        <f>IF(DatosLimpios[[#This Row],[Perdida $ por Usuario]]&gt;100, "Grave",IF(DatosLimpios[[#This Row],[Perdida $ por Usuario]]&gt;40, "Moderada","Leve"))</f>
        <v>Leve</v>
      </c>
      <c r="T830" s="1" t="str">
        <f t="shared" si="12"/>
        <v>Nation-state</v>
      </c>
      <c r="U830" s="3" t="s">
        <v>34</v>
      </c>
      <c r="V830" s="3" t="s">
        <v>37</v>
      </c>
      <c r="W830" s="2">
        <v>11</v>
      </c>
      <c r="X830" s="2" t="str">
        <f>IF(DatosLimpios[[#This Row],[Incident Resolution Time (in Hours)]]&gt;50,"Tardia",IF(DatosLimpios[[#This Row],[Incident Resolution Time (in Hours)]]&gt;20,"Media","Rapida" ))</f>
        <v>Rapida</v>
      </c>
    </row>
    <row r="831" spans="1:24" x14ac:dyDescent="0.25">
      <c r="A831" s="2">
        <v>834</v>
      </c>
      <c r="B831" s="3" t="s">
        <v>66</v>
      </c>
      <c r="C8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831" s="1" t="str">
        <f>IFERROR(VLOOKUP(DatosLimpios[[#This Row],[Paises]], TablaRegiones[],2,FALSE), "Otra")</f>
        <v>América</v>
      </c>
      <c r="E831" s="2">
        <v>2022</v>
      </c>
      <c r="F831" s="3" t="s">
        <v>42</v>
      </c>
      <c r="G831" s="2">
        <f xml:space="preserve"> 2025 -DatosLimpios[[#This Row],[Year]]</f>
        <v>3</v>
      </c>
      <c r="H831" s="1" t="str">
        <f>IF(TRIM(DatosLimpios[[#This Row],[Attack Type]])="","Unknown",PROPER(TRIM(LOWER(DatosLimpios[[#This Row],[Attack Type]]))))</f>
        <v>Sql Injection</v>
      </c>
      <c r="I831" s="3" t="s">
        <v>18</v>
      </c>
      <c r="J83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31" s="11">
        <v>2585</v>
      </c>
      <c r="L831" s="11">
        <f>IF(DatosLimpios[[#This Row],[Financial Loss (in Million $) ]]="",0,ABS(DatosLimpios[[#This Row],[Financial Loss (in Million $) ]]))*1000</f>
        <v>2585000</v>
      </c>
      <c r="M831" s="11" t="str">
        <f>IF(DatosLimpios[[#This Row],[Perdida economica UNK]]&gt;4000000,"Alta", IF(DatosLimpios[[#This Row],[Perdida economica UNK]]&gt;100000,"Media", "Baja"))</f>
        <v>Media</v>
      </c>
      <c r="N831" s="18" t="s">
        <v>880</v>
      </c>
      <c r="O831" s="3" t="s">
        <v>29</v>
      </c>
      <c r="P831" s="2">
        <f>IF(DatosLimpios[[#This Row],[Number of Affected Users]]="six hundred",600,VALUE(DatosLimpios[[#This Row],[Number of Affected Users]]))</f>
        <v>632061</v>
      </c>
      <c r="Q831" s="2">
        <f>IF(DatosLimpios[[#This Row],[Number of Affected Users]]="six hundred",600,VALUE(DatosLimpios[[#This Row],[Number of Affected Users]]))</f>
        <v>632061</v>
      </c>
      <c r="R831" s="11">
        <f>DatosLimpios[[#This Row],[Perdida economica UNK]] /DatosLimpios[[#This Row],[Nº de Usuarios Afectados]]</f>
        <v>4.0897951305332869</v>
      </c>
      <c r="S831" s="11" t="str">
        <f>IF(DatosLimpios[[#This Row],[Perdida $ por Usuario]]&gt;100, "Grave",IF(DatosLimpios[[#This Row],[Perdida $ por Usuario]]&gt;40, "Moderada","Leve"))</f>
        <v>Leve</v>
      </c>
      <c r="T831" s="1" t="str">
        <f t="shared" si="12"/>
        <v>Nation-state</v>
      </c>
      <c r="U831" s="3" t="s">
        <v>52</v>
      </c>
      <c r="V831" s="3" t="s">
        <v>37</v>
      </c>
      <c r="W831" s="2">
        <v>2</v>
      </c>
      <c r="X831" s="2" t="str">
        <f>IF(DatosLimpios[[#This Row],[Incident Resolution Time (in Hours)]]&gt;50,"Tardia",IF(DatosLimpios[[#This Row],[Incident Resolution Time (in Hours)]]&gt;20,"Media","Rapida" ))</f>
        <v>Rapida</v>
      </c>
    </row>
    <row r="832" spans="1:24" x14ac:dyDescent="0.25">
      <c r="A832" s="2">
        <v>835</v>
      </c>
      <c r="B832" s="3" t="s">
        <v>66</v>
      </c>
      <c r="C8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832" s="1" t="str">
        <f>IFERROR(VLOOKUP(DatosLimpios[[#This Row],[Paises]], TablaRegiones[],2,FALSE), "Otra")</f>
        <v>América</v>
      </c>
      <c r="E832" s="2">
        <v>2015</v>
      </c>
      <c r="F832" s="3" t="s">
        <v>39</v>
      </c>
      <c r="G832" s="2">
        <f xml:space="preserve"> 2025 -DatosLimpios[[#This Row],[Year]]</f>
        <v>10</v>
      </c>
      <c r="H832" s="1" t="str">
        <f>IF(TRIM(DatosLimpios[[#This Row],[Attack Type]])="","Unknown",PROPER(TRIM(LOWER(DatosLimpios[[#This Row],[Attack Type]]))))</f>
        <v>Ddos</v>
      </c>
      <c r="I832" s="3" t="s">
        <v>18</v>
      </c>
      <c r="J83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32" s="11">
        <v>6752</v>
      </c>
      <c r="L832" s="11">
        <f>IF(DatosLimpios[[#This Row],[Financial Loss (in Million $) ]]="",0,ABS(DatosLimpios[[#This Row],[Financial Loss (in Million $) ]]))*1000</f>
        <v>6752000</v>
      </c>
      <c r="M832" s="11" t="str">
        <f>IF(DatosLimpios[[#This Row],[Perdida economica UNK]]&gt;4000000,"Alta", IF(DatosLimpios[[#This Row],[Perdida economica UNK]]&gt;100000,"Media", "Baja"))</f>
        <v>Alta</v>
      </c>
      <c r="N832" s="18" t="s">
        <v>881</v>
      </c>
      <c r="O832" s="3" t="s">
        <v>29</v>
      </c>
      <c r="P832" s="2">
        <f>IF(DatosLimpios[[#This Row],[Number of Affected Users]]="six hundred",600,VALUE(DatosLimpios[[#This Row],[Number of Affected Users]]))</f>
        <v>224815</v>
      </c>
      <c r="Q832" s="2">
        <f>IF(DatosLimpios[[#This Row],[Number of Affected Users]]="six hundred",600,VALUE(DatosLimpios[[#This Row],[Number of Affected Users]]))</f>
        <v>224815</v>
      </c>
      <c r="R832" s="11">
        <f>DatosLimpios[[#This Row],[Perdida economica UNK]] /DatosLimpios[[#This Row],[Nº de Usuarios Afectados]]</f>
        <v>30.033583168382894</v>
      </c>
      <c r="S832" s="11" t="str">
        <f>IF(DatosLimpios[[#This Row],[Perdida $ por Usuario]]&gt;100, "Grave",IF(DatosLimpios[[#This Row],[Perdida $ por Usuario]]&gt;40, "Moderada","Leve"))</f>
        <v>Leve</v>
      </c>
      <c r="T832" s="1" t="str">
        <f t="shared" ref="T832:T894" si="13">IF(O832="","Unknown",O832)</f>
        <v>Nation-state</v>
      </c>
      <c r="U832" s="3" t="s">
        <v>34</v>
      </c>
      <c r="V832" s="3" t="s">
        <v>49</v>
      </c>
      <c r="W832" s="2">
        <v>32</v>
      </c>
      <c r="X832" s="2" t="str">
        <f>IF(DatosLimpios[[#This Row],[Incident Resolution Time (in Hours)]]&gt;50,"Tardia",IF(DatosLimpios[[#This Row],[Incident Resolution Time (in Hours)]]&gt;20,"Media","Rapida" ))</f>
        <v>Media</v>
      </c>
    </row>
    <row r="833" spans="1:24" x14ac:dyDescent="0.25">
      <c r="A833" s="2">
        <v>836</v>
      </c>
      <c r="B833" s="3" t="s">
        <v>45</v>
      </c>
      <c r="C8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33" s="1" t="str">
        <f>IFERROR(VLOOKUP(DatosLimpios[[#This Row],[Paises]], TablaRegiones[],2,FALSE), "Otra")</f>
        <v>Asia</v>
      </c>
      <c r="E833" s="2">
        <v>2022</v>
      </c>
      <c r="F833" s="3" t="s">
        <v>39</v>
      </c>
      <c r="G833" s="2">
        <f xml:space="preserve"> 2025 -DatosLimpios[[#This Row],[Year]]</f>
        <v>3</v>
      </c>
      <c r="H833" s="1" t="str">
        <f>IF(TRIM(DatosLimpios[[#This Row],[Attack Type]])="","Unknown",PROPER(TRIM(LOWER(DatosLimpios[[#This Row],[Attack Type]]))))</f>
        <v>Ddos</v>
      </c>
      <c r="I833" s="3" t="s">
        <v>23</v>
      </c>
      <c r="J83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33" s="11">
        <v>2391</v>
      </c>
      <c r="L833" s="11">
        <f>IF(DatosLimpios[[#This Row],[Financial Loss (in Million $) ]]="",0,ABS(DatosLimpios[[#This Row],[Financial Loss (in Million $) ]]))*1000</f>
        <v>2391000</v>
      </c>
      <c r="M833" s="11" t="str">
        <f>IF(DatosLimpios[[#This Row],[Perdida economica UNK]]&gt;4000000,"Alta", IF(DatosLimpios[[#This Row],[Perdida economica UNK]]&gt;100000,"Media", "Baja"))</f>
        <v>Media</v>
      </c>
      <c r="N833" s="18" t="s">
        <v>882</v>
      </c>
      <c r="O833" s="3" t="s">
        <v>36</v>
      </c>
      <c r="P833" s="2">
        <f>IF(DatosLimpios[[#This Row],[Number of Affected Users]]="six hundred",600,VALUE(DatosLimpios[[#This Row],[Number of Affected Users]]))</f>
        <v>169310</v>
      </c>
      <c r="Q833" s="2">
        <f>IF(DatosLimpios[[#This Row],[Number of Affected Users]]="six hundred",600,VALUE(DatosLimpios[[#This Row],[Number of Affected Users]]))</f>
        <v>169310</v>
      </c>
      <c r="R833" s="11">
        <f>DatosLimpios[[#This Row],[Perdida economica UNK]] /DatosLimpios[[#This Row],[Nº de Usuarios Afectados]]</f>
        <v>14.122024688441321</v>
      </c>
      <c r="S833" s="11" t="str">
        <f>IF(DatosLimpios[[#This Row],[Perdida $ por Usuario]]&gt;100, "Grave",IF(DatosLimpios[[#This Row],[Perdida $ por Usuario]]&gt;40, "Moderada","Leve"))</f>
        <v>Leve</v>
      </c>
      <c r="T833" s="1" t="str">
        <f t="shared" si="13"/>
        <v>Unknown</v>
      </c>
      <c r="U833" s="3" t="s">
        <v>25</v>
      </c>
      <c r="V833" s="3" t="s">
        <v>57</v>
      </c>
      <c r="W833" s="2">
        <v>36</v>
      </c>
      <c r="X833" s="2" t="str">
        <f>IF(DatosLimpios[[#This Row],[Incident Resolution Time (in Hours)]]&gt;50,"Tardia",IF(DatosLimpios[[#This Row],[Incident Resolution Time (in Hours)]]&gt;20,"Media","Rapida" ))</f>
        <v>Media</v>
      </c>
    </row>
    <row r="834" spans="1:24" x14ac:dyDescent="0.25">
      <c r="A834" s="2">
        <v>837</v>
      </c>
      <c r="B834" s="3" t="s">
        <v>71</v>
      </c>
      <c r="C8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34" s="1" t="str">
        <f>IFERROR(VLOOKUP(DatosLimpios[[#This Row],[Paises]], TablaRegiones[],2,FALSE), "Otra")</f>
        <v>Asia</v>
      </c>
      <c r="E834" s="2">
        <v>2023</v>
      </c>
      <c r="F834" s="3" t="s">
        <v>22</v>
      </c>
      <c r="G834" s="2">
        <f xml:space="preserve"> 2025 -DatosLimpios[[#This Row],[Year]]</f>
        <v>2</v>
      </c>
      <c r="H834" s="1" t="str">
        <f>IF(TRIM(DatosLimpios[[#This Row],[Attack Type]])="","Unknown",PROPER(TRIM(LOWER(DatosLimpios[[#This Row],[Attack Type]]))))</f>
        <v>Man-In-The-Middle</v>
      </c>
      <c r="I834" s="3" t="s">
        <v>27</v>
      </c>
      <c r="J83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34" s="11">
        <v>8698</v>
      </c>
      <c r="L834" s="11">
        <f>IF(DatosLimpios[[#This Row],[Financial Loss (in Million $) ]]="",0,ABS(DatosLimpios[[#This Row],[Financial Loss (in Million $) ]]))*1000</f>
        <v>8698000</v>
      </c>
      <c r="M834" s="11" t="str">
        <f>IF(DatosLimpios[[#This Row],[Perdida economica UNK]]&gt;4000000,"Alta", IF(DatosLimpios[[#This Row],[Perdida economica UNK]]&gt;100000,"Media", "Baja"))</f>
        <v>Alta</v>
      </c>
      <c r="N834" s="18" t="s">
        <v>883</v>
      </c>
      <c r="O834" s="3" t="s">
        <v>29</v>
      </c>
      <c r="P834" s="2">
        <f>IF(DatosLimpios[[#This Row],[Number of Affected Users]]="six hundred",600,VALUE(DatosLimpios[[#This Row],[Number of Affected Users]]))</f>
        <v>635827</v>
      </c>
      <c r="Q834" s="2">
        <f>IF(DatosLimpios[[#This Row],[Number of Affected Users]]="six hundred",600,VALUE(DatosLimpios[[#This Row],[Number of Affected Users]]))</f>
        <v>635827</v>
      </c>
      <c r="R834" s="11">
        <f>DatosLimpios[[#This Row],[Perdida economica UNK]] /DatosLimpios[[#This Row],[Nº de Usuarios Afectados]]</f>
        <v>13.679821712509849</v>
      </c>
      <c r="S834" s="11" t="str">
        <f>IF(DatosLimpios[[#This Row],[Perdida $ por Usuario]]&gt;100, "Grave",IF(DatosLimpios[[#This Row],[Perdida $ por Usuario]]&gt;40, "Moderada","Leve"))</f>
        <v>Leve</v>
      </c>
      <c r="T834" s="1" t="str">
        <f t="shared" si="13"/>
        <v>Nation-state</v>
      </c>
      <c r="U834" s="3" t="s">
        <v>34</v>
      </c>
      <c r="V834" s="3" t="s">
        <v>57</v>
      </c>
      <c r="W834" s="2">
        <v>72</v>
      </c>
      <c r="X834" s="2" t="str">
        <f>IF(DatosLimpios[[#This Row],[Incident Resolution Time (in Hours)]]&gt;50,"Tardia",IF(DatosLimpios[[#This Row],[Incident Resolution Time (in Hours)]]&gt;20,"Media","Rapida" ))</f>
        <v>Tardia</v>
      </c>
    </row>
    <row r="835" spans="1:24" x14ac:dyDescent="0.25">
      <c r="A835" s="2">
        <v>838</v>
      </c>
      <c r="B835" s="3" t="s">
        <v>26</v>
      </c>
      <c r="C8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835" s="1" t="str">
        <f>IFERROR(VLOOKUP(DatosLimpios[[#This Row],[Paises]], TablaRegiones[],2,FALSE), "Otra")</f>
        <v>Europa</v>
      </c>
      <c r="E835" s="2">
        <v>2022</v>
      </c>
      <c r="F835" s="3" t="s">
        <v>17</v>
      </c>
      <c r="G835" s="2">
        <f xml:space="preserve"> 2025 -DatosLimpios[[#This Row],[Year]]</f>
        <v>3</v>
      </c>
      <c r="H835" s="1" t="str">
        <f>IF(TRIM(DatosLimpios[[#This Row],[Attack Type]])="","Unknown",PROPER(TRIM(LOWER(DatosLimpios[[#This Row],[Attack Type]]))))</f>
        <v>Ransomware</v>
      </c>
      <c r="I835" s="3" t="s">
        <v>23</v>
      </c>
      <c r="J83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35" s="11">
        <v>6367</v>
      </c>
      <c r="L835" s="11">
        <f>IF(DatosLimpios[[#This Row],[Financial Loss (in Million $) ]]="",0,ABS(DatosLimpios[[#This Row],[Financial Loss (in Million $) ]]))*1000</f>
        <v>6367000</v>
      </c>
      <c r="M835" s="11" t="str">
        <f>IF(DatosLimpios[[#This Row],[Perdida economica UNK]]&gt;4000000,"Alta", IF(DatosLimpios[[#This Row],[Perdida economica UNK]]&gt;100000,"Media", "Baja"))</f>
        <v>Alta</v>
      </c>
      <c r="N835" s="18" t="s">
        <v>884</v>
      </c>
      <c r="O835" s="3" t="s">
        <v>36</v>
      </c>
      <c r="P835" s="2">
        <f>IF(DatosLimpios[[#This Row],[Number of Affected Users]]="six hundred",600,VALUE(DatosLimpios[[#This Row],[Number of Affected Users]]))</f>
        <v>560021</v>
      </c>
      <c r="Q835" s="2">
        <f>IF(DatosLimpios[[#This Row],[Number of Affected Users]]="six hundred",600,VALUE(DatosLimpios[[#This Row],[Number of Affected Users]]))</f>
        <v>560021</v>
      </c>
      <c r="R835" s="11">
        <f>DatosLimpios[[#This Row],[Perdida economica UNK]] /DatosLimpios[[#This Row],[Nº de Usuarios Afectados]]</f>
        <v>11.369216511523675</v>
      </c>
      <c r="S835" s="11" t="str">
        <f>IF(DatosLimpios[[#This Row],[Perdida $ por Usuario]]&gt;100, "Grave",IF(DatosLimpios[[#This Row],[Perdida $ por Usuario]]&gt;40, "Moderada","Leve"))</f>
        <v>Leve</v>
      </c>
      <c r="T835" s="1" t="str">
        <f t="shared" si="13"/>
        <v>Unknown</v>
      </c>
      <c r="U835" s="3" t="s">
        <v>52</v>
      </c>
      <c r="V835" s="3" t="s">
        <v>57</v>
      </c>
      <c r="W835" s="2">
        <v>43</v>
      </c>
      <c r="X835" s="2" t="str">
        <f>IF(DatosLimpios[[#This Row],[Incident Resolution Time (in Hours)]]&gt;50,"Tardia",IF(DatosLimpios[[#This Row],[Incident Resolution Time (in Hours)]]&gt;20,"Media","Rapida" ))</f>
        <v>Media</v>
      </c>
    </row>
    <row r="836" spans="1:24" x14ac:dyDescent="0.25">
      <c r="A836" s="2">
        <v>839</v>
      </c>
      <c r="B836" s="3" t="s">
        <v>71</v>
      </c>
      <c r="C8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36" s="1" t="str">
        <f>IFERROR(VLOOKUP(DatosLimpios[[#This Row],[Paises]], TablaRegiones[],2,FALSE), "Otra")</f>
        <v>Asia</v>
      </c>
      <c r="E836" s="2">
        <v>2021</v>
      </c>
      <c r="F836" s="3" t="s">
        <v>22</v>
      </c>
      <c r="G836" s="2">
        <f xml:space="preserve"> 2025 -DatosLimpios[[#This Row],[Year]]</f>
        <v>4</v>
      </c>
      <c r="H836" s="1" t="str">
        <f>IF(TRIM(DatosLimpios[[#This Row],[Attack Type]])="","Unknown",PROPER(TRIM(LOWER(DatosLimpios[[#This Row],[Attack Type]]))))</f>
        <v>Man-In-The-Middle</v>
      </c>
      <c r="I836" s="3" t="s">
        <v>69</v>
      </c>
      <c r="J83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36" s="11">
        <v>6103</v>
      </c>
      <c r="L836" s="11">
        <f>IF(DatosLimpios[[#This Row],[Financial Loss (in Million $) ]]="",0,ABS(DatosLimpios[[#This Row],[Financial Loss (in Million $) ]]))*1000</f>
        <v>6103000</v>
      </c>
      <c r="M836" s="11" t="str">
        <f>IF(DatosLimpios[[#This Row],[Perdida economica UNK]]&gt;4000000,"Alta", IF(DatosLimpios[[#This Row],[Perdida economica UNK]]&gt;100000,"Media", "Baja"))</f>
        <v>Alta</v>
      </c>
      <c r="N836" s="18" t="s">
        <v>885</v>
      </c>
      <c r="O836" s="3" t="s">
        <v>29</v>
      </c>
      <c r="P836" s="2">
        <f>IF(DatosLimpios[[#This Row],[Number of Affected Users]]="six hundred",600,VALUE(DatosLimpios[[#This Row],[Number of Affected Users]]))</f>
        <v>768506</v>
      </c>
      <c r="Q836" s="2">
        <f>IF(DatosLimpios[[#This Row],[Number of Affected Users]]="six hundred",600,VALUE(DatosLimpios[[#This Row],[Number of Affected Users]]))</f>
        <v>768506</v>
      </c>
      <c r="R836" s="11">
        <f>DatosLimpios[[#This Row],[Perdida economica UNK]] /DatosLimpios[[#This Row],[Nº de Usuarios Afectados]]</f>
        <v>7.9413823704694559</v>
      </c>
      <c r="S836" s="11" t="str">
        <f>IF(DatosLimpios[[#This Row],[Perdida $ por Usuario]]&gt;100, "Grave",IF(DatosLimpios[[#This Row],[Perdida $ por Usuario]]&gt;40, "Moderada","Leve"))</f>
        <v>Leve</v>
      </c>
      <c r="T836" s="1" t="str">
        <f t="shared" si="13"/>
        <v>Nation-state</v>
      </c>
      <c r="U836" s="3" t="s">
        <v>52</v>
      </c>
      <c r="V836" s="3" t="s">
        <v>31</v>
      </c>
      <c r="W836" s="2">
        <v>11</v>
      </c>
      <c r="X836" s="2" t="str">
        <f>IF(DatosLimpios[[#This Row],[Incident Resolution Time (in Hours)]]&gt;50,"Tardia",IF(DatosLimpios[[#This Row],[Incident Resolution Time (in Hours)]]&gt;20,"Media","Rapida" ))</f>
        <v>Rapida</v>
      </c>
    </row>
    <row r="837" spans="1:24" x14ac:dyDescent="0.25">
      <c r="A837" s="2">
        <v>840</v>
      </c>
      <c r="B837" s="3" t="s">
        <v>58</v>
      </c>
      <c r="C8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37" s="1" t="str">
        <f>IFERROR(VLOOKUP(DatosLimpios[[#This Row],[Paises]], TablaRegiones[],2,FALSE), "Otra")</f>
        <v>Oceanía</v>
      </c>
      <c r="E837" s="2">
        <v>2018</v>
      </c>
      <c r="F837" s="3" t="s">
        <v>50</v>
      </c>
      <c r="G837" s="2">
        <f xml:space="preserve"> 2025 -DatosLimpios[[#This Row],[Year]]</f>
        <v>7</v>
      </c>
      <c r="H837" s="1" t="str">
        <f>IF(TRIM(DatosLimpios[[#This Row],[Attack Type]])="","Unknown",PROPER(TRIM(LOWER(DatosLimpios[[#This Row],[Attack Type]]))))</f>
        <v>Phishing</v>
      </c>
      <c r="I837" s="3" t="s">
        <v>47</v>
      </c>
      <c r="J83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37" s="11">
        <v>3994</v>
      </c>
      <c r="L837" s="11">
        <f>IF(DatosLimpios[[#This Row],[Financial Loss (in Million $) ]]="",0,ABS(DatosLimpios[[#This Row],[Financial Loss (in Million $) ]]))*1000</f>
        <v>3994000</v>
      </c>
      <c r="M837" s="11" t="str">
        <f>IF(DatosLimpios[[#This Row],[Perdida economica UNK]]&gt;4000000,"Alta", IF(DatosLimpios[[#This Row],[Perdida economica UNK]]&gt;100000,"Media", "Baja"))</f>
        <v>Media</v>
      </c>
      <c r="N837" s="18" t="s">
        <v>886</v>
      </c>
      <c r="O837" s="3" t="s">
        <v>14</v>
      </c>
      <c r="P837" s="2">
        <f>IF(DatosLimpios[[#This Row],[Number of Affected Users]]="six hundred",600,VALUE(DatosLimpios[[#This Row],[Number of Affected Users]]))</f>
        <v>755469</v>
      </c>
      <c r="Q837" s="2">
        <f>IF(DatosLimpios[[#This Row],[Number of Affected Users]]="six hundred",600,VALUE(DatosLimpios[[#This Row],[Number of Affected Users]]))</f>
        <v>755469</v>
      </c>
      <c r="R837" s="11">
        <f>DatosLimpios[[#This Row],[Perdida economica UNK]] /DatosLimpios[[#This Row],[Nº de Usuarios Afectados]]</f>
        <v>5.2867821181279444</v>
      </c>
      <c r="S837" s="11" t="str">
        <f>IF(DatosLimpios[[#This Row],[Perdida $ por Usuario]]&gt;100, "Grave",IF(DatosLimpios[[#This Row],[Perdida $ por Usuario]]&gt;40, "Moderada","Leve"))</f>
        <v>Leve</v>
      </c>
      <c r="T837" s="1" t="str">
        <f t="shared" si="13"/>
        <v>Hacker Group</v>
      </c>
      <c r="U837" s="3" t="s">
        <v>34</v>
      </c>
      <c r="V837" s="3" t="s">
        <v>37</v>
      </c>
      <c r="W837" s="2">
        <v>58</v>
      </c>
      <c r="X837" s="2" t="str">
        <f>IF(DatosLimpios[[#This Row],[Incident Resolution Time (in Hours)]]&gt;50,"Tardia",IF(DatosLimpios[[#This Row],[Incident Resolution Time (in Hours)]]&gt;20,"Media","Rapida" ))</f>
        <v>Tardia</v>
      </c>
    </row>
    <row r="838" spans="1:24" x14ac:dyDescent="0.25">
      <c r="A838" s="2">
        <v>841</v>
      </c>
      <c r="B838" s="3" t="s">
        <v>45</v>
      </c>
      <c r="C8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38" s="1" t="str">
        <f>IFERROR(VLOOKUP(DatosLimpios[[#This Row],[Paises]], TablaRegiones[],2,FALSE), "Otra")</f>
        <v>Asia</v>
      </c>
      <c r="E838" s="2">
        <v>2022</v>
      </c>
      <c r="F838" s="3" t="s">
        <v>17</v>
      </c>
      <c r="G838" s="2">
        <f xml:space="preserve"> 2025 -DatosLimpios[[#This Row],[Year]]</f>
        <v>3</v>
      </c>
      <c r="H838" s="1" t="str">
        <f>IF(TRIM(DatosLimpios[[#This Row],[Attack Type]])="","Unknown",PROPER(TRIM(LOWER(DatosLimpios[[#This Row],[Attack Type]]))))</f>
        <v>Ransomware</v>
      </c>
      <c r="I838" s="3" t="s">
        <v>18</v>
      </c>
      <c r="J83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38" s="11">
        <v>7405</v>
      </c>
      <c r="L838" s="11">
        <f>IF(DatosLimpios[[#This Row],[Financial Loss (in Million $) ]]="",0,ABS(DatosLimpios[[#This Row],[Financial Loss (in Million $) ]]))*1000</f>
        <v>7405000</v>
      </c>
      <c r="M838" s="11" t="str">
        <f>IF(DatosLimpios[[#This Row],[Perdida economica UNK]]&gt;4000000,"Alta", IF(DatosLimpios[[#This Row],[Perdida economica UNK]]&gt;100000,"Media", "Baja"))</f>
        <v>Alta</v>
      </c>
      <c r="N838" s="18" t="s">
        <v>887</v>
      </c>
      <c r="O838" s="3" t="s">
        <v>14</v>
      </c>
      <c r="P838" s="2">
        <f>IF(DatosLimpios[[#This Row],[Number of Affected Users]]="six hundred",600,VALUE(DatosLimpios[[#This Row],[Number of Affected Users]]))</f>
        <v>205336</v>
      </c>
      <c r="Q838" s="2">
        <f>IF(DatosLimpios[[#This Row],[Number of Affected Users]]="six hundred",600,VALUE(DatosLimpios[[#This Row],[Number of Affected Users]]))</f>
        <v>205336</v>
      </c>
      <c r="R838" s="11">
        <f>DatosLimpios[[#This Row],[Perdida economica UNK]] /DatosLimpios[[#This Row],[Nº de Usuarios Afectados]]</f>
        <v>36.06284333969689</v>
      </c>
      <c r="S838" s="11" t="str">
        <f>IF(DatosLimpios[[#This Row],[Perdida $ por Usuario]]&gt;100, "Grave",IF(DatosLimpios[[#This Row],[Perdida $ por Usuario]]&gt;40, "Moderada","Leve"))</f>
        <v>Leve</v>
      </c>
      <c r="T838" s="1" t="str">
        <f t="shared" si="13"/>
        <v>Hacker Group</v>
      </c>
      <c r="U838" s="3" t="s">
        <v>34</v>
      </c>
      <c r="V838" s="3" t="s">
        <v>31</v>
      </c>
      <c r="W838" s="2">
        <v>2</v>
      </c>
      <c r="X838" s="2" t="str">
        <f>IF(DatosLimpios[[#This Row],[Incident Resolution Time (in Hours)]]&gt;50,"Tardia",IF(DatosLimpios[[#This Row],[Incident Resolution Time (in Hours)]]&gt;20,"Media","Rapida" ))</f>
        <v>Rapida</v>
      </c>
    </row>
    <row r="839" spans="1:24" x14ac:dyDescent="0.25">
      <c r="A839" s="2">
        <v>842</v>
      </c>
      <c r="B839" s="3" t="s">
        <v>41</v>
      </c>
      <c r="C8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39" s="1" t="str">
        <f>IFERROR(VLOOKUP(DatosLimpios[[#This Row],[Paises]], TablaRegiones[],2,FALSE), "Otra")</f>
        <v>Europa</v>
      </c>
      <c r="E839" s="2">
        <v>2020</v>
      </c>
      <c r="F839" s="3" t="s">
        <v>39</v>
      </c>
      <c r="G839" s="2">
        <f xml:space="preserve"> 2025 -DatosLimpios[[#This Row],[Year]]</f>
        <v>5</v>
      </c>
      <c r="H839" s="1" t="str">
        <f>IF(TRIM(DatosLimpios[[#This Row],[Attack Type]])="","Unknown",PROPER(TRIM(LOWER(DatosLimpios[[#This Row],[Attack Type]]))))</f>
        <v>Ddos</v>
      </c>
      <c r="I839" s="3" t="s">
        <v>23</v>
      </c>
      <c r="J8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39" s="11">
        <v>752</v>
      </c>
      <c r="L839" s="11">
        <f>IF(DatosLimpios[[#This Row],[Financial Loss (in Million $) ]]="",0,ABS(DatosLimpios[[#This Row],[Financial Loss (in Million $) ]]))*1000</f>
        <v>752000</v>
      </c>
      <c r="M839" s="11" t="str">
        <f>IF(DatosLimpios[[#This Row],[Perdida economica UNK]]&gt;4000000,"Alta", IF(DatosLimpios[[#This Row],[Perdida economica UNK]]&gt;100000,"Media", "Baja"))</f>
        <v>Media</v>
      </c>
      <c r="N839" s="18" t="s">
        <v>888</v>
      </c>
      <c r="O839" s="3" t="s">
        <v>29</v>
      </c>
      <c r="P839" s="2">
        <f>IF(DatosLimpios[[#This Row],[Number of Affected Users]]="six hundred",600,VALUE(DatosLimpios[[#This Row],[Number of Affected Users]]))</f>
        <v>957779</v>
      </c>
      <c r="Q839" s="2">
        <f>IF(DatosLimpios[[#This Row],[Number of Affected Users]]="six hundred",600,VALUE(DatosLimpios[[#This Row],[Number of Affected Users]]))</f>
        <v>957779</v>
      </c>
      <c r="R839" s="11">
        <f>DatosLimpios[[#This Row],[Perdida economica UNK]] /DatosLimpios[[#This Row],[Nº de Usuarios Afectados]]</f>
        <v>0.78514981013365293</v>
      </c>
      <c r="S839" s="11" t="str">
        <f>IF(DatosLimpios[[#This Row],[Perdida $ por Usuario]]&gt;100, "Grave",IF(DatosLimpios[[#This Row],[Perdida $ por Usuario]]&gt;40, "Moderada","Leve"))</f>
        <v>Leve</v>
      </c>
      <c r="T839" s="1" t="str">
        <f t="shared" si="13"/>
        <v>Nation-state</v>
      </c>
      <c r="U839" s="3" t="s">
        <v>34</v>
      </c>
      <c r="V839" s="3" t="s">
        <v>57</v>
      </c>
      <c r="W839" s="2">
        <v>17</v>
      </c>
      <c r="X839" s="2" t="str">
        <f>IF(DatosLimpios[[#This Row],[Incident Resolution Time (in Hours)]]&gt;50,"Tardia",IF(DatosLimpios[[#This Row],[Incident Resolution Time (in Hours)]]&gt;20,"Media","Rapida" ))</f>
        <v>Rapida</v>
      </c>
    </row>
    <row r="840" spans="1:24" x14ac:dyDescent="0.25">
      <c r="A840" s="2">
        <v>843</v>
      </c>
      <c r="B840" s="3" t="s">
        <v>26</v>
      </c>
      <c r="C8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840" s="1" t="str">
        <f>IFERROR(VLOOKUP(DatosLimpios[[#This Row],[Paises]], TablaRegiones[],2,FALSE), "Otra")</f>
        <v>Europa</v>
      </c>
      <c r="E840" s="2">
        <v>2017</v>
      </c>
      <c r="F840" s="3" t="s">
        <v>63</v>
      </c>
      <c r="G840" s="2">
        <f xml:space="preserve"> 2025 -DatosLimpios[[#This Row],[Year]]</f>
        <v>8</v>
      </c>
      <c r="H840" s="1" t="str">
        <f>IF(TRIM(DatosLimpios[[#This Row],[Attack Type]])="","Unknown",PROPER(TRIM(LOWER(DatosLimpios[[#This Row],[Attack Type]]))))</f>
        <v>Malware</v>
      </c>
      <c r="I840" s="3" t="s">
        <v>12</v>
      </c>
      <c r="J84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40" s="11">
        <v>2947</v>
      </c>
      <c r="L840" s="11">
        <f>IF(DatosLimpios[[#This Row],[Financial Loss (in Million $) ]]="",0,ABS(DatosLimpios[[#This Row],[Financial Loss (in Million $) ]]))*1000</f>
        <v>2947000</v>
      </c>
      <c r="M840" s="11" t="str">
        <f>IF(DatosLimpios[[#This Row],[Perdida economica UNK]]&gt;4000000,"Alta", IF(DatosLimpios[[#This Row],[Perdida economica UNK]]&gt;100000,"Media", "Baja"))</f>
        <v>Media</v>
      </c>
      <c r="N840" s="18" t="s">
        <v>889</v>
      </c>
      <c r="O840" s="3" t="s">
        <v>14</v>
      </c>
      <c r="P840" s="2">
        <f>IF(DatosLimpios[[#This Row],[Number of Affected Users]]="six hundred",600,VALUE(DatosLimpios[[#This Row],[Number of Affected Users]]))</f>
        <v>85644</v>
      </c>
      <c r="Q840" s="2">
        <f>IF(DatosLimpios[[#This Row],[Number of Affected Users]]="six hundred",600,VALUE(DatosLimpios[[#This Row],[Number of Affected Users]]))</f>
        <v>85644</v>
      </c>
      <c r="R840" s="11">
        <f>DatosLimpios[[#This Row],[Perdida economica UNK]] /DatosLimpios[[#This Row],[Nº de Usuarios Afectados]]</f>
        <v>34.409882770538509</v>
      </c>
      <c r="S840" s="11" t="str">
        <f>IF(DatosLimpios[[#This Row],[Perdida $ por Usuario]]&gt;100, "Grave",IF(DatosLimpios[[#This Row],[Perdida $ por Usuario]]&gt;40, "Moderada","Leve"))</f>
        <v>Leve</v>
      </c>
      <c r="T840" s="1" t="str">
        <f t="shared" si="13"/>
        <v>Hacker Group</v>
      </c>
      <c r="U840" s="3" t="s">
        <v>34</v>
      </c>
      <c r="V840" s="3" t="s">
        <v>31</v>
      </c>
      <c r="W840" s="2">
        <v>3</v>
      </c>
      <c r="X840" s="2" t="str">
        <f>IF(DatosLimpios[[#This Row],[Incident Resolution Time (in Hours)]]&gt;50,"Tardia",IF(DatosLimpios[[#This Row],[Incident Resolution Time (in Hours)]]&gt;20,"Media","Rapida" ))</f>
        <v>Rapida</v>
      </c>
    </row>
    <row r="841" spans="1:24" x14ac:dyDescent="0.25">
      <c r="A841" s="2">
        <v>844</v>
      </c>
      <c r="B841" s="3" t="s">
        <v>41</v>
      </c>
      <c r="C8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41" s="1" t="str">
        <f>IFERROR(VLOOKUP(DatosLimpios[[#This Row],[Paises]], TablaRegiones[],2,FALSE), "Otra")</f>
        <v>Europa</v>
      </c>
      <c r="E841" s="2">
        <v>2019</v>
      </c>
      <c r="F841" s="3" t="s">
        <v>22</v>
      </c>
      <c r="G841" s="2">
        <f xml:space="preserve"> 2025 -DatosLimpios[[#This Row],[Year]]</f>
        <v>6</v>
      </c>
      <c r="H841" s="1" t="str">
        <f>IF(TRIM(DatosLimpios[[#This Row],[Attack Type]])="","Unknown",PROPER(TRIM(LOWER(DatosLimpios[[#This Row],[Attack Type]]))))</f>
        <v>Man-In-The-Middle</v>
      </c>
      <c r="I841" s="3" t="s">
        <v>27</v>
      </c>
      <c r="J84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41" s="11">
        <v>7599</v>
      </c>
      <c r="L841" s="11">
        <f>IF(DatosLimpios[[#This Row],[Financial Loss (in Million $) ]]="",0,ABS(DatosLimpios[[#This Row],[Financial Loss (in Million $) ]]))*1000</f>
        <v>7599000</v>
      </c>
      <c r="M841" s="11" t="str">
        <f>IF(DatosLimpios[[#This Row],[Perdida economica UNK]]&gt;4000000,"Alta", IF(DatosLimpios[[#This Row],[Perdida economica UNK]]&gt;100000,"Media", "Baja"))</f>
        <v>Alta</v>
      </c>
      <c r="N841" s="18" t="s">
        <v>890</v>
      </c>
      <c r="O841" s="3" t="s">
        <v>33</v>
      </c>
      <c r="P841" s="2">
        <f>IF(DatosLimpios[[#This Row],[Number of Affected Users]]="six hundred",600,VALUE(DatosLimpios[[#This Row],[Number of Affected Users]]))</f>
        <v>561713</v>
      </c>
      <c r="Q841" s="2">
        <f>IF(DatosLimpios[[#This Row],[Number of Affected Users]]="six hundred",600,VALUE(DatosLimpios[[#This Row],[Number of Affected Users]]))</f>
        <v>561713</v>
      </c>
      <c r="R841" s="11">
        <f>DatosLimpios[[#This Row],[Perdida economica UNK]] /DatosLimpios[[#This Row],[Nº de Usuarios Afectados]]</f>
        <v>13.528260873435366</v>
      </c>
      <c r="S841" s="11" t="str">
        <f>IF(DatosLimpios[[#This Row],[Perdida $ por Usuario]]&gt;100, "Grave",IF(DatosLimpios[[#This Row],[Perdida $ por Usuario]]&gt;40, "Moderada","Leve"))</f>
        <v>Leve</v>
      </c>
      <c r="T841" s="1" t="str">
        <f t="shared" si="13"/>
        <v>Insider</v>
      </c>
      <c r="U841" s="3" t="s">
        <v>15</v>
      </c>
      <c r="V841" s="3" t="s">
        <v>49</v>
      </c>
      <c r="W841" s="2">
        <v>31</v>
      </c>
      <c r="X841" s="2" t="str">
        <f>IF(DatosLimpios[[#This Row],[Incident Resolution Time (in Hours)]]&gt;50,"Tardia",IF(DatosLimpios[[#This Row],[Incident Resolution Time (in Hours)]]&gt;20,"Media","Rapida" ))</f>
        <v>Media</v>
      </c>
    </row>
    <row r="842" spans="1:24" x14ac:dyDescent="0.25">
      <c r="A842" s="2">
        <v>845</v>
      </c>
      <c r="B842" s="3" t="s">
        <v>32</v>
      </c>
      <c r="C8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842" s="1" t="str">
        <f>IFERROR(VLOOKUP(DatosLimpios[[#This Row],[Paises]], TablaRegiones[],2,FALSE), "Otra")</f>
        <v>Europa</v>
      </c>
      <c r="E842" s="2">
        <v>2017</v>
      </c>
      <c r="F842" s="3" t="s">
        <v>50</v>
      </c>
      <c r="G842" s="2">
        <f xml:space="preserve"> 2025 -DatosLimpios[[#This Row],[Year]]</f>
        <v>8</v>
      </c>
      <c r="H842" s="1" t="str">
        <f>IF(TRIM(DatosLimpios[[#This Row],[Attack Type]])="","Unknown",PROPER(TRIM(LOWER(DatosLimpios[[#This Row],[Attack Type]]))))</f>
        <v>Phishing</v>
      </c>
      <c r="I842" s="3" t="s">
        <v>47</v>
      </c>
      <c r="J84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42" s="11">
        <v>5357</v>
      </c>
      <c r="L842" s="11">
        <f>IF(DatosLimpios[[#This Row],[Financial Loss (in Million $) ]]="",0,ABS(DatosLimpios[[#This Row],[Financial Loss (in Million $) ]]))*1000</f>
        <v>5357000</v>
      </c>
      <c r="M842" s="11" t="str">
        <f>IF(DatosLimpios[[#This Row],[Perdida economica UNK]]&gt;4000000,"Alta", IF(DatosLimpios[[#This Row],[Perdida economica UNK]]&gt;100000,"Media", "Baja"))</f>
        <v>Alta</v>
      </c>
      <c r="N842" s="18" t="s">
        <v>891</v>
      </c>
      <c r="O842" s="3" t="s">
        <v>33</v>
      </c>
      <c r="P842" s="2">
        <f>IF(DatosLimpios[[#This Row],[Number of Affected Users]]="six hundred",600,VALUE(DatosLimpios[[#This Row],[Number of Affected Users]]))</f>
        <v>287762</v>
      </c>
      <c r="Q842" s="2">
        <f>IF(DatosLimpios[[#This Row],[Number of Affected Users]]="six hundred",600,VALUE(DatosLimpios[[#This Row],[Number of Affected Users]]))</f>
        <v>287762</v>
      </c>
      <c r="R842" s="11">
        <f>DatosLimpios[[#This Row],[Perdida economica UNK]] /DatosLimpios[[#This Row],[Nº de Usuarios Afectados]]</f>
        <v>18.616078564925182</v>
      </c>
      <c r="S842" s="11" t="str">
        <f>IF(DatosLimpios[[#This Row],[Perdida $ por Usuario]]&gt;100, "Grave",IF(DatosLimpios[[#This Row],[Perdida $ por Usuario]]&gt;40, "Moderada","Leve"))</f>
        <v>Leve</v>
      </c>
      <c r="T842" s="1" t="str">
        <f t="shared" si="13"/>
        <v>Insider</v>
      </c>
      <c r="U842" s="3" t="s">
        <v>25</v>
      </c>
      <c r="V842" s="3" t="s">
        <v>57</v>
      </c>
      <c r="W842" s="2">
        <v>13</v>
      </c>
      <c r="X842" s="2" t="str">
        <f>IF(DatosLimpios[[#This Row],[Incident Resolution Time (in Hours)]]&gt;50,"Tardia",IF(DatosLimpios[[#This Row],[Incident Resolution Time (in Hours)]]&gt;20,"Media","Rapida" ))</f>
        <v>Rapida</v>
      </c>
    </row>
    <row r="843" spans="1:24" x14ac:dyDescent="0.25">
      <c r="A843" s="2">
        <v>846</v>
      </c>
      <c r="B843" s="3" t="s">
        <v>45</v>
      </c>
      <c r="C8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43" s="1" t="str">
        <f>IFERROR(VLOOKUP(DatosLimpios[[#This Row],[Paises]], TablaRegiones[],2,FALSE), "Otra")</f>
        <v>Asia</v>
      </c>
      <c r="E843" s="2">
        <v>2015</v>
      </c>
      <c r="F843" s="3" t="s">
        <v>50</v>
      </c>
      <c r="G843" s="2">
        <f xml:space="preserve"> 2025 -DatosLimpios[[#This Row],[Year]]</f>
        <v>10</v>
      </c>
      <c r="H843" s="1" t="str">
        <f>IF(TRIM(DatosLimpios[[#This Row],[Attack Type]])="","Unknown",PROPER(TRIM(LOWER(DatosLimpios[[#This Row],[Attack Type]]))))</f>
        <v>Phishing</v>
      </c>
      <c r="I843" s="3" t="s">
        <v>47</v>
      </c>
      <c r="J84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43" s="11">
        <v>7608</v>
      </c>
      <c r="L843" s="11">
        <f>IF(DatosLimpios[[#This Row],[Financial Loss (in Million $) ]]="",0,ABS(DatosLimpios[[#This Row],[Financial Loss (in Million $) ]]))*1000</f>
        <v>7608000</v>
      </c>
      <c r="M843" s="11" t="str">
        <f>IF(DatosLimpios[[#This Row],[Perdida economica UNK]]&gt;4000000,"Alta", IF(DatosLimpios[[#This Row],[Perdida economica UNK]]&gt;100000,"Media", "Baja"))</f>
        <v>Alta</v>
      </c>
      <c r="N843" s="18" t="s">
        <v>892</v>
      </c>
      <c r="O843" s="3" t="s">
        <v>36</v>
      </c>
      <c r="P843" s="2">
        <f>IF(DatosLimpios[[#This Row],[Number of Affected Users]]="six hundred",600,VALUE(DatosLimpios[[#This Row],[Number of Affected Users]]))</f>
        <v>471550</v>
      </c>
      <c r="Q843" s="2">
        <f>IF(DatosLimpios[[#This Row],[Number of Affected Users]]="six hundred",600,VALUE(DatosLimpios[[#This Row],[Number of Affected Users]]))</f>
        <v>471550</v>
      </c>
      <c r="R843" s="11">
        <f>DatosLimpios[[#This Row],[Perdida economica UNK]] /DatosLimpios[[#This Row],[Nº de Usuarios Afectados]]</f>
        <v>16.134026084190435</v>
      </c>
      <c r="S843" s="11" t="str">
        <f>IF(DatosLimpios[[#This Row],[Perdida $ por Usuario]]&gt;100, "Grave",IF(DatosLimpios[[#This Row],[Perdida $ por Usuario]]&gt;40, "Moderada","Leve"))</f>
        <v>Leve</v>
      </c>
      <c r="T843" s="1" t="str">
        <f t="shared" si="13"/>
        <v>Unknown</v>
      </c>
      <c r="U843" s="3" t="s">
        <v>52</v>
      </c>
      <c r="V843" s="3" t="s">
        <v>16</v>
      </c>
      <c r="W843" s="2">
        <v>5</v>
      </c>
      <c r="X843" s="2" t="str">
        <f>IF(DatosLimpios[[#This Row],[Incident Resolution Time (in Hours)]]&gt;50,"Tardia",IF(DatosLimpios[[#This Row],[Incident Resolution Time (in Hours)]]&gt;20,"Media","Rapida" ))</f>
        <v>Rapida</v>
      </c>
    </row>
    <row r="844" spans="1:24" x14ac:dyDescent="0.25">
      <c r="A844" s="2">
        <v>847</v>
      </c>
      <c r="B844" s="3" t="s">
        <v>71</v>
      </c>
      <c r="C8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44" s="1" t="str">
        <f>IFERROR(VLOOKUP(DatosLimpios[[#This Row],[Paises]], TablaRegiones[],2,FALSE), "Otra")</f>
        <v>Asia</v>
      </c>
      <c r="E844" s="2">
        <v>2018</v>
      </c>
      <c r="F844" s="3" t="s">
        <v>42</v>
      </c>
      <c r="G844" s="2">
        <f xml:space="preserve"> 2025 -DatosLimpios[[#This Row],[Year]]</f>
        <v>7</v>
      </c>
      <c r="H844" s="1" t="str">
        <f>IF(TRIM(DatosLimpios[[#This Row],[Attack Type]])="","Unknown",PROPER(TRIM(LOWER(DatosLimpios[[#This Row],[Attack Type]]))))</f>
        <v>Sql Injection</v>
      </c>
      <c r="I844" s="3" t="s">
        <v>23</v>
      </c>
      <c r="J84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44" s="11">
        <v>6919</v>
      </c>
      <c r="L844" s="11">
        <f>IF(DatosLimpios[[#This Row],[Financial Loss (in Million $) ]]="",0,ABS(DatosLimpios[[#This Row],[Financial Loss (in Million $) ]]))*1000</f>
        <v>6919000</v>
      </c>
      <c r="M844" s="11" t="str">
        <f>IF(DatosLimpios[[#This Row],[Perdida economica UNK]]&gt;4000000,"Alta", IF(DatosLimpios[[#This Row],[Perdida economica UNK]]&gt;100000,"Media", "Baja"))</f>
        <v>Alta</v>
      </c>
      <c r="N844" s="18" t="s">
        <v>893</v>
      </c>
      <c r="O844" s="3" t="s">
        <v>33</v>
      </c>
      <c r="P844" s="2">
        <f>IF(DatosLimpios[[#This Row],[Number of Affected Users]]="six hundred",600,VALUE(DatosLimpios[[#This Row],[Number of Affected Users]]))</f>
        <v>33209</v>
      </c>
      <c r="Q844" s="2">
        <f>IF(DatosLimpios[[#This Row],[Number of Affected Users]]="six hundred",600,VALUE(DatosLimpios[[#This Row],[Number of Affected Users]]))</f>
        <v>33209</v>
      </c>
      <c r="R844" s="11">
        <f>DatosLimpios[[#This Row],[Perdida economica UNK]] /DatosLimpios[[#This Row],[Nº de Usuarios Afectados]]</f>
        <v>208.34713481285195</v>
      </c>
      <c r="S844" s="11" t="str">
        <f>IF(DatosLimpios[[#This Row],[Perdida $ por Usuario]]&gt;100, "Grave",IF(DatosLimpios[[#This Row],[Perdida $ por Usuario]]&gt;40, "Moderada","Leve"))</f>
        <v>Grave</v>
      </c>
      <c r="T844" s="1" t="str">
        <f t="shared" si="13"/>
        <v>Insider</v>
      </c>
      <c r="U844" s="3" t="s">
        <v>15</v>
      </c>
      <c r="V844" s="3" t="s">
        <v>31</v>
      </c>
      <c r="W844" s="2">
        <v>66</v>
      </c>
      <c r="X844" s="2" t="str">
        <f>IF(DatosLimpios[[#This Row],[Incident Resolution Time (in Hours)]]&gt;50,"Tardia",IF(DatosLimpios[[#This Row],[Incident Resolution Time (in Hours)]]&gt;20,"Media","Rapida" ))</f>
        <v>Tardia</v>
      </c>
    </row>
    <row r="845" spans="1:24" x14ac:dyDescent="0.25">
      <c r="A845" s="2">
        <v>848</v>
      </c>
      <c r="B845" s="3" t="s">
        <v>10</v>
      </c>
      <c r="C8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845" s="1" t="str">
        <f>IFERROR(VLOOKUP(DatosLimpios[[#This Row],[Paises]], TablaRegiones[],2,FALSE), "Otra")</f>
        <v>Asia</v>
      </c>
      <c r="E845" s="2">
        <v>2017</v>
      </c>
      <c r="F845" s="3" t="s">
        <v>50</v>
      </c>
      <c r="G845" s="2">
        <f xml:space="preserve"> 2025 -DatosLimpios[[#This Row],[Year]]</f>
        <v>8</v>
      </c>
      <c r="H845" s="1" t="str">
        <f>IF(TRIM(DatosLimpios[[#This Row],[Attack Type]])="","Unknown",PROPER(TRIM(LOWER(DatosLimpios[[#This Row],[Attack Type]]))))</f>
        <v>Phishing</v>
      </c>
      <c r="I845" s="3" t="s">
        <v>18</v>
      </c>
      <c r="J84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45" s="11">
        <v>4583</v>
      </c>
      <c r="L845" s="11">
        <f>IF(DatosLimpios[[#This Row],[Financial Loss (in Million $) ]]="",0,ABS(DatosLimpios[[#This Row],[Financial Loss (in Million $) ]]))*1000</f>
        <v>4583000</v>
      </c>
      <c r="M845" s="11" t="str">
        <f>IF(DatosLimpios[[#This Row],[Perdida economica UNK]]&gt;4000000,"Alta", IF(DatosLimpios[[#This Row],[Perdida economica UNK]]&gt;100000,"Media", "Baja"))</f>
        <v>Alta</v>
      </c>
      <c r="N845" s="18" t="s">
        <v>894</v>
      </c>
      <c r="O845" s="3" t="s">
        <v>36</v>
      </c>
      <c r="P845" s="2">
        <f>IF(DatosLimpios[[#This Row],[Number of Affected Users]]="six hundred",600,VALUE(DatosLimpios[[#This Row],[Number of Affected Users]]))</f>
        <v>395251</v>
      </c>
      <c r="Q845" s="2">
        <f>IF(DatosLimpios[[#This Row],[Number of Affected Users]]="six hundred",600,VALUE(DatosLimpios[[#This Row],[Number of Affected Users]]))</f>
        <v>395251</v>
      </c>
      <c r="R845" s="11">
        <f>DatosLimpios[[#This Row],[Perdida economica UNK]] /DatosLimpios[[#This Row],[Nº de Usuarios Afectados]]</f>
        <v>11.595163579598786</v>
      </c>
      <c r="S845" s="11" t="str">
        <f>IF(DatosLimpios[[#This Row],[Perdida $ por Usuario]]&gt;100, "Grave",IF(DatosLimpios[[#This Row],[Perdida $ por Usuario]]&gt;40, "Moderada","Leve"))</f>
        <v>Leve</v>
      </c>
      <c r="T845" s="1" t="str">
        <f t="shared" si="13"/>
        <v>Unknown</v>
      </c>
      <c r="U845" s="3" t="s">
        <v>15</v>
      </c>
      <c r="V845" s="3" t="s">
        <v>57</v>
      </c>
      <c r="W845" s="2">
        <v>33</v>
      </c>
      <c r="X845" s="2" t="str">
        <f>IF(DatosLimpios[[#This Row],[Incident Resolution Time (in Hours)]]&gt;50,"Tardia",IF(DatosLimpios[[#This Row],[Incident Resolution Time (in Hours)]]&gt;20,"Media","Rapida" ))</f>
        <v>Media</v>
      </c>
    </row>
    <row r="846" spans="1:24" x14ac:dyDescent="0.25">
      <c r="A846" s="2">
        <v>849</v>
      </c>
      <c r="B846" s="3" t="s">
        <v>32</v>
      </c>
      <c r="C8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846" s="1" t="str">
        <f>IFERROR(VLOOKUP(DatosLimpios[[#This Row],[Paises]], TablaRegiones[],2,FALSE), "Otra")</f>
        <v>Europa</v>
      </c>
      <c r="E846" s="2">
        <v>2019</v>
      </c>
      <c r="F846" s="3" t="s">
        <v>39</v>
      </c>
      <c r="G846" s="2">
        <f xml:space="preserve"> 2025 -DatosLimpios[[#This Row],[Year]]</f>
        <v>6</v>
      </c>
      <c r="H846" s="1" t="str">
        <f>IF(TRIM(DatosLimpios[[#This Row],[Attack Type]])="","Unknown",PROPER(TRIM(LOWER(DatosLimpios[[#This Row],[Attack Type]]))))</f>
        <v>Ddos</v>
      </c>
      <c r="I846" s="3" t="s">
        <v>23</v>
      </c>
      <c r="J84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46" s="11">
        <v>1477</v>
      </c>
      <c r="L846" s="11">
        <f>IF(DatosLimpios[[#This Row],[Financial Loss (in Million $) ]]="",0,ABS(DatosLimpios[[#This Row],[Financial Loss (in Million $) ]]))*1000</f>
        <v>1477000</v>
      </c>
      <c r="M846" s="11" t="str">
        <f>IF(DatosLimpios[[#This Row],[Perdida economica UNK]]&gt;4000000,"Alta", IF(DatosLimpios[[#This Row],[Perdida economica UNK]]&gt;100000,"Media", "Baja"))</f>
        <v>Media</v>
      </c>
      <c r="N846" s="18" t="s">
        <v>895</v>
      </c>
      <c r="O846" s="3" t="s">
        <v>14</v>
      </c>
      <c r="P846" s="2">
        <f>IF(DatosLimpios[[#This Row],[Number of Affected Users]]="six hundred",600,VALUE(DatosLimpios[[#This Row],[Number of Affected Users]]))</f>
        <v>491791</v>
      </c>
      <c r="Q846" s="2">
        <f>IF(DatosLimpios[[#This Row],[Number of Affected Users]]="six hundred",600,VALUE(DatosLimpios[[#This Row],[Number of Affected Users]]))</f>
        <v>491791</v>
      </c>
      <c r="R846" s="11">
        <f>DatosLimpios[[#This Row],[Perdida economica UNK]] /DatosLimpios[[#This Row],[Nº de Usuarios Afectados]]</f>
        <v>3.0033083159309544</v>
      </c>
      <c r="S846" s="11" t="str">
        <f>IF(DatosLimpios[[#This Row],[Perdida $ por Usuario]]&gt;100, "Grave",IF(DatosLimpios[[#This Row],[Perdida $ por Usuario]]&gt;40, "Moderada","Leve"))</f>
        <v>Leve</v>
      </c>
      <c r="T846" s="1" t="str">
        <f t="shared" si="13"/>
        <v>Hacker Group</v>
      </c>
      <c r="U846" s="3" t="s">
        <v>52</v>
      </c>
      <c r="V846" s="3" t="s">
        <v>57</v>
      </c>
      <c r="W846" s="2">
        <v>66</v>
      </c>
      <c r="X846" s="2" t="str">
        <f>IF(DatosLimpios[[#This Row],[Incident Resolution Time (in Hours)]]&gt;50,"Tardia",IF(DatosLimpios[[#This Row],[Incident Resolution Time (in Hours)]]&gt;20,"Media","Rapida" ))</f>
        <v>Tardia</v>
      </c>
    </row>
    <row r="847" spans="1:24" x14ac:dyDescent="0.25">
      <c r="A847" s="2">
        <v>850</v>
      </c>
      <c r="B847" s="3" t="s">
        <v>58</v>
      </c>
      <c r="C8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47" s="1" t="str">
        <f>IFERROR(VLOOKUP(DatosLimpios[[#This Row],[Paises]], TablaRegiones[],2,FALSE), "Otra")</f>
        <v>Oceanía</v>
      </c>
      <c r="E847" s="2">
        <v>2016</v>
      </c>
      <c r="F847" s="3" t="s">
        <v>50</v>
      </c>
      <c r="G847" s="2">
        <f xml:space="preserve"> 2025 -DatosLimpios[[#This Row],[Year]]</f>
        <v>9</v>
      </c>
      <c r="H847" s="1" t="str">
        <f>IF(TRIM(DatosLimpios[[#This Row],[Attack Type]])="","Unknown",PROPER(TRIM(LOWER(DatosLimpios[[#This Row],[Attack Type]]))))</f>
        <v>Phishing</v>
      </c>
      <c r="I847" s="3" t="s">
        <v>47</v>
      </c>
      <c r="J84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47" s="11">
        <v>5381</v>
      </c>
      <c r="L847" s="11">
        <f>IF(DatosLimpios[[#This Row],[Financial Loss (in Million $) ]]="",0,ABS(DatosLimpios[[#This Row],[Financial Loss (in Million $) ]]))*1000</f>
        <v>5381000</v>
      </c>
      <c r="M847" s="11" t="str">
        <f>IF(DatosLimpios[[#This Row],[Perdida economica UNK]]&gt;4000000,"Alta", IF(DatosLimpios[[#This Row],[Perdida economica UNK]]&gt;100000,"Media", "Baja"))</f>
        <v>Alta</v>
      </c>
      <c r="N847" s="18" t="s">
        <v>896</v>
      </c>
      <c r="O847" s="3" t="s">
        <v>14</v>
      </c>
      <c r="P847" s="2">
        <f>IF(DatosLimpios[[#This Row],[Number of Affected Users]]="six hundred",600,VALUE(DatosLimpios[[#This Row],[Number of Affected Users]]))</f>
        <v>279874</v>
      </c>
      <c r="Q847" s="2">
        <f>IF(DatosLimpios[[#This Row],[Number of Affected Users]]="six hundred",600,VALUE(DatosLimpios[[#This Row],[Number of Affected Users]]))</f>
        <v>279874</v>
      </c>
      <c r="R847" s="11">
        <f>DatosLimpios[[#This Row],[Perdida economica UNK]] /DatosLimpios[[#This Row],[Nº de Usuarios Afectados]]</f>
        <v>19.226509071939514</v>
      </c>
      <c r="S847" s="11" t="str">
        <f>IF(DatosLimpios[[#This Row],[Perdida $ por Usuario]]&gt;100, "Grave",IF(DatosLimpios[[#This Row],[Perdida $ por Usuario]]&gt;40, "Moderada","Leve"))</f>
        <v>Leve</v>
      </c>
      <c r="T847" s="1" t="str">
        <f t="shared" si="13"/>
        <v>Hacker Group</v>
      </c>
      <c r="U847" s="3" t="s">
        <v>15</v>
      </c>
      <c r="V847" s="3" t="s">
        <v>31</v>
      </c>
      <c r="W847" s="2">
        <v>66</v>
      </c>
      <c r="X847" s="2" t="str">
        <f>IF(DatosLimpios[[#This Row],[Incident Resolution Time (in Hours)]]&gt;50,"Tardia",IF(DatosLimpios[[#This Row],[Incident Resolution Time (in Hours)]]&gt;20,"Media","Rapida" ))</f>
        <v>Tardia</v>
      </c>
    </row>
    <row r="848" spans="1:24" x14ac:dyDescent="0.25">
      <c r="A848" s="2">
        <v>851</v>
      </c>
      <c r="B848" s="3" t="s">
        <v>41</v>
      </c>
      <c r="C8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48" s="1" t="str">
        <f>IFERROR(VLOOKUP(DatosLimpios[[#This Row],[Paises]], TablaRegiones[],2,FALSE), "Otra")</f>
        <v>Europa</v>
      </c>
      <c r="E848" s="2">
        <v>2019</v>
      </c>
      <c r="F848" s="3" t="s">
        <v>63</v>
      </c>
      <c r="G848" s="2">
        <f xml:space="preserve"> 2025 -DatosLimpios[[#This Row],[Year]]</f>
        <v>6</v>
      </c>
      <c r="H848" s="1" t="str">
        <f>IF(TRIM(DatosLimpios[[#This Row],[Attack Type]])="","Unknown",PROPER(TRIM(LOWER(DatosLimpios[[#This Row],[Attack Type]]))))</f>
        <v>Malware</v>
      </c>
      <c r="I848" s="3" t="s">
        <v>23</v>
      </c>
      <c r="J84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48" s="11">
        <v>7194</v>
      </c>
      <c r="L848" s="11">
        <f>IF(DatosLimpios[[#This Row],[Financial Loss (in Million $) ]]="",0,ABS(DatosLimpios[[#This Row],[Financial Loss (in Million $) ]]))*1000</f>
        <v>7194000</v>
      </c>
      <c r="M848" s="11" t="str">
        <f>IF(DatosLimpios[[#This Row],[Perdida economica UNK]]&gt;4000000,"Alta", IF(DatosLimpios[[#This Row],[Perdida economica UNK]]&gt;100000,"Media", "Baja"))</f>
        <v>Alta</v>
      </c>
      <c r="N848" s="18" t="s">
        <v>897</v>
      </c>
      <c r="O848" s="3" t="s">
        <v>33</v>
      </c>
      <c r="P848" s="2">
        <f>IF(DatosLimpios[[#This Row],[Number of Affected Users]]="six hundred",600,VALUE(DatosLimpios[[#This Row],[Number of Affected Users]]))</f>
        <v>881326</v>
      </c>
      <c r="Q848" s="2">
        <f>IF(DatosLimpios[[#This Row],[Number of Affected Users]]="six hundred",600,VALUE(DatosLimpios[[#This Row],[Number of Affected Users]]))</f>
        <v>881326</v>
      </c>
      <c r="R848" s="11">
        <f>DatosLimpios[[#This Row],[Perdida economica UNK]] /DatosLimpios[[#This Row],[Nº de Usuarios Afectados]]</f>
        <v>8.1627002947830878</v>
      </c>
      <c r="S848" s="11" t="str">
        <f>IF(DatosLimpios[[#This Row],[Perdida $ por Usuario]]&gt;100, "Grave",IF(DatosLimpios[[#This Row],[Perdida $ por Usuario]]&gt;40, "Moderada","Leve"))</f>
        <v>Leve</v>
      </c>
      <c r="T848" s="1" t="str">
        <f t="shared" si="13"/>
        <v>Insider</v>
      </c>
      <c r="U848" s="3" t="s">
        <v>15</v>
      </c>
      <c r="V848" s="3" t="s">
        <v>49</v>
      </c>
      <c r="W848" s="2">
        <v>43</v>
      </c>
      <c r="X848" s="2" t="str">
        <f>IF(DatosLimpios[[#This Row],[Incident Resolution Time (in Hours)]]&gt;50,"Tardia",IF(DatosLimpios[[#This Row],[Incident Resolution Time (in Hours)]]&gt;20,"Media","Rapida" ))</f>
        <v>Media</v>
      </c>
    </row>
    <row r="849" spans="1:24" x14ac:dyDescent="0.25">
      <c r="A849" s="2">
        <v>852</v>
      </c>
      <c r="B849" s="3" t="s">
        <v>26</v>
      </c>
      <c r="C8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849" s="1" t="str">
        <f>IFERROR(VLOOKUP(DatosLimpios[[#This Row],[Paises]], TablaRegiones[],2,FALSE), "Otra")</f>
        <v>Europa</v>
      </c>
      <c r="E849" s="2">
        <v>2023</v>
      </c>
      <c r="F849" s="3" t="s">
        <v>39</v>
      </c>
      <c r="G849" s="2">
        <f xml:space="preserve"> 2025 -DatosLimpios[[#This Row],[Year]]</f>
        <v>2</v>
      </c>
      <c r="H849" s="1" t="str">
        <f>IF(TRIM(DatosLimpios[[#This Row],[Attack Type]])="","Unknown",PROPER(TRIM(LOWER(DatosLimpios[[#This Row],[Attack Type]]))))</f>
        <v>Ddos</v>
      </c>
      <c r="I849" s="3" t="s">
        <v>23</v>
      </c>
      <c r="J84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49" s="11">
        <v>6886</v>
      </c>
      <c r="L849" s="11">
        <f>IF(DatosLimpios[[#This Row],[Financial Loss (in Million $) ]]="",0,ABS(DatosLimpios[[#This Row],[Financial Loss (in Million $) ]]))*1000</f>
        <v>6886000</v>
      </c>
      <c r="M849" s="11" t="str">
        <f>IF(DatosLimpios[[#This Row],[Perdida economica UNK]]&gt;4000000,"Alta", IF(DatosLimpios[[#This Row],[Perdida economica UNK]]&gt;100000,"Media", "Baja"))</f>
        <v>Alta</v>
      </c>
      <c r="N849" s="18" t="s">
        <v>898</v>
      </c>
      <c r="O849" s="3" t="s">
        <v>29</v>
      </c>
      <c r="P849" s="2">
        <f>IF(DatosLimpios[[#This Row],[Number of Affected Users]]="six hundred",600,VALUE(DatosLimpios[[#This Row],[Number of Affected Users]]))</f>
        <v>749700</v>
      </c>
      <c r="Q849" s="2">
        <f>IF(DatosLimpios[[#This Row],[Number of Affected Users]]="six hundred",600,VALUE(DatosLimpios[[#This Row],[Number of Affected Users]]))</f>
        <v>749700</v>
      </c>
      <c r="R849" s="11">
        <f>DatosLimpios[[#This Row],[Perdida economica UNK]] /DatosLimpios[[#This Row],[Nº de Usuarios Afectados]]</f>
        <v>9.1850073362678408</v>
      </c>
      <c r="S849" s="11" t="str">
        <f>IF(DatosLimpios[[#This Row],[Perdida $ por Usuario]]&gt;100, "Grave",IF(DatosLimpios[[#This Row],[Perdida $ por Usuario]]&gt;40, "Moderada","Leve"))</f>
        <v>Leve</v>
      </c>
      <c r="T849" s="1" t="str">
        <f t="shared" si="13"/>
        <v>Nation-state</v>
      </c>
      <c r="U849" s="3" t="s">
        <v>52</v>
      </c>
      <c r="V849" s="3" t="s">
        <v>31</v>
      </c>
      <c r="W849" s="2">
        <v>35</v>
      </c>
      <c r="X849" s="2" t="str">
        <f>IF(DatosLimpios[[#This Row],[Incident Resolution Time (in Hours)]]&gt;50,"Tardia",IF(DatosLimpios[[#This Row],[Incident Resolution Time (in Hours)]]&gt;20,"Media","Rapida" ))</f>
        <v>Media</v>
      </c>
    </row>
    <row r="850" spans="1:24" x14ac:dyDescent="0.25">
      <c r="A850" s="2">
        <v>853</v>
      </c>
      <c r="B850" s="3" t="s">
        <v>26</v>
      </c>
      <c r="C8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850" s="1" t="str">
        <f>IFERROR(VLOOKUP(DatosLimpios[[#This Row],[Paises]], TablaRegiones[],2,FALSE), "Otra")</f>
        <v>Europa</v>
      </c>
      <c r="E850" s="2">
        <v>2022</v>
      </c>
      <c r="F850" s="3" t="s">
        <v>50</v>
      </c>
      <c r="G850" s="2">
        <f xml:space="preserve"> 2025 -DatosLimpios[[#This Row],[Year]]</f>
        <v>3</v>
      </c>
      <c r="H850" s="1" t="str">
        <f>IF(TRIM(DatosLimpios[[#This Row],[Attack Type]])="","Unknown",PROPER(TRIM(LOWER(DatosLimpios[[#This Row],[Attack Type]]))))</f>
        <v>Phishing</v>
      </c>
      <c r="I850" s="3" t="s">
        <v>69</v>
      </c>
      <c r="J85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50" s="11">
        <v>9756</v>
      </c>
      <c r="L850" s="11">
        <f>IF(DatosLimpios[[#This Row],[Financial Loss (in Million $) ]]="",0,ABS(DatosLimpios[[#This Row],[Financial Loss (in Million $) ]]))*1000</f>
        <v>9756000</v>
      </c>
      <c r="M850" s="11" t="str">
        <f>IF(DatosLimpios[[#This Row],[Perdida economica UNK]]&gt;4000000,"Alta", IF(DatosLimpios[[#This Row],[Perdida economica UNK]]&gt;100000,"Media", "Baja"))</f>
        <v>Alta</v>
      </c>
      <c r="N850" s="18" t="s">
        <v>899</v>
      </c>
      <c r="O850" s="3" t="s">
        <v>29</v>
      </c>
      <c r="P850" s="2">
        <f>IF(DatosLimpios[[#This Row],[Number of Affected Users]]="six hundred",600,VALUE(DatosLimpios[[#This Row],[Number of Affected Users]]))</f>
        <v>722445</v>
      </c>
      <c r="Q850" s="2">
        <f>IF(DatosLimpios[[#This Row],[Number of Affected Users]]="six hundred",600,VALUE(DatosLimpios[[#This Row],[Number of Affected Users]]))</f>
        <v>722445</v>
      </c>
      <c r="R850" s="11">
        <f>DatosLimpios[[#This Row],[Perdida economica UNK]] /DatosLimpios[[#This Row],[Nº de Usuarios Afectados]]</f>
        <v>13.504142183834064</v>
      </c>
      <c r="S850" s="11" t="str">
        <f>IF(DatosLimpios[[#This Row],[Perdida $ por Usuario]]&gt;100, "Grave",IF(DatosLimpios[[#This Row],[Perdida $ por Usuario]]&gt;40, "Moderada","Leve"))</f>
        <v>Leve</v>
      </c>
      <c r="T850" s="1" t="str">
        <f t="shared" si="13"/>
        <v>Nation-state</v>
      </c>
      <c r="U850" s="3" t="s">
        <v>25</v>
      </c>
      <c r="V850" s="3" t="s">
        <v>49</v>
      </c>
      <c r="W850" s="2">
        <v>10</v>
      </c>
      <c r="X850" s="2" t="str">
        <f>IF(DatosLimpios[[#This Row],[Incident Resolution Time (in Hours)]]&gt;50,"Tardia",IF(DatosLimpios[[#This Row],[Incident Resolution Time (in Hours)]]&gt;20,"Media","Rapida" ))</f>
        <v>Rapida</v>
      </c>
    </row>
    <row r="851" spans="1:24" x14ac:dyDescent="0.25">
      <c r="A851" s="2">
        <v>854</v>
      </c>
      <c r="B851" s="3" t="s">
        <v>87</v>
      </c>
      <c r="C8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51" s="1" t="str">
        <f>IFERROR(VLOOKUP(DatosLimpios[[#This Row],[Paises]], TablaRegiones[],2,FALSE), "Otra")</f>
        <v>América</v>
      </c>
      <c r="E851" s="2">
        <v>2023</v>
      </c>
      <c r="F851" s="3" t="s">
        <v>17</v>
      </c>
      <c r="G851" s="2">
        <f xml:space="preserve"> 2025 -DatosLimpios[[#This Row],[Year]]</f>
        <v>2</v>
      </c>
      <c r="H851" s="1" t="str">
        <f>IF(TRIM(DatosLimpios[[#This Row],[Attack Type]])="","Unknown",PROPER(TRIM(LOWER(DatosLimpios[[#This Row],[Attack Type]]))))</f>
        <v>Ransomware</v>
      </c>
      <c r="I851" s="3" t="s">
        <v>69</v>
      </c>
      <c r="J85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51" s="11">
        <v>8413</v>
      </c>
      <c r="L851" s="11">
        <f>IF(DatosLimpios[[#This Row],[Financial Loss (in Million $) ]]="",0,ABS(DatosLimpios[[#This Row],[Financial Loss (in Million $) ]]))*1000</f>
        <v>8413000</v>
      </c>
      <c r="M851" s="11" t="str">
        <f>IF(DatosLimpios[[#This Row],[Perdida economica UNK]]&gt;4000000,"Alta", IF(DatosLimpios[[#This Row],[Perdida economica UNK]]&gt;100000,"Media", "Baja"))</f>
        <v>Alta</v>
      </c>
      <c r="N851" s="18" t="s">
        <v>900</v>
      </c>
      <c r="O851" s="3" t="s">
        <v>29</v>
      </c>
      <c r="P851" s="2">
        <f>IF(DatosLimpios[[#This Row],[Number of Affected Users]]="six hundred",600,VALUE(DatosLimpios[[#This Row],[Number of Affected Users]]))</f>
        <v>695841</v>
      </c>
      <c r="Q851" s="2">
        <f>IF(DatosLimpios[[#This Row],[Number of Affected Users]]="six hundred",600,VALUE(DatosLimpios[[#This Row],[Number of Affected Users]]))</f>
        <v>695841</v>
      </c>
      <c r="R851" s="11">
        <f>DatosLimpios[[#This Row],[Perdida economica UNK]] /DatosLimpios[[#This Row],[Nº de Usuarios Afectados]]</f>
        <v>12.090405710499956</v>
      </c>
      <c r="S851" s="11" t="str">
        <f>IF(DatosLimpios[[#This Row],[Perdida $ por Usuario]]&gt;100, "Grave",IF(DatosLimpios[[#This Row],[Perdida $ por Usuario]]&gt;40, "Moderada","Leve"))</f>
        <v>Leve</v>
      </c>
      <c r="T851" s="1" t="str">
        <f t="shared" si="13"/>
        <v>Nation-state</v>
      </c>
      <c r="U851" s="3" t="s">
        <v>52</v>
      </c>
      <c r="V851" s="3" t="s">
        <v>31</v>
      </c>
      <c r="W851" s="2">
        <v>21</v>
      </c>
      <c r="X851" s="2" t="str">
        <f>IF(DatosLimpios[[#This Row],[Incident Resolution Time (in Hours)]]&gt;50,"Tardia",IF(DatosLimpios[[#This Row],[Incident Resolution Time (in Hours)]]&gt;20,"Media","Rapida" ))</f>
        <v>Media</v>
      </c>
    </row>
    <row r="852" spans="1:24" x14ac:dyDescent="0.25">
      <c r="A852" s="2">
        <v>855</v>
      </c>
      <c r="B852" s="3" t="s">
        <v>87</v>
      </c>
      <c r="C8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52" s="1" t="str">
        <f>IFERROR(VLOOKUP(DatosLimpios[[#This Row],[Paises]], TablaRegiones[],2,FALSE), "Otra")</f>
        <v>América</v>
      </c>
      <c r="E852" s="2">
        <v>2020</v>
      </c>
      <c r="F852" s="3" t="s">
        <v>42</v>
      </c>
      <c r="G852" s="2">
        <f xml:space="preserve"> 2025 -DatosLimpios[[#This Row],[Year]]</f>
        <v>5</v>
      </c>
      <c r="H852" s="1" t="str">
        <f>IF(TRIM(DatosLimpios[[#This Row],[Attack Type]])="","Unknown",PROPER(TRIM(LOWER(DatosLimpios[[#This Row],[Attack Type]]))))</f>
        <v>Sql Injection</v>
      </c>
      <c r="I852" s="3" t="s">
        <v>69</v>
      </c>
      <c r="J85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52" s="11">
        <v>4095</v>
      </c>
      <c r="L852" s="11">
        <f>IF(DatosLimpios[[#This Row],[Financial Loss (in Million $) ]]="",0,ABS(DatosLimpios[[#This Row],[Financial Loss (in Million $) ]]))*1000</f>
        <v>4095000</v>
      </c>
      <c r="M852" s="11" t="str">
        <f>IF(DatosLimpios[[#This Row],[Perdida economica UNK]]&gt;4000000,"Alta", IF(DatosLimpios[[#This Row],[Perdida economica UNK]]&gt;100000,"Media", "Baja"))</f>
        <v>Alta</v>
      </c>
      <c r="N852" s="18" t="s">
        <v>901</v>
      </c>
      <c r="O852" s="3" t="s">
        <v>14</v>
      </c>
      <c r="P852" s="2">
        <f>IF(DatosLimpios[[#This Row],[Number of Affected Users]]="six hundred",600,VALUE(DatosLimpios[[#This Row],[Number of Affected Users]]))</f>
        <v>803757</v>
      </c>
      <c r="Q852" s="2">
        <f>IF(DatosLimpios[[#This Row],[Number of Affected Users]]="six hundred",600,VALUE(DatosLimpios[[#This Row],[Number of Affected Users]]))</f>
        <v>803757</v>
      </c>
      <c r="R852" s="11">
        <f>DatosLimpios[[#This Row],[Perdida economica UNK]] /DatosLimpios[[#This Row],[Nº de Usuarios Afectados]]</f>
        <v>5.0948234354413087</v>
      </c>
      <c r="S852" s="11" t="str">
        <f>IF(DatosLimpios[[#This Row],[Perdida $ por Usuario]]&gt;100, "Grave",IF(DatosLimpios[[#This Row],[Perdida $ por Usuario]]&gt;40, "Moderada","Leve"))</f>
        <v>Leve</v>
      </c>
      <c r="T852" s="1" t="str">
        <f t="shared" si="13"/>
        <v>Hacker Group</v>
      </c>
      <c r="U852" s="3" t="s">
        <v>34</v>
      </c>
      <c r="V852" s="3" t="s">
        <v>49</v>
      </c>
      <c r="W852" s="2">
        <v>33</v>
      </c>
      <c r="X852" s="2" t="str">
        <f>IF(DatosLimpios[[#This Row],[Incident Resolution Time (in Hours)]]&gt;50,"Tardia",IF(DatosLimpios[[#This Row],[Incident Resolution Time (in Hours)]]&gt;20,"Media","Rapida" ))</f>
        <v>Media</v>
      </c>
    </row>
    <row r="853" spans="1:24" x14ac:dyDescent="0.25">
      <c r="A853" s="2">
        <v>856</v>
      </c>
      <c r="B853" s="3" t="s">
        <v>71</v>
      </c>
      <c r="C8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53" s="1" t="str">
        <f>IFERROR(VLOOKUP(DatosLimpios[[#This Row],[Paises]], TablaRegiones[],2,FALSE), "Otra")</f>
        <v>Asia</v>
      </c>
      <c r="E853" s="2">
        <v>2022</v>
      </c>
      <c r="F853" s="3" t="s">
        <v>39</v>
      </c>
      <c r="G853" s="2">
        <f xml:space="preserve"> 2025 -DatosLimpios[[#This Row],[Year]]</f>
        <v>3</v>
      </c>
      <c r="H853" s="1" t="str">
        <f>IF(TRIM(DatosLimpios[[#This Row],[Attack Type]])="","Unknown",PROPER(TRIM(LOWER(DatosLimpios[[#This Row],[Attack Type]]))))</f>
        <v>Ddos</v>
      </c>
      <c r="I853" s="3" t="s">
        <v>23</v>
      </c>
      <c r="J85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53" s="11">
        <v>2016</v>
      </c>
      <c r="L853" s="11">
        <f>IF(DatosLimpios[[#This Row],[Financial Loss (in Million $) ]]="",0,ABS(DatosLimpios[[#This Row],[Financial Loss (in Million $) ]]))*1000</f>
        <v>2016000</v>
      </c>
      <c r="M853" s="11" t="str">
        <f>IF(DatosLimpios[[#This Row],[Perdida economica UNK]]&gt;4000000,"Alta", IF(DatosLimpios[[#This Row],[Perdida economica UNK]]&gt;100000,"Media", "Baja"))</f>
        <v>Media</v>
      </c>
      <c r="N853" s="18" t="s">
        <v>902</v>
      </c>
      <c r="O853" s="3" t="s">
        <v>33</v>
      </c>
      <c r="P853" s="2">
        <f>IF(DatosLimpios[[#This Row],[Number of Affected Users]]="six hundred",600,VALUE(DatosLimpios[[#This Row],[Number of Affected Users]]))</f>
        <v>174510</v>
      </c>
      <c r="Q853" s="2">
        <f>IF(DatosLimpios[[#This Row],[Number of Affected Users]]="six hundred",600,VALUE(DatosLimpios[[#This Row],[Number of Affected Users]]))</f>
        <v>174510</v>
      </c>
      <c r="R853" s="11">
        <f>DatosLimpios[[#This Row],[Perdida economica UNK]] /DatosLimpios[[#This Row],[Nº de Usuarios Afectados]]</f>
        <v>11.552346570397113</v>
      </c>
      <c r="S853" s="11" t="str">
        <f>IF(DatosLimpios[[#This Row],[Perdida $ por Usuario]]&gt;100, "Grave",IF(DatosLimpios[[#This Row],[Perdida $ por Usuario]]&gt;40, "Moderada","Leve"))</f>
        <v>Leve</v>
      </c>
      <c r="T853" s="1" t="str">
        <f t="shared" si="13"/>
        <v>Insider</v>
      </c>
      <c r="U853" s="3" t="s">
        <v>52</v>
      </c>
      <c r="V853" s="3" t="s">
        <v>31</v>
      </c>
      <c r="W853" s="2">
        <v>60</v>
      </c>
      <c r="X853" s="2" t="str">
        <f>IF(DatosLimpios[[#This Row],[Incident Resolution Time (in Hours)]]&gt;50,"Tardia",IF(DatosLimpios[[#This Row],[Incident Resolution Time (in Hours)]]&gt;20,"Media","Rapida" ))</f>
        <v>Tardia</v>
      </c>
    </row>
    <row r="854" spans="1:24" x14ac:dyDescent="0.25">
      <c r="A854" s="2">
        <v>857</v>
      </c>
      <c r="B854" s="3" t="s">
        <v>32</v>
      </c>
      <c r="C8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854" s="1" t="str">
        <f>IFERROR(VLOOKUP(DatosLimpios[[#This Row],[Paises]], TablaRegiones[],2,FALSE), "Otra")</f>
        <v>Europa</v>
      </c>
      <c r="E854" s="2">
        <v>2022</v>
      </c>
      <c r="F854" s="3" t="s">
        <v>42</v>
      </c>
      <c r="G854" s="2">
        <f xml:space="preserve"> 2025 -DatosLimpios[[#This Row],[Year]]</f>
        <v>3</v>
      </c>
      <c r="H854" s="1" t="str">
        <f>IF(TRIM(DatosLimpios[[#This Row],[Attack Type]])="","Unknown",PROPER(TRIM(LOWER(DatosLimpios[[#This Row],[Attack Type]]))))</f>
        <v>Sql Injection</v>
      </c>
      <c r="I854" s="3" t="s">
        <v>18</v>
      </c>
      <c r="J85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54" s="11">
        <v>1151</v>
      </c>
      <c r="L854" s="11">
        <f>IF(DatosLimpios[[#This Row],[Financial Loss (in Million $) ]]="",0,ABS(DatosLimpios[[#This Row],[Financial Loss (in Million $) ]]))*1000</f>
        <v>1151000</v>
      </c>
      <c r="M854" s="11" t="str">
        <f>IF(DatosLimpios[[#This Row],[Perdida economica UNK]]&gt;4000000,"Alta", IF(DatosLimpios[[#This Row],[Perdida economica UNK]]&gt;100000,"Media", "Baja"))</f>
        <v>Media</v>
      </c>
      <c r="N854" s="18" t="s">
        <v>903</v>
      </c>
      <c r="O854" s="3" t="s">
        <v>14</v>
      </c>
      <c r="P854" s="2">
        <f>IF(DatosLimpios[[#This Row],[Number of Affected Users]]="six hundred",600,VALUE(DatosLimpios[[#This Row],[Number of Affected Users]]))</f>
        <v>857660</v>
      </c>
      <c r="Q854" s="2">
        <f>IF(DatosLimpios[[#This Row],[Number of Affected Users]]="six hundred",600,VALUE(DatosLimpios[[#This Row],[Number of Affected Users]]))</f>
        <v>857660</v>
      </c>
      <c r="R854" s="11">
        <f>DatosLimpios[[#This Row],[Perdida economica UNK]] /DatosLimpios[[#This Row],[Nº de Usuarios Afectados]]</f>
        <v>1.3420236457337407</v>
      </c>
      <c r="S854" s="11" t="str">
        <f>IF(DatosLimpios[[#This Row],[Perdida $ por Usuario]]&gt;100, "Grave",IF(DatosLimpios[[#This Row],[Perdida $ por Usuario]]&gt;40, "Moderada","Leve"))</f>
        <v>Leve</v>
      </c>
      <c r="T854" s="1" t="str">
        <f t="shared" si="13"/>
        <v>Hacker Group</v>
      </c>
      <c r="U854" s="3" t="s">
        <v>52</v>
      </c>
      <c r="V854" s="3" t="s">
        <v>16</v>
      </c>
      <c r="W854" s="2">
        <v>37</v>
      </c>
      <c r="X854" s="2" t="str">
        <f>IF(DatosLimpios[[#This Row],[Incident Resolution Time (in Hours)]]&gt;50,"Tardia",IF(DatosLimpios[[#This Row],[Incident Resolution Time (in Hours)]]&gt;20,"Media","Rapida" ))</f>
        <v>Media</v>
      </c>
    </row>
    <row r="855" spans="1:24" x14ac:dyDescent="0.25">
      <c r="A855" s="2">
        <v>858</v>
      </c>
      <c r="B855" s="3" t="s">
        <v>26</v>
      </c>
      <c r="C8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855" s="1" t="str">
        <f>IFERROR(VLOOKUP(DatosLimpios[[#This Row],[Paises]], TablaRegiones[],2,FALSE), "Otra")</f>
        <v>Europa</v>
      </c>
      <c r="E855" s="2">
        <v>2020</v>
      </c>
      <c r="F855" s="3" t="s">
        <v>42</v>
      </c>
      <c r="G855" s="2">
        <f xml:space="preserve"> 2025 -DatosLimpios[[#This Row],[Year]]</f>
        <v>5</v>
      </c>
      <c r="H855" s="1" t="str">
        <f>IF(TRIM(DatosLimpios[[#This Row],[Attack Type]])="","Unknown",PROPER(TRIM(LOWER(DatosLimpios[[#This Row],[Attack Type]]))))</f>
        <v>Sql Injection</v>
      </c>
      <c r="I855" s="3" t="s">
        <v>46</v>
      </c>
      <c r="J85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55" s="11">
        <v>4767</v>
      </c>
      <c r="L855" s="11">
        <f>IF(DatosLimpios[[#This Row],[Financial Loss (in Million $) ]]="",0,ABS(DatosLimpios[[#This Row],[Financial Loss (in Million $) ]]))*1000</f>
        <v>4767000</v>
      </c>
      <c r="M855" s="11" t="str">
        <f>IF(DatosLimpios[[#This Row],[Perdida economica UNK]]&gt;4000000,"Alta", IF(DatosLimpios[[#This Row],[Perdida economica UNK]]&gt;100000,"Media", "Baja"))</f>
        <v>Alta</v>
      </c>
      <c r="N855" s="18" t="s">
        <v>904</v>
      </c>
      <c r="O855" s="3" t="s">
        <v>36</v>
      </c>
      <c r="P855" s="2">
        <f>IF(DatosLimpios[[#This Row],[Number of Affected Users]]="six hundred",600,VALUE(DatosLimpios[[#This Row],[Number of Affected Users]]))</f>
        <v>729265</v>
      </c>
      <c r="Q855" s="2">
        <f>IF(DatosLimpios[[#This Row],[Number of Affected Users]]="six hundred",600,VALUE(DatosLimpios[[#This Row],[Number of Affected Users]]))</f>
        <v>729265</v>
      </c>
      <c r="R855" s="11">
        <f>DatosLimpios[[#This Row],[Perdida economica UNK]] /DatosLimpios[[#This Row],[Nº de Usuarios Afectados]]</f>
        <v>6.5367184768225544</v>
      </c>
      <c r="S855" s="11" t="str">
        <f>IF(DatosLimpios[[#This Row],[Perdida $ por Usuario]]&gt;100, "Grave",IF(DatosLimpios[[#This Row],[Perdida $ por Usuario]]&gt;40, "Moderada","Leve"))</f>
        <v>Leve</v>
      </c>
      <c r="T855" s="1" t="str">
        <f t="shared" si="13"/>
        <v>Unknown</v>
      </c>
      <c r="U855" s="3" t="s">
        <v>52</v>
      </c>
      <c r="V855" s="3" t="s">
        <v>49</v>
      </c>
      <c r="W855" s="2">
        <v>42</v>
      </c>
      <c r="X855" s="2" t="str">
        <f>IF(DatosLimpios[[#This Row],[Incident Resolution Time (in Hours)]]&gt;50,"Tardia",IF(DatosLimpios[[#This Row],[Incident Resolution Time (in Hours)]]&gt;20,"Media","Rapida" ))</f>
        <v>Media</v>
      </c>
    </row>
    <row r="856" spans="1:24" x14ac:dyDescent="0.25">
      <c r="A856" s="2">
        <v>859</v>
      </c>
      <c r="B856" s="3" t="s">
        <v>45</v>
      </c>
      <c r="C8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56" s="1" t="str">
        <f>IFERROR(VLOOKUP(DatosLimpios[[#This Row],[Paises]], TablaRegiones[],2,FALSE), "Otra")</f>
        <v>Asia</v>
      </c>
      <c r="E856" s="2">
        <v>2023</v>
      </c>
      <c r="F856" s="3" t="s">
        <v>50</v>
      </c>
      <c r="G856" s="2">
        <f xml:space="preserve"> 2025 -DatosLimpios[[#This Row],[Year]]</f>
        <v>2</v>
      </c>
      <c r="H856" s="1" t="str">
        <f>IF(TRIM(DatosLimpios[[#This Row],[Attack Type]])="","Unknown",PROPER(TRIM(LOWER(DatosLimpios[[#This Row],[Attack Type]]))))</f>
        <v>Phishing</v>
      </c>
      <c r="I856" s="3" t="s">
        <v>18</v>
      </c>
      <c r="J85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56" s="11">
        <v>3889</v>
      </c>
      <c r="L856" s="11">
        <f>IF(DatosLimpios[[#This Row],[Financial Loss (in Million $) ]]="",0,ABS(DatosLimpios[[#This Row],[Financial Loss (in Million $) ]]))*1000</f>
        <v>3889000</v>
      </c>
      <c r="M856" s="11" t="str">
        <f>IF(DatosLimpios[[#This Row],[Perdida economica UNK]]&gt;4000000,"Alta", IF(DatosLimpios[[#This Row],[Perdida economica UNK]]&gt;100000,"Media", "Baja"))</f>
        <v>Media</v>
      </c>
      <c r="N856" s="18" t="s">
        <v>905</v>
      </c>
      <c r="O856" s="3" t="s">
        <v>14</v>
      </c>
      <c r="P856" s="2">
        <f>IF(DatosLimpios[[#This Row],[Number of Affected Users]]="six hundred",600,VALUE(DatosLimpios[[#This Row],[Number of Affected Users]]))</f>
        <v>836604</v>
      </c>
      <c r="Q856" s="2">
        <f>IF(DatosLimpios[[#This Row],[Number of Affected Users]]="six hundred",600,VALUE(DatosLimpios[[#This Row],[Number of Affected Users]]))</f>
        <v>836604</v>
      </c>
      <c r="R856" s="11">
        <f>DatosLimpios[[#This Row],[Perdida economica UNK]] /DatosLimpios[[#This Row],[Nº de Usuarios Afectados]]</f>
        <v>4.648555349962467</v>
      </c>
      <c r="S856" s="11" t="str">
        <f>IF(DatosLimpios[[#This Row],[Perdida $ por Usuario]]&gt;100, "Grave",IF(DatosLimpios[[#This Row],[Perdida $ por Usuario]]&gt;40, "Moderada","Leve"))</f>
        <v>Leve</v>
      </c>
      <c r="T856" s="1" t="str">
        <f t="shared" si="13"/>
        <v>Hacker Group</v>
      </c>
      <c r="U856" s="3" t="s">
        <v>15</v>
      </c>
      <c r="V856" s="3" t="s">
        <v>31</v>
      </c>
      <c r="W856" s="2">
        <v>44</v>
      </c>
      <c r="X856" s="2" t="str">
        <f>IF(DatosLimpios[[#This Row],[Incident Resolution Time (in Hours)]]&gt;50,"Tardia",IF(DatosLimpios[[#This Row],[Incident Resolution Time (in Hours)]]&gt;20,"Media","Rapida" ))</f>
        <v>Media</v>
      </c>
    </row>
    <row r="857" spans="1:24" x14ac:dyDescent="0.25">
      <c r="A857" s="2">
        <v>860</v>
      </c>
      <c r="B857" s="3" t="s">
        <v>10</v>
      </c>
      <c r="C8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857" s="1" t="str">
        <f>IFERROR(VLOOKUP(DatosLimpios[[#This Row],[Paises]], TablaRegiones[],2,FALSE), "Otra")</f>
        <v>Asia</v>
      </c>
      <c r="E857" s="2">
        <v>2016</v>
      </c>
      <c r="F857" s="3" t="s">
        <v>63</v>
      </c>
      <c r="G857" s="2">
        <f xml:space="preserve"> 2025 -DatosLimpios[[#This Row],[Year]]</f>
        <v>9</v>
      </c>
      <c r="H857" s="1" t="str">
        <f>IF(TRIM(DatosLimpios[[#This Row],[Attack Type]])="","Unknown",PROPER(TRIM(LOWER(DatosLimpios[[#This Row],[Attack Type]]))))</f>
        <v>Malware</v>
      </c>
      <c r="I857" s="3" t="s">
        <v>69</v>
      </c>
      <c r="J85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57" s="11">
        <v>9169</v>
      </c>
      <c r="L857" s="11">
        <f>IF(DatosLimpios[[#This Row],[Financial Loss (in Million $) ]]="",0,ABS(DatosLimpios[[#This Row],[Financial Loss (in Million $) ]]))*1000</f>
        <v>9169000</v>
      </c>
      <c r="M857" s="11" t="str">
        <f>IF(DatosLimpios[[#This Row],[Perdida economica UNK]]&gt;4000000,"Alta", IF(DatosLimpios[[#This Row],[Perdida economica UNK]]&gt;100000,"Media", "Baja"))</f>
        <v>Alta</v>
      </c>
      <c r="N857" s="18" t="s">
        <v>906</v>
      </c>
      <c r="O857" s="3" t="s">
        <v>33</v>
      </c>
      <c r="P857" s="2">
        <f>IF(DatosLimpios[[#This Row],[Number of Affected Users]]="six hundred",600,VALUE(DatosLimpios[[#This Row],[Number of Affected Users]]))</f>
        <v>885843</v>
      </c>
      <c r="Q857" s="2">
        <f>IF(DatosLimpios[[#This Row],[Number of Affected Users]]="six hundred",600,VALUE(DatosLimpios[[#This Row],[Number of Affected Users]]))</f>
        <v>885843</v>
      </c>
      <c r="R857" s="11">
        <f>DatosLimpios[[#This Row],[Perdida economica UNK]] /DatosLimpios[[#This Row],[Nº de Usuarios Afectados]]</f>
        <v>10.350592599365802</v>
      </c>
      <c r="S857" s="11" t="str">
        <f>IF(DatosLimpios[[#This Row],[Perdida $ por Usuario]]&gt;100, "Grave",IF(DatosLimpios[[#This Row],[Perdida $ por Usuario]]&gt;40, "Moderada","Leve"))</f>
        <v>Leve</v>
      </c>
      <c r="T857" s="1" t="str">
        <f t="shared" si="13"/>
        <v>Insider</v>
      </c>
      <c r="U857" s="3" t="s">
        <v>15</v>
      </c>
      <c r="V857" s="3" t="s">
        <v>31</v>
      </c>
      <c r="W857" s="2">
        <v>46</v>
      </c>
      <c r="X857" s="2" t="str">
        <f>IF(DatosLimpios[[#This Row],[Incident Resolution Time (in Hours)]]&gt;50,"Tardia",IF(DatosLimpios[[#This Row],[Incident Resolution Time (in Hours)]]&gt;20,"Media","Rapida" ))</f>
        <v>Media</v>
      </c>
    </row>
    <row r="858" spans="1:24" x14ac:dyDescent="0.25">
      <c r="A858" s="2">
        <v>861</v>
      </c>
      <c r="B858" s="3" t="s">
        <v>41</v>
      </c>
      <c r="C8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58" s="1" t="str">
        <f>IFERROR(VLOOKUP(DatosLimpios[[#This Row],[Paises]], TablaRegiones[],2,FALSE), "Otra")</f>
        <v>Europa</v>
      </c>
      <c r="E858" s="2">
        <v>2015</v>
      </c>
      <c r="F858" s="3" t="s">
        <v>22</v>
      </c>
      <c r="G858" s="2">
        <f xml:space="preserve"> 2025 -DatosLimpios[[#This Row],[Year]]</f>
        <v>10</v>
      </c>
      <c r="H858" s="1" t="str">
        <f>IF(TRIM(DatosLimpios[[#This Row],[Attack Type]])="","Unknown",PROPER(TRIM(LOWER(DatosLimpios[[#This Row],[Attack Type]]))))</f>
        <v>Man-In-The-Middle</v>
      </c>
      <c r="I858" s="3" t="s">
        <v>12</v>
      </c>
      <c r="J85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58" s="11">
        <v>1794</v>
      </c>
      <c r="L858" s="11">
        <f>IF(DatosLimpios[[#This Row],[Financial Loss (in Million $) ]]="",0,ABS(DatosLimpios[[#This Row],[Financial Loss (in Million $) ]]))*1000</f>
        <v>1794000</v>
      </c>
      <c r="M858" s="11" t="str">
        <f>IF(DatosLimpios[[#This Row],[Perdida economica UNK]]&gt;4000000,"Alta", IF(DatosLimpios[[#This Row],[Perdida economica UNK]]&gt;100000,"Media", "Baja"))</f>
        <v>Media</v>
      </c>
      <c r="N858" s="18" t="s">
        <v>907</v>
      </c>
      <c r="O858" s="3" t="s">
        <v>36</v>
      </c>
      <c r="P858" s="2">
        <f>IF(DatosLimpios[[#This Row],[Number of Affected Users]]="six hundred",600,VALUE(DatosLimpios[[#This Row],[Number of Affected Users]]))</f>
        <v>808798</v>
      </c>
      <c r="Q858" s="2">
        <f>IF(DatosLimpios[[#This Row],[Number of Affected Users]]="six hundred",600,VALUE(DatosLimpios[[#This Row],[Number of Affected Users]]))</f>
        <v>808798</v>
      </c>
      <c r="R858" s="11">
        <f>DatosLimpios[[#This Row],[Perdida economica UNK]] /DatosLimpios[[#This Row],[Nº de Usuarios Afectados]]</f>
        <v>2.2181063751394046</v>
      </c>
      <c r="S858" s="11" t="str">
        <f>IF(DatosLimpios[[#This Row],[Perdida $ por Usuario]]&gt;100, "Grave",IF(DatosLimpios[[#This Row],[Perdida $ por Usuario]]&gt;40, "Moderada","Leve"))</f>
        <v>Leve</v>
      </c>
      <c r="T858" s="1" t="str">
        <f t="shared" si="13"/>
        <v>Unknown</v>
      </c>
      <c r="U858" s="3" t="s">
        <v>34</v>
      </c>
      <c r="V858" s="3" t="s">
        <v>57</v>
      </c>
      <c r="W858" s="2">
        <v>60</v>
      </c>
      <c r="X858" s="2" t="str">
        <f>IF(DatosLimpios[[#This Row],[Incident Resolution Time (in Hours)]]&gt;50,"Tardia",IF(DatosLimpios[[#This Row],[Incident Resolution Time (in Hours)]]&gt;20,"Media","Rapida" ))</f>
        <v>Tardia</v>
      </c>
    </row>
    <row r="859" spans="1:24" x14ac:dyDescent="0.25">
      <c r="A859" s="2">
        <v>862</v>
      </c>
      <c r="B859" s="3" t="s">
        <v>60</v>
      </c>
      <c r="C8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859" s="1" t="str">
        <f>IFERROR(VLOOKUP(DatosLimpios[[#This Row],[Paises]], TablaRegiones[],2,FALSE), "Otra")</f>
        <v>Asia</v>
      </c>
      <c r="E859" s="2">
        <v>2018</v>
      </c>
      <c r="F859" s="3" t="s">
        <v>22</v>
      </c>
      <c r="G859" s="2">
        <f xml:space="preserve"> 2025 -DatosLimpios[[#This Row],[Year]]</f>
        <v>7</v>
      </c>
      <c r="H859" s="1" t="str">
        <f>IF(TRIM(DatosLimpios[[#This Row],[Attack Type]])="","Unknown",PROPER(TRIM(LOWER(DatosLimpios[[#This Row],[Attack Type]]))))</f>
        <v>Man-In-The-Middle</v>
      </c>
      <c r="I859" s="3" t="s">
        <v>27</v>
      </c>
      <c r="J85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59" s="11">
        <v>305</v>
      </c>
      <c r="L859" s="11">
        <f>IF(DatosLimpios[[#This Row],[Financial Loss (in Million $) ]]="",0,ABS(DatosLimpios[[#This Row],[Financial Loss (in Million $) ]]))*1000</f>
        <v>305000</v>
      </c>
      <c r="M859" s="11" t="str">
        <f>IF(DatosLimpios[[#This Row],[Perdida economica UNK]]&gt;4000000,"Alta", IF(DatosLimpios[[#This Row],[Perdida economica UNK]]&gt;100000,"Media", "Baja"))</f>
        <v>Media</v>
      </c>
      <c r="N859" s="18" t="s">
        <v>908</v>
      </c>
      <c r="O859" s="3" t="s">
        <v>14</v>
      </c>
      <c r="P859" s="2">
        <f>IF(DatosLimpios[[#This Row],[Number of Affected Users]]="six hundred",600,VALUE(DatosLimpios[[#This Row],[Number of Affected Users]]))</f>
        <v>401208</v>
      </c>
      <c r="Q859" s="2">
        <f>IF(DatosLimpios[[#This Row],[Number of Affected Users]]="six hundred",600,VALUE(DatosLimpios[[#This Row],[Number of Affected Users]]))</f>
        <v>401208</v>
      </c>
      <c r="R859" s="11">
        <f>DatosLimpios[[#This Row],[Perdida economica UNK]] /DatosLimpios[[#This Row],[Nº de Usuarios Afectados]]</f>
        <v>0.76020418336623397</v>
      </c>
      <c r="S859" s="11" t="str">
        <f>IF(DatosLimpios[[#This Row],[Perdida $ por Usuario]]&gt;100, "Grave",IF(DatosLimpios[[#This Row],[Perdida $ por Usuario]]&gt;40, "Moderada","Leve"))</f>
        <v>Leve</v>
      </c>
      <c r="T859" s="1" t="str">
        <f t="shared" si="13"/>
        <v>Hacker Group</v>
      </c>
      <c r="U859" s="3" t="s">
        <v>15</v>
      </c>
      <c r="V859" s="3" t="s">
        <v>16</v>
      </c>
      <c r="W859" s="2">
        <v>10</v>
      </c>
      <c r="X859" s="2" t="str">
        <f>IF(DatosLimpios[[#This Row],[Incident Resolution Time (in Hours)]]&gt;50,"Tardia",IF(DatosLimpios[[#This Row],[Incident Resolution Time (in Hours)]]&gt;20,"Media","Rapida" ))</f>
        <v>Rapida</v>
      </c>
    </row>
    <row r="860" spans="1:24" x14ac:dyDescent="0.25">
      <c r="A860" s="2">
        <v>863</v>
      </c>
      <c r="B860" s="3" t="s">
        <v>71</v>
      </c>
      <c r="C8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60" s="1" t="str">
        <f>IFERROR(VLOOKUP(DatosLimpios[[#This Row],[Paises]], TablaRegiones[],2,FALSE), "Otra")</f>
        <v>Asia</v>
      </c>
      <c r="E860" s="2">
        <v>2021</v>
      </c>
      <c r="F860" s="3" t="s">
        <v>17</v>
      </c>
      <c r="G860" s="2">
        <f xml:space="preserve"> 2025 -DatosLimpios[[#This Row],[Year]]</f>
        <v>4</v>
      </c>
      <c r="H860" s="1" t="str">
        <f>IF(TRIM(DatosLimpios[[#This Row],[Attack Type]])="","Unknown",PROPER(TRIM(LOWER(DatosLimpios[[#This Row],[Attack Type]]))))</f>
        <v>Ransomware</v>
      </c>
      <c r="I860" s="3" t="s">
        <v>47</v>
      </c>
      <c r="J86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60" s="11">
        <v>7733</v>
      </c>
      <c r="L860" s="11">
        <f>IF(DatosLimpios[[#This Row],[Financial Loss (in Million $) ]]="",0,ABS(DatosLimpios[[#This Row],[Financial Loss (in Million $) ]]))*1000</f>
        <v>7733000</v>
      </c>
      <c r="M860" s="11" t="str">
        <f>IF(DatosLimpios[[#This Row],[Perdida economica UNK]]&gt;4000000,"Alta", IF(DatosLimpios[[#This Row],[Perdida economica UNK]]&gt;100000,"Media", "Baja"))</f>
        <v>Alta</v>
      </c>
      <c r="N860" s="18" t="s">
        <v>909</v>
      </c>
      <c r="O860" s="3" t="s">
        <v>29</v>
      </c>
      <c r="P860" s="2">
        <f>IF(DatosLimpios[[#This Row],[Number of Affected Users]]="six hundred",600,VALUE(DatosLimpios[[#This Row],[Number of Affected Users]]))</f>
        <v>380970</v>
      </c>
      <c r="Q860" s="2">
        <f>IF(DatosLimpios[[#This Row],[Number of Affected Users]]="six hundred",600,VALUE(DatosLimpios[[#This Row],[Number of Affected Users]]))</f>
        <v>380970</v>
      </c>
      <c r="R860" s="11">
        <f>DatosLimpios[[#This Row],[Perdida economica UNK]] /DatosLimpios[[#This Row],[Nº de Usuarios Afectados]]</f>
        <v>20.298186208887838</v>
      </c>
      <c r="S860" s="11" t="str">
        <f>IF(DatosLimpios[[#This Row],[Perdida $ por Usuario]]&gt;100, "Grave",IF(DatosLimpios[[#This Row],[Perdida $ por Usuario]]&gt;40, "Moderada","Leve"))</f>
        <v>Leve</v>
      </c>
      <c r="T860" s="1" t="str">
        <f t="shared" si="13"/>
        <v>Nation-state</v>
      </c>
      <c r="U860" s="3" t="s">
        <v>25</v>
      </c>
      <c r="V860" s="3" t="s">
        <v>57</v>
      </c>
      <c r="W860" s="2">
        <v>44</v>
      </c>
      <c r="X860" s="2" t="str">
        <f>IF(DatosLimpios[[#This Row],[Incident Resolution Time (in Hours)]]&gt;50,"Tardia",IF(DatosLimpios[[#This Row],[Incident Resolution Time (in Hours)]]&gt;20,"Media","Rapida" ))</f>
        <v>Media</v>
      </c>
    </row>
    <row r="861" spans="1:24" x14ac:dyDescent="0.25">
      <c r="A861" s="2">
        <v>864</v>
      </c>
      <c r="B861" s="3" t="s">
        <v>87</v>
      </c>
      <c r="C8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61" s="1" t="str">
        <f>IFERROR(VLOOKUP(DatosLimpios[[#This Row],[Paises]], TablaRegiones[],2,FALSE), "Otra")</f>
        <v>América</v>
      </c>
      <c r="E861" s="2">
        <v>2021</v>
      </c>
      <c r="F861" s="3" t="s">
        <v>50</v>
      </c>
      <c r="G861" s="2">
        <f xml:space="preserve"> 2025 -DatosLimpios[[#This Row],[Year]]</f>
        <v>4</v>
      </c>
      <c r="H861" s="1" t="str">
        <f>IF(TRIM(DatosLimpios[[#This Row],[Attack Type]])="","Unknown",PROPER(TRIM(LOWER(DatosLimpios[[#This Row],[Attack Type]]))))</f>
        <v>Phishing</v>
      </c>
      <c r="I861" s="3" t="s">
        <v>47</v>
      </c>
      <c r="J86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61" s="11">
        <v>7003</v>
      </c>
      <c r="L861" s="11">
        <f>IF(DatosLimpios[[#This Row],[Financial Loss (in Million $) ]]="",0,ABS(DatosLimpios[[#This Row],[Financial Loss (in Million $) ]]))*1000</f>
        <v>7003000</v>
      </c>
      <c r="M861" s="11" t="str">
        <f>IF(DatosLimpios[[#This Row],[Perdida economica UNK]]&gt;4000000,"Alta", IF(DatosLimpios[[#This Row],[Perdida economica UNK]]&gt;100000,"Media", "Baja"))</f>
        <v>Alta</v>
      </c>
      <c r="N861" s="18" t="s">
        <v>910</v>
      </c>
      <c r="O861" s="3" t="s">
        <v>14</v>
      </c>
      <c r="P861" s="2">
        <f>IF(DatosLimpios[[#This Row],[Number of Affected Users]]="six hundred",600,VALUE(DatosLimpios[[#This Row],[Number of Affected Users]]))</f>
        <v>248437</v>
      </c>
      <c r="Q861" s="2">
        <f>IF(DatosLimpios[[#This Row],[Number of Affected Users]]="six hundred",600,VALUE(DatosLimpios[[#This Row],[Number of Affected Users]]))</f>
        <v>248437</v>
      </c>
      <c r="R861" s="11">
        <f>DatosLimpios[[#This Row],[Perdida economica UNK]] /DatosLimpios[[#This Row],[Nº de Usuarios Afectados]]</f>
        <v>28.188232831663562</v>
      </c>
      <c r="S861" s="11" t="str">
        <f>IF(DatosLimpios[[#This Row],[Perdida $ por Usuario]]&gt;100, "Grave",IF(DatosLimpios[[#This Row],[Perdida $ por Usuario]]&gt;40, "Moderada","Leve"))</f>
        <v>Leve</v>
      </c>
      <c r="T861" s="1" t="str">
        <f t="shared" si="13"/>
        <v>Hacker Group</v>
      </c>
      <c r="U861" s="3" t="s">
        <v>34</v>
      </c>
      <c r="V861" s="3" t="s">
        <v>57</v>
      </c>
      <c r="W861" s="2">
        <v>70</v>
      </c>
      <c r="X861" s="2" t="str">
        <f>IF(DatosLimpios[[#This Row],[Incident Resolution Time (in Hours)]]&gt;50,"Tardia",IF(DatosLimpios[[#This Row],[Incident Resolution Time (in Hours)]]&gt;20,"Media","Rapida" ))</f>
        <v>Tardia</v>
      </c>
    </row>
    <row r="862" spans="1:24" x14ac:dyDescent="0.25">
      <c r="A862" s="2">
        <v>865</v>
      </c>
      <c r="B862" s="3" t="s">
        <v>58</v>
      </c>
      <c r="C8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62" s="1" t="str">
        <f>IFERROR(VLOOKUP(DatosLimpios[[#This Row],[Paises]], TablaRegiones[],2,FALSE), "Otra")</f>
        <v>Oceanía</v>
      </c>
      <c r="E862" s="2">
        <v>2024</v>
      </c>
      <c r="F862" s="3" t="s">
        <v>42</v>
      </c>
      <c r="G862" s="2">
        <f xml:space="preserve"> 2025 -DatosLimpios[[#This Row],[Year]]</f>
        <v>1</v>
      </c>
      <c r="H862" s="1" t="str">
        <f>IF(TRIM(DatosLimpios[[#This Row],[Attack Type]])="","Unknown",PROPER(TRIM(LOWER(DatosLimpios[[#This Row],[Attack Type]]))))</f>
        <v>Sql Injection</v>
      </c>
      <c r="I862" s="3" t="s">
        <v>18</v>
      </c>
      <c r="J86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62" s="11">
        <v>6649</v>
      </c>
      <c r="L862" s="11">
        <f>IF(DatosLimpios[[#This Row],[Financial Loss (in Million $) ]]="",0,ABS(DatosLimpios[[#This Row],[Financial Loss (in Million $) ]]))*1000</f>
        <v>6649000</v>
      </c>
      <c r="M862" s="11" t="str">
        <f>IF(DatosLimpios[[#This Row],[Perdida economica UNK]]&gt;4000000,"Alta", IF(DatosLimpios[[#This Row],[Perdida economica UNK]]&gt;100000,"Media", "Baja"))</f>
        <v>Alta</v>
      </c>
      <c r="N862" s="18" t="s">
        <v>911</v>
      </c>
      <c r="O862" s="3" t="s">
        <v>14</v>
      </c>
      <c r="P862" s="2">
        <f>IF(DatosLimpios[[#This Row],[Number of Affected Users]]="six hundred",600,VALUE(DatosLimpios[[#This Row],[Number of Affected Users]]))</f>
        <v>709125</v>
      </c>
      <c r="Q862" s="2">
        <f>IF(DatosLimpios[[#This Row],[Number of Affected Users]]="six hundred",600,VALUE(DatosLimpios[[#This Row],[Number of Affected Users]]))</f>
        <v>709125</v>
      </c>
      <c r="R862" s="11">
        <f>DatosLimpios[[#This Row],[Perdida economica UNK]] /DatosLimpios[[#This Row],[Nº de Usuarios Afectados]]</f>
        <v>9.3763440860215059</v>
      </c>
      <c r="S862" s="11" t="str">
        <f>IF(DatosLimpios[[#This Row],[Perdida $ por Usuario]]&gt;100, "Grave",IF(DatosLimpios[[#This Row],[Perdida $ por Usuario]]&gt;40, "Moderada","Leve"))</f>
        <v>Leve</v>
      </c>
      <c r="T862" s="1" t="str">
        <f t="shared" si="13"/>
        <v>Hacker Group</v>
      </c>
      <c r="U862" s="3" t="s">
        <v>25</v>
      </c>
      <c r="V862" s="3" t="s">
        <v>31</v>
      </c>
      <c r="W862" s="2">
        <v>37</v>
      </c>
      <c r="X862" s="2" t="str">
        <f>IF(DatosLimpios[[#This Row],[Incident Resolution Time (in Hours)]]&gt;50,"Tardia",IF(DatosLimpios[[#This Row],[Incident Resolution Time (in Hours)]]&gt;20,"Media","Rapida" ))</f>
        <v>Media</v>
      </c>
    </row>
    <row r="863" spans="1:24" x14ac:dyDescent="0.25">
      <c r="A863" s="2">
        <v>866</v>
      </c>
      <c r="B863" s="3" t="s">
        <v>71</v>
      </c>
      <c r="C8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63" s="1" t="str">
        <f>IFERROR(VLOOKUP(DatosLimpios[[#This Row],[Paises]], TablaRegiones[],2,FALSE), "Otra")</f>
        <v>Asia</v>
      </c>
      <c r="E863" s="2">
        <v>2018</v>
      </c>
      <c r="F863" s="3" t="s">
        <v>63</v>
      </c>
      <c r="G863" s="2">
        <f xml:space="preserve"> 2025 -DatosLimpios[[#This Row],[Year]]</f>
        <v>7</v>
      </c>
      <c r="H863" s="1" t="str">
        <f>IF(TRIM(DatosLimpios[[#This Row],[Attack Type]])="","Unknown",PROPER(TRIM(LOWER(DatosLimpios[[#This Row],[Attack Type]]))))</f>
        <v>Malware</v>
      </c>
      <c r="I863" s="3" t="s">
        <v>12</v>
      </c>
      <c r="J86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63" s="11">
        <v>533</v>
      </c>
      <c r="L863" s="11">
        <f>IF(DatosLimpios[[#This Row],[Financial Loss (in Million $) ]]="",0,ABS(DatosLimpios[[#This Row],[Financial Loss (in Million $) ]]))*1000</f>
        <v>533000</v>
      </c>
      <c r="M863" s="11" t="str">
        <f>IF(DatosLimpios[[#This Row],[Perdida economica UNK]]&gt;4000000,"Alta", IF(DatosLimpios[[#This Row],[Perdida economica UNK]]&gt;100000,"Media", "Baja"))</f>
        <v>Media</v>
      </c>
      <c r="N863" s="18" t="s">
        <v>912</v>
      </c>
      <c r="O863" s="3" t="s">
        <v>14</v>
      </c>
      <c r="P863" s="2">
        <f>IF(DatosLimpios[[#This Row],[Number of Affected Users]]="six hundred",600,VALUE(DatosLimpios[[#This Row],[Number of Affected Users]]))</f>
        <v>656250</v>
      </c>
      <c r="Q863" s="2">
        <f>IF(DatosLimpios[[#This Row],[Number of Affected Users]]="six hundred",600,VALUE(DatosLimpios[[#This Row],[Number of Affected Users]]))</f>
        <v>656250</v>
      </c>
      <c r="R863" s="11">
        <f>DatosLimpios[[#This Row],[Perdida economica UNK]] /DatosLimpios[[#This Row],[Nº de Usuarios Afectados]]</f>
        <v>0.81219047619047624</v>
      </c>
      <c r="S863" s="11" t="str">
        <f>IF(DatosLimpios[[#This Row],[Perdida $ por Usuario]]&gt;100, "Grave",IF(DatosLimpios[[#This Row],[Perdida $ por Usuario]]&gt;40, "Moderada","Leve"))</f>
        <v>Leve</v>
      </c>
      <c r="T863" s="1" t="str">
        <f t="shared" si="13"/>
        <v>Hacker Group</v>
      </c>
      <c r="U863" s="3" t="s">
        <v>34</v>
      </c>
      <c r="V863" s="3" t="s">
        <v>49</v>
      </c>
      <c r="W863" s="2">
        <v>67</v>
      </c>
      <c r="X863" s="2" t="str">
        <f>IF(DatosLimpios[[#This Row],[Incident Resolution Time (in Hours)]]&gt;50,"Tardia",IF(DatosLimpios[[#This Row],[Incident Resolution Time (in Hours)]]&gt;20,"Media","Rapida" ))</f>
        <v>Tardia</v>
      </c>
    </row>
    <row r="864" spans="1:24" x14ac:dyDescent="0.25">
      <c r="A864" s="2">
        <v>867</v>
      </c>
      <c r="B864" s="3" t="s">
        <v>45</v>
      </c>
      <c r="C8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64" s="1" t="str">
        <f>IFERROR(VLOOKUP(DatosLimpios[[#This Row],[Paises]], TablaRegiones[],2,FALSE), "Otra")</f>
        <v>Asia</v>
      </c>
      <c r="E864" s="2">
        <v>2020</v>
      </c>
      <c r="F864" s="3" t="s">
        <v>17</v>
      </c>
      <c r="G864" s="2">
        <f xml:space="preserve"> 2025 -DatosLimpios[[#This Row],[Year]]</f>
        <v>5</v>
      </c>
      <c r="H864" s="1" t="str">
        <f>IF(TRIM(DatosLimpios[[#This Row],[Attack Type]])="","Unknown",PROPER(TRIM(LOWER(DatosLimpios[[#This Row],[Attack Type]]))))</f>
        <v>Ransomware</v>
      </c>
      <c r="I864" s="3" t="s">
        <v>47</v>
      </c>
      <c r="J86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64" s="11">
        <v>1046</v>
      </c>
      <c r="L864" s="11">
        <f>IF(DatosLimpios[[#This Row],[Financial Loss (in Million $) ]]="",0,ABS(DatosLimpios[[#This Row],[Financial Loss (in Million $) ]]))*1000</f>
        <v>1046000</v>
      </c>
      <c r="M864" s="11" t="str">
        <f>IF(DatosLimpios[[#This Row],[Perdida economica UNK]]&gt;4000000,"Alta", IF(DatosLimpios[[#This Row],[Perdida economica UNK]]&gt;100000,"Media", "Baja"))</f>
        <v>Media</v>
      </c>
      <c r="N864" s="18" t="s">
        <v>913</v>
      </c>
      <c r="O864" s="3" t="s">
        <v>36</v>
      </c>
      <c r="P864" s="2">
        <f>IF(DatosLimpios[[#This Row],[Number of Affected Users]]="six hundred",600,VALUE(DatosLimpios[[#This Row],[Number of Affected Users]]))</f>
        <v>32616</v>
      </c>
      <c r="Q864" s="2">
        <f>IF(DatosLimpios[[#This Row],[Number of Affected Users]]="six hundred",600,VALUE(DatosLimpios[[#This Row],[Number of Affected Users]]))</f>
        <v>32616</v>
      </c>
      <c r="R864" s="11">
        <f>DatosLimpios[[#This Row],[Perdida economica UNK]] /DatosLimpios[[#This Row],[Nº de Usuarios Afectados]]</f>
        <v>32.070149619818494</v>
      </c>
      <c r="S864" s="11" t="str">
        <f>IF(DatosLimpios[[#This Row],[Perdida $ por Usuario]]&gt;100, "Grave",IF(DatosLimpios[[#This Row],[Perdida $ por Usuario]]&gt;40, "Moderada","Leve"))</f>
        <v>Leve</v>
      </c>
      <c r="T864" s="1" t="str">
        <f t="shared" si="13"/>
        <v>Unknown</v>
      </c>
      <c r="U864" s="3" t="s">
        <v>15</v>
      </c>
      <c r="V864" s="3" t="s">
        <v>49</v>
      </c>
      <c r="W864" s="2">
        <v>63</v>
      </c>
      <c r="X864" s="2" t="str">
        <f>IF(DatosLimpios[[#This Row],[Incident Resolution Time (in Hours)]]&gt;50,"Tardia",IF(DatosLimpios[[#This Row],[Incident Resolution Time (in Hours)]]&gt;20,"Media","Rapida" ))</f>
        <v>Tardia</v>
      </c>
    </row>
    <row r="865" spans="1:24" x14ac:dyDescent="0.25">
      <c r="A865" s="2">
        <v>868</v>
      </c>
      <c r="B865" s="3" t="s">
        <v>58</v>
      </c>
      <c r="C8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65" s="1" t="str">
        <f>IFERROR(VLOOKUP(DatosLimpios[[#This Row],[Paises]], TablaRegiones[],2,FALSE), "Otra")</f>
        <v>Oceanía</v>
      </c>
      <c r="E865" s="2">
        <v>2017</v>
      </c>
      <c r="F865" s="3" t="s">
        <v>50</v>
      </c>
      <c r="G865" s="2">
        <f xml:space="preserve"> 2025 -DatosLimpios[[#This Row],[Year]]</f>
        <v>8</v>
      </c>
      <c r="H865" s="1" t="str">
        <f>IF(TRIM(DatosLimpios[[#This Row],[Attack Type]])="","Unknown",PROPER(TRIM(LOWER(DatosLimpios[[#This Row],[Attack Type]]))))</f>
        <v>Phishing</v>
      </c>
      <c r="I865" s="3" t="s">
        <v>47</v>
      </c>
      <c r="J86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65" s="11">
        <v>393</v>
      </c>
      <c r="L865" s="11">
        <f>IF(DatosLimpios[[#This Row],[Financial Loss (in Million $) ]]="",0,ABS(DatosLimpios[[#This Row],[Financial Loss (in Million $) ]]))*1000</f>
        <v>393000</v>
      </c>
      <c r="M865" s="11" t="str">
        <f>IF(DatosLimpios[[#This Row],[Perdida economica UNK]]&gt;4000000,"Alta", IF(DatosLimpios[[#This Row],[Perdida economica UNK]]&gt;100000,"Media", "Baja"))</f>
        <v>Media</v>
      </c>
      <c r="N865" s="18" t="s">
        <v>914</v>
      </c>
      <c r="O865" s="3" t="s">
        <v>36</v>
      </c>
      <c r="P865" s="2">
        <f>IF(DatosLimpios[[#This Row],[Number of Affected Users]]="six hundred",600,VALUE(DatosLimpios[[#This Row],[Number of Affected Users]]))</f>
        <v>290846</v>
      </c>
      <c r="Q865" s="2">
        <f>IF(DatosLimpios[[#This Row],[Number of Affected Users]]="six hundred",600,VALUE(DatosLimpios[[#This Row],[Number of Affected Users]]))</f>
        <v>290846</v>
      </c>
      <c r="R865" s="11">
        <f>DatosLimpios[[#This Row],[Perdida economica UNK]] /DatosLimpios[[#This Row],[Nº de Usuarios Afectados]]</f>
        <v>1.3512305481251246</v>
      </c>
      <c r="S865" s="11" t="str">
        <f>IF(DatosLimpios[[#This Row],[Perdida $ por Usuario]]&gt;100, "Grave",IF(DatosLimpios[[#This Row],[Perdida $ por Usuario]]&gt;40, "Moderada","Leve"))</f>
        <v>Leve</v>
      </c>
      <c r="T865" s="1" t="str">
        <f t="shared" si="13"/>
        <v>Unknown</v>
      </c>
      <c r="U865" s="3" t="s">
        <v>25</v>
      </c>
      <c r="V865" s="3" t="s">
        <v>49</v>
      </c>
      <c r="W865" s="2">
        <v>3</v>
      </c>
      <c r="X865" s="2" t="str">
        <f>IF(DatosLimpios[[#This Row],[Incident Resolution Time (in Hours)]]&gt;50,"Tardia",IF(DatosLimpios[[#This Row],[Incident Resolution Time (in Hours)]]&gt;20,"Media","Rapida" ))</f>
        <v>Rapida</v>
      </c>
    </row>
    <row r="866" spans="1:24" x14ac:dyDescent="0.25">
      <c r="A866" s="2">
        <v>869</v>
      </c>
      <c r="B866" s="3" t="s">
        <v>45</v>
      </c>
      <c r="C8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66" s="1" t="str">
        <f>IFERROR(VLOOKUP(DatosLimpios[[#This Row],[Paises]], TablaRegiones[],2,FALSE), "Otra")</f>
        <v>Asia</v>
      </c>
      <c r="E866" s="2">
        <v>2023</v>
      </c>
      <c r="F866" s="3" t="s">
        <v>39</v>
      </c>
      <c r="G866" s="2">
        <f xml:space="preserve"> 2025 -DatosLimpios[[#This Row],[Year]]</f>
        <v>2</v>
      </c>
      <c r="H866" s="1" t="str">
        <f>IF(TRIM(DatosLimpios[[#This Row],[Attack Type]])="","Unknown",PROPER(TRIM(LOWER(DatosLimpios[[#This Row],[Attack Type]]))))</f>
        <v>Ddos</v>
      </c>
      <c r="I866" s="3" t="s">
        <v>46</v>
      </c>
      <c r="J86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66" s="11">
        <v>2383</v>
      </c>
      <c r="L866" s="11">
        <f>IF(DatosLimpios[[#This Row],[Financial Loss (in Million $) ]]="",0,ABS(DatosLimpios[[#This Row],[Financial Loss (in Million $) ]]))*1000</f>
        <v>2383000</v>
      </c>
      <c r="M866" s="11" t="str">
        <f>IF(DatosLimpios[[#This Row],[Perdida economica UNK]]&gt;4000000,"Alta", IF(DatosLimpios[[#This Row],[Perdida economica UNK]]&gt;100000,"Media", "Baja"))</f>
        <v>Media</v>
      </c>
      <c r="N866" s="18" t="s">
        <v>915</v>
      </c>
      <c r="O866" s="3" t="s">
        <v>33</v>
      </c>
      <c r="P866" s="2">
        <f>IF(DatosLimpios[[#This Row],[Number of Affected Users]]="six hundred",600,VALUE(DatosLimpios[[#This Row],[Number of Affected Users]]))</f>
        <v>557428</v>
      </c>
      <c r="Q866" s="2">
        <f>IF(DatosLimpios[[#This Row],[Number of Affected Users]]="six hundred",600,VALUE(DatosLimpios[[#This Row],[Number of Affected Users]]))</f>
        <v>557428</v>
      </c>
      <c r="R866" s="11">
        <f>DatosLimpios[[#This Row],[Perdida economica UNK]] /DatosLimpios[[#This Row],[Nº de Usuarios Afectados]]</f>
        <v>4.2749915684178044</v>
      </c>
      <c r="S866" s="11" t="str">
        <f>IF(DatosLimpios[[#This Row],[Perdida $ por Usuario]]&gt;100, "Grave",IF(DatosLimpios[[#This Row],[Perdida $ por Usuario]]&gt;40, "Moderada","Leve"))</f>
        <v>Leve</v>
      </c>
      <c r="T866" s="1" t="str">
        <f t="shared" si="13"/>
        <v>Insider</v>
      </c>
      <c r="U866" s="3" t="s">
        <v>15</v>
      </c>
      <c r="V866" s="3" t="s">
        <v>16</v>
      </c>
      <c r="W866" s="2">
        <v>38</v>
      </c>
      <c r="X866" s="2" t="str">
        <f>IF(DatosLimpios[[#This Row],[Incident Resolution Time (in Hours)]]&gt;50,"Tardia",IF(DatosLimpios[[#This Row],[Incident Resolution Time (in Hours)]]&gt;20,"Media","Rapida" ))</f>
        <v>Media</v>
      </c>
    </row>
    <row r="867" spans="1:24" x14ac:dyDescent="0.25">
      <c r="A867" s="2">
        <v>870</v>
      </c>
      <c r="B867" s="3" t="s">
        <v>71</v>
      </c>
      <c r="C8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67" s="1" t="str">
        <f>IFERROR(VLOOKUP(DatosLimpios[[#This Row],[Paises]], TablaRegiones[],2,FALSE), "Otra")</f>
        <v>Asia</v>
      </c>
      <c r="E867" s="2">
        <v>2015</v>
      </c>
      <c r="F867" s="3" t="s">
        <v>39</v>
      </c>
      <c r="G867" s="2">
        <f xml:space="preserve"> 2025 -DatosLimpios[[#This Row],[Year]]</f>
        <v>10</v>
      </c>
      <c r="H867" s="1" t="str">
        <f>IF(TRIM(DatosLimpios[[#This Row],[Attack Type]])="","Unknown",PROPER(TRIM(LOWER(DatosLimpios[[#This Row],[Attack Type]]))))</f>
        <v>Ddos</v>
      </c>
      <c r="I867" s="3" t="s">
        <v>46</v>
      </c>
      <c r="J86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67" s="11">
        <v>5913</v>
      </c>
      <c r="L867" s="11">
        <f>IF(DatosLimpios[[#This Row],[Financial Loss (in Million $) ]]="",0,ABS(DatosLimpios[[#This Row],[Financial Loss (in Million $) ]]))*1000</f>
        <v>5913000</v>
      </c>
      <c r="M867" s="11" t="str">
        <f>IF(DatosLimpios[[#This Row],[Perdida economica UNK]]&gt;4000000,"Alta", IF(DatosLimpios[[#This Row],[Perdida economica UNK]]&gt;100000,"Media", "Baja"))</f>
        <v>Alta</v>
      </c>
      <c r="N867" s="18" t="s">
        <v>916</v>
      </c>
      <c r="O867" s="3" t="s">
        <v>33</v>
      </c>
      <c r="P867" s="2">
        <f>IF(DatosLimpios[[#This Row],[Number of Affected Users]]="six hundred",600,VALUE(DatosLimpios[[#This Row],[Number of Affected Users]]))</f>
        <v>182440</v>
      </c>
      <c r="Q867" s="2">
        <f>IF(DatosLimpios[[#This Row],[Number of Affected Users]]="six hundred",600,VALUE(DatosLimpios[[#This Row],[Number of Affected Users]]))</f>
        <v>182440</v>
      </c>
      <c r="R867" s="11">
        <f>DatosLimpios[[#This Row],[Perdida economica UNK]] /DatosLimpios[[#This Row],[Nº de Usuarios Afectados]]</f>
        <v>32.410655557991667</v>
      </c>
      <c r="S867" s="11" t="str">
        <f>IF(DatosLimpios[[#This Row],[Perdida $ por Usuario]]&gt;100, "Grave",IF(DatosLimpios[[#This Row],[Perdida $ por Usuario]]&gt;40, "Moderada","Leve"))</f>
        <v>Leve</v>
      </c>
      <c r="T867" s="1" t="str">
        <f t="shared" si="13"/>
        <v>Insider</v>
      </c>
      <c r="U867" s="3" t="s">
        <v>52</v>
      </c>
      <c r="V867" s="3" t="s">
        <v>49</v>
      </c>
      <c r="W867" s="2">
        <v>8</v>
      </c>
      <c r="X867" s="2" t="str">
        <f>IF(DatosLimpios[[#This Row],[Incident Resolution Time (in Hours)]]&gt;50,"Tardia",IF(DatosLimpios[[#This Row],[Incident Resolution Time (in Hours)]]&gt;20,"Media","Rapida" ))</f>
        <v>Rapida</v>
      </c>
    </row>
    <row r="868" spans="1:24" x14ac:dyDescent="0.25">
      <c r="A868" s="2">
        <v>871</v>
      </c>
      <c r="B868" s="3" t="s">
        <v>58</v>
      </c>
      <c r="C8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68" s="1" t="str">
        <f>IFERROR(VLOOKUP(DatosLimpios[[#This Row],[Paises]], TablaRegiones[],2,FALSE), "Otra")</f>
        <v>Oceanía</v>
      </c>
      <c r="E868" s="2">
        <v>2021</v>
      </c>
      <c r="F868" s="3" t="s">
        <v>39</v>
      </c>
      <c r="G868" s="2">
        <f xml:space="preserve"> 2025 -DatosLimpios[[#This Row],[Year]]</f>
        <v>4</v>
      </c>
      <c r="H868" s="1" t="str">
        <f>IF(TRIM(DatosLimpios[[#This Row],[Attack Type]])="","Unknown",PROPER(TRIM(LOWER(DatosLimpios[[#This Row],[Attack Type]]))))</f>
        <v>Ddos</v>
      </c>
      <c r="I868" s="3" t="s">
        <v>69</v>
      </c>
      <c r="J86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68" s="11">
        <v>3024</v>
      </c>
      <c r="L868" s="11">
        <f>IF(DatosLimpios[[#This Row],[Financial Loss (in Million $) ]]="",0,ABS(DatosLimpios[[#This Row],[Financial Loss (in Million $) ]]))*1000</f>
        <v>3024000</v>
      </c>
      <c r="M868" s="11" t="str">
        <f>IF(DatosLimpios[[#This Row],[Perdida economica UNK]]&gt;4000000,"Alta", IF(DatosLimpios[[#This Row],[Perdida economica UNK]]&gt;100000,"Media", "Baja"))</f>
        <v>Media</v>
      </c>
      <c r="N868" s="18" t="s">
        <v>917</v>
      </c>
      <c r="O868" s="3" t="s">
        <v>33</v>
      </c>
      <c r="P868" s="2">
        <f>IF(DatosLimpios[[#This Row],[Number of Affected Users]]="six hundred",600,VALUE(DatosLimpios[[#This Row],[Number of Affected Users]]))</f>
        <v>292383</v>
      </c>
      <c r="Q868" s="2">
        <f>IF(DatosLimpios[[#This Row],[Number of Affected Users]]="six hundred",600,VALUE(DatosLimpios[[#This Row],[Number of Affected Users]]))</f>
        <v>292383</v>
      </c>
      <c r="R868" s="11">
        <f>DatosLimpios[[#This Row],[Perdida economica UNK]] /DatosLimpios[[#This Row],[Nº de Usuarios Afectados]]</f>
        <v>10.342598577892696</v>
      </c>
      <c r="S868" s="11" t="str">
        <f>IF(DatosLimpios[[#This Row],[Perdida $ por Usuario]]&gt;100, "Grave",IF(DatosLimpios[[#This Row],[Perdida $ por Usuario]]&gt;40, "Moderada","Leve"))</f>
        <v>Leve</v>
      </c>
      <c r="T868" s="1" t="str">
        <f t="shared" si="13"/>
        <v>Insider</v>
      </c>
      <c r="U868" s="3" t="s">
        <v>34</v>
      </c>
      <c r="V868" s="3" t="s">
        <v>57</v>
      </c>
      <c r="W868" s="2">
        <v>71</v>
      </c>
      <c r="X868" s="2" t="str">
        <f>IF(DatosLimpios[[#This Row],[Incident Resolution Time (in Hours)]]&gt;50,"Tardia",IF(DatosLimpios[[#This Row],[Incident Resolution Time (in Hours)]]&gt;20,"Media","Rapida" ))</f>
        <v>Tardia</v>
      </c>
    </row>
    <row r="869" spans="1:24" x14ac:dyDescent="0.25">
      <c r="A869" s="2">
        <v>872</v>
      </c>
      <c r="B869" s="3" t="s">
        <v>41</v>
      </c>
      <c r="C8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69" s="1" t="str">
        <f>IFERROR(VLOOKUP(DatosLimpios[[#This Row],[Paises]], TablaRegiones[],2,FALSE), "Otra")</f>
        <v>Europa</v>
      </c>
      <c r="E869" s="2">
        <v>2017</v>
      </c>
      <c r="F869" s="3" t="s">
        <v>39</v>
      </c>
      <c r="G869" s="2">
        <f xml:space="preserve"> 2025 -DatosLimpios[[#This Row],[Year]]</f>
        <v>8</v>
      </c>
      <c r="H869" s="1" t="str">
        <f>IF(TRIM(DatosLimpios[[#This Row],[Attack Type]])="","Unknown",PROPER(TRIM(LOWER(DatosLimpios[[#This Row],[Attack Type]]))))</f>
        <v>Ddos</v>
      </c>
      <c r="I869" s="3" t="s">
        <v>69</v>
      </c>
      <c r="J86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69" s="11">
        <v>8682</v>
      </c>
      <c r="L869" s="11">
        <f>IF(DatosLimpios[[#This Row],[Financial Loss (in Million $) ]]="",0,ABS(DatosLimpios[[#This Row],[Financial Loss (in Million $) ]]))*1000</f>
        <v>8682000</v>
      </c>
      <c r="M869" s="11" t="str">
        <f>IF(DatosLimpios[[#This Row],[Perdida economica UNK]]&gt;4000000,"Alta", IF(DatosLimpios[[#This Row],[Perdida economica UNK]]&gt;100000,"Media", "Baja"))</f>
        <v>Alta</v>
      </c>
      <c r="N869" s="18" t="s">
        <v>918</v>
      </c>
      <c r="O869" s="3" t="s">
        <v>29</v>
      </c>
      <c r="P869" s="2">
        <f>IF(DatosLimpios[[#This Row],[Number of Affected Users]]="six hundred",600,VALUE(DatosLimpios[[#This Row],[Number of Affected Users]]))</f>
        <v>99728</v>
      </c>
      <c r="Q869" s="2">
        <f>IF(DatosLimpios[[#This Row],[Number of Affected Users]]="six hundred",600,VALUE(DatosLimpios[[#This Row],[Number of Affected Users]]))</f>
        <v>99728</v>
      </c>
      <c r="R869" s="11">
        <f>DatosLimpios[[#This Row],[Perdida economica UNK]] /DatosLimpios[[#This Row],[Nº de Usuarios Afectados]]</f>
        <v>87.056794480988287</v>
      </c>
      <c r="S869" s="11" t="str">
        <f>IF(DatosLimpios[[#This Row],[Perdida $ por Usuario]]&gt;100, "Grave",IF(DatosLimpios[[#This Row],[Perdida $ por Usuario]]&gt;40, "Moderada","Leve"))</f>
        <v>Moderada</v>
      </c>
      <c r="T869" s="1" t="str">
        <f t="shared" si="13"/>
        <v>Nation-state</v>
      </c>
      <c r="U869" s="3" t="s">
        <v>15</v>
      </c>
      <c r="V869" s="3" t="s">
        <v>16</v>
      </c>
      <c r="W869" s="2">
        <v>44</v>
      </c>
      <c r="X869" s="2" t="str">
        <f>IF(DatosLimpios[[#This Row],[Incident Resolution Time (in Hours)]]&gt;50,"Tardia",IF(DatosLimpios[[#This Row],[Incident Resolution Time (in Hours)]]&gt;20,"Media","Rapida" ))</f>
        <v>Media</v>
      </c>
    </row>
    <row r="870" spans="1:24" x14ac:dyDescent="0.25">
      <c r="A870" s="2">
        <v>873</v>
      </c>
      <c r="B870" s="3" t="s">
        <v>87</v>
      </c>
      <c r="C8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70" s="1" t="str">
        <f>IFERROR(VLOOKUP(DatosLimpios[[#This Row],[Paises]], TablaRegiones[],2,FALSE), "Otra")</f>
        <v>América</v>
      </c>
      <c r="E870" s="2">
        <v>2015</v>
      </c>
      <c r="F870" s="3" t="s">
        <v>39</v>
      </c>
      <c r="G870" s="2">
        <f xml:space="preserve"> 2025 -DatosLimpios[[#This Row],[Year]]</f>
        <v>10</v>
      </c>
      <c r="H870" s="1" t="str">
        <f>IF(TRIM(DatosLimpios[[#This Row],[Attack Type]])="","Unknown",PROPER(TRIM(LOWER(DatosLimpios[[#This Row],[Attack Type]]))))</f>
        <v>Ddos</v>
      </c>
      <c r="I870" s="3" t="s">
        <v>23</v>
      </c>
      <c r="J87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70" s="11">
        <v>6639</v>
      </c>
      <c r="L870" s="11">
        <f>IF(DatosLimpios[[#This Row],[Financial Loss (in Million $) ]]="",0,ABS(DatosLimpios[[#This Row],[Financial Loss (in Million $) ]]))*1000</f>
        <v>6639000</v>
      </c>
      <c r="M870" s="11" t="str">
        <f>IF(DatosLimpios[[#This Row],[Perdida economica UNK]]&gt;4000000,"Alta", IF(DatosLimpios[[#This Row],[Perdida economica UNK]]&gt;100000,"Media", "Baja"))</f>
        <v>Alta</v>
      </c>
      <c r="N870" s="18" t="s">
        <v>919</v>
      </c>
      <c r="O870" s="3" t="s">
        <v>33</v>
      </c>
      <c r="P870" s="2">
        <f>IF(DatosLimpios[[#This Row],[Number of Affected Users]]="six hundred",600,VALUE(DatosLimpios[[#This Row],[Number of Affected Users]]))</f>
        <v>365006</v>
      </c>
      <c r="Q870" s="2">
        <f>IF(DatosLimpios[[#This Row],[Number of Affected Users]]="six hundred",600,VALUE(DatosLimpios[[#This Row],[Number of Affected Users]]))</f>
        <v>365006</v>
      </c>
      <c r="R870" s="11">
        <f>DatosLimpios[[#This Row],[Perdida economica UNK]] /DatosLimpios[[#This Row],[Nº de Usuarios Afectados]]</f>
        <v>18.188742102869544</v>
      </c>
      <c r="S870" s="11" t="str">
        <f>IF(DatosLimpios[[#This Row],[Perdida $ por Usuario]]&gt;100, "Grave",IF(DatosLimpios[[#This Row],[Perdida $ por Usuario]]&gt;40, "Moderada","Leve"))</f>
        <v>Leve</v>
      </c>
      <c r="T870" s="1" t="str">
        <f t="shared" si="13"/>
        <v>Insider</v>
      </c>
      <c r="U870" s="3" t="s">
        <v>25</v>
      </c>
      <c r="V870" s="3" t="s">
        <v>16</v>
      </c>
      <c r="W870" s="2">
        <v>47</v>
      </c>
      <c r="X870" s="2" t="str">
        <f>IF(DatosLimpios[[#This Row],[Incident Resolution Time (in Hours)]]&gt;50,"Tardia",IF(DatosLimpios[[#This Row],[Incident Resolution Time (in Hours)]]&gt;20,"Media","Rapida" ))</f>
        <v>Media</v>
      </c>
    </row>
    <row r="871" spans="1:24" x14ac:dyDescent="0.25">
      <c r="A871" s="2">
        <v>874</v>
      </c>
      <c r="B871" s="3" t="s">
        <v>60</v>
      </c>
      <c r="C8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871" s="1" t="str">
        <f>IFERROR(VLOOKUP(DatosLimpios[[#This Row],[Paises]], TablaRegiones[],2,FALSE), "Otra")</f>
        <v>Asia</v>
      </c>
      <c r="E871" s="2">
        <v>2019</v>
      </c>
      <c r="F871" s="3" t="s">
        <v>17</v>
      </c>
      <c r="G871" s="2">
        <f xml:space="preserve"> 2025 -DatosLimpios[[#This Row],[Year]]</f>
        <v>6</v>
      </c>
      <c r="H871" s="1" t="str">
        <f>IF(TRIM(DatosLimpios[[#This Row],[Attack Type]])="","Unknown",PROPER(TRIM(LOWER(DatosLimpios[[#This Row],[Attack Type]]))))</f>
        <v>Ransomware</v>
      </c>
      <c r="I871" s="3" t="s">
        <v>27</v>
      </c>
      <c r="J87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71" s="11">
        <v>6111</v>
      </c>
      <c r="L871" s="11">
        <f>IF(DatosLimpios[[#This Row],[Financial Loss (in Million $) ]]="",0,ABS(DatosLimpios[[#This Row],[Financial Loss (in Million $) ]]))*1000</f>
        <v>6111000</v>
      </c>
      <c r="M871" s="11" t="str">
        <f>IF(DatosLimpios[[#This Row],[Perdida economica UNK]]&gt;4000000,"Alta", IF(DatosLimpios[[#This Row],[Perdida economica UNK]]&gt;100000,"Media", "Baja"))</f>
        <v>Alta</v>
      </c>
      <c r="N871" s="18" t="s">
        <v>920</v>
      </c>
      <c r="O871" s="3" t="s">
        <v>29</v>
      </c>
      <c r="P871" s="2">
        <f>IF(DatosLimpios[[#This Row],[Number of Affected Users]]="six hundred",600,VALUE(DatosLimpios[[#This Row],[Number of Affected Users]]))</f>
        <v>605427</v>
      </c>
      <c r="Q871" s="2">
        <f>IF(DatosLimpios[[#This Row],[Number of Affected Users]]="six hundred",600,VALUE(DatosLimpios[[#This Row],[Number of Affected Users]]))</f>
        <v>605427</v>
      </c>
      <c r="R871" s="11">
        <f>DatosLimpios[[#This Row],[Perdida economica UNK]] /DatosLimpios[[#This Row],[Nº de Usuarios Afectados]]</f>
        <v>10.093702461238101</v>
      </c>
      <c r="S871" s="11" t="str">
        <f>IF(DatosLimpios[[#This Row],[Perdida $ por Usuario]]&gt;100, "Grave",IF(DatosLimpios[[#This Row],[Perdida $ por Usuario]]&gt;40, "Moderada","Leve"))</f>
        <v>Leve</v>
      </c>
      <c r="T871" s="1" t="str">
        <f t="shared" si="13"/>
        <v>Nation-state</v>
      </c>
      <c r="U871" s="3" t="s">
        <v>52</v>
      </c>
      <c r="V871" s="3" t="s">
        <v>57</v>
      </c>
      <c r="W871" s="2">
        <v>33</v>
      </c>
      <c r="X871" s="2" t="str">
        <f>IF(DatosLimpios[[#This Row],[Incident Resolution Time (in Hours)]]&gt;50,"Tardia",IF(DatosLimpios[[#This Row],[Incident Resolution Time (in Hours)]]&gt;20,"Media","Rapida" ))</f>
        <v>Media</v>
      </c>
    </row>
    <row r="872" spans="1:24" x14ac:dyDescent="0.25">
      <c r="A872" s="2">
        <v>875</v>
      </c>
      <c r="B872" s="3" t="s">
        <v>87</v>
      </c>
      <c r="C8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72" s="1" t="str">
        <f>IFERROR(VLOOKUP(DatosLimpios[[#This Row],[Paises]], TablaRegiones[],2,FALSE), "Otra")</f>
        <v>América</v>
      </c>
      <c r="E872" s="2">
        <v>2022</v>
      </c>
      <c r="F872" s="3" t="s">
        <v>63</v>
      </c>
      <c r="G872" s="2">
        <f xml:space="preserve"> 2025 -DatosLimpios[[#This Row],[Year]]</f>
        <v>3</v>
      </c>
      <c r="H872" s="1" t="str">
        <f>IF(TRIM(DatosLimpios[[#This Row],[Attack Type]])="","Unknown",PROPER(TRIM(LOWER(DatosLimpios[[#This Row],[Attack Type]]))))</f>
        <v>Malware</v>
      </c>
      <c r="I872" s="3" t="s">
        <v>18</v>
      </c>
      <c r="J87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72" s="11">
        <v>765</v>
      </c>
      <c r="L872" s="11">
        <f>IF(DatosLimpios[[#This Row],[Financial Loss (in Million $) ]]="",0,ABS(DatosLimpios[[#This Row],[Financial Loss (in Million $) ]]))*1000</f>
        <v>765000</v>
      </c>
      <c r="M872" s="11" t="str">
        <f>IF(DatosLimpios[[#This Row],[Perdida economica UNK]]&gt;4000000,"Alta", IF(DatosLimpios[[#This Row],[Perdida economica UNK]]&gt;100000,"Media", "Baja"))</f>
        <v>Media</v>
      </c>
      <c r="N872" s="18" t="s">
        <v>921</v>
      </c>
      <c r="O872" s="3" t="s">
        <v>14</v>
      </c>
      <c r="P872" s="2">
        <f>IF(DatosLimpios[[#This Row],[Number of Affected Users]]="six hundred",600,VALUE(DatosLimpios[[#This Row],[Number of Affected Users]]))</f>
        <v>864358</v>
      </c>
      <c r="Q872" s="2">
        <f>IF(DatosLimpios[[#This Row],[Number of Affected Users]]="six hundred",600,VALUE(DatosLimpios[[#This Row],[Number of Affected Users]]))</f>
        <v>864358</v>
      </c>
      <c r="R872" s="11">
        <f>DatosLimpios[[#This Row],[Perdida economica UNK]] /DatosLimpios[[#This Row],[Nº de Usuarios Afectados]]</f>
        <v>0.88504994458314723</v>
      </c>
      <c r="S872" s="11" t="str">
        <f>IF(DatosLimpios[[#This Row],[Perdida $ por Usuario]]&gt;100, "Grave",IF(DatosLimpios[[#This Row],[Perdida $ por Usuario]]&gt;40, "Moderada","Leve"))</f>
        <v>Leve</v>
      </c>
      <c r="T872" s="1" t="str">
        <f t="shared" si="13"/>
        <v>Hacker Group</v>
      </c>
      <c r="U872" s="3" t="s">
        <v>15</v>
      </c>
      <c r="V872" s="3" t="s">
        <v>16</v>
      </c>
      <c r="W872" s="2">
        <v>11</v>
      </c>
      <c r="X872" s="2" t="str">
        <f>IF(DatosLimpios[[#This Row],[Incident Resolution Time (in Hours)]]&gt;50,"Tardia",IF(DatosLimpios[[#This Row],[Incident Resolution Time (in Hours)]]&gt;20,"Media","Rapida" ))</f>
        <v>Rapida</v>
      </c>
    </row>
    <row r="873" spans="1:24" x14ac:dyDescent="0.25">
      <c r="A873" s="2">
        <v>876</v>
      </c>
      <c r="B873" s="3" t="s">
        <v>87</v>
      </c>
      <c r="C8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73" s="1" t="str">
        <f>IFERROR(VLOOKUP(DatosLimpios[[#This Row],[Paises]], TablaRegiones[],2,FALSE), "Otra")</f>
        <v>América</v>
      </c>
      <c r="E873" s="2">
        <v>2016</v>
      </c>
      <c r="F873" s="3" t="s">
        <v>17</v>
      </c>
      <c r="G873" s="2">
        <f xml:space="preserve"> 2025 -DatosLimpios[[#This Row],[Year]]</f>
        <v>9</v>
      </c>
      <c r="H873" s="1" t="str">
        <f>IF(TRIM(DatosLimpios[[#This Row],[Attack Type]])="","Unknown",PROPER(TRIM(LOWER(DatosLimpios[[#This Row],[Attack Type]]))))</f>
        <v>Ransomware</v>
      </c>
      <c r="I873" s="3" t="s">
        <v>18</v>
      </c>
      <c r="J87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73" s="11">
        <v>982</v>
      </c>
      <c r="L873" s="11">
        <f>IF(DatosLimpios[[#This Row],[Financial Loss (in Million $) ]]="",0,ABS(DatosLimpios[[#This Row],[Financial Loss (in Million $) ]]))*1000</f>
        <v>982000</v>
      </c>
      <c r="M873" s="11" t="str">
        <f>IF(DatosLimpios[[#This Row],[Perdida economica UNK]]&gt;4000000,"Alta", IF(DatosLimpios[[#This Row],[Perdida economica UNK]]&gt;100000,"Media", "Baja"))</f>
        <v>Media</v>
      </c>
      <c r="N873" s="18" t="s">
        <v>922</v>
      </c>
      <c r="O873" s="3" t="s">
        <v>36</v>
      </c>
      <c r="P873" s="2">
        <f>IF(DatosLimpios[[#This Row],[Number of Affected Users]]="six hundred",600,VALUE(DatosLimpios[[#This Row],[Number of Affected Users]]))</f>
        <v>610968</v>
      </c>
      <c r="Q873" s="2">
        <f>IF(DatosLimpios[[#This Row],[Number of Affected Users]]="six hundred",600,VALUE(DatosLimpios[[#This Row],[Number of Affected Users]]))</f>
        <v>610968</v>
      </c>
      <c r="R873" s="11">
        <f>DatosLimpios[[#This Row],[Perdida economica UNK]] /DatosLimpios[[#This Row],[Nº de Usuarios Afectados]]</f>
        <v>1.6072854879469956</v>
      </c>
      <c r="S873" s="11" t="str">
        <f>IF(DatosLimpios[[#This Row],[Perdida $ por Usuario]]&gt;100, "Grave",IF(DatosLimpios[[#This Row],[Perdida $ por Usuario]]&gt;40, "Moderada","Leve"))</f>
        <v>Leve</v>
      </c>
      <c r="T873" s="1" t="str">
        <f t="shared" si="13"/>
        <v>Unknown</v>
      </c>
      <c r="U873" s="3" t="s">
        <v>15</v>
      </c>
      <c r="V873" s="3" t="s">
        <v>37</v>
      </c>
      <c r="W873" s="2">
        <v>26</v>
      </c>
      <c r="X873" s="2" t="str">
        <f>IF(DatosLimpios[[#This Row],[Incident Resolution Time (in Hours)]]&gt;50,"Tardia",IF(DatosLimpios[[#This Row],[Incident Resolution Time (in Hours)]]&gt;20,"Media","Rapida" ))</f>
        <v>Media</v>
      </c>
    </row>
    <row r="874" spans="1:24" x14ac:dyDescent="0.25">
      <c r="A874" s="2">
        <v>877</v>
      </c>
      <c r="B874" s="3" t="s">
        <v>10</v>
      </c>
      <c r="C8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874" s="1" t="str">
        <f>IFERROR(VLOOKUP(DatosLimpios[[#This Row],[Paises]], TablaRegiones[],2,FALSE), "Otra")</f>
        <v>Asia</v>
      </c>
      <c r="E874" s="2">
        <v>2016</v>
      </c>
      <c r="F874" s="3" t="s">
        <v>39</v>
      </c>
      <c r="G874" s="2">
        <f xml:space="preserve"> 2025 -DatosLimpios[[#This Row],[Year]]</f>
        <v>9</v>
      </c>
      <c r="H874" s="1" t="str">
        <f>IF(TRIM(DatosLimpios[[#This Row],[Attack Type]])="","Unknown",PROPER(TRIM(LOWER(DatosLimpios[[#This Row],[Attack Type]]))))</f>
        <v>Ddos</v>
      </c>
      <c r="I874" s="3" t="s">
        <v>23</v>
      </c>
      <c r="J87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74" s="11">
        <v>6728</v>
      </c>
      <c r="L874" s="11">
        <f>IF(DatosLimpios[[#This Row],[Financial Loss (in Million $) ]]="",0,ABS(DatosLimpios[[#This Row],[Financial Loss (in Million $) ]]))*1000</f>
        <v>6728000</v>
      </c>
      <c r="M874" s="11" t="str">
        <f>IF(DatosLimpios[[#This Row],[Perdida economica UNK]]&gt;4000000,"Alta", IF(DatosLimpios[[#This Row],[Perdida economica UNK]]&gt;100000,"Media", "Baja"))</f>
        <v>Alta</v>
      </c>
      <c r="N874" s="18" t="s">
        <v>923</v>
      </c>
      <c r="O874" s="3" t="s">
        <v>14</v>
      </c>
      <c r="P874" s="2">
        <f>IF(DatosLimpios[[#This Row],[Number of Affected Users]]="six hundred",600,VALUE(DatosLimpios[[#This Row],[Number of Affected Users]]))</f>
        <v>413150</v>
      </c>
      <c r="Q874" s="2">
        <f>IF(DatosLimpios[[#This Row],[Number of Affected Users]]="six hundred",600,VALUE(DatosLimpios[[#This Row],[Number of Affected Users]]))</f>
        <v>413150</v>
      </c>
      <c r="R874" s="11">
        <f>DatosLimpios[[#This Row],[Perdida economica UNK]] /DatosLimpios[[#This Row],[Nº de Usuarios Afectados]]</f>
        <v>16.284642381701563</v>
      </c>
      <c r="S874" s="11" t="str">
        <f>IF(DatosLimpios[[#This Row],[Perdida $ por Usuario]]&gt;100, "Grave",IF(DatosLimpios[[#This Row],[Perdida $ por Usuario]]&gt;40, "Moderada","Leve"))</f>
        <v>Leve</v>
      </c>
      <c r="T874" s="1" t="str">
        <f t="shared" si="13"/>
        <v>Hacker Group</v>
      </c>
      <c r="U874" s="3" t="s">
        <v>34</v>
      </c>
      <c r="V874" s="3" t="s">
        <v>49</v>
      </c>
      <c r="W874" s="2">
        <v>27</v>
      </c>
      <c r="X874" s="2" t="str">
        <f>IF(DatosLimpios[[#This Row],[Incident Resolution Time (in Hours)]]&gt;50,"Tardia",IF(DatosLimpios[[#This Row],[Incident Resolution Time (in Hours)]]&gt;20,"Media","Rapida" ))</f>
        <v>Media</v>
      </c>
    </row>
    <row r="875" spans="1:24" x14ac:dyDescent="0.25">
      <c r="A875" s="2">
        <v>878</v>
      </c>
      <c r="B875" s="3" t="s">
        <v>87</v>
      </c>
      <c r="C8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75" s="1" t="str">
        <f>IFERROR(VLOOKUP(DatosLimpios[[#This Row],[Paises]], TablaRegiones[],2,FALSE), "Otra")</f>
        <v>América</v>
      </c>
      <c r="E875" s="2">
        <v>2017</v>
      </c>
      <c r="F875" s="3" t="s">
        <v>63</v>
      </c>
      <c r="G875" s="2">
        <f xml:space="preserve"> 2025 -DatosLimpios[[#This Row],[Year]]</f>
        <v>8</v>
      </c>
      <c r="H875" s="1" t="str">
        <f>IF(TRIM(DatosLimpios[[#This Row],[Attack Type]])="","Unknown",PROPER(TRIM(LOWER(DatosLimpios[[#This Row],[Attack Type]]))))</f>
        <v>Malware</v>
      </c>
      <c r="I875" s="3" t="s">
        <v>12</v>
      </c>
      <c r="J87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75" s="11">
        <v>1314</v>
      </c>
      <c r="L875" s="11">
        <f>IF(DatosLimpios[[#This Row],[Financial Loss (in Million $) ]]="",0,ABS(DatosLimpios[[#This Row],[Financial Loss (in Million $) ]]))*1000</f>
        <v>1314000</v>
      </c>
      <c r="M875" s="11" t="str">
        <f>IF(DatosLimpios[[#This Row],[Perdida economica UNK]]&gt;4000000,"Alta", IF(DatosLimpios[[#This Row],[Perdida economica UNK]]&gt;100000,"Media", "Baja"))</f>
        <v>Media</v>
      </c>
      <c r="N875" s="18" t="s">
        <v>924</v>
      </c>
      <c r="O875" s="3" t="s">
        <v>29</v>
      </c>
      <c r="P875" s="2">
        <f>IF(DatosLimpios[[#This Row],[Number of Affected Users]]="six hundred",600,VALUE(DatosLimpios[[#This Row],[Number of Affected Users]]))</f>
        <v>681956</v>
      </c>
      <c r="Q875" s="2">
        <f>IF(DatosLimpios[[#This Row],[Number of Affected Users]]="six hundred",600,VALUE(DatosLimpios[[#This Row],[Number of Affected Users]]))</f>
        <v>681956</v>
      </c>
      <c r="R875" s="11">
        <f>DatosLimpios[[#This Row],[Perdida economica UNK]] /DatosLimpios[[#This Row],[Nº de Usuarios Afectados]]</f>
        <v>1.9268105273654019</v>
      </c>
      <c r="S875" s="11" t="str">
        <f>IF(DatosLimpios[[#This Row],[Perdida $ por Usuario]]&gt;100, "Grave",IF(DatosLimpios[[#This Row],[Perdida $ por Usuario]]&gt;40, "Moderada","Leve"))</f>
        <v>Leve</v>
      </c>
      <c r="T875" s="1" t="str">
        <f t="shared" si="13"/>
        <v>Nation-state</v>
      </c>
      <c r="U875" s="3" t="s">
        <v>34</v>
      </c>
      <c r="V875" s="3" t="s">
        <v>37</v>
      </c>
      <c r="W875" s="2">
        <v>35</v>
      </c>
      <c r="X875" s="2" t="str">
        <f>IF(DatosLimpios[[#This Row],[Incident Resolution Time (in Hours)]]&gt;50,"Tardia",IF(DatosLimpios[[#This Row],[Incident Resolution Time (in Hours)]]&gt;20,"Media","Rapida" ))</f>
        <v>Media</v>
      </c>
    </row>
    <row r="876" spans="1:24" x14ac:dyDescent="0.25">
      <c r="A876" s="2">
        <v>879</v>
      </c>
      <c r="B876" s="3" t="s">
        <v>58</v>
      </c>
      <c r="C8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76" s="1" t="str">
        <f>IFERROR(VLOOKUP(DatosLimpios[[#This Row],[Paises]], TablaRegiones[],2,FALSE), "Otra")</f>
        <v>Oceanía</v>
      </c>
      <c r="E876" s="2">
        <v>2016</v>
      </c>
      <c r="F876" s="3" t="s">
        <v>22</v>
      </c>
      <c r="G876" s="2">
        <f xml:space="preserve"> 2025 -DatosLimpios[[#This Row],[Year]]</f>
        <v>9</v>
      </c>
      <c r="H876" s="1" t="str">
        <f>IF(TRIM(DatosLimpios[[#This Row],[Attack Type]])="","Unknown",PROPER(TRIM(LOWER(DatosLimpios[[#This Row],[Attack Type]]))))</f>
        <v>Man-In-The-Middle</v>
      </c>
      <c r="I876" s="3" t="s">
        <v>23</v>
      </c>
      <c r="J87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76" s="11">
        <v>8446</v>
      </c>
      <c r="L876" s="11">
        <f>IF(DatosLimpios[[#This Row],[Financial Loss (in Million $) ]]="",0,ABS(DatosLimpios[[#This Row],[Financial Loss (in Million $) ]]))*1000</f>
        <v>8446000</v>
      </c>
      <c r="M876" s="11" t="str">
        <f>IF(DatosLimpios[[#This Row],[Perdida economica UNK]]&gt;4000000,"Alta", IF(DatosLimpios[[#This Row],[Perdida economica UNK]]&gt;100000,"Media", "Baja"))</f>
        <v>Alta</v>
      </c>
      <c r="N876" s="18" t="s">
        <v>925</v>
      </c>
      <c r="O876" s="3" t="s">
        <v>36</v>
      </c>
      <c r="P876" s="2">
        <f>IF(DatosLimpios[[#This Row],[Number of Affected Users]]="six hundred",600,VALUE(DatosLimpios[[#This Row],[Number of Affected Users]]))</f>
        <v>94162</v>
      </c>
      <c r="Q876" s="2">
        <f>IF(DatosLimpios[[#This Row],[Number of Affected Users]]="six hundred",600,VALUE(DatosLimpios[[#This Row],[Number of Affected Users]]))</f>
        <v>94162</v>
      </c>
      <c r="R876" s="11">
        <f>DatosLimpios[[#This Row],[Perdida economica UNK]] /DatosLimpios[[#This Row],[Nº de Usuarios Afectados]]</f>
        <v>89.696480533548566</v>
      </c>
      <c r="S876" s="11" t="str">
        <f>IF(DatosLimpios[[#This Row],[Perdida $ por Usuario]]&gt;100, "Grave",IF(DatosLimpios[[#This Row],[Perdida $ por Usuario]]&gt;40, "Moderada","Leve"))</f>
        <v>Moderada</v>
      </c>
      <c r="T876" s="1" t="str">
        <f t="shared" si="13"/>
        <v>Unknown</v>
      </c>
      <c r="U876" s="3" t="s">
        <v>25</v>
      </c>
      <c r="V876" s="3" t="s">
        <v>49</v>
      </c>
      <c r="W876" s="2">
        <v>15</v>
      </c>
      <c r="X876" s="2" t="str">
        <f>IF(DatosLimpios[[#This Row],[Incident Resolution Time (in Hours)]]&gt;50,"Tardia",IF(DatosLimpios[[#This Row],[Incident Resolution Time (in Hours)]]&gt;20,"Media","Rapida" ))</f>
        <v>Rapida</v>
      </c>
    </row>
    <row r="877" spans="1:24" x14ac:dyDescent="0.25">
      <c r="A877" s="2">
        <v>880</v>
      </c>
      <c r="B877" s="3" t="s">
        <v>41</v>
      </c>
      <c r="C8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77" s="1" t="str">
        <f>IFERROR(VLOOKUP(DatosLimpios[[#This Row],[Paises]], TablaRegiones[],2,FALSE), "Otra")</f>
        <v>Europa</v>
      </c>
      <c r="E877" s="2">
        <v>2023</v>
      </c>
      <c r="F877" s="3" t="s">
        <v>22</v>
      </c>
      <c r="G877" s="2">
        <f xml:space="preserve"> 2025 -DatosLimpios[[#This Row],[Year]]</f>
        <v>2</v>
      </c>
      <c r="H877" s="1" t="str">
        <f>IF(TRIM(DatosLimpios[[#This Row],[Attack Type]])="","Unknown",PROPER(TRIM(LOWER(DatosLimpios[[#This Row],[Attack Type]]))))</f>
        <v>Man-In-The-Middle</v>
      </c>
      <c r="I877" s="3" t="s">
        <v>18</v>
      </c>
      <c r="J87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77" s="11">
        <v>943</v>
      </c>
      <c r="L877" s="11">
        <f>IF(DatosLimpios[[#This Row],[Financial Loss (in Million $) ]]="",0,ABS(DatosLimpios[[#This Row],[Financial Loss (in Million $) ]]))*1000</f>
        <v>943000</v>
      </c>
      <c r="M877" s="11" t="str">
        <f>IF(DatosLimpios[[#This Row],[Perdida economica UNK]]&gt;4000000,"Alta", IF(DatosLimpios[[#This Row],[Perdida economica UNK]]&gt;100000,"Media", "Baja"))</f>
        <v>Media</v>
      </c>
      <c r="N877" s="18" t="s">
        <v>926</v>
      </c>
      <c r="O877" s="3" t="s">
        <v>14</v>
      </c>
      <c r="P877" s="2">
        <f>IF(DatosLimpios[[#This Row],[Number of Affected Users]]="six hundred",600,VALUE(DatosLimpios[[#This Row],[Number of Affected Users]]))</f>
        <v>565002</v>
      </c>
      <c r="Q877" s="2">
        <f>IF(DatosLimpios[[#This Row],[Number of Affected Users]]="six hundred",600,VALUE(DatosLimpios[[#This Row],[Number of Affected Users]]))</f>
        <v>565002</v>
      </c>
      <c r="R877" s="11">
        <f>DatosLimpios[[#This Row],[Perdida economica UNK]] /DatosLimpios[[#This Row],[Nº de Usuarios Afectados]]</f>
        <v>1.6690206406349004</v>
      </c>
      <c r="S877" s="11" t="str">
        <f>IF(DatosLimpios[[#This Row],[Perdida $ por Usuario]]&gt;100, "Grave",IF(DatosLimpios[[#This Row],[Perdida $ por Usuario]]&gt;40, "Moderada","Leve"))</f>
        <v>Leve</v>
      </c>
      <c r="T877" s="1" t="str">
        <f t="shared" si="13"/>
        <v>Hacker Group</v>
      </c>
      <c r="U877" s="3" t="s">
        <v>15</v>
      </c>
      <c r="V877" s="3" t="s">
        <v>49</v>
      </c>
      <c r="W877" s="2">
        <v>72</v>
      </c>
      <c r="X877" s="2" t="str">
        <f>IF(DatosLimpios[[#This Row],[Incident Resolution Time (in Hours)]]&gt;50,"Tardia",IF(DatosLimpios[[#This Row],[Incident Resolution Time (in Hours)]]&gt;20,"Media","Rapida" ))</f>
        <v>Tardia</v>
      </c>
    </row>
    <row r="878" spans="1:24" x14ac:dyDescent="0.25">
      <c r="A878" s="2">
        <v>881</v>
      </c>
      <c r="B878" s="3" t="s">
        <v>41</v>
      </c>
      <c r="C8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78" s="1" t="str">
        <f>IFERROR(VLOOKUP(DatosLimpios[[#This Row],[Paises]], TablaRegiones[],2,FALSE), "Otra")</f>
        <v>Europa</v>
      </c>
      <c r="E878" s="2">
        <v>2017</v>
      </c>
      <c r="F878" s="3" t="s">
        <v>50</v>
      </c>
      <c r="G878" s="2">
        <f xml:space="preserve"> 2025 -DatosLimpios[[#This Row],[Year]]</f>
        <v>8</v>
      </c>
      <c r="H878" s="1" t="str">
        <f>IF(TRIM(DatosLimpios[[#This Row],[Attack Type]])="","Unknown",PROPER(TRIM(LOWER(DatosLimpios[[#This Row],[Attack Type]]))))</f>
        <v>Phishing</v>
      </c>
      <c r="I878" s="3" t="s">
        <v>18</v>
      </c>
      <c r="J87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78" s="11">
        <v>9069</v>
      </c>
      <c r="L878" s="11">
        <f>IF(DatosLimpios[[#This Row],[Financial Loss (in Million $) ]]="",0,ABS(DatosLimpios[[#This Row],[Financial Loss (in Million $) ]]))*1000</f>
        <v>9069000</v>
      </c>
      <c r="M878" s="11" t="str">
        <f>IF(DatosLimpios[[#This Row],[Perdida economica UNK]]&gt;4000000,"Alta", IF(DatosLimpios[[#This Row],[Perdida economica UNK]]&gt;100000,"Media", "Baja"))</f>
        <v>Alta</v>
      </c>
      <c r="N878" s="18" t="s">
        <v>927</v>
      </c>
      <c r="O878" s="3" t="s">
        <v>29</v>
      </c>
      <c r="P878" s="2">
        <f>IF(DatosLimpios[[#This Row],[Number of Affected Users]]="six hundred",600,VALUE(DatosLimpios[[#This Row],[Number of Affected Users]]))</f>
        <v>275185</v>
      </c>
      <c r="Q878" s="2">
        <f>IF(DatosLimpios[[#This Row],[Number of Affected Users]]="six hundred",600,VALUE(DatosLimpios[[#This Row],[Number of Affected Users]]))</f>
        <v>275185</v>
      </c>
      <c r="R878" s="11">
        <f>DatosLimpios[[#This Row],[Perdida economica UNK]] /DatosLimpios[[#This Row],[Nº de Usuarios Afectados]]</f>
        <v>32.95601141050566</v>
      </c>
      <c r="S878" s="11" t="str">
        <f>IF(DatosLimpios[[#This Row],[Perdida $ por Usuario]]&gt;100, "Grave",IF(DatosLimpios[[#This Row],[Perdida $ por Usuario]]&gt;40, "Moderada","Leve"))</f>
        <v>Leve</v>
      </c>
      <c r="T878" s="1" t="str">
        <f t="shared" si="13"/>
        <v>Nation-state</v>
      </c>
      <c r="U878" s="3" t="s">
        <v>52</v>
      </c>
      <c r="V878" s="3" t="s">
        <v>57</v>
      </c>
      <c r="W878" s="2">
        <v>20</v>
      </c>
      <c r="X878" s="2" t="str">
        <f>IF(DatosLimpios[[#This Row],[Incident Resolution Time (in Hours)]]&gt;50,"Tardia",IF(DatosLimpios[[#This Row],[Incident Resolution Time (in Hours)]]&gt;20,"Media","Rapida" ))</f>
        <v>Rapida</v>
      </c>
    </row>
    <row r="879" spans="1:24" x14ac:dyDescent="0.25">
      <c r="A879" s="2">
        <v>882</v>
      </c>
      <c r="B879" s="3" t="s">
        <v>60</v>
      </c>
      <c r="C8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879" s="1" t="str">
        <f>IFERROR(VLOOKUP(DatosLimpios[[#This Row],[Paises]], TablaRegiones[],2,FALSE), "Otra")</f>
        <v>Asia</v>
      </c>
      <c r="E879" s="2">
        <v>2021</v>
      </c>
      <c r="F879" s="3" t="s">
        <v>39</v>
      </c>
      <c r="G879" s="2">
        <f xml:space="preserve"> 2025 -DatosLimpios[[#This Row],[Year]]</f>
        <v>4</v>
      </c>
      <c r="H879" s="1" t="str">
        <f>IF(TRIM(DatosLimpios[[#This Row],[Attack Type]])="","Unknown",PROPER(TRIM(LOWER(DatosLimpios[[#This Row],[Attack Type]]))))</f>
        <v>Ddos</v>
      </c>
      <c r="I879" s="3" t="s">
        <v>18</v>
      </c>
      <c r="J87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79" s="11">
        <v>3747</v>
      </c>
      <c r="L879" s="11">
        <f>IF(DatosLimpios[[#This Row],[Financial Loss (in Million $) ]]="",0,ABS(DatosLimpios[[#This Row],[Financial Loss (in Million $) ]]))*1000</f>
        <v>3747000</v>
      </c>
      <c r="M879" s="11" t="str">
        <f>IF(DatosLimpios[[#This Row],[Perdida economica UNK]]&gt;4000000,"Alta", IF(DatosLimpios[[#This Row],[Perdida economica UNK]]&gt;100000,"Media", "Baja"))</f>
        <v>Media</v>
      </c>
      <c r="N879" s="18" t="s">
        <v>928</v>
      </c>
      <c r="O879" s="3" t="s">
        <v>14</v>
      </c>
      <c r="P879" s="2">
        <f>IF(DatosLimpios[[#This Row],[Number of Affected Users]]="six hundred",600,VALUE(DatosLimpios[[#This Row],[Number of Affected Users]]))</f>
        <v>476758</v>
      </c>
      <c r="Q879" s="2">
        <f>IF(DatosLimpios[[#This Row],[Number of Affected Users]]="six hundred",600,VALUE(DatosLimpios[[#This Row],[Number of Affected Users]]))</f>
        <v>476758</v>
      </c>
      <c r="R879" s="11">
        <f>DatosLimpios[[#This Row],[Perdida economica UNK]] /DatosLimpios[[#This Row],[Nº de Usuarios Afectados]]</f>
        <v>7.8593332466366581</v>
      </c>
      <c r="S879" s="11" t="str">
        <f>IF(DatosLimpios[[#This Row],[Perdida $ por Usuario]]&gt;100, "Grave",IF(DatosLimpios[[#This Row],[Perdida $ por Usuario]]&gt;40, "Moderada","Leve"))</f>
        <v>Leve</v>
      </c>
      <c r="T879" s="1" t="str">
        <f t="shared" si="13"/>
        <v>Hacker Group</v>
      </c>
      <c r="U879" s="3" t="s">
        <v>15</v>
      </c>
      <c r="V879" s="3" t="s">
        <v>31</v>
      </c>
      <c r="W879" s="2">
        <v>19</v>
      </c>
      <c r="X879" s="2" t="str">
        <f>IF(DatosLimpios[[#This Row],[Incident Resolution Time (in Hours)]]&gt;50,"Tardia",IF(DatosLimpios[[#This Row],[Incident Resolution Time (in Hours)]]&gt;20,"Media","Rapida" ))</f>
        <v>Rapida</v>
      </c>
    </row>
    <row r="880" spans="1:24" x14ac:dyDescent="0.25">
      <c r="A880" s="2">
        <v>883</v>
      </c>
      <c r="B880" s="3" t="s">
        <v>87</v>
      </c>
      <c r="C8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80" s="1" t="str">
        <f>IFERROR(VLOOKUP(DatosLimpios[[#This Row],[Paises]], TablaRegiones[],2,FALSE), "Otra")</f>
        <v>América</v>
      </c>
      <c r="E880" s="2">
        <v>2024</v>
      </c>
      <c r="F880" s="3" t="s">
        <v>42</v>
      </c>
      <c r="G880" s="2">
        <f xml:space="preserve"> 2025 -DatosLimpios[[#This Row],[Year]]</f>
        <v>1</v>
      </c>
      <c r="H880" s="1" t="str">
        <f>IF(TRIM(DatosLimpios[[#This Row],[Attack Type]])="","Unknown",PROPER(TRIM(LOWER(DatosLimpios[[#This Row],[Attack Type]]))))</f>
        <v>Sql Injection</v>
      </c>
      <c r="I880" s="3" t="s">
        <v>46</v>
      </c>
      <c r="J8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80" s="11">
        <v>72</v>
      </c>
      <c r="L880" s="11">
        <f>IF(DatosLimpios[[#This Row],[Financial Loss (in Million $) ]]="",0,ABS(DatosLimpios[[#This Row],[Financial Loss (in Million $) ]]))*1000</f>
        <v>72000</v>
      </c>
      <c r="M880" s="11" t="str">
        <f>IF(DatosLimpios[[#This Row],[Perdida economica UNK]]&gt;4000000,"Alta", IF(DatosLimpios[[#This Row],[Perdida economica UNK]]&gt;100000,"Media", "Baja"))</f>
        <v>Baja</v>
      </c>
      <c r="N880" s="18" t="s">
        <v>929</v>
      </c>
      <c r="O880" s="3" t="s">
        <v>14</v>
      </c>
      <c r="P880" s="2">
        <f>IF(DatosLimpios[[#This Row],[Number of Affected Users]]="six hundred",600,VALUE(DatosLimpios[[#This Row],[Number of Affected Users]]))</f>
        <v>312607</v>
      </c>
      <c r="Q880" s="2">
        <f>IF(DatosLimpios[[#This Row],[Number of Affected Users]]="six hundred",600,VALUE(DatosLimpios[[#This Row],[Number of Affected Users]]))</f>
        <v>312607</v>
      </c>
      <c r="R880" s="11">
        <f>DatosLimpios[[#This Row],[Perdida economica UNK]] /DatosLimpios[[#This Row],[Nº de Usuarios Afectados]]</f>
        <v>0.23032113804233431</v>
      </c>
      <c r="S880" s="11" t="str">
        <f>IF(DatosLimpios[[#This Row],[Perdida $ por Usuario]]&gt;100, "Grave",IF(DatosLimpios[[#This Row],[Perdida $ por Usuario]]&gt;40, "Moderada","Leve"))</f>
        <v>Leve</v>
      </c>
      <c r="T880" s="1" t="str">
        <f t="shared" si="13"/>
        <v>Hacker Group</v>
      </c>
      <c r="U880" s="3" t="s">
        <v>25</v>
      </c>
      <c r="V880" s="3" t="s">
        <v>37</v>
      </c>
      <c r="W880" s="2">
        <v>24</v>
      </c>
      <c r="X880" s="2" t="str">
        <f>IF(DatosLimpios[[#This Row],[Incident Resolution Time (in Hours)]]&gt;50,"Tardia",IF(DatosLimpios[[#This Row],[Incident Resolution Time (in Hours)]]&gt;20,"Media","Rapida" ))</f>
        <v>Media</v>
      </c>
    </row>
    <row r="881" spans="1:24" x14ac:dyDescent="0.25">
      <c r="A881" s="2">
        <v>884</v>
      </c>
      <c r="B881" s="3" t="s">
        <v>60</v>
      </c>
      <c r="C8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881" s="1" t="str">
        <f>IFERROR(VLOOKUP(DatosLimpios[[#This Row],[Paises]], TablaRegiones[],2,FALSE), "Otra")</f>
        <v>Asia</v>
      </c>
      <c r="E881" s="2">
        <v>2017</v>
      </c>
      <c r="F881" s="3" t="s">
        <v>50</v>
      </c>
      <c r="G881" s="2">
        <f xml:space="preserve"> 2025 -DatosLimpios[[#This Row],[Year]]</f>
        <v>8</v>
      </c>
      <c r="H881" s="1" t="str">
        <f>IF(TRIM(DatosLimpios[[#This Row],[Attack Type]])="","Unknown",PROPER(TRIM(LOWER(DatosLimpios[[#This Row],[Attack Type]]))))</f>
        <v>Phishing</v>
      </c>
      <c r="I881" s="3" t="s">
        <v>46</v>
      </c>
      <c r="J88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81" s="11">
        <v>9415</v>
      </c>
      <c r="L881" s="11">
        <f>IF(DatosLimpios[[#This Row],[Financial Loss (in Million $) ]]="",0,ABS(DatosLimpios[[#This Row],[Financial Loss (in Million $) ]]))*1000</f>
        <v>9415000</v>
      </c>
      <c r="M881" s="11" t="str">
        <f>IF(DatosLimpios[[#This Row],[Perdida economica UNK]]&gt;4000000,"Alta", IF(DatosLimpios[[#This Row],[Perdida economica UNK]]&gt;100000,"Media", "Baja"))</f>
        <v>Alta</v>
      </c>
      <c r="N881" s="18" t="s">
        <v>930</v>
      </c>
      <c r="O881" s="3" t="s">
        <v>14</v>
      </c>
      <c r="P881" s="2">
        <f>IF(DatosLimpios[[#This Row],[Number of Affected Users]]="six hundred",600,VALUE(DatosLimpios[[#This Row],[Number of Affected Users]]))</f>
        <v>963192</v>
      </c>
      <c r="Q881" s="2">
        <f>IF(DatosLimpios[[#This Row],[Number of Affected Users]]="six hundred",600,VALUE(DatosLimpios[[#This Row],[Number of Affected Users]]))</f>
        <v>963192</v>
      </c>
      <c r="R881" s="11">
        <f>DatosLimpios[[#This Row],[Perdida economica UNK]] /DatosLimpios[[#This Row],[Nº de Usuarios Afectados]]</f>
        <v>9.7747904882930925</v>
      </c>
      <c r="S881" s="11" t="str">
        <f>IF(DatosLimpios[[#This Row],[Perdida $ por Usuario]]&gt;100, "Grave",IF(DatosLimpios[[#This Row],[Perdida $ por Usuario]]&gt;40, "Moderada","Leve"))</f>
        <v>Leve</v>
      </c>
      <c r="T881" s="1" t="str">
        <f t="shared" si="13"/>
        <v>Hacker Group</v>
      </c>
      <c r="U881" s="3" t="s">
        <v>25</v>
      </c>
      <c r="V881" s="3" t="s">
        <v>16</v>
      </c>
      <c r="W881" s="2">
        <v>7</v>
      </c>
      <c r="X881" s="2" t="str">
        <f>IF(DatosLimpios[[#This Row],[Incident Resolution Time (in Hours)]]&gt;50,"Tardia",IF(DatosLimpios[[#This Row],[Incident Resolution Time (in Hours)]]&gt;20,"Media","Rapida" ))</f>
        <v>Rapida</v>
      </c>
    </row>
    <row r="882" spans="1:24" x14ac:dyDescent="0.25">
      <c r="A882" s="2">
        <v>885</v>
      </c>
      <c r="B882" s="3" t="s">
        <v>58</v>
      </c>
      <c r="C8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82" s="1" t="str">
        <f>IFERROR(VLOOKUP(DatosLimpios[[#This Row],[Paises]], TablaRegiones[],2,FALSE), "Otra")</f>
        <v>Oceanía</v>
      </c>
      <c r="E882" s="2">
        <v>2015</v>
      </c>
      <c r="F882" s="3" t="s">
        <v>63</v>
      </c>
      <c r="G882" s="2">
        <f xml:space="preserve"> 2025 -DatosLimpios[[#This Row],[Year]]</f>
        <v>10</v>
      </c>
      <c r="H882" s="1" t="str">
        <f>IF(TRIM(DatosLimpios[[#This Row],[Attack Type]])="","Unknown",PROPER(TRIM(LOWER(DatosLimpios[[#This Row],[Attack Type]]))))</f>
        <v>Malware</v>
      </c>
      <c r="I882" s="3" t="s">
        <v>47</v>
      </c>
      <c r="J88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82" s="11">
        <v>4215</v>
      </c>
      <c r="L882" s="11">
        <f>IF(DatosLimpios[[#This Row],[Financial Loss (in Million $) ]]="",0,ABS(DatosLimpios[[#This Row],[Financial Loss (in Million $) ]]))*1000</f>
        <v>4215000</v>
      </c>
      <c r="M882" s="11" t="str">
        <f>IF(DatosLimpios[[#This Row],[Perdida economica UNK]]&gt;4000000,"Alta", IF(DatosLimpios[[#This Row],[Perdida economica UNK]]&gt;100000,"Media", "Baja"))</f>
        <v>Alta</v>
      </c>
      <c r="N882" s="18" t="s">
        <v>931</v>
      </c>
      <c r="O882" s="3" t="s">
        <v>36</v>
      </c>
      <c r="P882" s="2">
        <f>IF(DatosLimpios[[#This Row],[Number of Affected Users]]="six hundred",600,VALUE(DatosLimpios[[#This Row],[Number of Affected Users]]))</f>
        <v>680874</v>
      </c>
      <c r="Q882" s="2">
        <f>IF(DatosLimpios[[#This Row],[Number of Affected Users]]="six hundred",600,VALUE(DatosLimpios[[#This Row],[Number of Affected Users]]))</f>
        <v>680874</v>
      </c>
      <c r="R882" s="11">
        <f>DatosLimpios[[#This Row],[Perdida economica UNK]] /DatosLimpios[[#This Row],[Nº de Usuarios Afectados]]</f>
        <v>6.1905727050819976</v>
      </c>
      <c r="S882" s="11" t="str">
        <f>IF(DatosLimpios[[#This Row],[Perdida $ por Usuario]]&gt;100, "Grave",IF(DatosLimpios[[#This Row],[Perdida $ por Usuario]]&gt;40, "Moderada","Leve"))</f>
        <v>Leve</v>
      </c>
      <c r="T882" s="1" t="str">
        <f t="shared" si="13"/>
        <v>Unknown</v>
      </c>
      <c r="U882" s="3" t="s">
        <v>52</v>
      </c>
      <c r="V882" s="3" t="s">
        <v>37</v>
      </c>
      <c r="W882" s="2">
        <v>8</v>
      </c>
      <c r="X882" s="2" t="str">
        <f>IF(DatosLimpios[[#This Row],[Incident Resolution Time (in Hours)]]&gt;50,"Tardia",IF(DatosLimpios[[#This Row],[Incident Resolution Time (in Hours)]]&gt;20,"Media","Rapida" ))</f>
        <v>Rapida</v>
      </c>
    </row>
    <row r="883" spans="1:24" x14ac:dyDescent="0.25">
      <c r="A883" s="2">
        <v>886</v>
      </c>
      <c r="B883" s="3" t="s">
        <v>41</v>
      </c>
      <c r="C8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83" s="1" t="str">
        <f>IFERROR(VLOOKUP(DatosLimpios[[#This Row],[Paises]], TablaRegiones[],2,FALSE), "Otra")</f>
        <v>Europa</v>
      </c>
      <c r="E883" s="2">
        <v>2018</v>
      </c>
      <c r="F883" s="3" t="s">
        <v>39</v>
      </c>
      <c r="G883" s="2">
        <f xml:space="preserve"> 2025 -DatosLimpios[[#This Row],[Year]]</f>
        <v>7</v>
      </c>
      <c r="H883" s="1" t="str">
        <f>IF(TRIM(DatosLimpios[[#This Row],[Attack Type]])="","Unknown",PROPER(TRIM(LOWER(DatosLimpios[[#This Row],[Attack Type]]))))</f>
        <v>Ddos</v>
      </c>
      <c r="I883" s="3" t="s">
        <v>69</v>
      </c>
      <c r="J88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83" s="11">
        <v>1571</v>
      </c>
      <c r="L883" s="11">
        <f>IF(DatosLimpios[[#This Row],[Financial Loss (in Million $) ]]="",0,ABS(DatosLimpios[[#This Row],[Financial Loss (in Million $) ]]))*1000</f>
        <v>1571000</v>
      </c>
      <c r="M883" s="11" t="str">
        <f>IF(DatosLimpios[[#This Row],[Perdida economica UNK]]&gt;4000000,"Alta", IF(DatosLimpios[[#This Row],[Perdida economica UNK]]&gt;100000,"Media", "Baja"))</f>
        <v>Media</v>
      </c>
      <c r="N883" s="18" t="s">
        <v>932</v>
      </c>
      <c r="O883" s="3" t="s">
        <v>14</v>
      </c>
      <c r="P883" s="2">
        <f>IF(DatosLimpios[[#This Row],[Number of Affected Users]]="six hundred",600,VALUE(DatosLimpios[[#This Row],[Number of Affected Users]]))</f>
        <v>904770</v>
      </c>
      <c r="Q883" s="2">
        <f>IF(DatosLimpios[[#This Row],[Number of Affected Users]]="six hundred",600,VALUE(DatosLimpios[[#This Row],[Number of Affected Users]]))</f>
        <v>904770</v>
      </c>
      <c r="R883" s="11">
        <f>DatosLimpios[[#This Row],[Perdida economica UNK]] /DatosLimpios[[#This Row],[Nº de Usuarios Afectados]]</f>
        <v>1.7363528852636583</v>
      </c>
      <c r="S883" s="11" t="str">
        <f>IF(DatosLimpios[[#This Row],[Perdida $ por Usuario]]&gt;100, "Grave",IF(DatosLimpios[[#This Row],[Perdida $ por Usuario]]&gt;40, "Moderada","Leve"))</f>
        <v>Leve</v>
      </c>
      <c r="T883" s="1" t="str">
        <f t="shared" si="13"/>
        <v>Hacker Group</v>
      </c>
      <c r="U883" s="3" t="s">
        <v>34</v>
      </c>
      <c r="V883" s="3" t="s">
        <v>37</v>
      </c>
      <c r="W883" s="2">
        <v>4</v>
      </c>
      <c r="X883" s="2" t="str">
        <f>IF(DatosLimpios[[#This Row],[Incident Resolution Time (in Hours)]]&gt;50,"Tardia",IF(DatosLimpios[[#This Row],[Incident Resolution Time (in Hours)]]&gt;20,"Media","Rapida" ))</f>
        <v>Rapida</v>
      </c>
    </row>
    <row r="884" spans="1:24" x14ac:dyDescent="0.25">
      <c r="A884" s="2">
        <v>887</v>
      </c>
      <c r="B884" s="3" t="s">
        <v>87</v>
      </c>
      <c r="C8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84" s="1" t="str">
        <f>IFERROR(VLOOKUP(DatosLimpios[[#This Row],[Paises]], TablaRegiones[],2,FALSE), "Otra")</f>
        <v>América</v>
      </c>
      <c r="E884" s="2">
        <v>2022</v>
      </c>
      <c r="F884" s="3" t="s">
        <v>42</v>
      </c>
      <c r="G884" s="2">
        <f xml:space="preserve"> 2025 -DatosLimpios[[#This Row],[Year]]</f>
        <v>3</v>
      </c>
      <c r="H884" s="1" t="str">
        <f>IF(TRIM(DatosLimpios[[#This Row],[Attack Type]])="","Unknown",PROPER(TRIM(LOWER(DatosLimpios[[#This Row],[Attack Type]]))))</f>
        <v>Sql Injection</v>
      </c>
      <c r="I884" s="3" t="s">
        <v>69</v>
      </c>
      <c r="J88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84" s="11">
        <v>9846</v>
      </c>
      <c r="L884" s="11">
        <f>IF(DatosLimpios[[#This Row],[Financial Loss (in Million $) ]]="",0,ABS(DatosLimpios[[#This Row],[Financial Loss (in Million $) ]]))*1000</f>
        <v>9846000</v>
      </c>
      <c r="M884" s="11" t="str">
        <f>IF(DatosLimpios[[#This Row],[Perdida economica UNK]]&gt;4000000,"Alta", IF(DatosLimpios[[#This Row],[Perdida economica UNK]]&gt;100000,"Media", "Baja"))</f>
        <v>Alta</v>
      </c>
      <c r="N884" s="18" t="s">
        <v>933</v>
      </c>
      <c r="O884" s="3" t="s">
        <v>14</v>
      </c>
      <c r="P884" s="2">
        <f>IF(DatosLimpios[[#This Row],[Number of Affected Users]]="six hundred",600,VALUE(DatosLimpios[[#This Row],[Number of Affected Users]]))</f>
        <v>429452</v>
      </c>
      <c r="Q884" s="2">
        <f>IF(DatosLimpios[[#This Row],[Number of Affected Users]]="six hundred",600,VALUE(DatosLimpios[[#This Row],[Number of Affected Users]]))</f>
        <v>429452</v>
      </c>
      <c r="R884" s="11">
        <f>DatosLimpios[[#This Row],[Perdida economica UNK]] /DatosLimpios[[#This Row],[Nº de Usuarios Afectados]]</f>
        <v>22.926892877434497</v>
      </c>
      <c r="S884" s="11" t="str">
        <f>IF(DatosLimpios[[#This Row],[Perdida $ por Usuario]]&gt;100, "Grave",IF(DatosLimpios[[#This Row],[Perdida $ por Usuario]]&gt;40, "Moderada","Leve"))</f>
        <v>Leve</v>
      </c>
      <c r="T884" s="1" t="str">
        <f t="shared" si="13"/>
        <v>Hacker Group</v>
      </c>
      <c r="U884" s="3" t="s">
        <v>25</v>
      </c>
      <c r="V884" s="3" t="s">
        <v>37</v>
      </c>
      <c r="W884" s="2">
        <v>6</v>
      </c>
      <c r="X884" s="2" t="str">
        <f>IF(DatosLimpios[[#This Row],[Incident Resolution Time (in Hours)]]&gt;50,"Tardia",IF(DatosLimpios[[#This Row],[Incident Resolution Time (in Hours)]]&gt;20,"Media","Rapida" ))</f>
        <v>Rapida</v>
      </c>
    </row>
    <row r="885" spans="1:24" x14ac:dyDescent="0.25">
      <c r="A885" s="2">
        <v>888</v>
      </c>
      <c r="B885" s="3" t="s">
        <v>87</v>
      </c>
      <c r="C8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85" s="1" t="str">
        <f>IFERROR(VLOOKUP(DatosLimpios[[#This Row],[Paises]], TablaRegiones[],2,FALSE), "Otra")</f>
        <v>América</v>
      </c>
      <c r="E885" s="2">
        <v>2018</v>
      </c>
      <c r="F885" s="3" t="s">
        <v>17</v>
      </c>
      <c r="G885" s="2">
        <f xml:space="preserve"> 2025 -DatosLimpios[[#This Row],[Year]]</f>
        <v>7</v>
      </c>
      <c r="H885" s="1" t="str">
        <f>IF(TRIM(DatosLimpios[[#This Row],[Attack Type]])="","Unknown",PROPER(TRIM(LOWER(DatosLimpios[[#This Row],[Attack Type]]))))</f>
        <v>Ransomware</v>
      </c>
      <c r="I885" s="3" t="s">
        <v>47</v>
      </c>
      <c r="J88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885" s="11">
        <v>5171</v>
      </c>
      <c r="L885" s="11">
        <f>IF(DatosLimpios[[#This Row],[Financial Loss (in Million $) ]]="",0,ABS(DatosLimpios[[#This Row],[Financial Loss (in Million $) ]]))*1000</f>
        <v>5171000</v>
      </c>
      <c r="M885" s="11" t="str">
        <f>IF(DatosLimpios[[#This Row],[Perdida economica UNK]]&gt;4000000,"Alta", IF(DatosLimpios[[#This Row],[Perdida economica UNK]]&gt;100000,"Media", "Baja"))</f>
        <v>Alta</v>
      </c>
      <c r="N885" s="18" t="s">
        <v>934</v>
      </c>
      <c r="O885" s="3" t="s">
        <v>14</v>
      </c>
      <c r="P885" s="2">
        <f>IF(DatosLimpios[[#This Row],[Number of Affected Users]]="six hundred",600,VALUE(DatosLimpios[[#This Row],[Number of Affected Users]]))</f>
        <v>858128</v>
      </c>
      <c r="Q885" s="2">
        <f>IF(DatosLimpios[[#This Row],[Number of Affected Users]]="six hundred",600,VALUE(DatosLimpios[[#This Row],[Number of Affected Users]]))</f>
        <v>858128</v>
      </c>
      <c r="R885" s="11">
        <f>DatosLimpios[[#This Row],[Perdida economica UNK]] /DatosLimpios[[#This Row],[Nº de Usuarios Afectados]]</f>
        <v>6.0259075569145866</v>
      </c>
      <c r="S885" s="11" t="str">
        <f>IF(DatosLimpios[[#This Row],[Perdida $ por Usuario]]&gt;100, "Grave",IF(DatosLimpios[[#This Row],[Perdida $ por Usuario]]&gt;40, "Moderada","Leve"))</f>
        <v>Leve</v>
      </c>
      <c r="T885" s="1" t="str">
        <f t="shared" si="13"/>
        <v>Hacker Group</v>
      </c>
      <c r="U885" s="3" t="s">
        <v>34</v>
      </c>
      <c r="V885" s="3" t="s">
        <v>37</v>
      </c>
      <c r="W885" s="2">
        <v>35</v>
      </c>
      <c r="X885" s="2" t="str">
        <f>IF(DatosLimpios[[#This Row],[Incident Resolution Time (in Hours)]]&gt;50,"Tardia",IF(DatosLimpios[[#This Row],[Incident Resolution Time (in Hours)]]&gt;20,"Media","Rapida" ))</f>
        <v>Media</v>
      </c>
    </row>
    <row r="886" spans="1:24" x14ac:dyDescent="0.25">
      <c r="A886" s="2">
        <v>889</v>
      </c>
      <c r="B886" s="3" t="s">
        <v>10</v>
      </c>
      <c r="C8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886" s="1" t="str">
        <f>IFERROR(VLOOKUP(DatosLimpios[[#This Row],[Paises]], TablaRegiones[],2,FALSE), "Otra")</f>
        <v>Asia</v>
      </c>
      <c r="E886" s="2">
        <v>2021</v>
      </c>
      <c r="F886" s="3" t="s">
        <v>63</v>
      </c>
      <c r="G886" s="2">
        <f xml:space="preserve"> 2025 -DatosLimpios[[#This Row],[Year]]</f>
        <v>4</v>
      </c>
      <c r="H886" s="1" t="str">
        <f>IF(TRIM(DatosLimpios[[#This Row],[Attack Type]])="","Unknown",PROPER(TRIM(LOWER(DatosLimpios[[#This Row],[Attack Type]]))))</f>
        <v>Malware</v>
      </c>
      <c r="I886" s="3" t="s">
        <v>12</v>
      </c>
      <c r="J88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86" s="11">
        <v>4226</v>
      </c>
      <c r="L886" s="11">
        <f>IF(DatosLimpios[[#This Row],[Financial Loss (in Million $) ]]="",0,ABS(DatosLimpios[[#This Row],[Financial Loss (in Million $) ]]))*1000</f>
        <v>4226000</v>
      </c>
      <c r="M886" s="11" t="str">
        <f>IF(DatosLimpios[[#This Row],[Perdida economica UNK]]&gt;4000000,"Alta", IF(DatosLimpios[[#This Row],[Perdida economica UNK]]&gt;100000,"Media", "Baja"))</f>
        <v>Alta</v>
      </c>
      <c r="N886" s="18" t="s">
        <v>935</v>
      </c>
      <c r="O886" s="3" t="s">
        <v>29</v>
      </c>
      <c r="P886" s="2">
        <f>IF(DatosLimpios[[#This Row],[Number of Affected Users]]="six hundred",600,VALUE(DatosLimpios[[#This Row],[Number of Affected Users]]))</f>
        <v>615849</v>
      </c>
      <c r="Q886" s="2">
        <f>IF(DatosLimpios[[#This Row],[Number of Affected Users]]="six hundred",600,VALUE(DatosLimpios[[#This Row],[Number of Affected Users]]))</f>
        <v>615849</v>
      </c>
      <c r="R886" s="11">
        <f>DatosLimpios[[#This Row],[Perdida economica UNK]] /DatosLimpios[[#This Row],[Nº de Usuarios Afectados]]</f>
        <v>6.8620717091364929</v>
      </c>
      <c r="S886" s="11" t="str">
        <f>IF(DatosLimpios[[#This Row],[Perdida $ por Usuario]]&gt;100, "Grave",IF(DatosLimpios[[#This Row],[Perdida $ por Usuario]]&gt;40, "Moderada","Leve"))</f>
        <v>Leve</v>
      </c>
      <c r="T886" s="1" t="str">
        <f t="shared" si="13"/>
        <v>Nation-state</v>
      </c>
      <c r="U886" s="3" t="s">
        <v>15</v>
      </c>
      <c r="V886" s="3" t="s">
        <v>57</v>
      </c>
      <c r="W886" s="2">
        <v>44</v>
      </c>
      <c r="X886" s="2" t="str">
        <f>IF(DatosLimpios[[#This Row],[Incident Resolution Time (in Hours)]]&gt;50,"Tardia",IF(DatosLimpios[[#This Row],[Incident Resolution Time (in Hours)]]&gt;20,"Media","Rapida" ))</f>
        <v>Media</v>
      </c>
    </row>
    <row r="887" spans="1:24" x14ac:dyDescent="0.25">
      <c r="A887" s="2">
        <v>890</v>
      </c>
      <c r="B887" s="3" t="s">
        <v>26</v>
      </c>
      <c r="C8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887" s="1" t="str">
        <f>IFERROR(VLOOKUP(DatosLimpios[[#This Row],[Paises]], TablaRegiones[],2,FALSE), "Otra")</f>
        <v>Europa</v>
      </c>
      <c r="E887" s="2">
        <v>2019</v>
      </c>
      <c r="F887" s="3" t="s">
        <v>50</v>
      </c>
      <c r="G887" s="2">
        <f xml:space="preserve"> 2025 -DatosLimpios[[#This Row],[Year]]</f>
        <v>6</v>
      </c>
      <c r="H887" s="1" t="str">
        <f>IF(TRIM(DatosLimpios[[#This Row],[Attack Type]])="","Unknown",PROPER(TRIM(LOWER(DatosLimpios[[#This Row],[Attack Type]]))))</f>
        <v>Phishing</v>
      </c>
      <c r="I887" s="3" t="s">
        <v>12</v>
      </c>
      <c r="J88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87" s="11">
        <v>9945</v>
      </c>
      <c r="L887" s="11">
        <f>IF(DatosLimpios[[#This Row],[Financial Loss (in Million $) ]]="",0,ABS(DatosLimpios[[#This Row],[Financial Loss (in Million $) ]]))*1000</f>
        <v>9945000</v>
      </c>
      <c r="M887" s="11" t="str">
        <f>IF(DatosLimpios[[#This Row],[Perdida economica UNK]]&gt;4000000,"Alta", IF(DatosLimpios[[#This Row],[Perdida economica UNK]]&gt;100000,"Media", "Baja"))</f>
        <v>Alta</v>
      </c>
      <c r="N887" s="18" t="s">
        <v>936</v>
      </c>
      <c r="O887" s="3" t="s">
        <v>29</v>
      </c>
      <c r="P887" s="2">
        <f>IF(DatosLimpios[[#This Row],[Number of Affected Users]]="six hundred",600,VALUE(DatosLimpios[[#This Row],[Number of Affected Users]]))</f>
        <v>467349</v>
      </c>
      <c r="Q887" s="2">
        <f>IF(DatosLimpios[[#This Row],[Number of Affected Users]]="six hundred",600,VALUE(DatosLimpios[[#This Row],[Number of Affected Users]]))</f>
        <v>467349</v>
      </c>
      <c r="R887" s="11">
        <f>DatosLimpios[[#This Row],[Perdida economica UNK]] /DatosLimpios[[#This Row],[Nº de Usuarios Afectados]]</f>
        <v>21.279600469884389</v>
      </c>
      <c r="S887" s="11" t="str">
        <f>IF(DatosLimpios[[#This Row],[Perdida $ por Usuario]]&gt;100, "Grave",IF(DatosLimpios[[#This Row],[Perdida $ por Usuario]]&gt;40, "Moderada","Leve"))</f>
        <v>Leve</v>
      </c>
      <c r="T887" s="1" t="str">
        <f t="shared" si="13"/>
        <v>Nation-state</v>
      </c>
      <c r="U887" s="3" t="s">
        <v>52</v>
      </c>
      <c r="V887" s="3" t="s">
        <v>49</v>
      </c>
      <c r="W887" s="2">
        <v>44</v>
      </c>
      <c r="X887" s="2" t="str">
        <f>IF(DatosLimpios[[#This Row],[Incident Resolution Time (in Hours)]]&gt;50,"Tardia",IF(DatosLimpios[[#This Row],[Incident Resolution Time (in Hours)]]&gt;20,"Media","Rapida" ))</f>
        <v>Media</v>
      </c>
    </row>
    <row r="888" spans="1:24" x14ac:dyDescent="0.25">
      <c r="A888" s="2">
        <v>891</v>
      </c>
      <c r="B888" s="3" t="s">
        <v>41</v>
      </c>
      <c r="C8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88" s="1" t="str">
        <f>IFERROR(VLOOKUP(DatosLimpios[[#This Row],[Paises]], TablaRegiones[],2,FALSE), "Otra")</f>
        <v>Europa</v>
      </c>
      <c r="E888" s="2">
        <v>2021</v>
      </c>
      <c r="F888" s="3" t="s">
        <v>42</v>
      </c>
      <c r="G888" s="2">
        <f xml:space="preserve"> 2025 -DatosLimpios[[#This Row],[Year]]</f>
        <v>4</v>
      </c>
      <c r="H888" s="1" t="str">
        <f>IF(TRIM(DatosLimpios[[#This Row],[Attack Type]])="","Unknown",PROPER(TRIM(LOWER(DatosLimpios[[#This Row],[Attack Type]]))))</f>
        <v>Sql Injection</v>
      </c>
      <c r="I888" s="3" t="s">
        <v>18</v>
      </c>
      <c r="J88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888" s="11">
        <v>6374</v>
      </c>
      <c r="L888" s="11">
        <f>IF(DatosLimpios[[#This Row],[Financial Loss (in Million $) ]]="",0,ABS(DatosLimpios[[#This Row],[Financial Loss (in Million $) ]]))*1000</f>
        <v>6374000</v>
      </c>
      <c r="M888" s="11" t="str">
        <f>IF(DatosLimpios[[#This Row],[Perdida economica UNK]]&gt;4000000,"Alta", IF(DatosLimpios[[#This Row],[Perdida economica UNK]]&gt;100000,"Media", "Baja"))</f>
        <v>Alta</v>
      </c>
      <c r="N888" s="18" t="s">
        <v>937</v>
      </c>
      <c r="O888" s="3" t="s">
        <v>29</v>
      </c>
      <c r="P888" s="2">
        <f>IF(DatosLimpios[[#This Row],[Number of Affected Users]]="six hundred",600,VALUE(DatosLimpios[[#This Row],[Number of Affected Users]]))</f>
        <v>235418</v>
      </c>
      <c r="Q888" s="2">
        <f>IF(DatosLimpios[[#This Row],[Number of Affected Users]]="six hundred",600,VALUE(DatosLimpios[[#This Row],[Number of Affected Users]]))</f>
        <v>235418</v>
      </c>
      <c r="R888" s="11">
        <f>DatosLimpios[[#This Row],[Perdida economica UNK]] /DatosLimpios[[#This Row],[Nº de Usuarios Afectados]]</f>
        <v>27.0752448835688</v>
      </c>
      <c r="S888" s="11" t="str">
        <f>IF(DatosLimpios[[#This Row],[Perdida $ por Usuario]]&gt;100, "Grave",IF(DatosLimpios[[#This Row],[Perdida $ por Usuario]]&gt;40, "Moderada","Leve"))</f>
        <v>Leve</v>
      </c>
      <c r="T888" s="1" t="str">
        <f t="shared" si="13"/>
        <v>Nation-state</v>
      </c>
      <c r="U888" s="3" t="s">
        <v>25</v>
      </c>
      <c r="V888" s="3" t="s">
        <v>57</v>
      </c>
      <c r="W888" s="2">
        <v>28</v>
      </c>
      <c r="X888" s="2" t="str">
        <f>IF(DatosLimpios[[#This Row],[Incident Resolution Time (in Hours)]]&gt;50,"Tardia",IF(DatosLimpios[[#This Row],[Incident Resolution Time (in Hours)]]&gt;20,"Media","Rapida" ))</f>
        <v>Media</v>
      </c>
    </row>
    <row r="889" spans="1:24" x14ac:dyDescent="0.25">
      <c r="A889" s="2">
        <v>892</v>
      </c>
      <c r="B889" s="3" t="s">
        <v>58</v>
      </c>
      <c r="C8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89" s="1" t="str">
        <f>IFERROR(VLOOKUP(DatosLimpios[[#This Row],[Paises]], TablaRegiones[],2,FALSE), "Otra")</f>
        <v>Oceanía</v>
      </c>
      <c r="E889" s="2">
        <v>2017</v>
      </c>
      <c r="F889" s="3" t="s">
        <v>42</v>
      </c>
      <c r="G889" s="2">
        <f xml:space="preserve"> 2025 -DatosLimpios[[#This Row],[Year]]</f>
        <v>8</v>
      </c>
      <c r="H889" s="1" t="str">
        <f>IF(TRIM(DatosLimpios[[#This Row],[Attack Type]])="","Unknown",PROPER(TRIM(LOWER(DatosLimpios[[#This Row],[Attack Type]]))))</f>
        <v>Sql Injection</v>
      </c>
      <c r="I889" s="3" t="s">
        <v>23</v>
      </c>
      <c r="J88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89" s="11">
        <v>505</v>
      </c>
      <c r="L889" s="11">
        <f>IF(DatosLimpios[[#This Row],[Financial Loss (in Million $) ]]="",0,ABS(DatosLimpios[[#This Row],[Financial Loss (in Million $) ]]))*1000</f>
        <v>505000</v>
      </c>
      <c r="M889" s="11" t="str">
        <f>IF(DatosLimpios[[#This Row],[Perdida economica UNK]]&gt;4000000,"Alta", IF(DatosLimpios[[#This Row],[Perdida economica UNK]]&gt;100000,"Media", "Baja"))</f>
        <v>Media</v>
      </c>
      <c r="N889" s="18" t="s">
        <v>938</v>
      </c>
      <c r="O889" s="3" t="s">
        <v>33</v>
      </c>
      <c r="P889" s="2">
        <f>IF(DatosLimpios[[#This Row],[Number of Affected Users]]="six hundred",600,VALUE(DatosLimpios[[#This Row],[Number of Affected Users]]))</f>
        <v>823606</v>
      </c>
      <c r="Q889" s="2">
        <f>IF(DatosLimpios[[#This Row],[Number of Affected Users]]="six hundred",600,VALUE(DatosLimpios[[#This Row],[Number of Affected Users]]))</f>
        <v>823606</v>
      </c>
      <c r="R889" s="11">
        <f>DatosLimpios[[#This Row],[Perdida economica UNK]] /DatosLimpios[[#This Row],[Nº de Usuarios Afectados]]</f>
        <v>0.61315726208891141</v>
      </c>
      <c r="S889" s="11" t="str">
        <f>IF(DatosLimpios[[#This Row],[Perdida $ por Usuario]]&gt;100, "Grave",IF(DatosLimpios[[#This Row],[Perdida $ por Usuario]]&gt;40, "Moderada","Leve"))</f>
        <v>Leve</v>
      </c>
      <c r="T889" s="1" t="str">
        <f t="shared" si="13"/>
        <v>Insider</v>
      </c>
      <c r="U889" s="3" t="s">
        <v>25</v>
      </c>
      <c r="V889" s="3" t="s">
        <v>57</v>
      </c>
      <c r="W889" s="2">
        <v>25</v>
      </c>
      <c r="X889" s="2" t="str">
        <f>IF(DatosLimpios[[#This Row],[Incident Resolution Time (in Hours)]]&gt;50,"Tardia",IF(DatosLimpios[[#This Row],[Incident Resolution Time (in Hours)]]&gt;20,"Media","Rapida" ))</f>
        <v>Media</v>
      </c>
    </row>
    <row r="890" spans="1:24" x14ac:dyDescent="0.25">
      <c r="A890" s="2">
        <v>893</v>
      </c>
      <c r="B890" s="3" t="s">
        <v>10</v>
      </c>
      <c r="C8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890" s="1" t="str">
        <f>IFERROR(VLOOKUP(DatosLimpios[[#This Row],[Paises]], TablaRegiones[],2,FALSE), "Otra")</f>
        <v>Asia</v>
      </c>
      <c r="E890" s="2">
        <v>2020</v>
      </c>
      <c r="F890" s="3" t="s">
        <v>42</v>
      </c>
      <c r="G890" s="2">
        <f xml:space="preserve"> 2025 -DatosLimpios[[#This Row],[Year]]</f>
        <v>5</v>
      </c>
      <c r="H890" s="1" t="str">
        <f>IF(TRIM(DatosLimpios[[#This Row],[Attack Type]])="","Unknown",PROPER(TRIM(LOWER(DatosLimpios[[#This Row],[Attack Type]]))))</f>
        <v>Sql Injection</v>
      </c>
      <c r="I890" s="3" t="s">
        <v>23</v>
      </c>
      <c r="J89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90" s="11">
        <v>8938</v>
      </c>
      <c r="L890" s="11">
        <f>IF(DatosLimpios[[#This Row],[Financial Loss (in Million $) ]]="",0,ABS(DatosLimpios[[#This Row],[Financial Loss (in Million $) ]]))*1000</f>
        <v>8938000</v>
      </c>
      <c r="M890" s="11" t="str">
        <f>IF(DatosLimpios[[#This Row],[Perdida economica UNK]]&gt;4000000,"Alta", IF(DatosLimpios[[#This Row],[Perdida economica UNK]]&gt;100000,"Media", "Baja"))</f>
        <v>Alta</v>
      </c>
      <c r="N890" s="18" t="s">
        <v>939</v>
      </c>
      <c r="O890" s="3" t="s">
        <v>29</v>
      </c>
      <c r="P890" s="2">
        <f>IF(DatosLimpios[[#This Row],[Number of Affected Users]]="six hundred",600,VALUE(DatosLimpios[[#This Row],[Number of Affected Users]]))</f>
        <v>923489</v>
      </c>
      <c r="Q890" s="2">
        <f>IF(DatosLimpios[[#This Row],[Number of Affected Users]]="six hundred",600,VALUE(DatosLimpios[[#This Row],[Number of Affected Users]]))</f>
        <v>923489</v>
      </c>
      <c r="R890" s="11">
        <f>DatosLimpios[[#This Row],[Perdida economica UNK]] /DatosLimpios[[#This Row],[Nº de Usuarios Afectados]]</f>
        <v>9.6785126839626674</v>
      </c>
      <c r="S890" s="11" t="str">
        <f>IF(DatosLimpios[[#This Row],[Perdida $ por Usuario]]&gt;100, "Grave",IF(DatosLimpios[[#This Row],[Perdida $ por Usuario]]&gt;40, "Moderada","Leve"))</f>
        <v>Leve</v>
      </c>
      <c r="T890" s="1" t="str">
        <f t="shared" si="13"/>
        <v>Nation-state</v>
      </c>
      <c r="U890" s="3" t="s">
        <v>15</v>
      </c>
      <c r="V890" s="3" t="s">
        <v>49</v>
      </c>
      <c r="W890" s="2">
        <v>66</v>
      </c>
      <c r="X890" s="2" t="str">
        <f>IF(DatosLimpios[[#This Row],[Incident Resolution Time (in Hours)]]&gt;50,"Tardia",IF(DatosLimpios[[#This Row],[Incident Resolution Time (in Hours)]]&gt;20,"Media","Rapida" ))</f>
        <v>Tardia</v>
      </c>
    </row>
    <row r="891" spans="1:24" x14ac:dyDescent="0.25">
      <c r="A891" s="2">
        <v>894</v>
      </c>
      <c r="B891" s="3" t="s">
        <v>87</v>
      </c>
      <c r="C8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891" s="1" t="str">
        <f>IFERROR(VLOOKUP(DatosLimpios[[#This Row],[Paises]], TablaRegiones[],2,FALSE), "Otra")</f>
        <v>América</v>
      </c>
      <c r="E891" s="2">
        <v>2024</v>
      </c>
      <c r="F891" s="3" t="s">
        <v>50</v>
      </c>
      <c r="G891" s="2">
        <f xml:space="preserve"> 2025 -DatosLimpios[[#This Row],[Year]]</f>
        <v>1</v>
      </c>
      <c r="H891" s="1" t="str">
        <f>IF(TRIM(DatosLimpios[[#This Row],[Attack Type]])="","Unknown",PROPER(TRIM(LOWER(DatosLimpios[[#This Row],[Attack Type]]))))</f>
        <v>Phishing</v>
      </c>
      <c r="I891" s="3" t="s">
        <v>23</v>
      </c>
      <c r="J89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91" s="11">
        <v>5857</v>
      </c>
      <c r="L891" s="11">
        <f>IF(DatosLimpios[[#This Row],[Financial Loss (in Million $) ]]="",0,ABS(DatosLimpios[[#This Row],[Financial Loss (in Million $) ]]))*1000</f>
        <v>5857000</v>
      </c>
      <c r="M891" s="11" t="str">
        <f>IF(DatosLimpios[[#This Row],[Perdida economica UNK]]&gt;4000000,"Alta", IF(DatosLimpios[[#This Row],[Perdida economica UNK]]&gt;100000,"Media", "Baja"))</f>
        <v>Alta</v>
      </c>
      <c r="N891" s="18" t="s">
        <v>940</v>
      </c>
      <c r="O891" s="3" t="s">
        <v>14</v>
      </c>
      <c r="P891" s="2">
        <f>IF(DatosLimpios[[#This Row],[Number of Affected Users]]="six hundred",600,VALUE(DatosLimpios[[#This Row],[Number of Affected Users]]))</f>
        <v>630793</v>
      </c>
      <c r="Q891" s="2">
        <f>IF(DatosLimpios[[#This Row],[Number of Affected Users]]="six hundred",600,VALUE(DatosLimpios[[#This Row],[Number of Affected Users]]))</f>
        <v>630793</v>
      </c>
      <c r="R891" s="11">
        <f>DatosLimpios[[#This Row],[Perdida economica UNK]] /DatosLimpios[[#This Row],[Nº de Usuarios Afectados]]</f>
        <v>9.2851379137054462</v>
      </c>
      <c r="S891" s="11" t="str">
        <f>IF(DatosLimpios[[#This Row],[Perdida $ por Usuario]]&gt;100, "Grave",IF(DatosLimpios[[#This Row],[Perdida $ por Usuario]]&gt;40, "Moderada","Leve"))</f>
        <v>Leve</v>
      </c>
      <c r="T891" s="1" t="str">
        <f t="shared" si="13"/>
        <v>Hacker Group</v>
      </c>
      <c r="U891" s="3" t="s">
        <v>34</v>
      </c>
      <c r="V891" s="3" t="s">
        <v>31</v>
      </c>
      <c r="W891" s="2">
        <v>64</v>
      </c>
      <c r="X891" s="2" t="str">
        <f>IF(DatosLimpios[[#This Row],[Incident Resolution Time (in Hours)]]&gt;50,"Tardia",IF(DatosLimpios[[#This Row],[Incident Resolution Time (in Hours)]]&gt;20,"Media","Rapida" ))</f>
        <v>Tardia</v>
      </c>
    </row>
    <row r="892" spans="1:24" x14ac:dyDescent="0.25">
      <c r="A892" s="2">
        <v>895</v>
      </c>
      <c r="B892" s="3" t="s">
        <v>41</v>
      </c>
      <c r="C8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892" s="1" t="str">
        <f>IFERROR(VLOOKUP(DatosLimpios[[#This Row],[Paises]], TablaRegiones[],2,FALSE), "Otra")</f>
        <v>Europa</v>
      </c>
      <c r="E892" s="2">
        <v>2015</v>
      </c>
      <c r="F892" s="3" t="s">
        <v>42</v>
      </c>
      <c r="G892" s="2">
        <f xml:space="preserve"> 2025 -DatosLimpios[[#This Row],[Year]]</f>
        <v>10</v>
      </c>
      <c r="H892" s="1" t="str">
        <f>IF(TRIM(DatosLimpios[[#This Row],[Attack Type]])="","Unknown",PROPER(TRIM(LOWER(DatosLimpios[[#This Row],[Attack Type]]))))</f>
        <v>Sql Injection</v>
      </c>
      <c r="I892" s="3" t="s">
        <v>12</v>
      </c>
      <c r="J89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892" s="11">
        <v>6583</v>
      </c>
      <c r="L892" s="11">
        <f>IF(DatosLimpios[[#This Row],[Financial Loss (in Million $) ]]="",0,ABS(DatosLimpios[[#This Row],[Financial Loss (in Million $) ]]))*1000</f>
        <v>6583000</v>
      </c>
      <c r="M892" s="11" t="str">
        <f>IF(DatosLimpios[[#This Row],[Perdida economica UNK]]&gt;4000000,"Alta", IF(DatosLimpios[[#This Row],[Perdida economica UNK]]&gt;100000,"Media", "Baja"))</f>
        <v>Alta</v>
      </c>
      <c r="N892" s="18" t="s">
        <v>941</v>
      </c>
      <c r="O892" s="3" t="s">
        <v>36</v>
      </c>
      <c r="P892" s="2">
        <f>IF(DatosLimpios[[#This Row],[Number of Affected Users]]="six hundred",600,VALUE(DatosLimpios[[#This Row],[Number of Affected Users]]))</f>
        <v>691903</v>
      </c>
      <c r="Q892" s="2">
        <f>IF(DatosLimpios[[#This Row],[Number of Affected Users]]="six hundred",600,VALUE(DatosLimpios[[#This Row],[Number of Affected Users]]))</f>
        <v>691903</v>
      </c>
      <c r="R892" s="11">
        <f>DatosLimpios[[#This Row],[Perdida economica UNK]] /DatosLimpios[[#This Row],[Nº de Usuarios Afectados]]</f>
        <v>9.5143394377535575</v>
      </c>
      <c r="S892" s="11" t="str">
        <f>IF(DatosLimpios[[#This Row],[Perdida $ por Usuario]]&gt;100, "Grave",IF(DatosLimpios[[#This Row],[Perdida $ por Usuario]]&gt;40, "Moderada","Leve"))</f>
        <v>Leve</v>
      </c>
      <c r="T892" s="1" t="str">
        <f t="shared" si="13"/>
        <v>Unknown</v>
      </c>
      <c r="U892" s="3" t="s">
        <v>52</v>
      </c>
      <c r="V892" s="3" t="s">
        <v>16</v>
      </c>
      <c r="W892" s="2">
        <v>54</v>
      </c>
      <c r="X892" s="2" t="str">
        <f>IF(DatosLimpios[[#This Row],[Incident Resolution Time (in Hours)]]&gt;50,"Tardia",IF(DatosLimpios[[#This Row],[Incident Resolution Time (in Hours)]]&gt;20,"Media","Rapida" ))</f>
        <v>Tardia</v>
      </c>
    </row>
    <row r="893" spans="1:24" x14ac:dyDescent="0.25">
      <c r="A893" s="2">
        <v>896</v>
      </c>
      <c r="B893" s="3" t="s">
        <v>26</v>
      </c>
      <c r="C8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893" s="1" t="str">
        <f>IFERROR(VLOOKUP(DatosLimpios[[#This Row],[Paises]], TablaRegiones[],2,FALSE), "Otra")</f>
        <v>Europa</v>
      </c>
      <c r="E893" s="2">
        <v>2019</v>
      </c>
      <c r="F893" s="3" t="s">
        <v>50</v>
      </c>
      <c r="G893" s="2">
        <f xml:space="preserve"> 2025 -DatosLimpios[[#This Row],[Year]]</f>
        <v>6</v>
      </c>
      <c r="H893" s="1" t="str">
        <f>IF(TRIM(DatosLimpios[[#This Row],[Attack Type]])="","Unknown",PROPER(TRIM(LOWER(DatosLimpios[[#This Row],[Attack Type]]))))</f>
        <v>Phishing</v>
      </c>
      <c r="I893" s="3" t="s">
        <v>69</v>
      </c>
      <c r="J89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93" s="11">
        <v>7979</v>
      </c>
      <c r="L893" s="11">
        <f>IF(DatosLimpios[[#This Row],[Financial Loss (in Million $) ]]="",0,ABS(DatosLimpios[[#This Row],[Financial Loss (in Million $) ]]))*1000</f>
        <v>7979000</v>
      </c>
      <c r="M893" s="11" t="str">
        <f>IF(DatosLimpios[[#This Row],[Perdida economica UNK]]&gt;4000000,"Alta", IF(DatosLimpios[[#This Row],[Perdida economica UNK]]&gt;100000,"Media", "Baja"))</f>
        <v>Alta</v>
      </c>
      <c r="N893" s="18" t="s">
        <v>942</v>
      </c>
      <c r="O893" s="3" t="s">
        <v>14</v>
      </c>
      <c r="P893" s="2">
        <f>IF(DatosLimpios[[#This Row],[Number of Affected Users]]="six hundred",600,VALUE(DatosLimpios[[#This Row],[Number of Affected Users]]))</f>
        <v>133632</v>
      </c>
      <c r="Q893" s="2">
        <f>IF(DatosLimpios[[#This Row],[Number of Affected Users]]="six hundred",600,VALUE(DatosLimpios[[#This Row],[Number of Affected Users]]))</f>
        <v>133632</v>
      </c>
      <c r="R893" s="11">
        <f>DatosLimpios[[#This Row],[Perdida economica UNK]] /DatosLimpios[[#This Row],[Nº de Usuarios Afectados]]</f>
        <v>59.708752394636015</v>
      </c>
      <c r="S893" s="11" t="str">
        <f>IF(DatosLimpios[[#This Row],[Perdida $ por Usuario]]&gt;100, "Grave",IF(DatosLimpios[[#This Row],[Perdida $ por Usuario]]&gt;40, "Moderada","Leve"))</f>
        <v>Moderada</v>
      </c>
      <c r="T893" s="1" t="str">
        <f t="shared" si="13"/>
        <v>Hacker Group</v>
      </c>
      <c r="U893" s="3" t="s">
        <v>25</v>
      </c>
      <c r="V893" s="3" t="s">
        <v>49</v>
      </c>
      <c r="W893" s="2">
        <v>8</v>
      </c>
      <c r="X893" s="2" t="str">
        <f>IF(DatosLimpios[[#This Row],[Incident Resolution Time (in Hours)]]&gt;50,"Tardia",IF(DatosLimpios[[#This Row],[Incident Resolution Time (in Hours)]]&gt;20,"Media","Rapida" ))</f>
        <v>Rapida</v>
      </c>
    </row>
    <row r="894" spans="1:24" x14ac:dyDescent="0.25">
      <c r="A894" s="2">
        <v>897</v>
      </c>
      <c r="B894" s="3" t="s">
        <v>58</v>
      </c>
      <c r="C8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894" s="1" t="str">
        <f>IFERROR(VLOOKUP(DatosLimpios[[#This Row],[Paises]], TablaRegiones[],2,FALSE), "Otra")</f>
        <v>Oceanía</v>
      </c>
      <c r="E894" s="2">
        <v>2017</v>
      </c>
      <c r="F894" s="3" t="s">
        <v>50</v>
      </c>
      <c r="G894" s="2">
        <f xml:space="preserve"> 2025 -DatosLimpios[[#This Row],[Year]]</f>
        <v>8</v>
      </c>
      <c r="H894" s="1" t="str">
        <f>IF(TRIM(DatosLimpios[[#This Row],[Attack Type]])="","Unknown",PROPER(TRIM(LOWER(DatosLimpios[[#This Row],[Attack Type]]))))</f>
        <v>Phishing</v>
      </c>
      <c r="I894" s="3" t="s">
        <v>46</v>
      </c>
      <c r="J89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94" s="11">
        <v>905</v>
      </c>
      <c r="L894" s="11">
        <f>IF(DatosLimpios[[#This Row],[Financial Loss (in Million $) ]]="",0,ABS(DatosLimpios[[#This Row],[Financial Loss (in Million $) ]]))*1000</f>
        <v>905000</v>
      </c>
      <c r="M894" s="11" t="str">
        <f>IF(DatosLimpios[[#This Row],[Perdida economica UNK]]&gt;4000000,"Alta", IF(DatosLimpios[[#This Row],[Perdida economica UNK]]&gt;100000,"Media", "Baja"))</f>
        <v>Media</v>
      </c>
      <c r="N894" s="18" t="s">
        <v>943</v>
      </c>
      <c r="O894" s="3" t="s">
        <v>33</v>
      </c>
      <c r="P894" s="2">
        <f>IF(DatosLimpios[[#This Row],[Number of Affected Users]]="six hundred",600,VALUE(DatosLimpios[[#This Row],[Number of Affected Users]]))</f>
        <v>42278</v>
      </c>
      <c r="Q894" s="2">
        <f>IF(DatosLimpios[[#This Row],[Number of Affected Users]]="six hundred",600,VALUE(DatosLimpios[[#This Row],[Number of Affected Users]]))</f>
        <v>42278</v>
      </c>
      <c r="R894" s="11">
        <f>DatosLimpios[[#This Row],[Perdida economica UNK]] /DatosLimpios[[#This Row],[Nº de Usuarios Afectados]]</f>
        <v>21.405932163300061</v>
      </c>
      <c r="S894" s="11" t="str">
        <f>IF(DatosLimpios[[#This Row],[Perdida $ por Usuario]]&gt;100, "Grave",IF(DatosLimpios[[#This Row],[Perdida $ por Usuario]]&gt;40, "Moderada","Leve"))</f>
        <v>Leve</v>
      </c>
      <c r="T894" s="1" t="str">
        <f t="shared" si="13"/>
        <v>Insider</v>
      </c>
      <c r="U894" s="3" t="s">
        <v>25</v>
      </c>
      <c r="V894" s="3" t="s">
        <v>31</v>
      </c>
      <c r="W894" s="2">
        <v>45</v>
      </c>
      <c r="X894" s="2" t="str">
        <f>IF(DatosLimpios[[#This Row],[Incident Resolution Time (in Hours)]]&gt;50,"Tardia",IF(DatosLimpios[[#This Row],[Incident Resolution Time (in Hours)]]&gt;20,"Media","Rapida" ))</f>
        <v>Media</v>
      </c>
    </row>
    <row r="895" spans="1:24" x14ac:dyDescent="0.25">
      <c r="A895" s="2">
        <v>899</v>
      </c>
      <c r="B895" s="3" t="s">
        <v>45</v>
      </c>
      <c r="C8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95" s="1" t="str">
        <f>IFERROR(VLOOKUP(DatosLimpios[[#This Row],[Paises]], TablaRegiones[],2,FALSE), "Otra")</f>
        <v>Asia</v>
      </c>
      <c r="E895" s="2">
        <v>2015</v>
      </c>
      <c r="F895" s="3" t="s">
        <v>42</v>
      </c>
      <c r="G895" s="2">
        <f xml:space="preserve"> 2025 -DatosLimpios[[#This Row],[Year]]</f>
        <v>10</v>
      </c>
      <c r="H895" s="1" t="str">
        <f>IF(TRIM(DatosLimpios[[#This Row],[Attack Type]])="","Unknown",PROPER(TRIM(LOWER(DatosLimpios[[#This Row],[Attack Type]]))))</f>
        <v>Sql Injection</v>
      </c>
      <c r="I895" s="3" t="s">
        <v>27</v>
      </c>
      <c r="J89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895" s="11">
        <v>6372</v>
      </c>
      <c r="L895" s="11">
        <f>IF(DatosLimpios[[#This Row],[Financial Loss (in Million $) ]]="",0,ABS(DatosLimpios[[#This Row],[Financial Loss (in Million $) ]]))*1000</f>
        <v>6372000</v>
      </c>
      <c r="M895" s="11" t="str">
        <f>IF(DatosLimpios[[#This Row],[Perdida economica UNK]]&gt;4000000,"Alta", IF(DatosLimpios[[#This Row],[Perdida economica UNK]]&gt;100000,"Media", "Baja"))</f>
        <v>Alta</v>
      </c>
      <c r="N895" s="18" t="s">
        <v>944</v>
      </c>
      <c r="O895" s="3" t="s">
        <v>14</v>
      </c>
      <c r="P895" s="2">
        <f>IF(DatosLimpios[[#This Row],[Number of Affected Users]]="six hundred",600,VALUE(DatosLimpios[[#This Row],[Number of Affected Users]]))</f>
        <v>916516</v>
      </c>
      <c r="Q895" s="2">
        <f>IF(DatosLimpios[[#This Row],[Number of Affected Users]]="six hundred",600,VALUE(DatosLimpios[[#This Row],[Number of Affected Users]]))</f>
        <v>916516</v>
      </c>
      <c r="R895" s="11">
        <f>DatosLimpios[[#This Row],[Perdida economica UNK]] /DatosLimpios[[#This Row],[Nº de Usuarios Afectados]]</f>
        <v>6.9524154515578562</v>
      </c>
      <c r="S895" s="11" t="str">
        <f>IF(DatosLimpios[[#This Row],[Perdida $ por Usuario]]&gt;100, "Grave",IF(DatosLimpios[[#This Row],[Perdida $ por Usuario]]&gt;40, "Moderada","Leve"))</f>
        <v>Leve</v>
      </c>
      <c r="T895" s="1" t="str">
        <f t="shared" ref="T895:T957" si="14">IF(O895="","Unknown",O895)</f>
        <v>Hacker Group</v>
      </c>
      <c r="U895" s="3" t="s">
        <v>34</v>
      </c>
      <c r="V895" s="3" t="s">
        <v>57</v>
      </c>
      <c r="W895" s="2">
        <v>68</v>
      </c>
      <c r="X895" s="2" t="str">
        <f>IF(DatosLimpios[[#This Row],[Incident Resolution Time (in Hours)]]&gt;50,"Tardia",IF(DatosLimpios[[#This Row],[Incident Resolution Time (in Hours)]]&gt;20,"Media","Rapida" ))</f>
        <v>Tardia</v>
      </c>
    </row>
    <row r="896" spans="1:24" x14ac:dyDescent="0.25">
      <c r="A896" s="2">
        <v>900</v>
      </c>
      <c r="B896" s="3" t="s">
        <v>71</v>
      </c>
      <c r="C8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896" s="1" t="str">
        <f>IFERROR(VLOOKUP(DatosLimpios[[#This Row],[Paises]], TablaRegiones[],2,FALSE), "Otra")</f>
        <v>Asia</v>
      </c>
      <c r="E896" s="2">
        <v>2023</v>
      </c>
      <c r="F896" s="3" t="s">
        <v>42</v>
      </c>
      <c r="G896" s="2">
        <f xml:space="preserve"> 2025 -DatosLimpios[[#This Row],[Year]]</f>
        <v>2</v>
      </c>
      <c r="H896" s="1" t="str">
        <f>IF(TRIM(DatosLimpios[[#This Row],[Attack Type]])="","Unknown",PROPER(TRIM(LOWER(DatosLimpios[[#This Row],[Attack Type]]))))</f>
        <v>Sql Injection</v>
      </c>
      <c r="I896" s="3" t="s">
        <v>69</v>
      </c>
      <c r="J89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896" s="11">
        <v>878</v>
      </c>
      <c r="L896" s="11">
        <f>IF(DatosLimpios[[#This Row],[Financial Loss (in Million $) ]]="",0,ABS(DatosLimpios[[#This Row],[Financial Loss (in Million $) ]]))*1000</f>
        <v>878000</v>
      </c>
      <c r="M896" s="11" t="str">
        <f>IF(DatosLimpios[[#This Row],[Perdida economica UNK]]&gt;4000000,"Alta", IF(DatosLimpios[[#This Row],[Perdida economica UNK]]&gt;100000,"Media", "Baja"))</f>
        <v>Media</v>
      </c>
      <c r="N896" s="18" t="s">
        <v>945</v>
      </c>
      <c r="O896" s="3" t="s">
        <v>14</v>
      </c>
      <c r="P896" s="2">
        <f>IF(DatosLimpios[[#This Row],[Number of Affected Users]]="six hundred",600,VALUE(DatosLimpios[[#This Row],[Number of Affected Users]]))</f>
        <v>510002</v>
      </c>
      <c r="Q896" s="2">
        <f>IF(DatosLimpios[[#This Row],[Number of Affected Users]]="six hundred",600,VALUE(DatosLimpios[[#This Row],[Number of Affected Users]]))</f>
        <v>510002</v>
      </c>
      <c r="R896" s="11">
        <f>DatosLimpios[[#This Row],[Perdida economica UNK]] /DatosLimpios[[#This Row],[Nº de Usuarios Afectados]]</f>
        <v>1.7215618762279363</v>
      </c>
      <c r="S896" s="11" t="str">
        <f>IF(DatosLimpios[[#This Row],[Perdida $ por Usuario]]&gt;100, "Grave",IF(DatosLimpios[[#This Row],[Perdida $ por Usuario]]&gt;40, "Moderada","Leve"))</f>
        <v>Leve</v>
      </c>
      <c r="T896" s="1" t="str">
        <f t="shared" si="14"/>
        <v>Hacker Group</v>
      </c>
      <c r="U896" s="3" t="s">
        <v>34</v>
      </c>
      <c r="V896" s="3" t="s">
        <v>49</v>
      </c>
      <c r="W896" s="2">
        <v>62</v>
      </c>
      <c r="X896" s="2" t="str">
        <f>IF(DatosLimpios[[#This Row],[Incident Resolution Time (in Hours)]]&gt;50,"Tardia",IF(DatosLimpios[[#This Row],[Incident Resolution Time (in Hours)]]&gt;20,"Media","Rapida" ))</f>
        <v>Tardia</v>
      </c>
    </row>
    <row r="897" spans="1:24" x14ac:dyDescent="0.25">
      <c r="A897" s="2">
        <v>901</v>
      </c>
      <c r="B897" s="3" t="s">
        <v>26</v>
      </c>
      <c r="C8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897" s="1" t="str">
        <f>IFERROR(VLOOKUP(DatosLimpios[[#This Row],[Paises]], TablaRegiones[],2,FALSE), "Otra")</f>
        <v>Europa</v>
      </c>
      <c r="E897" s="2">
        <v>2015</v>
      </c>
      <c r="F897" s="3" t="s">
        <v>63</v>
      </c>
      <c r="G897" s="2">
        <f xml:space="preserve"> 2025 -DatosLimpios[[#This Row],[Year]]</f>
        <v>10</v>
      </c>
      <c r="H897" s="1" t="str">
        <f>IF(TRIM(DatosLimpios[[#This Row],[Attack Type]])="","Unknown",PROPER(TRIM(LOWER(DatosLimpios[[#This Row],[Attack Type]]))))</f>
        <v>Malware</v>
      </c>
      <c r="I897" s="3" t="s">
        <v>23</v>
      </c>
      <c r="J89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97" s="11">
        <v>8245</v>
      </c>
      <c r="L897" s="11">
        <f>IF(DatosLimpios[[#This Row],[Financial Loss (in Million $) ]]="",0,ABS(DatosLimpios[[#This Row],[Financial Loss (in Million $) ]]))*1000</f>
        <v>8245000</v>
      </c>
      <c r="M897" s="11" t="str">
        <f>IF(DatosLimpios[[#This Row],[Perdida economica UNK]]&gt;4000000,"Alta", IF(DatosLimpios[[#This Row],[Perdida economica UNK]]&gt;100000,"Media", "Baja"))</f>
        <v>Alta</v>
      </c>
      <c r="N897" s="18" t="s">
        <v>946</v>
      </c>
      <c r="O897" s="3" t="s">
        <v>29</v>
      </c>
      <c r="P897" s="2">
        <f>IF(DatosLimpios[[#This Row],[Number of Affected Users]]="six hundred",600,VALUE(DatosLimpios[[#This Row],[Number of Affected Users]]))</f>
        <v>435994</v>
      </c>
      <c r="Q897" s="2">
        <f>IF(DatosLimpios[[#This Row],[Number of Affected Users]]="six hundred",600,VALUE(DatosLimpios[[#This Row],[Number of Affected Users]]))</f>
        <v>435994</v>
      </c>
      <c r="R897" s="11">
        <f>DatosLimpios[[#This Row],[Perdida economica UNK]] /DatosLimpios[[#This Row],[Nº de Usuarios Afectados]]</f>
        <v>18.910810699229806</v>
      </c>
      <c r="S897" s="11" t="str">
        <f>IF(DatosLimpios[[#This Row],[Perdida $ por Usuario]]&gt;100, "Grave",IF(DatosLimpios[[#This Row],[Perdida $ por Usuario]]&gt;40, "Moderada","Leve"))</f>
        <v>Leve</v>
      </c>
      <c r="T897" s="1" t="str">
        <f t="shared" si="14"/>
        <v>Nation-state</v>
      </c>
      <c r="U897" s="3" t="s">
        <v>15</v>
      </c>
      <c r="V897" s="3" t="s">
        <v>57</v>
      </c>
      <c r="W897" s="2">
        <v>51</v>
      </c>
      <c r="X897" s="2" t="str">
        <f>IF(DatosLimpios[[#This Row],[Incident Resolution Time (in Hours)]]&gt;50,"Tardia",IF(DatosLimpios[[#This Row],[Incident Resolution Time (in Hours)]]&gt;20,"Media","Rapida" ))</f>
        <v>Tardia</v>
      </c>
    </row>
    <row r="898" spans="1:24" x14ac:dyDescent="0.25">
      <c r="A898" s="2">
        <v>902</v>
      </c>
      <c r="B898" s="3" t="s">
        <v>45</v>
      </c>
      <c r="C8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898" s="1" t="str">
        <f>IFERROR(VLOOKUP(DatosLimpios[[#This Row],[Paises]], TablaRegiones[],2,FALSE), "Otra")</f>
        <v>Asia</v>
      </c>
      <c r="E898" s="2">
        <v>2016</v>
      </c>
      <c r="F898" s="3" t="s">
        <v>17</v>
      </c>
      <c r="G898" s="2">
        <f xml:space="preserve"> 2025 -DatosLimpios[[#This Row],[Year]]</f>
        <v>9</v>
      </c>
      <c r="H898" s="1" t="str">
        <f>IF(TRIM(DatosLimpios[[#This Row],[Attack Type]])="","Unknown",PROPER(TRIM(LOWER(DatosLimpios[[#This Row],[Attack Type]]))))</f>
        <v>Ransomware</v>
      </c>
      <c r="I898" s="3" t="s">
        <v>23</v>
      </c>
      <c r="J89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898" s="11">
        <v>6619</v>
      </c>
      <c r="L898" s="11">
        <f>IF(DatosLimpios[[#This Row],[Financial Loss (in Million $) ]]="",0,ABS(DatosLimpios[[#This Row],[Financial Loss (in Million $) ]]))*1000</f>
        <v>6619000</v>
      </c>
      <c r="M898" s="11" t="str">
        <f>IF(DatosLimpios[[#This Row],[Perdida economica UNK]]&gt;4000000,"Alta", IF(DatosLimpios[[#This Row],[Perdida economica UNK]]&gt;100000,"Media", "Baja"))</f>
        <v>Alta</v>
      </c>
      <c r="N898" s="18" t="s">
        <v>947</v>
      </c>
      <c r="O898" s="3" t="s">
        <v>14</v>
      </c>
      <c r="P898" s="2">
        <f>IF(DatosLimpios[[#This Row],[Number of Affected Users]]="six hundred",600,VALUE(DatosLimpios[[#This Row],[Number of Affected Users]]))</f>
        <v>537670</v>
      </c>
      <c r="Q898" s="2">
        <f>IF(DatosLimpios[[#This Row],[Number of Affected Users]]="six hundred",600,VALUE(DatosLimpios[[#This Row],[Number of Affected Users]]))</f>
        <v>537670</v>
      </c>
      <c r="R898" s="11">
        <f>DatosLimpios[[#This Row],[Perdida economica UNK]] /DatosLimpios[[#This Row],[Nº de Usuarios Afectados]]</f>
        <v>12.310525043242137</v>
      </c>
      <c r="S898" s="11" t="str">
        <f>IF(DatosLimpios[[#This Row],[Perdida $ por Usuario]]&gt;100, "Grave",IF(DatosLimpios[[#This Row],[Perdida $ por Usuario]]&gt;40, "Moderada","Leve"))</f>
        <v>Leve</v>
      </c>
      <c r="T898" s="1" t="str">
        <f t="shared" si="14"/>
        <v>Hacker Group</v>
      </c>
      <c r="U898" s="3" t="s">
        <v>15</v>
      </c>
      <c r="V898" s="3" t="s">
        <v>57</v>
      </c>
      <c r="W898" s="2">
        <v>55</v>
      </c>
      <c r="X898" s="2" t="str">
        <f>IF(DatosLimpios[[#This Row],[Incident Resolution Time (in Hours)]]&gt;50,"Tardia",IF(DatosLimpios[[#This Row],[Incident Resolution Time (in Hours)]]&gt;20,"Media","Rapida" ))</f>
        <v>Tardia</v>
      </c>
    </row>
    <row r="899" spans="1:24" x14ac:dyDescent="0.25">
      <c r="A899" s="2">
        <v>903</v>
      </c>
      <c r="B899" s="3" t="s">
        <v>60</v>
      </c>
      <c r="C8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899" s="1" t="str">
        <f>IFERROR(VLOOKUP(DatosLimpios[[#This Row],[Paises]], TablaRegiones[],2,FALSE), "Otra")</f>
        <v>Asia</v>
      </c>
      <c r="E899" s="2">
        <v>2022</v>
      </c>
      <c r="F899" s="3" t="s">
        <v>63</v>
      </c>
      <c r="G899" s="2">
        <f xml:space="preserve"> 2025 -DatosLimpios[[#This Row],[Year]]</f>
        <v>3</v>
      </c>
      <c r="H899" s="1" t="str">
        <f>IF(TRIM(DatosLimpios[[#This Row],[Attack Type]])="","Unknown",PROPER(TRIM(LOWER(DatosLimpios[[#This Row],[Attack Type]]))))</f>
        <v>Malware</v>
      </c>
      <c r="I899" s="3" t="s">
        <v>46</v>
      </c>
      <c r="J89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899" s="11">
        <v>3962</v>
      </c>
      <c r="L899" s="11">
        <f>IF(DatosLimpios[[#This Row],[Financial Loss (in Million $) ]]="",0,ABS(DatosLimpios[[#This Row],[Financial Loss (in Million $) ]]))*1000</f>
        <v>3962000</v>
      </c>
      <c r="M899" s="11" t="str">
        <f>IF(DatosLimpios[[#This Row],[Perdida economica UNK]]&gt;4000000,"Alta", IF(DatosLimpios[[#This Row],[Perdida economica UNK]]&gt;100000,"Media", "Baja"))</f>
        <v>Media</v>
      </c>
      <c r="N899" s="18" t="s">
        <v>948</v>
      </c>
      <c r="O899" s="3" t="s">
        <v>14</v>
      </c>
      <c r="P899" s="2">
        <f>IF(DatosLimpios[[#This Row],[Number of Affected Users]]="six hundred",600,VALUE(DatosLimpios[[#This Row],[Number of Affected Users]]))</f>
        <v>850339</v>
      </c>
      <c r="Q899" s="2">
        <f>IF(DatosLimpios[[#This Row],[Number of Affected Users]]="six hundred",600,VALUE(DatosLimpios[[#This Row],[Number of Affected Users]]))</f>
        <v>850339</v>
      </c>
      <c r="R899" s="11">
        <f>DatosLimpios[[#This Row],[Perdida economica UNK]] /DatosLimpios[[#This Row],[Nº de Usuarios Afectados]]</f>
        <v>4.659318224849148</v>
      </c>
      <c r="S899" s="11" t="str">
        <f>IF(DatosLimpios[[#This Row],[Perdida $ por Usuario]]&gt;100, "Grave",IF(DatosLimpios[[#This Row],[Perdida $ por Usuario]]&gt;40, "Moderada","Leve"))</f>
        <v>Leve</v>
      </c>
      <c r="T899" s="1" t="str">
        <f t="shared" si="14"/>
        <v>Hacker Group</v>
      </c>
      <c r="U899" s="3" t="s">
        <v>34</v>
      </c>
      <c r="V899" s="3" t="s">
        <v>49</v>
      </c>
      <c r="W899" s="2">
        <v>50</v>
      </c>
      <c r="X899" s="2" t="str">
        <f>IF(DatosLimpios[[#This Row],[Incident Resolution Time (in Hours)]]&gt;50,"Tardia",IF(DatosLimpios[[#This Row],[Incident Resolution Time (in Hours)]]&gt;20,"Media","Rapida" ))</f>
        <v>Media</v>
      </c>
    </row>
    <row r="900" spans="1:24" x14ac:dyDescent="0.25">
      <c r="A900" s="2">
        <v>904</v>
      </c>
      <c r="B900" s="3" t="s">
        <v>71</v>
      </c>
      <c r="C9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00" s="1" t="str">
        <f>IFERROR(VLOOKUP(DatosLimpios[[#This Row],[Paises]], TablaRegiones[],2,FALSE), "Otra")</f>
        <v>Asia</v>
      </c>
      <c r="E900" s="2">
        <v>2021</v>
      </c>
      <c r="F900" s="3" t="s">
        <v>39</v>
      </c>
      <c r="G900" s="2">
        <f xml:space="preserve"> 2025 -DatosLimpios[[#This Row],[Year]]</f>
        <v>4</v>
      </c>
      <c r="H900" s="1" t="str">
        <f>IF(TRIM(DatosLimpios[[#This Row],[Attack Type]])="","Unknown",PROPER(TRIM(LOWER(DatosLimpios[[#This Row],[Attack Type]]))))</f>
        <v>Ddos</v>
      </c>
      <c r="I900" s="3" t="s">
        <v>69</v>
      </c>
      <c r="J90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00" s="11">
        <v>3546</v>
      </c>
      <c r="L900" s="11">
        <f>IF(DatosLimpios[[#This Row],[Financial Loss (in Million $) ]]="",0,ABS(DatosLimpios[[#This Row],[Financial Loss (in Million $) ]]))*1000</f>
        <v>3546000</v>
      </c>
      <c r="M900" s="11" t="str">
        <f>IF(DatosLimpios[[#This Row],[Perdida economica UNK]]&gt;4000000,"Alta", IF(DatosLimpios[[#This Row],[Perdida economica UNK]]&gt;100000,"Media", "Baja"))</f>
        <v>Media</v>
      </c>
      <c r="N900" s="18" t="s">
        <v>949</v>
      </c>
      <c r="O900" s="3" t="s">
        <v>36</v>
      </c>
      <c r="P900" s="2">
        <f>IF(DatosLimpios[[#This Row],[Number of Affected Users]]="six hundred",600,VALUE(DatosLimpios[[#This Row],[Number of Affected Users]]))</f>
        <v>937562</v>
      </c>
      <c r="Q900" s="2">
        <f>IF(DatosLimpios[[#This Row],[Number of Affected Users]]="six hundred",600,VALUE(DatosLimpios[[#This Row],[Number of Affected Users]]))</f>
        <v>937562</v>
      </c>
      <c r="R900" s="11">
        <f>DatosLimpios[[#This Row],[Perdida economica UNK]] /DatosLimpios[[#This Row],[Nº de Usuarios Afectados]]</f>
        <v>3.7821498738216781</v>
      </c>
      <c r="S900" s="11" t="str">
        <f>IF(DatosLimpios[[#This Row],[Perdida $ por Usuario]]&gt;100, "Grave",IF(DatosLimpios[[#This Row],[Perdida $ por Usuario]]&gt;40, "Moderada","Leve"))</f>
        <v>Leve</v>
      </c>
      <c r="T900" s="1" t="str">
        <f t="shared" si="14"/>
        <v>Unknown</v>
      </c>
      <c r="U900" s="3" t="s">
        <v>52</v>
      </c>
      <c r="V900" s="3" t="s">
        <v>49</v>
      </c>
      <c r="W900" s="2">
        <v>10</v>
      </c>
      <c r="X900" s="2" t="str">
        <f>IF(DatosLimpios[[#This Row],[Incident Resolution Time (in Hours)]]&gt;50,"Tardia",IF(DatosLimpios[[#This Row],[Incident Resolution Time (in Hours)]]&gt;20,"Media","Rapida" ))</f>
        <v>Rapida</v>
      </c>
    </row>
    <row r="901" spans="1:24" x14ac:dyDescent="0.25">
      <c r="A901" s="2">
        <v>905</v>
      </c>
      <c r="B901" s="3" t="s">
        <v>41</v>
      </c>
      <c r="C9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901" s="1" t="str">
        <f>IFERROR(VLOOKUP(DatosLimpios[[#This Row],[Paises]], TablaRegiones[],2,FALSE), "Otra")</f>
        <v>Europa</v>
      </c>
      <c r="E901" s="2">
        <v>2020</v>
      </c>
      <c r="F901" s="3" t="s">
        <v>63</v>
      </c>
      <c r="G901" s="2">
        <f xml:space="preserve"> 2025 -DatosLimpios[[#This Row],[Year]]</f>
        <v>5</v>
      </c>
      <c r="H901" s="1" t="str">
        <f>IF(TRIM(DatosLimpios[[#This Row],[Attack Type]])="","Unknown",PROPER(TRIM(LOWER(DatosLimpios[[#This Row],[Attack Type]]))))</f>
        <v>Malware</v>
      </c>
      <c r="I901" s="3" t="s">
        <v>69</v>
      </c>
      <c r="J90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01" s="11">
        <v>1062</v>
      </c>
      <c r="L901" s="11">
        <f>IF(DatosLimpios[[#This Row],[Financial Loss (in Million $) ]]="",0,ABS(DatosLimpios[[#This Row],[Financial Loss (in Million $) ]]))*1000</f>
        <v>1062000</v>
      </c>
      <c r="M901" s="11" t="str">
        <f>IF(DatosLimpios[[#This Row],[Perdida economica UNK]]&gt;4000000,"Alta", IF(DatosLimpios[[#This Row],[Perdida economica UNK]]&gt;100000,"Media", "Baja"))</f>
        <v>Media</v>
      </c>
      <c r="N901" s="18" t="s">
        <v>950</v>
      </c>
      <c r="O901" s="3" t="s">
        <v>29</v>
      </c>
      <c r="P901" s="2">
        <f>IF(DatosLimpios[[#This Row],[Number of Affected Users]]="six hundred",600,VALUE(DatosLimpios[[#This Row],[Number of Affected Users]]))</f>
        <v>405267</v>
      </c>
      <c r="Q901" s="2">
        <f>IF(DatosLimpios[[#This Row],[Number of Affected Users]]="six hundred",600,VALUE(DatosLimpios[[#This Row],[Number of Affected Users]]))</f>
        <v>405267</v>
      </c>
      <c r="R901" s="11">
        <f>DatosLimpios[[#This Row],[Perdida economica UNK]] /DatosLimpios[[#This Row],[Nº de Usuarios Afectados]]</f>
        <v>2.6204946368690272</v>
      </c>
      <c r="S901" s="11" t="str">
        <f>IF(DatosLimpios[[#This Row],[Perdida $ por Usuario]]&gt;100, "Grave",IF(DatosLimpios[[#This Row],[Perdida $ por Usuario]]&gt;40, "Moderada","Leve"))</f>
        <v>Leve</v>
      </c>
      <c r="T901" s="1" t="str">
        <f t="shared" si="14"/>
        <v>Nation-state</v>
      </c>
      <c r="U901" s="3" t="s">
        <v>15</v>
      </c>
      <c r="V901" s="3" t="s">
        <v>31</v>
      </c>
      <c r="W901" s="2">
        <v>5</v>
      </c>
      <c r="X901" s="2" t="str">
        <f>IF(DatosLimpios[[#This Row],[Incident Resolution Time (in Hours)]]&gt;50,"Tardia",IF(DatosLimpios[[#This Row],[Incident Resolution Time (in Hours)]]&gt;20,"Media","Rapida" ))</f>
        <v>Rapida</v>
      </c>
    </row>
    <row r="902" spans="1:24" x14ac:dyDescent="0.25">
      <c r="A902" s="2">
        <v>906</v>
      </c>
      <c r="B902" s="3" t="s">
        <v>10</v>
      </c>
      <c r="C9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02" s="1" t="str">
        <f>IFERROR(VLOOKUP(DatosLimpios[[#This Row],[Paises]], TablaRegiones[],2,FALSE), "Otra")</f>
        <v>Asia</v>
      </c>
      <c r="E902" s="2">
        <v>2022</v>
      </c>
      <c r="F902" s="3" t="s">
        <v>39</v>
      </c>
      <c r="G902" s="2">
        <f xml:space="preserve"> 2025 -DatosLimpios[[#This Row],[Year]]</f>
        <v>3</v>
      </c>
      <c r="H902" s="1" t="str">
        <f>IF(TRIM(DatosLimpios[[#This Row],[Attack Type]])="","Unknown",PROPER(TRIM(LOWER(DatosLimpios[[#This Row],[Attack Type]]))))</f>
        <v>Ddos</v>
      </c>
      <c r="I902" s="3" t="s">
        <v>69</v>
      </c>
      <c r="J90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02" s="11">
        <v>8076</v>
      </c>
      <c r="L902" s="11">
        <f>IF(DatosLimpios[[#This Row],[Financial Loss (in Million $) ]]="",0,ABS(DatosLimpios[[#This Row],[Financial Loss (in Million $) ]]))*1000</f>
        <v>8076000</v>
      </c>
      <c r="M902" s="11" t="str">
        <f>IF(DatosLimpios[[#This Row],[Perdida economica UNK]]&gt;4000000,"Alta", IF(DatosLimpios[[#This Row],[Perdida economica UNK]]&gt;100000,"Media", "Baja"))</f>
        <v>Alta</v>
      </c>
      <c r="N902" s="18" t="s">
        <v>951</v>
      </c>
      <c r="O902" s="3" t="s">
        <v>36</v>
      </c>
      <c r="P902" s="2">
        <f>IF(DatosLimpios[[#This Row],[Number of Affected Users]]="six hundred",600,VALUE(DatosLimpios[[#This Row],[Number of Affected Users]]))</f>
        <v>346279</v>
      </c>
      <c r="Q902" s="2">
        <f>IF(DatosLimpios[[#This Row],[Number of Affected Users]]="six hundred",600,VALUE(DatosLimpios[[#This Row],[Number of Affected Users]]))</f>
        <v>346279</v>
      </c>
      <c r="R902" s="11">
        <f>DatosLimpios[[#This Row],[Perdida economica UNK]] /DatosLimpios[[#This Row],[Nº de Usuarios Afectados]]</f>
        <v>23.322234383257431</v>
      </c>
      <c r="S902" s="11" t="str">
        <f>IF(DatosLimpios[[#This Row],[Perdida $ por Usuario]]&gt;100, "Grave",IF(DatosLimpios[[#This Row],[Perdida $ por Usuario]]&gt;40, "Moderada","Leve"))</f>
        <v>Leve</v>
      </c>
      <c r="T902" s="1" t="str">
        <f t="shared" si="14"/>
        <v>Unknown</v>
      </c>
      <c r="U902" s="3" t="s">
        <v>52</v>
      </c>
      <c r="V902" s="3" t="s">
        <v>57</v>
      </c>
      <c r="W902" s="2">
        <v>59</v>
      </c>
      <c r="X902" s="2" t="str">
        <f>IF(DatosLimpios[[#This Row],[Incident Resolution Time (in Hours)]]&gt;50,"Tardia",IF(DatosLimpios[[#This Row],[Incident Resolution Time (in Hours)]]&gt;20,"Media","Rapida" ))</f>
        <v>Tardia</v>
      </c>
    </row>
    <row r="903" spans="1:24" x14ac:dyDescent="0.25">
      <c r="A903" s="2">
        <v>907</v>
      </c>
      <c r="B903" s="3" t="s">
        <v>66</v>
      </c>
      <c r="C9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03" s="1" t="str">
        <f>IFERROR(VLOOKUP(DatosLimpios[[#This Row],[Paises]], TablaRegiones[],2,FALSE), "Otra")</f>
        <v>América</v>
      </c>
      <c r="E903" s="2">
        <v>2016</v>
      </c>
      <c r="F903" s="3" t="s">
        <v>39</v>
      </c>
      <c r="G903" s="2">
        <f xml:space="preserve"> 2025 -DatosLimpios[[#This Row],[Year]]</f>
        <v>9</v>
      </c>
      <c r="H903" s="1" t="str">
        <f>IF(TRIM(DatosLimpios[[#This Row],[Attack Type]])="","Unknown",PROPER(TRIM(LOWER(DatosLimpios[[#This Row],[Attack Type]]))))</f>
        <v>Ddos</v>
      </c>
      <c r="I903" s="3" t="s">
        <v>27</v>
      </c>
      <c r="J90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03" s="11">
        <v>1045</v>
      </c>
      <c r="L903" s="11">
        <f>IF(DatosLimpios[[#This Row],[Financial Loss (in Million $) ]]="",0,ABS(DatosLimpios[[#This Row],[Financial Loss (in Million $) ]]))*1000</f>
        <v>1045000</v>
      </c>
      <c r="M903" s="11" t="str">
        <f>IF(DatosLimpios[[#This Row],[Perdida economica UNK]]&gt;4000000,"Alta", IF(DatosLimpios[[#This Row],[Perdida economica UNK]]&gt;100000,"Media", "Baja"))</f>
        <v>Media</v>
      </c>
      <c r="N903" s="18" t="s">
        <v>952</v>
      </c>
      <c r="O903" s="3" t="s">
        <v>29</v>
      </c>
      <c r="P903" s="2">
        <f>IF(DatosLimpios[[#This Row],[Number of Affected Users]]="six hundred",600,VALUE(DatosLimpios[[#This Row],[Number of Affected Users]]))</f>
        <v>889928</v>
      </c>
      <c r="Q903" s="2">
        <f>IF(DatosLimpios[[#This Row],[Number of Affected Users]]="six hundred",600,VALUE(DatosLimpios[[#This Row],[Number of Affected Users]]))</f>
        <v>889928</v>
      </c>
      <c r="R903" s="11">
        <f>DatosLimpios[[#This Row],[Perdida economica UNK]] /DatosLimpios[[#This Row],[Nº de Usuarios Afectados]]</f>
        <v>1.174252299062396</v>
      </c>
      <c r="S903" s="11" t="str">
        <f>IF(DatosLimpios[[#This Row],[Perdida $ por Usuario]]&gt;100, "Grave",IF(DatosLimpios[[#This Row],[Perdida $ por Usuario]]&gt;40, "Moderada","Leve"))</f>
        <v>Leve</v>
      </c>
      <c r="T903" s="1" t="str">
        <f t="shared" si="14"/>
        <v>Nation-state</v>
      </c>
      <c r="U903" s="3" t="s">
        <v>52</v>
      </c>
      <c r="V903" s="3" t="s">
        <v>57</v>
      </c>
      <c r="W903" s="2">
        <v>63</v>
      </c>
      <c r="X903" s="2" t="str">
        <f>IF(DatosLimpios[[#This Row],[Incident Resolution Time (in Hours)]]&gt;50,"Tardia",IF(DatosLimpios[[#This Row],[Incident Resolution Time (in Hours)]]&gt;20,"Media","Rapida" ))</f>
        <v>Tardia</v>
      </c>
    </row>
    <row r="904" spans="1:24" x14ac:dyDescent="0.25">
      <c r="A904" s="2">
        <v>909</v>
      </c>
      <c r="B904" s="3" t="s">
        <v>45</v>
      </c>
      <c r="C9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04" s="1" t="str">
        <f>IFERROR(VLOOKUP(DatosLimpios[[#This Row],[Paises]], TablaRegiones[],2,FALSE), "Otra")</f>
        <v>Asia</v>
      </c>
      <c r="E904" s="2">
        <v>2018</v>
      </c>
      <c r="F904" s="3" t="s">
        <v>17</v>
      </c>
      <c r="G904" s="2">
        <f xml:space="preserve"> 2025 -DatosLimpios[[#This Row],[Year]]</f>
        <v>7</v>
      </c>
      <c r="H904" s="1" t="str">
        <f>IF(TRIM(DatosLimpios[[#This Row],[Attack Type]])="","Unknown",PROPER(TRIM(LOWER(DatosLimpios[[#This Row],[Attack Type]]))))</f>
        <v>Ransomware</v>
      </c>
      <c r="I904" s="3" t="s">
        <v>23</v>
      </c>
      <c r="J90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04" s="11">
        <v>2714</v>
      </c>
      <c r="L904" s="11">
        <f>IF(DatosLimpios[[#This Row],[Financial Loss (in Million $) ]]="",0,ABS(DatosLimpios[[#This Row],[Financial Loss (in Million $) ]]))*1000</f>
        <v>2714000</v>
      </c>
      <c r="M904" s="11" t="str">
        <f>IF(DatosLimpios[[#This Row],[Perdida economica UNK]]&gt;4000000,"Alta", IF(DatosLimpios[[#This Row],[Perdida economica UNK]]&gt;100000,"Media", "Baja"))</f>
        <v>Media</v>
      </c>
      <c r="N904" s="18" t="s">
        <v>953</v>
      </c>
      <c r="O904" s="3" t="s">
        <v>36</v>
      </c>
      <c r="P904" s="2">
        <f>IF(DatosLimpios[[#This Row],[Number of Affected Users]]="six hundred",600,VALUE(DatosLimpios[[#This Row],[Number of Affected Users]]))</f>
        <v>227433</v>
      </c>
      <c r="Q904" s="2">
        <f>IF(DatosLimpios[[#This Row],[Number of Affected Users]]="six hundred",600,VALUE(DatosLimpios[[#This Row],[Number of Affected Users]]))</f>
        <v>227433</v>
      </c>
      <c r="R904" s="11">
        <f>DatosLimpios[[#This Row],[Perdida economica UNK]] /DatosLimpios[[#This Row],[Nº de Usuarios Afectados]]</f>
        <v>11.93318471813677</v>
      </c>
      <c r="S904" s="11" t="str">
        <f>IF(DatosLimpios[[#This Row],[Perdida $ por Usuario]]&gt;100, "Grave",IF(DatosLimpios[[#This Row],[Perdida $ por Usuario]]&gt;40, "Moderada","Leve"))</f>
        <v>Leve</v>
      </c>
      <c r="T904" s="1" t="str">
        <f t="shared" si="14"/>
        <v>Unknown</v>
      </c>
      <c r="U904" s="3" t="s">
        <v>15</v>
      </c>
      <c r="V904" s="3" t="s">
        <v>37</v>
      </c>
      <c r="W904" s="2">
        <v>13</v>
      </c>
      <c r="X904" s="2" t="str">
        <f>IF(DatosLimpios[[#This Row],[Incident Resolution Time (in Hours)]]&gt;50,"Tardia",IF(DatosLimpios[[#This Row],[Incident Resolution Time (in Hours)]]&gt;20,"Media","Rapida" ))</f>
        <v>Rapida</v>
      </c>
    </row>
    <row r="905" spans="1:24" x14ac:dyDescent="0.25">
      <c r="A905" s="2">
        <v>910</v>
      </c>
      <c r="B905" s="3" t="s">
        <v>32</v>
      </c>
      <c r="C9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905" s="1" t="str">
        <f>IFERROR(VLOOKUP(DatosLimpios[[#This Row],[Paises]], TablaRegiones[],2,FALSE), "Otra")</f>
        <v>Europa</v>
      </c>
      <c r="E905" s="2">
        <v>2023</v>
      </c>
      <c r="F905" s="3" t="s">
        <v>17</v>
      </c>
      <c r="G905" s="2">
        <f xml:space="preserve"> 2025 -DatosLimpios[[#This Row],[Year]]</f>
        <v>2</v>
      </c>
      <c r="H905" s="1" t="str">
        <f>IF(TRIM(DatosLimpios[[#This Row],[Attack Type]])="","Unknown",PROPER(TRIM(LOWER(DatosLimpios[[#This Row],[Attack Type]]))))</f>
        <v>Ransomware</v>
      </c>
      <c r="I905" s="3" t="s">
        <v>47</v>
      </c>
      <c r="J90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05" s="11">
        <v>5479</v>
      </c>
      <c r="L905" s="11">
        <f>IF(DatosLimpios[[#This Row],[Financial Loss (in Million $) ]]="",0,ABS(DatosLimpios[[#This Row],[Financial Loss (in Million $) ]]))*1000</f>
        <v>5479000</v>
      </c>
      <c r="M905" s="11" t="str">
        <f>IF(DatosLimpios[[#This Row],[Perdida economica UNK]]&gt;4000000,"Alta", IF(DatosLimpios[[#This Row],[Perdida economica UNK]]&gt;100000,"Media", "Baja"))</f>
        <v>Alta</v>
      </c>
      <c r="N905" s="18" t="s">
        <v>954</v>
      </c>
      <c r="O905" s="3" t="s">
        <v>29</v>
      </c>
      <c r="P905" s="2">
        <f>IF(DatosLimpios[[#This Row],[Number of Affected Users]]="six hundred",600,VALUE(DatosLimpios[[#This Row],[Number of Affected Users]]))</f>
        <v>393779</v>
      </c>
      <c r="Q905" s="2">
        <f>IF(DatosLimpios[[#This Row],[Number of Affected Users]]="six hundred",600,VALUE(DatosLimpios[[#This Row],[Number of Affected Users]]))</f>
        <v>393779</v>
      </c>
      <c r="R905" s="11">
        <f>DatosLimpios[[#This Row],[Perdida economica UNK]] /DatosLimpios[[#This Row],[Nº de Usuarios Afectados]]</f>
        <v>13.913895865447371</v>
      </c>
      <c r="S905" s="11" t="str">
        <f>IF(DatosLimpios[[#This Row],[Perdida $ por Usuario]]&gt;100, "Grave",IF(DatosLimpios[[#This Row],[Perdida $ por Usuario]]&gt;40, "Moderada","Leve"))</f>
        <v>Leve</v>
      </c>
      <c r="T905" s="1" t="str">
        <f t="shared" si="14"/>
        <v>Nation-state</v>
      </c>
      <c r="U905" s="3" t="s">
        <v>25</v>
      </c>
      <c r="V905" s="3" t="s">
        <v>57</v>
      </c>
      <c r="W905" s="2">
        <v>39</v>
      </c>
      <c r="X905" s="2" t="str">
        <f>IF(DatosLimpios[[#This Row],[Incident Resolution Time (in Hours)]]&gt;50,"Tardia",IF(DatosLimpios[[#This Row],[Incident Resolution Time (in Hours)]]&gt;20,"Media","Rapida" ))</f>
        <v>Media</v>
      </c>
    </row>
    <row r="906" spans="1:24" x14ac:dyDescent="0.25">
      <c r="A906" s="2">
        <v>911</v>
      </c>
      <c r="B906" s="3" t="s">
        <v>60</v>
      </c>
      <c r="C9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06" s="1" t="str">
        <f>IFERROR(VLOOKUP(DatosLimpios[[#This Row],[Paises]], TablaRegiones[],2,FALSE), "Otra")</f>
        <v>Asia</v>
      </c>
      <c r="E906" s="2">
        <v>2022</v>
      </c>
      <c r="F906" s="3" t="s">
        <v>17</v>
      </c>
      <c r="G906" s="2">
        <f xml:space="preserve"> 2025 -DatosLimpios[[#This Row],[Year]]</f>
        <v>3</v>
      </c>
      <c r="H906" s="1" t="str">
        <f>IF(TRIM(DatosLimpios[[#This Row],[Attack Type]])="","Unknown",PROPER(TRIM(LOWER(DatosLimpios[[#This Row],[Attack Type]]))))</f>
        <v>Ransomware</v>
      </c>
      <c r="I906" s="3" t="s">
        <v>23</v>
      </c>
      <c r="J90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06" s="11">
        <v>4108</v>
      </c>
      <c r="L906" s="11">
        <f>IF(DatosLimpios[[#This Row],[Financial Loss (in Million $) ]]="",0,ABS(DatosLimpios[[#This Row],[Financial Loss (in Million $) ]]))*1000</f>
        <v>4108000</v>
      </c>
      <c r="M906" s="11" t="str">
        <f>IF(DatosLimpios[[#This Row],[Perdida economica UNK]]&gt;4000000,"Alta", IF(DatosLimpios[[#This Row],[Perdida economica UNK]]&gt;100000,"Media", "Baja"))</f>
        <v>Alta</v>
      </c>
      <c r="N906" s="18" t="s">
        <v>955</v>
      </c>
      <c r="O906" s="3" t="s">
        <v>33</v>
      </c>
      <c r="P906" s="2">
        <f>IF(DatosLimpios[[#This Row],[Number of Affected Users]]="six hundred",600,VALUE(DatosLimpios[[#This Row],[Number of Affected Users]]))</f>
        <v>529025</v>
      </c>
      <c r="Q906" s="2">
        <f>IF(DatosLimpios[[#This Row],[Number of Affected Users]]="six hundred",600,VALUE(DatosLimpios[[#This Row],[Number of Affected Users]]))</f>
        <v>529025</v>
      </c>
      <c r="R906" s="11">
        <f>DatosLimpios[[#This Row],[Perdida economica UNK]] /DatosLimpios[[#This Row],[Nº de Usuarios Afectados]]</f>
        <v>7.7652284863664285</v>
      </c>
      <c r="S906" s="11" t="str">
        <f>IF(DatosLimpios[[#This Row],[Perdida $ por Usuario]]&gt;100, "Grave",IF(DatosLimpios[[#This Row],[Perdida $ por Usuario]]&gt;40, "Moderada","Leve"))</f>
        <v>Leve</v>
      </c>
      <c r="T906" s="1" t="str">
        <f t="shared" si="14"/>
        <v>Insider</v>
      </c>
      <c r="U906" s="3" t="s">
        <v>15</v>
      </c>
      <c r="V906" s="3" t="s">
        <v>31</v>
      </c>
      <c r="W906" s="2">
        <v>42</v>
      </c>
      <c r="X906" s="2" t="str">
        <f>IF(DatosLimpios[[#This Row],[Incident Resolution Time (in Hours)]]&gt;50,"Tardia",IF(DatosLimpios[[#This Row],[Incident Resolution Time (in Hours)]]&gt;20,"Media","Rapida" ))</f>
        <v>Media</v>
      </c>
    </row>
    <row r="907" spans="1:24" x14ac:dyDescent="0.25">
      <c r="A907" s="2">
        <v>912</v>
      </c>
      <c r="B907" s="3" t="s">
        <v>66</v>
      </c>
      <c r="C9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07" s="1" t="str">
        <f>IFERROR(VLOOKUP(DatosLimpios[[#This Row],[Paises]], TablaRegiones[],2,FALSE), "Otra")</f>
        <v>América</v>
      </c>
      <c r="E907" s="2">
        <v>2024</v>
      </c>
      <c r="F907" s="3" t="s">
        <v>22</v>
      </c>
      <c r="G907" s="2">
        <f xml:space="preserve"> 2025 -DatosLimpios[[#This Row],[Year]]</f>
        <v>1</v>
      </c>
      <c r="H907" s="1" t="str">
        <f>IF(TRIM(DatosLimpios[[#This Row],[Attack Type]])="","Unknown",PROPER(TRIM(LOWER(DatosLimpios[[#This Row],[Attack Type]]))))</f>
        <v>Man-In-The-Middle</v>
      </c>
      <c r="I907" s="3" t="s">
        <v>12</v>
      </c>
      <c r="J90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07" s="11">
        <v>894</v>
      </c>
      <c r="L907" s="11">
        <f>IF(DatosLimpios[[#This Row],[Financial Loss (in Million $) ]]="",0,ABS(DatosLimpios[[#This Row],[Financial Loss (in Million $) ]]))*1000</f>
        <v>894000</v>
      </c>
      <c r="M907" s="11" t="str">
        <f>IF(DatosLimpios[[#This Row],[Perdida economica UNK]]&gt;4000000,"Alta", IF(DatosLimpios[[#This Row],[Perdida economica UNK]]&gt;100000,"Media", "Baja"))</f>
        <v>Media</v>
      </c>
      <c r="N907" s="18" t="s">
        <v>956</v>
      </c>
      <c r="O907" s="3" t="s">
        <v>36</v>
      </c>
      <c r="P907" s="2">
        <f>IF(DatosLimpios[[#This Row],[Number of Affected Users]]="six hundred",600,VALUE(DatosLimpios[[#This Row],[Number of Affected Users]]))</f>
        <v>451311</v>
      </c>
      <c r="Q907" s="2">
        <f>IF(DatosLimpios[[#This Row],[Number of Affected Users]]="six hundred",600,VALUE(DatosLimpios[[#This Row],[Number of Affected Users]]))</f>
        <v>451311</v>
      </c>
      <c r="R907" s="11">
        <f>DatosLimpios[[#This Row],[Perdida economica UNK]] /DatosLimpios[[#This Row],[Nº de Usuarios Afectados]]</f>
        <v>1.9808956573183458</v>
      </c>
      <c r="S907" s="11" t="str">
        <f>IF(DatosLimpios[[#This Row],[Perdida $ por Usuario]]&gt;100, "Grave",IF(DatosLimpios[[#This Row],[Perdida $ por Usuario]]&gt;40, "Moderada","Leve"))</f>
        <v>Leve</v>
      </c>
      <c r="T907" s="1" t="str">
        <f t="shared" si="14"/>
        <v>Unknown</v>
      </c>
      <c r="U907" s="3" t="s">
        <v>25</v>
      </c>
      <c r="V907" s="3" t="s">
        <v>57</v>
      </c>
      <c r="W907" s="2">
        <v>14</v>
      </c>
      <c r="X907" s="2" t="str">
        <f>IF(DatosLimpios[[#This Row],[Incident Resolution Time (in Hours)]]&gt;50,"Tardia",IF(DatosLimpios[[#This Row],[Incident Resolution Time (in Hours)]]&gt;20,"Media","Rapida" ))</f>
        <v>Rapida</v>
      </c>
    </row>
    <row r="908" spans="1:24" x14ac:dyDescent="0.25">
      <c r="A908" s="2">
        <v>913</v>
      </c>
      <c r="B908" s="3" t="s">
        <v>45</v>
      </c>
      <c r="C9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08" s="1" t="str">
        <f>IFERROR(VLOOKUP(DatosLimpios[[#This Row],[Paises]], TablaRegiones[],2,FALSE), "Otra")</f>
        <v>Asia</v>
      </c>
      <c r="E908" s="2">
        <v>2017</v>
      </c>
      <c r="F908" s="3" t="s">
        <v>17</v>
      </c>
      <c r="G908" s="2">
        <f xml:space="preserve"> 2025 -DatosLimpios[[#This Row],[Year]]</f>
        <v>8</v>
      </c>
      <c r="H908" s="1" t="str">
        <f>IF(TRIM(DatosLimpios[[#This Row],[Attack Type]])="","Unknown",PROPER(TRIM(LOWER(DatosLimpios[[#This Row],[Attack Type]]))))</f>
        <v>Ransomware</v>
      </c>
      <c r="I908" s="3" t="s">
        <v>12</v>
      </c>
      <c r="J90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08" s="11">
        <v>9811</v>
      </c>
      <c r="L908" s="11">
        <f>IF(DatosLimpios[[#This Row],[Financial Loss (in Million $) ]]="",0,ABS(DatosLimpios[[#This Row],[Financial Loss (in Million $) ]]))*1000</f>
        <v>9811000</v>
      </c>
      <c r="M908" s="11" t="str">
        <f>IF(DatosLimpios[[#This Row],[Perdida economica UNK]]&gt;4000000,"Alta", IF(DatosLimpios[[#This Row],[Perdida economica UNK]]&gt;100000,"Media", "Baja"))</f>
        <v>Alta</v>
      </c>
      <c r="N908" s="18" t="s">
        <v>957</v>
      </c>
      <c r="O908" s="3" t="s">
        <v>36</v>
      </c>
      <c r="P908" s="2">
        <f>IF(DatosLimpios[[#This Row],[Number of Affected Users]]="six hundred",600,VALUE(DatosLimpios[[#This Row],[Number of Affected Users]]))</f>
        <v>677198</v>
      </c>
      <c r="Q908" s="2">
        <f>IF(DatosLimpios[[#This Row],[Number of Affected Users]]="six hundred",600,VALUE(DatosLimpios[[#This Row],[Number of Affected Users]]))</f>
        <v>677198</v>
      </c>
      <c r="R908" s="11">
        <f>DatosLimpios[[#This Row],[Perdida economica UNK]] /DatosLimpios[[#This Row],[Nº de Usuarios Afectados]]</f>
        <v>14.487638770344862</v>
      </c>
      <c r="S908" s="11" t="str">
        <f>IF(DatosLimpios[[#This Row],[Perdida $ por Usuario]]&gt;100, "Grave",IF(DatosLimpios[[#This Row],[Perdida $ por Usuario]]&gt;40, "Moderada","Leve"))</f>
        <v>Leve</v>
      </c>
      <c r="T908" s="1" t="str">
        <f t="shared" si="14"/>
        <v>Unknown</v>
      </c>
      <c r="U908" s="3" t="s">
        <v>34</v>
      </c>
      <c r="V908" s="3" t="s">
        <v>16</v>
      </c>
      <c r="W908" s="2">
        <v>28</v>
      </c>
      <c r="X908" s="2" t="str">
        <f>IF(DatosLimpios[[#This Row],[Incident Resolution Time (in Hours)]]&gt;50,"Tardia",IF(DatosLimpios[[#This Row],[Incident Resolution Time (in Hours)]]&gt;20,"Media","Rapida" ))</f>
        <v>Media</v>
      </c>
    </row>
    <row r="909" spans="1:24" x14ac:dyDescent="0.25">
      <c r="A909" s="2">
        <v>914</v>
      </c>
      <c r="B909" s="3" t="s">
        <v>60</v>
      </c>
      <c r="C9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09" s="1" t="str">
        <f>IFERROR(VLOOKUP(DatosLimpios[[#This Row],[Paises]], TablaRegiones[],2,FALSE), "Otra")</f>
        <v>Asia</v>
      </c>
      <c r="E909" s="2">
        <v>2024</v>
      </c>
      <c r="F909" s="3" t="s">
        <v>22</v>
      </c>
      <c r="G909" s="2">
        <f xml:space="preserve"> 2025 -DatosLimpios[[#This Row],[Year]]</f>
        <v>1</v>
      </c>
      <c r="H909" s="1" t="str">
        <f>IF(TRIM(DatosLimpios[[#This Row],[Attack Type]])="","Unknown",PROPER(TRIM(LOWER(DatosLimpios[[#This Row],[Attack Type]]))))</f>
        <v>Man-In-The-Middle</v>
      </c>
      <c r="I909" s="3" t="s">
        <v>47</v>
      </c>
      <c r="J90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09" s="11">
        <v>94</v>
      </c>
      <c r="L909" s="11">
        <f>IF(DatosLimpios[[#This Row],[Financial Loss (in Million $) ]]="",0,ABS(DatosLimpios[[#This Row],[Financial Loss (in Million $) ]]))*1000</f>
        <v>94000</v>
      </c>
      <c r="M909" s="11" t="str">
        <f>IF(DatosLimpios[[#This Row],[Perdida economica UNK]]&gt;4000000,"Alta", IF(DatosLimpios[[#This Row],[Perdida economica UNK]]&gt;100000,"Media", "Baja"))</f>
        <v>Baja</v>
      </c>
      <c r="N909" s="18" t="s">
        <v>958</v>
      </c>
      <c r="O909" s="3" t="s">
        <v>29</v>
      </c>
      <c r="P909" s="2">
        <f>IF(DatosLimpios[[#This Row],[Number of Affected Users]]="six hundred",600,VALUE(DatosLimpios[[#This Row],[Number of Affected Users]]))</f>
        <v>480988</v>
      </c>
      <c r="Q909" s="2">
        <f>IF(DatosLimpios[[#This Row],[Number of Affected Users]]="six hundred",600,VALUE(DatosLimpios[[#This Row],[Number of Affected Users]]))</f>
        <v>480988</v>
      </c>
      <c r="R909" s="11">
        <f>DatosLimpios[[#This Row],[Perdida economica UNK]] /DatosLimpios[[#This Row],[Nº de Usuarios Afectados]]</f>
        <v>0.19543107104543148</v>
      </c>
      <c r="S909" s="11" t="str">
        <f>IF(DatosLimpios[[#This Row],[Perdida $ por Usuario]]&gt;100, "Grave",IF(DatosLimpios[[#This Row],[Perdida $ por Usuario]]&gt;40, "Moderada","Leve"))</f>
        <v>Leve</v>
      </c>
      <c r="T909" s="1" t="str">
        <f t="shared" si="14"/>
        <v>Nation-state</v>
      </c>
      <c r="U909" s="3" t="s">
        <v>15</v>
      </c>
      <c r="V909" s="3" t="s">
        <v>57</v>
      </c>
      <c r="W909" s="2">
        <v>59</v>
      </c>
      <c r="X909" s="2" t="str">
        <f>IF(DatosLimpios[[#This Row],[Incident Resolution Time (in Hours)]]&gt;50,"Tardia",IF(DatosLimpios[[#This Row],[Incident Resolution Time (in Hours)]]&gt;20,"Media","Rapida" ))</f>
        <v>Tardia</v>
      </c>
    </row>
    <row r="910" spans="1:24" x14ac:dyDescent="0.25">
      <c r="A910" s="2">
        <v>915</v>
      </c>
      <c r="B910" s="3" t="s">
        <v>58</v>
      </c>
      <c r="C9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910" s="1" t="str">
        <f>IFERROR(VLOOKUP(DatosLimpios[[#This Row],[Paises]], TablaRegiones[],2,FALSE), "Otra")</f>
        <v>Oceanía</v>
      </c>
      <c r="E910" s="2">
        <v>2015</v>
      </c>
      <c r="F910" s="3" t="s">
        <v>17</v>
      </c>
      <c r="G910" s="2">
        <f xml:space="preserve"> 2025 -DatosLimpios[[#This Row],[Year]]</f>
        <v>10</v>
      </c>
      <c r="H910" s="1" t="str">
        <f>IF(TRIM(DatosLimpios[[#This Row],[Attack Type]])="","Unknown",PROPER(TRIM(LOWER(DatosLimpios[[#This Row],[Attack Type]]))))</f>
        <v>Ransomware</v>
      </c>
      <c r="I910" s="3" t="s">
        <v>27</v>
      </c>
      <c r="J91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10" s="11">
        <v>4639</v>
      </c>
      <c r="L910" s="11">
        <f>IF(DatosLimpios[[#This Row],[Financial Loss (in Million $) ]]="",0,ABS(DatosLimpios[[#This Row],[Financial Loss (in Million $) ]]))*1000</f>
        <v>4639000</v>
      </c>
      <c r="M910" s="11" t="str">
        <f>IF(DatosLimpios[[#This Row],[Perdida economica UNK]]&gt;4000000,"Alta", IF(DatosLimpios[[#This Row],[Perdida economica UNK]]&gt;100000,"Media", "Baja"))</f>
        <v>Alta</v>
      </c>
      <c r="N910" s="18" t="s">
        <v>959</v>
      </c>
      <c r="O910" s="3" t="s">
        <v>29</v>
      </c>
      <c r="P910" s="2">
        <f>IF(DatosLimpios[[#This Row],[Number of Affected Users]]="six hundred",600,VALUE(DatosLimpios[[#This Row],[Number of Affected Users]]))</f>
        <v>605536</v>
      </c>
      <c r="Q910" s="2">
        <f>IF(DatosLimpios[[#This Row],[Number of Affected Users]]="six hundred",600,VALUE(DatosLimpios[[#This Row],[Number of Affected Users]]))</f>
        <v>605536</v>
      </c>
      <c r="R910" s="11">
        <f>DatosLimpios[[#This Row],[Perdida economica UNK]] /DatosLimpios[[#This Row],[Nº de Usuarios Afectados]]</f>
        <v>7.6609813454526234</v>
      </c>
      <c r="S910" s="11" t="str">
        <f>IF(DatosLimpios[[#This Row],[Perdida $ por Usuario]]&gt;100, "Grave",IF(DatosLimpios[[#This Row],[Perdida $ por Usuario]]&gt;40, "Moderada","Leve"))</f>
        <v>Leve</v>
      </c>
      <c r="T910" s="1" t="str">
        <f t="shared" si="14"/>
        <v>Nation-state</v>
      </c>
      <c r="U910" s="3" t="s">
        <v>15</v>
      </c>
      <c r="V910" s="3" t="s">
        <v>16</v>
      </c>
      <c r="W910" s="2">
        <v>61</v>
      </c>
      <c r="X910" s="2" t="str">
        <f>IF(DatosLimpios[[#This Row],[Incident Resolution Time (in Hours)]]&gt;50,"Tardia",IF(DatosLimpios[[#This Row],[Incident Resolution Time (in Hours)]]&gt;20,"Media","Rapida" ))</f>
        <v>Tardia</v>
      </c>
    </row>
    <row r="911" spans="1:24" x14ac:dyDescent="0.25">
      <c r="A911" s="2">
        <v>916</v>
      </c>
      <c r="B911" s="3" t="s">
        <v>66</v>
      </c>
      <c r="C9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11" s="1" t="str">
        <f>IFERROR(VLOOKUP(DatosLimpios[[#This Row],[Paises]], TablaRegiones[],2,FALSE), "Otra")</f>
        <v>América</v>
      </c>
      <c r="E911" s="2">
        <v>2018</v>
      </c>
      <c r="F911" s="3" t="s">
        <v>17</v>
      </c>
      <c r="G911" s="2">
        <f xml:space="preserve"> 2025 -DatosLimpios[[#This Row],[Year]]</f>
        <v>7</v>
      </c>
      <c r="H911" s="1" t="str">
        <f>IF(TRIM(DatosLimpios[[#This Row],[Attack Type]])="","Unknown",PROPER(TRIM(LOWER(DatosLimpios[[#This Row],[Attack Type]]))))</f>
        <v>Ransomware</v>
      </c>
      <c r="I911" s="3" t="s">
        <v>46</v>
      </c>
      <c r="J91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11" s="11">
        <v>3061</v>
      </c>
      <c r="L911" s="11">
        <f>IF(DatosLimpios[[#This Row],[Financial Loss (in Million $) ]]="",0,ABS(DatosLimpios[[#This Row],[Financial Loss (in Million $) ]]))*1000</f>
        <v>3061000</v>
      </c>
      <c r="M911" s="11" t="str">
        <f>IF(DatosLimpios[[#This Row],[Perdida economica UNK]]&gt;4000000,"Alta", IF(DatosLimpios[[#This Row],[Perdida economica UNK]]&gt;100000,"Media", "Baja"))</f>
        <v>Media</v>
      </c>
      <c r="N911" s="18" t="s">
        <v>960</v>
      </c>
      <c r="O911" s="3" t="s">
        <v>29</v>
      </c>
      <c r="P911" s="2">
        <f>IF(DatosLimpios[[#This Row],[Number of Affected Users]]="six hundred",600,VALUE(DatosLimpios[[#This Row],[Number of Affected Users]]))</f>
        <v>910960</v>
      </c>
      <c r="Q911" s="2">
        <f>IF(DatosLimpios[[#This Row],[Number of Affected Users]]="six hundred",600,VALUE(DatosLimpios[[#This Row],[Number of Affected Users]]))</f>
        <v>910960</v>
      </c>
      <c r="R911" s="11">
        <f>DatosLimpios[[#This Row],[Perdida economica UNK]] /DatosLimpios[[#This Row],[Nº de Usuarios Afectados]]</f>
        <v>3.3601914463862301</v>
      </c>
      <c r="S911" s="11" t="str">
        <f>IF(DatosLimpios[[#This Row],[Perdida $ por Usuario]]&gt;100, "Grave",IF(DatosLimpios[[#This Row],[Perdida $ por Usuario]]&gt;40, "Moderada","Leve"))</f>
        <v>Leve</v>
      </c>
      <c r="T911" s="1" t="str">
        <f t="shared" si="14"/>
        <v>Nation-state</v>
      </c>
      <c r="U911" s="3" t="s">
        <v>34</v>
      </c>
      <c r="V911" s="3" t="s">
        <v>37</v>
      </c>
      <c r="W911" s="2">
        <v>31</v>
      </c>
      <c r="X911" s="2" t="str">
        <f>IF(DatosLimpios[[#This Row],[Incident Resolution Time (in Hours)]]&gt;50,"Tardia",IF(DatosLimpios[[#This Row],[Incident Resolution Time (in Hours)]]&gt;20,"Media","Rapida" ))</f>
        <v>Media</v>
      </c>
    </row>
    <row r="912" spans="1:24" x14ac:dyDescent="0.25">
      <c r="A912" s="2">
        <v>917</v>
      </c>
      <c r="B912" s="3" t="s">
        <v>10</v>
      </c>
      <c r="C9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12" s="1" t="str">
        <f>IFERROR(VLOOKUP(DatosLimpios[[#This Row],[Paises]], TablaRegiones[],2,FALSE), "Otra")</f>
        <v>Asia</v>
      </c>
      <c r="E912" s="2">
        <v>2018</v>
      </c>
      <c r="F912" s="3" t="s">
        <v>17</v>
      </c>
      <c r="G912" s="2">
        <f xml:space="preserve"> 2025 -DatosLimpios[[#This Row],[Year]]</f>
        <v>7</v>
      </c>
      <c r="H912" s="1" t="str">
        <f>IF(TRIM(DatosLimpios[[#This Row],[Attack Type]])="","Unknown",PROPER(TRIM(LOWER(DatosLimpios[[#This Row],[Attack Type]]))))</f>
        <v>Ransomware</v>
      </c>
      <c r="I912" s="3" t="s">
        <v>46</v>
      </c>
      <c r="J91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12" s="11">
        <v>4398</v>
      </c>
      <c r="L912" s="11">
        <f>IF(DatosLimpios[[#This Row],[Financial Loss (in Million $) ]]="",0,ABS(DatosLimpios[[#This Row],[Financial Loss (in Million $) ]]))*1000</f>
        <v>4398000</v>
      </c>
      <c r="M912" s="11" t="str">
        <f>IF(DatosLimpios[[#This Row],[Perdida economica UNK]]&gt;4000000,"Alta", IF(DatosLimpios[[#This Row],[Perdida economica UNK]]&gt;100000,"Media", "Baja"))</f>
        <v>Alta</v>
      </c>
      <c r="N912" s="18" t="s">
        <v>961</v>
      </c>
      <c r="O912" s="3" t="s">
        <v>29</v>
      </c>
      <c r="P912" s="2">
        <f>IF(DatosLimpios[[#This Row],[Number of Affected Users]]="six hundred",600,VALUE(DatosLimpios[[#This Row],[Number of Affected Users]]))</f>
        <v>386308</v>
      </c>
      <c r="Q912" s="2">
        <f>IF(DatosLimpios[[#This Row],[Number of Affected Users]]="six hundred",600,VALUE(DatosLimpios[[#This Row],[Number of Affected Users]]))</f>
        <v>386308</v>
      </c>
      <c r="R912" s="11">
        <f>DatosLimpios[[#This Row],[Perdida economica UNK]] /DatosLimpios[[#This Row],[Nº de Usuarios Afectados]]</f>
        <v>11.384698220073103</v>
      </c>
      <c r="S912" s="11" t="str">
        <f>IF(DatosLimpios[[#This Row],[Perdida $ por Usuario]]&gt;100, "Grave",IF(DatosLimpios[[#This Row],[Perdida $ por Usuario]]&gt;40, "Moderada","Leve"))</f>
        <v>Leve</v>
      </c>
      <c r="T912" s="1" t="str">
        <f t="shared" si="14"/>
        <v>Nation-state</v>
      </c>
      <c r="U912" s="3" t="s">
        <v>25</v>
      </c>
      <c r="V912" s="3" t="s">
        <v>37</v>
      </c>
      <c r="W912" s="2">
        <v>3</v>
      </c>
      <c r="X912" s="2" t="str">
        <f>IF(DatosLimpios[[#This Row],[Incident Resolution Time (in Hours)]]&gt;50,"Tardia",IF(DatosLimpios[[#This Row],[Incident Resolution Time (in Hours)]]&gt;20,"Media","Rapida" ))</f>
        <v>Rapida</v>
      </c>
    </row>
    <row r="913" spans="1:24" x14ac:dyDescent="0.25">
      <c r="A913" s="2">
        <v>918</v>
      </c>
      <c r="B913" s="3" t="s">
        <v>58</v>
      </c>
      <c r="C9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913" s="1" t="str">
        <f>IFERROR(VLOOKUP(DatosLimpios[[#This Row],[Paises]], TablaRegiones[],2,FALSE), "Otra")</f>
        <v>Oceanía</v>
      </c>
      <c r="E913" s="2">
        <v>2017</v>
      </c>
      <c r="F913" s="3" t="s">
        <v>22</v>
      </c>
      <c r="G913" s="2">
        <f xml:space="preserve"> 2025 -DatosLimpios[[#This Row],[Year]]</f>
        <v>8</v>
      </c>
      <c r="H913" s="1" t="str">
        <f>IF(TRIM(DatosLimpios[[#This Row],[Attack Type]])="","Unknown",PROPER(TRIM(LOWER(DatosLimpios[[#This Row],[Attack Type]]))))</f>
        <v>Man-In-The-Middle</v>
      </c>
      <c r="I913" s="3" t="s">
        <v>46</v>
      </c>
      <c r="J91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13" s="11">
        <v>5438</v>
      </c>
      <c r="L913" s="11">
        <f>IF(DatosLimpios[[#This Row],[Financial Loss (in Million $) ]]="",0,ABS(DatosLimpios[[#This Row],[Financial Loss (in Million $) ]]))*1000</f>
        <v>5438000</v>
      </c>
      <c r="M913" s="11" t="str">
        <f>IF(DatosLimpios[[#This Row],[Perdida economica UNK]]&gt;4000000,"Alta", IF(DatosLimpios[[#This Row],[Perdida economica UNK]]&gt;100000,"Media", "Baja"))</f>
        <v>Alta</v>
      </c>
      <c r="N913" s="18" t="s">
        <v>962</v>
      </c>
      <c r="O913" s="3" t="s">
        <v>36</v>
      </c>
      <c r="P913" s="2">
        <f>IF(DatosLimpios[[#This Row],[Number of Affected Users]]="six hundred",600,VALUE(DatosLimpios[[#This Row],[Number of Affected Users]]))</f>
        <v>100855</v>
      </c>
      <c r="Q913" s="2">
        <f>IF(DatosLimpios[[#This Row],[Number of Affected Users]]="six hundred",600,VALUE(DatosLimpios[[#This Row],[Number of Affected Users]]))</f>
        <v>100855</v>
      </c>
      <c r="R913" s="11">
        <f>DatosLimpios[[#This Row],[Perdida economica UNK]] /DatosLimpios[[#This Row],[Nº de Usuarios Afectados]]</f>
        <v>53.918992613157506</v>
      </c>
      <c r="S913" s="11" t="str">
        <f>IF(DatosLimpios[[#This Row],[Perdida $ por Usuario]]&gt;100, "Grave",IF(DatosLimpios[[#This Row],[Perdida $ por Usuario]]&gt;40, "Moderada","Leve"))</f>
        <v>Moderada</v>
      </c>
      <c r="T913" s="1" t="str">
        <f t="shared" si="14"/>
        <v>Unknown</v>
      </c>
      <c r="U913" s="3" t="s">
        <v>34</v>
      </c>
      <c r="V913" s="3" t="s">
        <v>16</v>
      </c>
      <c r="W913" s="2">
        <v>2</v>
      </c>
      <c r="X913" s="2" t="str">
        <f>IF(DatosLimpios[[#This Row],[Incident Resolution Time (in Hours)]]&gt;50,"Tardia",IF(DatosLimpios[[#This Row],[Incident Resolution Time (in Hours)]]&gt;20,"Media","Rapida" ))</f>
        <v>Rapida</v>
      </c>
    </row>
    <row r="914" spans="1:24" x14ac:dyDescent="0.25">
      <c r="A914" s="2">
        <v>919</v>
      </c>
      <c r="B914" s="3" t="s">
        <v>10</v>
      </c>
      <c r="C9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14" s="1" t="str">
        <f>IFERROR(VLOOKUP(DatosLimpios[[#This Row],[Paises]], TablaRegiones[],2,FALSE), "Otra")</f>
        <v>Asia</v>
      </c>
      <c r="E914" s="2">
        <v>2023</v>
      </c>
      <c r="F914" s="3" t="s">
        <v>63</v>
      </c>
      <c r="G914" s="2">
        <f xml:space="preserve"> 2025 -DatosLimpios[[#This Row],[Year]]</f>
        <v>2</v>
      </c>
      <c r="H914" s="1" t="str">
        <f>IF(TRIM(DatosLimpios[[#This Row],[Attack Type]])="","Unknown",PROPER(TRIM(LOWER(DatosLimpios[[#This Row],[Attack Type]]))))</f>
        <v>Malware</v>
      </c>
      <c r="I914" s="3" t="s">
        <v>12</v>
      </c>
      <c r="J91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14" s="11">
        <v>2374</v>
      </c>
      <c r="L914" s="11">
        <f>IF(DatosLimpios[[#This Row],[Financial Loss (in Million $) ]]="",0,ABS(DatosLimpios[[#This Row],[Financial Loss (in Million $) ]]))*1000</f>
        <v>2374000</v>
      </c>
      <c r="M914" s="11" t="str">
        <f>IF(DatosLimpios[[#This Row],[Perdida economica UNK]]&gt;4000000,"Alta", IF(DatosLimpios[[#This Row],[Perdida economica UNK]]&gt;100000,"Media", "Baja"))</f>
        <v>Media</v>
      </c>
      <c r="N914" s="18" t="s">
        <v>963</v>
      </c>
      <c r="O914" s="3" t="s">
        <v>33</v>
      </c>
      <c r="P914" s="2">
        <f>IF(DatosLimpios[[#This Row],[Number of Affected Users]]="six hundred",600,VALUE(DatosLimpios[[#This Row],[Number of Affected Users]]))</f>
        <v>317922</v>
      </c>
      <c r="Q914" s="2">
        <f>IF(DatosLimpios[[#This Row],[Number of Affected Users]]="six hundred",600,VALUE(DatosLimpios[[#This Row],[Number of Affected Users]]))</f>
        <v>317922</v>
      </c>
      <c r="R914" s="11">
        <f>DatosLimpios[[#This Row],[Perdida economica UNK]] /DatosLimpios[[#This Row],[Nº de Usuarios Afectados]]</f>
        <v>7.4672403922974819</v>
      </c>
      <c r="S914" s="11" t="str">
        <f>IF(DatosLimpios[[#This Row],[Perdida $ por Usuario]]&gt;100, "Grave",IF(DatosLimpios[[#This Row],[Perdida $ por Usuario]]&gt;40, "Moderada","Leve"))</f>
        <v>Leve</v>
      </c>
      <c r="T914" s="1" t="str">
        <f t="shared" si="14"/>
        <v>Insider</v>
      </c>
      <c r="U914" s="3" t="s">
        <v>34</v>
      </c>
      <c r="V914" s="3" t="s">
        <v>37</v>
      </c>
      <c r="W914" s="2">
        <v>18</v>
      </c>
      <c r="X914" s="2" t="str">
        <f>IF(DatosLimpios[[#This Row],[Incident Resolution Time (in Hours)]]&gt;50,"Tardia",IF(DatosLimpios[[#This Row],[Incident Resolution Time (in Hours)]]&gt;20,"Media","Rapida" ))</f>
        <v>Rapida</v>
      </c>
    </row>
    <row r="915" spans="1:24" x14ac:dyDescent="0.25">
      <c r="A915" s="2">
        <v>920</v>
      </c>
      <c r="B915" s="3" t="s">
        <v>87</v>
      </c>
      <c r="C9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915" s="1" t="str">
        <f>IFERROR(VLOOKUP(DatosLimpios[[#This Row],[Paises]], TablaRegiones[],2,FALSE), "Otra")</f>
        <v>América</v>
      </c>
      <c r="E915" s="2">
        <v>2018</v>
      </c>
      <c r="F915" s="3" t="s">
        <v>39</v>
      </c>
      <c r="G915" s="2">
        <f xml:space="preserve"> 2025 -DatosLimpios[[#This Row],[Year]]</f>
        <v>7</v>
      </c>
      <c r="H915" s="1" t="str">
        <f>IF(TRIM(DatosLimpios[[#This Row],[Attack Type]])="","Unknown",PROPER(TRIM(LOWER(DatosLimpios[[#This Row],[Attack Type]]))))</f>
        <v>Ddos</v>
      </c>
      <c r="I915" s="3" t="s">
        <v>23</v>
      </c>
      <c r="J91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15" s="11">
        <v>8213</v>
      </c>
      <c r="L915" s="11">
        <f>IF(DatosLimpios[[#This Row],[Financial Loss (in Million $) ]]="",0,ABS(DatosLimpios[[#This Row],[Financial Loss (in Million $) ]]))*1000</f>
        <v>8213000</v>
      </c>
      <c r="M915" s="11" t="str">
        <f>IF(DatosLimpios[[#This Row],[Perdida economica UNK]]&gt;4000000,"Alta", IF(DatosLimpios[[#This Row],[Perdida economica UNK]]&gt;100000,"Media", "Baja"))</f>
        <v>Alta</v>
      </c>
      <c r="N915" s="18" t="s">
        <v>964</v>
      </c>
      <c r="O915" s="3" t="s">
        <v>36</v>
      </c>
      <c r="P915" s="2">
        <f>IF(DatosLimpios[[#This Row],[Number of Affected Users]]="six hundred",600,VALUE(DatosLimpios[[#This Row],[Number of Affected Users]]))</f>
        <v>220618</v>
      </c>
      <c r="Q915" s="2">
        <f>IF(DatosLimpios[[#This Row],[Number of Affected Users]]="six hundred",600,VALUE(DatosLimpios[[#This Row],[Number of Affected Users]]))</f>
        <v>220618</v>
      </c>
      <c r="R915" s="11">
        <f>DatosLimpios[[#This Row],[Perdida economica UNK]] /DatosLimpios[[#This Row],[Nº de Usuarios Afectados]]</f>
        <v>37.227243470614368</v>
      </c>
      <c r="S915" s="11" t="str">
        <f>IF(DatosLimpios[[#This Row],[Perdida $ por Usuario]]&gt;100, "Grave",IF(DatosLimpios[[#This Row],[Perdida $ por Usuario]]&gt;40, "Moderada","Leve"))</f>
        <v>Leve</v>
      </c>
      <c r="T915" s="1" t="str">
        <f t="shared" si="14"/>
        <v>Unknown</v>
      </c>
      <c r="U915" s="3" t="s">
        <v>25</v>
      </c>
      <c r="V915" s="3" t="s">
        <v>49</v>
      </c>
      <c r="W915" s="2">
        <v>59</v>
      </c>
      <c r="X915" s="2" t="str">
        <f>IF(DatosLimpios[[#This Row],[Incident Resolution Time (in Hours)]]&gt;50,"Tardia",IF(DatosLimpios[[#This Row],[Incident Resolution Time (in Hours)]]&gt;20,"Media","Rapida" ))</f>
        <v>Tardia</v>
      </c>
    </row>
    <row r="916" spans="1:24" x14ac:dyDescent="0.25">
      <c r="A916" s="2">
        <v>921</v>
      </c>
      <c r="B916" s="3" t="s">
        <v>45</v>
      </c>
      <c r="C9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16" s="1" t="str">
        <f>IFERROR(VLOOKUP(DatosLimpios[[#This Row],[Paises]], TablaRegiones[],2,FALSE), "Otra")</f>
        <v>Asia</v>
      </c>
      <c r="E916" s="2">
        <v>2015</v>
      </c>
      <c r="F916" s="3" t="s">
        <v>17</v>
      </c>
      <c r="G916" s="2">
        <f xml:space="preserve"> 2025 -DatosLimpios[[#This Row],[Year]]</f>
        <v>10</v>
      </c>
      <c r="H916" s="1" t="str">
        <f>IF(TRIM(DatosLimpios[[#This Row],[Attack Type]])="","Unknown",PROPER(TRIM(LOWER(DatosLimpios[[#This Row],[Attack Type]]))))</f>
        <v>Ransomware</v>
      </c>
      <c r="I916" s="3" t="s">
        <v>27</v>
      </c>
      <c r="J91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16" s="11">
        <v>247</v>
      </c>
      <c r="L916" s="11">
        <f>IF(DatosLimpios[[#This Row],[Financial Loss (in Million $) ]]="",0,ABS(DatosLimpios[[#This Row],[Financial Loss (in Million $) ]]))*1000</f>
        <v>247000</v>
      </c>
      <c r="M916" s="11" t="str">
        <f>IF(DatosLimpios[[#This Row],[Perdida economica UNK]]&gt;4000000,"Alta", IF(DatosLimpios[[#This Row],[Perdida economica UNK]]&gt;100000,"Media", "Baja"))</f>
        <v>Media</v>
      </c>
      <c r="N916" s="18" t="s">
        <v>965</v>
      </c>
      <c r="O916" s="3" t="s">
        <v>14</v>
      </c>
      <c r="P916" s="2">
        <f>IF(DatosLimpios[[#This Row],[Number of Affected Users]]="six hundred",600,VALUE(DatosLimpios[[#This Row],[Number of Affected Users]]))</f>
        <v>825941</v>
      </c>
      <c r="Q916" s="2">
        <f>IF(DatosLimpios[[#This Row],[Number of Affected Users]]="six hundred",600,VALUE(DatosLimpios[[#This Row],[Number of Affected Users]]))</f>
        <v>825941</v>
      </c>
      <c r="R916" s="11">
        <f>DatosLimpios[[#This Row],[Perdida economica UNK]] /DatosLimpios[[#This Row],[Nº de Usuarios Afectados]]</f>
        <v>0.2990528379145726</v>
      </c>
      <c r="S916" s="11" t="str">
        <f>IF(DatosLimpios[[#This Row],[Perdida $ por Usuario]]&gt;100, "Grave",IF(DatosLimpios[[#This Row],[Perdida $ por Usuario]]&gt;40, "Moderada","Leve"))</f>
        <v>Leve</v>
      </c>
      <c r="T916" s="1" t="str">
        <f t="shared" si="14"/>
        <v>Hacker Group</v>
      </c>
      <c r="U916" s="3" t="s">
        <v>15</v>
      </c>
      <c r="V916" s="3" t="s">
        <v>16</v>
      </c>
      <c r="W916" s="2">
        <v>54</v>
      </c>
      <c r="X916" s="2" t="str">
        <f>IF(DatosLimpios[[#This Row],[Incident Resolution Time (in Hours)]]&gt;50,"Tardia",IF(DatosLimpios[[#This Row],[Incident Resolution Time (in Hours)]]&gt;20,"Media","Rapida" ))</f>
        <v>Tardia</v>
      </c>
    </row>
    <row r="917" spans="1:24" x14ac:dyDescent="0.25">
      <c r="A917" s="2">
        <v>922</v>
      </c>
      <c r="B917" s="3" t="s">
        <v>10</v>
      </c>
      <c r="C9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17" s="1" t="str">
        <f>IFERROR(VLOOKUP(DatosLimpios[[#This Row],[Paises]], TablaRegiones[],2,FALSE), "Otra")</f>
        <v>Asia</v>
      </c>
      <c r="E917" s="2">
        <v>2022</v>
      </c>
      <c r="F917" s="3" t="s">
        <v>63</v>
      </c>
      <c r="G917" s="2">
        <f xml:space="preserve"> 2025 -DatosLimpios[[#This Row],[Year]]</f>
        <v>3</v>
      </c>
      <c r="H917" s="1" t="str">
        <f>IF(TRIM(DatosLimpios[[#This Row],[Attack Type]])="","Unknown",PROPER(TRIM(LOWER(DatosLimpios[[#This Row],[Attack Type]]))))</f>
        <v>Malware</v>
      </c>
      <c r="I917" s="3" t="s">
        <v>12</v>
      </c>
      <c r="J91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17" s="11">
        <v>609</v>
      </c>
      <c r="L917" s="11">
        <f>IF(DatosLimpios[[#This Row],[Financial Loss (in Million $) ]]="",0,ABS(DatosLimpios[[#This Row],[Financial Loss (in Million $) ]]))*1000</f>
        <v>609000</v>
      </c>
      <c r="M917" s="11" t="str">
        <f>IF(DatosLimpios[[#This Row],[Perdida economica UNK]]&gt;4000000,"Alta", IF(DatosLimpios[[#This Row],[Perdida economica UNK]]&gt;100000,"Media", "Baja"))</f>
        <v>Media</v>
      </c>
      <c r="N917" s="18" t="s">
        <v>966</v>
      </c>
      <c r="O917" s="3" t="s">
        <v>36</v>
      </c>
      <c r="P917" s="2">
        <f>IF(DatosLimpios[[#This Row],[Number of Affected Users]]="six hundred",600,VALUE(DatosLimpios[[#This Row],[Number of Affected Users]]))</f>
        <v>331234</v>
      </c>
      <c r="Q917" s="2">
        <f>IF(DatosLimpios[[#This Row],[Number of Affected Users]]="six hundred",600,VALUE(DatosLimpios[[#This Row],[Number of Affected Users]]))</f>
        <v>331234</v>
      </c>
      <c r="R917" s="11">
        <f>DatosLimpios[[#This Row],[Perdida economica UNK]] /DatosLimpios[[#This Row],[Nº de Usuarios Afectados]]</f>
        <v>1.8385793728904642</v>
      </c>
      <c r="S917" s="11" t="str">
        <f>IF(DatosLimpios[[#This Row],[Perdida $ por Usuario]]&gt;100, "Grave",IF(DatosLimpios[[#This Row],[Perdida $ por Usuario]]&gt;40, "Moderada","Leve"))</f>
        <v>Leve</v>
      </c>
      <c r="T917" s="1" t="str">
        <f t="shared" si="14"/>
        <v>Unknown</v>
      </c>
      <c r="U917" s="3" t="s">
        <v>34</v>
      </c>
      <c r="V917" s="3" t="s">
        <v>37</v>
      </c>
      <c r="W917" s="2">
        <v>3</v>
      </c>
      <c r="X917" s="2" t="str">
        <f>IF(DatosLimpios[[#This Row],[Incident Resolution Time (in Hours)]]&gt;50,"Tardia",IF(DatosLimpios[[#This Row],[Incident Resolution Time (in Hours)]]&gt;20,"Media","Rapida" ))</f>
        <v>Rapida</v>
      </c>
    </row>
    <row r="918" spans="1:24" x14ac:dyDescent="0.25">
      <c r="A918" s="2">
        <v>923</v>
      </c>
      <c r="B918" s="3" t="s">
        <v>10</v>
      </c>
      <c r="C9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18" s="1" t="str">
        <f>IFERROR(VLOOKUP(DatosLimpios[[#This Row],[Paises]], TablaRegiones[],2,FALSE), "Otra")</f>
        <v>Asia</v>
      </c>
      <c r="E918" s="2">
        <v>2020</v>
      </c>
      <c r="F918" s="3" t="s">
        <v>22</v>
      </c>
      <c r="G918" s="2">
        <f xml:space="preserve"> 2025 -DatosLimpios[[#This Row],[Year]]</f>
        <v>5</v>
      </c>
      <c r="H918" s="1" t="str">
        <f>IF(TRIM(DatosLimpios[[#This Row],[Attack Type]])="","Unknown",PROPER(TRIM(LOWER(DatosLimpios[[#This Row],[Attack Type]]))))</f>
        <v>Man-In-The-Middle</v>
      </c>
      <c r="I918" s="3" t="s">
        <v>27</v>
      </c>
      <c r="J91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18" s="11">
        <v>1461</v>
      </c>
      <c r="L918" s="11">
        <f>IF(DatosLimpios[[#This Row],[Financial Loss (in Million $) ]]="",0,ABS(DatosLimpios[[#This Row],[Financial Loss (in Million $) ]]))*1000</f>
        <v>1461000</v>
      </c>
      <c r="M918" s="11" t="str">
        <f>IF(DatosLimpios[[#This Row],[Perdida economica UNK]]&gt;4000000,"Alta", IF(DatosLimpios[[#This Row],[Perdida economica UNK]]&gt;100000,"Media", "Baja"))</f>
        <v>Media</v>
      </c>
      <c r="N918" s="18" t="s">
        <v>967</v>
      </c>
      <c r="O918" s="3" t="s">
        <v>14</v>
      </c>
      <c r="P918" s="2">
        <f>IF(DatosLimpios[[#This Row],[Number of Affected Users]]="six hundred",600,VALUE(DatosLimpios[[#This Row],[Number of Affected Users]]))</f>
        <v>855055</v>
      </c>
      <c r="Q918" s="2">
        <f>IF(DatosLimpios[[#This Row],[Number of Affected Users]]="six hundred",600,VALUE(DatosLimpios[[#This Row],[Number of Affected Users]]))</f>
        <v>855055</v>
      </c>
      <c r="R918" s="11">
        <f>DatosLimpios[[#This Row],[Perdida economica UNK]] /DatosLimpios[[#This Row],[Nº de Usuarios Afectados]]</f>
        <v>1.7086620158937145</v>
      </c>
      <c r="S918" s="11" t="str">
        <f>IF(DatosLimpios[[#This Row],[Perdida $ por Usuario]]&gt;100, "Grave",IF(DatosLimpios[[#This Row],[Perdida $ por Usuario]]&gt;40, "Moderada","Leve"))</f>
        <v>Leve</v>
      </c>
      <c r="T918" s="1" t="str">
        <f t="shared" si="14"/>
        <v>Hacker Group</v>
      </c>
      <c r="U918" s="3" t="s">
        <v>15</v>
      </c>
      <c r="V918" s="3" t="s">
        <v>37</v>
      </c>
      <c r="W918" s="2">
        <v>59</v>
      </c>
      <c r="X918" s="2" t="str">
        <f>IF(DatosLimpios[[#This Row],[Incident Resolution Time (in Hours)]]&gt;50,"Tardia",IF(DatosLimpios[[#This Row],[Incident Resolution Time (in Hours)]]&gt;20,"Media","Rapida" ))</f>
        <v>Tardia</v>
      </c>
    </row>
    <row r="919" spans="1:24" x14ac:dyDescent="0.25">
      <c r="A919" s="2">
        <v>924</v>
      </c>
      <c r="B919" s="3" t="s">
        <v>71</v>
      </c>
      <c r="C9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19" s="1" t="str">
        <f>IFERROR(VLOOKUP(DatosLimpios[[#This Row],[Paises]], TablaRegiones[],2,FALSE), "Otra")</f>
        <v>Asia</v>
      </c>
      <c r="E919" s="2">
        <v>2022</v>
      </c>
      <c r="F919" s="3" t="s">
        <v>39</v>
      </c>
      <c r="G919" s="2">
        <f xml:space="preserve"> 2025 -DatosLimpios[[#This Row],[Year]]</f>
        <v>3</v>
      </c>
      <c r="H919" s="1" t="str">
        <f>IF(TRIM(DatosLimpios[[#This Row],[Attack Type]])="","Unknown",PROPER(TRIM(LOWER(DatosLimpios[[#This Row],[Attack Type]]))))</f>
        <v>Ddos</v>
      </c>
      <c r="I919" s="3" t="s">
        <v>27</v>
      </c>
      <c r="J91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19" s="11">
        <v>3431</v>
      </c>
      <c r="L919" s="11">
        <f>IF(DatosLimpios[[#This Row],[Financial Loss (in Million $) ]]="",0,ABS(DatosLimpios[[#This Row],[Financial Loss (in Million $) ]]))*1000</f>
        <v>3431000</v>
      </c>
      <c r="M919" s="11" t="str">
        <f>IF(DatosLimpios[[#This Row],[Perdida economica UNK]]&gt;4000000,"Alta", IF(DatosLimpios[[#This Row],[Perdida economica UNK]]&gt;100000,"Media", "Baja"))</f>
        <v>Media</v>
      </c>
      <c r="N919" s="18" t="s">
        <v>968</v>
      </c>
      <c r="O919" s="3" t="s">
        <v>36</v>
      </c>
      <c r="P919" s="2">
        <f>IF(DatosLimpios[[#This Row],[Number of Affected Users]]="six hundred",600,VALUE(DatosLimpios[[#This Row],[Number of Affected Users]]))</f>
        <v>305329</v>
      </c>
      <c r="Q919" s="2">
        <f>IF(DatosLimpios[[#This Row],[Number of Affected Users]]="six hundred",600,VALUE(DatosLimpios[[#This Row],[Number of Affected Users]]))</f>
        <v>305329</v>
      </c>
      <c r="R919" s="11">
        <f>DatosLimpios[[#This Row],[Perdida economica UNK]] /DatosLimpios[[#This Row],[Nº de Usuarios Afectados]]</f>
        <v>11.237059041230934</v>
      </c>
      <c r="S919" s="11" t="str">
        <f>IF(DatosLimpios[[#This Row],[Perdida $ por Usuario]]&gt;100, "Grave",IF(DatosLimpios[[#This Row],[Perdida $ por Usuario]]&gt;40, "Moderada","Leve"))</f>
        <v>Leve</v>
      </c>
      <c r="T919" s="1" t="str">
        <f t="shared" si="14"/>
        <v>Unknown</v>
      </c>
      <c r="U919" s="3" t="s">
        <v>15</v>
      </c>
      <c r="V919" s="3" t="s">
        <v>49</v>
      </c>
      <c r="W919" s="2">
        <v>40</v>
      </c>
      <c r="X919" s="2" t="str">
        <f>IF(DatosLimpios[[#This Row],[Incident Resolution Time (in Hours)]]&gt;50,"Tardia",IF(DatosLimpios[[#This Row],[Incident Resolution Time (in Hours)]]&gt;20,"Media","Rapida" ))</f>
        <v>Media</v>
      </c>
    </row>
    <row r="920" spans="1:24" x14ac:dyDescent="0.25">
      <c r="A920" s="2">
        <v>925</v>
      </c>
      <c r="B920" s="3" t="s">
        <v>71</v>
      </c>
      <c r="C9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20" s="1" t="str">
        <f>IFERROR(VLOOKUP(DatosLimpios[[#This Row],[Paises]], TablaRegiones[],2,FALSE), "Otra")</f>
        <v>Asia</v>
      </c>
      <c r="E920" s="2">
        <v>2020</v>
      </c>
      <c r="F920" s="3" t="s">
        <v>50</v>
      </c>
      <c r="G920" s="2">
        <f xml:space="preserve"> 2025 -DatosLimpios[[#This Row],[Year]]</f>
        <v>5</v>
      </c>
      <c r="H920" s="1" t="str">
        <f>IF(TRIM(DatosLimpios[[#This Row],[Attack Type]])="","Unknown",PROPER(TRIM(LOWER(DatosLimpios[[#This Row],[Attack Type]]))))</f>
        <v>Phishing</v>
      </c>
      <c r="I920" s="3" t="s">
        <v>69</v>
      </c>
      <c r="J92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20" s="11">
        <v>3239</v>
      </c>
      <c r="L920" s="11">
        <f>IF(DatosLimpios[[#This Row],[Financial Loss (in Million $) ]]="",0,ABS(DatosLimpios[[#This Row],[Financial Loss (in Million $) ]]))*1000</f>
        <v>3239000</v>
      </c>
      <c r="M920" s="11" t="str">
        <f>IF(DatosLimpios[[#This Row],[Perdida economica UNK]]&gt;4000000,"Alta", IF(DatosLimpios[[#This Row],[Perdida economica UNK]]&gt;100000,"Media", "Baja"))</f>
        <v>Media</v>
      </c>
      <c r="N920" s="18" t="s">
        <v>969</v>
      </c>
      <c r="O920" s="3" t="s">
        <v>29</v>
      </c>
      <c r="P920" s="2">
        <f>IF(DatosLimpios[[#This Row],[Number of Affected Users]]="six hundred",600,VALUE(DatosLimpios[[#This Row],[Number of Affected Users]]))</f>
        <v>442923</v>
      </c>
      <c r="Q920" s="2">
        <f>IF(DatosLimpios[[#This Row],[Number of Affected Users]]="six hundred",600,VALUE(DatosLimpios[[#This Row],[Number of Affected Users]]))</f>
        <v>442923</v>
      </c>
      <c r="R920" s="11">
        <f>DatosLimpios[[#This Row],[Perdida economica UNK]] /DatosLimpios[[#This Row],[Nº de Usuarios Afectados]]</f>
        <v>7.3127834860686844</v>
      </c>
      <c r="S920" s="11" t="str">
        <f>IF(DatosLimpios[[#This Row],[Perdida $ por Usuario]]&gt;100, "Grave",IF(DatosLimpios[[#This Row],[Perdida $ por Usuario]]&gt;40, "Moderada","Leve"))</f>
        <v>Leve</v>
      </c>
      <c r="T920" s="1" t="str">
        <f t="shared" si="14"/>
        <v>Nation-state</v>
      </c>
      <c r="U920" s="3" t="s">
        <v>34</v>
      </c>
      <c r="V920" s="3" t="s">
        <v>57</v>
      </c>
      <c r="W920" s="2">
        <v>57</v>
      </c>
      <c r="X920" s="2" t="str">
        <f>IF(DatosLimpios[[#This Row],[Incident Resolution Time (in Hours)]]&gt;50,"Tardia",IF(DatosLimpios[[#This Row],[Incident Resolution Time (in Hours)]]&gt;20,"Media","Rapida" ))</f>
        <v>Tardia</v>
      </c>
    </row>
    <row r="921" spans="1:24" x14ac:dyDescent="0.25">
      <c r="A921" s="2">
        <v>926</v>
      </c>
      <c r="B921" s="3" t="s">
        <v>26</v>
      </c>
      <c r="C9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21" s="1" t="str">
        <f>IFERROR(VLOOKUP(DatosLimpios[[#This Row],[Paises]], TablaRegiones[],2,FALSE), "Otra")</f>
        <v>Europa</v>
      </c>
      <c r="E921" s="2">
        <v>2015</v>
      </c>
      <c r="F921" s="3" t="s">
        <v>17</v>
      </c>
      <c r="G921" s="2">
        <f xml:space="preserve"> 2025 -DatosLimpios[[#This Row],[Year]]</f>
        <v>10</v>
      </c>
      <c r="H921" s="1" t="str">
        <f>IF(TRIM(DatosLimpios[[#This Row],[Attack Type]])="","Unknown",PROPER(TRIM(LOWER(DatosLimpios[[#This Row],[Attack Type]]))))</f>
        <v>Ransomware</v>
      </c>
      <c r="I921" s="3" t="s">
        <v>46</v>
      </c>
      <c r="J92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21" s="11">
        <v>793</v>
      </c>
      <c r="L921" s="11">
        <f>IF(DatosLimpios[[#This Row],[Financial Loss (in Million $) ]]="",0,ABS(DatosLimpios[[#This Row],[Financial Loss (in Million $) ]]))*1000</f>
        <v>793000</v>
      </c>
      <c r="M921" s="11" t="str">
        <f>IF(DatosLimpios[[#This Row],[Perdida economica UNK]]&gt;4000000,"Alta", IF(DatosLimpios[[#This Row],[Perdida economica UNK]]&gt;100000,"Media", "Baja"))</f>
        <v>Media</v>
      </c>
      <c r="N921" s="18" t="s">
        <v>970</v>
      </c>
      <c r="O921" s="3" t="s">
        <v>36</v>
      </c>
      <c r="P921" s="2">
        <f>IF(DatosLimpios[[#This Row],[Number of Affected Users]]="six hundred",600,VALUE(DatosLimpios[[#This Row],[Number of Affected Users]]))</f>
        <v>893277</v>
      </c>
      <c r="Q921" s="2">
        <f>IF(DatosLimpios[[#This Row],[Number of Affected Users]]="six hundred",600,VALUE(DatosLimpios[[#This Row],[Number of Affected Users]]))</f>
        <v>893277</v>
      </c>
      <c r="R921" s="11">
        <f>DatosLimpios[[#This Row],[Perdida economica UNK]] /DatosLimpios[[#This Row],[Nº de Usuarios Afectados]]</f>
        <v>0.88774254794425467</v>
      </c>
      <c r="S921" s="11" t="str">
        <f>IF(DatosLimpios[[#This Row],[Perdida $ por Usuario]]&gt;100, "Grave",IF(DatosLimpios[[#This Row],[Perdida $ por Usuario]]&gt;40, "Moderada","Leve"))</f>
        <v>Leve</v>
      </c>
      <c r="T921" s="1" t="str">
        <f t="shared" si="14"/>
        <v>Unknown</v>
      </c>
      <c r="U921" s="3" t="s">
        <v>34</v>
      </c>
      <c r="V921" s="3" t="s">
        <v>49</v>
      </c>
      <c r="W921" s="2">
        <v>15</v>
      </c>
      <c r="X921" s="2" t="str">
        <f>IF(DatosLimpios[[#This Row],[Incident Resolution Time (in Hours)]]&gt;50,"Tardia",IF(DatosLimpios[[#This Row],[Incident Resolution Time (in Hours)]]&gt;20,"Media","Rapida" ))</f>
        <v>Rapida</v>
      </c>
    </row>
    <row r="922" spans="1:24" x14ac:dyDescent="0.25">
      <c r="A922" s="2">
        <v>927</v>
      </c>
      <c r="B922" s="3" t="s">
        <v>10</v>
      </c>
      <c r="C9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22" s="1" t="str">
        <f>IFERROR(VLOOKUP(DatosLimpios[[#This Row],[Paises]], TablaRegiones[],2,FALSE), "Otra")</f>
        <v>Asia</v>
      </c>
      <c r="E922" s="2">
        <v>2020</v>
      </c>
      <c r="F922" s="3" t="s">
        <v>63</v>
      </c>
      <c r="G922" s="2">
        <f xml:space="preserve"> 2025 -DatosLimpios[[#This Row],[Year]]</f>
        <v>5</v>
      </c>
      <c r="H922" s="1" t="str">
        <f>IF(TRIM(DatosLimpios[[#This Row],[Attack Type]])="","Unknown",PROPER(TRIM(LOWER(DatosLimpios[[#This Row],[Attack Type]]))))</f>
        <v>Malware</v>
      </c>
      <c r="I922" s="3" t="s">
        <v>47</v>
      </c>
      <c r="J92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22" s="11">
        <v>3086</v>
      </c>
      <c r="L922" s="11">
        <f>IF(DatosLimpios[[#This Row],[Financial Loss (in Million $) ]]="",0,ABS(DatosLimpios[[#This Row],[Financial Loss (in Million $) ]]))*1000</f>
        <v>3086000</v>
      </c>
      <c r="M922" s="11" t="str">
        <f>IF(DatosLimpios[[#This Row],[Perdida economica UNK]]&gt;4000000,"Alta", IF(DatosLimpios[[#This Row],[Perdida economica UNK]]&gt;100000,"Media", "Baja"))</f>
        <v>Media</v>
      </c>
      <c r="N922" s="18" t="s">
        <v>971</v>
      </c>
      <c r="O922" s="3" t="s">
        <v>33</v>
      </c>
      <c r="P922" s="2">
        <f>IF(DatosLimpios[[#This Row],[Number of Affected Users]]="six hundred",600,VALUE(DatosLimpios[[#This Row],[Number of Affected Users]]))</f>
        <v>240532</v>
      </c>
      <c r="Q922" s="2">
        <f>IF(DatosLimpios[[#This Row],[Number of Affected Users]]="six hundred",600,VALUE(DatosLimpios[[#This Row],[Number of Affected Users]]))</f>
        <v>240532</v>
      </c>
      <c r="R922" s="11">
        <f>DatosLimpios[[#This Row],[Perdida economica UNK]] /DatosLimpios[[#This Row],[Nº de Usuarios Afectados]]</f>
        <v>12.829893735552858</v>
      </c>
      <c r="S922" s="11" t="str">
        <f>IF(DatosLimpios[[#This Row],[Perdida $ por Usuario]]&gt;100, "Grave",IF(DatosLimpios[[#This Row],[Perdida $ por Usuario]]&gt;40, "Moderada","Leve"))</f>
        <v>Leve</v>
      </c>
      <c r="T922" s="1" t="str">
        <f t="shared" si="14"/>
        <v>Insider</v>
      </c>
      <c r="U922" s="3" t="s">
        <v>25</v>
      </c>
      <c r="V922" s="3" t="s">
        <v>57</v>
      </c>
      <c r="W922" s="2">
        <v>64</v>
      </c>
      <c r="X922" s="2" t="str">
        <f>IF(DatosLimpios[[#This Row],[Incident Resolution Time (in Hours)]]&gt;50,"Tardia",IF(DatosLimpios[[#This Row],[Incident Resolution Time (in Hours)]]&gt;20,"Media","Rapida" ))</f>
        <v>Tardia</v>
      </c>
    </row>
    <row r="923" spans="1:24" x14ac:dyDescent="0.25">
      <c r="A923" s="2">
        <v>928</v>
      </c>
      <c r="B923" s="3" t="s">
        <v>87</v>
      </c>
      <c r="C9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923" s="1" t="str">
        <f>IFERROR(VLOOKUP(DatosLimpios[[#This Row],[Paises]], TablaRegiones[],2,FALSE), "Otra")</f>
        <v>América</v>
      </c>
      <c r="E923" s="2">
        <v>2016</v>
      </c>
      <c r="F923" s="3" t="s">
        <v>39</v>
      </c>
      <c r="G923" s="2">
        <f xml:space="preserve"> 2025 -DatosLimpios[[#This Row],[Year]]</f>
        <v>9</v>
      </c>
      <c r="H923" s="1" t="str">
        <f>IF(TRIM(DatosLimpios[[#This Row],[Attack Type]])="","Unknown",PROPER(TRIM(LOWER(DatosLimpios[[#This Row],[Attack Type]]))))</f>
        <v>Ddos</v>
      </c>
      <c r="I923" s="3" t="s">
        <v>47</v>
      </c>
      <c r="J92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23" s="11">
        <v>9314</v>
      </c>
      <c r="L923" s="11">
        <f>IF(DatosLimpios[[#This Row],[Financial Loss (in Million $) ]]="",0,ABS(DatosLimpios[[#This Row],[Financial Loss (in Million $) ]]))*1000</f>
        <v>9314000</v>
      </c>
      <c r="M923" s="11" t="str">
        <f>IF(DatosLimpios[[#This Row],[Perdida economica UNK]]&gt;4000000,"Alta", IF(DatosLimpios[[#This Row],[Perdida economica UNK]]&gt;100000,"Media", "Baja"))</f>
        <v>Alta</v>
      </c>
      <c r="N923" s="18" t="s">
        <v>972</v>
      </c>
      <c r="O923" s="3" t="s">
        <v>29</v>
      </c>
      <c r="P923" s="2">
        <f>IF(DatosLimpios[[#This Row],[Number of Affected Users]]="six hundred",600,VALUE(DatosLimpios[[#This Row],[Number of Affected Users]]))</f>
        <v>947960</v>
      </c>
      <c r="Q923" s="2">
        <f>IF(DatosLimpios[[#This Row],[Number of Affected Users]]="six hundred",600,VALUE(DatosLimpios[[#This Row],[Number of Affected Users]]))</f>
        <v>947960</v>
      </c>
      <c r="R923" s="11">
        <f>DatosLimpios[[#This Row],[Perdida economica UNK]] /DatosLimpios[[#This Row],[Nº de Usuarios Afectados]]</f>
        <v>9.8253090847715097</v>
      </c>
      <c r="S923" s="11" t="str">
        <f>IF(DatosLimpios[[#This Row],[Perdida $ por Usuario]]&gt;100, "Grave",IF(DatosLimpios[[#This Row],[Perdida $ por Usuario]]&gt;40, "Moderada","Leve"))</f>
        <v>Leve</v>
      </c>
      <c r="T923" s="1" t="str">
        <f t="shared" si="14"/>
        <v>Nation-state</v>
      </c>
      <c r="U923" s="3" t="s">
        <v>25</v>
      </c>
      <c r="V923" s="3" t="s">
        <v>49</v>
      </c>
      <c r="W923" s="2">
        <v>55</v>
      </c>
      <c r="X923" s="2" t="str">
        <f>IF(DatosLimpios[[#This Row],[Incident Resolution Time (in Hours)]]&gt;50,"Tardia",IF(DatosLimpios[[#This Row],[Incident Resolution Time (in Hours)]]&gt;20,"Media","Rapida" ))</f>
        <v>Tardia</v>
      </c>
    </row>
    <row r="924" spans="1:24" x14ac:dyDescent="0.25">
      <c r="A924" s="2">
        <v>929</v>
      </c>
      <c r="B924" s="3" t="s">
        <v>66</v>
      </c>
      <c r="C9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24" s="1" t="str">
        <f>IFERROR(VLOOKUP(DatosLimpios[[#This Row],[Paises]], TablaRegiones[],2,FALSE), "Otra")</f>
        <v>América</v>
      </c>
      <c r="E924" s="2">
        <v>2018</v>
      </c>
      <c r="F924" s="3" t="s">
        <v>63</v>
      </c>
      <c r="G924" s="2">
        <f xml:space="preserve"> 2025 -DatosLimpios[[#This Row],[Year]]</f>
        <v>7</v>
      </c>
      <c r="H924" s="1" t="str">
        <f>IF(TRIM(DatosLimpios[[#This Row],[Attack Type]])="","Unknown",PROPER(TRIM(LOWER(DatosLimpios[[#This Row],[Attack Type]]))))</f>
        <v>Malware</v>
      </c>
      <c r="I924" s="3" t="s">
        <v>47</v>
      </c>
      <c r="J92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24" s="11">
        <v>5287</v>
      </c>
      <c r="L924" s="11">
        <f>IF(DatosLimpios[[#This Row],[Financial Loss (in Million $) ]]="",0,ABS(DatosLimpios[[#This Row],[Financial Loss (in Million $) ]]))*1000</f>
        <v>5287000</v>
      </c>
      <c r="M924" s="11" t="str">
        <f>IF(DatosLimpios[[#This Row],[Perdida economica UNK]]&gt;4000000,"Alta", IF(DatosLimpios[[#This Row],[Perdida economica UNK]]&gt;100000,"Media", "Baja"))</f>
        <v>Alta</v>
      </c>
      <c r="N924" s="18" t="s">
        <v>973</v>
      </c>
      <c r="O924" s="3" t="s">
        <v>33</v>
      </c>
      <c r="P924" s="2">
        <f>IF(DatosLimpios[[#This Row],[Number of Affected Users]]="six hundred",600,VALUE(DatosLimpios[[#This Row],[Number of Affected Users]]))</f>
        <v>437283</v>
      </c>
      <c r="Q924" s="2">
        <f>IF(DatosLimpios[[#This Row],[Number of Affected Users]]="six hundred",600,VALUE(DatosLimpios[[#This Row],[Number of Affected Users]]))</f>
        <v>437283</v>
      </c>
      <c r="R924" s="11">
        <f>DatosLimpios[[#This Row],[Perdida economica UNK]] /DatosLimpios[[#This Row],[Nº de Usuarios Afectados]]</f>
        <v>12.090568350473264</v>
      </c>
      <c r="S924" s="11" t="str">
        <f>IF(DatosLimpios[[#This Row],[Perdida $ por Usuario]]&gt;100, "Grave",IF(DatosLimpios[[#This Row],[Perdida $ por Usuario]]&gt;40, "Moderada","Leve"))</f>
        <v>Leve</v>
      </c>
      <c r="T924" s="1" t="str">
        <f t="shared" si="14"/>
        <v>Insider</v>
      </c>
      <c r="U924" s="3" t="s">
        <v>52</v>
      </c>
      <c r="V924" s="3" t="s">
        <v>37</v>
      </c>
      <c r="W924" s="2">
        <v>30</v>
      </c>
      <c r="X924" s="2" t="str">
        <f>IF(DatosLimpios[[#This Row],[Incident Resolution Time (in Hours)]]&gt;50,"Tardia",IF(DatosLimpios[[#This Row],[Incident Resolution Time (in Hours)]]&gt;20,"Media","Rapida" ))</f>
        <v>Media</v>
      </c>
    </row>
    <row r="925" spans="1:24" x14ac:dyDescent="0.25">
      <c r="A925" s="2">
        <v>930</v>
      </c>
      <c r="B925" s="3" t="s">
        <v>10</v>
      </c>
      <c r="C9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25" s="1" t="str">
        <f>IFERROR(VLOOKUP(DatosLimpios[[#This Row],[Paises]], TablaRegiones[],2,FALSE), "Otra")</f>
        <v>Asia</v>
      </c>
      <c r="E925" s="2">
        <v>2019</v>
      </c>
      <c r="F925" s="3" t="s">
        <v>63</v>
      </c>
      <c r="G925" s="2">
        <f xml:space="preserve"> 2025 -DatosLimpios[[#This Row],[Year]]</f>
        <v>6</v>
      </c>
      <c r="H925" s="1" t="str">
        <f>IF(TRIM(DatosLimpios[[#This Row],[Attack Type]])="","Unknown",PROPER(TRIM(LOWER(DatosLimpios[[#This Row],[Attack Type]]))))</f>
        <v>Malware</v>
      </c>
      <c r="I925" s="3" t="s">
        <v>47</v>
      </c>
      <c r="J92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25" s="11">
        <v>2961</v>
      </c>
      <c r="L925" s="11">
        <f>IF(DatosLimpios[[#This Row],[Financial Loss (in Million $) ]]="",0,ABS(DatosLimpios[[#This Row],[Financial Loss (in Million $) ]]))*1000</f>
        <v>2961000</v>
      </c>
      <c r="M925" s="11" t="str">
        <f>IF(DatosLimpios[[#This Row],[Perdida economica UNK]]&gt;4000000,"Alta", IF(DatosLimpios[[#This Row],[Perdida economica UNK]]&gt;100000,"Media", "Baja"))</f>
        <v>Media</v>
      </c>
      <c r="N925" s="18" t="s">
        <v>974</v>
      </c>
      <c r="O925" s="3" t="s">
        <v>33</v>
      </c>
      <c r="P925" s="2">
        <f>IF(DatosLimpios[[#This Row],[Number of Affected Users]]="six hundred",600,VALUE(DatosLimpios[[#This Row],[Number of Affected Users]]))</f>
        <v>761390</v>
      </c>
      <c r="Q925" s="2">
        <f>IF(DatosLimpios[[#This Row],[Number of Affected Users]]="six hundred",600,VALUE(DatosLimpios[[#This Row],[Number of Affected Users]]))</f>
        <v>761390</v>
      </c>
      <c r="R925" s="11">
        <f>DatosLimpios[[#This Row],[Perdida economica UNK]] /DatosLimpios[[#This Row],[Nº de Usuarios Afectados]]</f>
        <v>3.8889399650638965</v>
      </c>
      <c r="S925" s="11" t="str">
        <f>IF(DatosLimpios[[#This Row],[Perdida $ por Usuario]]&gt;100, "Grave",IF(DatosLimpios[[#This Row],[Perdida $ por Usuario]]&gt;40, "Moderada","Leve"))</f>
        <v>Leve</v>
      </c>
      <c r="T925" s="1" t="str">
        <f t="shared" si="14"/>
        <v>Insider</v>
      </c>
      <c r="U925" s="3" t="s">
        <v>25</v>
      </c>
      <c r="V925" s="3" t="s">
        <v>37</v>
      </c>
      <c r="W925" s="2">
        <v>7</v>
      </c>
      <c r="X925" s="2" t="str">
        <f>IF(DatosLimpios[[#This Row],[Incident Resolution Time (in Hours)]]&gt;50,"Tardia",IF(DatosLimpios[[#This Row],[Incident Resolution Time (in Hours)]]&gt;20,"Media","Rapida" ))</f>
        <v>Rapida</v>
      </c>
    </row>
    <row r="926" spans="1:24" x14ac:dyDescent="0.25">
      <c r="A926" s="2">
        <v>931</v>
      </c>
      <c r="B926" s="3" t="s">
        <v>41</v>
      </c>
      <c r="C9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926" s="1" t="str">
        <f>IFERROR(VLOOKUP(DatosLimpios[[#This Row],[Paises]], TablaRegiones[],2,FALSE), "Otra")</f>
        <v>Europa</v>
      </c>
      <c r="E926" s="2">
        <v>2019</v>
      </c>
      <c r="F926" s="3" t="s">
        <v>50</v>
      </c>
      <c r="G926" s="2">
        <f xml:space="preserve"> 2025 -DatosLimpios[[#This Row],[Year]]</f>
        <v>6</v>
      </c>
      <c r="H926" s="1" t="str">
        <f>IF(TRIM(DatosLimpios[[#This Row],[Attack Type]])="","Unknown",PROPER(TRIM(LOWER(DatosLimpios[[#This Row],[Attack Type]]))))</f>
        <v>Phishing</v>
      </c>
      <c r="I926" s="3" t="s">
        <v>18</v>
      </c>
      <c r="J92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26" s="11">
        <v>2575</v>
      </c>
      <c r="L926" s="11">
        <f>IF(DatosLimpios[[#This Row],[Financial Loss (in Million $) ]]="",0,ABS(DatosLimpios[[#This Row],[Financial Loss (in Million $) ]]))*1000</f>
        <v>2575000</v>
      </c>
      <c r="M926" s="11" t="str">
        <f>IF(DatosLimpios[[#This Row],[Perdida economica UNK]]&gt;4000000,"Alta", IF(DatosLimpios[[#This Row],[Perdida economica UNK]]&gt;100000,"Media", "Baja"))</f>
        <v>Media</v>
      </c>
      <c r="N926" s="18" t="s">
        <v>975</v>
      </c>
      <c r="O926" s="3" t="s">
        <v>33</v>
      </c>
      <c r="P926" s="2">
        <f>IF(DatosLimpios[[#This Row],[Number of Affected Users]]="six hundred",600,VALUE(DatosLimpios[[#This Row],[Number of Affected Users]]))</f>
        <v>998507</v>
      </c>
      <c r="Q926" s="2">
        <f>IF(DatosLimpios[[#This Row],[Number of Affected Users]]="six hundred",600,VALUE(DatosLimpios[[#This Row],[Number of Affected Users]]))</f>
        <v>998507</v>
      </c>
      <c r="R926" s="11">
        <f>DatosLimpios[[#This Row],[Perdida economica UNK]] /DatosLimpios[[#This Row],[Nº de Usuarios Afectados]]</f>
        <v>2.5788502233835118</v>
      </c>
      <c r="S926" s="11" t="str">
        <f>IF(DatosLimpios[[#This Row],[Perdida $ por Usuario]]&gt;100, "Grave",IF(DatosLimpios[[#This Row],[Perdida $ por Usuario]]&gt;40, "Moderada","Leve"))</f>
        <v>Leve</v>
      </c>
      <c r="T926" s="1" t="str">
        <f t="shared" si="14"/>
        <v>Insider</v>
      </c>
      <c r="U926" s="3" t="s">
        <v>25</v>
      </c>
      <c r="V926" s="3" t="s">
        <v>31</v>
      </c>
      <c r="W926" s="2">
        <v>15</v>
      </c>
      <c r="X926" s="2" t="str">
        <f>IF(DatosLimpios[[#This Row],[Incident Resolution Time (in Hours)]]&gt;50,"Tardia",IF(DatosLimpios[[#This Row],[Incident Resolution Time (in Hours)]]&gt;20,"Media","Rapida" ))</f>
        <v>Rapida</v>
      </c>
    </row>
    <row r="927" spans="1:24" x14ac:dyDescent="0.25">
      <c r="A927" s="2">
        <v>932</v>
      </c>
      <c r="B927" s="3" t="s">
        <v>45</v>
      </c>
      <c r="C9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27" s="1" t="str">
        <f>IFERROR(VLOOKUP(DatosLimpios[[#This Row],[Paises]], TablaRegiones[],2,FALSE), "Otra")</f>
        <v>Asia</v>
      </c>
      <c r="E927" s="2">
        <v>2017</v>
      </c>
      <c r="F927" s="3" t="s">
        <v>39</v>
      </c>
      <c r="G927" s="2">
        <f xml:space="preserve"> 2025 -DatosLimpios[[#This Row],[Year]]</f>
        <v>8</v>
      </c>
      <c r="H927" s="1" t="str">
        <f>IF(TRIM(DatosLimpios[[#This Row],[Attack Type]])="","Unknown",PROPER(TRIM(LOWER(DatosLimpios[[#This Row],[Attack Type]]))))</f>
        <v>Ddos</v>
      </c>
      <c r="I927" s="3" t="s">
        <v>18</v>
      </c>
      <c r="J92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27" s="11">
        <v>8217</v>
      </c>
      <c r="L927" s="11">
        <f>IF(DatosLimpios[[#This Row],[Financial Loss (in Million $) ]]="",0,ABS(DatosLimpios[[#This Row],[Financial Loss (in Million $) ]]))*1000</f>
        <v>8217000</v>
      </c>
      <c r="M927" s="11" t="str">
        <f>IF(DatosLimpios[[#This Row],[Perdida economica UNK]]&gt;4000000,"Alta", IF(DatosLimpios[[#This Row],[Perdida economica UNK]]&gt;100000,"Media", "Baja"))</f>
        <v>Alta</v>
      </c>
      <c r="N927" s="18" t="s">
        <v>976</v>
      </c>
      <c r="O927" s="3" t="s">
        <v>14</v>
      </c>
      <c r="P927" s="2">
        <f>IF(DatosLimpios[[#This Row],[Number of Affected Users]]="six hundred",600,VALUE(DatosLimpios[[#This Row],[Number of Affected Users]]))</f>
        <v>593329</v>
      </c>
      <c r="Q927" s="2">
        <f>IF(DatosLimpios[[#This Row],[Number of Affected Users]]="six hundred",600,VALUE(DatosLimpios[[#This Row],[Number of Affected Users]]))</f>
        <v>593329</v>
      </c>
      <c r="R927" s="11">
        <f>DatosLimpios[[#This Row],[Perdida economica UNK]] /DatosLimpios[[#This Row],[Nº de Usuarios Afectados]]</f>
        <v>13.848977548712435</v>
      </c>
      <c r="S927" s="11" t="str">
        <f>IF(DatosLimpios[[#This Row],[Perdida $ por Usuario]]&gt;100, "Grave",IF(DatosLimpios[[#This Row],[Perdida $ por Usuario]]&gt;40, "Moderada","Leve"))</f>
        <v>Leve</v>
      </c>
      <c r="T927" s="1" t="str">
        <f t="shared" si="14"/>
        <v>Hacker Group</v>
      </c>
      <c r="U927" s="3" t="s">
        <v>15</v>
      </c>
      <c r="V927" s="3" t="s">
        <v>31</v>
      </c>
      <c r="W927" s="2">
        <v>62</v>
      </c>
      <c r="X927" s="2" t="str">
        <f>IF(DatosLimpios[[#This Row],[Incident Resolution Time (in Hours)]]&gt;50,"Tardia",IF(DatosLimpios[[#This Row],[Incident Resolution Time (in Hours)]]&gt;20,"Media","Rapida" ))</f>
        <v>Tardia</v>
      </c>
    </row>
    <row r="928" spans="1:24" x14ac:dyDescent="0.25">
      <c r="A928" s="2">
        <v>933</v>
      </c>
      <c r="B928" s="3" t="s">
        <v>26</v>
      </c>
      <c r="C9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28" s="1" t="str">
        <f>IFERROR(VLOOKUP(DatosLimpios[[#This Row],[Paises]], TablaRegiones[],2,FALSE), "Otra")</f>
        <v>Europa</v>
      </c>
      <c r="E928" s="2">
        <v>2019</v>
      </c>
      <c r="F928" s="3" t="s">
        <v>50</v>
      </c>
      <c r="G928" s="2">
        <f xml:space="preserve"> 2025 -DatosLimpios[[#This Row],[Year]]</f>
        <v>6</v>
      </c>
      <c r="H928" s="1" t="str">
        <f>IF(TRIM(DatosLimpios[[#This Row],[Attack Type]])="","Unknown",PROPER(TRIM(LOWER(DatosLimpios[[#This Row],[Attack Type]]))))</f>
        <v>Phishing</v>
      </c>
      <c r="I928" s="3" t="s">
        <v>46</v>
      </c>
      <c r="J92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28" s="11">
        <v>6007</v>
      </c>
      <c r="L928" s="11">
        <f>IF(DatosLimpios[[#This Row],[Financial Loss (in Million $) ]]="",0,ABS(DatosLimpios[[#This Row],[Financial Loss (in Million $) ]]))*1000</f>
        <v>6007000</v>
      </c>
      <c r="M928" s="11" t="str">
        <f>IF(DatosLimpios[[#This Row],[Perdida economica UNK]]&gt;4000000,"Alta", IF(DatosLimpios[[#This Row],[Perdida economica UNK]]&gt;100000,"Media", "Baja"))</f>
        <v>Alta</v>
      </c>
      <c r="N928" s="18" t="s">
        <v>977</v>
      </c>
      <c r="O928" s="3" t="s">
        <v>33</v>
      </c>
      <c r="P928" s="2">
        <f>IF(DatosLimpios[[#This Row],[Number of Affected Users]]="six hundred",600,VALUE(DatosLimpios[[#This Row],[Number of Affected Users]]))</f>
        <v>197590</v>
      </c>
      <c r="Q928" s="2">
        <f>IF(DatosLimpios[[#This Row],[Number of Affected Users]]="six hundred",600,VALUE(DatosLimpios[[#This Row],[Number of Affected Users]]))</f>
        <v>197590</v>
      </c>
      <c r="R928" s="11">
        <f>DatosLimpios[[#This Row],[Perdida economica UNK]] /DatosLimpios[[#This Row],[Nº de Usuarios Afectados]]</f>
        <v>30.401336100005061</v>
      </c>
      <c r="S928" s="11" t="str">
        <f>IF(DatosLimpios[[#This Row],[Perdida $ por Usuario]]&gt;100, "Grave",IF(DatosLimpios[[#This Row],[Perdida $ por Usuario]]&gt;40, "Moderada","Leve"))</f>
        <v>Leve</v>
      </c>
      <c r="T928" s="1" t="str">
        <f t="shared" si="14"/>
        <v>Insider</v>
      </c>
      <c r="U928" s="3" t="s">
        <v>52</v>
      </c>
      <c r="V928" s="3" t="s">
        <v>57</v>
      </c>
      <c r="W928" s="2">
        <v>62</v>
      </c>
      <c r="X928" s="2" t="str">
        <f>IF(DatosLimpios[[#This Row],[Incident Resolution Time (in Hours)]]&gt;50,"Tardia",IF(DatosLimpios[[#This Row],[Incident Resolution Time (in Hours)]]&gt;20,"Media","Rapida" ))</f>
        <v>Tardia</v>
      </c>
    </row>
    <row r="929" spans="1:24" x14ac:dyDescent="0.25">
      <c r="A929" s="2">
        <v>934</v>
      </c>
      <c r="B929" s="3" t="s">
        <v>71</v>
      </c>
      <c r="C9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29" s="1" t="str">
        <f>IFERROR(VLOOKUP(DatosLimpios[[#This Row],[Paises]], TablaRegiones[],2,FALSE), "Otra")</f>
        <v>Asia</v>
      </c>
      <c r="E929" s="2">
        <v>2017</v>
      </c>
      <c r="F929" s="3" t="s">
        <v>17</v>
      </c>
      <c r="G929" s="2">
        <f xml:space="preserve"> 2025 -DatosLimpios[[#This Row],[Year]]</f>
        <v>8</v>
      </c>
      <c r="H929" s="1" t="str">
        <f>IF(TRIM(DatosLimpios[[#This Row],[Attack Type]])="","Unknown",PROPER(TRIM(LOWER(DatosLimpios[[#This Row],[Attack Type]]))))</f>
        <v>Ransomware</v>
      </c>
      <c r="I929" s="3" t="s">
        <v>46</v>
      </c>
      <c r="J92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29" s="11">
        <v>5075</v>
      </c>
      <c r="L929" s="11">
        <f>IF(DatosLimpios[[#This Row],[Financial Loss (in Million $) ]]="",0,ABS(DatosLimpios[[#This Row],[Financial Loss (in Million $) ]]))*1000</f>
        <v>5075000</v>
      </c>
      <c r="M929" s="11" t="str">
        <f>IF(DatosLimpios[[#This Row],[Perdida economica UNK]]&gt;4000000,"Alta", IF(DatosLimpios[[#This Row],[Perdida economica UNK]]&gt;100000,"Media", "Baja"))</f>
        <v>Alta</v>
      </c>
      <c r="N929" s="18" t="s">
        <v>978</v>
      </c>
      <c r="O929" s="3" t="s">
        <v>14</v>
      </c>
      <c r="P929" s="2">
        <f>IF(DatosLimpios[[#This Row],[Number of Affected Users]]="six hundred",600,VALUE(DatosLimpios[[#This Row],[Number of Affected Users]]))</f>
        <v>53111</v>
      </c>
      <c r="Q929" s="2">
        <f>IF(DatosLimpios[[#This Row],[Number of Affected Users]]="six hundred",600,VALUE(DatosLimpios[[#This Row],[Number of Affected Users]]))</f>
        <v>53111</v>
      </c>
      <c r="R929" s="11">
        <f>DatosLimpios[[#This Row],[Perdida economica UNK]] /DatosLimpios[[#This Row],[Nº de Usuarios Afectados]]</f>
        <v>95.554593210446043</v>
      </c>
      <c r="S929" s="11" t="str">
        <f>IF(DatosLimpios[[#This Row],[Perdida $ por Usuario]]&gt;100, "Grave",IF(DatosLimpios[[#This Row],[Perdida $ por Usuario]]&gt;40, "Moderada","Leve"))</f>
        <v>Moderada</v>
      </c>
      <c r="T929" s="1" t="str">
        <f t="shared" si="14"/>
        <v>Hacker Group</v>
      </c>
      <c r="U929" s="3" t="s">
        <v>34</v>
      </c>
      <c r="V929" s="3" t="s">
        <v>37</v>
      </c>
      <c r="W929" s="2">
        <v>15</v>
      </c>
      <c r="X929" s="2" t="str">
        <f>IF(DatosLimpios[[#This Row],[Incident Resolution Time (in Hours)]]&gt;50,"Tardia",IF(DatosLimpios[[#This Row],[Incident Resolution Time (in Hours)]]&gt;20,"Media","Rapida" ))</f>
        <v>Rapida</v>
      </c>
    </row>
    <row r="930" spans="1:24" x14ac:dyDescent="0.25">
      <c r="A930" s="2">
        <v>935</v>
      </c>
      <c r="B930" s="3" t="s">
        <v>58</v>
      </c>
      <c r="C9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930" s="1" t="str">
        <f>IFERROR(VLOOKUP(DatosLimpios[[#This Row],[Paises]], TablaRegiones[],2,FALSE), "Otra")</f>
        <v>Oceanía</v>
      </c>
      <c r="E930" s="2">
        <v>2017</v>
      </c>
      <c r="F930" s="3" t="s">
        <v>50</v>
      </c>
      <c r="G930" s="2">
        <f xml:space="preserve"> 2025 -DatosLimpios[[#This Row],[Year]]</f>
        <v>8</v>
      </c>
      <c r="H930" s="1" t="str">
        <f>IF(TRIM(DatosLimpios[[#This Row],[Attack Type]])="","Unknown",PROPER(TRIM(LOWER(DatosLimpios[[#This Row],[Attack Type]]))))</f>
        <v>Phishing</v>
      </c>
      <c r="I930" s="3" t="s">
        <v>18</v>
      </c>
      <c r="J93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30" s="11">
        <v>1488</v>
      </c>
      <c r="L930" s="11">
        <f>IF(DatosLimpios[[#This Row],[Financial Loss (in Million $) ]]="",0,ABS(DatosLimpios[[#This Row],[Financial Loss (in Million $) ]]))*1000</f>
        <v>1488000</v>
      </c>
      <c r="M930" s="11" t="str">
        <f>IF(DatosLimpios[[#This Row],[Perdida economica UNK]]&gt;4000000,"Alta", IF(DatosLimpios[[#This Row],[Perdida economica UNK]]&gt;100000,"Media", "Baja"))</f>
        <v>Media</v>
      </c>
      <c r="N930" s="18" t="s">
        <v>979</v>
      </c>
      <c r="O930" s="3" t="s">
        <v>14</v>
      </c>
      <c r="P930" s="2">
        <f>IF(DatosLimpios[[#This Row],[Number of Affected Users]]="six hundred",600,VALUE(DatosLimpios[[#This Row],[Number of Affected Users]]))</f>
        <v>69641</v>
      </c>
      <c r="Q930" s="2">
        <f>IF(DatosLimpios[[#This Row],[Number of Affected Users]]="six hundred",600,VALUE(DatosLimpios[[#This Row],[Number of Affected Users]]))</f>
        <v>69641</v>
      </c>
      <c r="R930" s="11">
        <f>DatosLimpios[[#This Row],[Perdida economica UNK]] /DatosLimpios[[#This Row],[Nº de Usuarios Afectados]]</f>
        <v>21.366723625450526</v>
      </c>
      <c r="S930" s="11" t="str">
        <f>IF(DatosLimpios[[#This Row],[Perdida $ por Usuario]]&gt;100, "Grave",IF(DatosLimpios[[#This Row],[Perdida $ por Usuario]]&gt;40, "Moderada","Leve"))</f>
        <v>Leve</v>
      </c>
      <c r="T930" s="1" t="str">
        <f t="shared" si="14"/>
        <v>Hacker Group</v>
      </c>
      <c r="U930" s="3" t="s">
        <v>15</v>
      </c>
      <c r="V930" s="3" t="s">
        <v>49</v>
      </c>
      <c r="W930" s="2">
        <v>54</v>
      </c>
      <c r="X930" s="2" t="str">
        <f>IF(DatosLimpios[[#This Row],[Incident Resolution Time (in Hours)]]&gt;50,"Tardia",IF(DatosLimpios[[#This Row],[Incident Resolution Time (in Hours)]]&gt;20,"Media","Rapida" ))</f>
        <v>Tardia</v>
      </c>
    </row>
    <row r="931" spans="1:24" x14ac:dyDescent="0.25">
      <c r="A931" s="2">
        <v>936</v>
      </c>
      <c r="B931" s="3" t="s">
        <v>32</v>
      </c>
      <c r="C9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931" s="1" t="str">
        <f>IFERROR(VLOOKUP(DatosLimpios[[#This Row],[Paises]], TablaRegiones[],2,FALSE), "Otra")</f>
        <v>Europa</v>
      </c>
      <c r="E931" s="2">
        <v>2022</v>
      </c>
      <c r="F931" s="3" t="s">
        <v>39</v>
      </c>
      <c r="G931" s="2">
        <f xml:space="preserve"> 2025 -DatosLimpios[[#This Row],[Year]]</f>
        <v>3</v>
      </c>
      <c r="H931" s="1" t="str">
        <f>IF(TRIM(DatosLimpios[[#This Row],[Attack Type]])="","Unknown",PROPER(TRIM(LOWER(DatosLimpios[[#This Row],[Attack Type]]))))</f>
        <v>Ddos</v>
      </c>
      <c r="I931" s="3" t="s">
        <v>23</v>
      </c>
      <c r="J93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31" s="11">
        <v>7398</v>
      </c>
      <c r="L931" s="11">
        <f>IF(DatosLimpios[[#This Row],[Financial Loss (in Million $) ]]="",0,ABS(DatosLimpios[[#This Row],[Financial Loss (in Million $) ]]))*1000</f>
        <v>7398000</v>
      </c>
      <c r="M931" s="11" t="str">
        <f>IF(DatosLimpios[[#This Row],[Perdida economica UNK]]&gt;4000000,"Alta", IF(DatosLimpios[[#This Row],[Perdida economica UNK]]&gt;100000,"Media", "Baja"))</f>
        <v>Alta</v>
      </c>
      <c r="N931" s="18" t="s">
        <v>980</v>
      </c>
      <c r="O931" s="3" t="s">
        <v>33</v>
      </c>
      <c r="P931" s="2">
        <f>IF(DatosLimpios[[#This Row],[Number of Affected Users]]="six hundred",600,VALUE(DatosLimpios[[#This Row],[Number of Affected Users]]))</f>
        <v>953770</v>
      </c>
      <c r="Q931" s="2">
        <f>IF(DatosLimpios[[#This Row],[Number of Affected Users]]="six hundred",600,VALUE(DatosLimpios[[#This Row],[Number of Affected Users]]))</f>
        <v>953770</v>
      </c>
      <c r="R931" s="11">
        <f>DatosLimpios[[#This Row],[Perdida economica UNK]] /DatosLimpios[[#This Row],[Nº de Usuarios Afectados]]</f>
        <v>7.7565870178344882</v>
      </c>
      <c r="S931" s="11" t="str">
        <f>IF(DatosLimpios[[#This Row],[Perdida $ por Usuario]]&gt;100, "Grave",IF(DatosLimpios[[#This Row],[Perdida $ por Usuario]]&gt;40, "Moderada","Leve"))</f>
        <v>Leve</v>
      </c>
      <c r="T931" s="1" t="str">
        <f t="shared" si="14"/>
        <v>Insider</v>
      </c>
      <c r="U931" s="3" t="s">
        <v>25</v>
      </c>
      <c r="V931" s="3" t="s">
        <v>49</v>
      </c>
      <c r="W931" s="2">
        <v>54</v>
      </c>
      <c r="X931" s="2" t="str">
        <f>IF(DatosLimpios[[#This Row],[Incident Resolution Time (in Hours)]]&gt;50,"Tardia",IF(DatosLimpios[[#This Row],[Incident Resolution Time (in Hours)]]&gt;20,"Media","Rapida" ))</f>
        <v>Tardia</v>
      </c>
    </row>
    <row r="932" spans="1:24" x14ac:dyDescent="0.25">
      <c r="A932" s="2">
        <v>937</v>
      </c>
      <c r="B932" s="3" t="s">
        <v>71</v>
      </c>
      <c r="C9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32" s="1" t="str">
        <f>IFERROR(VLOOKUP(DatosLimpios[[#This Row],[Paises]], TablaRegiones[],2,FALSE), "Otra")</f>
        <v>Asia</v>
      </c>
      <c r="E932" s="2">
        <v>2023</v>
      </c>
      <c r="F932" s="3" t="s">
        <v>42</v>
      </c>
      <c r="G932" s="2">
        <f xml:space="preserve"> 2025 -DatosLimpios[[#This Row],[Year]]</f>
        <v>2</v>
      </c>
      <c r="H932" s="1" t="str">
        <f>IF(TRIM(DatosLimpios[[#This Row],[Attack Type]])="","Unknown",PROPER(TRIM(LOWER(DatosLimpios[[#This Row],[Attack Type]]))))</f>
        <v>Sql Injection</v>
      </c>
      <c r="I932" s="3" t="s">
        <v>18</v>
      </c>
      <c r="J93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32" s="11">
        <v>4233</v>
      </c>
      <c r="L932" s="11">
        <f>IF(DatosLimpios[[#This Row],[Financial Loss (in Million $) ]]="",0,ABS(DatosLimpios[[#This Row],[Financial Loss (in Million $) ]]))*1000</f>
        <v>4233000</v>
      </c>
      <c r="M932" s="11" t="str">
        <f>IF(DatosLimpios[[#This Row],[Perdida economica UNK]]&gt;4000000,"Alta", IF(DatosLimpios[[#This Row],[Perdida economica UNK]]&gt;100000,"Media", "Baja"))</f>
        <v>Alta</v>
      </c>
      <c r="N932" s="18" t="s">
        <v>981</v>
      </c>
      <c r="O932" s="3" t="s">
        <v>29</v>
      </c>
      <c r="P932" s="2">
        <f>IF(DatosLimpios[[#This Row],[Number of Affected Users]]="six hundred",600,VALUE(DatosLimpios[[#This Row],[Number of Affected Users]]))</f>
        <v>643549</v>
      </c>
      <c r="Q932" s="2">
        <f>IF(DatosLimpios[[#This Row],[Number of Affected Users]]="six hundred",600,VALUE(DatosLimpios[[#This Row],[Number of Affected Users]]))</f>
        <v>643549</v>
      </c>
      <c r="R932" s="11">
        <f>DatosLimpios[[#This Row],[Perdida economica UNK]] /DatosLimpios[[#This Row],[Nº de Usuarios Afectados]]</f>
        <v>6.5775877205931481</v>
      </c>
      <c r="S932" s="11" t="str">
        <f>IF(DatosLimpios[[#This Row],[Perdida $ por Usuario]]&gt;100, "Grave",IF(DatosLimpios[[#This Row],[Perdida $ por Usuario]]&gt;40, "Moderada","Leve"))</f>
        <v>Leve</v>
      </c>
      <c r="T932" s="1" t="str">
        <f t="shared" si="14"/>
        <v>Nation-state</v>
      </c>
      <c r="U932" s="3" t="s">
        <v>25</v>
      </c>
      <c r="V932" s="3" t="s">
        <v>16</v>
      </c>
      <c r="W932" s="2">
        <v>20</v>
      </c>
      <c r="X932" s="2" t="str">
        <f>IF(DatosLimpios[[#This Row],[Incident Resolution Time (in Hours)]]&gt;50,"Tardia",IF(DatosLimpios[[#This Row],[Incident Resolution Time (in Hours)]]&gt;20,"Media","Rapida" ))</f>
        <v>Rapida</v>
      </c>
    </row>
    <row r="933" spans="1:24" x14ac:dyDescent="0.25">
      <c r="A933" s="2">
        <v>938</v>
      </c>
      <c r="B933" s="3" t="s">
        <v>66</v>
      </c>
      <c r="C9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33" s="1" t="str">
        <f>IFERROR(VLOOKUP(DatosLimpios[[#This Row],[Paises]], TablaRegiones[],2,FALSE), "Otra")</f>
        <v>América</v>
      </c>
      <c r="E933" s="2">
        <v>2022</v>
      </c>
      <c r="F933" s="3" t="s">
        <v>22</v>
      </c>
      <c r="G933" s="2">
        <f xml:space="preserve"> 2025 -DatosLimpios[[#This Row],[Year]]</f>
        <v>3</v>
      </c>
      <c r="H933" s="1" t="str">
        <f>IF(TRIM(DatosLimpios[[#This Row],[Attack Type]])="","Unknown",PROPER(TRIM(LOWER(DatosLimpios[[#This Row],[Attack Type]]))))</f>
        <v>Man-In-The-Middle</v>
      </c>
      <c r="I933" s="3" t="s">
        <v>12</v>
      </c>
      <c r="J93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33" s="11">
        <v>7798</v>
      </c>
      <c r="L933" s="11">
        <f>IF(DatosLimpios[[#This Row],[Financial Loss (in Million $) ]]="",0,ABS(DatosLimpios[[#This Row],[Financial Loss (in Million $) ]]))*1000</f>
        <v>7798000</v>
      </c>
      <c r="M933" s="11" t="str">
        <f>IF(DatosLimpios[[#This Row],[Perdida economica UNK]]&gt;4000000,"Alta", IF(DatosLimpios[[#This Row],[Perdida economica UNK]]&gt;100000,"Media", "Baja"))</f>
        <v>Alta</v>
      </c>
      <c r="N933" s="18" t="s">
        <v>982</v>
      </c>
      <c r="O933" s="3" t="s">
        <v>33</v>
      </c>
      <c r="P933" s="2">
        <f>IF(DatosLimpios[[#This Row],[Number of Affected Users]]="six hundred",600,VALUE(DatosLimpios[[#This Row],[Number of Affected Users]]))</f>
        <v>899279</v>
      </c>
      <c r="Q933" s="2">
        <f>IF(DatosLimpios[[#This Row],[Number of Affected Users]]="six hundred",600,VALUE(DatosLimpios[[#This Row],[Number of Affected Users]]))</f>
        <v>899279</v>
      </c>
      <c r="R933" s="11">
        <f>DatosLimpios[[#This Row],[Perdida economica UNK]] /DatosLimpios[[#This Row],[Nº de Usuarios Afectados]]</f>
        <v>8.671391192277369</v>
      </c>
      <c r="S933" s="11" t="str">
        <f>IF(DatosLimpios[[#This Row],[Perdida $ por Usuario]]&gt;100, "Grave",IF(DatosLimpios[[#This Row],[Perdida $ por Usuario]]&gt;40, "Moderada","Leve"))</f>
        <v>Leve</v>
      </c>
      <c r="T933" s="1" t="str">
        <f t="shared" si="14"/>
        <v>Insider</v>
      </c>
      <c r="U933" s="3" t="s">
        <v>52</v>
      </c>
      <c r="V933" s="3" t="s">
        <v>49</v>
      </c>
      <c r="W933" s="2">
        <v>39</v>
      </c>
      <c r="X933" s="2" t="str">
        <f>IF(DatosLimpios[[#This Row],[Incident Resolution Time (in Hours)]]&gt;50,"Tardia",IF(DatosLimpios[[#This Row],[Incident Resolution Time (in Hours)]]&gt;20,"Media","Rapida" ))</f>
        <v>Media</v>
      </c>
    </row>
    <row r="934" spans="1:24" x14ac:dyDescent="0.25">
      <c r="A934" s="2">
        <v>939</v>
      </c>
      <c r="B934" s="3" t="s">
        <v>45</v>
      </c>
      <c r="C9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34" s="1" t="str">
        <f>IFERROR(VLOOKUP(DatosLimpios[[#This Row],[Paises]], TablaRegiones[],2,FALSE), "Otra")</f>
        <v>Asia</v>
      </c>
      <c r="E934" s="2">
        <v>2016</v>
      </c>
      <c r="F934" s="3" t="s">
        <v>17</v>
      </c>
      <c r="G934" s="2">
        <f xml:space="preserve"> 2025 -DatosLimpios[[#This Row],[Year]]</f>
        <v>9</v>
      </c>
      <c r="H934" s="1" t="str">
        <f>IF(TRIM(DatosLimpios[[#This Row],[Attack Type]])="","Unknown",PROPER(TRIM(LOWER(DatosLimpios[[#This Row],[Attack Type]]))))</f>
        <v>Ransomware</v>
      </c>
      <c r="I934" s="3" t="s">
        <v>12</v>
      </c>
      <c r="J93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34" s="11">
        <v>855</v>
      </c>
      <c r="L934" s="11">
        <f>IF(DatosLimpios[[#This Row],[Financial Loss (in Million $) ]]="",0,ABS(DatosLimpios[[#This Row],[Financial Loss (in Million $) ]]))*1000</f>
        <v>855000</v>
      </c>
      <c r="M934" s="11" t="str">
        <f>IF(DatosLimpios[[#This Row],[Perdida economica UNK]]&gt;4000000,"Alta", IF(DatosLimpios[[#This Row],[Perdida economica UNK]]&gt;100000,"Media", "Baja"))</f>
        <v>Media</v>
      </c>
      <c r="N934" s="18" t="s">
        <v>983</v>
      </c>
      <c r="O934" s="3" t="s">
        <v>36</v>
      </c>
      <c r="P934" s="2">
        <f>IF(DatosLimpios[[#This Row],[Number of Affected Users]]="six hundred",600,VALUE(DatosLimpios[[#This Row],[Number of Affected Users]]))</f>
        <v>857887</v>
      </c>
      <c r="Q934" s="2">
        <f>IF(DatosLimpios[[#This Row],[Number of Affected Users]]="six hundred",600,VALUE(DatosLimpios[[#This Row],[Number of Affected Users]]))</f>
        <v>857887</v>
      </c>
      <c r="R934" s="11">
        <f>DatosLimpios[[#This Row],[Perdida economica UNK]] /DatosLimpios[[#This Row],[Nº de Usuarios Afectados]]</f>
        <v>0.99663475492693099</v>
      </c>
      <c r="S934" s="11" t="str">
        <f>IF(DatosLimpios[[#This Row],[Perdida $ por Usuario]]&gt;100, "Grave",IF(DatosLimpios[[#This Row],[Perdida $ por Usuario]]&gt;40, "Moderada","Leve"))</f>
        <v>Leve</v>
      </c>
      <c r="T934" s="1" t="str">
        <f t="shared" si="14"/>
        <v>Unknown</v>
      </c>
      <c r="U934" s="3" t="s">
        <v>34</v>
      </c>
      <c r="V934" s="3" t="s">
        <v>49</v>
      </c>
      <c r="W934" s="2">
        <v>44</v>
      </c>
      <c r="X934" s="2" t="str">
        <f>IF(DatosLimpios[[#This Row],[Incident Resolution Time (in Hours)]]&gt;50,"Tardia",IF(DatosLimpios[[#This Row],[Incident Resolution Time (in Hours)]]&gt;20,"Media","Rapida" ))</f>
        <v>Media</v>
      </c>
    </row>
    <row r="935" spans="1:24" x14ac:dyDescent="0.25">
      <c r="A935" s="2">
        <v>940</v>
      </c>
      <c r="B935" s="3" t="s">
        <v>60</v>
      </c>
      <c r="C9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35" s="1" t="str">
        <f>IFERROR(VLOOKUP(DatosLimpios[[#This Row],[Paises]], TablaRegiones[],2,FALSE), "Otra")</f>
        <v>Asia</v>
      </c>
      <c r="E935" s="2">
        <v>2016</v>
      </c>
      <c r="F935" s="3" t="s">
        <v>50</v>
      </c>
      <c r="G935" s="2">
        <f xml:space="preserve"> 2025 -DatosLimpios[[#This Row],[Year]]</f>
        <v>9</v>
      </c>
      <c r="H935" s="1" t="str">
        <f>IF(TRIM(DatosLimpios[[#This Row],[Attack Type]])="","Unknown",PROPER(TRIM(LOWER(DatosLimpios[[#This Row],[Attack Type]]))))</f>
        <v>Phishing</v>
      </c>
      <c r="I935" s="3" t="s">
        <v>69</v>
      </c>
      <c r="J93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35" s="11">
        <v>3057</v>
      </c>
      <c r="L935" s="11">
        <f>IF(DatosLimpios[[#This Row],[Financial Loss (in Million $) ]]="",0,ABS(DatosLimpios[[#This Row],[Financial Loss (in Million $) ]]))*1000</f>
        <v>3057000</v>
      </c>
      <c r="M935" s="11" t="str">
        <f>IF(DatosLimpios[[#This Row],[Perdida economica UNK]]&gt;4000000,"Alta", IF(DatosLimpios[[#This Row],[Perdida economica UNK]]&gt;100000,"Media", "Baja"))</f>
        <v>Media</v>
      </c>
      <c r="N935" s="18" t="s">
        <v>984</v>
      </c>
      <c r="O935" s="3" t="s">
        <v>36</v>
      </c>
      <c r="P935" s="2">
        <f>IF(DatosLimpios[[#This Row],[Number of Affected Users]]="six hundred",600,VALUE(DatosLimpios[[#This Row],[Number of Affected Users]]))</f>
        <v>503775</v>
      </c>
      <c r="Q935" s="2">
        <f>IF(DatosLimpios[[#This Row],[Number of Affected Users]]="six hundred",600,VALUE(DatosLimpios[[#This Row],[Number of Affected Users]]))</f>
        <v>503775</v>
      </c>
      <c r="R935" s="11">
        <f>DatosLimpios[[#This Row],[Perdida economica UNK]] /DatosLimpios[[#This Row],[Nº de Usuarios Afectados]]</f>
        <v>6.0681852017269611</v>
      </c>
      <c r="S935" s="11" t="str">
        <f>IF(DatosLimpios[[#This Row],[Perdida $ por Usuario]]&gt;100, "Grave",IF(DatosLimpios[[#This Row],[Perdida $ por Usuario]]&gt;40, "Moderada","Leve"))</f>
        <v>Leve</v>
      </c>
      <c r="T935" s="1" t="str">
        <f t="shared" si="14"/>
        <v>Unknown</v>
      </c>
      <c r="U935" s="3" t="s">
        <v>52</v>
      </c>
      <c r="V935" s="3" t="s">
        <v>16</v>
      </c>
      <c r="W935" s="2">
        <v>71</v>
      </c>
      <c r="X935" s="2" t="str">
        <f>IF(DatosLimpios[[#This Row],[Incident Resolution Time (in Hours)]]&gt;50,"Tardia",IF(DatosLimpios[[#This Row],[Incident Resolution Time (in Hours)]]&gt;20,"Media","Rapida" ))</f>
        <v>Tardia</v>
      </c>
    </row>
    <row r="936" spans="1:24" x14ac:dyDescent="0.25">
      <c r="A936" s="2">
        <v>941</v>
      </c>
      <c r="B936" s="3" t="s">
        <v>71</v>
      </c>
      <c r="C9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36" s="1" t="str">
        <f>IFERROR(VLOOKUP(DatosLimpios[[#This Row],[Paises]], TablaRegiones[],2,FALSE), "Otra")</f>
        <v>Asia</v>
      </c>
      <c r="E936" s="2">
        <v>2015</v>
      </c>
      <c r="F936" s="3" t="s">
        <v>42</v>
      </c>
      <c r="G936" s="2">
        <f xml:space="preserve"> 2025 -DatosLimpios[[#This Row],[Year]]</f>
        <v>10</v>
      </c>
      <c r="H936" s="1" t="str">
        <f>IF(TRIM(DatosLimpios[[#This Row],[Attack Type]])="","Unknown",PROPER(TRIM(LOWER(DatosLimpios[[#This Row],[Attack Type]]))))</f>
        <v>Sql Injection</v>
      </c>
      <c r="I936" s="3" t="s">
        <v>23</v>
      </c>
      <c r="J93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36" s="11">
        <v>3698</v>
      </c>
      <c r="L936" s="11">
        <f>IF(DatosLimpios[[#This Row],[Financial Loss (in Million $) ]]="",0,ABS(DatosLimpios[[#This Row],[Financial Loss (in Million $) ]]))*1000</f>
        <v>3698000</v>
      </c>
      <c r="M936" s="11" t="str">
        <f>IF(DatosLimpios[[#This Row],[Perdida economica UNK]]&gt;4000000,"Alta", IF(DatosLimpios[[#This Row],[Perdida economica UNK]]&gt;100000,"Media", "Baja"))</f>
        <v>Media</v>
      </c>
      <c r="N936" s="18" t="s">
        <v>985</v>
      </c>
      <c r="O936" s="3" t="s">
        <v>36</v>
      </c>
      <c r="P936" s="2">
        <f>IF(DatosLimpios[[#This Row],[Number of Affected Users]]="six hundred",600,VALUE(DatosLimpios[[#This Row],[Number of Affected Users]]))</f>
        <v>452892</v>
      </c>
      <c r="Q936" s="2">
        <f>IF(DatosLimpios[[#This Row],[Number of Affected Users]]="six hundred",600,VALUE(DatosLimpios[[#This Row],[Number of Affected Users]]))</f>
        <v>452892</v>
      </c>
      <c r="R936" s="11">
        <f>DatosLimpios[[#This Row],[Perdida economica UNK]] /DatosLimpios[[#This Row],[Nº de Usuarios Afectados]]</f>
        <v>8.1653021029296173</v>
      </c>
      <c r="S936" s="11" t="str">
        <f>IF(DatosLimpios[[#This Row],[Perdida $ por Usuario]]&gt;100, "Grave",IF(DatosLimpios[[#This Row],[Perdida $ por Usuario]]&gt;40, "Moderada","Leve"))</f>
        <v>Leve</v>
      </c>
      <c r="T936" s="1" t="str">
        <f t="shared" si="14"/>
        <v>Unknown</v>
      </c>
      <c r="U936" s="3" t="s">
        <v>25</v>
      </c>
      <c r="V936" s="3" t="s">
        <v>16</v>
      </c>
      <c r="W936" s="2">
        <v>17</v>
      </c>
      <c r="X936" s="2" t="str">
        <f>IF(DatosLimpios[[#This Row],[Incident Resolution Time (in Hours)]]&gt;50,"Tardia",IF(DatosLimpios[[#This Row],[Incident Resolution Time (in Hours)]]&gt;20,"Media","Rapida" ))</f>
        <v>Rapida</v>
      </c>
    </row>
    <row r="937" spans="1:24" x14ac:dyDescent="0.25">
      <c r="A937" s="2">
        <v>942</v>
      </c>
      <c r="B937" s="3" t="s">
        <v>60</v>
      </c>
      <c r="C9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37" s="1" t="str">
        <f>IFERROR(VLOOKUP(DatosLimpios[[#This Row],[Paises]], TablaRegiones[],2,FALSE), "Otra")</f>
        <v>Asia</v>
      </c>
      <c r="E937" s="2">
        <v>2018</v>
      </c>
      <c r="F937" s="3" t="s">
        <v>17</v>
      </c>
      <c r="G937" s="2">
        <f xml:space="preserve"> 2025 -DatosLimpios[[#This Row],[Year]]</f>
        <v>7</v>
      </c>
      <c r="H937" s="1" t="str">
        <f>IF(TRIM(DatosLimpios[[#This Row],[Attack Type]])="","Unknown",PROPER(TRIM(LOWER(DatosLimpios[[#This Row],[Attack Type]]))))</f>
        <v>Ransomware</v>
      </c>
      <c r="I937" s="3" t="s">
        <v>47</v>
      </c>
      <c r="J93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37" s="11">
        <v>2406</v>
      </c>
      <c r="L937" s="11">
        <f>IF(DatosLimpios[[#This Row],[Financial Loss (in Million $) ]]="",0,ABS(DatosLimpios[[#This Row],[Financial Loss (in Million $) ]]))*1000</f>
        <v>2406000</v>
      </c>
      <c r="M937" s="11" t="str">
        <f>IF(DatosLimpios[[#This Row],[Perdida economica UNK]]&gt;4000000,"Alta", IF(DatosLimpios[[#This Row],[Perdida economica UNK]]&gt;100000,"Media", "Baja"))</f>
        <v>Media</v>
      </c>
      <c r="N937" s="18" t="s">
        <v>986</v>
      </c>
      <c r="O937" s="3" t="s">
        <v>36</v>
      </c>
      <c r="P937" s="2">
        <f>IF(DatosLimpios[[#This Row],[Number of Affected Users]]="six hundred",600,VALUE(DatosLimpios[[#This Row],[Number of Affected Users]]))</f>
        <v>327566</v>
      </c>
      <c r="Q937" s="2">
        <f>IF(DatosLimpios[[#This Row],[Number of Affected Users]]="six hundred",600,VALUE(DatosLimpios[[#This Row],[Number of Affected Users]]))</f>
        <v>327566</v>
      </c>
      <c r="R937" s="11">
        <f>DatosLimpios[[#This Row],[Perdida economica UNK]] /DatosLimpios[[#This Row],[Nº de Usuarios Afectados]]</f>
        <v>7.3450846546955422</v>
      </c>
      <c r="S937" s="11" t="str">
        <f>IF(DatosLimpios[[#This Row],[Perdida $ por Usuario]]&gt;100, "Grave",IF(DatosLimpios[[#This Row],[Perdida $ por Usuario]]&gt;40, "Moderada","Leve"))</f>
        <v>Leve</v>
      </c>
      <c r="T937" s="1" t="str">
        <f t="shared" si="14"/>
        <v>Unknown</v>
      </c>
      <c r="U937" s="3" t="s">
        <v>15</v>
      </c>
      <c r="V937" s="3" t="s">
        <v>31</v>
      </c>
      <c r="W937" s="2">
        <v>6</v>
      </c>
      <c r="X937" s="2" t="str">
        <f>IF(DatosLimpios[[#This Row],[Incident Resolution Time (in Hours)]]&gt;50,"Tardia",IF(DatosLimpios[[#This Row],[Incident Resolution Time (in Hours)]]&gt;20,"Media","Rapida" ))</f>
        <v>Rapida</v>
      </c>
    </row>
    <row r="938" spans="1:24" x14ac:dyDescent="0.25">
      <c r="A938" s="2">
        <v>943</v>
      </c>
      <c r="B938" s="3" t="s">
        <v>58</v>
      </c>
      <c r="C9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938" s="1" t="str">
        <f>IFERROR(VLOOKUP(DatosLimpios[[#This Row],[Paises]], TablaRegiones[],2,FALSE), "Otra")</f>
        <v>Oceanía</v>
      </c>
      <c r="E938" s="2">
        <v>2018</v>
      </c>
      <c r="F938" s="3" t="s">
        <v>17</v>
      </c>
      <c r="G938" s="2">
        <f xml:space="preserve"> 2025 -DatosLimpios[[#This Row],[Year]]</f>
        <v>7</v>
      </c>
      <c r="H938" s="1" t="str">
        <f>IF(TRIM(DatosLimpios[[#This Row],[Attack Type]])="","Unknown",PROPER(TRIM(LOWER(DatosLimpios[[#This Row],[Attack Type]]))))</f>
        <v>Ransomware</v>
      </c>
      <c r="I938" s="3" t="s">
        <v>12</v>
      </c>
      <c r="J93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38" s="11">
        <v>5066</v>
      </c>
      <c r="L938" s="11">
        <f>IF(DatosLimpios[[#This Row],[Financial Loss (in Million $) ]]="",0,ABS(DatosLimpios[[#This Row],[Financial Loss (in Million $) ]]))*1000</f>
        <v>5066000</v>
      </c>
      <c r="M938" s="11" t="str">
        <f>IF(DatosLimpios[[#This Row],[Perdida economica UNK]]&gt;4000000,"Alta", IF(DatosLimpios[[#This Row],[Perdida economica UNK]]&gt;100000,"Media", "Baja"))</f>
        <v>Alta</v>
      </c>
      <c r="N938" s="18" t="s">
        <v>987</v>
      </c>
      <c r="O938" s="3" t="s">
        <v>33</v>
      </c>
      <c r="P938" s="2">
        <f>IF(DatosLimpios[[#This Row],[Number of Affected Users]]="six hundred",600,VALUE(DatosLimpios[[#This Row],[Number of Affected Users]]))</f>
        <v>851204</v>
      </c>
      <c r="Q938" s="2">
        <f>IF(DatosLimpios[[#This Row],[Number of Affected Users]]="six hundred",600,VALUE(DatosLimpios[[#This Row],[Number of Affected Users]]))</f>
        <v>851204</v>
      </c>
      <c r="R938" s="11">
        <f>DatosLimpios[[#This Row],[Perdida economica UNK]] /DatosLimpios[[#This Row],[Nº de Usuarios Afectados]]</f>
        <v>5.9515697764578173</v>
      </c>
      <c r="S938" s="11" t="str">
        <f>IF(DatosLimpios[[#This Row],[Perdida $ por Usuario]]&gt;100, "Grave",IF(DatosLimpios[[#This Row],[Perdida $ por Usuario]]&gt;40, "Moderada","Leve"))</f>
        <v>Leve</v>
      </c>
      <c r="T938" s="1" t="str">
        <f t="shared" si="14"/>
        <v>Insider</v>
      </c>
      <c r="U938" s="3" t="s">
        <v>52</v>
      </c>
      <c r="V938" s="3" t="s">
        <v>49</v>
      </c>
      <c r="W938" s="2">
        <v>3</v>
      </c>
      <c r="X938" s="2" t="str">
        <f>IF(DatosLimpios[[#This Row],[Incident Resolution Time (in Hours)]]&gt;50,"Tardia",IF(DatosLimpios[[#This Row],[Incident Resolution Time (in Hours)]]&gt;20,"Media","Rapida" ))</f>
        <v>Rapida</v>
      </c>
    </row>
    <row r="939" spans="1:24" x14ac:dyDescent="0.25">
      <c r="A939" s="2">
        <v>944</v>
      </c>
      <c r="B939" s="3" t="s">
        <v>26</v>
      </c>
      <c r="C9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39" s="1" t="str">
        <f>IFERROR(VLOOKUP(DatosLimpios[[#This Row],[Paises]], TablaRegiones[],2,FALSE), "Otra")</f>
        <v>Europa</v>
      </c>
      <c r="E939" s="2">
        <v>2017</v>
      </c>
      <c r="F939" s="3" t="s">
        <v>22</v>
      </c>
      <c r="G939" s="2">
        <f xml:space="preserve"> 2025 -DatosLimpios[[#This Row],[Year]]</f>
        <v>8</v>
      </c>
      <c r="H939" s="1" t="str">
        <f>IF(TRIM(DatosLimpios[[#This Row],[Attack Type]])="","Unknown",PROPER(TRIM(LOWER(DatosLimpios[[#This Row],[Attack Type]]))))</f>
        <v>Man-In-The-Middle</v>
      </c>
      <c r="I939" s="3" t="s">
        <v>69</v>
      </c>
      <c r="J93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39" s="11">
        <v>7927</v>
      </c>
      <c r="L939" s="11">
        <f>IF(DatosLimpios[[#This Row],[Financial Loss (in Million $) ]]="",0,ABS(DatosLimpios[[#This Row],[Financial Loss (in Million $) ]]))*1000</f>
        <v>7927000</v>
      </c>
      <c r="M939" s="11" t="str">
        <f>IF(DatosLimpios[[#This Row],[Perdida economica UNK]]&gt;4000000,"Alta", IF(DatosLimpios[[#This Row],[Perdida economica UNK]]&gt;100000,"Media", "Baja"))</f>
        <v>Alta</v>
      </c>
      <c r="N939" s="18" t="s">
        <v>988</v>
      </c>
      <c r="O939" s="3" t="s">
        <v>14</v>
      </c>
      <c r="P939" s="2">
        <f>IF(DatosLimpios[[#This Row],[Number of Affected Users]]="six hundred",600,VALUE(DatosLimpios[[#This Row],[Number of Affected Users]]))</f>
        <v>923309</v>
      </c>
      <c r="Q939" s="2">
        <f>IF(DatosLimpios[[#This Row],[Number of Affected Users]]="six hundred",600,VALUE(DatosLimpios[[#This Row],[Number of Affected Users]]))</f>
        <v>923309</v>
      </c>
      <c r="R939" s="11">
        <f>DatosLimpios[[#This Row],[Perdida economica UNK]] /DatosLimpios[[#This Row],[Nº de Usuarios Afectados]]</f>
        <v>8.5854248144445684</v>
      </c>
      <c r="S939" s="11" t="str">
        <f>IF(DatosLimpios[[#This Row],[Perdida $ por Usuario]]&gt;100, "Grave",IF(DatosLimpios[[#This Row],[Perdida $ por Usuario]]&gt;40, "Moderada","Leve"))</f>
        <v>Leve</v>
      </c>
      <c r="T939" s="1" t="str">
        <f t="shared" si="14"/>
        <v>Hacker Group</v>
      </c>
      <c r="U939" s="3" t="s">
        <v>15</v>
      </c>
      <c r="V939" s="3" t="s">
        <v>49</v>
      </c>
      <c r="W939" s="2">
        <v>29</v>
      </c>
      <c r="X939" s="2" t="str">
        <f>IF(DatosLimpios[[#This Row],[Incident Resolution Time (in Hours)]]&gt;50,"Tardia",IF(DatosLimpios[[#This Row],[Incident Resolution Time (in Hours)]]&gt;20,"Media","Rapida" ))</f>
        <v>Media</v>
      </c>
    </row>
    <row r="940" spans="1:24" x14ac:dyDescent="0.25">
      <c r="A940" s="2">
        <v>945</v>
      </c>
      <c r="B940" s="3" t="s">
        <v>66</v>
      </c>
      <c r="C9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40" s="1" t="str">
        <f>IFERROR(VLOOKUP(DatosLimpios[[#This Row],[Paises]], TablaRegiones[],2,FALSE), "Otra")</f>
        <v>América</v>
      </c>
      <c r="E940" s="2">
        <v>2023</v>
      </c>
      <c r="F940" s="3" t="s">
        <v>50</v>
      </c>
      <c r="G940" s="2">
        <f xml:space="preserve"> 2025 -DatosLimpios[[#This Row],[Year]]</f>
        <v>2</v>
      </c>
      <c r="H940" s="1" t="str">
        <f>IF(TRIM(DatosLimpios[[#This Row],[Attack Type]])="","Unknown",PROPER(TRIM(LOWER(DatosLimpios[[#This Row],[Attack Type]]))))</f>
        <v>Phishing</v>
      </c>
      <c r="I940" s="3" t="s">
        <v>46</v>
      </c>
      <c r="J94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40" s="11">
        <v>7186</v>
      </c>
      <c r="L940" s="11">
        <f>IF(DatosLimpios[[#This Row],[Financial Loss (in Million $) ]]="",0,ABS(DatosLimpios[[#This Row],[Financial Loss (in Million $) ]]))*1000</f>
        <v>7186000</v>
      </c>
      <c r="M940" s="11" t="str">
        <f>IF(DatosLimpios[[#This Row],[Perdida economica UNK]]&gt;4000000,"Alta", IF(DatosLimpios[[#This Row],[Perdida economica UNK]]&gt;100000,"Media", "Baja"))</f>
        <v>Alta</v>
      </c>
      <c r="N940" s="18" t="s">
        <v>989</v>
      </c>
      <c r="O940" s="3" t="s">
        <v>29</v>
      </c>
      <c r="P940" s="2">
        <f>IF(DatosLimpios[[#This Row],[Number of Affected Users]]="six hundred",600,VALUE(DatosLimpios[[#This Row],[Number of Affected Users]]))</f>
        <v>151590</v>
      </c>
      <c r="Q940" s="2">
        <f>IF(DatosLimpios[[#This Row],[Number of Affected Users]]="six hundred",600,VALUE(DatosLimpios[[#This Row],[Number of Affected Users]]))</f>
        <v>151590</v>
      </c>
      <c r="R940" s="11">
        <f>DatosLimpios[[#This Row],[Perdida economica UNK]] /DatosLimpios[[#This Row],[Nº de Usuarios Afectados]]</f>
        <v>47.404182333927039</v>
      </c>
      <c r="S940" s="11" t="str">
        <f>IF(DatosLimpios[[#This Row],[Perdida $ por Usuario]]&gt;100, "Grave",IF(DatosLimpios[[#This Row],[Perdida $ por Usuario]]&gt;40, "Moderada","Leve"))</f>
        <v>Moderada</v>
      </c>
      <c r="T940" s="1" t="str">
        <f t="shared" si="14"/>
        <v>Nation-state</v>
      </c>
      <c r="U940" s="3" t="s">
        <v>52</v>
      </c>
      <c r="V940" s="3" t="s">
        <v>37</v>
      </c>
      <c r="W940" s="2">
        <v>30</v>
      </c>
      <c r="X940" s="2" t="str">
        <f>IF(DatosLimpios[[#This Row],[Incident Resolution Time (in Hours)]]&gt;50,"Tardia",IF(DatosLimpios[[#This Row],[Incident Resolution Time (in Hours)]]&gt;20,"Media","Rapida" ))</f>
        <v>Media</v>
      </c>
    </row>
    <row r="941" spans="1:24" x14ac:dyDescent="0.25">
      <c r="A941" s="2">
        <v>946</v>
      </c>
      <c r="B941" s="3" t="s">
        <v>26</v>
      </c>
      <c r="C9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41" s="1" t="str">
        <f>IFERROR(VLOOKUP(DatosLimpios[[#This Row],[Paises]], TablaRegiones[],2,FALSE), "Otra")</f>
        <v>Europa</v>
      </c>
      <c r="E941" s="2">
        <v>2022</v>
      </c>
      <c r="F941" s="3" t="s">
        <v>39</v>
      </c>
      <c r="G941" s="2">
        <f xml:space="preserve"> 2025 -DatosLimpios[[#This Row],[Year]]</f>
        <v>3</v>
      </c>
      <c r="H941" s="1" t="str">
        <f>IF(TRIM(DatosLimpios[[#This Row],[Attack Type]])="","Unknown",PROPER(TRIM(LOWER(DatosLimpios[[#This Row],[Attack Type]]))))</f>
        <v>Ddos</v>
      </c>
      <c r="I941" s="3" t="s">
        <v>12</v>
      </c>
      <c r="J94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41" s="11">
        <v>2101</v>
      </c>
      <c r="L941" s="11">
        <f>IF(DatosLimpios[[#This Row],[Financial Loss (in Million $) ]]="",0,ABS(DatosLimpios[[#This Row],[Financial Loss (in Million $) ]]))*1000</f>
        <v>2101000</v>
      </c>
      <c r="M941" s="11" t="str">
        <f>IF(DatosLimpios[[#This Row],[Perdida economica UNK]]&gt;4000000,"Alta", IF(DatosLimpios[[#This Row],[Perdida economica UNK]]&gt;100000,"Media", "Baja"))</f>
        <v>Media</v>
      </c>
      <c r="N941" s="18" t="s">
        <v>990</v>
      </c>
      <c r="O941" s="3" t="s">
        <v>29</v>
      </c>
      <c r="P941" s="2">
        <f>IF(DatosLimpios[[#This Row],[Number of Affected Users]]="six hundred",600,VALUE(DatosLimpios[[#This Row],[Number of Affected Users]]))</f>
        <v>452432</v>
      </c>
      <c r="Q941" s="2">
        <f>IF(DatosLimpios[[#This Row],[Number of Affected Users]]="six hundred",600,VALUE(DatosLimpios[[#This Row],[Number of Affected Users]]))</f>
        <v>452432</v>
      </c>
      <c r="R941" s="11">
        <f>DatosLimpios[[#This Row],[Perdida economica UNK]] /DatosLimpios[[#This Row],[Nº de Usuarios Afectados]]</f>
        <v>4.6437917742334758</v>
      </c>
      <c r="S941" s="11" t="str">
        <f>IF(DatosLimpios[[#This Row],[Perdida $ por Usuario]]&gt;100, "Grave",IF(DatosLimpios[[#This Row],[Perdida $ por Usuario]]&gt;40, "Moderada","Leve"))</f>
        <v>Leve</v>
      </c>
      <c r="T941" s="1" t="str">
        <f t="shared" si="14"/>
        <v>Nation-state</v>
      </c>
      <c r="U941" s="3" t="s">
        <v>15</v>
      </c>
      <c r="V941" s="3" t="s">
        <v>49</v>
      </c>
      <c r="W941" s="2">
        <v>8</v>
      </c>
      <c r="X941" s="2" t="str">
        <f>IF(DatosLimpios[[#This Row],[Incident Resolution Time (in Hours)]]&gt;50,"Tardia",IF(DatosLimpios[[#This Row],[Incident Resolution Time (in Hours)]]&gt;20,"Media","Rapida" ))</f>
        <v>Rapida</v>
      </c>
    </row>
    <row r="942" spans="1:24" x14ac:dyDescent="0.25">
      <c r="A942" s="2">
        <v>947</v>
      </c>
      <c r="B942" s="3" t="s">
        <v>71</v>
      </c>
      <c r="C9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42" s="1" t="str">
        <f>IFERROR(VLOOKUP(DatosLimpios[[#This Row],[Paises]], TablaRegiones[],2,FALSE), "Otra")</f>
        <v>Asia</v>
      </c>
      <c r="E942" s="2">
        <v>2015</v>
      </c>
      <c r="F942" s="3" t="s">
        <v>17</v>
      </c>
      <c r="G942" s="2">
        <f xml:space="preserve"> 2025 -DatosLimpios[[#This Row],[Year]]</f>
        <v>10</v>
      </c>
      <c r="H942" s="1" t="str">
        <f>IF(TRIM(DatosLimpios[[#This Row],[Attack Type]])="","Unknown",PROPER(TRIM(LOWER(DatosLimpios[[#This Row],[Attack Type]]))))</f>
        <v>Ransomware</v>
      </c>
      <c r="I942" s="3" t="s">
        <v>18</v>
      </c>
      <c r="J94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42" s="11">
        <v>9538</v>
      </c>
      <c r="L942" s="11">
        <f>IF(DatosLimpios[[#This Row],[Financial Loss (in Million $) ]]="",0,ABS(DatosLimpios[[#This Row],[Financial Loss (in Million $) ]]))*1000</f>
        <v>9538000</v>
      </c>
      <c r="M942" s="11" t="str">
        <f>IF(DatosLimpios[[#This Row],[Perdida economica UNK]]&gt;4000000,"Alta", IF(DatosLimpios[[#This Row],[Perdida economica UNK]]&gt;100000,"Media", "Baja"))</f>
        <v>Alta</v>
      </c>
      <c r="N942" s="18" t="s">
        <v>991</v>
      </c>
      <c r="O942" s="3" t="s">
        <v>29</v>
      </c>
      <c r="P942" s="2">
        <f>IF(DatosLimpios[[#This Row],[Number of Affected Users]]="six hundred",600,VALUE(DatosLimpios[[#This Row],[Number of Affected Users]]))</f>
        <v>769596</v>
      </c>
      <c r="Q942" s="2">
        <f>IF(DatosLimpios[[#This Row],[Number of Affected Users]]="six hundred",600,VALUE(DatosLimpios[[#This Row],[Number of Affected Users]]))</f>
        <v>769596</v>
      </c>
      <c r="R942" s="11">
        <f>DatosLimpios[[#This Row],[Perdida economica UNK]] /DatosLimpios[[#This Row],[Nº de Usuarios Afectados]]</f>
        <v>12.393515558812675</v>
      </c>
      <c r="S942" s="11" t="str">
        <f>IF(DatosLimpios[[#This Row],[Perdida $ por Usuario]]&gt;100, "Grave",IF(DatosLimpios[[#This Row],[Perdida $ por Usuario]]&gt;40, "Moderada","Leve"))</f>
        <v>Leve</v>
      </c>
      <c r="T942" s="1" t="str">
        <f t="shared" si="14"/>
        <v>Nation-state</v>
      </c>
      <c r="U942" s="3" t="s">
        <v>25</v>
      </c>
      <c r="V942" s="3" t="s">
        <v>16</v>
      </c>
      <c r="W942" s="2">
        <v>65</v>
      </c>
      <c r="X942" s="2" t="str">
        <f>IF(DatosLimpios[[#This Row],[Incident Resolution Time (in Hours)]]&gt;50,"Tardia",IF(DatosLimpios[[#This Row],[Incident Resolution Time (in Hours)]]&gt;20,"Media","Rapida" ))</f>
        <v>Tardia</v>
      </c>
    </row>
    <row r="943" spans="1:24" x14ac:dyDescent="0.25">
      <c r="A943" s="2">
        <v>948</v>
      </c>
      <c r="B943" s="3" t="s">
        <v>32</v>
      </c>
      <c r="C9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943" s="1" t="str">
        <f>IFERROR(VLOOKUP(DatosLimpios[[#This Row],[Paises]], TablaRegiones[],2,FALSE), "Otra")</f>
        <v>Europa</v>
      </c>
      <c r="E943" s="2">
        <v>2022</v>
      </c>
      <c r="F943" s="3" t="s">
        <v>50</v>
      </c>
      <c r="G943" s="2">
        <f xml:space="preserve"> 2025 -DatosLimpios[[#This Row],[Year]]</f>
        <v>3</v>
      </c>
      <c r="H943" s="1" t="str">
        <f>IF(TRIM(DatosLimpios[[#This Row],[Attack Type]])="","Unknown",PROPER(TRIM(LOWER(DatosLimpios[[#This Row],[Attack Type]]))))</f>
        <v>Phishing</v>
      </c>
      <c r="I943" s="3" t="s">
        <v>46</v>
      </c>
      <c r="J94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43" s="11">
        <v>1479</v>
      </c>
      <c r="L943" s="11">
        <f>IF(DatosLimpios[[#This Row],[Financial Loss (in Million $) ]]="",0,ABS(DatosLimpios[[#This Row],[Financial Loss (in Million $) ]]))*1000</f>
        <v>1479000</v>
      </c>
      <c r="M943" s="11" t="str">
        <f>IF(DatosLimpios[[#This Row],[Perdida economica UNK]]&gt;4000000,"Alta", IF(DatosLimpios[[#This Row],[Perdida economica UNK]]&gt;100000,"Media", "Baja"))</f>
        <v>Media</v>
      </c>
      <c r="N943" s="18" t="s">
        <v>992</v>
      </c>
      <c r="O943" s="3" t="s">
        <v>36</v>
      </c>
      <c r="P943" s="2">
        <f>IF(DatosLimpios[[#This Row],[Number of Affected Users]]="six hundred",600,VALUE(DatosLimpios[[#This Row],[Number of Affected Users]]))</f>
        <v>407151</v>
      </c>
      <c r="Q943" s="2">
        <f>IF(DatosLimpios[[#This Row],[Number of Affected Users]]="six hundred",600,VALUE(DatosLimpios[[#This Row],[Number of Affected Users]]))</f>
        <v>407151</v>
      </c>
      <c r="R943" s="11">
        <f>DatosLimpios[[#This Row],[Perdida economica UNK]] /DatosLimpios[[#This Row],[Nº de Usuarios Afectados]]</f>
        <v>3.6325589277688128</v>
      </c>
      <c r="S943" s="11" t="str">
        <f>IF(DatosLimpios[[#This Row],[Perdida $ por Usuario]]&gt;100, "Grave",IF(DatosLimpios[[#This Row],[Perdida $ por Usuario]]&gt;40, "Moderada","Leve"))</f>
        <v>Leve</v>
      </c>
      <c r="T943" s="1" t="str">
        <f t="shared" si="14"/>
        <v>Unknown</v>
      </c>
      <c r="U943" s="3" t="s">
        <v>25</v>
      </c>
      <c r="V943" s="3" t="s">
        <v>37</v>
      </c>
      <c r="W943" s="2">
        <v>37</v>
      </c>
      <c r="X943" s="2" t="str">
        <f>IF(DatosLimpios[[#This Row],[Incident Resolution Time (in Hours)]]&gt;50,"Tardia",IF(DatosLimpios[[#This Row],[Incident Resolution Time (in Hours)]]&gt;20,"Media","Rapida" ))</f>
        <v>Media</v>
      </c>
    </row>
    <row r="944" spans="1:24" x14ac:dyDescent="0.25">
      <c r="A944" s="2">
        <v>949</v>
      </c>
      <c r="B944" s="3" t="s">
        <v>66</v>
      </c>
      <c r="C9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44" s="1" t="str">
        <f>IFERROR(VLOOKUP(DatosLimpios[[#This Row],[Paises]], TablaRegiones[],2,FALSE), "Otra")</f>
        <v>América</v>
      </c>
      <c r="E944" s="2">
        <v>2023</v>
      </c>
      <c r="F944" s="3" t="s">
        <v>39</v>
      </c>
      <c r="G944" s="2">
        <f xml:space="preserve"> 2025 -DatosLimpios[[#This Row],[Year]]</f>
        <v>2</v>
      </c>
      <c r="H944" s="1" t="str">
        <f>IF(TRIM(DatosLimpios[[#This Row],[Attack Type]])="","Unknown",PROPER(TRIM(LOWER(DatosLimpios[[#This Row],[Attack Type]]))))</f>
        <v>Ddos</v>
      </c>
      <c r="I944" s="3" t="s">
        <v>23</v>
      </c>
      <c r="J94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44" s="11">
        <v>4597</v>
      </c>
      <c r="L944" s="11">
        <f>IF(DatosLimpios[[#This Row],[Financial Loss (in Million $) ]]="",0,ABS(DatosLimpios[[#This Row],[Financial Loss (in Million $) ]]))*1000</f>
        <v>4597000</v>
      </c>
      <c r="M944" s="11" t="str">
        <f>IF(DatosLimpios[[#This Row],[Perdida economica UNK]]&gt;4000000,"Alta", IF(DatosLimpios[[#This Row],[Perdida economica UNK]]&gt;100000,"Media", "Baja"))</f>
        <v>Alta</v>
      </c>
      <c r="N944" s="18" t="s">
        <v>993</v>
      </c>
      <c r="O944" s="3" t="s">
        <v>29</v>
      </c>
      <c r="P944" s="2">
        <f>IF(DatosLimpios[[#This Row],[Number of Affected Users]]="six hundred",600,VALUE(DatosLimpios[[#This Row],[Number of Affected Users]]))</f>
        <v>312555</v>
      </c>
      <c r="Q944" s="2">
        <f>IF(DatosLimpios[[#This Row],[Number of Affected Users]]="six hundred",600,VALUE(DatosLimpios[[#This Row],[Number of Affected Users]]))</f>
        <v>312555</v>
      </c>
      <c r="R944" s="11">
        <f>DatosLimpios[[#This Row],[Perdida economica UNK]] /DatosLimpios[[#This Row],[Nº de Usuarios Afectados]]</f>
        <v>14.707811425189167</v>
      </c>
      <c r="S944" s="11" t="str">
        <f>IF(DatosLimpios[[#This Row],[Perdida $ por Usuario]]&gt;100, "Grave",IF(DatosLimpios[[#This Row],[Perdida $ por Usuario]]&gt;40, "Moderada","Leve"))</f>
        <v>Leve</v>
      </c>
      <c r="T944" s="1" t="str">
        <f t="shared" si="14"/>
        <v>Nation-state</v>
      </c>
      <c r="U944" s="3" t="s">
        <v>34</v>
      </c>
      <c r="V944" s="3" t="s">
        <v>31</v>
      </c>
      <c r="W944" s="2">
        <v>67</v>
      </c>
      <c r="X944" s="2" t="str">
        <f>IF(DatosLimpios[[#This Row],[Incident Resolution Time (in Hours)]]&gt;50,"Tardia",IF(DatosLimpios[[#This Row],[Incident Resolution Time (in Hours)]]&gt;20,"Media","Rapida" ))</f>
        <v>Tardia</v>
      </c>
    </row>
    <row r="945" spans="1:24" x14ac:dyDescent="0.25">
      <c r="A945" s="2">
        <v>950</v>
      </c>
      <c r="B945" s="3" t="s">
        <v>66</v>
      </c>
      <c r="C9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45" s="1" t="str">
        <f>IFERROR(VLOOKUP(DatosLimpios[[#This Row],[Paises]], TablaRegiones[],2,FALSE), "Otra")</f>
        <v>América</v>
      </c>
      <c r="E945" s="2">
        <v>2019</v>
      </c>
      <c r="F945" s="3" t="s">
        <v>22</v>
      </c>
      <c r="G945" s="2">
        <f xml:space="preserve"> 2025 -DatosLimpios[[#This Row],[Year]]</f>
        <v>6</v>
      </c>
      <c r="H945" s="1" t="str">
        <f>IF(TRIM(DatosLimpios[[#This Row],[Attack Type]])="","Unknown",PROPER(TRIM(LOWER(DatosLimpios[[#This Row],[Attack Type]]))))</f>
        <v>Man-In-The-Middle</v>
      </c>
      <c r="I945" s="3" t="s">
        <v>69</v>
      </c>
      <c r="J94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45" s="11">
        <v>7639</v>
      </c>
      <c r="L945" s="11">
        <f>IF(DatosLimpios[[#This Row],[Financial Loss (in Million $) ]]="",0,ABS(DatosLimpios[[#This Row],[Financial Loss (in Million $) ]]))*1000</f>
        <v>7639000</v>
      </c>
      <c r="M945" s="11" t="str">
        <f>IF(DatosLimpios[[#This Row],[Perdida economica UNK]]&gt;4000000,"Alta", IF(DatosLimpios[[#This Row],[Perdida economica UNK]]&gt;100000,"Media", "Baja"))</f>
        <v>Alta</v>
      </c>
      <c r="N945" s="18" t="s">
        <v>994</v>
      </c>
      <c r="O945" s="3" t="s">
        <v>36</v>
      </c>
      <c r="P945" s="2">
        <f>IF(DatosLimpios[[#This Row],[Number of Affected Users]]="six hundred",600,VALUE(DatosLimpios[[#This Row],[Number of Affected Users]]))</f>
        <v>311908</v>
      </c>
      <c r="Q945" s="2">
        <f>IF(DatosLimpios[[#This Row],[Number of Affected Users]]="six hundred",600,VALUE(DatosLimpios[[#This Row],[Number of Affected Users]]))</f>
        <v>311908</v>
      </c>
      <c r="R945" s="11">
        <f>DatosLimpios[[#This Row],[Perdida economica UNK]] /DatosLimpios[[#This Row],[Nº de Usuarios Afectados]]</f>
        <v>24.491196121933392</v>
      </c>
      <c r="S945" s="11" t="str">
        <f>IF(DatosLimpios[[#This Row],[Perdida $ por Usuario]]&gt;100, "Grave",IF(DatosLimpios[[#This Row],[Perdida $ por Usuario]]&gt;40, "Moderada","Leve"))</f>
        <v>Leve</v>
      </c>
      <c r="T945" s="1" t="str">
        <f t="shared" si="14"/>
        <v>Unknown</v>
      </c>
      <c r="U945" s="3" t="s">
        <v>25</v>
      </c>
      <c r="V945" s="3" t="s">
        <v>57</v>
      </c>
      <c r="W945" s="2">
        <v>68</v>
      </c>
      <c r="X945" s="2" t="str">
        <f>IF(DatosLimpios[[#This Row],[Incident Resolution Time (in Hours)]]&gt;50,"Tardia",IF(DatosLimpios[[#This Row],[Incident Resolution Time (in Hours)]]&gt;20,"Media","Rapida" ))</f>
        <v>Tardia</v>
      </c>
    </row>
    <row r="946" spans="1:24" x14ac:dyDescent="0.25">
      <c r="A946" s="2">
        <v>951</v>
      </c>
      <c r="B946" s="3" t="s">
        <v>10</v>
      </c>
      <c r="C9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46" s="1" t="str">
        <f>IFERROR(VLOOKUP(DatosLimpios[[#This Row],[Paises]], TablaRegiones[],2,FALSE), "Otra")</f>
        <v>Asia</v>
      </c>
      <c r="E946" s="2">
        <v>2018</v>
      </c>
      <c r="F946" s="3" t="s">
        <v>63</v>
      </c>
      <c r="G946" s="2">
        <f xml:space="preserve"> 2025 -DatosLimpios[[#This Row],[Year]]</f>
        <v>7</v>
      </c>
      <c r="H946" s="1" t="str">
        <f>IF(TRIM(DatosLimpios[[#This Row],[Attack Type]])="","Unknown",PROPER(TRIM(LOWER(DatosLimpios[[#This Row],[Attack Type]]))))</f>
        <v>Malware</v>
      </c>
      <c r="I946" s="3" t="s">
        <v>46</v>
      </c>
      <c r="J94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46" s="11">
        <v>6855</v>
      </c>
      <c r="L946" s="11">
        <f>IF(DatosLimpios[[#This Row],[Financial Loss (in Million $) ]]="",0,ABS(DatosLimpios[[#This Row],[Financial Loss (in Million $) ]]))*1000</f>
        <v>6855000</v>
      </c>
      <c r="M946" s="11" t="str">
        <f>IF(DatosLimpios[[#This Row],[Perdida economica UNK]]&gt;4000000,"Alta", IF(DatosLimpios[[#This Row],[Perdida economica UNK]]&gt;100000,"Media", "Baja"))</f>
        <v>Alta</v>
      </c>
      <c r="N946" s="18" t="s">
        <v>995</v>
      </c>
      <c r="O946" s="3" t="s">
        <v>33</v>
      </c>
      <c r="P946" s="2">
        <f>IF(DatosLimpios[[#This Row],[Number of Affected Users]]="six hundred",600,VALUE(DatosLimpios[[#This Row],[Number of Affected Users]]))</f>
        <v>59979</v>
      </c>
      <c r="Q946" s="2">
        <f>IF(DatosLimpios[[#This Row],[Number of Affected Users]]="six hundred",600,VALUE(DatosLimpios[[#This Row],[Number of Affected Users]]))</f>
        <v>59979</v>
      </c>
      <c r="R946" s="11">
        <f>DatosLimpios[[#This Row],[Perdida economica UNK]] /DatosLimpios[[#This Row],[Nº de Usuarios Afectados]]</f>
        <v>114.29000150052518</v>
      </c>
      <c r="S946" s="11" t="str">
        <f>IF(DatosLimpios[[#This Row],[Perdida $ por Usuario]]&gt;100, "Grave",IF(DatosLimpios[[#This Row],[Perdida $ por Usuario]]&gt;40, "Moderada","Leve"))</f>
        <v>Grave</v>
      </c>
      <c r="T946" s="1" t="str">
        <f t="shared" si="14"/>
        <v>Insider</v>
      </c>
      <c r="U946" s="3" t="s">
        <v>52</v>
      </c>
      <c r="V946" s="3" t="s">
        <v>49</v>
      </c>
      <c r="W946" s="2">
        <v>41</v>
      </c>
      <c r="X946" s="2" t="str">
        <f>IF(DatosLimpios[[#This Row],[Incident Resolution Time (in Hours)]]&gt;50,"Tardia",IF(DatosLimpios[[#This Row],[Incident Resolution Time (in Hours)]]&gt;20,"Media","Rapida" ))</f>
        <v>Media</v>
      </c>
    </row>
    <row r="947" spans="1:24" x14ac:dyDescent="0.25">
      <c r="A947" s="2">
        <v>952</v>
      </c>
      <c r="B947" s="3" t="s">
        <v>71</v>
      </c>
      <c r="C9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47" s="1" t="str">
        <f>IFERROR(VLOOKUP(DatosLimpios[[#This Row],[Paises]], TablaRegiones[],2,FALSE), "Otra")</f>
        <v>Asia</v>
      </c>
      <c r="E947" s="2">
        <v>2019</v>
      </c>
      <c r="F947" s="3" t="s">
        <v>63</v>
      </c>
      <c r="G947" s="2">
        <f xml:space="preserve"> 2025 -DatosLimpios[[#This Row],[Year]]</f>
        <v>6</v>
      </c>
      <c r="H947" s="1" t="str">
        <f>IF(TRIM(DatosLimpios[[#This Row],[Attack Type]])="","Unknown",PROPER(TRIM(LOWER(DatosLimpios[[#This Row],[Attack Type]]))))</f>
        <v>Malware</v>
      </c>
      <c r="I947" s="3" t="s">
        <v>23</v>
      </c>
      <c r="J94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47" s="11">
        <v>986</v>
      </c>
      <c r="L947" s="11">
        <f>IF(DatosLimpios[[#This Row],[Financial Loss (in Million $) ]]="",0,ABS(DatosLimpios[[#This Row],[Financial Loss (in Million $) ]]))*1000</f>
        <v>986000</v>
      </c>
      <c r="M947" s="11" t="str">
        <f>IF(DatosLimpios[[#This Row],[Perdida economica UNK]]&gt;4000000,"Alta", IF(DatosLimpios[[#This Row],[Perdida economica UNK]]&gt;100000,"Media", "Baja"))</f>
        <v>Media</v>
      </c>
      <c r="N947" s="18" t="s">
        <v>996</v>
      </c>
      <c r="O947" s="3" t="s">
        <v>36</v>
      </c>
      <c r="P947" s="2">
        <f>IF(DatosLimpios[[#This Row],[Number of Affected Users]]="six hundred",600,VALUE(DatosLimpios[[#This Row],[Number of Affected Users]]))</f>
        <v>233545</v>
      </c>
      <c r="Q947" s="2">
        <f>IF(DatosLimpios[[#This Row],[Number of Affected Users]]="six hundred",600,VALUE(DatosLimpios[[#This Row],[Number of Affected Users]]))</f>
        <v>233545</v>
      </c>
      <c r="R947" s="11">
        <f>DatosLimpios[[#This Row],[Perdida economica UNK]] /DatosLimpios[[#This Row],[Nº de Usuarios Afectados]]</f>
        <v>4.2218844334068377</v>
      </c>
      <c r="S947" s="11" t="str">
        <f>IF(DatosLimpios[[#This Row],[Perdida $ por Usuario]]&gt;100, "Grave",IF(DatosLimpios[[#This Row],[Perdida $ por Usuario]]&gt;40, "Moderada","Leve"))</f>
        <v>Leve</v>
      </c>
      <c r="T947" s="1" t="str">
        <f t="shared" si="14"/>
        <v>Unknown</v>
      </c>
      <c r="U947" s="3" t="s">
        <v>52</v>
      </c>
      <c r="V947" s="3" t="s">
        <v>37</v>
      </c>
      <c r="W947" s="2">
        <v>55</v>
      </c>
      <c r="X947" s="2" t="str">
        <f>IF(DatosLimpios[[#This Row],[Incident Resolution Time (in Hours)]]&gt;50,"Tardia",IF(DatosLimpios[[#This Row],[Incident Resolution Time (in Hours)]]&gt;20,"Media","Rapida" ))</f>
        <v>Tardia</v>
      </c>
    </row>
    <row r="948" spans="1:24" x14ac:dyDescent="0.25">
      <c r="A948" s="2">
        <v>953</v>
      </c>
      <c r="B948" s="3" t="s">
        <v>41</v>
      </c>
      <c r="C9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948" s="1" t="str">
        <f>IFERROR(VLOOKUP(DatosLimpios[[#This Row],[Paises]], TablaRegiones[],2,FALSE), "Otra")</f>
        <v>Europa</v>
      </c>
      <c r="E948" s="2">
        <v>2020</v>
      </c>
      <c r="F948" s="3" t="s">
        <v>22</v>
      </c>
      <c r="G948" s="2">
        <f xml:space="preserve"> 2025 -DatosLimpios[[#This Row],[Year]]</f>
        <v>5</v>
      </c>
      <c r="H948" s="1" t="str">
        <f>IF(TRIM(DatosLimpios[[#This Row],[Attack Type]])="","Unknown",PROPER(TRIM(LOWER(DatosLimpios[[#This Row],[Attack Type]]))))</f>
        <v>Man-In-The-Middle</v>
      </c>
      <c r="I948" s="3" t="s">
        <v>18</v>
      </c>
      <c r="J94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48" s="11">
        <v>8985</v>
      </c>
      <c r="L948" s="11">
        <f>IF(DatosLimpios[[#This Row],[Financial Loss (in Million $) ]]="",0,ABS(DatosLimpios[[#This Row],[Financial Loss (in Million $) ]]))*1000</f>
        <v>8985000</v>
      </c>
      <c r="M948" s="11" t="str">
        <f>IF(DatosLimpios[[#This Row],[Perdida economica UNK]]&gt;4000000,"Alta", IF(DatosLimpios[[#This Row],[Perdida economica UNK]]&gt;100000,"Media", "Baja"))</f>
        <v>Alta</v>
      </c>
      <c r="N948" s="18" t="s">
        <v>997</v>
      </c>
      <c r="O948" s="3" t="s">
        <v>14</v>
      </c>
      <c r="P948" s="2">
        <f>IF(DatosLimpios[[#This Row],[Number of Affected Users]]="six hundred",600,VALUE(DatosLimpios[[#This Row],[Number of Affected Users]]))</f>
        <v>722081</v>
      </c>
      <c r="Q948" s="2">
        <f>IF(DatosLimpios[[#This Row],[Number of Affected Users]]="six hundred",600,VALUE(DatosLimpios[[#This Row],[Number of Affected Users]]))</f>
        <v>722081</v>
      </c>
      <c r="R948" s="11">
        <f>DatosLimpios[[#This Row],[Perdida economica UNK]] /DatosLimpios[[#This Row],[Nº de Usuarios Afectados]]</f>
        <v>12.443202355414421</v>
      </c>
      <c r="S948" s="11" t="str">
        <f>IF(DatosLimpios[[#This Row],[Perdida $ por Usuario]]&gt;100, "Grave",IF(DatosLimpios[[#This Row],[Perdida $ por Usuario]]&gt;40, "Moderada","Leve"))</f>
        <v>Leve</v>
      </c>
      <c r="T948" s="1" t="str">
        <f t="shared" si="14"/>
        <v>Hacker Group</v>
      </c>
      <c r="U948" s="3" t="s">
        <v>52</v>
      </c>
      <c r="V948" s="3" t="s">
        <v>16</v>
      </c>
      <c r="W948" s="2">
        <v>33</v>
      </c>
      <c r="X948" s="2" t="str">
        <f>IF(DatosLimpios[[#This Row],[Incident Resolution Time (in Hours)]]&gt;50,"Tardia",IF(DatosLimpios[[#This Row],[Incident Resolution Time (in Hours)]]&gt;20,"Media","Rapida" ))</f>
        <v>Media</v>
      </c>
    </row>
    <row r="949" spans="1:24" x14ac:dyDescent="0.25">
      <c r="A949" s="2">
        <v>954</v>
      </c>
      <c r="B949" s="3" t="s">
        <v>60</v>
      </c>
      <c r="C9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49" s="1" t="str">
        <f>IFERROR(VLOOKUP(DatosLimpios[[#This Row],[Paises]], TablaRegiones[],2,FALSE), "Otra")</f>
        <v>Asia</v>
      </c>
      <c r="E949" s="2">
        <v>2024</v>
      </c>
      <c r="F949" s="3" t="s">
        <v>42</v>
      </c>
      <c r="G949" s="2">
        <f xml:space="preserve"> 2025 -DatosLimpios[[#This Row],[Year]]</f>
        <v>1</v>
      </c>
      <c r="H949" s="1" t="str">
        <f>IF(TRIM(DatosLimpios[[#This Row],[Attack Type]])="","Unknown",PROPER(TRIM(LOWER(DatosLimpios[[#This Row],[Attack Type]]))))</f>
        <v>Sql Injection</v>
      </c>
      <c r="I949" s="3" t="s">
        <v>47</v>
      </c>
      <c r="J94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49" s="11">
        <v>7699</v>
      </c>
      <c r="L949" s="11">
        <f>IF(DatosLimpios[[#This Row],[Financial Loss (in Million $) ]]="",0,ABS(DatosLimpios[[#This Row],[Financial Loss (in Million $) ]]))*1000</f>
        <v>7699000</v>
      </c>
      <c r="M949" s="11" t="str">
        <f>IF(DatosLimpios[[#This Row],[Perdida economica UNK]]&gt;4000000,"Alta", IF(DatosLimpios[[#This Row],[Perdida economica UNK]]&gt;100000,"Media", "Baja"))</f>
        <v>Alta</v>
      </c>
      <c r="N949" s="18" t="s">
        <v>998</v>
      </c>
      <c r="O949" s="3" t="s">
        <v>29</v>
      </c>
      <c r="P949" s="2">
        <f>IF(DatosLimpios[[#This Row],[Number of Affected Users]]="six hundred",600,VALUE(DatosLimpios[[#This Row],[Number of Affected Users]]))</f>
        <v>873037</v>
      </c>
      <c r="Q949" s="2">
        <f>IF(DatosLimpios[[#This Row],[Number of Affected Users]]="six hundred",600,VALUE(DatosLimpios[[#This Row],[Number of Affected Users]]))</f>
        <v>873037</v>
      </c>
      <c r="R949" s="11">
        <f>DatosLimpios[[#This Row],[Perdida economica UNK]] /DatosLimpios[[#This Row],[Nº de Usuarios Afectados]]</f>
        <v>8.818641134339094</v>
      </c>
      <c r="S949" s="11" t="str">
        <f>IF(DatosLimpios[[#This Row],[Perdida $ por Usuario]]&gt;100, "Grave",IF(DatosLimpios[[#This Row],[Perdida $ por Usuario]]&gt;40, "Moderada","Leve"))</f>
        <v>Leve</v>
      </c>
      <c r="T949" s="1" t="str">
        <f t="shared" si="14"/>
        <v>Nation-state</v>
      </c>
      <c r="U949" s="3" t="s">
        <v>15</v>
      </c>
      <c r="V949" s="3" t="s">
        <v>37</v>
      </c>
      <c r="W949" s="2">
        <v>31</v>
      </c>
      <c r="X949" s="2" t="str">
        <f>IF(DatosLimpios[[#This Row],[Incident Resolution Time (in Hours)]]&gt;50,"Tardia",IF(DatosLimpios[[#This Row],[Incident Resolution Time (in Hours)]]&gt;20,"Media","Rapida" ))</f>
        <v>Media</v>
      </c>
    </row>
    <row r="950" spans="1:24" x14ac:dyDescent="0.25">
      <c r="A950" s="2">
        <v>955</v>
      </c>
      <c r="B950" s="3" t="s">
        <v>45</v>
      </c>
      <c r="C9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50" s="1" t="str">
        <f>IFERROR(VLOOKUP(DatosLimpios[[#This Row],[Paises]], TablaRegiones[],2,FALSE), "Otra")</f>
        <v>Asia</v>
      </c>
      <c r="E950" s="2">
        <v>2022</v>
      </c>
      <c r="F950" s="3" t="s">
        <v>63</v>
      </c>
      <c r="G950" s="2">
        <f xml:space="preserve"> 2025 -DatosLimpios[[#This Row],[Year]]</f>
        <v>3</v>
      </c>
      <c r="H950" s="1" t="str">
        <f>IF(TRIM(DatosLimpios[[#This Row],[Attack Type]])="","Unknown",PROPER(TRIM(LOWER(DatosLimpios[[#This Row],[Attack Type]]))))</f>
        <v>Malware</v>
      </c>
      <c r="I950" s="3" t="s">
        <v>23</v>
      </c>
      <c r="J95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50" s="11">
        <v>1208</v>
      </c>
      <c r="L950" s="11">
        <f>IF(DatosLimpios[[#This Row],[Financial Loss (in Million $) ]]="",0,ABS(DatosLimpios[[#This Row],[Financial Loss (in Million $) ]]))*1000</f>
        <v>1208000</v>
      </c>
      <c r="M950" s="11" t="str">
        <f>IF(DatosLimpios[[#This Row],[Perdida economica UNK]]&gt;4000000,"Alta", IF(DatosLimpios[[#This Row],[Perdida economica UNK]]&gt;100000,"Media", "Baja"))</f>
        <v>Media</v>
      </c>
      <c r="N950" s="18" t="s">
        <v>999</v>
      </c>
      <c r="O950" s="3" t="s">
        <v>29</v>
      </c>
      <c r="P950" s="2">
        <f>IF(DatosLimpios[[#This Row],[Number of Affected Users]]="six hundred",600,VALUE(DatosLimpios[[#This Row],[Number of Affected Users]]))</f>
        <v>482213</v>
      </c>
      <c r="Q950" s="2">
        <f>IF(DatosLimpios[[#This Row],[Number of Affected Users]]="six hundred",600,VALUE(DatosLimpios[[#This Row],[Number of Affected Users]]))</f>
        <v>482213</v>
      </c>
      <c r="R950" s="11">
        <f>DatosLimpios[[#This Row],[Perdida economica UNK]] /DatosLimpios[[#This Row],[Nº de Usuarios Afectados]]</f>
        <v>2.5051170333441859</v>
      </c>
      <c r="S950" s="11" t="str">
        <f>IF(DatosLimpios[[#This Row],[Perdida $ por Usuario]]&gt;100, "Grave",IF(DatosLimpios[[#This Row],[Perdida $ por Usuario]]&gt;40, "Moderada","Leve"))</f>
        <v>Leve</v>
      </c>
      <c r="T950" s="1" t="str">
        <f t="shared" si="14"/>
        <v>Nation-state</v>
      </c>
      <c r="U950" s="3" t="s">
        <v>34</v>
      </c>
      <c r="V950" s="3" t="s">
        <v>31</v>
      </c>
      <c r="W950" s="2">
        <v>3</v>
      </c>
      <c r="X950" s="2" t="str">
        <f>IF(DatosLimpios[[#This Row],[Incident Resolution Time (in Hours)]]&gt;50,"Tardia",IF(DatosLimpios[[#This Row],[Incident Resolution Time (in Hours)]]&gt;20,"Media","Rapida" ))</f>
        <v>Rapida</v>
      </c>
    </row>
    <row r="951" spans="1:24" x14ac:dyDescent="0.25">
      <c r="A951" s="2">
        <v>956</v>
      </c>
      <c r="B951" s="3" t="s">
        <v>45</v>
      </c>
      <c r="C9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51" s="1" t="str">
        <f>IFERROR(VLOOKUP(DatosLimpios[[#This Row],[Paises]], TablaRegiones[],2,FALSE), "Otra")</f>
        <v>Asia</v>
      </c>
      <c r="E951" s="2">
        <v>2020</v>
      </c>
      <c r="F951" s="3" t="s">
        <v>50</v>
      </c>
      <c r="G951" s="2">
        <f xml:space="preserve"> 2025 -DatosLimpios[[#This Row],[Year]]</f>
        <v>5</v>
      </c>
      <c r="H951" s="1" t="str">
        <f>IF(TRIM(DatosLimpios[[#This Row],[Attack Type]])="","Unknown",PROPER(TRIM(LOWER(DatosLimpios[[#This Row],[Attack Type]]))))</f>
        <v>Phishing</v>
      </c>
      <c r="I951" s="3" t="s">
        <v>12</v>
      </c>
      <c r="J95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51" s="11">
        <v>3972</v>
      </c>
      <c r="L951" s="11">
        <f>IF(DatosLimpios[[#This Row],[Financial Loss (in Million $) ]]="",0,ABS(DatosLimpios[[#This Row],[Financial Loss (in Million $) ]]))*1000</f>
        <v>3972000</v>
      </c>
      <c r="M951" s="11" t="str">
        <f>IF(DatosLimpios[[#This Row],[Perdida economica UNK]]&gt;4000000,"Alta", IF(DatosLimpios[[#This Row],[Perdida economica UNK]]&gt;100000,"Media", "Baja"))</f>
        <v>Media</v>
      </c>
      <c r="N951" s="18" t="s">
        <v>1000</v>
      </c>
      <c r="O951" s="3" t="s">
        <v>14</v>
      </c>
      <c r="P951" s="2">
        <f>IF(DatosLimpios[[#This Row],[Number of Affected Users]]="six hundred",600,VALUE(DatosLimpios[[#This Row],[Number of Affected Users]]))</f>
        <v>512850</v>
      </c>
      <c r="Q951" s="2">
        <f>IF(DatosLimpios[[#This Row],[Number of Affected Users]]="six hundred",600,VALUE(DatosLimpios[[#This Row],[Number of Affected Users]]))</f>
        <v>512850</v>
      </c>
      <c r="R951" s="11">
        <f>DatosLimpios[[#This Row],[Perdida economica UNK]] /DatosLimpios[[#This Row],[Nº de Usuarios Afectados]]</f>
        <v>7.7449546651067562</v>
      </c>
      <c r="S951" s="11" t="str">
        <f>IF(DatosLimpios[[#This Row],[Perdida $ por Usuario]]&gt;100, "Grave",IF(DatosLimpios[[#This Row],[Perdida $ por Usuario]]&gt;40, "Moderada","Leve"))</f>
        <v>Leve</v>
      </c>
      <c r="T951" s="1" t="str">
        <f t="shared" si="14"/>
        <v>Hacker Group</v>
      </c>
      <c r="U951" s="3" t="s">
        <v>52</v>
      </c>
      <c r="V951" s="3" t="s">
        <v>37</v>
      </c>
      <c r="W951" s="2">
        <v>15</v>
      </c>
      <c r="X951" s="2" t="str">
        <f>IF(DatosLimpios[[#This Row],[Incident Resolution Time (in Hours)]]&gt;50,"Tardia",IF(DatosLimpios[[#This Row],[Incident Resolution Time (in Hours)]]&gt;20,"Media","Rapida" ))</f>
        <v>Rapida</v>
      </c>
    </row>
    <row r="952" spans="1:24" x14ac:dyDescent="0.25">
      <c r="A952" s="2">
        <v>957</v>
      </c>
      <c r="B952" s="3" t="s">
        <v>10</v>
      </c>
      <c r="C9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52" s="1" t="str">
        <f>IFERROR(VLOOKUP(DatosLimpios[[#This Row],[Paises]], TablaRegiones[],2,FALSE), "Otra")</f>
        <v>Asia</v>
      </c>
      <c r="E952" s="2">
        <v>2023</v>
      </c>
      <c r="F952" s="3" t="s">
        <v>22</v>
      </c>
      <c r="G952" s="2">
        <f xml:space="preserve"> 2025 -DatosLimpios[[#This Row],[Year]]</f>
        <v>2</v>
      </c>
      <c r="H952" s="1" t="str">
        <f>IF(TRIM(DatosLimpios[[#This Row],[Attack Type]])="","Unknown",PROPER(TRIM(LOWER(DatosLimpios[[#This Row],[Attack Type]]))))</f>
        <v>Man-In-The-Middle</v>
      </c>
      <c r="I952" s="3" t="s">
        <v>27</v>
      </c>
      <c r="J95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52" s="11">
        <v>3773</v>
      </c>
      <c r="L952" s="11">
        <f>IF(DatosLimpios[[#This Row],[Financial Loss (in Million $) ]]="",0,ABS(DatosLimpios[[#This Row],[Financial Loss (in Million $) ]]))*1000</f>
        <v>3773000</v>
      </c>
      <c r="M952" s="11" t="str">
        <f>IF(DatosLimpios[[#This Row],[Perdida economica UNK]]&gt;4000000,"Alta", IF(DatosLimpios[[#This Row],[Perdida economica UNK]]&gt;100000,"Media", "Baja"))</f>
        <v>Media</v>
      </c>
      <c r="N952" s="18" t="s">
        <v>1001</v>
      </c>
      <c r="O952" s="3" t="s">
        <v>14</v>
      </c>
      <c r="P952" s="2">
        <f>IF(DatosLimpios[[#This Row],[Number of Affected Users]]="six hundred",600,VALUE(DatosLimpios[[#This Row],[Number of Affected Users]]))</f>
        <v>849834</v>
      </c>
      <c r="Q952" s="2">
        <f>IF(DatosLimpios[[#This Row],[Number of Affected Users]]="six hundred",600,VALUE(DatosLimpios[[#This Row],[Number of Affected Users]]))</f>
        <v>849834</v>
      </c>
      <c r="R952" s="11">
        <f>DatosLimpios[[#This Row],[Perdida economica UNK]] /DatosLimpios[[#This Row],[Nº de Usuarios Afectados]]</f>
        <v>4.4396905748652093</v>
      </c>
      <c r="S952" s="11" t="str">
        <f>IF(DatosLimpios[[#This Row],[Perdida $ por Usuario]]&gt;100, "Grave",IF(DatosLimpios[[#This Row],[Perdida $ por Usuario]]&gt;40, "Moderada","Leve"))</f>
        <v>Leve</v>
      </c>
      <c r="T952" s="1" t="str">
        <f t="shared" si="14"/>
        <v>Hacker Group</v>
      </c>
      <c r="U952" s="3" t="s">
        <v>52</v>
      </c>
      <c r="V952" s="3" t="s">
        <v>31</v>
      </c>
      <c r="W952" s="2">
        <v>56</v>
      </c>
      <c r="X952" s="2" t="str">
        <f>IF(DatosLimpios[[#This Row],[Incident Resolution Time (in Hours)]]&gt;50,"Tardia",IF(DatosLimpios[[#This Row],[Incident Resolution Time (in Hours)]]&gt;20,"Media","Rapida" ))</f>
        <v>Tardia</v>
      </c>
    </row>
    <row r="953" spans="1:24" x14ac:dyDescent="0.25">
      <c r="A953" s="2">
        <v>958</v>
      </c>
      <c r="B953" s="3" t="s">
        <v>66</v>
      </c>
      <c r="C9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53" s="1" t="str">
        <f>IFERROR(VLOOKUP(DatosLimpios[[#This Row],[Paises]], TablaRegiones[],2,FALSE), "Otra")</f>
        <v>América</v>
      </c>
      <c r="E953" s="2">
        <v>2022</v>
      </c>
      <c r="F953" s="3" t="s">
        <v>63</v>
      </c>
      <c r="G953" s="2">
        <f xml:space="preserve"> 2025 -DatosLimpios[[#This Row],[Year]]</f>
        <v>3</v>
      </c>
      <c r="H953" s="1" t="str">
        <f>IF(TRIM(DatosLimpios[[#This Row],[Attack Type]])="","Unknown",PROPER(TRIM(LOWER(DatosLimpios[[#This Row],[Attack Type]]))))</f>
        <v>Malware</v>
      </c>
      <c r="I953" s="3" t="s">
        <v>18</v>
      </c>
      <c r="J95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53" s="11">
        <v>7803</v>
      </c>
      <c r="L953" s="11">
        <f>IF(DatosLimpios[[#This Row],[Financial Loss (in Million $) ]]="",0,ABS(DatosLimpios[[#This Row],[Financial Loss (in Million $) ]]))*1000</f>
        <v>7803000</v>
      </c>
      <c r="M953" s="11" t="str">
        <f>IF(DatosLimpios[[#This Row],[Perdida economica UNK]]&gt;4000000,"Alta", IF(DatosLimpios[[#This Row],[Perdida economica UNK]]&gt;100000,"Media", "Baja"))</f>
        <v>Alta</v>
      </c>
      <c r="N953" s="18" t="s">
        <v>1002</v>
      </c>
      <c r="O953" s="3" t="s">
        <v>33</v>
      </c>
      <c r="P953" s="2">
        <f>IF(DatosLimpios[[#This Row],[Number of Affected Users]]="six hundred",600,VALUE(DatosLimpios[[#This Row],[Number of Affected Users]]))</f>
        <v>660707</v>
      </c>
      <c r="Q953" s="2">
        <f>IF(DatosLimpios[[#This Row],[Number of Affected Users]]="six hundred",600,VALUE(DatosLimpios[[#This Row],[Number of Affected Users]]))</f>
        <v>660707</v>
      </c>
      <c r="R953" s="11">
        <f>DatosLimpios[[#This Row],[Perdida economica UNK]] /DatosLimpios[[#This Row],[Nº de Usuarios Afectados]]</f>
        <v>11.81007617597513</v>
      </c>
      <c r="S953" s="11" t="str">
        <f>IF(DatosLimpios[[#This Row],[Perdida $ por Usuario]]&gt;100, "Grave",IF(DatosLimpios[[#This Row],[Perdida $ por Usuario]]&gt;40, "Moderada","Leve"))</f>
        <v>Leve</v>
      </c>
      <c r="T953" s="1" t="str">
        <f t="shared" si="14"/>
        <v>Insider</v>
      </c>
      <c r="U953" s="3" t="s">
        <v>15</v>
      </c>
      <c r="V953" s="3" t="s">
        <v>49</v>
      </c>
      <c r="W953" s="2">
        <v>11</v>
      </c>
      <c r="X953" s="2" t="str">
        <f>IF(DatosLimpios[[#This Row],[Incident Resolution Time (in Hours)]]&gt;50,"Tardia",IF(DatosLimpios[[#This Row],[Incident Resolution Time (in Hours)]]&gt;20,"Media","Rapida" ))</f>
        <v>Rapida</v>
      </c>
    </row>
    <row r="954" spans="1:24" x14ac:dyDescent="0.25">
      <c r="A954" s="2">
        <v>959</v>
      </c>
      <c r="B954" s="3" t="s">
        <v>87</v>
      </c>
      <c r="C9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954" s="1" t="str">
        <f>IFERROR(VLOOKUP(DatosLimpios[[#This Row],[Paises]], TablaRegiones[],2,FALSE), "Otra")</f>
        <v>América</v>
      </c>
      <c r="E954" s="2">
        <v>2021</v>
      </c>
      <c r="F954" s="3" t="s">
        <v>17</v>
      </c>
      <c r="G954" s="2">
        <f xml:space="preserve"> 2025 -DatosLimpios[[#This Row],[Year]]</f>
        <v>4</v>
      </c>
      <c r="H954" s="1" t="str">
        <f>IF(TRIM(DatosLimpios[[#This Row],[Attack Type]])="","Unknown",PROPER(TRIM(LOWER(DatosLimpios[[#This Row],[Attack Type]]))))</f>
        <v>Ransomware</v>
      </c>
      <c r="I954" s="3" t="s">
        <v>12</v>
      </c>
      <c r="J95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54" s="11">
        <v>677</v>
      </c>
      <c r="L954" s="11">
        <f>IF(DatosLimpios[[#This Row],[Financial Loss (in Million $) ]]="",0,ABS(DatosLimpios[[#This Row],[Financial Loss (in Million $) ]]))*1000</f>
        <v>677000</v>
      </c>
      <c r="M954" s="11" t="str">
        <f>IF(DatosLimpios[[#This Row],[Perdida economica UNK]]&gt;4000000,"Alta", IF(DatosLimpios[[#This Row],[Perdida economica UNK]]&gt;100000,"Media", "Baja"))</f>
        <v>Media</v>
      </c>
      <c r="N954" s="18" t="s">
        <v>1003</v>
      </c>
      <c r="O954" s="3" t="s">
        <v>36</v>
      </c>
      <c r="P954" s="2">
        <f>IF(DatosLimpios[[#This Row],[Number of Affected Users]]="six hundred",600,VALUE(DatosLimpios[[#This Row],[Number of Affected Users]]))</f>
        <v>697935</v>
      </c>
      <c r="Q954" s="2">
        <f>IF(DatosLimpios[[#This Row],[Number of Affected Users]]="six hundred",600,VALUE(DatosLimpios[[#This Row],[Number of Affected Users]]))</f>
        <v>697935</v>
      </c>
      <c r="R954" s="11">
        <f>DatosLimpios[[#This Row],[Perdida economica UNK]] /DatosLimpios[[#This Row],[Nº de Usuarios Afectados]]</f>
        <v>0.97000437003445883</v>
      </c>
      <c r="S954" s="11" t="str">
        <f>IF(DatosLimpios[[#This Row],[Perdida $ por Usuario]]&gt;100, "Grave",IF(DatosLimpios[[#This Row],[Perdida $ por Usuario]]&gt;40, "Moderada","Leve"))</f>
        <v>Leve</v>
      </c>
      <c r="T954" s="1" t="str">
        <f t="shared" si="14"/>
        <v>Unknown</v>
      </c>
      <c r="U954" s="3" t="s">
        <v>34</v>
      </c>
      <c r="V954" s="3" t="s">
        <v>31</v>
      </c>
      <c r="W954" s="2">
        <v>16</v>
      </c>
      <c r="X954" s="2" t="str">
        <f>IF(DatosLimpios[[#This Row],[Incident Resolution Time (in Hours)]]&gt;50,"Tardia",IF(DatosLimpios[[#This Row],[Incident Resolution Time (in Hours)]]&gt;20,"Media","Rapida" ))</f>
        <v>Rapida</v>
      </c>
    </row>
    <row r="955" spans="1:24" x14ac:dyDescent="0.25">
      <c r="A955" s="2">
        <v>960</v>
      </c>
      <c r="B955" s="3" t="s">
        <v>60</v>
      </c>
      <c r="C9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55" s="1" t="str">
        <f>IFERROR(VLOOKUP(DatosLimpios[[#This Row],[Paises]], TablaRegiones[],2,FALSE), "Otra")</f>
        <v>Asia</v>
      </c>
      <c r="E955" s="2">
        <v>2019</v>
      </c>
      <c r="F955" s="3" t="s">
        <v>63</v>
      </c>
      <c r="G955" s="2">
        <f xml:space="preserve"> 2025 -DatosLimpios[[#This Row],[Year]]</f>
        <v>6</v>
      </c>
      <c r="H955" s="1" t="str">
        <f>IF(TRIM(DatosLimpios[[#This Row],[Attack Type]])="","Unknown",PROPER(TRIM(LOWER(DatosLimpios[[#This Row],[Attack Type]]))))</f>
        <v>Malware</v>
      </c>
      <c r="I955" s="3" t="s">
        <v>23</v>
      </c>
      <c r="J95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55" s="11">
        <v>7192</v>
      </c>
      <c r="L955" s="11">
        <f>IF(DatosLimpios[[#This Row],[Financial Loss (in Million $) ]]="",0,ABS(DatosLimpios[[#This Row],[Financial Loss (in Million $) ]]))*1000</f>
        <v>7192000</v>
      </c>
      <c r="M955" s="11" t="str">
        <f>IF(DatosLimpios[[#This Row],[Perdida economica UNK]]&gt;4000000,"Alta", IF(DatosLimpios[[#This Row],[Perdida economica UNK]]&gt;100000,"Media", "Baja"))</f>
        <v>Alta</v>
      </c>
      <c r="N955" s="18" t="s">
        <v>1004</v>
      </c>
      <c r="O955" s="3" t="s">
        <v>29</v>
      </c>
      <c r="P955" s="2">
        <f>IF(DatosLimpios[[#This Row],[Number of Affected Users]]="six hundred",600,VALUE(DatosLimpios[[#This Row],[Number of Affected Users]]))</f>
        <v>500655</v>
      </c>
      <c r="Q955" s="2">
        <f>IF(DatosLimpios[[#This Row],[Number of Affected Users]]="six hundred",600,VALUE(DatosLimpios[[#This Row],[Number of Affected Users]]))</f>
        <v>500655</v>
      </c>
      <c r="R955" s="11">
        <f>DatosLimpios[[#This Row],[Perdida economica UNK]] /DatosLimpios[[#This Row],[Nº de Usuarios Afectados]]</f>
        <v>14.365181612088165</v>
      </c>
      <c r="S955" s="11" t="str">
        <f>IF(DatosLimpios[[#This Row],[Perdida $ por Usuario]]&gt;100, "Grave",IF(DatosLimpios[[#This Row],[Perdida $ por Usuario]]&gt;40, "Moderada","Leve"))</f>
        <v>Leve</v>
      </c>
      <c r="T955" s="1" t="str">
        <f t="shared" si="14"/>
        <v>Nation-state</v>
      </c>
      <c r="U955" s="3" t="s">
        <v>52</v>
      </c>
      <c r="V955" s="3" t="s">
        <v>31</v>
      </c>
      <c r="W955" s="2">
        <v>8</v>
      </c>
      <c r="X955" s="2" t="str">
        <f>IF(DatosLimpios[[#This Row],[Incident Resolution Time (in Hours)]]&gt;50,"Tardia",IF(DatosLimpios[[#This Row],[Incident Resolution Time (in Hours)]]&gt;20,"Media","Rapida" ))</f>
        <v>Rapida</v>
      </c>
    </row>
    <row r="956" spans="1:24" x14ac:dyDescent="0.25">
      <c r="A956" s="2">
        <v>961</v>
      </c>
      <c r="B956" s="3" t="s">
        <v>87</v>
      </c>
      <c r="C9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956" s="1" t="str">
        <f>IFERROR(VLOOKUP(DatosLimpios[[#This Row],[Paises]], TablaRegiones[],2,FALSE), "Otra")</f>
        <v>América</v>
      </c>
      <c r="E956" s="2">
        <v>2020</v>
      </c>
      <c r="F956" s="3" t="s">
        <v>17</v>
      </c>
      <c r="G956" s="2">
        <f xml:space="preserve"> 2025 -DatosLimpios[[#This Row],[Year]]</f>
        <v>5</v>
      </c>
      <c r="H956" s="1" t="str">
        <f>IF(TRIM(DatosLimpios[[#This Row],[Attack Type]])="","Unknown",PROPER(TRIM(LOWER(DatosLimpios[[#This Row],[Attack Type]]))))</f>
        <v>Ransomware</v>
      </c>
      <c r="I956" s="3" t="s">
        <v>23</v>
      </c>
      <c r="J95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56" s="11">
        <v>9579</v>
      </c>
      <c r="L956" s="11">
        <f>IF(DatosLimpios[[#This Row],[Financial Loss (in Million $) ]]="",0,ABS(DatosLimpios[[#This Row],[Financial Loss (in Million $) ]]))*1000</f>
        <v>9579000</v>
      </c>
      <c r="M956" s="11" t="str">
        <f>IF(DatosLimpios[[#This Row],[Perdida economica UNK]]&gt;4000000,"Alta", IF(DatosLimpios[[#This Row],[Perdida economica UNK]]&gt;100000,"Media", "Baja"))</f>
        <v>Alta</v>
      </c>
      <c r="N956" s="18" t="s">
        <v>1005</v>
      </c>
      <c r="O956" s="3" t="s">
        <v>29</v>
      </c>
      <c r="P956" s="2">
        <f>IF(DatosLimpios[[#This Row],[Number of Affected Users]]="six hundred",600,VALUE(DatosLimpios[[#This Row],[Number of Affected Users]]))</f>
        <v>239343</v>
      </c>
      <c r="Q956" s="2">
        <f>IF(DatosLimpios[[#This Row],[Number of Affected Users]]="six hundred",600,VALUE(DatosLimpios[[#This Row],[Number of Affected Users]]))</f>
        <v>239343</v>
      </c>
      <c r="R956" s="11">
        <f>DatosLimpios[[#This Row],[Perdida economica UNK]] /DatosLimpios[[#This Row],[Nº de Usuarios Afectados]]</f>
        <v>40.022060390318494</v>
      </c>
      <c r="S956" s="11" t="str">
        <f>IF(DatosLimpios[[#This Row],[Perdida $ por Usuario]]&gt;100, "Grave",IF(DatosLimpios[[#This Row],[Perdida $ por Usuario]]&gt;40, "Moderada","Leve"))</f>
        <v>Moderada</v>
      </c>
      <c r="T956" s="1" t="str">
        <f t="shared" si="14"/>
        <v>Nation-state</v>
      </c>
      <c r="U956" s="3" t="s">
        <v>52</v>
      </c>
      <c r="V956" s="3" t="s">
        <v>16</v>
      </c>
      <c r="W956" s="2">
        <v>63</v>
      </c>
      <c r="X956" s="2" t="str">
        <f>IF(DatosLimpios[[#This Row],[Incident Resolution Time (in Hours)]]&gt;50,"Tardia",IF(DatosLimpios[[#This Row],[Incident Resolution Time (in Hours)]]&gt;20,"Media","Rapida" ))</f>
        <v>Tardia</v>
      </c>
    </row>
    <row r="957" spans="1:24" x14ac:dyDescent="0.25">
      <c r="A957" s="2">
        <v>962</v>
      </c>
      <c r="B957" s="3" t="s">
        <v>10</v>
      </c>
      <c r="C9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57" s="1" t="str">
        <f>IFERROR(VLOOKUP(DatosLimpios[[#This Row],[Paises]], TablaRegiones[],2,FALSE), "Otra")</f>
        <v>Asia</v>
      </c>
      <c r="E957" s="2">
        <v>2023</v>
      </c>
      <c r="F957" s="3" t="s">
        <v>50</v>
      </c>
      <c r="G957" s="2">
        <f xml:space="preserve"> 2025 -DatosLimpios[[#This Row],[Year]]</f>
        <v>2</v>
      </c>
      <c r="H957" s="1" t="str">
        <f>IF(TRIM(DatosLimpios[[#This Row],[Attack Type]])="","Unknown",PROPER(TRIM(LOWER(DatosLimpios[[#This Row],[Attack Type]]))))</f>
        <v>Phishing</v>
      </c>
      <c r="I957" s="3" t="s">
        <v>18</v>
      </c>
      <c r="J95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57" s="11">
        <v>9004</v>
      </c>
      <c r="L957" s="11">
        <f>IF(DatosLimpios[[#This Row],[Financial Loss (in Million $) ]]="",0,ABS(DatosLimpios[[#This Row],[Financial Loss (in Million $) ]]))*1000</f>
        <v>9004000</v>
      </c>
      <c r="M957" s="11" t="str">
        <f>IF(DatosLimpios[[#This Row],[Perdida economica UNK]]&gt;4000000,"Alta", IF(DatosLimpios[[#This Row],[Perdida economica UNK]]&gt;100000,"Media", "Baja"))</f>
        <v>Alta</v>
      </c>
      <c r="N957" s="18" t="s">
        <v>1006</v>
      </c>
      <c r="O957" s="3" t="s">
        <v>36</v>
      </c>
      <c r="P957" s="2">
        <f>IF(DatosLimpios[[#This Row],[Number of Affected Users]]="six hundred",600,VALUE(DatosLimpios[[#This Row],[Number of Affected Users]]))</f>
        <v>143728</v>
      </c>
      <c r="Q957" s="2">
        <f>IF(DatosLimpios[[#This Row],[Number of Affected Users]]="six hundred",600,VALUE(DatosLimpios[[#This Row],[Number of Affected Users]]))</f>
        <v>143728</v>
      </c>
      <c r="R957" s="11">
        <f>DatosLimpios[[#This Row],[Perdida economica UNK]] /DatosLimpios[[#This Row],[Nº de Usuarios Afectados]]</f>
        <v>62.646109317599908</v>
      </c>
      <c r="S957" s="11" t="str">
        <f>IF(DatosLimpios[[#This Row],[Perdida $ por Usuario]]&gt;100, "Grave",IF(DatosLimpios[[#This Row],[Perdida $ por Usuario]]&gt;40, "Moderada","Leve"))</f>
        <v>Moderada</v>
      </c>
      <c r="T957" s="1" t="str">
        <f t="shared" si="14"/>
        <v>Unknown</v>
      </c>
      <c r="U957" s="3" t="s">
        <v>52</v>
      </c>
      <c r="V957" s="3" t="s">
        <v>31</v>
      </c>
      <c r="W957" s="2">
        <v>57</v>
      </c>
      <c r="X957" s="2" t="str">
        <f>IF(DatosLimpios[[#This Row],[Incident Resolution Time (in Hours)]]&gt;50,"Tardia",IF(DatosLimpios[[#This Row],[Incident Resolution Time (in Hours)]]&gt;20,"Media","Rapida" ))</f>
        <v>Tardia</v>
      </c>
    </row>
    <row r="958" spans="1:24" x14ac:dyDescent="0.25">
      <c r="A958" s="2">
        <v>963</v>
      </c>
      <c r="B958" s="3" t="s">
        <v>87</v>
      </c>
      <c r="C9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958" s="1" t="str">
        <f>IFERROR(VLOOKUP(DatosLimpios[[#This Row],[Paises]], TablaRegiones[],2,FALSE), "Otra")</f>
        <v>América</v>
      </c>
      <c r="E958" s="2">
        <v>2020</v>
      </c>
      <c r="F958" s="3" t="s">
        <v>50</v>
      </c>
      <c r="G958" s="2">
        <f xml:space="preserve"> 2025 -DatosLimpios[[#This Row],[Year]]</f>
        <v>5</v>
      </c>
      <c r="H958" s="1" t="str">
        <f>IF(TRIM(DatosLimpios[[#This Row],[Attack Type]])="","Unknown",PROPER(TRIM(LOWER(DatosLimpios[[#This Row],[Attack Type]]))))</f>
        <v>Phishing</v>
      </c>
      <c r="I958" s="3" t="s">
        <v>18</v>
      </c>
      <c r="J95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58" s="11">
        <v>9964</v>
      </c>
      <c r="L958" s="11">
        <f>IF(DatosLimpios[[#This Row],[Financial Loss (in Million $) ]]="",0,ABS(DatosLimpios[[#This Row],[Financial Loss (in Million $) ]]))*1000</f>
        <v>9964000</v>
      </c>
      <c r="M958" s="11" t="str">
        <f>IF(DatosLimpios[[#This Row],[Perdida economica UNK]]&gt;4000000,"Alta", IF(DatosLimpios[[#This Row],[Perdida economica UNK]]&gt;100000,"Media", "Baja"))</f>
        <v>Alta</v>
      </c>
      <c r="N958" s="18" t="s">
        <v>1007</v>
      </c>
      <c r="O958" s="3" t="s">
        <v>33</v>
      </c>
      <c r="P958" s="2">
        <f>IF(DatosLimpios[[#This Row],[Number of Affected Users]]="six hundred",600,VALUE(DatosLimpios[[#This Row],[Number of Affected Users]]))</f>
        <v>464717</v>
      </c>
      <c r="Q958" s="2">
        <f>IF(DatosLimpios[[#This Row],[Number of Affected Users]]="six hundred",600,VALUE(DatosLimpios[[#This Row],[Number of Affected Users]]))</f>
        <v>464717</v>
      </c>
      <c r="R958" s="11">
        <f>DatosLimpios[[#This Row],[Perdida economica UNK]] /DatosLimpios[[#This Row],[Nº de Usuarios Afectados]]</f>
        <v>21.44100603162785</v>
      </c>
      <c r="S958" s="11" t="str">
        <f>IF(DatosLimpios[[#This Row],[Perdida $ por Usuario]]&gt;100, "Grave",IF(DatosLimpios[[#This Row],[Perdida $ por Usuario]]&gt;40, "Moderada","Leve"))</f>
        <v>Leve</v>
      </c>
      <c r="T958" s="1" t="str">
        <f t="shared" ref="T958:T1020" si="15">IF(O958="","Unknown",O958)</f>
        <v>Insider</v>
      </c>
      <c r="U958" s="3" t="s">
        <v>25</v>
      </c>
      <c r="V958" s="3" t="s">
        <v>16</v>
      </c>
      <c r="W958" s="2">
        <v>27</v>
      </c>
      <c r="X958" s="2" t="str">
        <f>IF(DatosLimpios[[#This Row],[Incident Resolution Time (in Hours)]]&gt;50,"Tardia",IF(DatosLimpios[[#This Row],[Incident Resolution Time (in Hours)]]&gt;20,"Media","Rapida" ))</f>
        <v>Media</v>
      </c>
    </row>
    <row r="959" spans="1:24" x14ac:dyDescent="0.25">
      <c r="A959" s="2">
        <v>964</v>
      </c>
      <c r="B959" s="3" t="s">
        <v>60</v>
      </c>
      <c r="C9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59" s="1" t="str">
        <f>IFERROR(VLOOKUP(DatosLimpios[[#This Row],[Paises]], TablaRegiones[],2,FALSE), "Otra")</f>
        <v>Asia</v>
      </c>
      <c r="E959" s="2">
        <v>2018</v>
      </c>
      <c r="F959" s="3" t="s">
        <v>42</v>
      </c>
      <c r="G959" s="2">
        <f xml:space="preserve"> 2025 -DatosLimpios[[#This Row],[Year]]</f>
        <v>7</v>
      </c>
      <c r="H959" s="1" t="str">
        <f>IF(TRIM(DatosLimpios[[#This Row],[Attack Type]])="","Unknown",PROPER(TRIM(LOWER(DatosLimpios[[#This Row],[Attack Type]]))))</f>
        <v>Sql Injection</v>
      </c>
      <c r="I959" s="3" t="s">
        <v>12</v>
      </c>
      <c r="J95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59" s="11">
        <v>125</v>
      </c>
      <c r="L959" s="11">
        <f>IF(DatosLimpios[[#This Row],[Financial Loss (in Million $) ]]="",0,ABS(DatosLimpios[[#This Row],[Financial Loss (in Million $) ]]))*1000</f>
        <v>125000</v>
      </c>
      <c r="M959" s="11" t="str">
        <f>IF(DatosLimpios[[#This Row],[Perdida economica UNK]]&gt;4000000,"Alta", IF(DatosLimpios[[#This Row],[Perdida economica UNK]]&gt;100000,"Media", "Baja"))</f>
        <v>Media</v>
      </c>
      <c r="N959" s="18" t="s">
        <v>1008</v>
      </c>
      <c r="O959" s="3" t="s">
        <v>29</v>
      </c>
      <c r="P959" s="2">
        <f>IF(DatosLimpios[[#This Row],[Number of Affected Users]]="six hundred",600,VALUE(DatosLimpios[[#This Row],[Number of Affected Users]]))</f>
        <v>351063</v>
      </c>
      <c r="Q959" s="2">
        <f>IF(DatosLimpios[[#This Row],[Number of Affected Users]]="six hundred",600,VALUE(DatosLimpios[[#This Row],[Number of Affected Users]]))</f>
        <v>351063</v>
      </c>
      <c r="R959" s="11">
        <f>DatosLimpios[[#This Row],[Perdida economica UNK]] /DatosLimpios[[#This Row],[Nº de Usuarios Afectados]]</f>
        <v>0.35606144766039144</v>
      </c>
      <c r="S959" s="11" t="str">
        <f>IF(DatosLimpios[[#This Row],[Perdida $ por Usuario]]&gt;100, "Grave",IF(DatosLimpios[[#This Row],[Perdida $ por Usuario]]&gt;40, "Moderada","Leve"))</f>
        <v>Leve</v>
      </c>
      <c r="T959" s="1" t="str">
        <f t="shared" si="15"/>
        <v>Nation-state</v>
      </c>
      <c r="U959" s="3" t="s">
        <v>25</v>
      </c>
      <c r="V959" s="3" t="s">
        <v>49</v>
      </c>
      <c r="W959" s="2">
        <v>56</v>
      </c>
      <c r="X959" s="2" t="str">
        <f>IF(DatosLimpios[[#This Row],[Incident Resolution Time (in Hours)]]&gt;50,"Tardia",IF(DatosLimpios[[#This Row],[Incident Resolution Time (in Hours)]]&gt;20,"Media","Rapida" ))</f>
        <v>Tardia</v>
      </c>
    </row>
    <row r="960" spans="1:24" x14ac:dyDescent="0.25">
      <c r="A960" s="2">
        <v>965</v>
      </c>
      <c r="B960" s="3" t="s">
        <v>58</v>
      </c>
      <c r="C9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960" s="1" t="str">
        <f>IFERROR(VLOOKUP(DatosLimpios[[#This Row],[Paises]], TablaRegiones[],2,FALSE), "Otra")</f>
        <v>Oceanía</v>
      </c>
      <c r="E960" s="2">
        <v>2015</v>
      </c>
      <c r="F960" s="3" t="s">
        <v>39</v>
      </c>
      <c r="G960" s="2">
        <f xml:space="preserve"> 2025 -DatosLimpios[[#This Row],[Year]]</f>
        <v>10</v>
      </c>
      <c r="H960" s="1" t="str">
        <f>IF(TRIM(DatosLimpios[[#This Row],[Attack Type]])="","Unknown",PROPER(TRIM(LOWER(DatosLimpios[[#This Row],[Attack Type]]))))</f>
        <v>Ddos</v>
      </c>
      <c r="I960" s="3" t="s">
        <v>69</v>
      </c>
      <c r="J96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60" s="11">
        <v>1396</v>
      </c>
      <c r="L960" s="11">
        <f>IF(DatosLimpios[[#This Row],[Financial Loss (in Million $) ]]="",0,ABS(DatosLimpios[[#This Row],[Financial Loss (in Million $) ]]))*1000</f>
        <v>1396000</v>
      </c>
      <c r="M960" s="11" t="str">
        <f>IF(DatosLimpios[[#This Row],[Perdida economica UNK]]&gt;4000000,"Alta", IF(DatosLimpios[[#This Row],[Perdida economica UNK]]&gt;100000,"Media", "Baja"))</f>
        <v>Media</v>
      </c>
      <c r="N960" s="18" t="s">
        <v>1009</v>
      </c>
      <c r="O960" s="3" t="s">
        <v>29</v>
      </c>
      <c r="P960" s="2">
        <f>IF(DatosLimpios[[#This Row],[Number of Affected Users]]="six hundred",600,VALUE(DatosLimpios[[#This Row],[Number of Affected Users]]))</f>
        <v>479025</v>
      </c>
      <c r="Q960" s="2">
        <f>IF(DatosLimpios[[#This Row],[Number of Affected Users]]="six hundred",600,VALUE(DatosLimpios[[#This Row],[Number of Affected Users]]))</f>
        <v>479025</v>
      </c>
      <c r="R960" s="11">
        <f>DatosLimpios[[#This Row],[Perdida economica UNK]] /DatosLimpios[[#This Row],[Nº de Usuarios Afectados]]</f>
        <v>2.9142529095558687</v>
      </c>
      <c r="S960" s="11" t="str">
        <f>IF(DatosLimpios[[#This Row],[Perdida $ por Usuario]]&gt;100, "Grave",IF(DatosLimpios[[#This Row],[Perdida $ por Usuario]]&gt;40, "Moderada","Leve"))</f>
        <v>Leve</v>
      </c>
      <c r="T960" s="1" t="str">
        <f t="shared" si="15"/>
        <v>Nation-state</v>
      </c>
      <c r="U960" s="3" t="s">
        <v>52</v>
      </c>
      <c r="V960" s="3" t="s">
        <v>37</v>
      </c>
      <c r="W960" s="2">
        <v>54</v>
      </c>
      <c r="X960" s="2" t="str">
        <f>IF(DatosLimpios[[#This Row],[Incident Resolution Time (in Hours)]]&gt;50,"Tardia",IF(DatosLimpios[[#This Row],[Incident Resolution Time (in Hours)]]&gt;20,"Media","Rapida" ))</f>
        <v>Tardia</v>
      </c>
    </row>
    <row r="961" spans="1:24" x14ac:dyDescent="0.25">
      <c r="A961" s="2">
        <v>966</v>
      </c>
      <c r="B961" s="3" t="s">
        <v>32</v>
      </c>
      <c r="C9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961" s="1" t="str">
        <f>IFERROR(VLOOKUP(DatosLimpios[[#This Row],[Paises]], TablaRegiones[],2,FALSE), "Otra")</f>
        <v>Europa</v>
      </c>
      <c r="E961" s="2">
        <v>2021</v>
      </c>
      <c r="F961" s="3" t="s">
        <v>39</v>
      </c>
      <c r="G961" s="2">
        <f xml:space="preserve"> 2025 -DatosLimpios[[#This Row],[Year]]</f>
        <v>4</v>
      </c>
      <c r="H961" s="1" t="str">
        <f>IF(TRIM(DatosLimpios[[#This Row],[Attack Type]])="","Unknown",PROPER(TRIM(LOWER(DatosLimpios[[#This Row],[Attack Type]]))))</f>
        <v>Ddos</v>
      </c>
      <c r="I961" s="3" t="s">
        <v>46</v>
      </c>
      <c r="J96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61" s="11">
        <v>162</v>
      </c>
      <c r="L961" s="11">
        <f>IF(DatosLimpios[[#This Row],[Financial Loss (in Million $) ]]="",0,ABS(DatosLimpios[[#This Row],[Financial Loss (in Million $) ]]))*1000</f>
        <v>162000</v>
      </c>
      <c r="M961" s="11" t="str">
        <f>IF(DatosLimpios[[#This Row],[Perdida economica UNK]]&gt;4000000,"Alta", IF(DatosLimpios[[#This Row],[Perdida economica UNK]]&gt;100000,"Media", "Baja"))</f>
        <v>Media</v>
      </c>
      <c r="N961" s="18" t="s">
        <v>1010</v>
      </c>
      <c r="O961" s="3" t="s">
        <v>29</v>
      </c>
      <c r="P961" s="2">
        <f>IF(DatosLimpios[[#This Row],[Number of Affected Users]]="six hundred",600,VALUE(DatosLimpios[[#This Row],[Number of Affected Users]]))</f>
        <v>823004</v>
      </c>
      <c r="Q961" s="2">
        <f>IF(DatosLimpios[[#This Row],[Number of Affected Users]]="six hundred",600,VALUE(DatosLimpios[[#This Row],[Number of Affected Users]]))</f>
        <v>823004</v>
      </c>
      <c r="R961" s="11">
        <f>DatosLimpios[[#This Row],[Perdida economica UNK]] /DatosLimpios[[#This Row],[Nº de Usuarios Afectados]]</f>
        <v>0.19683986955105928</v>
      </c>
      <c r="S961" s="11" t="str">
        <f>IF(DatosLimpios[[#This Row],[Perdida $ por Usuario]]&gt;100, "Grave",IF(DatosLimpios[[#This Row],[Perdida $ por Usuario]]&gt;40, "Moderada","Leve"))</f>
        <v>Leve</v>
      </c>
      <c r="T961" s="1" t="str">
        <f t="shared" si="15"/>
        <v>Nation-state</v>
      </c>
      <c r="U961" s="3" t="s">
        <v>52</v>
      </c>
      <c r="V961" s="3" t="s">
        <v>57</v>
      </c>
      <c r="W961" s="2">
        <v>22</v>
      </c>
      <c r="X961" s="2" t="str">
        <f>IF(DatosLimpios[[#This Row],[Incident Resolution Time (in Hours)]]&gt;50,"Tardia",IF(DatosLimpios[[#This Row],[Incident Resolution Time (in Hours)]]&gt;20,"Media","Rapida" ))</f>
        <v>Media</v>
      </c>
    </row>
    <row r="962" spans="1:24" x14ac:dyDescent="0.25">
      <c r="A962" s="2">
        <v>967</v>
      </c>
      <c r="B962" s="3" t="s">
        <v>60</v>
      </c>
      <c r="C9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62" s="1" t="str">
        <f>IFERROR(VLOOKUP(DatosLimpios[[#This Row],[Paises]], TablaRegiones[],2,FALSE), "Otra")</f>
        <v>Asia</v>
      </c>
      <c r="E962" s="2">
        <v>2021</v>
      </c>
      <c r="F962" s="3" t="s">
        <v>39</v>
      </c>
      <c r="G962" s="2">
        <f xml:space="preserve"> 2025 -DatosLimpios[[#This Row],[Year]]</f>
        <v>4</v>
      </c>
      <c r="H962" s="1" t="str">
        <f>IF(TRIM(DatosLimpios[[#This Row],[Attack Type]])="","Unknown",PROPER(TRIM(LOWER(DatosLimpios[[#This Row],[Attack Type]]))))</f>
        <v>Ddos</v>
      </c>
      <c r="I962" s="3" t="s">
        <v>12</v>
      </c>
      <c r="J96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62" s="11">
        <v>1847</v>
      </c>
      <c r="L962" s="11">
        <f>IF(DatosLimpios[[#This Row],[Financial Loss (in Million $) ]]="",0,ABS(DatosLimpios[[#This Row],[Financial Loss (in Million $) ]]))*1000</f>
        <v>1847000</v>
      </c>
      <c r="M962" s="11" t="str">
        <f>IF(DatosLimpios[[#This Row],[Perdida economica UNK]]&gt;4000000,"Alta", IF(DatosLimpios[[#This Row],[Perdida economica UNK]]&gt;100000,"Media", "Baja"))</f>
        <v>Media</v>
      </c>
      <c r="N962" s="18" t="s">
        <v>1011</v>
      </c>
      <c r="O962" s="3" t="s">
        <v>14</v>
      </c>
      <c r="P962" s="2">
        <f>IF(DatosLimpios[[#This Row],[Number of Affected Users]]="six hundred",600,VALUE(DatosLimpios[[#This Row],[Number of Affected Users]]))</f>
        <v>394957</v>
      </c>
      <c r="Q962" s="2">
        <f>IF(DatosLimpios[[#This Row],[Number of Affected Users]]="six hundred",600,VALUE(DatosLimpios[[#This Row],[Number of Affected Users]]))</f>
        <v>394957</v>
      </c>
      <c r="R962" s="11">
        <f>DatosLimpios[[#This Row],[Perdida economica UNK]] /DatosLimpios[[#This Row],[Nº de Usuarios Afectados]]</f>
        <v>4.6764584499072051</v>
      </c>
      <c r="S962" s="11" t="str">
        <f>IF(DatosLimpios[[#This Row],[Perdida $ por Usuario]]&gt;100, "Grave",IF(DatosLimpios[[#This Row],[Perdida $ por Usuario]]&gt;40, "Moderada","Leve"))</f>
        <v>Leve</v>
      </c>
      <c r="T962" s="1" t="str">
        <f t="shared" si="15"/>
        <v>Hacker Group</v>
      </c>
      <c r="U962" s="3" t="s">
        <v>25</v>
      </c>
      <c r="V962" s="3" t="s">
        <v>37</v>
      </c>
      <c r="W962" s="2">
        <v>27</v>
      </c>
      <c r="X962" s="2" t="str">
        <f>IF(DatosLimpios[[#This Row],[Incident Resolution Time (in Hours)]]&gt;50,"Tardia",IF(DatosLimpios[[#This Row],[Incident Resolution Time (in Hours)]]&gt;20,"Media","Rapida" ))</f>
        <v>Media</v>
      </c>
    </row>
    <row r="963" spans="1:24" x14ac:dyDescent="0.25">
      <c r="A963" s="2">
        <v>968</v>
      </c>
      <c r="B963" s="3" t="s">
        <v>41</v>
      </c>
      <c r="C9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963" s="1" t="str">
        <f>IFERROR(VLOOKUP(DatosLimpios[[#This Row],[Paises]], TablaRegiones[],2,FALSE), "Otra")</f>
        <v>Europa</v>
      </c>
      <c r="E963" s="2">
        <v>2019</v>
      </c>
      <c r="F963" s="3" t="s">
        <v>50</v>
      </c>
      <c r="G963" s="2">
        <f xml:space="preserve"> 2025 -DatosLimpios[[#This Row],[Year]]</f>
        <v>6</v>
      </c>
      <c r="H963" s="1" t="str">
        <f>IF(TRIM(DatosLimpios[[#This Row],[Attack Type]])="","Unknown",PROPER(TRIM(LOWER(DatosLimpios[[#This Row],[Attack Type]]))))</f>
        <v>Phishing</v>
      </c>
      <c r="I963" s="3" t="s">
        <v>27</v>
      </c>
      <c r="J96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63" s="11">
        <v>2888</v>
      </c>
      <c r="L963" s="11">
        <f>IF(DatosLimpios[[#This Row],[Financial Loss (in Million $) ]]="",0,ABS(DatosLimpios[[#This Row],[Financial Loss (in Million $) ]]))*1000</f>
        <v>2888000</v>
      </c>
      <c r="M963" s="11" t="str">
        <f>IF(DatosLimpios[[#This Row],[Perdida economica UNK]]&gt;4000000,"Alta", IF(DatosLimpios[[#This Row],[Perdida economica UNK]]&gt;100000,"Media", "Baja"))</f>
        <v>Media</v>
      </c>
      <c r="N963" s="18" t="s">
        <v>1012</v>
      </c>
      <c r="O963" s="3" t="s">
        <v>36</v>
      </c>
      <c r="P963" s="2">
        <f>IF(DatosLimpios[[#This Row],[Number of Affected Users]]="six hundred",600,VALUE(DatosLimpios[[#This Row],[Number of Affected Users]]))</f>
        <v>96640</v>
      </c>
      <c r="Q963" s="2">
        <f>IF(DatosLimpios[[#This Row],[Number of Affected Users]]="six hundred",600,VALUE(DatosLimpios[[#This Row],[Number of Affected Users]]))</f>
        <v>96640</v>
      </c>
      <c r="R963" s="11">
        <f>DatosLimpios[[#This Row],[Perdida economica UNK]] /DatosLimpios[[#This Row],[Nº de Usuarios Afectados]]</f>
        <v>29.8841059602649</v>
      </c>
      <c r="S963" s="11" t="str">
        <f>IF(DatosLimpios[[#This Row],[Perdida $ por Usuario]]&gt;100, "Grave",IF(DatosLimpios[[#This Row],[Perdida $ por Usuario]]&gt;40, "Moderada","Leve"))</f>
        <v>Leve</v>
      </c>
      <c r="T963" s="1" t="str">
        <f t="shared" si="15"/>
        <v>Unknown</v>
      </c>
      <c r="U963" s="3" t="s">
        <v>34</v>
      </c>
      <c r="V963" s="3" t="s">
        <v>37</v>
      </c>
      <c r="W963" s="2">
        <v>60</v>
      </c>
      <c r="X963" s="2" t="str">
        <f>IF(DatosLimpios[[#This Row],[Incident Resolution Time (in Hours)]]&gt;50,"Tardia",IF(DatosLimpios[[#This Row],[Incident Resolution Time (in Hours)]]&gt;20,"Media","Rapida" ))</f>
        <v>Tardia</v>
      </c>
    </row>
    <row r="964" spans="1:24" x14ac:dyDescent="0.25">
      <c r="A964" s="2">
        <v>969</v>
      </c>
      <c r="B964" s="3" t="s">
        <v>60</v>
      </c>
      <c r="C9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64" s="1" t="str">
        <f>IFERROR(VLOOKUP(DatosLimpios[[#This Row],[Paises]], TablaRegiones[],2,FALSE), "Otra")</f>
        <v>Asia</v>
      </c>
      <c r="E964" s="2">
        <v>2024</v>
      </c>
      <c r="F964" s="3" t="s">
        <v>39</v>
      </c>
      <c r="G964" s="2">
        <f xml:space="preserve"> 2025 -DatosLimpios[[#This Row],[Year]]</f>
        <v>1</v>
      </c>
      <c r="H964" s="1" t="str">
        <f>IF(TRIM(DatosLimpios[[#This Row],[Attack Type]])="","Unknown",PROPER(TRIM(LOWER(DatosLimpios[[#This Row],[Attack Type]]))))</f>
        <v>Ddos</v>
      </c>
      <c r="I964" s="3" t="s">
        <v>12</v>
      </c>
      <c r="J96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64" s="11">
        <v>195</v>
      </c>
      <c r="L964" s="11">
        <f>IF(DatosLimpios[[#This Row],[Financial Loss (in Million $) ]]="",0,ABS(DatosLimpios[[#This Row],[Financial Loss (in Million $) ]]))*1000</f>
        <v>195000</v>
      </c>
      <c r="M964" s="11" t="str">
        <f>IF(DatosLimpios[[#This Row],[Perdida economica UNK]]&gt;4000000,"Alta", IF(DatosLimpios[[#This Row],[Perdida economica UNK]]&gt;100000,"Media", "Baja"))</f>
        <v>Media</v>
      </c>
      <c r="N964" s="18" t="s">
        <v>1013</v>
      </c>
      <c r="O964" s="3" t="s">
        <v>33</v>
      </c>
      <c r="P964" s="2">
        <f>IF(DatosLimpios[[#This Row],[Number of Affected Users]]="six hundred",600,VALUE(DatosLimpios[[#This Row],[Number of Affected Users]]))</f>
        <v>325634</v>
      </c>
      <c r="Q964" s="2">
        <f>IF(DatosLimpios[[#This Row],[Number of Affected Users]]="six hundred",600,VALUE(DatosLimpios[[#This Row],[Number of Affected Users]]))</f>
        <v>325634</v>
      </c>
      <c r="R964" s="11">
        <f>DatosLimpios[[#This Row],[Perdida economica UNK]] /DatosLimpios[[#This Row],[Nº de Usuarios Afectados]]</f>
        <v>0.59883181731637358</v>
      </c>
      <c r="S964" s="11" t="str">
        <f>IF(DatosLimpios[[#This Row],[Perdida $ por Usuario]]&gt;100, "Grave",IF(DatosLimpios[[#This Row],[Perdida $ por Usuario]]&gt;40, "Moderada","Leve"))</f>
        <v>Leve</v>
      </c>
      <c r="T964" s="1" t="str">
        <f t="shared" si="15"/>
        <v>Insider</v>
      </c>
      <c r="U964" s="3" t="s">
        <v>25</v>
      </c>
      <c r="V964" s="3" t="s">
        <v>49</v>
      </c>
      <c r="W964" s="2">
        <v>5</v>
      </c>
      <c r="X964" s="2" t="str">
        <f>IF(DatosLimpios[[#This Row],[Incident Resolution Time (in Hours)]]&gt;50,"Tardia",IF(DatosLimpios[[#This Row],[Incident Resolution Time (in Hours)]]&gt;20,"Media","Rapida" ))</f>
        <v>Rapida</v>
      </c>
    </row>
    <row r="965" spans="1:24" x14ac:dyDescent="0.25">
      <c r="A965" s="2">
        <v>970</v>
      </c>
      <c r="B965" s="3" t="s">
        <v>41</v>
      </c>
      <c r="C9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965" s="1" t="str">
        <f>IFERROR(VLOOKUP(DatosLimpios[[#This Row],[Paises]], TablaRegiones[],2,FALSE), "Otra")</f>
        <v>Europa</v>
      </c>
      <c r="E965" s="2">
        <v>2023</v>
      </c>
      <c r="F965" s="3" t="s">
        <v>42</v>
      </c>
      <c r="G965" s="2">
        <f xml:space="preserve"> 2025 -DatosLimpios[[#This Row],[Year]]</f>
        <v>2</v>
      </c>
      <c r="H965" s="1" t="str">
        <f>IF(TRIM(DatosLimpios[[#This Row],[Attack Type]])="","Unknown",PROPER(TRIM(LOWER(DatosLimpios[[#This Row],[Attack Type]]))))</f>
        <v>Sql Injection</v>
      </c>
      <c r="I965" s="3" t="s">
        <v>69</v>
      </c>
      <c r="J96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65" s="11">
        <v>2963</v>
      </c>
      <c r="L965" s="11">
        <f>IF(DatosLimpios[[#This Row],[Financial Loss (in Million $) ]]="",0,ABS(DatosLimpios[[#This Row],[Financial Loss (in Million $) ]]))*1000</f>
        <v>2963000</v>
      </c>
      <c r="M965" s="11" t="str">
        <f>IF(DatosLimpios[[#This Row],[Perdida economica UNK]]&gt;4000000,"Alta", IF(DatosLimpios[[#This Row],[Perdida economica UNK]]&gt;100000,"Media", "Baja"))</f>
        <v>Media</v>
      </c>
      <c r="N965" s="18" t="s">
        <v>1014</v>
      </c>
      <c r="O965" s="3" t="s">
        <v>14</v>
      </c>
      <c r="P965" s="2">
        <f>IF(DatosLimpios[[#This Row],[Number of Affected Users]]="six hundred",600,VALUE(DatosLimpios[[#This Row],[Number of Affected Users]]))</f>
        <v>662667</v>
      </c>
      <c r="Q965" s="2">
        <f>IF(DatosLimpios[[#This Row],[Number of Affected Users]]="six hundred",600,VALUE(DatosLimpios[[#This Row],[Number of Affected Users]]))</f>
        <v>662667</v>
      </c>
      <c r="R965" s="11">
        <f>DatosLimpios[[#This Row],[Perdida economica UNK]] /DatosLimpios[[#This Row],[Nº de Usuarios Afectados]]</f>
        <v>4.4713257186490347</v>
      </c>
      <c r="S965" s="11" t="str">
        <f>IF(DatosLimpios[[#This Row],[Perdida $ por Usuario]]&gt;100, "Grave",IF(DatosLimpios[[#This Row],[Perdida $ por Usuario]]&gt;40, "Moderada","Leve"))</f>
        <v>Leve</v>
      </c>
      <c r="T965" s="1" t="str">
        <f t="shared" si="15"/>
        <v>Hacker Group</v>
      </c>
      <c r="U965" s="3" t="s">
        <v>52</v>
      </c>
      <c r="V965" s="3" t="s">
        <v>16</v>
      </c>
      <c r="W965" s="2">
        <v>30</v>
      </c>
      <c r="X965" s="2" t="str">
        <f>IF(DatosLimpios[[#This Row],[Incident Resolution Time (in Hours)]]&gt;50,"Tardia",IF(DatosLimpios[[#This Row],[Incident Resolution Time (in Hours)]]&gt;20,"Media","Rapida" ))</f>
        <v>Media</v>
      </c>
    </row>
    <row r="966" spans="1:24" x14ac:dyDescent="0.25">
      <c r="A966" s="2">
        <v>971</v>
      </c>
      <c r="B966" s="3" t="s">
        <v>87</v>
      </c>
      <c r="C9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966" s="1" t="str">
        <f>IFERROR(VLOOKUP(DatosLimpios[[#This Row],[Paises]], TablaRegiones[],2,FALSE), "Otra")</f>
        <v>América</v>
      </c>
      <c r="E966" s="2">
        <v>2024</v>
      </c>
      <c r="F966" s="3" t="s">
        <v>50</v>
      </c>
      <c r="G966" s="2">
        <f xml:space="preserve"> 2025 -DatosLimpios[[#This Row],[Year]]</f>
        <v>1</v>
      </c>
      <c r="H966" s="1" t="str">
        <f>IF(TRIM(DatosLimpios[[#This Row],[Attack Type]])="","Unknown",PROPER(TRIM(LOWER(DatosLimpios[[#This Row],[Attack Type]]))))</f>
        <v>Phishing</v>
      </c>
      <c r="I966" s="3" t="s">
        <v>23</v>
      </c>
      <c r="J96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66" s="11">
        <v>5724</v>
      </c>
      <c r="L966" s="11">
        <f>IF(DatosLimpios[[#This Row],[Financial Loss (in Million $) ]]="",0,ABS(DatosLimpios[[#This Row],[Financial Loss (in Million $) ]]))*1000</f>
        <v>5724000</v>
      </c>
      <c r="M966" s="11" t="str">
        <f>IF(DatosLimpios[[#This Row],[Perdida economica UNK]]&gt;4000000,"Alta", IF(DatosLimpios[[#This Row],[Perdida economica UNK]]&gt;100000,"Media", "Baja"))</f>
        <v>Alta</v>
      </c>
      <c r="N966" s="18" t="s">
        <v>1015</v>
      </c>
      <c r="O966" s="3" t="s">
        <v>36</v>
      </c>
      <c r="P966" s="2">
        <f>IF(DatosLimpios[[#This Row],[Number of Affected Users]]="six hundred",600,VALUE(DatosLimpios[[#This Row],[Number of Affected Users]]))</f>
        <v>107681</v>
      </c>
      <c r="Q966" s="2">
        <f>IF(DatosLimpios[[#This Row],[Number of Affected Users]]="six hundred",600,VALUE(DatosLimpios[[#This Row],[Number of Affected Users]]))</f>
        <v>107681</v>
      </c>
      <c r="R966" s="11">
        <f>DatosLimpios[[#This Row],[Perdida economica UNK]] /DatosLimpios[[#This Row],[Nº de Usuarios Afectados]]</f>
        <v>53.157010057484605</v>
      </c>
      <c r="S966" s="11" t="str">
        <f>IF(DatosLimpios[[#This Row],[Perdida $ por Usuario]]&gt;100, "Grave",IF(DatosLimpios[[#This Row],[Perdida $ por Usuario]]&gt;40, "Moderada","Leve"))</f>
        <v>Moderada</v>
      </c>
      <c r="T966" s="1" t="str">
        <f t="shared" si="15"/>
        <v>Unknown</v>
      </c>
      <c r="U966" s="3" t="s">
        <v>52</v>
      </c>
      <c r="V966" s="3" t="s">
        <v>16</v>
      </c>
      <c r="W966" s="2">
        <v>18</v>
      </c>
      <c r="X966" s="2" t="str">
        <f>IF(DatosLimpios[[#This Row],[Incident Resolution Time (in Hours)]]&gt;50,"Tardia",IF(DatosLimpios[[#This Row],[Incident Resolution Time (in Hours)]]&gt;20,"Media","Rapida" ))</f>
        <v>Rapida</v>
      </c>
    </row>
    <row r="967" spans="1:24" x14ac:dyDescent="0.25">
      <c r="A967" s="2">
        <v>972</v>
      </c>
      <c r="B967" s="3" t="s">
        <v>60</v>
      </c>
      <c r="C9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67" s="1" t="str">
        <f>IFERROR(VLOOKUP(DatosLimpios[[#This Row],[Paises]], TablaRegiones[],2,FALSE), "Otra")</f>
        <v>Asia</v>
      </c>
      <c r="E967" s="2">
        <v>2017</v>
      </c>
      <c r="F967" s="3" t="s">
        <v>50</v>
      </c>
      <c r="G967" s="2">
        <f xml:space="preserve"> 2025 -DatosLimpios[[#This Row],[Year]]</f>
        <v>8</v>
      </c>
      <c r="H967" s="1" t="str">
        <f>IF(TRIM(DatosLimpios[[#This Row],[Attack Type]])="","Unknown",PROPER(TRIM(LOWER(DatosLimpios[[#This Row],[Attack Type]]))))</f>
        <v>Phishing</v>
      </c>
      <c r="I967" s="3" t="s">
        <v>46</v>
      </c>
      <c r="J96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67" s="11">
        <v>32</v>
      </c>
      <c r="L967" s="11">
        <f>IF(DatosLimpios[[#This Row],[Financial Loss (in Million $) ]]="",0,ABS(DatosLimpios[[#This Row],[Financial Loss (in Million $) ]]))*1000</f>
        <v>32000</v>
      </c>
      <c r="M967" s="11" t="str">
        <f>IF(DatosLimpios[[#This Row],[Perdida economica UNK]]&gt;4000000,"Alta", IF(DatosLimpios[[#This Row],[Perdida economica UNK]]&gt;100000,"Media", "Baja"))</f>
        <v>Baja</v>
      </c>
      <c r="N967" s="18" t="s">
        <v>1016</v>
      </c>
      <c r="O967" s="3" t="s">
        <v>33</v>
      </c>
      <c r="P967" s="2">
        <f>IF(DatosLimpios[[#This Row],[Number of Affected Users]]="six hundred",600,VALUE(DatosLimpios[[#This Row],[Number of Affected Users]]))</f>
        <v>982243</v>
      </c>
      <c r="Q967" s="2">
        <f>IF(DatosLimpios[[#This Row],[Number of Affected Users]]="six hundred",600,VALUE(DatosLimpios[[#This Row],[Number of Affected Users]]))</f>
        <v>982243</v>
      </c>
      <c r="R967" s="11">
        <f>DatosLimpios[[#This Row],[Perdida economica UNK]] /DatosLimpios[[#This Row],[Nº de Usuarios Afectados]]</f>
        <v>3.2578496359862069E-2</v>
      </c>
      <c r="S967" s="11" t="str">
        <f>IF(DatosLimpios[[#This Row],[Perdida $ por Usuario]]&gt;100, "Grave",IF(DatosLimpios[[#This Row],[Perdida $ por Usuario]]&gt;40, "Moderada","Leve"))</f>
        <v>Leve</v>
      </c>
      <c r="T967" s="1" t="str">
        <f t="shared" si="15"/>
        <v>Insider</v>
      </c>
      <c r="U967" s="3" t="s">
        <v>52</v>
      </c>
      <c r="V967" s="3" t="s">
        <v>57</v>
      </c>
      <c r="W967" s="2">
        <v>6</v>
      </c>
      <c r="X967" s="2" t="str">
        <f>IF(DatosLimpios[[#This Row],[Incident Resolution Time (in Hours)]]&gt;50,"Tardia",IF(DatosLimpios[[#This Row],[Incident Resolution Time (in Hours)]]&gt;20,"Media","Rapida" ))</f>
        <v>Rapida</v>
      </c>
    </row>
    <row r="968" spans="1:24" x14ac:dyDescent="0.25">
      <c r="A968" s="2">
        <v>973</v>
      </c>
      <c r="B968" s="3" t="s">
        <v>71</v>
      </c>
      <c r="C9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68" s="1" t="str">
        <f>IFERROR(VLOOKUP(DatosLimpios[[#This Row],[Paises]], TablaRegiones[],2,FALSE), "Otra")</f>
        <v>Asia</v>
      </c>
      <c r="E968" s="2">
        <v>2022</v>
      </c>
      <c r="F968" s="3" t="s">
        <v>42</v>
      </c>
      <c r="G968" s="2">
        <f xml:space="preserve"> 2025 -DatosLimpios[[#This Row],[Year]]</f>
        <v>3</v>
      </c>
      <c r="H968" s="1" t="str">
        <f>IF(TRIM(DatosLimpios[[#This Row],[Attack Type]])="","Unknown",PROPER(TRIM(LOWER(DatosLimpios[[#This Row],[Attack Type]]))))</f>
        <v>Sql Injection</v>
      </c>
      <c r="I968" s="3" t="s">
        <v>69</v>
      </c>
      <c r="J96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68" s="11">
        <v>7919</v>
      </c>
      <c r="L968" s="11">
        <f>IF(DatosLimpios[[#This Row],[Financial Loss (in Million $) ]]="",0,ABS(DatosLimpios[[#This Row],[Financial Loss (in Million $) ]]))*1000</f>
        <v>7919000</v>
      </c>
      <c r="M968" s="11" t="str">
        <f>IF(DatosLimpios[[#This Row],[Perdida economica UNK]]&gt;4000000,"Alta", IF(DatosLimpios[[#This Row],[Perdida economica UNK]]&gt;100000,"Media", "Baja"))</f>
        <v>Alta</v>
      </c>
      <c r="N968" s="18" t="s">
        <v>1017</v>
      </c>
      <c r="O968" s="3" t="s">
        <v>36</v>
      </c>
      <c r="P968" s="2">
        <f>IF(DatosLimpios[[#This Row],[Number of Affected Users]]="six hundred",600,VALUE(DatosLimpios[[#This Row],[Number of Affected Users]]))</f>
        <v>950425</v>
      </c>
      <c r="Q968" s="2">
        <f>IF(DatosLimpios[[#This Row],[Number of Affected Users]]="six hundred",600,VALUE(DatosLimpios[[#This Row],[Number of Affected Users]]))</f>
        <v>950425</v>
      </c>
      <c r="R968" s="11">
        <f>DatosLimpios[[#This Row],[Perdida economica UNK]] /DatosLimpios[[#This Row],[Nº de Usuarios Afectados]]</f>
        <v>8.3320619722755609</v>
      </c>
      <c r="S968" s="11" t="str">
        <f>IF(DatosLimpios[[#This Row],[Perdida $ por Usuario]]&gt;100, "Grave",IF(DatosLimpios[[#This Row],[Perdida $ por Usuario]]&gt;40, "Moderada","Leve"))</f>
        <v>Leve</v>
      </c>
      <c r="T968" s="1" t="str">
        <f t="shared" si="15"/>
        <v>Unknown</v>
      </c>
      <c r="U968" s="3" t="s">
        <v>34</v>
      </c>
      <c r="V968" s="3" t="s">
        <v>37</v>
      </c>
      <c r="W968" s="2">
        <v>54</v>
      </c>
      <c r="X968" s="2" t="str">
        <f>IF(DatosLimpios[[#This Row],[Incident Resolution Time (in Hours)]]&gt;50,"Tardia",IF(DatosLimpios[[#This Row],[Incident Resolution Time (in Hours)]]&gt;20,"Media","Rapida" ))</f>
        <v>Tardia</v>
      </c>
    </row>
    <row r="969" spans="1:24" x14ac:dyDescent="0.25">
      <c r="A969" s="2">
        <v>974</v>
      </c>
      <c r="B969" s="3" t="s">
        <v>66</v>
      </c>
      <c r="C9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69" s="1" t="str">
        <f>IFERROR(VLOOKUP(DatosLimpios[[#This Row],[Paises]], TablaRegiones[],2,FALSE), "Otra")</f>
        <v>América</v>
      </c>
      <c r="E969" s="2">
        <v>2017</v>
      </c>
      <c r="F969" s="3" t="s">
        <v>17</v>
      </c>
      <c r="G969" s="2">
        <f xml:space="preserve"> 2025 -DatosLimpios[[#This Row],[Year]]</f>
        <v>8</v>
      </c>
      <c r="H969" s="1" t="str">
        <f>IF(TRIM(DatosLimpios[[#This Row],[Attack Type]])="","Unknown",PROPER(TRIM(LOWER(DatosLimpios[[#This Row],[Attack Type]]))))</f>
        <v>Ransomware</v>
      </c>
      <c r="I969" s="3" t="s">
        <v>12</v>
      </c>
      <c r="J96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969" s="11">
        <v>805</v>
      </c>
      <c r="L969" s="11">
        <f>IF(DatosLimpios[[#This Row],[Financial Loss (in Million $) ]]="",0,ABS(DatosLimpios[[#This Row],[Financial Loss (in Million $) ]]))*1000</f>
        <v>805000</v>
      </c>
      <c r="M969" s="11" t="str">
        <f>IF(DatosLimpios[[#This Row],[Perdida economica UNK]]&gt;4000000,"Alta", IF(DatosLimpios[[#This Row],[Perdida economica UNK]]&gt;100000,"Media", "Baja"))</f>
        <v>Media</v>
      </c>
      <c r="N969" s="18" t="s">
        <v>1018</v>
      </c>
      <c r="O969" s="3" t="s">
        <v>33</v>
      </c>
      <c r="P969" s="2">
        <f>IF(DatosLimpios[[#This Row],[Number of Affected Users]]="six hundred",600,VALUE(DatosLimpios[[#This Row],[Number of Affected Users]]))</f>
        <v>279808</v>
      </c>
      <c r="Q969" s="2">
        <f>IF(DatosLimpios[[#This Row],[Number of Affected Users]]="six hundred",600,VALUE(DatosLimpios[[#This Row],[Number of Affected Users]]))</f>
        <v>279808</v>
      </c>
      <c r="R969" s="11">
        <f>DatosLimpios[[#This Row],[Perdida economica UNK]] /DatosLimpios[[#This Row],[Nº de Usuarios Afectados]]</f>
        <v>2.8769727813357733</v>
      </c>
      <c r="S969" s="11" t="str">
        <f>IF(DatosLimpios[[#This Row],[Perdida $ por Usuario]]&gt;100, "Grave",IF(DatosLimpios[[#This Row],[Perdida $ por Usuario]]&gt;40, "Moderada","Leve"))</f>
        <v>Leve</v>
      </c>
      <c r="T969" s="1" t="str">
        <f t="shared" si="15"/>
        <v>Insider</v>
      </c>
      <c r="U969" s="3" t="s">
        <v>34</v>
      </c>
      <c r="V969" s="3" t="s">
        <v>37</v>
      </c>
      <c r="W969" s="2">
        <v>60</v>
      </c>
      <c r="X969" s="2" t="str">
        <f>IF(DatosLimpios[[#This Row],[Incident Resolution Time (in Hours)]]&gt;50,"Tardia",IF(DatosLimpios[[#This Row],[Incident Resolution Time (in Hours)]]&gt;20,"Media","Rapida" ))</f>
        <v>Tardia</v>
      </c>
    </row>
    <row r="970" spans="1:24" x14ac:dyDescent="0.25">
      <c r="A970" s="2">
        <v>975</v>
      </c>
      <c r="B970" s="3" t="s">
        <v>45</v>
      </c>
      <c r="C9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70" s="1" t="str">
        <f>IFERROR(VLOOKUP(DatosLimpios[[#This Row],[Paises]], TablaRegiones[],2,FALSE), "Otra")</f>
        <v>Asia</v>
      </c>
      <c r="E970" s="2">
        <v>2024</v>
      </c>
      <c r="F970" s="3" t="s">
        <v>42</v>
      </c>
      <c r="G970" s="2">
        <f xml:space="preserve"> 2025 -DatosLimpios[[#This Row],[Year]]</f>
        <v>1</v>
      </c>
      <c r="H970" s="1" t="str">
        <f>IF(TRIM(DatosLimpios[[#This Row],[Attack Type]])="","Unknown",PROPER(TRIM(LOWER(DatosLimpios[[#This Row],[Attack Type]]))))</f>
        <v>Sql Injection</v>
      </c>
      <c r="I970" s="3" t="s">
        <v>27</v>
      </c>
      <c r="J97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70" s="11">
        <v>712</v>
      </c>
      <c r="L970" s="11">
        <f>IF(DatosLimpios[[#This Row],[Financial Loss (in Million $) ]]="",0,ABS(DatosLimpios[[#This Row],[Financial Loss (in Million $) ]]))*1000</f>
        <v>712000</v>
      </c>
      <c r="M970" s="11" t="str">
        <f>IF(DatosLimpios[[#This Row],[Perdida economica UNK]]&gt;4000000,"Alta", IF(DatosLimpios[[#This Row],[Perdida economica UNK]]&gt;100000,"Media", "Baja"))</f>
        <v>Media</v>
      </c>
      <c r="N970" s="18" t="s">
        <v>1019</v>
      </c>
      <c r="O970" s="3" t="s">
        <v>36</v>
      </c>
      <c r="P970" s="2">
        <f>IF(DatosLimpios[[#This Row],[Number of Affected Users]]="six hundred",600,VALUE(DatosLimpios[[#This Row],[Number of Affected Users]]))</f>
        <v>190099</v>
      </c>
      <c r="Q970" s="2">
        <f>IF(DatosLimpios[[#This Row],[Number of Affected Users]]="six hundred",600,VALUE(DatosLimpios[[#This Row],[Number of Affected Users]]))</f>
        <v>190099</v>
      </c>
      <c r="R970" s="11">
        <f>DatosLimpios[[#This Row],[Perdida economica UNK]] /DatosLimpios[[#This Row],[Nº de Usuarios Afectados]]</f>
        <v>3.7454168617404617</v>
      </c>
      <c r="S970" s="11" t="str">
        <f>IF(DatosLimpios[[#This Row],[Perdida $ por Usuario]]&gt;100, "Grave",IF(DatosLimpios[[#This Row],[Perdida $ por Usuario]]&gt;40, "Moderada","Leve"))</f>
        <v>Leve</v>
      </c>
      <c r="T970" s="1" t="str">
        <f t="shared" si="15"/>
        <v>Unknown</v>
      </c>
      <c r="U970" s="3" t="s">
        <v>52</v>
      </c>
      <c r="V970" s="3" t="s">
        <v>31</v>
      </c>
      <c r="W970" s="2">
        <v>15</v>
      </c>
      <c r="X970" s="2" t="str">
        <f>IF(DatosLimpios[[#This Row],[Incident Resolution Time (in Hours)]]&gt;50,"Tardia",IF(DatosLimpios[[#This Row],[Incident Resolution Time (in Hours)]]&gt;20,"Media","Rapida" ))</f>
        <v>Rapida</v>
      </c>
    </row>
    <row r="971" spans="1:24" x14ac:dyDescent="0.25">
      <c r="A971" s="2">
        <v>976</v>
      </c>
      <c r="B971" s="3" t="s">
        <v>66</v>
      </c>
      <c r="C9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71" s="1" t="str">
        <f>IFERROR(VLOOKUP(DatosLimpios[[#This Row],[Paises]], TablaRegiones[],2,FALSE), "Otra")</f>
        <v>América</v>
      </c>
      <c r="E971" s="2">
        <v>2019</v>
      </c>
      <c r="F971" s="3" t="s">
        <v>63</v>
      </c>
      <c r="G971" s="2">
        <f xml:space="preserve"> 2025 -DatosLimpios[[#This Row],[Year]]</f>
        <v>6</v>
      </c>
      <c r="H971" s="1" t="str">
        <f>IF(TRIM(DatosLimpios[[#This Row],[Attack Type]])="","Unknown",PROPER(TRIM(LOWER(DatosLimpios[[#This Row],[Attack Type]]))))</f>
        <v>Malware</v>
      </c>
      <c r="I971" s="3" t="s">
        <v>69</v>
      </c>
      <c r="J97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71" s="11">
        <v>1204</v>
      </c>
      <c r="L971" s="11">
        <f>IF(DatosLimpios[[#This Row],[Financial Loss (in Million $) ]]="",0,ABS(DatosLimpios[[#This Row],[Financial Loss (in Million $) ]]))*1000</f>
        <v>1204000</v>
      </c>
      <c r="M971" s="11" t="str">
        <f>IF(DatosLimpios[[#This Row],[Perdida economica UNK]]&gt;4000000,"Alta", IF(DatosLimpios[[#This Row],[Perdida economica UNK]]&gt;100000,"Media", "Baja"))</f>
        <v>Media</v>
      </c>
      <c r="N971" s="18" t="s">
        <v>1020</v>
      </c>
      <c r="O971" s="3" t="s">
        <v>29</v>
      </c>
      <c r="P971" s="2">
        <f>IF(DatosLimpios[[#This Row],[Number of Affected Users]]="six hundred",600,VALUE(DatosLimpios[[#This Row],[Number of Affected Users]]))</f>
        <v>713035</v>
      </c>
      <c r="Q971" s="2">
        <f>IF(DatosLimpios[[#This Row],[Number of Affected Users]]="six hundred",600,VALUE(DatosLimpios[[#This Row],[Number of Affected Users]]))</f>
        <v>713035</v>
      </c>
      <c r="R971" s="11">
        <f>DatosLimpios[[#This Row],[Perdida economica UNK]] /DatosLimpios[[#This Row],[Nº de Usuarios Afectados]]</f>
        <v>1.6885566627164164</v>
      </c>
      <c r="S971" s="11" t="str">
        <f>IF(DatosLimpios[[#This Row],[Perdida $ por Usuario]]&gt;100, "Grave",IF(DatosLimpios[[#This Row],[Perdida $ por Usuario]]&gt;40, "Moderada","Leve"))</f>
        <v>Leve</v>
      </c>
      <c r="T971" s="1" t="str">
        <f t="shared" si="15"/>
        <v>Nation-state</v>
      </c>
      <c r="U971" s="3" t="s">
        <v>34</v>
      </c>
      <c r="V971" s="3" t="s">
        <v>31</v>
      </c>
      <c r="W971" s="2">
        <v>59</v>
      </c>
      <c r="X971" s="2" t="str">
        <f>IF(DatosLimpios[[#This Row],[Incident Resolution Time (in Hours)]]&gt;50,"Tardia",IF(DatosLimpios[[#This Row],[Incident Resolution Time (in Hours)]]&gt;20,"Media","Rapida" ))</f>
        <v>Tardia</v>
      </c>
    </row>
    <row r="972" spans="1:24" x14ac:dyDescent="0.25">
      <c r="A972" s="2">
        <v>977</v>
      </c>
      <c r="B972" s="3" t="s">
        <v>58</v>
      </c>
      <c r="C9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972" s="1" t="str">
        <f>IFERROR(VLOOKUP(DatosLimpios[[#This Row],[Paises]], TablaRegiones[],2,FALSE), "Otra")</f>
        <v>Oceanía</v>
      </c>
      <c r="E972" s="2">
        <v>2016</v>
      </c>
      <c r="F972" s="3" t="s">
        <v>63</v>
      </c>
      <c r="G972" s="2">
        <f xml:space="preserve"> 2025 -DatosLimpios[[#This Row],[Year]]</f>
        <v>9</v>
      </c>
      <c r="H972" s="1" t="str">
        <f>IF(TRIM(DatosLimpios[[#This Row],[Attack Type]])="","Unknown",PROPER(TRIM(LOWER(DatosLimpios[[#This Row],[Attack Type]]))))</f>
        <v>Malware</v>
      </c>
      <c r="I972" s="3" t="s">
        <v>18</v>
      </c>
      <c r="J97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72" s="11">
        <v>2905</v>
      </c>
      <c r="L972" s="11">
        <f>IF(DatosLimpios[[#This Row],[Financial Loss (in Million $) ]]="",0,ABS(DatosLimpios[[#This Row],[Financial Loss (in Million $) ]]))*1000</f>
        <v>2905000</v>
      </c>
      <c r="M972" s="11" t="str">
        <f>IF(DatosLimpios[[#This Row],[Perdida economica UNK]]&gt;4000000,"Alta", IF(DatosLimpios[[#This Row],[Perdida economica UNK]]&gt;100000,"Media", "Baja"))</f>
        <v>Media</v>
      </c>
      <c r="N972" s="18" t="s">
        <v>1021</v>
      </c>
      <c r="O972" s="3" t="s">
        <v>29</v>
      </c>
      <c r="P972" s="2">
        <f>IF(DatosLimpios[[#This Row],[Number of Affected Users]]="six hundred",600,VALUE(DatosLimpios[[#This Row],[Number of Affected Users]]))</f>
        <v>817347</v>
      </c>
      <c r="Q972" s="2">
        <f>IF(DatosLimpios[[#This Row],[Number of Affected Users]]="six hundred",600,VALUE(DatosLimpios[[#This Row],[Number of Affected Users]]))</f>
        <v>817347</v>
      </c>
      <c r="R972" s="11">
        <f>DatosLimpios[[#This Row],[Perdida economica UNK]] /DatosLimpios[[#This Row],[Nº de Usuarios Afectados]]</f>
        <v>3.5541820059289382</v>
      </c>
      <c r="S972" s="11" t="str">
        <f>IF(DatosLimpios[[#This Row],[Perdida $ por Usuario]]&gt;100, "Grave",IF(DatosLimpios[[#This Row],[Perdida $ por Usuario]]&gt;40, "Moderada","Leve"))</f>
        <v>Leve</v>
      </c>
      <c r="T972" s="1" t="str">
        <f t="shared" si="15"/>
        <v>Nation-state</v>
      </c>
      <c r="U972" s="3" t="s">
        <v>25</v>
      </c>
      <c r="V972" s="3" t="s">
        <v>37</v>
      </c>
      <c r="W972" s="2">
        <v>68</v>
      </c>
      <c r="X972" s="2" t="str">
        <f>IF(DatosLimpios[[#This Row],[Incident Resolution Time (in Hours)]]&gt;50,"Tardia",IF(DatosLimpios[[#This Row],[Incident Resolution Time (in Hours)]]&gt;20,"Media","Rapida" ))</f>
        <v>Tardia</v>
      </c>
    </row>
    <row r="973" spans="1:24" x14ac:dyDescent="0.25">
      <c r="A973" s="2">
        <v>978</v>
      </c>
      <c r="B973" s="3" t="s">
        <v>32</v>
      </c>
      <c r="C9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973" s="1" t="str">
        <f>IFERROR(VLOOKUP(DatosLimpios[[#This Row],[Paises]], TablaRegiones[],2,FALSE), "Otra")</f>
        <v>Europa</v>
      </c>
      <c r="E973" s="2">
        <v>2023</v>
      </c>
      <c r="F973" s="3" t="s">
        <v>17</v>
      </c>
      <c r="G973" s="2">
        <f xml:space="preserve"> 2025 -DatosLimpios[[#This Row],[Year]]</f>
        <v>2</v>
      </c>
      <c r="H973" s="1" t="str">
        <f>IF(TRIM(DatosLimpios[[#This Row],[Attack Type]])="","Unknown",PROPER(TRIM(LOWER(DatosLimpios[[#This Row],[Attack Type]]))))</f>
        <v>Ransomware</v>
      </c>
      <c r="I973" s="3" t="s">
        <v>47</v>
      </c>
      <c r="J97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73" s="11">
        <v>2818</v>
      </c>
      <c r="L973" s="11">
        <f>IF(DatosLimpios[[#This Row],[Financial Loss (in Million $) ]]="",0,ABS(DatosLimpios[[#This Row],[Financial Loss (in Million $) ]]))*1000</f>
        <v>2818000</v>
      </c>
      <c r="M973" s="11" t="str">
        <f>IF(DatosLimpios[[#This Row],[Perdida economica UNK]]&gt;4000000,"Alta", IF(DatosLimpios[[#This Row],[Perdida economica UNK]]&gt;100000,"Media", "Baja"))</f>
        <v>Media</v>
      </c>
      <c r="N973" s="18" t="s">
        <v>1022</v>
      </c>
      <c r="O973" s="3" t="s">
        <v>36</v>
      </c>
      <c r="P973" s="2">
        <f>IF(DatosLimpios[[#This Row],[Number of Affected Users]]="six hundred",600,VALUE(DatosLimpios[[#This Row],[Number of Affected Users]]))</f>
        <v>707214</v>
      </c>
      <c r="Q973" s="2">
        <f>IF(DatosLimpios[[#This Row],[Number of Affected Users]]="six hundred",600,VALUE(DatosLimpios[[#This Row],[Number of Affected Users]]))</f>
        <v>707214</v>
      </c>
      <c r="R973" s="11">
        <f>DatosLimpios[[#This Row],[Perdida economica UNK]] /DatosLimpios[[#This Row],[Nº de Usuarios Afectados]]</f>
        <v>3.9846496251488235</v>
      </c>
      <c r="S973" s="11" t="str">
        <f>IF(DatosLimpios[[#This Row],[Perdida $ por Usuario]]&gt;100, "Grave",IF(DatosLimpios[[#This Row],[Perdida $ por Usuario]]&gt;40, "Moderada","Leve"))</f>
        <v>Leve</v>
      </c>
      <c r="T973" s="1" t="str">
        <f t="shared" si="15"/>
        <v>Unknown</v>
      </c>
      <c r="U973" s="3" t="s">
        <v>25</v>
      </c>
      <c r="V973" s="3" t="s">
        <v>31</v>
      </c>
      <c r="W973" s="2">
        <v>11</v>
      </c>
      <c r="X973" s="2" t="str">
        <f>IF(DatosLimpios[[#This Row],[Incident Resolution Time (in Hours)]]&gt;50,"Tardia",IF(DatosLimpios[[#This Row],[Incident Resolution Time (in Hours)]]&gt;20,"Media","Rapida" ))</f>
        <v>Rapida</v>
      </c>
    </row>
    <row r="974" spans="1:24" x14ac:dyDescent="0.25">
      <c r="A974" s="2">
        <v>979</v>
      </c>
      <c r="B974" s="3" t="s">
        <v>26</v>
      </c>
      <c r="C9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74" s="1" t="str">
        <f>IFERROR(VLOOKUP(DatosLimpios[[#This Row],[Paises]], TablaRegiones[],2,FALSE), "Otra")</f>
        <v>Europa</v>
      </c>
      <c r="E974" s="2">
        <v>2016</v>
      </c>
      <c r="F974" s="3" t="s">
        <v>39</v>
      </c>
      <c r="G974" s="2">
        <f xml:space="preserve"> 2025 -DatosLimpios[[#This Row],[Year]]</f>
        <v>9</v>
      </c>
      <c r="H974" s="1" t="str">
        <f>IF(TRIM(DatosLimpios[[#This Row],[Attack Type]])="","Unknown",PROPER(TRIM(LOWER(DatosLimpios[[#This Row],[Attack Type]]))))</f>
        <v>Ddos</v>
      </c>
      <c r="I974" s="3" t="s">
        <v>18</v>
      </c>
      <c r="J97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74" s="11">
        <v>3926</v>
      </c>
      <c r="L974" s="11">
        <f>IF(DatosLimpios[[#This Row],[Financial Loss (in Million $) ]]="",0,ABS(DatosLimpios[[#This Row],[Financial Loss (in Million $) ]]))*1000</f>
        <v>3926000</v>
      </c>
      <c r="M974" s="11" t="str">
        <f>IF(DatosLimpios[[#This Row],[Perdida economica UNK]]&gt;4000000,"Alta", IF(DatosLimpios[[#This Row],[Perdida economica UNK]]&gt;100000,"Media", "Baja"))</f>
        <v>Media</v>
      </c>
      <c r="N974" s="18" t="s">
        <v>1023</v>
      </c>
      <c r="O974" s="3" t="s">
        <v>14</v>
      </c>
      <c r="P974" s="2">
        <f>IF(DatosLimpios[[#This Row],[Number of Affected Users]]="six hundred",600,VALUE(DatosLimpios[[#This Row],[Number of Affected Users]]))</f>
        <v>668780</v>
      </c>
      <c r="Q974" s="2">
        <f>IF(DatosLimpios[[#This Row],[Number of Affected Users]]="six hundred",600,VALUE(DatosLimpios[[#This Row],[Number of Affected Users]]))</f>
        <v>668780</v>
      </c>
      <c r="R974" s="11">
        <f>DatosLimpios[[#This Row],[Perdida economica UNK]] /DatosLimpios[[#This Row],[Nº de Usuarios Afectados]]</f>
        <v>5.8703908609707227</v>
      </c>
      <c r="S974" s="11" t="str">
        <f>IF(DatosLimpios[[#This Row],[Perdida $ por Usuario]]&gt;100, "Grave",IF(DatosLimpios[[#This Row],[Perdida $ por Usuario]]&gt;40, "Moderada","Leve"))</f>
        <v>Leve</v>
      </c>
      <c r="T974" s="1" t="str">
        <f t="shared" si="15"/>
        <v>Hacker Group</v>
      </c>
      <c r="U974" s="3" t="s">
        <v>52</v>
      </c>
      <c r="V974" s="3" t="s">
        <v>49</v>
      </c>
      <c r="W974" s="2">
        <v>33</v>
      </c>
      <c r="X974" s="2" t="str">
        <f>IF(DatosLimpios[[#This Row],[Incident Resolution Time (in Hours)]]&gt;50,"Tardia",IF(DatosLimpios[[#This Row],[Incident Resolution Time (in Hours)]]&gt;20,"Media","Rapida" ))</f>
        <v>Media</v>
      </c>
    </row>
    <row r="975" spans="1:24" x14ac:dyDescent="0.25">
      <c r="A975" s="2">
        <v>980</v>
      </c>
      <c r="B975" s="3" t="s">
        <v>60</v>
      </c>
      <c r="C9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75" s="1" t="str">
        <f>IFERROR(VLOOKUP(DatosLimpios[[#This Row],[Paises]], TablaRegiones[],2,FALSE), "Otra")</f>
        <v>Asia</v>
      </c>
      <c r="E975" s="2">
        <v>2015</v>
      </c>
      <c r="F975" s="3" t="s">
        <v>39</v>
      </c>
      <c r="G975" s="2">
        <f xml:space="preserve"> 2025 -DatosLimpios[[#This Row],[Year]]</f>
        <v>10</v>
      </c>
      <c r="H975" s="1" t="str">
        <f>IF(TRIM(DatosLimpios[[#This Row],[Attack Type]])="","Unknown",PROPER(TRIM(LOWER(DatosLimpios[[#This Row],[Attack Type]]))))</f>
        <v>Ddos</v>
      </c>
      <c r="I975" s="3" t="s">
        <v>27</v>
      </c>
      <c r="J97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75" s="11">
        <v>5721</v>
      </c>
      <c r="L975" s="11">
        <f>IF(DatosLimpios[[#This Row],[Financial Loss (in Million $) ]]="",0,ABS(DatosLimpios[[#This Row],[Financial Loss (in Million $) ]]))*1000</f>
        <v>5721000</v>
      </c>
      <c r="M975" s="11" t="str">
        <f>IF(DatosLimpios[[#This Row],[Perdida economica UNK]]&gt;4000000,"Alta", IF(DatosLimpios[[#This Row],[Perdida economica UNK]]&gt;100000,"Media", "Baja"))</f>
        <v>Alta</v>
      </c>
      <c r="N975" s="18" t="s">
        <v>1024</v>
      </c>
      <c r="O975" s="3" t="s">
        <v>36</v>
      </c>
      <c r="P975" s="2">
        <f>IF(DatosLimpios[[#This Row],[Number of Affected Users]]="six hundred",600,VALUE(DatosLimpios[[#This Row],[Number of Affected Users]]))</f>
        <v>609196</v>
      </c>
      <c r="Q975" s="2">
        <f>IF(DatosLimpios[[#This Row],[Number of Affected Users]]="six hundred",600,VALUE(DatosLimpios[[#This Row],[Number of Affected Users]]))</f>
        <v>609196</v>
      </c>
      <c r="R975" s="11">
        <f>DatosLimpios[[#This Row],[Perdida economica UNK]] /DatosLimpios[[#This Row],[Nº de Usuarios Afectados]]</f>
        <v>9.3910662578217856</v>
      </c>
      <c r="S975" s="11" t="str">
        <f>IF(DatosLimpios[[#This Row],[Perdida $ por Usuario]]&gt;100, "Grave",IF(DatosLimpios[[#This Row],[Perdida $ por Usuario]]&gt;40, "Moderada","Leve"))</f>
        <v>Leve</v>
      </c>
      <c r="T975" s="1" t="str">
        <f t="shared" si="15"/>
        <v>Unknown</v>
      </c>
      <c r="U975" s="3" t="s">
        <v>34</v>
      </c>
      <c r="V975" s="3" t="s">
        <v>16</v>
      </c>
      <c r="W975" s="2">
        <v>4</v>
      </c>
      <c r="X975" s="2" t="str">
        <f>IF(DatosLimpios[[#This Row],[Incident Resolution Time (in Hours)]]&gt;50,"Tardia",IF(DatosLimpios[[#This Row],[Incident Resolution Time (in Hours)]]&gt;20,"Media","Rapida" ))</f>
        <v>Rapida</v>
      </c>
    </row>
    <row r="976" spans="1:24" x14ac:dyDescent="0.25">
      <c r="A976" s="2">
        <v>981</v>
      </c>
      <c r="B976" s="3" t="s">
        <v>87</v>
      </c>
      <c r="C9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976" s="1" t="str">
        <f>IFERROR(VLOOKUP(DatosLimpios[[#This Row],[Paises]], TablaRegiones[],2,FALSE), "Otra")</f>
        <v>América</v>
      </c>
      <c r="E976" s="2">
        <v>2021</v>
      </c>
      <c r="F976" s="3" t="s">
        <v>22</v>
      </c>
      <c r="G976" s="2">
        <f xml:space="preserve"> 2025 -DatosLimpios[[#This Row],[Year]]</f>
        <v>4</v>
      </c>
      <c r="H976" s="1" t="str">
        <f>IF(TRIM(DatosLimpios[[#This Row],[Attack Type]])="","Unknown",PROPER(TRIM(LOWER(DatosLimpios[[#This Row],[Attack Type]]))))</f>
        <v>Man-In-The-Middle</v>
      </c>
      <c r="I976" s="3" t="s">
        <v>27</v>
      </c>
      <c r="J97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76" s="11">
        <v>8388</v>
      </c>
      <c r="L976" s="11">
        <f>IF(DatosLimpios[[#This Row],[Financial Loss (in Million $) ]]="",0,ABS(DatosLimpios[[#This Row],[Financial Loss (in Million $) ]]))*1000</f>
        <v>8388000</v>
      </c>
      <c r="M976" s="11" t="str">
        <f>IF(DatosLimpios[[#This Row],[Perdida economica UNK]]&gt;4000000,"Alta", IF(DatosLimpios[[#This Row],[Perdida economica UNK]]&gt;100000,"Media", "Baja"))</f>
        <v>Alta</v>
      </c>
      <c r="N976" s="18" t="s">
        <v>1025</v>
      </c>
      <c r="O976" s="3" t="s">
        <v>29</v>
      </c>
      <c r="P976" s="2">
        <f>IF(DatosLimpios[[#This Row],[Number of Affected Users]]="six hundred",600,VALUE(DatosLimpios[[#This Row],[Number of Affected Users]]))</f>
        <v>980367</v>
      </c>
      <c r="Q976" s="2">
        <f>IF(DatosLimpios[[#This Row],[Number of Affected Users]]="six hundred",600,VALUE(DatosLimpios[[#This Row],[Number of Affected Users]]))</f>
        <v>980367</v>
      </c>
      <c r="R976" s="11">
        <f>DatosLimpios[[#This Row],[Perdida economica UNK]] /DatosLimpios[[#This Row],[Nº de Usuarios Afectados]]</f>
        <v>8.5559795464351609</v>
      </c>
      <c r="S976" s="11" t="str">
        <f>IF(DatosLimpios[[#This Row],[Perdida $ por Usuario]]&gt;100, "Grave",IF(DatosLimpios[[#This Row],[Perdida $ por Usuario]]&gt;40, "Moderada","Leve"))</f>
        <v>Leve</v>
      </c>
      <c r="T976" s="1" t="str">
        <f t="shared" si="15"/>
        <v>Nation-state</v>
      </c>
      <c r="U976" s="3" t="s">
        <v>15</v>
      </c>
      <c r="V976" s="3" t="s">
        <v>49</v>
      </c>
      <c r="W976" s="2">
        <v>3</v>
      </c>
      <c r="X976" s="2" t="str">
        <f>IF(DatosLimpios[[#This Row],[Incident Resolution Time (in Hours)]]&gt;50,"Tardia",IF(DatosLimpios[[#This Row],[Incident Resolution Time (in Hours)]]&gt;20,"Media","Rapida" ))</f>
        <v>Rapida</v>
      </c>
    </row>
    <row r="977" spans="1:24" x14ac:dyDescent="0.25">
      <c r="A977" s="2">
        <v>982</v>
      </c>
      <c r="B977" s="3" t="s">
        <v>60</v>
      </c>
      <c r="C9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77" s="1" t="str">
        <f>IFERROR(VLOOKUP(DatosLimpios[[#This Row],[Paises]], TablaRegiones[],2,FALSE), "Otra")</f>
        <v>Asia</v>
      </c>
      <c r="E977" s="2">
        <v>2022</v>
      </c>
      <c r="F977" s="3" t="s">
        <v>22</v>
      </c>
      <c r="G977" s="2">
        <f xml:space="preserve"> 2025 -DatosLimpios[[#This Row],[Year]]</f>
        <v>3</v>
      </c>
      <c r="H977" s="1" t="str">
        <f>IF(TRIM(DatosLimpios[[#This Row],[Attack Type]])="","Unknown",PROPER(TRIM(LOWER(DatosLimpios[[#This Row],[Attack Type]]))))</f>
        <v>Man-In-The-Middle</v>
      </c>
      <c r="I977" s="3" t="s">
        <v>23</v>
      </c>
      <c r="J97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77" s="11">
        <v>841</v>
      </c>
      <c r="L977" s="11">
        <f>IF(DatosLimpios[[#This Row],[Financial Loss (in Million $) ]]="",0,ABS(DatosLimpios[[#This Row],[Financial Loss (in Million $) ]]))*1000</f>
        <v>841000</v>
      </c>
      <c r="M977" s="11" t="str">
        <f>IF(DatosLimpios[[#This Row],[Perdida economica UNK]]&gt;4000000,"Alta", IF(DatosLimpios[[#This Row],[Perdida economica UNK]]&gt;100000,"Media", "Baja"))</f>
        <v>Media</v>
      </c>
      <c r="N977" s="18" t="s">
        <v>1026</v>
      </c>
      <c r="O977" s="3" t="s">
        <v>29</v>
      </c>
      <c r="P977" s="2">
        <f>IF(DatosLimpios[[#This Row],[Number of Affected Users]]="six hundred",600,VALUE(DatosLimpios[[#This Row],[Number of Affected Users]]))</f>
        <v>919858</v>
      </c>
      <c r="Q977" s="2">
        <f>IF(DatosLimpios[[#This Row],[Number of Affected Users]]="six hundred",600,VALUE(DatosLimpios[[#This Row],[Number of Affected Users]]))</f>
        <v>919858</v>
      </c>
      <c r="R977" s="11">
        <f>DatosLimpios[[#This Row],[Perdida economica UNK]] /DatosLimpios[[#This Row],[Nº de Usuarios Afectados]]</f>
        <v>0.91427155060889831</v>
      </c>
      <c r="S977" s="11" t="str">
        <f>IF(DatosLimpios[[#This Row],[Perdida $ por Usuario]]&gt;100, "Grave",IF(DatosLimpios[[#This Row],[Perdida $ por Usuario]]&gt;40, "Moderada","Leve"))</f>
        <v>Leve</v>
      </c>
      <c r="T977" s="1" t="str">
        <f t="shared" si="15"/>
        <v>Nation-state</v>
      </c>
      <c r="U977" s="3" t="s">
        <v>15</v>
      </c>
      <c r="V977" s="3" t="s">
        <v>57</v>
      </c>
      <c r="W977" s="2">
        <v>47</v>
      </c>
      <c r="X977" s="2" t="str">
        <f>IF(DatosLimpios[[#This Row],[Incident Resolution Time (in Hours)]]&gt;50,"Tardia",IF(DatosLimpios[[#This Row],[Incident Resolution Time (in Hours)]]&gt;20,"Media","Rapida" ))</f>
        <v>Media</v>
      </c>
    </row>
    <row r="978" spans="1:24" x14ac:dyDescent="0.25">
      <c r="A978" s="2">
        <v>983</v>
      </c>
      <c r="B978" s="3" t="s">
        <v>41</v>
      </c>
      <c r="C9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978" s="1" t="str">
        <f>IFERROR(VLOOKUP(DatosLimpios[[#This Row],[Paises]], TablaRegiones[],2,FALSE), "Otra")</f>
        <v>Europa</v>
      </c>
      <c r="E978" s="2">
        <v>2017</v>
      </c>
      <c r="F978" s="3" t="s">
        <v>39</v>
      </c>
      <c r="G978" s="2">
        <f xml:space="preserve"> 2025 -DatosLimpios[[#This Row],[Year]]</f>
        <v>8</v>
      </c>
      <c r="H978" s="1" t="str">
        <f>IF(TRIM(DatosLimpios[[#This Row],[Attack Type]])="","Unknown",PROPER(TRIM(LOWER(DatosLimpios[[#This Row],[Attack Type]]))))</f>
        <v>Ddos</v>
      </c>
      <c r="I978" s="3" t="s">
        <v>47</v>
      </c>
      <c r="J97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78" s="11">
        <v>3949</v>
      </c>
      <c r="L978" s="11">
        <f>IF(DatosLimpios[[#This Row],[Financial Loss (in Million $) ]]="",0,ABS(DatosLimpios[[#This Row],[Financial Loss (in Million $) ]]))*1000</f>
        <v>3949000</v>
      </c>
      <c r="M978" s="11" t="str">
        <f>IF(DatosLimpios[[#This Row],[Perdida economica UNK]]&gt;4000000,"Alta", IF(DatosLimpios[[#This Row],[Perdida economica UNK]]&gt;100000,"Media", "Baja"))</f>
        <v>Media</v>
      </c>
      <c r="N978" s="18" t="s">
        <v>1027</v>
      </c>
      <c r="O978" s="3" t="s">
        <v>14</v>
      </c>
      <c r="P978" s="2">
        <f>IF(DatosLimpios[[#This Row],[Number of Affected Users]]="six hundred",600,VALUE(DatosLimpios[[#This Row],[Number of Affected Users]]))</f>
        <v>195459</v>
      </c>
      <c r="Q978" s="2">
        <f>IF(DatosLimpios[[#This Row],[Number of Affected Users]]="six hundred",600,VALUE(DatosLimpios[[#This Row],[Number of Affected Users]]))</f>
        <v>195459</v>
      </c>
      <c r="R978" s="11">
        <f>DatosLimpios[[#This Row],[Perdida economica UNK]] /DatosLimpios[[#This Row],[Nº de Usuarios Afectados]]</f>
        <v>20.203725589509819</v>
      </c>
      <c r="S978" s="11" t="str">
        <f>IF(DatosLimpios[[#This Row],[Perdida $ por Usuario]]&gt;100, "Grave",IF(DatosLimpios[[#This Row],[Perdida $ por Usuario]]&gt;40, "Moderada","Leve"))</f>
        <v>Leve</v>
      </c>
      <c r="T978" s="1" t="str">
        <f t="shared" si="15"/>
        <v>Hacker Group</v>
      </c>
      <c r="U978" s="3" t="s">
        <v>25</v>
      </c>
      <c r="V978" s="3" t="s">
        <v>57</v>
      </c>
      <c r="W978" s="2">
        <v>14</v>
      </c>
      <c r="X978" s="2" t="str">
        <f>IF(DatosLimpios[[#This Row],[Incident Resolution Time (in Hours)]]&gt;50,"Tardia",IF(DatosLimpios[[#This Row],[Incident Resolution Time (in Hours)]]&gt;20,"Media","Rapida" ))</f>
        <v>Rapida</v>
      </c>
    </row>
    <row r="979" spans="1:24" x14ac:dyDescent="0.25">
      <c r="A979" s="2">
        <v>984</v>
      </c>
      <c r="B979" s="3" t="s">
        <v>60</v>
      </c>
      <c r="C9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79" s="1" t="str">
        <f>IFERROR(VLOOKUP(DatosLimpios[[#This Row],[Paises]], TablaRegiones[],2,FALSE), "Otra")</f>
        <v>Asia</v>
      </c>
      <c r="E979" s="2">
        <v>2015</v>
      </c>
      <c r="F979" s="3" t="s">
        <v>22</v>
      </c>
      <c r="G979" s="2">
        <f xml:space="preserve"> 2025 -DatosLimpios[[#This Row],[Year]]</f>
        <v>10</v>
      </c>
      <c r="H979" s="1" t="str">
        <f>IF(TRIM(DatosLimpios[[#This Row],[Attack Type]])="","Unknown",PROPER(TRIM(LOWER(DatosLimpios[[#This Row],[Attack Type]]))))</f>
        <v>Man-In-The-Middle</v>
      </c>
      <c r="I979" s="3" t="s">
        <v>69</v>
      </c>
      <c r="J97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79" s="11">
        <v>4676</v>
      </c>
      <c r="L979" s="11">
        <f>IF(DatosLimpios[[#This Row],[Financial Loss (in Million $) ]]="",0,ABS(DatosLimpios[[#This Row],[Financial Loss (in Million $) ]]))*1000</f>
        <v>4676000</v>
      </c>
      <c r="M979" s="11" t="str">
        <f>IF(DatosLimpios[[#This Row],[Perdida economica UNK]]&gt;4000000,"Alta", IF(DatosLimpios[[#This Row],[Perdida economica UNK]]&gt;100000,"Media", "Baja"))</f>
        <v>Alta</v>
      </c>
      <c r="N979" s="18" t="s">
        <v>1028</v>
      </c>
      <c r="O979" s="3" t="s">
        <v>36</v>
      </c>
      <c r="P979" s="2">
        <f>IF(DatosLimpios[[#This Row],[Number of Affected Users]]="six hundred",600,VALUE(DatosLimpios[[#This Row],[Number of Affected Users]]))</f>
        <v>713342</v>
      </c>
      <c r="Q979" s="2">
        <f>IF(DatosLimpios[[#This Row],[Number of Affected Users]]="six hundred",600,VALUE(DatosLimpios[[#This Row],[Number of Affected Users]]))</f>
        <v>713342</v>
      </c>
      <c r="R979" s="11">
        <f>DatosLimpios[[#This Row],[Perdida economica UNK]] /DatosLimpios[[#This Row],[Nº de Usuarios Afectados]]</f>
        <v>6.5550605459933662</v>
      </c>
      <c r="S979" s="11" t="str">
        <f>IF(DatosLimpios[[#This Row],[Perdida $ por Usuario]]&gt;100, "Grave",IF(DatosLimpios[[#This Row],[Perdida $ por Usuario]]&gt;40, "Moderada","Leve"))</f>
        <v>Leve</v>
      </c>
      <c r="T979" s="1" t="str">
        <f t="shared" si="15"/>
        <v>Unknown</v>
      </c>
      <c r="U979" s="3" t="s">
        <v>25</v>
      </c>
      <c r="V979" s="3" t="s">
        <v>57</v>
      </c>
      <c r="W979" s="2">
        <v>36</v>
      </c>
      <c r="X979" s="2" t="str">
        <f>IF(DatosLimpios[[#This Row],[Incident Resolution Time (in Hours)]]&gt;50,"Tardia",IF(DatosLimpios[[#This Row],[Incident Resolution Time (in Hours)]]&gt;20,"Media","Rapida" ))</f>
        <v>Media</v>
      </c>
    </row>
    <row r="980" spans="1:24" x14ac:dyDescent="0.25">
      <c r="A980" s="2">
        <v>985</v>
      </c>
      <c r="B980" s="3" t="s">
        <v>26</v>
      </c>
      <c r="C9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80" s="1" t="str">
        <f>IFERROR(VLOOKUP(DatosLimpios[[#This Row],[Paises]], TablaRegiones[],2,FALSE), "Otra")</f>
        <v>Europa</v>
      </c>
      <c r="E980" s="2">
        <v>2019</v>
      </c>
      <c r="F980" s="3" t="s">
        <v>39</v>
      </c>
      <c r="G980" s="2">
        <f xml:space="preserve"> 2025 -DatosLimpios[[#This Row],[Year]]</f>
        <v>6</v>
      </c>
      <c r="H980" s="1" t="str">
        <f>IF(TRIM(DatosLimpios[[#This Row],[Attack Type]])="","Unknown",PROPER(TRIM(LOWER(DatosLimpios[[#This Row],[Attack Type]]))))</f>
        <v>Ddos</v>
      </c>
      <c r="I980" s="3" t="s">
        <v>46</v>
      </c>
      <c r="J9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80" s="11">
        <v>8068</v>
      </c>
      <c r="L980" s="11">
        <f>IF(DatosLimpios[[#This Row],[Financial Loss (in Million $) ]]="",0,ABS(DatosLimpios[[#This Row],[Financial Loss (in Million $) ]]))*1000</f>
        <v>8068000</v>
      </c>
      <c r="M980" s="11" t="str">
        <f>IF(DatosLimpios[[#This Row],[Perdida economica UNK]]&gt;4000000,"Alta", IF(DatosLimpios[[#This Row],[Perdida economica UNK]]&gt;100000,"Media", "Baja"))</f>
        <v>Alta</v>
      </c>
      <c r="N980" s="18" t="s">
        <v>1029</v>
      </c>
      <c r="O980" s="3" t="s">
        <v>29</v>
      </c>
      <c r="P980" s="2">
        <f>IF(DatosLimpios[[#This Row],[Number of Affected Users]]="six hundred",600,VALUE(DatosLimpios[[#This Row],[Number of Affected Users]]))</f>
        <v>19007</v>
      </c>
      <c r="Q980" s="2">
        <f>IF(DatosLimpios[[#This Row],[Number of Affected Users]]="six hundred",600,VALUE(DatosLimpios[[#This Row],[Number of Affected Users]]))</f>
        <v>19007</v>
      </c>
      <c r="R980" s="11">
        <f>DatosLimpios[[#This Row],[Perdida economica UNK]] /DatosLimpios[[#This Row],[Nº de Usuarios Afectados]]</f>
        <v>424.47519334981848</v>
      </c>
      <c r="S980" s="11" t="str">
        <f>IF(DatosLimpios[[#This Row],[Perdida $ por Usuario]]&gt;100, "Grave",IF(DatosLimpios[[#This Row],[Perdida $ por Usuario]]&gt;40, "Moderada","Leve"))</f>
        <v>Grave</v>
      </c>
      <c r="T980" s="1" t="str">
        <f t="shared" si="15"/>
        <v>Nation-state</v>
      </c>
      <c r="U980" s="3" t="s">
        <v>15</v>
      </c>
      <c r="V980" s="3" t="s">
        <v>16</v>
      </c>
      <c r="W980" s="2">
        <v>29</v>
      </c>
      <c r="X980" s="2" t="str">
        <f>IF(DatosLimpios[[#This Row],[Incident Resolution Time (in Hours)]]&gt;50,"Tardia",IF(DatosLimpios[[#This Row],[Incident Resolution Time (in Hours)]]&gt;20,"Media","Rapida" ))</f>
        <v>Media</v>
      </c>
    </row>
    <row r="981" spans="1:24" x14ac:dyDescent="0.25">
      <c r="A981" s="2">
        <v>986</v>
      </c>
      <c r="B981" s="3" t="s">
        <v>10</v>
      </c>
      <c r="C9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81" s="1" t="str">
        <f>IFERROR(VLOOKUP(DatosLimpios[[#This Row],[Paises]], TablaRegiones[],2,FALSE), "Otra")</f>
        <v>Asia</v>
      </c>
      <c r="E981" s="2">
        <v>2022</v>
      </c>
      <c r="F981" s="3" t="s">
        <v>17</v>
      </c>
      <c r="G981" s="2">
        <f xml:space="preserve"> 2025 -DatosLimpios[[#This Row],[Year]]</f>
        <v>3</v>
      </c>
      <c r="H981" s="1" t="str">
        <f>IF(TRIM(DatosLimpios[[#This Row],[Attack Type]])="","Unknown",PROPER(TRIM(LOWER(DatosLimpios[[#This Row],[Attack Type]]))))</f>
        <v>Ransomware</v>
      </c>
      <c r="I981" s="3" t="s">
        <v>69</v>
      </c>
      <c r="J98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81" s="11">
        <v>8656</v>
      </c>
      <c r="L981" s="11">
        <f>IF(DatosLimpios[[#This Row],[Financial Loss (in Million $) ]]="",0,ABS(DatosLimpios[[#This Row],[Financial Loss (in Million $) ]]))*1000</f>
        <v>8656000</v>
      </c>
      <c r="M981" s="11" t="str">
        <f>IF(DatosLimpios[[#This Row],[Perdida economica UNK]]&gt;4000000,"Alta", IF(DatosLimpios[[#This Row],[Perdida economica UNK]]&gt;100000,"Media", "Baja"))</f>
        <v>Alta</v>
      </c>
      <c r="N981" s="18" t="s">
        <v>1030</v>
      </c>
      <c r="O981" s="3" t="s">
        <v>33</v>
      </c>
      <c r="P981" s="2">
        <f>IF(DatosLimpios[[#This Row],[Number of Affected Users]]="six hundred",600,VALUE(DatosLimpios[[#This Row],[Number of Affected Users]]))</f>
        <v>963091</v>
      </c>
      <c r="Q981" s="2">
        <f>IF(DatosLimpios[[#This Row],[Number of Affected Users]]="six hundred",600,VALUE(DatosLimpios[[#This Row],[Number of Affected Users]]))</f>
        <v>963091</v>
      </c>
      <c r="R981" s="11">
        <f>DatosLimpios[[#This Row],[Perdida economica UNK]] /DatosLimpios[[#This Row],[Nº de Usuarios Afectados]]</f>
        <v>8.9877280547736405</v>
      </c>
      <c r="S981" s="11" t="str">
        <f>IF(DatosLimpios[[#This Row],[Perdida $ por Usuario]]&gt;100, "Grave",IF(DatosLimpios[[#This Row],[Perdida $ por Usuario]]&gt;40, "Moderada","Leve"))</f>
        <v>Leve</v>
      </c>
      <c r="T981" s="1" t="str">
        <f t="shared" si="15"/>
        <v>Insider</v>
      </c>
      <c r="U981" s="3" t="s">
        <v>52</v>
      </c>
      <c r="V981" s="3" t="s">
        <v>16</v>
      </c>
      <c r="W981" s="2">
        <v>37</v>
      </c>
      <c r="X981" s="2" t="str">
        <f>IF(DatosLimpios[[#This Row],[Incident Resolution Time (in Hours)]]&gt;50,"Tardia",IF(DatosLimpios[[#This Row],[Incident Resolution Time (in Hours)]]&gt;20,"Media","Rapida" ))</f>
        <v>Media</v>
      </c>
    </row>
    <row r="982" spans="1:24" x14ac:dyDescent="0.25">
      <c r="A982" s="2">
        <v>987</v>
      </c>
      <c r="B982" s="3" t="s">
        <v>26</v>
      </c>
      <c r="C9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82" s="1" t="str">
        <f>IFERROR(VLOOKUP(DatosLimpios[[#This Row],[Paises]], TablaRegiones[],2,FALSE), "Otra")</f>
        <v>Europa</v>
      </c>
      <c r="E982" s="2">
        <v>2017</v>
      </c>
      <c r="F982" s="3" t="s">
        <v>63</v>
      </c>
      <c r="G982" s="2">
        <f xml:space="preserve"> 2025 -DatosLimpios[[#This Row],[Year]]</f>
        <v>8</v>
      </c>
      <c r="H982" s="1" t="str">
        <f>IF(TRIM(DatosLimpios[[#This Row],[Attack Type]])="","Unknown",PROPER(TRIM(LOWER(DatosLimpios[[#This Row],[Attack Type]]))))</f>
        <v>Malware</v>
      </c>
      <c r="I982" s="3" t="s">
        <v>69</v>
      </c>
      <c r="J98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82" s="11">
        <v>6625</v>
      </c>
      <c r="L982" s="11">
        <f>IF(DatosLimpios[[#This Row],[Financial Loss (in Million $) ]]="",0,ABS(DatosLimpios[[#This Row],[Financial Loss (in Million $) ]]))*1000</f>
        <v>6625000</v>
      </c>
      <c r="M982" s="11" t="str">
        <f>IF(DatosLimpios[[#This Row],[Perdida economica UNK]]&gt;4000000,"Alta", IF(DatosLimpios[[#This Row],[Perdida economica UNK]]&gt;100000,"Media", "Baja"))</f>
        <v>Alta</v>
      </c>
      <c r="N982" s="18" t="s">
        <v>1031</v>
      </c>
      <c r="O982" s="3" t="s">
        <v>14</v>
      </c>
      <c r="P982" s="2">
        <f>IF(DatosLimpios[[#This Row],[Number of Affected Users]]="six hundred",600,VALUE(DatosLimpios[[#This Row],[Number of Affected Users]]))</f>
        <v>726887</v>
      </c>
      <c r="Q982" s="2">
        <f>IF(DatosLimpios[[#This Row],[Number of Affected Users]]="six hundred",600,VALUE(DatosLimpios[[#This Row],[Number of Affected Users]]))</f>
        <v>726887</v>
      </c>
      <c r="R982" s="11">
        <f>DatosLimpios[[#This Row],[Perdida economica UNK]] /DatosLimpios[[#This Row],[Nº de Usuarios Afectados]]</f>
        <v>9.1142089485710986</v>
      </c>
      <c r="S982" s="11" t="str">
        <f>IF(DatosLimpios[[#This Row],[Perdida $ por Usuario]]&gt;100, "Grave",IF(DatosLimpios[[#This Row],[Perdida $ por Usuario]]&gt;40, "Moderada","Leve"))</f>
        <v>Leve</v>
      </c>
      <c r="T982" s="1" t="str">
        <f t="shared" si="15"/>
        <v>Hacker Group</v>
      </c>
      <c r="U982" s="3" t="s">
        <v>34</v>
      </c>
      <c r="V982" s="3" t="s">
        <v>49</v>
      </c>
      <c r="W982" s="2">
        <v>13</v>
      </c>
      <c r="X982" s="2" t="str">
        <f>IF(DatosLimpios[[#This Row],[Incident Resolution Time (in Hours)]]&gt;50,"Tardia",IF(DatosLimpios[[#This Row],[Incident Resolution Time (in Hours)]]&gt;20,"Media","Rapida" ))</f>
        <v>Rapida</v>
      </c>
    </row>
    <row r="983" spans="1:24" x14ac:dyDescent="0.25">
      <c r="A983" s="2">
        <v>988</v>
      </c>
      <c r="B983" s="3" t="s">
        <v>60</v>
      </c>
      <c r="C9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83" s="1" t="str">
        <f>IFERROR(VLOOKUP(DatosLimpios[[#This Row],[Paises]], TablaRegiones[],2,FALSE), "Otra")</f>
        <v>Asia</v>
      </c>
      <c r="E983" s="2">
        <v>2021</v>
      </c>
      <c r="F983" s="3" t="s">
        <v>39</v>
      </c>
      <c r="G983" s="2">
        <f xml:space="preserve"> 2025 -DatosLimpios[[#This Row],[Year]]</f>
        <v>4</v>
      </c>
      <c r="H983" s="1" t="str">
        <f>IF(TRIM(DatosLimpios[[#This Row],[Attack Type]])="","Unknown",PROPER(TRIM(LOWER(DatosLimpios[[#This Row],[Attack Type]]))))</f>
        <v>Ddos</v>
      </c>
      <c r="I983" s="3" t="s">
        <v>23</v>
      </c>
      <c r="J98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83" s="11">
        <v>7876</v>
      </c>
      <c r="L983" s="11">
        <f>IF(DatosLimpios[[#This Row],[Financial Loss (in Million $) ]]="",0,ABS(DatosLimpios[[#This Row],[Financial Loss (in Million $) ]]))*1000</f>
        <v>7876000</v>
      </c>
      <c r="M983" s="11" t="str">
        <f>IF(DatosLimpios[[#This Row],[Perdida economica UNK]]&gt;4000000,"Alta", IF(DatosLimpios[[#This Row],[Perdida economica UNK]]&gt;100000,"Media", "Baja"))</f>
        <v>Alta</v>
      </c>
      <c r="N983" s="18" t="s">
        <v>1032</v>
      </c>
      <c r="O983" s="3" t="s">
        <v>36</v>
      </c>
      <c r="P983" s="2">
        <f>IF(DatosLimpios[[#This Row],[Number of Affected Users]]="six hundred",600,VALUE(DatosLimpios[[#This Row],[Number of Affected Users]]))</f>
        <v>130413</v>
      </c>
      <c r="Q983" s="2">
        <f>IF(DatosLimpios[[#This Row],[Number of Affected Users]]="six hundred",600,VALUE(DatosLimpios[[#This Row],[Number of Affected Users]]))</f>
        <v>130413</v>
      </c>
      <c r="R983" s="11">
        <f>DatosLimpios[[#This Row],[Perdida economica UNK]] /DatosLimpios[[#This Row],[Nº de Usuarios Afectados]]</f>
        <v>60.39275225629347</v>
      </c>
      <c r="S983" s="11" t="str">
        <f>IF(DatosLimpios[[#This Row],[Perdida $ por Usuario]]&gt;100, "Grave",IF(DatosLimpios[[#This Row],[Perdida $ por Usuario]]&gt;40, "Moderada","Leve"))</f>
        <v>Moderada</v>
      </c>
      <c r="T983" s="1" t="str">
        <f t="shared" si="15"/>
        <v>Unknown</v>
      </c>
      <c r="U983" s="3" t="s">
        <v>34</v>
      </c>
      <c r="V983" s="3" t="s">
        <v>57</v>
      </c>
      <c r="W983" s="2">
        <v>66</v>
      </c>
      <c r="X983" s="2" t="str">
        <f>IF(DatosLimpios[[#This Row],[Incident Resolution Time (in Hours)]]&gt;50,"Tardia",IF(DatosLimpios[[#This Row],[Incident Resolution Time (in Hours)]]&gt;20,"Media","Rapida" ))</f>
        <v>Tardia</v>
      </c>
    </row>
    <row r="984" spans="1:24" x14ac:dyDescent="0.25">
      <c r="A984" s="2">
        <v>990</v>
      </c>
      <c r="B984" s="3" t="s">
        <v>10</v>
      </c>
      <c r="C9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84" s="1" t="str">
        <f>IFERROR(VLOOKUP(DatosLimpios[[#This Row],[Paises]], TablaRegiones[],2,FALSE), "Otra")</f>
        <v>Asia</v>
      </c>
      <c r="E984" s="2">
        <v>2020</v>
      </c>
      <c r="F984" s="3" t="s">
        <v>17</v>
      </c>
      <c r="G984" s="2">
        <f xml:space="preserve"> 2025 -DatosLimpios[[#This Row],[Year]]</f>
        <v>5</v>
      </c>
      <c r="H984" s="1" t="str">
        <f>IF(TRIM(DatosLimpios[[#This Row],[Attack Type]])="","Unknown",PROPER(TRIM(LOWER(DatosLimpios[[#This Row],[Attack Type]]))))</f>
        <v>Ransomware</v>
      </c>
      <c r="I984" s="3" t="s">
        <v>23</v>
      </c>
      <c r="J98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84" s="11">
        <v>1494</v>
      </c>
      <c r="L984" s="11">
        <f>IF(DatosLimpios[[#This Row],[Financial Loss (in Million $) ]]="",0,ABS(DatosLimpios[[#This Row],[Financial Loss (in Million $) ]]))*1000</f>
        <v>1494000</v>
      </c>
      <c r="M984" s="11" t="str">
        <f>IF(DatosLimpios[[#This Row],[Perdida economica UNK]]&gt;4000000,"Alta", IF(DatosLimpios[[#This Row],[Perdida economica UNK]]&gt;100000,"Media", "Baja"))</f>
        <v>Media</v>
      </c>
      <c r="N984" s="18" t="s">
        <v>1033</v>
      </c>
      <c r="O984" s="3" t="s">
        <v>29</v>
      </c>
      <c r="P984" s="2">
        <f>IF(DatosLimpios[[#This Row],[Number of Affected Users]]="six hundred",600,VALUE(DatosLimpios[[#This Row],[Number of Affected Users]]))</f>
        <v>557218</v>
      </c>
      <c r="Q984" s="2">
        <f>IF(DatosLimpios[[#This Row],[Number of Affected Users]]="six hundred",600,VALUE(DatosLimpios[[#This Row],[Number of Affected Users]]))</f>
        <v>557218</v>
      </c>
      <c r="R984" s="11">
        <f>DatosLimpios[[#This Row],[Perdida economica UNK]] /DatosLimpios[[#This Row],[Nº de Usuarios Afectados]]</f>
        <v>2.681176846404818</v>
      </c>
      <c r="S984" s="11" t="str">
        <f>IF(DatosLimpios[[#This Row],[Perdida $ por Usuario]]&gt;100, "Grave",IF(DatosLimpios[[#This Row],[Perdida $ por Usuario]]&gt;40, "Moderada","Leve"))</f>
        <v>Leve</v>
      </c>
      <c r="T984" s="1" t="str">
        <f t="shared" si="15"/>
        <v>Nation-state</v>
      </c>
      <c r="U984" s="3" t="s">
        <v>52</v>
      </c>
      <c r="V984" s="3" t="s">
        <v>49</v>
      </c>
      <c r="W984" s="2">
        <v>70</v>
      </c>
      <c r="X984" s="2" t="str">
        <f>IF(DatosLimpios[[#This Row],[Incident Resolution Time (in Hours)]]&gt;50,"Tardia",IF(DatosLimpios[[#This Row],[Incident Resolution Time (in Hours)]]&gt;20,"Media","Rapida" ))</f>
        <v>Tardia</v>
      </c>
    </row>
    <row r="985" spans="1:24" x14ac:dyDescent="0.25">
      <c r="A985" s="2">
        <v>991</v>
      </c>
      <c r="B985" s="3" t="s">
        <v>60</v>
      </c>
      <c r="C9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85" s="1" t="str">
        <f>IFERROR(VLOOKUP(DatosLimpios[[#This Row],[Paises]], TablaRegiones[],2,FALSE), "Otra")</f>
        <v>Asia</v>
      </c>
      <c r="E985" s="2">
        <v>2018</v>
      </c>
      <c r="F985" s="3" t="s">
        <v>42</v>
      </c>
      <c r="G985" s="2">
        <f xml:space="preserve"> 2025 -DatosLimpios[[#This Row],[Year]]</f>
        <v>7</v>
      </c>
      <c r="H985" s="1" t="str">
        <f>IF(TRIM(DatosLimpios[[#This Row],[Attack Type]])="","Unknown",PROPER(TRIM(LOWER(DatosLimpios[[#This Row],[Attack Type]]))))</f>
        <v>Sql Injection</v>
      </c>
      <c r="I985" s="3" t="s">
        <v>46</v>
      </c>
      <c r="J98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85" s="11">
        <v>5929</v>
      </c>
      <c r="L985" s="11">
        <f>IF(DatosLimpios[[#This Row],[Financial Loss (in Million $) ]]="",0,ABS(DatosLimpios[[#This Row],[Financial Loss (in Million $) ]]))*1000</f>
        <v>5929000</v>
      </c>
      <c r="M985" s="11" t="str">
        <f>IF(DatosLimpios[[#This Row],[Perdida economica UNK]]&gt;4000000,"Alta", IF(DatosLimpios[[#This Row],[Perdida economica UNK]]&gt;100000,"Media", "Baja"))</f>
        <v>Alta</v>
      </c>
      <c r="N985" s="18" t="s">
        <v>1034</v>
      </c>
      <c r="O985" s="3" t="s">
        <v>36</v>
      </c>
      <c r="P985" s="2">
        <f>IF(DatosLimpios[[#This Row],[Number of Affected Users]]="six hundred",600,VALUE(DatosLimpios[[#This Row],[Number of Affected Users]]))</f>
        <v>380543</v>
      </c>
      <c r="Q985" s="2">
        <f>IF(DatosLimpios[[#This Row],[Number of Affected Users]]="six hundred",600,VALUE(DatosLimpios[[#This Row],[Number of Affected Users]]))</f>
        <v>380543</v>
      </c>
      <c r="R985" s="11">
        <f>DatosLimpios[[#This Row],[Perdida economica UNK]] /DatosLimpios[[#This Row],[Nº de Usuarios Afectados]]</f>
        <v>15.580368053018976</v>
      </c>
      <c r="S985" s="11" t="str">
        <f>IF(DatosLimpios[[#This Row],[Perdida $ por Usuario]]&gt;100, "Grave",IF(DatosLimpios[[#This Row],[Perdida $ por Usuario]]&gt;40, "Moderada","Leve"))</f>
        <v>Leve</v>
      </c>
      <c r="T985" s="1" t="str">
        <f t="shared" si="15"/>
        <v>Unknown</v>
      </c>
      <c r="U985" s="3" t="s">
        <v>25</v>
      </c>
      <c r="V985" s="3" t="s">
        <v>16</v>
      </c>
      <c r="W985" s="2">
        <v>26</v>
      </c>
      <c r="X985" s="2" t="str">
        <f>IF(DatosLimpios[[#This Row],[Incident Resolution Time (in Hours)]]&gt;50,"Tardia",IF(DatosLimpios[[#This Row],[Incident Resolution Time (in Hours)]]&gt;20,"Media","Rapida" ))</f>
        <v>Media</v>
      </c>
    </row>
    <row r="986" spans="1:24" x14ac:dyDescent="0.25">
      <c r="A986" s="2">
        <v>992</v>
      </c>
      <c r="B986" s="3" t="s">
        <v>26</v>
      </c>
      <c r="C9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86" s="1" t="str">
        <f>IFERROR(VLOOKUP(DatosLimpios[[#This Row],[Paises]], TablaRegiones[],2,FALSE), "Otra")</f>
        <v>Europa</v>
      </c>
      <c r="E986" s="2">
        <v>2022</v>
      </c>
      <c r="F986" s="3" t="s">
        <v>63</v>
      </c>
      <c r="G986" s="2">
        <f xml:space="preserve"> 2025 -DatosLimpios[[#This Row],[Year]]</f>
        <v>3</v>
      </c>
      <c r="H986" s="1" t="str">
        <f>IF(TRIM(DatosLimpios[[#This Row],[Attack Type]])="","Unknown",PROPER(TRIM(LOWER(DatosLimpios[[#This Row],[Attack Type]]))))</f>
        <v>Malware</v>
      </c>
      <c r="I986" s="3" t="s">
        <v>18</v>
      </c>
      <c r="J98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86" s="11">
        <v>3955</v>
      </c>
      <c r="L986" s="11">
        <f>IF(DatosLimpios[[#This Row],[Financial Loss (in Million $) ]]="",0,ABS(DatosLimpios[[#This Row],[Financial Loss (in Million $) ]]))*1000</f>
        <v>3955000</v>
      </c>
      <c r="M986" s="11" t="str">
        <f>IF(DatosLimpios[[#This Row],[Perdida economica UNK]]&gt;4000000,"Alta", IF(DatosLimpios[[#This Row],[Perdida economica UNK]]&gt;100000,"Media", "Baja"))</f>
        <v>Media</v>
      </c>
      <c r="N986" s="18" t="s">
        <v>1035</v>
      </c>
      <c r="O986" s="3" t="s">
        <v>33</v>
      </c>
      <c r="P986" s="2">
        <f>IF(DatosLimpios[[#This Row],[Number of Affected Users]]="six hundred",600,VALUE(DatosLimpios[[#This Row],[Number of Affected Users]]))</f>
        <v>337363</v>
      </c>
      <c r="Q986" s="2">
        <f>IF(DatosLimpios[[#This Row],[Number of Affected Users]]="six hundred",600,VALUE(DatosLimpios[[#This Row],[Number of Affected Users]]))</f>
        <v>337363</v>
      </c>
      <c r="R986" s="11">
        <f>DatosLimpios[[#This Row],[Perdida economica UNK]] /DatosLimpios[[#This Row],[Nº de Usuarios Afectados]]</f>
        <v>11.723277300711697</v>
      </c>
      <c r="S986" s="11" t="str">
        <f>IF(DatosLimpios[[#This Row],[Perdida $ por Usuario]]&gt;100, "Grave",IF(DatosLimpios[[#This Row],[Perdida $ por Usuario]]&gt;40, "Moderada","Leve"))</f>
        <v>Leve</v>
      </c>
      <c r="T986" s="1" t="str">
        <f t="shared" si="15"/>
        <v>Insider</v>
      </c>
      <c r="U986" s="3" t="s">
        <v>34</v>
      </c>
      <c r="V986" s="3" t="s">
        <v>16</v>
      </c>
      <c r="W986" s="2">
        <v>2</v>
      </c>
      <c r="X986" s="2" t="str">
        <f>IF(DatosLimpios[[#This Row],[Incident Resolution Time (in Hours)]]&gt;50,"Tardia",IF(DatosLimpios[[#This Row],[Incident Resolution Time (in Hours)]]&gt;20,"Media","Rapida" ))</f>
        <v>Rapida</v>
      </c>
    </row>
    <row r="987" spans="1:24" x14ac:dyDescent="0.25">
      <c r="A987" s="2">
        <v>993</v>
      </c>
      <c r="B987" s="3" t="s">
        <v>10</v>
      </c>
      <c r="C9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87" s="1" t="str">
        <f>IFERROR(VLOOKUP(DatosLimpios[[#This Row],[Paises]], TablaRegiones[],2,FALSE), "Otra")</f>
        <v>Asia</v>
      </c>
      <c r="E987" s="2">
        <v>2018</v>
      </c>
      <c r="F987" s="3" t="s">
        <v>39</v>
      </c>
      <c r="G987" s="2">
        <f xml:space="preserve"> 2025 -DatosLimpios[[#This Row],[Year]]</f>
        <v>7</v>
      </c>
      <c r="H987" s="1" t="str">
        <f>IF(TRIM(DatosLimpios[[#This Row],[Attack Type]])="","Unknown",PROPER(TRIM(LOWER(DatosLimpios[[#This Row],[Attack Type]]))))</f>
        <v>Ddos</v>
      </c>
      <c r="I987" s="3" t="s">
        <v>23</v>
      </c>
      <c r="J98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87" s="11">
        <v>1404</v>
      </c>
      <c r="L987" s="11">
        <f>IF(DatosLimpios[[#This Row],[Financial Loss (in Million $) ]]="",0,ABS(DatosLimpios[[#This Row],[Financial Loss (in Million $) ]]))*1000</f>
        <v>1404000</v>
      </c>
      <c r="M987" s="11" t="str">
        <f>IF(DatosLimpios[[#This Row],[Perdida economica UNK]]&gt;4000000,"Alta", IF(DatosLimpios[[#This Row],[Perdida economica UNK]]&gt;100000,"Media", "Baja"))</f>
        <v>Media</v>
      </c>
      <c r="N987" s="18" t="s">
        <v>1036</v>
      </c>
      <c r="O987" s="3" t="s">
        <v>29</v>
      </c>
      <c r="P987" s="2">
        <f>IF(DatosLimpios[[#This Row],[Number of Affected Users]]="six hundred",600,VALUE(DatosLimpios[[#This Row],[Number of Affected Users]]))</f>
        <v>803086</v>
      </c>
      <c r="Q987" s="2">
        <f>IF(DatosLimpios[[#This Row],[Number of Affected Users]]="six hundred",600,VALUE(DatosLimpios[[#This Row],[Number of Affected Users]]))</f>
        <v>803086</v>
      </c>
      <c r="R987" s="11">
        <f>DatosLimpios[[#This Row],[Perdida economica UNK]] /DatosLimpios[[#This Row],[Nº de Usuarios Afectados]]</f>
        <v>1.7482561020862024</v>
      </c>
      <c r="S987" s="11" t="str">
        <f>IF(DatosLimpios[[#This Row],[Perdida $ por Usuario]]&gt;100, "Grave",IF(DatosLimpios[[#This Row],[Perdida $ por Usuario]]&gt;40, "Moderada","Leve"))</f>
        <v>Leve</v>
      </c>
      <c r="T987" s="1" t="str">
        <f t="shared" si="15"/>
        <v>Nation-state</v>
      </c>
      <c r="U987" s="3" t="s">
        <v>34</v>
      </c>
      <c r="V987" s="3" t="s">
        <v>16</v>
      </c>
      <c r="W987" s="2">
        <v>23</v>
      </c>
      <c r="X987" s="2" t="str">
        <f>IF(DatosLimpios[[#This Row],[Incident Resolution Time (in Hours)]]&gt;50,"Tardia",IF(DatosLimpios[[#This Row],[Incident Resolution Time (in Hours)]]&gt;20,"Media","Rapida" ))</f>
        <v>Media</v>
      </c>
    </row>
    <row r="988" spans="1:24" x14ac:dyDescent="0.25">
      <c r="A988" s="2">
        <v>994</v>
      </c>
      <c r="B988" s="3" t="s">
        <v>10</v>
      </c>
      <c r="C9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988" s="1" t="str">
        <f>IFERROR(VLOOKUP(DatosLimpios[[#This Row],[Paises]], TablaRegiones[],2,FALSE), "Otra")</f>
        <v>Asia</v>
      </c>
      <c r="E988" s="2">
        <v>2024</v>
      </c>
      <c r="F988" s="3" t="s">
        <v>22</v>
      </c>
      <c r="G988" s="2">
        <f xml:space="preserve"> 2025 -DatosLimpios[[#This Row],[Year]]</f>
        <v>1</v>
      </c>
      <c r="H988" s="1" t="str">
        <f>IF(TRIM(DatosLimpios[[#This Row],[Attack Type]])="","Unknown",PROPER(TRIM(LOWER(DatosLimpios[[#This Row],[Attack Type]]))))</f>
        <v>Man-In-The-Middle</v>
      </c>
      <c r="I988" s="3" t="s">
        <v>23</v>
      </c>
      <c r="J98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88" s="11">
        <v>6379</v>
      </c>
      <c r="L988" s="11">
        <f>IF(DatosLimpios[[#This Row],[Financial Loss (in Million $) ]]="",0,ABS(DatosLimpios[[#This Row],[Financial Loss (in Million $) ]]))*1000</f>
        <v>6379000</v>
      </c>
      <c r="M988" s="11" t="str">
        <f>IF(DatosLimpios[[#This Row],[Perdida economica UNK]]&gt;4000000,"Alta", IF(DatosLimpios[[#This Row],[Perdida economica UNK]]&gt;100000,"Media", "Baja"))</f>
        <v>Alta</v>
      </c>
      <c r="N988" s="18" t="s">
        <v>1037</v>
      </c>
      <c r="O988" s="3" t="s">
        <v>14</v>
      </c>
      <c r="P988" s="2">
        <f>IF(DatosLimpios[[#This Row],[Number of Affected Users]]="six hundred",600,VALUE(DatosLimpios[[#This Row],[Number of Affected Users]]))</f>
        <v>195858</v>
      </c>
      <c r="Q988" s="2">
        <f>IF(DatosLimpios[[#This Row],[Number of Affected Users]]="six hundred",600,VALUE(DatosLimpios[[#This Row],[Number of Affected Users]]))</f>
        <v>195858</v>
      </c>
      <c r="R988" s="11">
        <f>DatosLimpios[[#This Row],[Perdida economica UNK]] /DatosLimpios[[#This Row],[Nº de Usuarios Afectados]]</f>
        <v>32.569514648367694</v>
      </c>
      <c r="S988" s="11" t="str">
        <f>IF(DatosLimpios[[#This Row],[Perdida $ por Usuario]]&gt;100, "Grave",IF(DatosLimpios[[#This Row],[Perdida $ por Usuario]]&gt;40, "Moderada","Leve"))</f>
        <v>Leve</v>
      </c>
      <c r="T988" s="1" t="str">
        <f t="shared" si="15"/>
        <v>Hacker Group</v>
      </c>
      <c r="U988" s="3" t="s">
        <v>52</v>
      </c>
      <c r="V988" s="3" t="s">
        <v>57</v>
      </c>
      <c r="W988" s="2">
        <v>1</v>
      </c>
      <c r="X988" s="2" t="str">
        <f>IF(DatosLimpios[[#This Row],[Incident Resolution Time (in Hours)]]&gt;50,"Tardia",IF(DatosLimpios[[#This Row],[Incident Resolution Time (in Hours)]]&gt;20,"Media","Rapida" ))</f>
        <v>Rapida</v>
      </c>
    </row>
    <row r="989" spans="1:24" x14ac:dyDescent="0.25">
      <c r="A989" s="2">
        <v>995</v>
      </c>
      <c r="B989" s="3" t="s">
        <v>45</v>
      </c>
      <c r="C9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89" s="1" t="str">
        <f>IFERROR(VLOOKUP(DatosLimpios[[#This Row],[Paises]], TablaRegiones[],2,FALSE), "Otra")</f>
        <v>Asia</v>
      </c>
      <c r="E989" s="2">
        <v>2019</v>
      </c>
      <c r="F989" s="3" t="s">
        <v>63</v>
      </c>
      <c r="G989" s="2">
        <f xml:space="preserve"> 2025 -DatosLimpios[[#This Row],[Year]]</f>
        <v>6</v>
      </c>
      <c r="H989" s="1" t="str">
        <f>IF(TRIM(DatosLimpios[[#This Row],[Attack Type]])="","Unknown",PROPER(TRIM(LOWER(DatosLimpios[[#This Row],[Attack Type]]))))</f>
        <v>Malware</v>
      </c>
      <c r="I989" s="3" t="s">
        <v>46</v>
      </c>
      <c r="J98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989" s="11">
        <v>3703</v>
      </c>
      <c r="L989" s="11">
        <f>IF(DatosLimpios[[#This Row],[Financial Loss (in Million $) ]]="",0,ABS(DatosLimpios[[#This Row],[Financial Loss (in Million $) ]]))*1000</f>
        <v>3703000</v>
      </c>
      <c r="M989" s="11" t="str">
        <f>IF(DatosLimpios[[#This Row],[Perdida economica UNK]]&gt;4000000,"Alta", IF(DatosLimpios[[#This Row],[Perdida economica UNK]]&gt;100000,"Media", "Baja"))</f>
        <v>Media</v>
      </c>
      <c r="N989" s="18" t="s">
        <v>1038</v>
      </c>
      <c r="O989" s="3" t="s">
        <v>33</v>
      </c>
      <c r="P989" s="2">
        <f>IF(DatosLimpios[[#This Row],[Number of Affected Users]]="six hundred",600,VALUE(DatosLimpios[[#This Row],[Number of Affected Users]]))</f>
        <v>358371</v>
      </c>
      <c r="Q989" s="2">
        <f>IF(DatosLimpios[[#This Row],[Number of Affected Users]]="six hundred",600,VALUE(DatosLimpios[[#This Row],[Number of Affected Users]]))</f>
        <v>358371</v>
      </c>
      <c r="R989" s="11">
        <f>DatosLimpios[[#This Row],[Perdida economica UNK]] /DatosLimpios[[#This Row],[Nº de Usuarios Afectados]]</f>
        <v>10.332867335805632</v>
      </c>
      <c r="S989" s="11" t="str">
        <f>IF(DatosLimpios[[#This Row],[Perdida $ por Usuario]]&gt;100, "Grave",IF(DatosLimpios[[#This Row],[Perdida $ por Usuario]]&gt;40, "Moderada","Leve"))</f>
        <v>Leve</v>
      </c>
      <c r="T989" s="1" t="str">
        <f t="shared" si="15"/>
        <v>Insider</v>
      </c>
      <c r="U989" s="3" t="s">
        <v>25</v>
      </c>
      <c r="V989" s="3" t="s">
        <v>31</v>
      </c>
      <c r="W989" s="2">
        <v>30</v>
      </c>
      <c r="X989" s="2" t="str">
        <f>IF(DatosLimpios[[#This Row],[Incident Resolution Time (in Hours)]]&gt;50,"Tardia",IF(DatosLimpios[[#This Row],[Incident Resolution Time (in Hours)]]&gt;20,"Media","Rapida" ))</f>
        <v>Media</v>
      </c>
    </row>
    <row r="990" spans="1:24" x14ac:dyDescent="0.25">
      <c r="A990" s="2">
        <v>996</v>
      </c>
      <c r="B990" s="3" t="s">
        <v>58</v>
      </c>
      <c r="C9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990" s="1" t="str">
        <f>IFERROR(VLOOKUP(DatosLimpios[[#This Row],[Paises]], TablaRegiones[],2,FALSE), "Otra")</f>
        <v>Oceanía</v>
      </c>
      <c r="E990" s="2">
        <v>2019</v>
      </c>
      <c r="F990" s="3" t="s">
        <v>50</v>
      </c>
      <c r="G990" s="2">
        <f xml:space="preserve"> 2025 -DatosLimpios[[#This Row],[Year]]</f>
        <v>6</v>
      </c>
      <c r="H990" s="1" t="str">
        <f>IF(TRIM(DatosLimpios[[#This Row],[Attack Type]])="","Unknown",PROPER(TRIM(LOWER(DatosLimpios[[#This Row],[Attack Type]]))))</f>
        <v>Phishing</v>
      </c>
      <c r="I990" s="3" t="s">
        <v>18</v>
      </c>
      <c r="J99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90" s="11">
        <v>912</v>
      </c>
      <c r="L990" s="11">
        <f>IF(DatosLimpios[[#This Row],[Financial Loss (in Million $) ]]="",0,ABS(DatosLimpios[[#This Row],[Financial Loss (in Million $) ]]))*1000</f>
        <v>912000</v>
      </c>
      <c r="M990" s="11" t="str">
        <f>IF(DatosLimpios[[#This Row],[Perdida economica UNK]]&gt;4000000,"Alta", IF(DatosLimpios[[#This Row],[Perdida economica UNK]]&gt;100000,"Media", "Baja"))</f>
        <v>Media</v>
      </c>
      <c r="N990" s="18" t="s">
        <v>1039</v>
      </c>
      <c r="O990" s="3" t="s">
        <v>33</v>
      </c>
      <c r="P990" s="2">
        <f>IF(DatosLimpios[[#This Row],[Number of Affected Users]]="six hundred",600,VALUE(DatosLimpios[[#This Row],[Number of Affected Users]]))</f>
        <v>212267</v>
      </c>
      <c r="Q990" s="2">
        <f>IF(DatosLimpios[[#This Row],[Number of Affected Users]]="six hundred",600,VALUE(DatosLimpios[[#This Row],[Number of Affected Users]]))</f>
        <v>212267</v>
      </c>
      <c r="R990" s="11">
        <f>DatosLimpios[[#This Row],[Perdida economica UNK]] /DatosLimpios[[#This Row],[Nº de Usuarios Afectados]]</f>
        <v>4.296475665082184</v>
      </c>
      <c r="S990" s="11" t="str">
        <f>IF(DatosLimpios[[#This Row],[Perdida $ por Usuario]]&gt;100, "Grave",IF(DatosLimpios[[#This Row],[Perdida $ por Usuario]]&gt;40, "Moderada","Leve"))</f>
        <v>Leve</v>
      </c>
      <c r="T990" s="1" t="str">
        <f t="shared" si="15"/>
        <v>Insider</v>
      </c>
      <c r="U990" s="3" t="s">
        <v>52</v>
      </c>
      <c r="V990" s="3" t="s">
        <v>37</v>
      </c>
      <c r="W990" s="2">
        <v>14</v>
      </c>
      <c r="X990" s="2" t="str">
        <f>IF(DatosLimpios[[#This Row],[Incident Resolution Time (in Hours)]]&gt;50,"Tardia",IF(DatosLimpios[[#This Row],[Incident Resolution Time (in Hours)]]&gt;20,"Media","Rapida" ))</f>
        <v>Rapida</v>
      </c>
    </row>
    <row r="991" spans="1:24" x14ac:dyDescent="0.25">
      <c r="A991" s="2">
        <v>997</v>
      </c>
      <c r="B991" s="3" t="s">
        <v>41</v>
      </c>
      <c r="C9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991" s="1" t="str">
        <f>IFERROR(VLOOKUP(DatosLimpios[[#This Row],[Paises]], TablaRegiones[],2,FALSE), "Otra")</f>
        <v>Europa</v>
      </c>
      <c r="E991" s="2">
        <v>2021</v>
      </c>
      <c r="F991" s="3" t="s">
        <v>22</v>
      </c>
      <c r="G991" s="2">
        <f xml:space="preserve"> 2025 -DatosLimpios[[#This Row],[Year]]</f>
        <v>4</v>
      </c>
      <c r="H991" s="1" t="str">
        <f>IF(TRIM(DatosLimpios[[#This Row],[Attack Type]])="","Unknown",PROPER(TRIM(LOWER(DatosLimpios[[#This Row],[Attack Type]]))))</f>
        <v>Man-In-The-Middle</v>
      </c>
      <c r="I991" s="3" t="s">
        <v>47</v>
      </c>
      <c r="J99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91" s="11">
        <v>5204</v>
      </c>
      <c r="L991" s="11">
        <f>IF(DatosLimpios[[#This Row],[Financial Loss (in Million $) ]]="",0,ABS(DatosLimpios[[#This Row],[Financial Loss (in Million $) ]]))*1000</f>
        <v>5204000</v>
      </c>
      <c r="M991" s="11" t="str">
        <f>IF(DatosLimpios[[#This Row],[Perdida economica UNK]]&gt;4000000,"Alta", IF(DatosLimpios[[#This Row],[Perdida economica UNK]]&gt;100000,"Media", "Baja"))</f>
        <v>Alta</v>
      </c>
      <c r="N991" s="18" t="s">
        <v>1040</v>
      </c>
      <c r="O991" s="3" t="s">
        <v>29</v>
      </c>
      <c r="P991" s="2">
        <f>IF(DatosLimpios[[#This Row],[Number of Affected Users]]="six hundred",600,VALUE(DatosLimpios[[#This Row],[Number of Affected Users]]))</f>
        <v>757744</v>
      </c>
      <c r="Q991" s="2">
        <f>IF(DatosLimpios[[#This Row],[Number of Affected Users]]="six hundred",600,VALUE(DatosLimpios[[#This Row],[Number of Affected Users]]))</f>
        <v>757744</v>
      </c>
      <c r="R991" s="11">
        <f>DatosLimpios[[#This Row],[Perdida economica UNK]] /DatosLimpios[[#This Row],[Nº de Usuarios Afectados]]</f>
        <v>6.8677548090120144</v>
      </c>
      <c r="S991" s="11" t="str">
        <f>IF(DatosLimpios[[#This Row],[Perdida $ por Usuario]]&gt;100, "Grave",IF(DatosLimpios[[#This Row],[Perdida $ por Usuario]]&gt;40, "Moderada","Leve"))</f>
        <v>Leve</v>
      </c>
      <c r="T991" s="1" t="str">
        <f t="shared" si="15"/>
        <v>Nation-state</v>
      </c>
      <c r="U991" s="3" t="s">
        <v>52</v>
      </c>
      <c r="V991" s="3" t="s">
        <v>37</v>
      </c>
      <c r="W991" s="2">
        <v>43</v>
      </c>
      <c r="X991" s="2" t="str">
        <f>IF(DatosLimpios[[#This Row],[Incident Resolution Time (in Hours)]]&gt;50,"Tardia",IF(DatosLimpios[[#This Row],[Incident Resolution Time (in Hours)]]&gt;20,"Media","Rapida" ))</f>
        <v>Media</v>
      </c>
    </row>
    <row r="992" spans="1:24" x14ac:dyDescent="0.25">
      <c r="A992" s="2">
        <v>998</v>
      </c>
      <c r="B992" s="3" t="s">
        <v>71</v>
      </c>
      <c r="C9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992" s="1" t="str">
        <f>IFERROR(VLOOKUP(DatosLimpios[[#This Row],[Paises]], TablaRegiones[],2,FALSE), "Otra")</f>
        <v>Asia</v>
      </c>
      <c r="E992" s="2">
        <v>2017</v>
      </c>
      <c r="F992" s="3" t="s">
        <v>17</v>
      </c>
      <c r="G992" s="2">
        <f xml:space="preserve"> 2025 -DatosLimpios[[#This Row],[Year]]</f>
        <v>8</v>
      </c>
      <c r="H992" s="1" t="str">
        <f>IF(TRIM(DatosLimpios[[#This Row],[Attack Type]])="","Unknown",PROPER(TRIM(LOWER(DatosLimpios[[#This Row],[Attack Type]]))))</f>
        <v>Ransomware</v>
      </c>
      <c r="I992" s="3" t="s">
        <v>18</v>
      </c>
      <c r="J99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992" s="11">
        <v>5913</v>
      </c>
      <c r="L992" s="11">
        <f>IF(DatosLimpios[[#This Row],[Financial Loss (in Million $) ]]="",0,ABS(DatosLimpios[[#This Row],[Financial Loss (in Million $) ]]))*1000</f>
        <v>5913000</v>
      </c>
      <c r="M992" s="11" t="str">
        <f>IF(DatosLimpios[[#This Row],[Perdida economica UNK]]&gt;4000000,"Alta", IF(DatosLimpios[[#This Row],[Perdida economica UNK]]&gt;100000,"Media", "Baja"))</f>
        <v>Alta</v>
      </c>
      <c r="N992" s="18" t="s">
        <v>1041</v>
      </c>
      <c r="O992" s="3" t="s">
        <v>33</v>
      </c>
      <c r="P992" s="2">
        <f>IF(DatosLimpios[[#This Row],[Number of Affected Users]]="six hundred",600,VALUE(DatosLimpios[[#This Row],[Number of Affected Users]]))</f>
        <v>747705</v>
      </c>
      <c r="Q992" s="2">
        <f>IF(DatosLimpios[[#This Row],[Number of Affected Users]]="six hundred",600,VALUE(DatosLimpios[[#This Row],[Number of Affected Users]]))</f>
        <v>747705</v>
      </c>
      <c r="R992" s="11">
        <f>DatosLimpios[[#This Row],[Perdida economica UNK]] /DatosLimpios[[#This Row],[Nº de Usuarios Afectados]]</f>
        <v>7.9081990892129914</v>
      </c>
      <c r="S992" s="11" t="str">
        <f>IF(DatosLimpios[[#This Row],[Perdida $ por Usuario]]&gt;100, "Grave",IF(DatosLimpios[[#This Row],[Perdida $ por Usuario]]&gt;40, "Moderada","Leve"))</f>
        <v>Leve</v>
      </c>
      <c r="T992" s="1" t="str">
        <f t="shared" si="15"/>
        <v>Insider</v>
      </c>
      <c r="U992" s="3" t="s">
        <v>15</v>
      </c>
      <c r="V992" s="3" t="s">
        <v>16</v>
      </c>
      <c r="W992" s="2">
        <v>47</v>
      </c>
      <c r="X992" s="2" t="str">
        <f>IF(DatosLimpios[[#This Row],[Incident Resolution Time (in Hours)]]&gt;50,"Tardia",IF(DatosLimpios[[#This Row],[Incident Resolution Time (in Hours)]]&gt;20,"Media","Rapida" ))</f>
        <v>Media</v>
      </c>
    </row>
    <row r="993" spans="1:24" x14ac:dyDescent="0.25">
      <c r="A993" s="2">
        <v>999</v>
      </c>
      <c r="B993" s="3" t="s">
        <v>87</v>
      </c>
      <c r="C9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993" s="1" t="str">
        <f>IFERROR(VLOOKUP(DatosLimpios[[#This Row],[Paises]], TablaRegiones[],2,FALSE), "Otra")</f>
        <v>América</v>
      </c>
      <c r="E993" s="2">
        <v>2024</v>
      </c>
      <c r="F993" s="3" t="s">
        <v>50</v>
      </c>
      <c r="G993" s="2">
        <f xml:space="preserve"> 2025 -DatosLimpios[[#This Row],[Year]]</f>
        <v>1</v>
      </c>
      <c r="H993" s="1" t="str">
        <f>IF(TRIM(DatosLimpios[[#This Row],[Attack Type]])="","Unknown",PROPER(TRIM(LOWER(DatosLimpios[[#This Row],[Attack Type]]))))</f>
        <v>Phishing</v>
      </c>
      <c r="I993" s="3" t="s">
        <v>27</v>
      </c>
      <c r="J99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93" s="11">
        <v>6467</v>
      </c>
      <c r="L993" s="11">
        <f>IF(DatosLimpios[[#This Row],[Financial Loss (in Million $) ]]="",0,ABS(DatosLimpios[[#This Row],[Financial Loss (in Million $) ]]))*1000</f>
        <v>6467000</v>
      </c>
      <c r="M993" s="11" t="str">
        <f>IF(DatosLimpios[[#This Row],[Perdida economica UNK]]&gt;4000000,"Alta", IF(DatosLimpios[[#This Row],[Perdida economica UNK]]&gt;100000,"Media", "Baja"))</f>
        <v>Alta</v>
      </c>
      <c r="N993" s="18" t="s">
        <v>1042</v>
      </c>
      <c r="O993" s="3" t="s">
        <v>14</v>
      </c>
      <c r="P993" s="2">
        <f>IF(DatosLimpios[[#This Row],[Number of Affected Users]]="six hundred",600,VALUE(DatosLimpios[[#This Row],[Number of Affected Users]]))</f>
        <v>996651</v>
      </c>
      <c r="Q993" s="2">
        <f>IF(DatosLimpios[[#This Row],[Number of Affected Users]]="six hundred",600,VALUE(DatosLimpios[[#This Row],[Number of Affected Users]]))</f>
        <v>996651</v>
      </c>
      <c r="R993" s="11">
        <f>DatosLimpios[[#This Row],[Perdida economica UNK]] /DatosLimpios[[#This Row],[Nº de Usuarios Afectados]]</f>
        <v>6.4887307593129391</v>
      </c>
      <c r="S993" s="11" t="str">
        <f>IF(DatosLimpios[[#This Row],[Perdida $ por Usuario]]&gt;100, "Grave",IF(DatosLimpios[[#This Row],[Perdida $ por Usuario]]&gt;40, "Moderada","Leve"))</f>
        <v>Leve</v>
      </c>
      <c r="T993" s="1" t="str">
        <f t="shared" si="15"/>
        <v>Hacker Group</v>
      </c>
      <c r="U993" s="3" t="s">
        <v>25</v>
      </c>
      <c r="V993" s="3" t="s">
        <v>57</v>
      </c>
      <c r="W993" s="2">
        <v>69</v>
      </c>
      <c r="X993" s="2" t="str">
        <f>IF(DatosLimpios[[#This Row],[Incident Resolution Time (in Hours)]]&gt;50,"Tardia",IF(DatosLimpios[[#This Row],[Incident Resolution Time (in Hours)]]&gt;20,"Media","Rapida" ))</f>
        <v>Tardia</v>
      </c>
    </row>
    <row r="994" spans="1:24" x14ac:dyDescent="0.25">
      <c r="A994" s="2">
        <v>1000</v>
      </c>
      <c r="B994" s="3" t="s">
        <v>26</v>
      </c>
      <c r="C9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994" s="1" t="str">
        <f>IFERROR(VLOOKUP(DatosLimpios[[#This Row],[Paises]], TablaRegiones[],2,FALSE), "Otra")</f>
        <v>Europa</v>
      </c>
      <c r="E994" s="2">
        <v>2015</v>
      </c>
      <c r="F994" s="3" t="s">
        <v>17</v>
      </c>
      <c r="G994" s="2">
        <f xml:space="preserve"> 2025 -DatosLimpios[[#This Row],[Year]]</f>
        <v>10</v>
      </c>
      <c r="H994" s="1" t="str">
        <f>IF(TRIM(DatosLimpios[[#This Row],[Attack Type]])="","Unknown",PROPER(TRIM(LOWER(DatosLimpios[[#This Row],[Attack Type]]))))</f>
        <v>Ransomware</v>
      </c>
      <c r="I994" s="3" t="s">
        <v>69</v>
      </c>
      <c r="J99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994" s="11">
        <v>5278</v>
      </c>
      <c r="L994" s="11">
        <f>IF(DatosLimpios[[#This Row],[Financial Loss (in Million $) ]]="",0,ABS(DatosLimpios[[#This Row],[Financial Loss (in Million $) ]]))*1000</f>
        <v>5278000</v>
      </c>
      <c r="M994" s="11" t="str">
        <f>IF(DatosLimpios[[#This Row],[Perdida economica UNK]]&gt;4000000,"Alta", IF(DatosLimpios[[#This Row],[Perdida economica UNK]]&gt;100000,"Media", "Baja"))</f>
        <v>Alta</v>
      </c>
      <c r="N994" s="18" t="s">
        <v>1043</v>
      </c>
      <c r="O994" s="3" t="s">
        <v>33</v>
      </c>
      <c r="P994" s="2">
        <f>IF(DatosLimpios[[#This Row],[Number of Affected Users]]="six hundred",600,VALUE(DatosLimpios[[#This Row],[Number of Affected Users]]))</f>
        <v>281905</v>
      </c>
      <c r="Q994" s="2">
        <f>IF(DatosLimpios[[#This Row],[Number of Affected Users]]="six hundred",600,VALUE(DatosLimpios[[#This Row],[Number of Affected Users]]))</f>
        <v>281905</v>
      </c>
      <c r="R994" s="11">
        <f>DatosLimpios[[#This Row],[Perdida economica UNK]] /DatosLimpios[[#This Row],[Nº de Usuarios Afectados]]</f>
        <v>18.72261932211206</v>
      </c>
      <c r="S994" s="11" t="str">
        <f>IF(DatosLimpios[[#This Row],[Perdida $ por Usuario]]&gt;100, "Grave",IF(DatosLimpios[[#This Row],[Perdida $ por Usuario]]&gt;40, "Moderada","Leve"))</f>
        <v>Leve</v>
      </c>
      <c r="T994" s="1" t="str">
        <f t="shared" si="15"/>
        <v>Insider</v>
      </c>
      <c r="U994" s="3" t="s">
        <v>34</v>
      </c>
      <c r="V994" s="3" t="s">
        <v>16</v>
      </c>
      <c r="W994" s="2">
        <v>32</v>
      </c>
      <c r="X994" s="2" t="str">
        <f>IF(DatosLimpios[[#This Row],[Incident Resolution Time (in Hours)]]&gt;50,"Tardia",IF(DatosLimpios[[#This Row],[Incident Resolution Time (in Hours)]]&gt;20,"Media","Rapida" ))</f>
        <v>Media</v>
      </c>
    </row>
    <row r="995" spans="1:24" x14ac:dyDescent="0.25">
      <c r="A995" s="2">
        <v>1001</v>
      </c>
      <c r="B995" s="3" t="s">
        <v>66</v>
      </c>
      <c r="C9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995" s="1" t="str">
        <f>IFERROR(VLOOKUP(DatosLimpios[[#This Row],[Paises]], TablaRegiones[],2,FALSE), "Otra")</f>
        <v>América</v>
      </c>
      <c r="E995" s="2">
        <v>2019</v>
      </c>
      <c r="F995" s="3" t="s">
        <v>22</v>
      </c>
      <c r="G995" s="2">
        <f xml:space="preserve"> 2025 -DatosLimpios[[#This Row],[Year]]</f>
        <v>6</v>
      </c>
      <c r="H995" s="1" t="str">
        <f>IF(TRIM(DatosLimpios[[#This Row],[Attack Type]])="","Unknown",PROPER(TRIM(LOWER(DatosLimpios[[#This Row],[Attack Type]]))))</f>
        <v>Man-In-The-Middle</v>
      </c>
      <c r="I995" s="3" t="s">
        <v>47</v>
      </c>
      <c r="J99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95" s="11">
        <v>744</v>
      </c>
      <c r="L995" s="11">
        <f>IF(DatosLimpios[[#This Row],[Financial Loss (in Million $) ]]="",0,ABS(DatosLimpios[[#This Row],[Financial Loss (in Million $) ]]))*1000</f>
        <v>744000</v>
      </c>
      <c r="M995" s="11" t="str">
        <f>IF(DatosLimpios[[#This Row],[Perdida economica UNK]]&gt;4000000,"Alta", IF(DatosLimpios[[#This Row],[Perdida economica UNK]]&gt;100000,"Media", "Baja"))</f>
        <v>Media</v>
      </c>
      <c r="N995" s="18" t="s">
        <v>1044</v>
      </c>
      <c r="O995" s="3" t="s">
        <v>36</v>
      </c>
      <c r="P995" s="2">
        <f>IF(DatosLimpios[[#This Row],[Number of Affected Users]]="six hundred",600,VALUE(DatosLimpios[[#This Row],[Number of Affected Users]]))</f>
        <v>739981</v>
      </c>
      <c r="Q995" s="2">
        <f>IF(DatosLimpios[[#This Row],[Number of Affected Users]]="six hundred",600,VALUE(DatosLimpios[[#This Row],[Number of Affected Users]]))</f>
        <v>739981</v>
      </c>
      <c r="R995" s="11">
        <f>DatosLimpios[[#This Row],[Perdida economica UNK]] /DatosLimpios[[#This Row],[Nº de Usuarios Afectados]]</f>
        <v>1.005431220531338</v>
      </c>
      <c r="S995" s="11" t="str">
        <f>IF(DatosLimpios[[#This Row],[Perdida $ por Usuario]]&gt;100, "Grave",IF(DatosLimpios[[#This Row],[Perdida $ por Usuario]]&gt;40, "Moderada","Leve"))</f>
        <v>Leve</v>
      </c>
      <c r="T995" s="1" t="str">
        <f t="shared" si="15"/>
        <v>Unknown</v>
      </c>
      <c r="U995" s="3" t="s">
        <v>34</v>
      </c>
      <c r="V995" s="3" t="s">
        <v>37</v>
      </c>
      <c r="W995" s="2">
        <v>54</v>
      </c>
      <c r="X995" s="2" t="str">
        <f>IF(DatosLimpios[[#This Row],[Incident Resolution Time (in Hours)]]&gt;50,"Tardia",IF(DatosLimpios[[#This Row],[Incident Resolution Time (in Hours)]]&gt;20,"Media","Rapida" ))</f>
        <v>Tardia</v>
      </c>
    </row>
    <row r="996" spans="1:24" x14ac:dyDescent="0.25">
      <c r="A996" s="2">
        <v>1002</v>
      </c>
      <c r="B996" s="3" t="s">
        <v>41</v>
      </c>
      <c r="C9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996" s="1" t="str">
        <f>IFERROR(VLOOKUP(DatosLimpios[[#This Row],[Paises]], TablaRegiones[],2,FALSE), "Otra")</f>
        <v>Europa</v>
      </c>
      <c r="E996" s="2">
        <v>2016</v>
      </c>
      <c r="F996" s="3" t="s">
        <v>42</v>
      </c>
      <c r="G996" s="2">
        <f xml:space="preserve"> 2025 -DatosLimpios[[#This Row],[Year]]</f>
        <v>9</v>
      </c>
      <c r="H996" s="1" t="str">
        <f>IF(TRIM(DatosLimpios[[#This Row],[Attack Type]])="","Unknown",PROPER(TRIM(LOWER(DatosLimpios[[#This Row],[Attack Type]]))))</f>
        <v>Sql Injection</v>
      </c>
      <c r="I996" s="3" t="s">
        <v>27</v>
      </c>
      <c r="J99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996" s="11">
        <v>4719</v>
      </c>
      <c r="L996" s="11">
        <f>IF(DatosLimpios[[#This Row],[Financial Loss (in Million $) ]]="",0,ABS(DatosLimpios[[#This Row],[Financial Loss (in Million $) ]]))*1000</f>
        <v>4719000</v>
      </c>
      <c r="M996" s="11" t="str">
        <f>IF(DatosLimpios[[#This Row],[Perdida economica UNK]]&gt;4000000,"Alta", IF(DatosLimpios[[#This Row],[Perdida economica UNK]]&gt;100000,"Media", "Baja"))</f>
        <v>Alta</v>
      </c>
      <c r="N996" s="18" t="s">
        <v>1045</v>
      </c>
      <c r="O996" s="3" t="s">
        <v>14</v>
      </c>
      <c r="P996" s="2">
        <f>IF(DatosLimpios[[#This Row],[Number of Affected Users]]="six hundred",600,VALUE(DatosLimpios[[#This Row],[Number of Affected Users]]))</f>
        <v>554448</v>
      </c>
      <c r="Q996" s="2">
        <f>IF(DatosLimpios[[#This Row],[Number of Affected Users]]="six hundred",600,VALUE(DatosLimpios[[#This Row],[Number of Affected Users]]))</f>
        <v>554448</v>
      </c>
      <c r="R996" s="11">
        <f>DatosLimpios[[#This Row],[Perdida economica UNK]] /DatosLimpios[[#This Row],[Nº de Usuarios Afectados]]</f>
        <v>8.5111678642541779</v>
      </c>
      <c r="S996" s="11" t="str">
        <f>IF(DatosLimpios[[#This Row],[Perdida $ por Usuario]]&gt;100, "Grave",IF(DatosLimpios[[#This Row],[Perdida $ por Usuario]]&gt;40, "Moderada","Leve"))</f>
        <v>Leve</v>
      </c>
      <c r="T996" s="1" t="str">
        <f t="shared" si="15"/>
        <v>Hacker Group</v>
      </c>
      <c r="U996" s="3" t="s">
        <v>34</v>
      </c>
      <c r="V996" s="3" t="s">
        <v>37</v>
      </c>
      <c r="W996" s="2">
        <v>31</v>
      </c>
      <c r="X996" s="2" t="str">
        <f>IF(DatosLimpios[[#This Row],[Incident Resolution Time (in Hours)]]&gt;50,"Tardia",IF(DatosLimpios[[#This Row],[Incident Resolution Time (in Hours)]]&gt;20,"Media","Rapida" ))</f>
        <v>Media</v>
      </c>
    </row>
    <row r="997" spans="1:24" x14ac:dyDescent="0.25">
      <c r="A997" s="2">
        <v>1003</v>
      </c>
      <c r="B997" s="3" t="s">
        <v>87</v>
      </c>
      <c r="C9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997" s="1" t="str">
        <f>IFERROR(VLOOKUP(DatosLimpios[[#This Row],[Paises]], TablaRegiones[],2,FALSE), "Otra")</f>
        <v>América</v>
      </c>
      <c r="E997" s="2">
        <v>2016</v>
      </c>
      <c r="F997" s="3" t="s">
        <v>17</v>
      </c>
      <c r="G997" s="2">
        <f xml:space="preserve"> 2025 -DatosLimpios[[#This Row],[Year]]</f>
        <v>9</v>
      </c>
      <c r="H997" s="1" t="str">
        <f>IF(TRIM(DatosLimpios[[#This Row],[Attack Type]])="","Unknown",PROPER(TRIM(LOWER(DatosLimpios[[#This Row],[Attack Type]]))))</f>
        <v>Ransomware</v>
      </c>
      <c r="I997" s="3" t="s">
        <v>47</v>
      </c>
      <c r="J99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97" s="11">
        <v>9919</v>
      </c>
      <c r="L997" s="11">
        <f>IF(DatosLimpios[[#This Row],[Financial Loss (in Million $) ]]="",0,ABS(DatosLimpios[[#This Row],[Financial Loss (in Million $) ]]))*1000</f>
        <v>9919000</v>
      </c>
      <c r="M997" s="11" t="str">
        <f>IF(DatosLimpios[[#This Row],[Perdida economica UNK]]&gt;4000000,"Alta", IF(DatosLimpios[[#This Row],[Perdida economica UNK]]&gt;100000,"Media", "Baja"))</f>
        <v>Alta</v>
      </c>
      <c r="N997" s="18" t="s">
        <v>1046</v>
      </c>
      <c r="O997" s="3" t="s">
        <v>33</v>
      </c>
      <c r="P997" s="2">
        <f>IF(DatosLimpios[[#This Row],[Number of Affected Users]]="six hundred",600,VALUE(DatosLimpios[[#This Row],[Number of Affected Users]]))</f>
        <v>745103</v>
      </c>
      <c r="Q997" s="2">
        <f>IF(DatosLimpios[[#This Row],[Number of Affected Users]]="six hundred",600,VALUE(DatosLimpios[[#This Row],[Number of Affected Users]]))</f>
        <v>745103</v>
      </c>
      <c r="R997" s="11">
        <f>DatosLimpios[[#This Row],[Perdida economica UNK]] /DatosLimpios[[#This Row],[Nº de Usuarios Afectados]]</f>
        <v>13.312253473680819</v>
      </c>
      <c r="S997" s="11" t="str">
        <f>IF(DatosLimpios[[#This Row],[Perdida $ por Usuario]]&gt;100, "Grave",IF(DatosLimpios[[#This Row],[Perdida $ por Usuario]]&gt;40, "Moderada","Leve"))</f>
        <v>Leve</v>
      </c>
      <c r="T997" s="1" t="str">
        <f t="shared" si="15"/>
        <v>Insider</v>
      </c>
      <c r="U997" s="3" t="s">
        <v>15</v>
      </c>
      <c r="V997" s="3" t="s">
        <v>57</v>
      </c>
      <c r="W997" s="2">
        <v>8</v>
      </c>
      <c r="X997" s="2" t="str">
        <f>IF(DatosLimpios[[#This Row],[Incident Resolution Time (in Hours)]]&gt;50,"Tardia",IF(DatosLimpios[[#This Row],[Incident Resolution Time (in Hours)]]&gt;20,"Media","Rapida" ))</f>
        <v>Rapida</v>
      </c>
    </row>
    <row r="998" spans="1:24" x14ac:dyDescent="0.25">
      <c r="A998" s="2">
        <v>1004</v>
      </c>
      <c r="B998" s="3" t="s">
        <v>45</v>
      </c>
      <c r="C9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998" s="1" t="str">
        <f>IFERROR(VLOOKUP(DatosLimpios[[#This Row],[Paises]], TablaRegiones[],2,FALSE), "Otra")</f>
        <v>Asia</v>
      </c>
      <c r="E998" s="2">
        <v>2015</v>
      </c>
      <c r="F998" s="3" t="s">
        <v>39</v>
      </c>
      <c r="G998" s="2">
        <f xml:space="preserve"> 2025 -DatosLimpios[[#This Row],[Year]]</f>
        <v>10</v>
      </c>
      <c r="H998" s="1" t="str">
        <f>IF(TRIM(DatosLimpios[[#This Row],[Attack Type]])="","Unknown",PROPER(TRIM(LOWER(DatosLimpios[[#This Row],[Attack Type]]))))</f>
        <v>Ddos</v>
      </c>
      <c r="I998" s="3" t="s">
        <v>47</v>
      </c>
      <c r="J99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998" s="11">
        <v>1094</v>
      </c>
      <c r="L998" s="11">
        <f>IF(DatosLimpios[[#This Row],[Financial Loss (in Million $) ]]="",0,ABS(DatosLimpios[[#This Row],[Financial Loss (in Million $) ]]))*1000</f>
        <v>1094000</v>
      </c>
      <c r="M998" s="11" t="str">
        <f>IF(DatosLimpios[[#This Row],[Perdida economica UNK]]&gt;4000000,"Alta", IF(DatosLimpios[[#This Row],[Perdida economica UNK]]&gt;100000,"Media", "Baja"))</f>
        <v>Media</v>
      </c>
      <c r="N998" s="18" t="s">
        <v>1047</v>
      </c>
      <c r="O998" s="3" t="s">
        <v>33</v>
      </c>
      <c r="P998" s="2">
        <f>IF(DatosLimpios[[#This Row],[Number of Affected Users]]="six hundred",600,VALUE(DatosLimpios[[#This Row],[Number of Affected Users]]))</f>
        <v>600279</v>
      </c>
      <c r="Q998" s="2">
        <f>IF(DatosLimpios[[#This Row],[Number of Affected Users]]="six hundred",600,VALUE(DatosLimpios[[#This Row],[Number of Affected Users]]))</f>
        <v>600279</v>
      </c>
      <c r="R998" s="11">
        <f>DatosLimpios[[#This Row],[Perdida economica UNK]] /DatosLimpios[[#This Row],[Nº de Usuarios Afectados]]</f>
        <v>1.8224858774003421</v>
      </c>
      <c r="S998" s="11" t="str">
        <f>IF(DatosLimpios[[#This Row],[Perdida $ por Usuario]]&gt;100, "Grave",IF(DatosLimpios[[#This Row],[Perdida $ por Usuario]]&gt;40, "Moderada","Leve"))</f>
        <v>Leve</v>
      </c>
      <c r="T998" s="1" t="str">
        <f t="shared" si="15"/>
        <v>Insider</v>
      </c>
      <c r="U998" s="3" t="s">
        <v>15</v>
      </c>
      <c r="V998" s="3" t="s">
        <v>31</v>
      </c>
      <c r="W998" s="2">
        <v>16</v>
      </c>
      <c r="X998" s="2" t="str">
        <f>IF(DatosLimpios[[#This Row],[Incident Resolution Time (in Hours)]]&gt;50,"Tardia",IF(DatosLimpios[[#This Row],[Incident Resolution Time (in Hours)]]&gt;20,"Media","Rapida" ))</f>
        <v>Rapida</v>
      </c>
    </row>
    <row r="999" spans="1:24" x14ac:dyDescent="0.25">
      <c r="A999" s="2">
        <v>1005</v>
      </c>
      <c r="B999" s="3" t="s">
        <v>60</v>
      </c>
      <c r="C9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999" s="1" t="str">
        <f>IFERROR(VLOOKUP(DatosLimpios[[#This Row],[Paises]], TablaRegiones[],2,FALSE), "Otra")</f>
        <v>Asia</v>
      </c>
      <c r="E999" s="2">
        <v>2016</v>
      </c>
      <c r="F999" s="3" t="s">
        <v>22</v>
      </c>
      <c r="G999" s="2">
        <f xml:space="preserve"> 2025 -DatosLimpios[[#This Row],[Year]]</f>
        <v>9</v>
      </c>
      <c r="H999" s="1" t="str">
        <f>IF(TRIM(DatosLimpios[[#This Row],[Attack Type]])="","Unknown",PROPER(TRIM(LOWER(DatosLimpios[[#This Row],[Attack Type]]))))</f>
        <v>Man-In-The-Middle</v>
      </c>
      <c r="I999" s="3" t="s">
        <v>23</v>
      </c>
      <c r="J99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999" s="11">
        <v>4886</v>
      </c>
      <c r="L999" s="11">
        <f>IF(DatosLimpios[[#This Row],[Financial Loss (in Million $) ]]="",0,ABS(DatosLimpios[[#This Row],[Financial Loss (in Million $) ]]))*1000</f>
        <v>4886000</v>
      </c>
      <c r="M999" s="11" t="str">
        <f>IF(DatosLimpios[[#This Row],[Perdida economica UNK]]&gt;4000000,"Alta", IF(DatosLimpios[[#This Row],[Perdida economica UNK]]&gt;100000,"Media", "Baja"))</f>
        <v>Alta</v>
      </c>
      <c r="N999" s="18" t="s">
        <v>1048</v>
      </c>
      <c r="O999" s="3" t="s">
        <v>36</v>
      </c>
      <c r="P999" s="2">
        <f>IF(DatosLimpios[[#This Row],[Number of Affected Users]]="six hundred",600,VALUE(DatosLimpios[[#This Row],[Number of Affected Users]]))</f>
        <v>973654</v>
      </c>
      <c r="Q999" s="2">
        <f>IF(DatosLimpios[[#This Row],[Number of Affected Users]]="six hundred",600,VALUE(DatosLimpios[[#This Row],[Number of Affected Users]]))</f>
        <v>973654</v>
      </c>
      <c r="R999" s="11">
        <f>DatosLimpios[[#This Row],[Perdida economica UNK]] /DatosLimpios[[#This Row],[Nº de Usuarios Afectados]]</f>
        <v>5.0182097541837241</v>
      </c>
      <c r="S999" s="11" t="str">
        <f>IF(DatosLimpios[[#This Row],[Perdida $ por Usuario]]&gt;100, "Grave",IF(DatosLimpios[[#This Row],[Perdida $ por Usuario]]&gt;40, "Moderada","Leve"))</f>
        <v>Leve</v>
      </c>
      <c r="T999" s="1" t="str">
        <f t="shared" si="15"/>
        <v>Unknown</v>
      </c>
      <c r="U999" s="3" t="s">
        <v>15</v>
      </c>
      <c r="V999" s="3" t="s">
        <v>57</v>
      </c>
      <c r="W999" s="2">
        <v>23</v>
      </c>
      <c r="X999" s="2" t="str">
        <f>IF(DatosLimpios[[#This Row],[Incident Resolution Time (in Hours)]]&gt;50,"Tardia",IF(DatosLimpios[[#This Row],[Incident Resolution Time (in Hours)]]&gt;20,"Media","Rapida" ))</f>
        <v>Media</v>
      </c>
    </row>
    <row r="1000" spans="1:24" x14ac:dyDescent="0.25">
      <c r="A1000" s="2">
        <v>1006</v>
      </c>
      <c r="B1000" s="3" t="s">
        <v>10</v>
      </c>
      <c r="C10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000" s="1" t="str">
        <f>IFERROR(VLOOKUP(DatosLimpios[[#This Row],[Paises]], TablaRegiones[],2,FALSE), "Otra")</f>
        <v>Asia</v>
      </c>
      <c r="E1000" s="2">
        <v>2016</v>
      </c>
      <c r="F1000" s="3" t="s">
        <v>39</v>
      </c>
      <c r="G1000" s="2">
        <f xml:space="preserve"> 2025 -DatosLimpios[[#This Row],[Year]]</f>
        <v>9</v>
      </c>
      <c r="H1000" s="1" t="str">
        <f>IF(TRIM(DatosLimpios[[#This Row],[Attack Type]])="","Unknown",PROPER(TRIM(LOWER(DatosLimpios[[#This Row],[Attack Type]]))))</f>
        <v>Ddos</v>
      </c>
      <c r="I1000" s="3" t="s">
        <v>27</v>
      </c>
      <c r="J100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00" s="11">
        <v>8048</v>
      </c>
      <c r="L1000" s="11">
        <f>IF(DatosLimpios[[#This Row],[Financial Loss (in Million $) ]]="",0,ABS(DatosLimpios[[#This Row],[Financial Loss (in Million $) ]]))*1000</f>
        <v>8048000</v>
      </c>
      <c r="M1000" s="11" t="str">
        <f>IF(DatosLimpios[[#This Row],[Perdida economica UNK]]&gt;4000000,"Alta", IF(DatosLimpios[[#This Row],[Perdida economica UNK]]&gt;100000,"Media", "Baja"))</f>
        <v>Alta</v>
      </c>
      <c r="N1000" s="18" t="s">
        <v>1049</v>
      </c>
      <c r="O1000" s="3" t="s">
        <v>14</v>
      </c>
      <c r="P1000" s="2">
        <f>IF(DatosLimpios[[#This Row],[Number of Affected Users]]="six hundred",600,VALUE(DatosLimpios[[#This Row],[Number of Affected Users]]))</f>
        <v>78123</v>
      </c>
      <c r="Q1000" s="2">
        <f>IF(DatosLimpios[[#This Row],[Number of Affected Users]]="six hundred",600,VALUE(DatosLimpios[[#This Row],[Number of Affected Users]]))</f>
        <v>78123</v>
      </c>
      <c r="R1000" s="11">
        <f>DatosLimpios[[#This Row],[Perdida economica UNK]] /DatosLimpios[[#This Row],[Nº de Usuarios Afectados]]</f>
        <v>103.01703723615324</v>
      </c>
      <c r="S1000" s="11" t="str">
        <f>IF(DatosLimpios[[#This Row],[Perdida $ por Usuario]]&gt;100, "Grave",IF(DatosLimpios[[#This Row],[Perdida $ por Usuario]]&gt;40, "Moderada","Leve"))</f>
        <v>Grave</v>
      </c>
      <c r="T1000" s="1" t="str">
        <f t="shared" si="15"/>
        <v>Hacker Group</v>
      </c>
      <c r="U1000" s="3" t="s">
        <v>34</v>
      </c>
      <c r="V1000" s="3" t="s">
        <v>37</v>
      </c>
      <c r="W1000" s="2">
        <v>50</v>
      </c>
      <c r="X1000" s="2" t="str">
        <f>IF(DatosLimpios[[#This Row],[Incident Resolution Time (in Hours)]]&gt;50,"Tardia",IF(DatosLimpios[[#This Row],[Incident Resolution Time (in Hours)]]&gt;20,"Media","Rapida" ))</f>
        <v>Media</v>
      </c>
    </row>
    <row r="1001" spans="1:24" x14ac:dyDescent="0.25">
      <c r="A1001" s="2">
        <v>1007</v>
      </c>
      <c r="B1001" s="3" t="s">
        <v>26</v>
      </c>
      <c r="C10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01" s="1" t="str">
        <f>IFERROR(VLOOKUP(DatosLimpios[[#This Row],[Paises]], TablaRegiones[],2,FALSE), "Otra")</f>
        <v>Europa</v>
      </c>
      <c r="E1001" s="2">
        <v>2015</v>
      </c>
      <c r="F1001" s="3" t="s">
        <v>22</v>
      </c>
      <c r="G1001" s="2">
        <f xml:space="preserve"> 2025 -DatosLimpios[[#This Row],[Year]]</f>
        <v>10</v>
      </c>
      <c r="H1001" s="1" t="str">
        <f>IF(TRIM(DatosLimpios[[#This Row],[Attack Type]])="","Unknown",PROPER(TRIM(LOWER(DatosLimpios[[#This Row],[Attack Type]]))))</f>
        <v>Man-In-The-Middle</v>
      </c>
      <c r="I1001" s="3" t="s">
        <v>69</v>
      </c>
      <c r="J100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001" s="11">
        <v>6996</v>
      </c>
      <c r="L1001" s="11">
        <f>IF(DatosLimpios[[#This Row],[Financial Loss (in Million $) ]]="",0,ABS(DatosLimpios[[#This Row],[Financial Loss (in Million $) ]]))*1000</f>
        <v>6996000</v>
      </c>
      <c r="M1001" s="11" t="str">
        <f>IF(DatosLimpios[[#This Row],[Perdida economica UNK]]&gt;4000000,"Alta", IF(DatosLimpios[[#This Row],[Perdida economica UNK]]&gt;100000,"Media", "Baja"))</f>
        <v>Alta</v>
      </c>
      <c r="N1001" s="18" t="s">
        <v>1050</v>
      </c>
      <c r="O1001" s="3" t="s">
        <v>33</v>
      </c>
      <c r="P1001" s="2">
        <f>IF(DatosLimpios[[#This Row],[Number of Affected Users]]="six hundred",600,VALUE(DatosLimpios[[#This Row],[Number of Affected Users]]))</f>
        <v>675955</v>
      </c>
      <c r="Q1001" s="2">
        <f>IF(DatosLimpios[[#This Row],[Number of Affected Users]]="six hundred",600,VALUE(DatosLimpios[[#This Row],[Number of Affected Users]]))</f>
        <v>675955</v>
      </c>
      <c r="R1001" s="11">
        <f>DatosLimpios[[#This Row],[Perdida economica UNK]] /DatosLimpios[[#This Row],[Nº de Usuarios Afectados]]</f>
        <v>10.349801392104505</v>
      </c>
      <c r="S1001" s="11" t="str">
        <f>IF(DatosLimpios[[#This Row],[Perdida $ por Usuario]]&gt;100, "Grave",IF(DatosLimpios[[#This Row],[Perdida $ por Usuario]]&gt;40, "Moderada","Leve"))</f>
        <v>Leve</v>
      </c>
      <c r="T1001" s="1" t="str">
        <f t="shared" si="15"/>
        <v>Insider</v>
      </c>
      <c r="U1001" s="3" t="s">
        <v>52</v>
      </c>
      <c r="V1001" s="3" t="s">
        <v>37</v>
      </c>
      <c r="W1001" s="2">
        <v>60</v>
      </c>
      <c r="X1001" s="2" t="str">
        <f>IF(DatosLimpios[[#This Row],[Incident Resolution Time (in Hours)]]&gt;50,"Tardia",IF(DatosLimpios[[#This Row],[Incident Resolution Time (in Hours)]]&gt;20,"Media","Rapida" ))</f>
        <v>Tardia</v>
      </c>
    </row>
    <row r="1002" spans="1:24" x14ac:dyDescent="0.25">
      <c r="A1002" s="2">
        <v>1008</v>
      </c>
      <c r="B1002" s="3" t="s">
        <v>10</v>
      </c>
      <c r="C10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002" s="1" t="str">
        <f>IFERROR(VLOOKUP(DatosLimpios[[#This Row],[Paises]], TablaRegiones[],2,FALSE), "Otra")</f>
        <v>Asia</v>
      </c>
      <c r="E1002" s="2">
        <v>2016</v>
      </c>
      <c r="F1002" s="3" t="s">
        <v>39</v>
      </c>
      <c r="G1002" s="2">
        <f xml:space="preserve"> 2025 -DatosLimpios[[#This Row],[Year]]</f>
        <v>9</v>
      </c>
      <c r="H1002" s="1" t="str">
        <f>IF(TRIM(DatosLimpios[[#This Row],[Attack Type]])="","Unknown",PROPER(TRIM(LOWER(DatosLimpios[[#This Row],[Attack Type]]))))</f>
        <v>Ddos</v>
      </c>
      <c r="I1002" s="3" t="s">
        <v>23</v>
      </c>
      <c r="J100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02" s="11">
        <v>1896</v>
      </c>
      <c r="L1002" s="11">
        <f>IF(DatosLimpios[[#This Row],[Financial Loss (in Million $) ]]="",0,ABS(DatosLimpios[[#This Row],[Financial Loss (in Million $) ]]))*1000</f>
        <v>1896000</v>
      </c>
      <c r="M1002" s="11" t="str">
        <f>IF(DatosLimpios[[#This Row],[Perdida economica UNK]]&gt;4000000,"Alta", IF(DatosLimpios[[#This Row],[Perdida economica UNK]]&gt;100000,"Media", "Baja"))</f>
        <v>Media</v>
      </c>
      <c r="N1002" s="18" t="s">
        <v>1051</v>
      </c>
      <c r="O1002" s="3" t="s">
        <v>33</v>
      </c>
      <c r="P1002" s="2">
        <f>IF(DatosLimpios[[#This Row],[Number of Affected Users]]="six hundred",600,VALUE(DatosLimpios[[#This Row],[Number of Affected Users]]))</f>
        <v>122866</v>
      </c>
      <c r="Q1002" s="2">
        <f>IF(DatosLimpios[[#This Row],[Number of Affected Users]]="six hundred",600,VALUE(DatosLimpios[[#This Row],[Number of Affected Users]]))</f>
        <v>122866</v>
      </c>
      <c r="R1002" s="11">
        <f>DatosLimpios[[#This Row],[Perdida economica UNK]] /DatosLimpios[[#This Row],[Nº de Usuarios Afectados]]</f>
        <v>15.43144563996549</v>
      </c>
      <c r="S1002" s="11" t="str">
        <f>IF(DatosLimpios[[#This Row],[Perdida $ por Usuario]]&gt;100, "Grave",IF(DatosLimpios[[#This Row],[Perdida $ por Usuario]]&gt;40, "Moderada","Leve"))</f>
        <v>Leve</v>
      </c>
      <c r="T1002" s="1" t="str">
        <f t="shared" si="15"/>
        <v>Insider</v>
      </c>
      <c r="U1002" s="3" t="s">
        <v>15</v>
      </c>
      <c r="V1002" s="3" t="s">
        <v>16</v>
      </c>
      <c r="W1002" s="2">
        <v>46</v>
      </c>
      <c r="X1002" s="2" t="str">
        <f>IF(DatosLimpios[[#This Row],[Incident Resolution Time (in Hours)]]&gt;50,"Tardia",IF(DatosLimpios[[#This Row],[Incident Resolution Time (in Hours)]]&gt;20,"Media","Rapida" ))</f>
        <v>Media</v>
      </c>
    </row>
    <row r="1003" spans="1:24" x14ac:dyDescent="0.25">
      <c r="A1003" s="2">
        <v>1009</v>
      </c>
      <c r="B1003" s="3" t="s">
        <v>60</v>
      </c>
      <c r="C10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03" s="1" t="str">
        <f>IFERROR(VLOOKUP(DatosLimpios[[#This Row],[Paises]], TablaRegiones[],2,FALSE), "Otra")</f>
        <v>Asia</v>
      </c>
      <c r="E1003" s="2">
        <v>2018</v>
      </c>
      <c r="F1003" s="3" t="s">
        <v>17</v>
      </c>
      <c r="G1003" s="2">
        <f xml:space="preserve"> 2025 -DatosLimpios[[#This Row],[Year]]</f>
        <v>7</v>
      </c>
      <c r="H1003" s="1" t="str">
        <f>IF(TRIM(DatosLimpios[[#This Row],[Attack Type]])="","Unknown",PROPER(TRIM(LOWER(DatosLimpios[[#This Row],[Attack Type]]))))</f>
        <v>Ransomware</v>
      </c>
      <c r="I1003" s="3" t="s">
        <v>12</v>
      </c>
      <c r="J100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03" s="11">
        <v>6633</v>
      </c>
      <c r="L1003" s="11">
        <f>IF(DatosLimpios[[#This Row],[Financial Loss (in Million $) ]]="",0,ABS(DatosLimpios[[#This Row],[Financial Loss (in Million $) ]]))*1000</f>
        <v>6633000</v>
      </c>
      <c r="M1003" s="11" t="str">
        <f>IF(DatosLimpios[[#This Row],[Perdida economica UNK]]&gt;4000000,"Alta", IF(DatosLimpios[[#This Row],[Perdida economica UNK]]&gt;100000,"Media", "Baja"))</f>
        <v>Alta</v>
      </c>
      <c r="N1003" s="18" t="s">
        <v>1052</v>
      </c>
      <c r="O1003" s="3" t="s">
        <v>29</v>
      </c>
      <c r="P1003" s="2">
        <f>IF(DatosLimpios[[#This Row],[Number of Affected Users]]="six hundred",600,VALUE(DatosLimpios[[#This Row],[Number of Affected Users]]))</f>
        <v>177570</v>
      </c>
      <c r="Q1003" s="2">
        <f>IF(DatosLimpios[[#This Row],[Number of Affected Users]]="six hundred",600,VALUE(DatosLimpios[[#This Row],[Number of Affected Users]]))</f>
        <v>177570</v>
      </c>
      <c r="R1003" s="11">
        <f>DatosLimpios[[#This Row],[Perdida economica UNK]] /DatosLimpios[[#This Row],[Nº de Usuarios Afectados]]</f>
        <v>37.354282818043586</v>
      </c>
      <c r="S1003" s="11" t="str">
        <f>IF(DatosLimpios[[#This Row],[Perdida $ por Usuario]]&gt;100, "Grave",IF(DatosLimpios[[#This Row],[Perdida $ por Usuario]]&gt;40, "Moderada","Leve"))</f>
        <v>Leve</v>
      </c>
      <c r="T1003" s="1" t="str">
        <f t="shared" si="15"/>
        <v>Nation-state</v>
      </c>
      <c r="U1003" s="3" t="s">
        <v>34</v>
      </c>
      <c r="V1003" s="3" t="s">
        <v>57</v>
      </c>
      <c r="W1003" s="2">
        <v>72</v>
      </c>
      <c r="X1003" s="2" t="str">
        <f>IF(DatosLimpios[[#This Row],[Incident Resolution Time (in Hours)]]&gt;50,"Tardia",IF(DatosLimpios[[#This Row],[Incident Resolution Time (in Hours)]]&gt;20,"Media","Rapida" ))</f>
        <v>Tardia</v>
      </c>
    </row>
    <row r="1004" spans="1:24" x14ac:dyDescent="0.25">
      <c r="A1004" s="2">
        <v>1010</v>
      </c>
      <c r="B1004" s="3" t="s">
        <v>41</v>
      </c>
      <c r="C10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004" s="1" t="str">
        <f>IFERROR(VLOOKUP(DatosLimpios[[#This Row],[Paises]], TablaRegiones[],2,FALSE), "Otra")</f>
        <v>Europa</v>
      </c>
      <c r="E1004" s="2">
        <v>2024</v>
      </c>
      <c r="F1004" s="3" t="s">
        <v>22</v>
      </c>
      <c r="G1004" s="2">
        <f xml:space="preserve"> 2025 -DatosLimpios[[#This Row],[Year]]</f>
        <v>1</v>
      </c>
      <c r="H1004" s="1" t="str">
        <f>IF(TRIM(DatosLimpios[[#This Row],[Attack Type]])="","Unknown",PROPER(TRIM(LOWER(DatosLimpios[[#This Row],[Attack Type]]))))</f>
        <v>Man-In-The-Middle</v>
      </c>
      <c r="I1004" s="3" t="s">
        <v>18</v>
      </c>
      <c r="J100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04" s="11">
        <v>604</v>
      </c>
      <c r="L1004" s="11">
        <f>IF(DatosLimpios[[#This Row],[Financial Loss (in Million $) ]]="",0,ABS(DatosLimpios[[#This Row],[Financial Loss (in Million $) ]]))*1000</f>
        <v>604000</v>
      </c>
      <c r="M1004" s="11" t="str">
        <f>IF(DatosLimpios[[#This Row],[Perdida economica UNK]]&gt;4000000,"Alta", IF(DatosLimpios[[#This Row],[Perdida economica UNK]]&gt;100000,"Media", "Baja"))</f>
        <v>Media</v>
      </c>
      <c r="N1004" s="18" t="s">
        <v>1053</v>
      </c>
      <c r="O1004" s="3" t="s">
        <v>36</v>
      </c>
      <c r="P1004" s="2">
        <f>IF(DatosLimpios[[#This Row],[Number of Affected Users]]="six hundred",600,VALUE(DatosLimpios[[#This Row],[Number of Affected Users]]))</f>
        <v>774913</v>
      </c>
      <c r="Q1004" s="2">
        <f>IF(DatosLimpios[[#This Row],[Number of Affected Users]]="six hundred",600,VALUE(DatosLimpios[[#This Row],[Number of Affected Users]]))</f>
        <v>774913</v>
      </c>
      <c r="R1004" s="11">
        <f>DatosLimpios[[#This Row],[Perdida economica UNK]] /DatosLimpios[[#This Row],[Nº de Usuarios Afectados]]</f>
        <v>0.77944233739787561</v>
      </c>
      <c r="S1004" s="11" t="str">
        <f>IF(DatosLimpios[[#This Row],[Perdida $ por Usuario]]&gt;100, "Grave",IF(DatosLimpios[[#This Row],[Perdida $ por Usuario]]&gt;40, "Moderada","Leve"))</f>
        <v>Leve</v>
      </c>
      <c r="T1004" s="1" t="str">
        <f t="shared" si="15"/>
        <v>Unknown</v>
      </c>
      <c r="U1004" s="3" t="s">
        <v>15</v>
      </c>
      <c r="V1004" s="3" t="s">
        <v>37</v>
      </c>
      <c r="W1004" s="2">
        <v>43</v>
      </c>
      <c r="X1004" s="2" t="str">
        <f>IF(DatosLimpios[[#This Row],[Incident Resolution Time (in Hours)]]&gt;50,"Tardia",IF(DatosLimpios[[#This Row],[Incident Resolution Time (in Hours)]]&gt;20,"Media","Rapida" ))</f>
        <v>Media</v>
      </c>
    </row>
    <row r="1005" spans="1:24" x14ac:dyDescent="0.25">
      <c r="A1005" s="2">
        <v>1011</v>
      </c>
      <c r="B1005" s="3" t="s">
        <v>10</v>
      </c>
      <c r="C10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005" s="1" t="str">
        <f>IFERROR(VLOOKUP(DatosLimpios[[#This Row],[Paises]], TablaRegiones[],2,FALSE), "Otra")</f>
        <v>Asia</v>
      </c>
      <c r="E1005" s="2">
        <v>2024</v>
      </c>
      <c r="F1005" s="3" t="s">
        <v>50</v>
      </c>
      <c r="G1005" s="2">
        <f xml:space="preserve"> 2025 -DatosLimpios[[#This Row],[Year]]</f>
        <v>1</v>
      </c>
      <c r="H1005" s="1" t="str">
        <f>IF(TRIM(DatosLimpios[[#This Row],[Attack Type]])="","Unknown",PROPER(TRIM(LOWER(DatosLimpios[[#This Row],[Attack Type]]))))</f>
        <v>Phishing</v>
      </c>
      <c r="I1005" s="3" t="s">
        <v>23</v>
      </c>
      <c r="J100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05" s="11">
        <v>2492</v>
      </c>
      <c r="L1005" s="11">
        <f>IF(DatosLimpios[[#This Row],[Financial Loss (in Million $) ]]="",0,ABS(DatosLimpios[[#This Row],[Financial Loss (in Million $) ]]))*1000</f>
        <v>2492000</v>
      </c>
      <c r="M1005" s="11" t="str">
        <f>IF(DatosLimpios[[#This Row],[Perdida economica UNK]]&gt;4000000,"Alta", IF(DatosLimpios[[#This Row],[Perdida economica UNK]]&gt;100000,"Media", "Baja"))</f>
        <v>Media</v>
      </c>
      <c r="N1005" s="18" t="s">
        <v>1054</v>
      </c>
      <c r="O1005" s="3" t="s">
        <v>36</v>
      </c>
      <c r="P1005" s="2">
        <f>IF(DatosLimpios[[#This Row],[Number of Affected Users]]="six hundred",600,VALUE(DatosLimpios[[#This Row],[Number of Affected Users]]))</f>
        <v>852327</v>
      </c>
      <c r="Q1005" s="2">
        <f>IF(DatosLimpios[[#This Row],[Number of Affected Users]]="six hundred",600,VALUE(DatosLimpios[[#This Row],[Number of Affected Users]]))</f>
        <v>852327</v>
      </c>
      <c r="R1005" s="11">
        <f>DatosLimpios[[#This Row],[Perdida economica UNK]] /DatosLimpios[[#This Row],[Nº de Usuarios Afectados]]</f>
        <v>2.9237604815991984</v>
      </c>
      <c r="S1005" s="11" t="str">
        <f>IF(DatosLimpios[[#This Row],[Perdida $ por Usuario]]&gt;100, "Grave",IF(DatosLimpios[[#This Row],[Perdida $ por Usuario]]&gt;40, "Moderada","Leve"))</f>
        <v>Leve</v>
      </c>
      <c r="T1005" s="1" t="str">
        <f t="shared" si="15"/>
        <v>Unknown</v>
      </c>
      <c r="U1005" s="3" t="s">
        <v>52</v>
      </c>
      <c r="V1005" s="3" t="s">
        <v>16</v>
      </c>
      <c r="W1005" s="2">
        <v>44</v>
      </c>
      <c r="X1005" s="2" t="str">
        <f>IF(DatosLimpios[[#This Row],[Incident Resolution Time (in Hours)]]&gt;50,"Tardia",IF(DatosLimpios[[#This Row],[Incident Resolution Time (in Hours)]]&gt;20,"Media","Rapida" ))</f>
        <v>Media</v>
      </c>
    </row>
    <row r="1006" spans="1:24" x14ac:dyDescent="0.25">
      <c r="A1006" s="2">
        <v>1012</v>
      </c>
      <c r="B1006" s="3" t="s">
        <v>58</v>
      </c>
      <c r="C10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06" s="1" t="str">
        <f>IFERROR(VLOOKUP(DatosLimpios[[#This Row],[Paises]], TablaRegiones[],2,FALSE), "Otra")</f>
        <v>Oceanía</v>
      </c>
      <c r="E1006" s="2">
        <v>2019</v>
      </c>
      <c r="F1006" s="3" t="s">
        <v>39</v>
      </c>
      <c r="G1006" s="2">
        <f xml:space="preserve"> 2025 -DatosLimpios[[#This Row],[Year]]</f>
        <v>6</v>
      </c>
      <c r="H1006" s="1" t="str">
        <f>IF(TRIM(DatosLimpios[[#This Row],[Attack Type]])="","Unknown",PROPER(TRIM(LOWER(DatosLimpios[[#This Row],[Attack Type]]))))</f>
        <v>Ddos</v>
      </c>
      <c r="I1006" s="3" t="s">
        <v>23</v>
      </c>
      <c r="J100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06" s="11">
        <v>3206</v>
      </c>
      <c r="L1006" s="11">
        <f>IF(DatosLimpios[[#This Row],[Financial Loss (in Million $) ]]="",0,ABS(DatosLimpios[[#This Row],[Financial Loss (in Million $) ]]))*1000</f>
        <v>3206000</v>
      </c>
      <c r="M1006" s="11" t="str">
        <f>IF(DatosLimpios[[#This Row],[Perdida economica UNK]]&gt;4000000,"Alta", IF(DatosLimpios[[#This Row],[Perdida economica UNK]]&gt;100000,"Media", "Baja"))</f>
        <v>Media</v>
      </c>
      <c r="N1006" s="18" t="s">
        <v>1055</v>
      </c>
      <c r="O1006" s="3" t="s">
        <v>14</v>
      </c>
      <c r="P1006" s="2">
        <f>IF(DatosLimpios[[#This Row],[Number of Affected Users]]="six hundred",600,VALUE(DatosLimpios[[#This Row],[Number of Affected Users]]))</f>
        <v>775033</v>
      </c>
      <c r="Q1006" s="2">
        <f>IF(DatosLimpios[[#This Row],[Number of Affected Users]]="six hundred",600,VALUE(DatosLimpios[[#This Row],[Number of Affected Users]]))</f>
        <v>775033</v>
      </c>
      <c r="R1006" s="11">
        <f>DatosLimpios[[#This Row],[Perdida economica UNK]] /DatosLimpios[[#This Row],[Nº de Usuarios Afectados]]</f>
        <v>4.1365980545344518</v>
      </c>
      <c r="S1006" s="11" t="str">
        <f>IF(DatosLimpios[[#This Row],[Perdida $ por Usuario]]&gt;100, "Grave",IF(DatosLimpios[[#This Row],[Perdida $ por Usuario]]&gt;40, "Moderada","Leve"))</f>
        <v>Leve</v>
      </c>
      <c r="T1006" s="1" t="str">
        <f t="shared" si="15"/>
        <v>Hacker Group</v>
      </c>
      <c r="U1006" s="3" t="s">
        <v>52</v>
      </c>
      <c r="V1006" s="3" t="s">
        <v>37</v>
      </c>
      <c r="W1006" s="2">
        <v>8</v>
      </c>
      <c r="X1006" s="2" t="str">
        <f>IF(DatosLimpios[[#This Row],[Incident Resolution Time (in Hours)]]&gt;50,"Tardia",IF(DatosLimpios[[#This Row],[Incident Resolution Time (in Hours)]]&gt;20,"Media","Rapida" ))</f>
        <v>Rapida</v>
      </c>
    </row>
    <row r="1007" spans="1:24" x14ac:dyDescent="0.25">
      <c r="A1007" s="2">
        <v>1013</v>
      </c>
      <c r="B1007" s="3" t="s">
        <v>10</v>
      </c>
      <c r="C10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007" s="1" t="str">
        <f>IFERROR(VLOOKUP(DatosLimpios[[#This Row],[Paises]], TablaRegiones[],2,FALSE), "Otra")</f>
        <v>Asia</v>
      </c>
      <c r="E1007" s="2">
        <v>2022</v>
      </c>
      <c r="F1007" s="3" t="s">
        <v>50</v>
      </c>
      <c r="G1007" s="2">
        <f xml:space="preserve"> 2025 -DatosLimpios[[#This Row],[Year]]</f>
        <v>3</v>
      </c>
      <c r="H1007" s="1" t="str">
        <f>IF(TRIM(DatosLimpios[[#This Row],[Attack Type]])="","Unknown",PROPER(TRIM(LOWER(DatosLimpios[[#This Row],[Attack Type]]))))</f>
        <v>Phishing</v>
      </c>
      <c r="I1007" s="3" t="s">
        <v>27</v>
      </c>
      <c r="J100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07" s="11">
        <v>7177</v>
      </c>
      <c r="L1007" s="11">
        <f>IF(DatosLimpios[[#This Row],[Financial Loss (in Million $) ]]="",0,ABS(DatosLimpios[[#This Row],[Financial Loss (in Million $) ]]))*1000</f>
        <v>7177000</v>
      </c>
      <c r="M1007" s="11" t="str">
        <f>IF(DatosLimpios[[#This Row],[Perdida economica UNK]]&gt;4000000,"Alta", IF(DatosLimpios[[#This Row],[Perdida economica UNK]]&gt;100000,"Media", "Baja"))</f>
        <v>Alta</v>
      </c>
      <c r="N1007" s="18" t="s">
        <v>1056</v>
      </c>
      <c r="O1007" s="3" t="s">
        <v>33</v>
      </c>
      <c r="P1007" s="2">
        <f>IF(DatosLimpios[[#This Row],[Number of Affected Users]]="six hundred",600,VALUE(DatosLimpios[[#This Row],[Number of Affected Users]]))</f>
        <v>823093</v>
      </c>
      <c r="Q1007" s="2">
        <f>IF(DatosLimpios[[#This Row],[Number of Affected Users]]="six hundred",600,VALUE(DatosLimpios[[#This Row],[Number of Affected Users]]))</f>
        <v>823093</v>
      </c>
      <c r="R1007" s="11">
        <f>DatosLimpios[[#This Row],[Perdida economica UNK]] /DatosLimpios[[#This Row],[Nº de Usuarios Afectados]]</f>
        <v>8.719549309737781</v>
      </c>
      <c r="S1007" s="11" t="str">
        <f>IF(DatosLimpios[[#This Row],[Perdida $ por Usuario]]&gt;100, "Grave",IF(DatosLimpios[[#This Row],[Perdida $ por Usuario]]&gt;40, "Moderada","Leve"))</f>
        <v>Leve</v>
      </c>
      <c r="T1007" s="1" t="str">
        <f t="shared" si="15"/>
        <v>Insider</v>
      </c>
      <c r="U1007" s="3" t="s">
        <v>52</v>
      </c>
      <c r="V1007" s="3" t="s">
        <v>49</v>
      </c>
      <c r="W1007" s="2">
        <v>36</v>
      </c>
      <c r="X1007" s="2" t="str">
        <f>IF(DatosLimpios[[#This Row],[Incident Resolution Time (in Hours)]]&gt;50,"Tardia",IF(DatosLimpios[[#This Row],[Incident Resolution Time (in Hours)]]&gt;20,"Media","Rapida" ))</f>
        <v>Media</v>
      </c>
    </row>
    <row r="1008" spans="1:24" x14ac:dyDescent="0.25">
      <c r="A1008" s="2">
        <v>1014</v>
      </c>
      <c r="B1008" s="3" t="s">
        <v>41</v>
      </c>
      <c r="C10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008" s="1" t="str">
        <f>IFERROR(VLOOKUP(DatosLimpios[[#This Row],[Paises]], TablaRegiones[],2,FALSE), "Otra")</f>
        <v>Europa</v>
      </c>
      <c r="E1008" s="2">
        <v>2018</v>
      </c>
      <c r="F1008" s="3" t="s">
        <v>50</v>
      </c>
      <c r="G1008" s="2">
        <f xml:space="preserve"> 2025 -DatosLimpios[[#This Row],[Year]]</f>
        <v>7</v>
      </c>
      <c r="H1008" s="1" t="str">
        <f>IF(TRIM(DatosLimpios[[#This Row],[Attack Type]])="","Unknown",PROPER(TRIM(LOWER(DatosLimpios[[#This Row],[Attack Type]]))))</f>
        <v>Phishing</v>
      </c>
      <c r="I1008" s="3" t="s">
        <v>69</v>
      </c>
      <c r="J100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008" s="11">
        <v>7059</v>
      </c>
      <c r="L1008" s="11">
        <f>IF(DatosLimpios[[#This Row],[Financial Loss (in Million $) ]]="",0,ABS(DatosLimpios[[#This Row],[Financial Loss (in Million $) ]]))*1000</f>
        <v>7059000</v>
      </c>
      <c r="M1008" s="11" t="str">
        <f>IF(DatosLimpios[[#This Row],[Perdida economica UNK]]&gt;4000000,"Alta", IF(DatosLimpios[[#This Row],[Perdida economica UNK]]&gt;100000,"Media", "Baja"))</f>
        <v>Alta</v>
      </c>
      <c r="N1008" s="18" t="s">
        <v>1057</v>
      </c>
      <c r="O1008" s="3" t="s">
        <v>33</v>
      </c>
      <c r="P1008" s="2">
        <f>IF(DatosLimpios[[#This Row],[Number of Affected Users]]="six hundred",600,VALUE(DatosLimpios[[#This Row],[Number of Affected Users]]))</f>
        <v>947445</v>
      </c>
      <c r="Q1008" s="2">
        <f>IF(DatosLimpios[[#This Row],[Number of Affected Users]]="six hundred",600,VALUE(DatosLimpios[[#This Row],[Number of Affected Users]]))</f>
        <v>947445</v>
      </c>
      <c r="R1008" s="11">
        <f>DatosLimpios[[#This Row],[Perdida economica UNK]] /DatosLimpios[[#This Row],[Nº de Usuarios Afectados]]</f>
        <v>7.4505644127099728</v>
      </c>
      <c r="S1008" s="11" t="str">
        <f>IF(DatosLimpios[[#This Row],[Perdida $ por Usuario]]&gt;100, "Grave",IF(DatosLimpios[[#This Row],[Perdida $ por Usuario]]&gt;40, "Moderada","Leve"))</f>
        <v>Leve</v>
      </c>
      <c r="T1008" s="1" t="str">
        <f t="shared" si="15"/>
        <v>Insider</v>
      </c>
      <c r="U1008" s="3" t="s">
        <v>34</v>
      </c>
      <c r="V1008" s="3" t="s">
        <v>57</v>
      </c>
      <c r="W1008" s="2">
        <v>59</v>
      </c>
      <c r="X1008" s="2" t="str">
        <f>IF(DatosLimpios[[#This Row],[Incident Resolution Time (in Hours)]]&gt;50,"Tardia",IF(DatosLimpios[[#This Row],[Incident Resolution Time (in Hours)]]&gt;20,"Media","Rapida" ))</f>
        <v>Tardia</v>
      </c>
    </row>
    <row r="1009" spans="1:24" x14ac:dyDescent="0.25">
      <c r="A1009" s="2">
        <v>1015</v>
      </c>
      <c r="B1009" s="3" t="s">
        <v>71</v>
      </c>
      <c r="C10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009" s="1" t="str">
        <f>IFERROR(VLOOKUP(DatosLimpios[[#This Row],[Paises]], TablaRegiones[],2,FALSE), "Otra")</f>
        <v>Asia</v>
      </c>
      <c r="E1009" s="2">
        <v>2018</v>
      </c>
      <c r="F1009" s="3" t="s">
        <v>39</v>
      </c>
      <c r="G1009" s="2">
        <f xml:space="preserve"> 2025 -DatosLimpios[[#This Row],[Year]]</f>
        <v>7</v>
      </c>
      <c r="H1009" s="1" t="str">
        <f>IF(TRIM(DatosLimpios[[#This Row],[Attack Type]])="","Unknown",PROPER(TRIM(LOWER(DatosLimpios[[#This Row],[Attack Type]]))))</f>
        <v>Ddos</v>
      </c>
      <c r="I1009" s="3" t="s">
        <v>23</v>
      </c>
      <c r="J100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09" s="11">
        <v>7534</v>
      </c>
      <c r="L1009" s="11">
        <f>IF(DatosLimpios[[#This Row],[Financial Loss (in Million $) ]]="",0,ABS(DatosLimpios[[#This Row],[Financial Loss (in Million $) ]]))*1000</f>
        <v>7534000</v>
      </c>
      <c r="M1009" s="11" t="str">
        <f>IF(DatosLimpios[[#This Row],[Perdida economica UNK]]&gt;4000000,"Alta", IF(DatosLimpios[[#This Row],[Perdida economica UNK]]&gt;100000,"Media", "Baja"))</f>
        <v>Alta</v>
      </c>
      <c r="N1009" s="18" t="s">
        <v>1058</v>
      </c>
      <c r="O1009" s="3" t="s">
        <v>36</v>
      </c>
      <c r="P1009" s="2">
        <f>IF(DatosLimpios[[#This Row],[Number of Affected Users]]="six hundred",600,VALUE(DatosLimpios[[#This Row],[Number of Affected Users]]))</f>
        <v>972713</v>
      </c>
      <c r="Q1009" s="2">
        <f>IF(DatosLimpios[[#This Row],[Number of Affected Users]]="six hundred",600,VALUE(DatosLimpios[[#This Row],[Number of Affected Users]]))</f>
        <v>972713</v>
      </c>
      <c r="R1009" s="11">
        <f>DatosLimpios[[#This Row],[Perdida economica UNK]] /DatosLimpios[[#This Row],[Nº de Usuarios Afectados]]</f>
        <v>7.7453472915443715</v>
      </c>
      <c r="S1009" s="11" t="str">
        <f>IF(DatosLimpios[[#This Row],[Perdida $ por Usuario]]&gt;100, "Grave",IF(DatosLimpios[[#This Row],[Perdida $ por Usuario]]&gt;40, "Moderada","Leve"))</f>
        <v>Leve</v>
      </c>
      <c r="T1009" s="1" t="str">
        <f t="shared" si="15"/>
        <v>Unknown</v>
      </c>
      <c r="U1009" s="3" t="s">
        <v>15</v>
      </c>
      <c r="V1009" s="3" t="s">
        <v>57</v>
      </c>
      <c r="W1009" s="2">
        <v>71</v>
      </c>
      <c r="X1009" s="2" t="str">
        <f>IF(DatosLimpios[[#This Row],[Incident Resolution Time (in Hours)]]&gt;50,"Tardia",IF(DatosLimpios[[#This Row],[Incident Resolution Time (in Hours)]]&gt;20,"Media","Rapida" ))</f>
        <v>Tardia</v>
      </c>
    </row>
    <row r="1010" spans="1:24" x14ac:dyDescent="0.25">
      <c r="A1010" s="2">
        <v>1016</v>
      </c>
      <c r="B1010" s="3" t="s">
        <v>41</v>
      </c>
      <c r="C10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010" s="1" t="str">
        <f>IFERROR(VLOOKUP(DatosLimpios[[#This Row],[Paises]], TablaRegiones[],2,FALSE), "Otra")</f>
        <v>Europa</v>
      </c>
      <c r="E1010" s="2">
        <v>2023</v>
      </c>
      <c r="F1010" s="3" t="s">
        <v>63</v>
      </c>
      <c r="G1010" s="2">
        <f xml:space="preserve"> 2025 -DatosLimpios[[#This Row],[Year]]</f>
        <v>2</v>
      </c>
      <c r="H1010" s="1" t="str">
        <f>IF(TRIM(DatosLimpios[[#This Row],[Attack Type]])="","Unknown",PROPER(TRIM(LOWER(DatosLimpios[[#This Row],[Attack Type]]))))</f>
        <v>Malware</v>
      </c>
      <c r="I1010" s="3" t="s">
        <v>46</v>
      </c>
      <c r="J101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10" s="11">
        <v>999</v>
      </c>
      <c r="L1010" s="11">
        <f>IF(DatosLimpios[[#This Row],[Financial Loss (in Million $) ]]="",0,ABS(DatosLimpios[[#This Row],[Financial Loss (in Million $) ]]))*1000</f>
        <v>999000</v>
      </c>
      <c r="M1010" s="11" t="str">
        <f>IF(DatosLimpios[[#This Row],[Perdida economica UNK]]&gt;4000000,"Alta", IF(DatosLimpios[[#This Row],[Perdida economica UNK]]&gt;100000,"Media", "Baja"))</f>
        <v>Media</v>
      </c>
      <c r="N1010" s="18" t="s">
        <v>1059</v>
      </c>
      <c r="O1010" s="3" t="s">
        <v>36</v>
      </c>
      <c r="P1010" s="2">
        <f>IF(DatosLimpios[[#This Row],[Number of Affected Users]]="six hundred",600,VALUE(DatosLimpios[[#This Row],[Number of Affected Users]]))</f>
        <v>116840</v>
      </c>
      <c r="Q1010" s="2">
        <f>IF(DatosLimpios[[#This Row],[Number of Affected Users]]="six hundred",600,VALUE(DatosLimpios[[#This Row],[Number of Affected Users]]))</f>
        <v>116840</v>
      </c>
      <c r="R1010" s="11">
        <f>DatosLimpios[[#This Row],[Perdida economica UNK]] /DatosLimpios[[#This Row],[Nº de Usuarios Afectados]]</f>
        <v>8.550154056829852</v>
      </c>
      <c r="S1010" s="11" t="str">
        <f>IF(DatosLimpios[[#This Row],[Perdida $ por Usuario]]&gt;100, "Grave",IF(DatosLimpios[[#This Row],[Perdida $ por Usuario]]&gt;40, "Moderada","Leve"))</f>
        <v>Leve</v>
      </c>
      <c r="T1010" s="1" t="str">
        <f t="shared" si="15"/>
        <v>Unknown</v>
      </c>
      <c r="U1010" s="3" t="s">
        <v>52</v>
      </c>
      <c r="V1010" s="3" t="s">
        <v>49</v>
      </c>
      <c r="W1010" s="2">
        <v>51</v>
      </c>
      <c r="X1010" s="2" t="str">
        <f>IF(DatosLimpios[[#This Row],[Incident Resolution Time (in Hours)]]&gt;50,"Tardia",IF(DatosLimpios[[#This Row],[Incident Resolution Time (in Hours)]]&gt;20,"Media","Rapida" ))</f>
        <v>Tardia</v>
      </c>
    </row>
    <row r="1011" spans="1:24" x14ac:dyDescent="0.25">
      <c r="A1011" s="2">
        <v>1017</v>
      </c>
      <c r="B1011" s="3" t="s">
        <v>87</v>
      </c>
      <c r="C10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011" s="1" t="str">
        <f>IFERROR(VLOOKUP(DatosLimpios[[#This Row],[Paises]], TablaRegiones[],2,FALSE), "Otra")</f>
        <v>América</v>
      </c>
      <c r="E1011" s="2">
        <v>2021</v>
      </c>
      <c r="F1011" s="3" t="s">
        <v>17</v>
      </c>
      <c r="G1011" s="2">
        <f xml:space="preserve"> 2025 -DatosLimpios[[#This Row],[Year]]</f>
        <v>4</v>
      </c>
      <c r="H1011" s="1" t="str">
        <f>IF(TRIM(DatosLimpios[[#This Row],[Attack Type]])="","Unknown",PROPER(TRIM(LOWER(DatosLimpios[[#This Row],[Attack Type]]))))</f>
        <v>Ransomware</v>
      </c>
      <c r="I1011" s="3" t="s">
        <v>27</v>
      </c>
      <c r="J101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11" s="11">
        <v>9194</v>
      </c>
      <c r="L1011" s="11">
        <f>IF(DatosLimpios[[#This Row],[Financial Loss (in Million $) ]]="",0,ABS(DatosLimpios[[#This Row],[Financial Loss (in Million $) ]]))*1000</f>
        <v>9194000</v>
      </c>
      <c r="M1011" s="11" t="str">
        <f>IF(DatosLimpios[[#This Row],[Perdida economica UNK]]&gt;4000000,"Alta", IF(DatosLimpios[[#This Row],[Perdida economica UNK]]&gt;100000,"Media", "Baja"))</f>
        <v>Alta</v>
      </c>
      <c r="N1011" s="18" t="s">
        <v>1060</v>
      </c>
      <c r="O1011" s="3" t="s">
        <v>36</v>
      </c>
      <c r="P1011" s="2">
        <f>IF(DatosLimpios[[#This Row],[Number of Affected Users]]="six hundred",600,VALUE(DatosLimpios[[#This Row],[Number of Affected Users]]))</f>
        <v>710953</v>
      </c>
      <c r="Q1011" s="2">
        <f>IF(DatosLimpios[[#This Row],[Number of Affected Users]]="six hundred",600,VALUE(DatosLimpios[[#This Row],[Number of Affected Users]]))</f>
        <v>710953</v>
      </c>
      <c r="R1011" s="11">
        <f>DatosLimpios[[#This Row],[Perdida economica UNK]] /DatosLimpios[[#This Row],[Nº de Usuarios Afectados]]</f>
        <v>12.931937835553123</v>
      </c>
      <c r="S1011" s="11" t="str">
        <f>IF(DatosLimpios[[#This Row],[Perdida $ por Usuario]]&gt;100, "Grave",IF(DatosLimpios[[#This Row],[Perdida $ por Usuario]]&gt;40, "Moderada","Leve"))</f>
        <v>Leve</v>
      </c>
      <c r="T1011" s="1" t="str">
        <f t="shared" si="15"/>
        <v>Unknown</v>
      </c>
      <c r="U1011" s="3" t="s">
        <v>52</v>
      </c>
      <c r="V1011" s="3" t="s">
        <v>49</v>
      </c>
      <c r="W1011" s="2">
        <v>9</v>
      </c>
      <c r="X1011" s="2" t="str">
        <f>IF(DatosLimpios[[#This Row],[Incident Resolution Time (in Hours)]]&gt;50,"Tardia",IF(DatosLimpios[[#This Row],[Incident Resolution Time (in Hours)]]&gt;20,"Media","Rapida" ))</f>
        <v>Rapida</v>
      </c>
    </row>
    <row r="1012" spans="1:24" x14ac:dyDescent="0.25">
      <c r="A1012" s="2">
        <v>1018</v>
      </c>
      <c r="B1012" s="3" t="s">
        <v>60</v>
      </c>
      <c r="C10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12" s="1" t="str">
        <f>IFERROR(VLOOKUP(DatosLimpios[[#This Row],[Paises]], TablaRegiones[],2,FALSE), "Otra")</f>
        <v>Asia</v>
      </c>
      <c r="E1012" s="2">
        <v>2015</v>
      </c>
      <c r="F1012" s="3" t="s">
        <v>39</v>
      </c>
      <c r="G1012" s="2">
        <f xml:space="preserve"> 2025 -DatosLimpios[[#This Row],[Year]]</f>
        <v>10</v>
      </c>
      <c r="H1012" s="1" t="str">
        <f>IF(TRIM(DatosLimpios[[#This Row],[Attack Type]])="","Unknown",PROPER(TRIM(LOWER(DatosLimpios[[#This Row],[Attack Type]]))))</f>
        <v>Ddos</v>
      </c>
      <c r="I1012" s="3" t="s">
        <v>23</v>
      </c>
      <c r="J101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12" s="11">
        <v>6609</v>
      </c>
      <c r="L1012" s="11">
        <f>IF(DatosLimpios[[#This Row],[Financial Loss (in Million $) ]]="",0,ABS(DatosLimpios[[#This Row],[Financial Loss (in Million $) ]]))*1000</f>
        <v>6609000</v>
      </c>
      <c r="M1012" s="11" t="str">
        <f>IF(DatosLimpios[[#This Row],[Perdida economica UNK]]&gt;4000000,"Alta", IF(DatosLimpios[[#This Row],[Perdida economica UNK]]&gt;100000,"Media", "Baja"))</f>
        <v>Alta</v>
      </c>
      <c r="N1012" s="18" t="s">
        <v>1061</v>
      </c>
      <c r="O1012" s="3" t="s">
        <v>29</v>
      </c>
      <c r="P1012" s="2">
        <f>IF(DatosLimpios[[#This Row],[Number of Affected Users]]="six hundred",600,VALUE(DatosLimpios[[#This Row],[Number of Affected Users]]))</f>
        <v>467190</v>
      </c>
      <c r="Q1012" s="2">
        <f>IF(DatosLimpios[[#This Row],[Number of Affected Users]]="six hundred",600,VALUE(DatosLimpios[[#This Row],[Number of Affected Users]]))</f>
        <v>467190</v>
      </c>
      <c r="R1012" s="11">
        <f>DatosLimpios[[#This Row],[Perdida economica UNK]] /DatosLimpios[[#This Row],[Nº de Usuarios Afectados]]</f>
        <v>14.146278815899313</v>
      </c>
      <c r="S1012" s="11" t="str">
        <f>IF(DatosLimpios[[#This Row],[Perdida $ por Usuario]]&gt;100, "Grave",IF(DatosLimpios[[#This Row],[Perdida $ por Usuario]]&gt;40, "Moderada","Leve"))</f>
        <v>Leve</v>
      </c>
      <c r="T1012" s="1" t="str">
        <f t="shared" si="15"/>
        <v>Nation-state</v>
      </c>
      <c r="U1012" s="3" t="s">
        <v>34</v>
      </c>
      <c r="V1012" s="3" t="s">
        <v>31</v>
      </c>
      <c r="W1012" s="2">
        <v>25</v>
      </c>
      <c r="X1012" s="2" t="str">
        <f>IF(DatosLimpios[[#This Row],[Incident Resolution Time (in Hours)]]&gt;50,"Tardia",IF(DatosLimpios[[#This Row],[Incident Resolution Time (in Hours)]]&gt;20,"Media","Rapida" ))</f>
        <v>Media</v>
      </c>
    </row>
    <row r="1013" spans="1:24" x14ac:dyDescent="0.25">
      <c r="A1013" s="2">
        <v>1019</v>
      </c>
      <c r="B1013" s="3" t="s">
        <v>32</v>
      </c>
      <c r="C10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13" s="1" t="str">
        <f>IFERROR(VLOOKUP(DatosLimpios[[#This Row],[Paises]], TablaRegiones[],2,FALSE), "Otra")</f>
        <v>Europa</v>
      </c>
      <c r="E1013" s="2">
        <v>2024</v>
      </c>
      <c r="F1013" s="3" t="s">
        <v>50</v>
      </c>
      <c r="G1013" s="2">
        <f xml:space="preserve"> 2025 -DatosLimpios[[#This Row],[Year]]</f>
        <v>1</v>
      </c>
      <c r="H1013" s="1" t="str">
        <f>IF(TRIM(DatosLimpios[[#This Row],[Attack Type]])="","Unknown",PROPER(TRIM(LOWER(DatosLimpios[[#This Row],[Attack Type]]))))</f>
        <v>Phishing</v>
      </c>
      <c r="I1013" s="3" t="s">
        <v>47</v>
      </c>
      <c r="J101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13" s="11">
        <v>6673</v>
      </c>
      <c r="L1013" s="11">
        <f>IF(DatosLimpios[[#This Row],[Financial Loss (in Million $) ]]="",0,ABS(DatosLimpios[[#This Row],[Financial Loss (in Million $) ]]))*1000</f>
        <v>6673000</v>
      </c>
      <c r="M1013" s="11" t="str">
        <f>IF(DatosLimpios[[#This Row],[Perdida economica UNK]]&gt;4000000,"Alta", IF(DatosLimpios[[#This Row],[Perdida economica UNK]]&gt;100000,"Media", "Baja"))</f>
        <v>Alta</v>
      </c>
      <c r="N1013" s="18" t="s">
        <v>1062</v>
      </c>
      <c r="O1013" s="3" t="s">
        <v>36</v>
      </c>
      <c r="P1013" s="2">
        <f>IF(DatosLimpios[[#This Row],[Number of Affected Users]]="six hundred",600,VALUE(DatosLimpios[[#This Row],[Number of Affected Users]]))</f>
        <v>540773</v>
      </c>
      <c r="Q1013" s="2">
        <f>IF(DatosLimpios[[#This Row],[Number of Affected Users]]="six hundred",600,VALUE(DatosLimpios[[#This Row],[Number of Affected Users]]))</f>
        <v>540773</v>
      </c>
      <c r="R1013" s="11">
        <f>DatosLimpios[[#This Row],[Perdida economica UNK]] /DatosLimpios[[#This Row],[Nº de Usuarios Afectados]]</f>
        <v>12.339743293396674</v>
      </c>
      <c r="S1013" s="11" t="str">
        <f>IF(DatosLimpios[[#This Row],[Perdida $ por Usuario]]&gt;100, "Grave",IF(DatosLimpios[[#This Row],[Perdida $ por Usuario]]&gt;40, "Moderada","Leve"))</f>
        <v>Leve</v>
      </c>
      <c r="T1013" s="1" t="str">
        <f t="shared" si="15"/>
        <v>Unknown</v>
      </c>
      <c r="U1013" s="3" t="s">
        <v>15</v>
      </c>
      <c r="V1013" s="3" t="s">
        <v>16</v>
      </c>
      <c r="W1013" s="2">
        <v>15</v>
      </c>
      <c r="X1013" s="2" t="str">
        <f>IF(DatosLimpios[[#This Row],[Incident Resolution Time (in Hours)]]&gt;50,"Tardia",IF(DatosLimpios[[#This Row],[Incident Resolution Time (in Hours)]]&gt;20,"Media","Rapida" ))</f>
        <v>Rapida</v>
      </c>
    </row>
    <row r="1014" spans="1:24" x14ac:dyDescent="0.25">
      <c r="A1014" s="2">
        <v>1020</v>
      </c>
      <c r="B1014" s="3" t="s">
        <v>58</v>
      </c>
      <c r="C10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14" s="1" t="str">
        <f>IFERROR(VLOOKUP(DatosLimpios[[#This Row],[Paises]], TablaRegiones[],2,FALSE), "Otra")</f>
        <v>Oceanía</v>
      </c>
      <c r="E1014" s="2">
        <v>2018</v>
      </c>
      <c r="F1014" s="3" t="s">
        <v>42</v>
      </c>
      <c r="G1014" s="2">
        <f xml:space="preserve"> 2025 -DatosLimpios[[#This Row],[Year]]</f>
        <v>7</v>
      </c>
      <c r="H1014" s="1" t="str">
        <f>IF(TRIM(DatosLimpios[[#This Row],[Attack Type]])="","Unknown",PROPER(TRIM(LOWER(DatosLimpios[[#This Row],[Attack Type]]))))</f>
        <v>Sql Injection</v>
      </c>
      <c r="I1014" s="3" t="s">
        <v>46</v>
      </c>
      <c r="J101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14" s="11">
        <v>4011</v>
      </c>
      <c r="L1014" s="11">
        <f>IF(DatosLimpios[[#This Row],[Financial Loss (in Million $) ]]="",0,ABS(DatosLimpios[[#This Row],[Financial Loss (in Million $) ]]))*1000</f>
        <v>4011000</v>
      </c>
      <c r="M1014" s="11" t="str">
        <f>IF(DatosLimpios[[#This Row],[Perdida economica UNK]]&gt;4000000,"Alta", IF(DatosLimpios[[#This Row],[Perdida economica UNK]]&gt;100000,"Media", "Baja"))</f>
        <v>Alta</v>
      </c>
      <c r="N1014" s="18" t="s">
        <v>1063</v>
      </c>
      <c r="O1014" s="3" t="s">
        <v>36</v>
      </c>
      <c r="P1014" s="2">
        <f>IF(DatosLimpios[[#This Row],[Number of Affected Users]]="six hundred",600,VALUE(DatosLimpios[[#This Row],[Number of Affected Users]]))</f>
        <v>874040</v>
      </c>
      <c r="Q1014" s="2">
        <f>IF(DatosLimpios[[#This Row],[Number of Affected Users]]="six hundred",600,VALUE(DatosLimpios[[#This Row],[Number of Affected Users]]))</f>
        <v>874040</v>
      </c>
      <c r="R1014" s="11">
        <f>DatosLimpios[[#This Row],[Perdida economica UNK]] /DatosLimpios[[#This Row],[Nº de Usuarios Afectados]]</f>
        <v>4.5890348267813827</v>
      </c>
      <c r="S1014" s="11" t="str">
        <f>IF(DatosLimpios[[#This Row],[Perdida $ por Usuario]]&gt;100, "Grave",IF(DatosLimpios[[#This Row],[Perdida $ por Usuario]]&gt;40, "Moderada","Leve"))</f>
        <v>Leve</v>
      </c>
      <c r="T1014" s="1" t="str">
        <f t="shared" si="15"/>
        <v>Unknown</v>
      </c>
      <c r="U1014" s="3" t="s">
        <v>34</v>
      </c>
      <c r="V1014" s="3" t="s">
        <v>49</v>
      </c>
      <c r="W1014" s="2">
        <v>6</v>
      </c>
      <c r="X1014" s="2" t="str">
        <f>IF(DatosLimpios[[#This Row],[Incident Resolution Time (in Hours)]]&gt;50,"Tardia",IF(DatosLimpios[[#This Row],[Incident Resolution Time (in Hours)]]&gt;20,"Media","Rapida" ))</f>
        <v>Rapida</v>
      </c>
    </row>
    <row r="1015" spans="1:24" x14ac:dyDescent="0.25">
      <c r="A1015" s="2">
        <v>1021</v>
      </c>
      <c r="B1015" s="3" t="s">
        <v>58</v>
      </c>
      <c r="C10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15" s="1" t="str">
        <f>IFERROR(VLOOKUP(DatosLimpios[[#This Row],[Paises]], TablaRegiones[],2,FALSE), "Otra")</f>
        <v>Oceanía</v>
      </c>
      <c r="E1015" s="2">
        <v>2022</v>
      </c>
      <c r="F1015" s="3" t="s">
        <v>42</v>
      </c>
      <c r="G1015" s="2">
        <f xml:space="preserve"> 2025 -DatosLimpios[[#This Row],[Year]]</f>
        <v>3</v>
      </c>
      <c r="H1015" s="1" t="str">
        <f>IF(TRIM(DatosLimpios[[#This Row],[Attack Type]])="","Unknown",PROPER(TRIM(LOWER(DatosLimpios[[#This Row],[Attack Type]]))))</f>
        <v>Sql Injection</v>
      </c>
      <c r="I1015" s="3" t="s">
        <v>47</v>
      </c>
      <c r="J101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15" s="11">
        <v>6071</v>
      </c>
      <c r="L1015" s="11">
        <f>IF(DatosLimpios[[#This Row],[Financial Loss (in Million $) ]]="",0,ABS(DatosLimpios[[#This Row],[Financial Loss (in Million $) ]]))*1000</f>
        <v>6071000</v>
      </c>
      <c r="M1015" s="11" t="str">
        <f>IF(DatosLimpios[[#This Row],[Perdida economica UNK]]&gt;4000000,"Alta", IF(DatosLimpios[[#This Row],[Perdida economica UNK]]&gt;100000,"Media", "Baja"))</f>
        <v>Alta</v>
      </c>
      <c r="N1015" s="18" t="s">
        <v>1064</v>
      </c>
      <c r="O1015" s="3" t="s">
        <v>29</v>
      </c>
      <c r="P1015" s="2">
        <f>IF(DatosLimpios[[#This Row],[Number of Affected Users]]="six hundred",600,VALUE(DatosLimpios[[#This Row],[Number of Affected Users]]))</f>
        <v>8498</v>
      </c>
      <c r="Q1015" s="2">
        <f>IF(DatosLimpios[[#This Row],[Number of Affected Users]]="six hundred",600,VALUE(DatosLimpios[[#This Row],[Number of Affected Users]]))</f>
        <v>8498</v>
      </c>
      <c r="R1015" s="11">
        <f>DatosLimpios[[#This Row],[Perdida economica UNK]] /DatosLimpios[[#This Row],[Nº de Usuarios Afectados]]</f>
        <v>714.40338903271356</v>
      </c>
      <c r="S1015" s="11" t="str">
        <f>IF(DatosLimpios[[#This Row],[Perdida $ por Usuario]]&gt;100, "Grave",IF(DatosLimpios[[#This Row],[Perdida $ por Usuario]]&gt;40, "Moderada","Leve"))</f>
        <v>Grave</v>
      </c>
      <c r="T1015" s="1" t="str">
        <f t="shared" si="15"/>
        <v>Nation-state</v>
      </c>
      <c r="U1015" s="3" t="s">
        <v>25</v>
      </c>
      <c r="V1015" s="3" t="s">
        <v>16</v>
      </c>
      <c r="W1015" s="2">
        <v>17</v>
      </c>
      <c r="X1015" s="2" t="str">
        <f>IF(DatosLimpios[[#This Row],[Incident Resolution Time (in Hours)]]&gt;50,"Tardia",IF(DatosLimpios[[#This Row],[Incident Resolution Time (in Hours)]]&gt;20,"Media","Rapida" ))</f>
        <v>Rapida</v>
      </c>
    </row>
    <row r="1016" spans="1:24" x14ac:dyDescent="0.25">
      <c r="A1016" s="2">
        <v>1022</v>
      </c>
      <c r="B1016" s="3" t="s">
        <v>87</v>
      </c>
      <c r="C10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016" s="1" t="str">
        <f>IFERROR(VLOOKUP(DatosLimpios[[#This Row],[Paises]], TablaRegiones[],2,FALSE), "Otra")</f>
        <v>América</v>
      </c>
      <c r="E1016" s="2">
        <v>2016</v>
      </c>
      <c r="F1016" s="3" t="s">
        <v>39</v>
      </c>
      <c r="G1016" s="2">
        <f xml:space="preserve"> 2025 -DatosLimpios[[#This Row],[Year]]</f>
        <v>9</v>
      </c>
      <c r="H1016" s="1" t="str">
        <f>IF(TRIM(DatosLimpios[[#This Row],[Attack Type]])="","Unknown",PROPER(TRIM(LOWER(DatosLimpios[[#This Row],[Attack Type]]))))</f>
        <v>Ddos</v>
      </c>
      <c r="I1016" s="3" t="s">
        <v>23</v>
      </c>
      <c r="J101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16" s="11">
        <v>1848</v>
      </c>
      <c r="L1016" s="11">
        <f>IF(DatosLimpios[[#This Row],[Financial Loss (in Million $) ]]="",0,ABS(DatosLimpios[[#This Row],[Financial Loss (in Million $) ]]))*1000</f>
        <v>1848000</v>
      </c>
      <c r="M1016" s="11" t="str">
        <f>IF(DatosLimpios[[#This Row],[Perdida economica UNK]]&gt;4000000,"Alta", IF(DatosLimpios[[#This Row],[Perdida economica UNK]]&gt;100000,"Media", "Baja"))</f>
        <v>Media</v>
      </c>
      <c r="N1016" s="18" t="s">
        <v>1065</v>
      </c>
      <c r="O1016" s="3" t="s">
        <v>14</v>
      </c>
      <c r="P1016" s="2">
        <f>IF(DatosLimpios[[#This Row],[Number of Affected Users]]="six hundred",600,VALUE(DatosLimpios[[#This Row],[Number of Affected Users]]))</f>
        <v>112881</v>
      </c>
      <c r="Q1016" s="2">
        <f>IF(DatosLimpios[[#This Row],[Number of Affected Users]]="six hundred",600,VALUE(DatosLimpios[[#This Row],[Number of Affected Users]]))</f>
        <v>112881</v>
      </c>
      <c r="R1016" s="11">
        <f>DatosLimpios[[#This Row],[Perdida economica UNK]] /DatosLimpios[[#This Row],[Nº de Usuarios Afectados]]</f>
        <v>16.371222792143939</v>
      </c>
      <c r="S1016" s="11" t="str">
        <f>IF(DatosLimpios[[#This Row],[Perdida $ por Usuario]]&gt;100, "Grave",IF(DatosLimpios[[#This Row],[Perdida $ por Usuario]]&gt;40, "Moderada","Leve"))</f>
        <v>Leve</v>
      </c>
      <c r="T1016" s="1" t="str">
        <f t="shared" si="15"/>
        <v>Hacker Group</v>
      </c>
      <c r="U1016" s="3" t="s">
        <v>34</v>
      </c>
      <c r="V1016" s="3" t="s">
        <v>16</v>
      </c>
      <c r="W1016" s="2">
        <v>32</v>
      </c>
      <c r="X1016" s="2" t="str">
        <f>IF(DatosLimpios[[#This Row],[Incident Resolution Time (in Hours)]]&gt;50,"Tardia",IF(DatosLimpios[[#This Row],[Incident Resolution Time (in Hours)]]&gt;20,"Media","Rapida" ))</f>
        <v>Media</v>
      </c>
    </row>
    <row r="1017" spans="1:24" x14ac:dyDescent="0.25">
      <c r="A1017" s="2">
        <v>1023</v>
      </c>
      <c r="B1017" s="3" t="s">
        <v>71</v>
      </c>
      <c r="C10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017" s="1" t="str">
        <f>IFERROR(VLOOKUP(DatosLimpios[[#This Row],[Paises]], TablaRegiones[],2,FALSE), "Otra")</f>
        <v>Asia</v>
      </c>
      <c r="E1017" s="2">
        <v>2018</v>
      </c>
      <c r="F1017" s="3" t="s">
        <v>39</v>
      </c>
      <c r="G1017" s="2">
        <f xml:space="preserve"> 2025 -DatosLimpios[[#This Row],[Year]]</f>
        <v>7</v>
      </c>
      <c r="H1017" s="1" t="str">
        <f>IF(TRIM(DatosLimpios[[#This Row],[Attack Type]])="","Unknown",PROPER(TRIM(LOWER(DatosLimpios[[#This Row],[Attack Type]]))))</f>
        <v>Ddos</v>
      </c>
      <c r="I1017" s="3" t="s">
        <v>23</v>
      </c>
      <c r="J101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17" s="11">
        <v>99</v>
      </c>
      <c r="L1017" s="11">
        <f>IF(DatosLimpios[[#This Row],[Financial Loss (in Million $) ]]="",0,ABS(DatosLimpios[[#This Row],[Financial Loss (in Million $) ]]))*1000</f>
        <v>99000</v>
      </c>
      <c r="M1017" s="11" t="str">
        <f>IF(DatosLimpios[[#This Row],[Perdida economica UNK]]&gt;4000000,"Alta", IF(DatosLimpios[[#This Row],[Perdida economica UNK]]&gt;100000,"Media", "Baja"))</f>
        <v>Baja</v>
      </c>
      <c r="N1017" s="18" t="s">
        <v>1066</v>
      </c>
      <c r="O1017" s="3" t="s">
        <v>33</v>
      </c>
      <c r="P1017" s="2">
        <f>IF(DatosLimpios[[#This Row],[Number of Affected Users]]="six hundred",600,VALUE(DatosLimpios[[#This Row],[Number of Affected Users]]))</f>
        <v>942725</v>
      </c>
      <c r="Q1017" s="2">
        <f>IF(DatosLimpios[[#This Row],[Number of Affected Users]]="six hundred",600,VALUE(DatosLimpios[[#This Row],[Number of Affected Users]]))</f>
        <v>942725</v>
      </c>
      <c r="R1017" s="11">
        <f>DatosLimpios[[#This Row],[Perdida economica UNK]] /DatosLimpios[[#This Row],[Nº de Usuarios Afectados]]</f>
        <v>0.10501471797183697</v>
      </c>
      <c r="S1017" s="11" t="str">
        <f>IF(DatosLimpios[[#This Row],[Perdida $ por Usuario]]&gt;100, "Grave",IF(DatosLimpios[[#This Row],[Perdida $ por Usuario]]&gt;40, "Moderada","Leve"))</f>
        <v>Leve</v>
      </c>
      <c r="T1017" s="1" t="str">
        <f t="shared" si="15"/>
        <v>Insider</v>
      </c>
      <c r="U1017" s="3" t="s">
        <v>52</v>
      </c>
      <c r="V1017" s="3" t="s">
        <v>16</v>
      </c>
      <c r="W1017" s="2">
        <v>56</v>
      </c>
      <c r="X1017" s="2" t="str">
        <f>IF(DatosLimpios[[#This Row],[Incident Resolution Time (in Hours)]]&gt;50,"Tardia",IF(DatosLimpios[[#This Row],[Incident Resolution Time (in Hours)]]&gt;20,"Media","Rapida" ))</f>
        <v>Tardia</v>
      </c>
    </row>
    <row r="1018" spans="1:24" x14ac:dyDescent="0.25">
      <c r="A1018" s="2">
        <v>1024</v>
      </c>
      <c r="B1018" s="3" t="s">
        <v>41</v>
      </c>
      <c r="C10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018" s="1" t="str">
        <f>IFERROR(VLOOKUP(DatosLimpios[[#This Row],[Paises]], TablaRegiones[],2,FALSE), "Otra")</f>
        <v>Europa</v>
      </c>
      <c r="E1018" s="2">
        <v>2024</v>
      </c>
      <c r="F1018" s="3" t="s">
        <v>50</v>
      </c>
      <c r="G1018" s="2">
        <f xml:space="preserve"> 2025 -DatosLimpios[[#This Row],[Year]]</f>
        <v>1</v>
      </c>
      <c r="H1018" s="1" t="str">
        <f>IF(TRIM(DatosLimpios[[#This Row],[Attack Type]])="","Unknown",PROPER(TRIM(LOWER(DatosLimpios[[#This Row],[Attack Type]]))))</f>
        <v>Phishing</v>
      </c>
      <c r="I1018" s="3" t="s">
        <v>12</v>
      </c>
      <c r="J101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18" s="11">
        <v>5203</v>
      </c>
      <c r="L1018" s="11">
        <f>IF(DatosLimpios[[#This Row],[Financial Loss (in Million $) ]]="",0,ABS(DatosLimpios[[#This Row],[Financial Loss (in Million $) ]]))*1000</f>
        <v>5203000</v>
      </c>
      <c r="M1018" s="11" t="str">
        <f>IF(DatosLimpios[[#This Row],[Perdida economica UNK]]&gt;4000000,"Alta", IF(DatosLimpios[[#This Row],[Perdida economica UNK]]&gt;100000,"Media", "Baja"))</f>
        <v>Alta</v>
      </c>
      <c r="N1018" s="18" t="s">
        <v>1067</v>
      </c>
      <c r="O1018" s="3" t="s">
        <v>29</v>
      </c>
      <c r="P1018" s="2">
        <f>IF(DatosLimpios[[#This Row],[Number of Affected Users]]="six hundred",600,VALUE(DatosLimpios[[#This Row],[Number of Affected Users]]))</f>
        <v>168684</v>
      </c>
      <c r="Q1018" s="2">
        <f>IF(DatosLimpios[[#This Row],[Number of Affected Users]]="six hundred",600,VALUE(DatosLimpios[[#This Row],[Number of Affected Users]]))</f>
        <v>168684</v>
      </c>
      <c r="R1018" s="11">
        <f>DatosLimpios[[#This Row],[Perdida economica UNK]] /DatosLimpios[[#This Row],[Nº de Usuarios Afectados]]</f>
        <v>30.844656280382253</v>
      </c>
      <c r="S1018" s="11" t="str">
        <f>IF(DatosLimpios[[#This Row],[Perdida $ por Usuario]]&gt;100, "Grave",IF(DatosLimpios[[#This Row],[Perdida $ por Usuario]]&gt;40, "Moderada","Leve"))</f>
        <v>Leve</v>
      </c>
      <c r="T1018" s="1" t="str">
        <f t="shared" si="15"/>
        <v>Nation-state</v>
      </c>
      <c r="U1018" s="3" t="s">
        <v>15</v>
      </c>
      <c r="V1018" s="3" t="s">
        <v>16</v>
      </c>
      <c r="W1018" s="2">
        <v>27</v>
      </c>
      <c r="X1018" s="2" t="str">
        <f>IF(DatosLimpios[[#This Row],[Incident Resolution Time (in Hours)]]&gt;50,"Tardia",IF(DatosLimpios[[#This Row],[Incident Resolution Time (in Hours)]]&gt;20,"Media","Rapida" ))</f>
        <v>Media</v>
      </c>
    </row>
    <row r="1019" spans="1:24" x14ac:dyDescent="0.25">
      <c r="A1019" s="2">
        <v>1025</v>
      </c>
      <c r="B1019" s="3" t="s">
        <v>71</v>
      </c>
      <c r="C10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019" s="1" t="str">
        <f>IFERROR(VLOOKUP(DatosLimpios[[#This Row],[Paises]], TablaRegiones[],2,FALSE), "Otra")</f>
        <v>Asia</v>
      </c>
      <c r="E1019" s="2">
        <v>2018</v>
      </c>
      <c r="F1019" s="3" t="s">
        <v>39</v>
      </c>
      <c r="G1019" s="2">
        <f xml:space="preserve"> 2025 -DatosLimpios[[#This Row],[Year]]</f>
        <v>7</v>
      </c>
      <c r="H1019" s="1" t="str">
        <f>IF(TRIM(DatosLimpios[[#This Row],[Attack Type]])="","Unknown",PROPER(TRIM(LOWER(DatosLimpios[[#This Row],[Attack Type]]))))</f>
        <v>Ddos</v>
      </c>
      <c r="I1019" s="3" t="s">
        <v>27</v>
      </c>
      <c r="J101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19" s="11">
        <v>2506</v>
      </c>
      <c r="L1019" s="11">
        <f>IF(DatosLimpios[[#This Row],[Financial Loss (in Million $) ]]="",0,ABS(DatosLimpios[[#This Row],[Financial Loss (in Million $) ]]))*1000</f>
        <v>2506000</v>
      </c>
      <c r="M1019" s="11" t="str">
        <f>IF(DatosLimpios[[#This Row],[Perdida economica UNK]]&gt;4000000,"Alta", IF(DatosLimpios[[#This Row],[Perdida economica UNK]]&gt;100000,"Media", "Baja"))</f>
        <v>Media</v>
      </c>
      <c r="N1019" s="18" t="s">
        <v>1068</v>
      </c>
      <c r="O1019" s="3" t="s">
        <v>14</v>
      </c>
      <c r="P1019" s="2">
        <f>IF(DatosLimpios[[#This Row],[Number of Affected Users]]="six hundred",600,VALUE(DatosLimpios[[#This Row],[Number of Affected Users]]))</f>
        <v>559274</v>
      </c>
      <c r="Q1019" s="2">
        <f>IF(DatosLimpios[[#This Row],[Number of Affected Users]]="six hundred",600,VALUE(DatosLimpios[[#This Row],[Number of Affected Users]]))</f>
        <v>559274</v>
      </c>
      <c r="R1019" s="11">
        <f>DatosLimpios[[#This Row],[Perdida economica UNK]] /DatosLimpios[[#This Row],[Nº de Usuarios Afectados]]</f>
        <v>4.4808090488740762</v>
      </c>
      <c r="S1019" s="11" t="str">
        <f>IF(DatosLimpios[[#This Row],[Perdida $ por Usuario]]&gt;100, "Grave",IF(DatosLimpios[[#This Row],[Perdida $ por Usuario]]&gt;40, "Moderada","Leve"))</f>
        <v>Leve</v>
      </c>
      <c r="T1019" s="1" t="str">
        <f t="shared" si="15"/>
        <v>Hacker Group</v>
      </c>
      <c r="U1019" s="3" t="s">
        <v>34</v>
      </c>
      <c r="V1019" s="3" t="s">
        <v>49</v>
      </c>
      <c r="W1019" s="2">
        <v>27</v>
      </c>
      <c r="X1019" s="2" t="str">
        <f>IF(DatosLimpios[[#This Row],[Incident Resolution Time (in Hours)]]&gt;50,"Tardia",IF(DatosLimpios[[#This Row],[Incident Resolution Time (in Hours)]]&gt;20,"Media","Rapida" ))</f>
        <v>Media</v>
      </c>
    </row>
    <row r="1020" spans="1:24" x14ac:dyDescent="0.25">
      <c r="A1020" s="2">
        <v>1026</v>
      </c>
      <c r="B1020" s="3" t="s">
        <v>26</v>
      </c>
      <c r="C10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20" s="1" t="str">
        <f>IFERROR(VLOOKUP(DatosLimpios[[#This Row],[Paises]], TablaRegiones[],2,FALSE), "Otra")</f>
        <v>Europa</v>
      </c>
      <c r="E1020" s="2">
        <v>2016</v>
      </c>
      <c r="F1020" s="3" t="s">
        <v>50</v>
      </c>
      <c r="G1020" s="2">
        <f xml:space="preserve"> 2025 -DatosLimpios[[#This Row],[Year]]</f>
        <v>9</v>
      </c>
      <c r="H1020" s="1" t="str">
        <f>IF(TRIM(DatosLimpios[[#This Row],[Attack Type]])="","Unknown",PROPER(TRIM(LOWER(DatosLimpios[[#This Row],[Attack Type]]))))</f>
        <v>Phishing</v>
      </c>
      <c r="I1020" s="3" t="s">
        <v>18</v>
      </c>
      <c r="J102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20" s="11">
        <v>1368</v>
      </c>
      <c r="L1020" s="11">
        <f>IF(DatosLimpios[[#This Row],[Financial Loss (in Million $) ]]="",0,ABS(DatosLimpios[[#This Row],[Financial Loss (in Million $) ]]))*1000</f>
        <v>1368000</v>
      </c>
      <c r="M1020" s="11" t="str">
        <f>IF(DatosLimpios[[#This Row],[Perdida economica UNK]]&gt;4000000,"Alta", IF(DatosLimpios[[#This Row],[Perdida economica UNK]]&gt;100000,"Media", "Baja"))</f>
        <v>Media</v>
      </c>
      <c r="N1020" s="18" t="s">
        <v>1069</v>
      </c>
      <c r="O1020" s="3" t="s">
        <v>36</v>
      </c>
      <c r="P1020" s="2">
        <f>IF(DatosLimpios[[#This Row],[Number of Affected Users]]="six hundred",600,VALUE(DatosLimpios[[#This Row],[Number of Affected Users]]))</f>
        <v>144856</v>
      </c>
      <c r="Q1020" s="2">
        <f>IF(DatosLimpios[[#This Row],[Number of Affected Users]]="six hundred",600,VALUE(DatosLimpios[[#This Row],[Number of Affected Users]]))</f>
        <v>144856</v>
      </c>
      <c r="R1020" s="11">
        <f>DatosLimpios[[#This Row],[Perdida economica UNK]] /DatosLimpios[[#This Row],[Nº de Usuarios Afectados]]</f>
        <v>9.4438614900314803</v>
      </c>
      <c r="S1020" s="11" t="str">
        <f>IF(DatosLimpios[[#This Row],[Perdida $ por Usuario]]&gt;100, "Grave",IF(DatosLimpios[[#This Row],[Perdida $ por Usuario]]&gt;40, "Moderada","Leve"))</f>
        <v>Leve</v>
      </c>
      <c r="T1020" s="1" t="str">
        <f t="shared" si="15"/>
        <v>Unknown</v>
      </c>
      <c r="U1020" s="3" t="s">
        <v>15</v>
      </c>
      <c r="V1020" s="3" t="s">
        <v>37</v>
      </c>
      <c r="W1020" s="2">
        <v>13</v>
      </c>
      <c r="X1020" s="2" t="str">
        <f>IF(DatosLimpios[[#This Row],[Incident Resolution Time (in Hours)]]&gt;50,"Tardia",IF(DatosLimpios[[#This Row],[Incident Resolution Time (in Hours)]]&gt;20,"Media","Rapida" ))</f>
        <v>Rapida</v>
      </c>
    </row>
    <row r="1021" spans="1:24" x14ac:dyDescent="0.25">
      <c r="A1021" s="2">
        <v>1027</v>
      </c>
      <c r="B1021" s="3" t="s">
        <v>71</v>
      </c>
      <c r="C10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021" s="1" t="str">
        <f>IFERROR(VLOOKUP(DatosLimpios[[#This Row],[Paises]], TablaRegiones[],2,FALSE), "Otra")</f>
        <v>Asia</v>
      </c>
      <c r="E1021" s="2">
        <v>2015</v>
      </c>
      <c r="F1021" s="3" t="s">
        <v>63</v>
      </c>
      <c r="G1021" s="2">
        <f xml:space="preserve"> 2025 -DatosLimpios[[#This Row],[Year]]</f>
        <v>10</v>
      </c>
      <c r="H1021" s="1" t="str">
        <f>IF(TRIM(DatosLimpios[[#This Row],[Attack Type]])="","Unknown",PROPER(TRIM(LOWER(DatosLimpios[[#This Row],[Attack Type]]))))</f>
        <v>Malware</v>
      </c>
      <c r="I1021" s="3" t="s">
        <v>46</v>
      </c>
      <c r="J102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21" s="11">
        <v>263</v>
      </c>
      <c r="L1021" s="11">
        <f>IF(DatosLimpios[[#This Row],[Financial Loss (in Million $) ]]="",0,ABS(DatosLimpios[[#This Row],[Financial Loss (in Million $) ]]))*1000</f>
        <v>263000</v>
      </c>
      <c r="M1021" s="11" t="str">
        <f>IF(DatosLimpios[[#This Row],[Perdida economica UNK]]&gt;4000000,"Alta", IF(DatosLimpios[[#This Row],[Perdida economica UNK]]&gt;100000,"Media", "Baja"))</f>
        <v>Media</v>
      </c>
      <c r="N1021" s="18" t="s">
        <v>1070</v>
      </c>
      <c r="O1021" s="3" t="s">
        <v>29</v>
      </c>
      <c r="P1021" s="2">
        <f>IF(DatosLimpios[[#This Row],[Number of Affected Users]]="six hundred",600,VALUE(DatosLimpios[[#This Row],[Number of Affected Users]]))</f>
        <v>418914</v>
      </c>
      <c r="Q1021" s="2">
        <f>IF(DatosLimpios[[#This Row],[Number of Affected Users]]="six hundred",600,VALUE(DatosLimpios[[#This Row],[Number of Affected Users]]))</f>
        <v>418914</v>
      </c>
      <c r="R1021" s="11">
        <f>DatosLimpios[[#This Row],[Perdida economica UNK]] /DatosLimpios[[#This Row],[Nº de Usuarios Afectados]]</f>
        <v>0.62781382336231306</v>
      </c>
      <c r="S1021" s="11" t="str">
        <f>IF(DatosLimpios[[#This Row],[Perdida $ por Usuario]]&gt;100, "Grave",IF(DatosLimpios[[#This Row],[Perdida $ por Usuario]]&gt;40, "Moderada","Leve"))</f>
        <v>Leve</v>
      </c>
      <c r="T1021" s="1" t="str">
        <f t="shared" ref="T1021:T1083" si="16">IF(O1021="","Unknown",O1021)</f>
        <v>Nation-state</v>
      </c>
      <c r="U1021" s="3" t="s">
        <v>15</v>
      </c>
      <c r="V1021" s="3" t="s">
        <v>49</v>
      </c>
      <c r="W1021" s="2">
        <v>53</v>
      </c>
      <c r="X1021" s="2" t="str">
        <f>IF(DatosLimpios[[#This Row],[Incident Resolution Time (in Hours)]]&gt;50,"Tardia",IF(DatosLimpios[[#This Row],[Incident Resolution Time (in Hours)]]&gt;20,"Media","Rapida" ))</f>
        <v>Tardia</v>
      </c>
    </row>
    <row r="1022" spans="1:24" x14ac:dyDescent="0.25">
      <c r="A1022" s="2">
        <v>1028</v>
      </c>
      <c r="B1022" s="3" t="s">
        <v>66</v>
      </c>
      <c r="C10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22" s="1" t="str">
        <f>IFERROR(VLOOKUP(DatosLimpios[[#This Row],[Paises]], TablaRegiones[],2,FALSE), "Otra")</f>
        <v>América</v>
      </c>
      <c r="E1022" s="2">
        <v>2024</v>
      </c>
      <c r="F1022" s="3" t="s">
        <v>50</v>
      </c>
      <c r="G1022" s="2">
        <f xml:space="preserve"> 2025 -DatosLimpios[[#This Row],[Year]]</f>
        <v>1</v>
      </c>
      <c r="H1022" s="1" t="str">
        <f>IF(TRIM(DatosLimpios[[#This Row],[Attack Type]])="","Unknown",PROPER(TRIM(LOWER(DatosLimpios[[#This Row],[Attack Type]]))))</f>
        <v>Phishing</v>
      </c>
      <c r="I1022" s="3" t="s">
        <v>18</v>
      </c>
      <c r="J102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22" s="11">
        <v>8847</v>
      </c>
      <c r="L1022" s="11">
        <f>IF(DatosLimpios[[#This Row],[Financial Loss (in Million $) ]]="",0,ABS(DatosLimpios[[#This Row],[Financial Loss (in Million $) ]]))*1000</f>
        <v>8847000</v>
      </c>
      <c r="M1022" s="11" t="str">
        <f>IF(DatosLimpios[[#This Row],[Perdida economica UNK]]&gt;4000000,"Alta", IF(DatosLimpios[[#This Row],[Perdida economica UNK]]&gt;100000,"Media", "Baja"))</f>
        <v>Alta</v>
      </c>
      <c r="N1022" s="18" t="s">
        <v>1071</v>
      </c>
      <c r="O1022" s="3" t="s">
        <v>14</v>
      </c>
      <c r="P1022" s="2">
        <f>IF(DatosLimpios[[#This Row],[Number of Affected Users]]="six hundred",600,VALUE(DatosLimpios[[#This Row],[Number of Affected Users]]))</f>
        <v>842945</v>
      </c>
      <c r="Q1022" s="2">
        <f>IF(DatosLimpios[[#This Row],[Number of Affected Users]]="six hundred",600,VALUE(DatosLimpios[[#This Row],[Number of Affected Users]]))</f>
        <v>842945</v>
      </c>
      <c r="R1022" s="11">
        <f>DatosLimpios[[#This Row],[Perdida economica UNK]] /DatosLimpios[[#This Row],[Nº de Usuarios Afectados]]</f>
        <v>10.495346671491022</v>
      </c>
      <c r="S1022" s="11" t="str">
        <f>IF(DatosLimpios[[#This Row],[Perdida $ por Usuario]]&gt;100, "Grave",IF(DatosLimpios[[#This Row],[Perdida $ por Usuario]]&gt;40, "Moderada","Leve"))</f>
        <v>Leve</v>
      </c>
      <c r="T1022" s="1" t="str">
        <f t="shared" si="16"/>
        <v>Hacker Group</v>
      </c>
      <c r="U1022" s="3" t="s">
        <v>25</v>
      </c>
      <c r="V1022" s="3" t="s">
        <v>49</v>
      </c>
      <c r="W1022" s="2">
        <v>67</v>
      </c>
      <c r="X1022" s="2" t="str">
        <f>IF(DatosLimpios[[#This Row],[Incident Resolution Time (in Hours)]]&gt;50,"Tardia",IF(DatosLimpios[[#This Row],[Incident Resolution Time (in Hours)]]&gt;20,"Media","Rapida" ))</f>
        <v>Tardia</v>
      </c>
    </row>
    <row r="1023" spans="1:24" x14ac:dyDescent="0.25">
      <c r="A1023" s="2">
        <v>1029</v>
      </c>
      <c r="B1023" s="3" t="s">
        <v>26</v>
      </c>
      <c r="C10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23" s="1" t="str">
        <f>IFERROR(VLOOKUP(DatosLimpios[[#This Row],[Paises]], TablaRegiones[],2,FALSE), "Otra")</f>
        <v>Europa</v>
      </c>
      <c r="E1023" s="2">
        <v>2022</v>
      </c>
      <c r="F1023" s="3" t="s">
        <v>39</v>
      </c>
      <c r="G1023" s="2">
        <f xml:space="preserve"> 2025 -DatosLimpios[[#This Row],[Year]]</f>
        <v>3</v>
      </c>
      <c r="H1023" s="1" t="str">
        <f>IF(TRIM(DatosLimpios[[#This Row],[Attack Type]])="","Unknown",PROPER(TRIM(LOWER(DatosLimpios[[#This Row],[Attack Type]]))))</f>
        <v>Ddos</v>
      </c>
      <c r="I1023" s="3" t="s">
        <v>69</v>
      </c>
      <c r="J102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023" s="11">
        <v>5004</v>
      </c>
      <c r="L1023" s="11">
        <f>IF(DatosLimpios[[#This Row],[Financial Loss (in Million $) ]]="",0,ABS(DatosLimpios[[#This Row],[Financial Loss (in Million $) ]]))*1000</f>
        <v>5004000</v>
      </c>
      <c r="M1023" s="11" t="str">
        <f>IF(DatosLimpios[[#This Row],[Perdida economica UNK]]&gt;4000000,"Alta", IF(DatosLimpios[[#This Row],[Perdida economica UNK]]&gt;100000,"Media", "Baja"))</f>
        <v>Alta</v>
      </c>
      <c r="N1023" s="18" t="s">
        <v>1072</v>
      </c>
      <c r="O1023" s="3" t="s">
        <v>36</v>
      </c>
      <c r="P1023" s="2">
        <f>IF(DatosLimpios[[#This Row],[Number of Affected Users]]="six hundred",600,VALUE(DatosLimpios[[#This Row],[Number of Affected Users]]))</f>
        <v>841198</v>
      </c>
      <c r="Q1023" s="2">
        <f>IF(DatosLimpios[[#This Row],[Number of Affected Users]]="six hundred",600,VALUE(DatosLimpios[[#This Row],[Number of Affected Users]]))</f>
        <v>841198</v>
      </c>
      <c r="R1023" s="11">
        <f>DatosLimpios[[#This Row],[Perdida economica UNK]] /DatosLimpios[[#This Row],[Nº de Usuarios Afectados]]</f>
        <v>5.9486589364216274</v>
      </c>
      <c r="S1023" s="11" t="str">
        <f>IF(DatosLimpios[[#This Row],[Perdida $ por Usuario]]&gt;100, "Grave",IF(DatosLimpios[[#This Row],[Perdida $ por Usuario]]&gt;40, "Moderada","Leve"))</f>
        <v>Leve</v>
      </c>
      <c r="T1023" s="1" t="str">
        <f t="shared" si="16"/>
        <v>Unknown</v>
      </c>
      <c r="U1023" s="3" t="s">
        <v>52</v>
      </c>
      <c r="V1023" s="3" t="s">
        <v>16</v>
      </c>
      <c r="W1023" s="2">
        <v>41</v>
      </c>
      <c r="X1023" s="2" t="str">
        <f>IF(DatosLimpios[[#This Row],[Incident Resolution Time (in Hours)]]&gt;50,"Tardia",IF(DatosLimpios[[#This Row],[Incident Resolution Time (in Hours)]]&gt;20,"Media","Rapida" ))</f>
        <v>Media</v>
      </c>
    </row>
    <row r="1024" spans="1:24" x14ac:dyDescent="0.25">
      <c r="A1024" s="2">
        <v>1030</v>
      </c>
      <c r="B1024" s="3" t="s">
        <v>32</v>
      </c>
      <c r="C10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24" s="1" t="str">
        <f>IFERROR(VLOOKUP(DatosLimpios[[#This Row],[Paises]], TablaRegiones[],2,FALSE), "Otra")</f>
        <v>Europa</v>
      </c>
      <c r="E1024" s="2">
        <v>2024</v>
      </c>
      <c r="F1024" s="3" t="s">
        <v>50</v>
      </c>
      <c r="G1024" s="2">
        <f xml:space="preserve"> 2025 -DatosLimpios[[#This Row],[Year]]</f>
        <v>1</v>
      </c>
      <c r="H1024" s="1" t="str">
        <f>IF(TRIM(DatosLimpios[[#This Row],[Attack Type]])="","Unknown",PROPER(TRIM(LOWER(DatosLimpios[[#This Row],[Attack Type]]))))</f>
        <v>Phishing</v>
      </c>
      <c r="I1024" s="3" t="s">
        <v>69</v>
      </c>
      <c r="J102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024" s="11">
        <v>1952</v>
      </c>
      <c r="L1024" s="11">
        <f>IF(DatosLimpios[[#This Row],[Financial Loss (in Million $) ]]="",0,ABS(DatosLimpios[[#This Row],[Financial Loss (in Million $) ]]))*1000</f>
        <v>1952000</v>
      </c>
      <c r="M1024" s="11" t="str">
        <f>IF(DatosLimpios[[#This Row],[Perdida economica UNK]]&gt;4000000,"Alta", IF(DatosLimpios[[#This Row],[Perdida economica UNK]]&gt;100000,"Media", "Baja"))</f>
        <v>Media</v>
      </c>
      <c r="N1024" s="18" t="s">
        <v>1073</v>
      </c>
      <c r="O1024" s="3" t="s">
        <v>33</v>
      </c>
      <c r="P1024" s="2">
        <f>IF(DatosLimpios[[#This Row],[Number of Affected Users]]="six hundred",600,VALUE(DatosLimpios[[#This Row],[Number of Affected Users]]))</f>
        <v>50054</v>
      </c>
      <c r="Q1024" s="2">
        <f>IF(DatosLimpios[[#This Row],[Number of Affected Users]]="six hundred",600,VALUE(DatosLimpios[[#This Row],[Number of Affected Users]]))</f>
        <v>50054</v>
      </c>
      <c r="R1024" s="11">
        <f>DatosLimpios[[#This Row],[Perdida economica UNK]] /DatosLimpios[[#This Row],[Nº de Usuarios Afectados]]</f>
        <v>38.997882287129897</v>
      </c>
      <c r="S1024" s="11" t="str">
        <f>IF(DatosLimpios[[#This Row],[Perdida $ por Usuario]]&gt;100, "Grave",IF(DatosLimpios[[#This Row],[Perdida $ por Usuario]]&gt;40, "Moderada","Leve"))</f>
        <v>Leve</v>
      </c>
      <c r="T1024" s="1" t="str">
        <f t="shared" si="16"/>
        <v>Insider</v>
      </c>
      <c r="U1024" s="3" t="s">
        <v>15</v>
      </c>
      <c r="V1024" s="3" t="s">
        <v>37</v>
      </c>
      <c r="W1024" s="2">
        <v>24</v>
      </c>
      <c r="X1024" s="2" t="str">
        <f>IF(DatosLimpios[[#This Row],[Incident Resolution Time (in Hours)]]&gt;50,"Tardia",IF(DatosLimpios[[#This Row],[Incident Resolution Time (in Hours)]]&gt;20,"Media","Rapida" ))</f>
        <v>Media</v>
      </c>
    </row>
    <row r="1025" spans="1:24" x14ac:dyDescent="0.25">
      <c r="A1025" s="2">
        <v>1031</v>
      </c>
      <c r="B1025" s="3" t="s">
        <v>66</v>
      </c>
      <c r="C10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25" s="1" t="str">
        <f>IFERROR(VLOOKUP(DatosLimpios[[#This Row],[Paises]], TablaRegiones[],2,FALSE), "Otra")</f>
        <v>América</v>
      </c>
      <c r="E1025" s="2">
        <v>2020</v>
      </c>
      <c r="F1025" s="3" t="s">
        <v>39</v>
      </c>
      <c r="G1025" s="2">
        <f xml:space="preserve"> 2025 -DatosLimpios[[#This Row],[Year]]</f>
        <v>5</v>
      </c>
      <c r="H1025" s="1" t="str">
        <f>IF(TRIM(DatosLimpios[[#This Row],[Attack Type]])="","Unknown",PROPER(TRIM(LOWER(DatosLimpios[[#This Row],[Attack Type]]))))</f>
        <v>Ddos</v>
      </c>
      <c r="I1025" s="3" t="s">
        <v>27</v>
      </c>
      <c r="J102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25" s="11">
        <v>452</v>
      </c>
      <c r="L1025" s="11">
        <f>IF(DatosLimpios[[#This Row],[Financial Loss (in Million $) ]]="",0,ABS(DatosLimpios[[#This Row],[Financial Loss (in Million $) ]]))*1000</f>
        <v>452000</v>
      </c>
      <c r="M1025" s="11" t="str">
        <f>IF(DatosLimpios[[#This Row],[Perdida economica UNK]]&gt;4000000,"Alta", IF(DatosLimpios[[#This Row],[Perdida economica UNK]]&gt;100000,"Media", "Baja"))</f>
        <v>Media</v>
      </c>
      <c r="N1025" s="18" t="s">
        <v>1074</v>
      </c>
      <c r="O1025" s="3" t="s">
        <v>36</v>
      </c>
      <c r="P1025" s="2">
        <f>IF(DatosLimpios[[#This Row],[Number of Affected Users]]="six hundred",600,VALUE(DatosLimpios[[#This Row],[Number of Affected Users]]))</f>
        <v>52302</v>
      </c>
      <c r="Q1025" s="2">
        <f>IF(DatosLimpios[[#This Row],[Number of Affected Users]]="six hundred",600,VALUE(DatosLimpios[[#This Row],[Number of Affected Users]]))</f>
        <v>52302</v>
      </c>
      <c r="R1025" s="11">
        <f>DatosLimpios[[#This Row],[Perdida economica UNK]] /DatosLimpios[[#This Row],[Nº de Usuarios Afectados]]</f>
        <v>8.642116936254828</v>
      </c>
      <c r="S1025" s="11" t="str">
        <f>IF(DatosLimpios[[#This Row],[Perdida $ por Usuario]]&gt;100, "Grave",IF(DatosLimpios[[#This Row],[Perdida $ por Usuario]]&gt;40, "Moderada","Leve"))</f>
        <v>Leve</v>
      </c>
      <c r="T1025" s="1" t="str">
        <f t="shared" si="16"/>
        <v>Unknown</v>
      </c>
      <c r="U1025" s="3" t="s">
        <v>34</v>
      </c>
      <c r="V1025" s="3" t="s">
        <v>16</v>
      </c>
      <c r="W1025" s="2">
        <v>58</v>
      </c>
      <c r="X1025" s="2" t="str">
        <f>IF(DatosLimpios[[#This Row],[Incident Resolution Time (in Hours)]]&gt;50,"Tardia",IF(DatosLimpios[[#This Row],[Incident Resolution Time (in Hours)]]&gt;20,"Media","Rapida" ))</f>
        <v>Tardia</v>
      </c>
    </row>
    <row r="1026" spans="1:24" x14ac:dyDescent="0.25">
      <c r="A1026" s="2">
        <v>1032</v>
      </c>
      <c r="B1026" s="3" t="s">
        <v>45</v>
      </c>
      <c r="C10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026" s="1" t="str">
        <f>IFERROR(VLOOKUP(DatosLimpios[[#This Row],[Paises]], TablaRegiones[],2,FALSE), "Otra")</f>
        <v>Asia</v>
      </c>
      <c r="E1026" s="2">
        <v>2015</v>
      </c>
      <c r="F1026" s="3" t="s">
        <v>22</v>
      </c>
      <c r="G1026" s="2">
        <f xml:space="preserve"> 2025 -DatosLimpios[[#This Row],[Year]]</f>
        <v>10</v>
      </c>
      <c r="H1026" s="1" t="str">
        <f>IF(TRIM(DatosLimpios[[#This Row],[Attack Type]])="","Unknown",PROPER(TRIM(LOWER(DatosLimpios[[#This Row],[Attack Type]]))))</f>
        <v>Man-In-The-Middle</v>
      </c>
      <c r="I1026" s="3" t="s">
        <v>46</v>
      </c>
      <c r="J102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26" s="11">
        <v>9728</v>
      </c>
      <c r="L1026" s="11">
        <f>IF(DatosLimpios[[#This Row],[Financial Loss (in Million $) ]]="",0,ABS(DatosLimpios[[#This Row],[Financial Loss (in Million $) ]]))*1000</f>
        <v>9728000</v>
      </c>
      <c r="M1026" s="11" t="str">
        <f>IF(DatosLimpios[[#This Row],[Perdida economica UNK]]&gt;4000000,"Alta", IF(DatosLimpios[[#This Row],[Perdida economica UNK]]&gt;100000,"Media", "Baja"))</f>
        <v>Alta</v>
      </c>
      <c r="N1026" s="18" t="s">
        <v>1075</v>
      </c>
      <c r="O1026" s="3" t="s">
        <v>29</v>
      </c>
      <c r="P1026" s="2">
        <f>IF(DatosLimpios[[#This Row],[Number of Affected Users]]="six hundred",600,VALUE(DatosLimpios[[#This Row],[Number of Affected Users]]))</f>
        <v>694308</v>
      </c>
      <c r="Q1026" s="2">
        <f>IF(DatosLimpios[[#This Row],[Number of Affected Users]]="six hundred",600,VALUE(DatosLimpios[[#This Row],[Number of Affected Users]]))</f>
        <v>694308</v>
      </c>
      <c r="R1026" s="11">
        <f>DatosLimpios[[#This Row],[Perdida economica UNK]] /DatosLimpios[[#This Row],[Nº de Usuarios Afectados]]</f>
        <v>14.011072895602528</v>
      </c>
      <c r="S1026" s="11" t="str">
        <f>IF(DatosLimpios[[#This Row],[Perdida $ por Usuario]]&gt;100, "Grave",IF(DatosLimpios[[#This Row],[Perdida $ por Usuario]]&gt;40, "Moderada","Leve"))</f>
        <v>Leve</v>
      </c>
      <c r="T1026" s="1" t="str">
        <f t="shared" si="16"/>
        <v>Nation-state</v>
      </c>
      <c r="U1026" s="3" t="s">
        <v>25</v>
      </c>
      <c r="V1026" s="3" t="s">
        <v>16</v>
      </c>
      <c r="W1026" s="2">
        <v>66</v>
      </c>
      <c r="X1026" s="2" t="str">
        <f>IF(DatosLimpios[[#This Row],[Incident Resolution Time (in Hours)]]&gt;50,"Tardia",IF(DatosLimpios[[#This Row],[Incident Resolution Time (in Hours)]]&gt;20,"Media","Rapida" ))</f>
        <v>Tardia</v>
      </c>
    </row>
    <row r="1027" spans="1:24" x14ac:dyDescent="0.25">
      <c r="A1027" s="2">
        <v>1033</v>
      </c>
      <c r="B1027" s="3" t="s">
        <v>10</v>
      </c>
      <c r="C10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027" s="1" t="str">
        <f>IFERROR(VLOOKUP(DatosLimpios[[#This Row],[Paises]], TablaRegiones[],2,FALSE), "Otra")</f>
        <v>Asia</v>
      </c>
      <c r="E1027" s="2">
        <v>2019</v>
      </c>
      <c r="F1027" s="3" t="s">
        <v>63</v>
      </c>
      <c r="G1027" s="2">
        <f xml:space="preserve"> 2025 -DatosLimpios[[#This Row],[Year]]</f>
        <v>6</v>
      </c>
      <c r="H1027" s="1" t="str">
        <f>IF(TRIM(DatosLimpios[[#This Row],[Attack Type]])="","Unknown",PROPER(TRIM(LOWER(DatosLimpios[[#This Row],[Attack Type]]))))</f>
        <v>Malware</v>
      </c>
      <c r="I1027" s="3" t="s">
        <v>27</v>
      </c>
      <c r="J102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27" s="11">
        <v>6267</v>
      </c>
      <c r="L1027" s="11">
        <f>IF(DatosLimpios[[#This Row],[Financial Loss (in Million $) ]]="",0,ABS(DatosLimpios[[#This Row],[Financial Loss (in Million $) ]]))*1000</f>
        <v>6267000</v>
      </c>
      <c r="M1027" s="11" t="str">
        <f>IF(DatosLimpios[[#This Row],[Perdida economica UNK]]&gt;4000000,"Alta", IF(DatosLimpios[[#This Row],[Perdida economica UNK]]&gt;100000,"Media", "Baja"))</f>
        <v>Alta</v>
      </c>
      <c r="N1027" s="18" t="s">
        <v>1076</v>
      </c>
      <c r="O1027" s="3" t="s">
        <v>29</v>
      </c>
      <c r="P1027" s="2">
        <f>IF(DatosLimpios[[#This Row],[Number of Affected Users]]="six hundred",600,VALUE(DatosLimpios[[#This Row],[Number of Affected Users]]))</f>
        <v>520232</v>
      </c>
      <c r="Q1027" s="2">
        <f>IF(DatosLimpios[[#This Row],[Number of Affected Users]]="six hundred",600,VALUE(DatosLimpios[[#This Row],[Number of Affected Users]]))</f>
        <v>520232</v>
      </c>
      <c r="R1027" s="11">
        <f>DatosLimpios[[#This Row],[Perdida economica UNK]] /DatosLimpios[[#This Row],[Nº de Usuarios Afectados]]</f>
        <v>12.046548462993433</v>
      </c>
      <c r="S1027" s="11" t="str">
        <f>IF(DatosLimpios[[#This Row],[Perdida $ por Usuario]]&gt;100, "Grave",IF(DatosLimpios[[#This Row],[Perdida $ por Usuario]]&gt;40, "Moderada","Leve"))</f>
        <v>Leve</v>
      </c>
      <c r="T1027" s="1" t="str">
        <f t="shared" si="16"/>
        <v>Nation-state</v>
      </c>
      <c r="U1027" s="3" t="s">
        <v>25</v>
      </c>
      <c r="V1027" s="3" t="s">
        <v>57</v>
      </c>
      <c r="W1027" s="2">
        <v>53</v>
      </c>
      <c r="X1027" s="2" t="str">
        <f>IF(DatosLimpios[[#This Row],[Incident Resolution Time (in Hours)]]&gt;50,"Tardia",IF(DatosLimpios[[#This Row],[Incident Resolution Time (in Hours)]]&gt;20,"Media","Rapida" ))</f>
        <v>Tardia</v>
      </c>
    </row>
    <row r="1028" spans="1:24" x14ac:dyDescent="0.25">
      <c r="A1028" s="2">
        <v>1034</v>
      </c>
      <c r="B1028" s="3" t="s">
        <v>32</v>
      </c>
      <c r="C10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28" s="1" t="str">
        <f>IFERROR(VLOOKUP(DatosLimpios[[#This Row],[Paises]], TablaRegiones[],2,FALSE), "Otra")</f>
        <v>Europa</v>
      </c>
      <c r="E1028" s="2">
        <v>2018</v>
      </c>
      <c r="F1028" s="3" t="s">
        <v>42</v>
      </c>
      <c r="G1028" s="2">
        <f xml:space="preserve"> 2025 -DatosLimpios[[#This Row],[Year]]</f>
        <v>7</v>
      </c>
      <c r="H1028" s="1" t="str">
        <f>IF(TRIM(DatosLimpios[[#This Row],[Attack Type]])="","Unknown",PROPER(TRIM(LOWER(DatosLimpios[[#This Row],[Attack Type]]))))</f>
        <v>Sql Injection</v>
      </c>
      <c r="I1028" s="3" t="s">
        <v>18</v>
      </c>
      <c r="J102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28" s="11">
        <v>4634</v>
      </c>
      <c r="L1028" s="11">
        <f>IF(DatosLimpios[[#This Row],[Financial Loss (in Million $) ]]="",0,ABS(DatosLimpios[[#This Row],[Financial Loss (in Million $) ]]))*1000</f>
        <v>4634000</v>
      </c>
      <c r="M1028" s="11" t="str">
        <f>IF(DatosLimpios[[#This Row],[Perdida economica UNK]]&gt;4000000,"Alta", IF(DatosLimpios[[#This Row],[Perdida economica UNK]]&gt;100000,"Media", "Baja"))</f>
        <v>Alta</v>
      </c>
      <c r="N1028" s="18" t="s">
        <v>1077</v>
      </c>
      <c r="O1028" s="3" t="s">
        <v>36</v>
      </c>
      <c r="P1028" s="2">
        <f>IF(DatosLimpios[[#This Row],[Number of Affected Users]]="six hundred",600,VALUE(DatosLimpios[[#This Row],[Number of Affected Users]]))</f>
        <v>575379</v>
      </c>
      <c r="Q1028" s="2">
        <f>IF(DatosLimpios[[#This Row],[Number of Affected Users]]="six hundred",600,VALUE(DatosLimpios[[#This Row],[Number of Affected Users]]))</f>
        <v>575379</v>
      </c>
      <c r="R1028" s="11">
        <f>DatosLimpios[[#This Row],[Perdida economica UNK]] /DatosLimpios[[#This Row],[Nº de Usuarios Afectados]]</f>
        <v>8.0538219156416897</v>
      </c>
      <c r="S1028" s="11" t="str">
        <f>IF(DatosLimpios[[#This Row],[Perdida $ por Usuario]]&gt;100, "Grave",IF(DatosLimpios[[#This Row],[Perdida $ por Usuario]]&gt;40, "Moderada","Leve"))</f>
        <v>Leve</v>
      </c>
      <c r="T1028" s="1" t="str">
        <f t="shared" si="16"/>
        <v>Unknown</v>
      </c>
      <c r="U1028" s="3" t="s">
        <v>52</v>
      </c>
      <c r="V1028" s="3" t="s">
        <v>31</v>
      </c>
      <c r="W1028" s="2">
        <v>35</v>
      </c>
      <c r="X1028" s="2" t="str">
        <f>IF(DatosLimpios[[#This Row],[Incident Resolution Time (in Hours)]]&gt;50,"Tardia",IF(DatosLimpios[[#This Row],[Incident Resolution Time (in Hours)]]&gt;20,"Media","Rapida" ))</f>
        <v>Media</v>
      </c>
    </row>
    <row r="1029" spans="1:24" x14ac:dyDescent="0.25">
      <c r="A1029" s="2">
        <v>1035</v>
      </c>
      <c r="B1029" s="3" t="s">
        <v>60</v>
      </c>
      <c r="C10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29" s="1" t="str">
        <f>IFERROR(VLOOKUP(DatosLimpios[[#This Row],[Paises]], TablaRegiones[],2,FALSE), "Otra")</f>
        <v>Asia</v>
      </c>
      <c r="E1029" s="2">
        <v>2023</v>
      </c>
      <c r="F1029" s="3" t="s">
        <v>22</v>
      </c>
      <c r="G1029" s="2">
        <f xml:space="preserve"> 2025 -DatosLimpios[[#This Row],[Year]]</f>
        <v>2</v>
      </c>
      <c r="H1029" s="1" t="str">
        <f>IF(TRIM(DatosLimpios[[#This Row],[Attack Type]])="","Unknown",PROPER(TRIM(LOWER(DatosLimpios[[#This Row],[Attack Type]]))))</f>
        <v>Man-In-The-Middle</v>
      </c>
      <c r="I1029" s="3" t="s">
        <v>23</v>
      </c>
      <c r="J102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29" s="11">
        <v>2645</v>
      </c>
      <c r="L1029" s="11">
        <f>IF(DatosLimpios[[#This Row],[Financial Loss (in Million $) ]]="",0,ABS(DatosLimpios[[#This Row],[Financial Loss (in Million $) ]]))*1000</f>
        <v>2645000</v>
      </c>
      <c r="M1029" s="11" t="str">
        <f>IF(DatosLimpios[[#This Row],[Perdida economica UNK]]&gt;4000000,"Alta", IF(DatosLimpios[[#This Row],[Perdida economica UNK]]&gt;100000,"Media", "Baja"))</f>
        <v>Media</v>
      </c>
      <c r="N1029" s="18" t="s">
        <v>1078</v>
      </c>
      <c r="O1029" s="3" t="s">
        <v>14</v>
      </c>
      <c r="P1029" s="2">
        <f>IF(DatosLimpios[[#This Row],[Number of Affected Users]]="six hundred",600,VALUE(DatosLimpios[[#This Row],[Number of Affected Users]]))</f>
        <v>850714</v>
      </c>
      <c r="Q1029" s="2">
        <f>IF(DatosLimpios[[#This Row],[Number of Affected Users]]="six hundred",600,VALUE(DatosLimpios[[#This Row],[Number of Affected Users]]))</f>
        <v>850714</v>
      </c>
      <c r="R1029" s="11">
        <f>DatosLimpios[[#This Row],[Perdida economica UNK]] /DatosLimpios[[#This Row],[Nº de Usuarios Afectados]]</f>
        <v>3.1091530173477806</v>
      </c>
      <c r="S1029" s="11" t="str">
        <f>IF(DatosLimpios[[#This Row],[Perdida $ por Usuario]]&gt;100, "Grave",IF(DatosLimpios[[#This Row],[Perdida $ por Usuario]]&gt;40, "Moderada","Leve"))</f>
        <v>Leve</v>
      </c>
      <c r="T1029" s="1" t="str">
        <f t="shared" si="16"/>
        <v>Hacker Group</v>
      </c>
      <c r="U1029" s="3" t="s">
        <v>15</v>
      </c>
      <c r="V1029" s="3" t="s">
        <v>57</v>
      </c>
      <c r="W1029" s="2">
        <v>6</v>
      </c>
      <c r="X1029" s="2" t="str">
        <f>IF(DatosLimpios[[#This Row],[Incident Resolution Time (in Hours)]]&gt;50,"Tardia",IF(DatosLimpios[[#This Row],[Incident Resolution Time (in Hours)]]&gt;20,"Media","Rapida" ))</f>
        <v>Rapida</v>
      </c>
    </row>
    <row r="1030" spans="1:24" x14ac:dyDescent="0.25">
      <c r="A1030" s="2">
        <v>1036</v>
      </c>
      <c r="B1030" s="3" t="s">
        <v>32</v>
      </c>
      <c r="C10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30" s="1" t="str">
        <f>IFERROR(VLOOKUP(DatosLimpios[[#This Row],[Paises]], TablaRegiones[],2,FALSE), "Otra")</f>
        <v>Europa</v>
      </c>
      <c r="E1030" s="2">
        <v>2023</v>
      </c>
      <c r="F1030" s="3" t="s">
        <v>42</v>
      </c>
      <c r="G1030" s="2">
        <f xml:space="preserve"> 2025 -DatosLimpios[[#This Row],[Year]]</f>
        <v>2</v>
      </c>
      <c r="H1030" s="1" t="str">
        <f>IF(TRIM(DatosLimpios[[#This Row],[Attack Type]])="","Unknown",PROPER(TRIM(LOWER(DatosLimpios[[#This Row],[Attack Type]]))))</f>
        <v>Sql Injection</v>
      </c>
      <c r="I1030" s="3" t="s">
        <v>47</v>
      </c>
      <c r="J103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30" s="11">
        <v>1412</v>
      </c>
      <c r="L1030" s="11">
        <f>IF(DatosLimpios[[#This Row],[Financial Loss (in Million $) ]]="",0,ABS(DatosLimpios[[#This Row],[Financial Loss (in Million $) ]]))*1000</f>
        <v>1412000</v>
      </c>
      <c r="M1030" s="11" t="str">
        <f>IF(DatosLimpios[[#This Row],[Perdida economica UNK]]&gt;4000000,"Alta", IF(DatosLimpios[[#This Row],[Perdida economica UNK]]&gt;100000,"Media", "Baja"))</f>
        <v>Media</v>
      </c>
      <c r="N1030" s="18" t="s">
        <v>1079</v>
      </c>
      <c r="O1030" s="3" t="s">
        <v>14</v>
      </c>
      <c r="P1030" s="2">
        <f>IF(DatosLimpios[[#This Row],[Number of Affected Users]]="six hundred",600,VALUE(DatosLimpios[[#This Row],[Number of Affected Users]]))</f>
        <v>403325</v>
      </c>
      <c r="Q1030" s="2">
        <f>IF(DatosLimpios[[#This Row],[Number of Affected Users]]="six hundred",600,VALUE(DatosLimpios[[#This Row],[Number of Affected Users]]))</f>
        <v>403325</v>
      </c>
      <c r="R1030" s="11">
        <f>DatosLimpios[[#This Row],[Perdida economica UNK]] /DatosLimpios[[#This Row],[Nº de Usuarios Afectados]]</f>
        <v>3.5008987789003907</v>
      </c>
      <c r="S1030" s="11" t="str">
        <f>IF(DatosLimpios[[#This Row],[Perdida $ por Usuario]]&gt;100, "Grave",IF(DatosLimpios[[#This Row],[Perdida $ por Usuario]]&gt;40, "Moderada","Leve"))</f>
        <v>Leve</v>
      </c>
      <c r="T1030" s="1" t="str">
        <f t="shared" si="16"/>
        <v>Hacker Group</v>
      </c>
      <c r="U1030" s="3" t="s">
        <v>25</v>
      </c>
      <c r="V1030" s="3" t="s">
        <v>31</v>
      </c>
      <c r="W1030" s="2">
        <v>35</v>
      </c>
      <c r="X1030" s="2" t="str">
        <f>IF(DatosLimpios[[#This Row],[Incident Resolution Time (in Hours)]]&gt;50,"Tardia",IF(DatosLimpios[[#This Row],[Incident Resolution Time (in Hours)]]&gt;20,"Media","Rapida" ))</f>
        <v>Media</v>
      </c>
    </row>
    <row r="1031" spans="1:24" x14ac:dyDescent="0.25">
      <c r="A1031" s="2">
        <v>1037</v>
      </c>
      <c r="B1031" s="3" t="s">
        <v>66</v>
      </c>
      <c r="C10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31" s="1" t="str">
        <f>IFERROR(VLOOKUP(DatosLimpios[[#This Row],[Paises]], TablaRegiones[],2,FALSE), "Otra")</f>
        <v>América</v>
      </c>
      <c r="E1031" s="2">
        <v>2022</v>
      </c>
      <c r="F1031" s="3" t="s">
        <v>50</v>
      </c>
      <c r="G1031" s="2">
        <f xml:space="preserve"> 2025 -DatosLimpios[[#This Row],[Year]]</f>
        <v>3</v>
      </c>
      <c r="H1031" s="1" t="str">
        <f>IF(TRIM(DatosLimpios[[#This Row],[Attack Type]])="","Unknown",PROPER(TRIM(LOWER(DatosLimpios[[#This Row],[Attack Type]]))))</f>
        <v>Phishing</v>
      </c>
      <c r="I1031" s="3" t="s">
        <v>12</v>
      </c>
      <c r="J103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31" s="11">
        <v>8099</v>
      </c>
      <c r="L1031" s="11">
        <f>IF(DatosLimpios[[#This Row],[Financial Loss (in Million $) ]]="",0,ABS(DatosLimpios[[#This Row],[Financial Loss (in Million $) ]]))*1000</f>
        <v>8099000</v>
      </c>
      <c r="M1031" s="11" t="str">
        <f>IF(DatosLimpios[[#This Row],[Perdida economica UNK]]&gt;4000000,"Alta", IF(DatosLimpios[[#This Row],[Perdida economica UNK]]&gt;100000,"Media", "Baja"))</f>
        <v>Alta</v>
      </c>
      <c r="N1031" s="18" t="s">
        <v>1080</v>
      </c>
      <c r="O1031" s="3" t="s">
        <v>33</v>
      </c>
      <c r="P1031" s="2">
        <f>IF(DatosLimpios[[#This Row],[Number of Affected Users]]="six hundred",600,VALUE(DatosLimpios[[#This Row],[Number of Affected Users]]))</f>
        <v>345577</v>
      </c>
      <c r="Q1031" s="2">
        <f>IF(DatosLimpios[[#This Row],[Number of Affected Users]]="six hundred",600,VALUE(DatosLimpios[[#This Row],[Number of Affected Users]]))</f>
        <v>345577</v>
      </c>
      <c r="R1031" s="11">
        <f>DatosLimpios[[#This Row],[Perdida economica UNK]] /DatosLimpios[[#This Row],[Nº de Usuarios Afectados]]</f>
        <v>23.436166180040917</v>
      </c>
      <c r="S1031" s="11" t="str">
        <f>IF(DatosLimpios[[#This Row],[Perdida $ por Usuario]]&gt;100, "Grave",IF(DatosLimpios[[#This Row],[Perdida $ por Usuario]]&gt;40, "Moderada","Leve"))</f>
        <v>Leve</v>
      </c>
      <c r="T1031" s="1" t="str">
        <f t="shared" si="16"/>
        <v>Insider</v>
      </c>
      <c r="U1031" s="3" t="s">
        <v>15</v>
      </c>
      <c r="V1031" s="3" t="s">
        <v>57</v>
      </c>
      <c r="W1031" s="2">
        <v>4</v>
      </c>
      <c r="X1031" s="2" t="str">
        <f>IF(DatosLimpios[[#This Row],[Incident Resolution Time (in Hours)]]&gt;50,"Tardia",IF(DatosLimpios[[#This Row],[Incident Resolution Time (in Hours)]]&gt;20,"Media","Rapida" ))</f>
        <v>Rapida</v>
      </c>
    </row>
    <row r="1032" spans="1:24" x14ac:dyDescent="0.25">
      <c r="A1032" s="2">
        <v>1038</v>
      </c>
      <c r="B1032" s="3" t="s">
        <v>58</v>
      </c>
      <c r="C10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32" s="1" t="str">
        <f>IFERROR(VLOOKUP(DatosLimpios[[#This Row],[Paises]], TablaRegiones[],2,FALSE), "Otra")</f>
        <v>Oceanía</v>
      </c>
      <c r="E1032" s="2">
        <v>2017</v>
      </c>
      <c r="F1032" s="3" t="s">
        <v>22</v>
      </c>
      <c r="G1032" s="2">
        <f xml:space="preserve"> 2025 -DatosLimpios[[#This Row],[Year]]</f>
        <v>8</v>
      </c>
      <c r="H1032" s="1" t="str">
        <f>IF(TRIM(DatosLimpios[[#This Row],[Attack Type]])="","Unknown",PROPER(TRIM(LOWER(DatosLimpios[[#This Row],[Attack Type]]))))</f>
        <v>Man-In-The-Middle</v>
      </c>
      <c r="I1032" s="3" t="s">
        <v>23</v>
      </c>
      <c r="J103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32" s="11">
        <v>3051</v>
      </c>
      <c r="L1032" s="11">
        <f>IF(DatosLimpios[[#This Row],[Financial Loss (in Million $) ]]="",0,ABS(DatosLimpios[[#This Row],[Financial Loss (in Million $) ]]))*1000</f>
        <v>3051000</v>
      </c>
      <c r="M1032" s="11" t="str">
        <f>IF(DatosLimpios[[#This Row],[Perdida economica UNK]]&gt;4000000,"Alta", IF(DatosLimpios[[#This Row],[Perdida economica UNK]]&gt;100000,"Media", "Baja"))</f>
        <v>Media</v>
      </c>
      <c r="N1032" s="18" t="s">
        <v>1081</v>
      </c>
      <c r="O1032" s="3" t="s">
        <v>14</v>
      </c>
      <c r="P1032" s="2">
        <f>IF(DatosLimpios[[#This Row],[Number of Affected Users]]="six hundred",600,VALUE(DatosLimpios[[#This Row],[Number of Affected Users]]))</f>
        <v>428352</v>
      </c>
      <c r="Q1032" s="2">
        <f>IF(DatosLimpios[[#This Row],[Number of Affected Users]]="six hundred",600,VALUE(DatosLimpios[[#This Row],[Number of Affected Users]]))</f>
        <v>428352</v>
      </c>
      <c r="R1032" s="11">
        <f>DatosLimpios[[#This Row],[Perdida economica UNK]] /DatosLimpios[[#This Row],[Nº de Usuarios Afectados]]</f>
        <v>7.1226467951591212</v>
      </c>
      <c r="S1032" s="11" t="str">
        <f>IF(DatosLimpios[[#This Row],[Perdida $ por Usuario]]&gt;100, "Grave",IF(DatosLimpios[[#This Row],[Perdida $ por Usuario]]&gt;40, "Moderada","Leve"))</f>
        <v>Leve</v>
      </c>
      <c r="T1032" s="1" t="str">
        <f t="shared" si="16"/>
        <v>Hacker Group</v>
      </c>
      <c r="U1032" s="3" t="s">
        <v>15</v>
      </c>
      <c r="V1032" s="3" t="s">
        <v>49</v>
      </c>
      <c r="W1032" s="2">
        <v>41</v>
      </c>
      <c r="X1032" s="2" t="str">
        <f>IF(DatosLimpios[[#This Row],[Incident Resolution Time (in Hours)]]&gt;50,"Tardia",IF(DatosLimpios[[#This Row],[Incident Resolution Time (in Hours)]]&gt;20,"Media","Rapida" ))</f>
        <v>Media</v>
      </c>
    </row>
    <row r="1033" spans="1:24" x14ac:dyDescent="0.25">
      <c r="A1033" s="2">
        <v>1039</v>
      </c>
      <c r="B1033" s="3" t="s">
        <v>66</v>
      </c>
      <c r="C10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33" s="1" t="str">
        <f>IFERROR(VLOOKUP(DatosLimpios[[#This Row],[Paises]], TablaRegiones[],2,FALSE), "Otra")</f>
        <v>América</v>
      </c>
      <c r="E1033" s="2">
        <v>2023</v>
      </c>
      <c r="F1033" s="3" t="s">
        <v>50</v>
      </c>
      <c r="G1033" s="2">
        <f xml:space="preserve"> 2025 -DatosLimpios[[#This Row],[Year]]</f>
        <v>2</v>
      </c>
      <c r="H1033" s="1" t="str">
        <f>IF(TRIM(DatosLimpios[[#This Row],[Attack Type]])="","Unknown",PROPER(TRIM(LOWER(DatosLimpios[[#This Row],[Attack Type]]))))</f>
        <v>Phishing</v>
      </c>
      <c r="I1033" s="3" t="s">
        <v>46</v>
      </c>
      <c r="J103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33" s="11">
        <v>6945</v>
      </c>
      <c r="L1033" s="11">
        <f>IF(DatosLimpios[[#This Row],[Financial Loss (in Million $) ]]="",0,ABS(DatosLimpios[[#This Row],[Financial Loss (in Million $) ]]))*1000</f>
        <v>6945000</v>
      </c>
      <c r="M1033" s="11" t="str">
        <f>IF(DatosLimpios[[#This Row],[Perdida economica UNK]]&gt;4000000,"Alta", IF(DatosLimpios[[#This Row],[Perdida economica UNK]]&gt;100000,"Media", "Baja"))</f>
        <v>Alta</v>
      </c>
      <c r="N1033" s="18" t="s">
        <v>1082</v>
      </c>
      <c r="O1033" s="3" t="s">
        <v>29</v>
      </c>
      <c r="P1033" s="2">
        <f>IF(DatosLimpios[[#This Row],[Number of Affected Users]]="six hundred",600,VALUE(DatosLimpios[[#This Row],[Number of Affected Users]]))</f>
        <v>852592</v>
      </c>
      <c r="Q1033" s="2">
        <f>IF(DatosLimpios[[#This Row],[Number of Affected Users]]="six hundred",600,VALUE(DatosLimpios[[#This Row],[Number of Affected Users]]))</f>
        <v>852592</v>
      </c>
      <c r="R1033" s="11">
        <f>DatosLimpios[[#This Row],[Perdida economica UNK]] /DatosLimpios[[#This Row],[Nº de Usuarios Afectados]]</f>
        <v>8.1457484940041667</v>
      </c>
      <c r="S1033" s="11" t="str">
        <f>IF(DatosLimpios[[#This Row],[Perdida $ por Usuario]]&gt;100, "Grave",IF(DatosLimpios[[#This Row],[Perdida $ por Usuario]]&gt;40, "Moderada","Leve"))</f>
        <v>Leve</v>
      </c>
      <c r="T1033" s="1" t="str">
        <f t="shared" si="16"/>
        <v>Nation-state</v>
      </c>
      <c r="U1033" s="3" t="s">
        <v>52</v>
      </c>
      <c r="V1033" s="3" t="s">
        <v>31</v>
      </c>
      <c r="W1033" s="2">
        <v>12</v>
      </c>
      <c r="X1033" s="2" t="str">
        <f>IF(DatosLimpios[[#This Row],[Incident Resolution Time (in Hours)]]&gt;50,"Tardia",IF(DatosLimpios[[#This Row],[Incident Resolution Time (in Hours)]]&gt;20,"Media","Rapida" ))</f>
        <v>Rapida</v>
      </c>
    </row>
    <row r="1034" spans="1:24" x14ac:dyDescent="0.25">
      <c r="A1034" s="2">
        <v>1040</v>
      </c>
      <c r="B1034" s="3" t="s">
        <v>87</v>
      </c>
      <c r="C10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034" s="1" t="str">
        <f>IFERROR(VLOOKUP(DatosLimpios[[#This Row],[Paises]], TablaRegiones[],2,FALSE), "Otra")</f>
        <v>América</v>
      </c>
      <c r="E1034" s="2">
        <v>2019</v>
      </c>
      <c r="F1034" s="3" t="s">
        <v>42</v>
      </c>
      <c r="G1034" s="2">
        <f xml:space="preserve"> 2025 -DatosLimpios[[#This Row],[Year]]</f>
        <v>6</v>
      </c>
      <c r="H1034" s="1" t="str">
        <f>IF(TRIM(DatosLimpios[[#This Row],[Attack Type]])="","Unknown",PROPER(TRIM(LOWER(DatosLimpios[[#This Row],[Attack Type]]))))</f>
        <v>Sql Injection</v>
      </c>
      <c r="I1034" s="3" t="s">
        <v>12</v>
      </c>
      <c r="J103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34" s="11">
        <v>7812</v>
      </c>
      <c r="L1034" s="11">
        <f>IF(DatosLimpios[[#This Row],[Financial Loss (in Million $) ]]="",0,ABS(DatosLimpios[[#This Row],[Financial Loss (in Million $) ]]))*1000</f>
        <v>7812000</v>
      </c>
      <c r="M1034" s="11" t="str">
        <f>IF(DatosLimpios[[#This Row],[Perdida economica UNK]]&gt;4000000,"Alta", IF(DatosLimpios[[#This Row],[Perdida economica UNK]]&gt;100000,"Media", "Baja"))</f>
        <v>Alta</v>
      </c>
      <c r="N1034" s="18" t="s">
        <v>1083</v>
      </c>
      <c r="O1034" s="3" t="s">
        <v>36</v>
      </c>
      <c r="P1034" s="2">
        <f>IF(DatosLimpios[[#This Row],[Number of Affected Users]]="six hundred",600,VALUE(DatosLimpios[[#This Row],[Number of Affected Users]]))</f>
        <v>36804</v>
      </c>
      <c r="Q1034" s="2">
        <f>IF(DatosLimpios[[#This Row],[Number of Affected Users]]="six hundred",600,VALUE(DatosLimpios[[#This Row],[Number of Affected Users]]))</f>
        <v>36804</v>
      </c>
      <c r="R1034" s="11">
        <f>DatosLimpios[[#This Row],[Perdida economica UNK]] /DatosLimpios[[#This Row],[Nº de Usuarios Afectados]]</f>
        <v>212.25953700684707</v>
      </c>
      <c r="S1034" s="11" t="str">
        <f>IF(DatosLimpios[[#This Row],[Perdida $ por Usuario]]&gt;100, "Grave",IF(DatosLimpios[[#This Row],[Perdida $ por Usuario]]&gt;40, "Moderada","Leve"))</f>
        <v>Grave</v>
      </c>
      <c r="T1034" s="1" t="str">
        <f t="shared" si="16"/>
        <v>Unknown</v>
      </c>
      <c r="U1034" s="3" t="s">
        <v>25</v>
      </c>
      <c r="V1034" s="3" t="s">
        <v>16</v>
      </c>
      <c r="W1034" s="2">
        <v>30</v>
      </c>
      <c r="X1034" s="2" t="str">
        <f>IF(DatosLimpios[[#This Row],[Incident Resolution Time (in Hours)]]&gt;50,"Tardia",IF(DatosLimpios[[#This Row],[Incident Resolution Time (in Hours)]]&gt;20,"Media","Rapida" ))</f>
        <v>Media</v>
      </c>
    </row>
    <row r="1035" spans="1:24" x14ac:dyDescent="0.25">
      <c r="A1035" s="2">
        <v>1041</v>
      </c>
      <c r="B1035" s="3" t="s">
        <v>66</v>
      </c>
      <c r="C10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35" s="1" t="str">
        <f>IFERROR(VLOOKUP(DatosLimpios[[#This Row],[Paises]], TablaRegiones[],2,FALSE), "Otra")</f>
        <v>América</v>
      </c>
      <c r="E1035" s="2">
        <v>2020</v>
      </c>
      <c r="F1035" s="3" t="s">
        <v>50</v>
      </c>
      <c r="G1035" s="2">
        <f xml:space="preserve"> 2025 -DatosLimpios[[#This Row],[Year]]</f>
        <v>5</v>
      </c>
      <c r="H1035" s="1" t="str">
        <f>IF(TRIM(DatosLimpios[[#This Row],[Attack Type]])="","Unknown",PROPER(TRIM(LOWER(DatosLimpios[[#This Row],[Attack Type]]))))</f>
        <v>Phishing</v>
      </c>
      <c r="I1035" s="3" t="s">
        <v>27</v>
      </c>
      <c r="J103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35" s="11">
        <v>9263</v>
      </c>
      <c r="L1035" s="11">
        <f>IF(DatosLimpios[[#This Row],[Financial Loss (in Million $) ]]="",0,ABS(DatosLimpios[[#This Row],[Financial Loss (in Million $) ]]))*1000</f>
        <v>9263000</v>
      </c>
      <c r="M1035" s="11" t="str">
        <f>IF(DatosLimpios[[#This Row],[Perdida economica UNK]]&gt;4000000,"Alta", IF(DatosLimpios[[#This Row],[Perdida economica UNK]]&gt;100000,"Media", "Baja"))</f>
        <v>Alta</v>
      </c>
      <c r="N1035" s="18" t="s">
        <v>1084</v>
      </c>
      <c r="O1035" s="3" t="s">
        <v>14</v>
      </c>
      <c r="P1035" s="2">
        <f>IF(DatosLimpios[[#This Row],[Number of Affected Users]]="six hundred",600,VALUE(DatosLimpios[[#This Row],[Number of Affected Users]]))</f>
        <v>725707</v>
      </c>
      <c r="Q1035" s="2">
        <f>IF(DatosLimpios[[#This Row],[Number of Affected Users]]="six hundred",600,VALUE(DatosLimpios[[#This Row],[Number of Affected Users]]))</f>
        <v>725707</v>
      </c>
      <c r="R1035" s="11">
        <f>DatosLimpios[[#This Row],[Perdida economica UNK]] /DatosLimpios[[#This Row],[Nº de Usuarios Afectados]]</f>
        <v>12.764104521521771</v>
      </c>
      <c r="S1035" s="11" t="str">
        <f>IF(DatosLimpios[[#This Row],[Perdida $ por Usuario]]&gt;100, "Grave",IF(DatosLimpios[[#This Row],[Perdida $ por Usuario]]&gt;40, "Moderada","Leve"))</f>
        <v>Leve</v>
      </c>
      <c r="T1035" s="1" t="str">
        <f t="shared" si="16"/>
        <v>Hacker Group</v>
      </c>
      <c r="U1035" s="3" t="s">
        <v>25</v>
      </c>
      <c r="V1035" s="3" t="s">
        <v>31</v>
      </c>
      <c r="W1035" s="2">
        <v>9</v>
      </c>
      <c r="X1035" s="2" t="str">
        <f>IF(DatosLimpios[[#This Row],[Incident Resolution Time (in Hours)]]&gt;50,"Tardia",IF(DatosLimpios[[#This Row],[Incident Resolution Time (in Hours)]]&gt;20,"Media","Rapida" ))</f>
        <v>Rapida</v>
      </c>
    </row>
    <row r="1036" spans="1:24" x14ac:dyDescent="0.25">
      <c r="A1036" s="2">
        <v>1042</v>
      </c>
      <c r="B1036" s="3" t="s">
        <v>58</v>
      </c>
      <c r="C10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36" s="1" t="str">
        <f>IFERROR(VLOOKUP(DatosLimpios[[#This Row],[Paises]], TablaRegiones[],2,FALSE), "Otra")</f>
        <v>Oceanía</v>
      </c>
      <c r="E1036" s="2">
        <v>2017</v>
      </c>
      <c r="F1036" s="3" t="s">
        <v>22</v>
      </c>
      <c r="G1036" s="2">
        <f xml:space="preserve"> 2025 -DatosLimpios[[#This Row],[Year]]</f>
        <v>8</v>
      </c>
      <c r="H1036" s="1" t="str">
        <f>IF(TRIM(DatosLimpios[[#This Row],[Attack Type]])="","Unknown",PROPER(TRIM(LOWER(DatosLimpios[[#This Row],[Attack Type]]))))</f>
        <v>Man-In-The-Middle</v>
      </c>
      <c r="I1036" s="3" t="s">
        <v>27</v>
      </c>
      <c r="J103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36" s="11">
        <v>3527</v>
      </c>
      <c r="L1036" s="11">
        <f>IF(DatosLimpios[[#This Row],[Financial Loss (in Million $) ]]="",0,ABS(DatosLimpios[[#This Row],[Financial Loss (in Million $) ]]))*1000</f>
        <v>3527000</v>
      </c>
      <c r="M1036" s="11" t="str">
        <f>IF(DatosLimpios[[#This Row],[Perdida economica UNK]]&gt;4000000,"Alta", IF(DatosLimpios[[#This Row],[Perdida economica UNK]]&gt;100000,"Media", "Baja"))</f>
        <v>Media</v>
      </c>
      <c r="N1036" s="18" t="s">
        <v>1085</v>
      </c>
      <c r="O1036" s="3" t="s">
        <v>29</v>
      </c>
      <c r="P1036" s="2">
        <f>IF(DatosLimpios[[#This Row],[Number of Affected Users]]="six hundred",600,VALUE(DatosLimpios[[#This Row],[Number of Affected Users]]))</f>
        <v>765929</v>
      </c>
      <c r="Q1036" s="2">
        <f>IF(DatosLimpios[[#This Row],[Number of Affected Users]]="six hundred",600,VALUE(DatosLimpios[[#This Row],[Number of Affected Users]]))</f>
        <v>765929</v>
      </c>
      <c r="R1036" s="11">
        <f>DatosLimpios[[#This Row],[Perdida economica UNK]] /DatosLimpios[[#This Row],[Nº de Usuarios Afectados]]</f>
        <v>4.6048654640312616</v>
      </c>
      <c r="S1036" s="11" t="str">
        <f>IF(DatosLimpios[[#This Row],[Perdida $ por Usuario]]&gt;100, "Grave",IF(DatosLimpios[[#This Row],[Perdida $ por Usuario]]&gt;40, "Moderada","Leve"))</f>
        <v>Leve</v>
      </c>
      <c r="T1036" s="1" t="str">
        <f t="shared" si="16"/>
        <v>Nation-state</v>
      </c>
      <c r="U1036" s="3" t="s">
        <v>25</v>
      </c>
      <c r="V1036" s="3" t="s">
        <v>49</v>
      </c>
      <c r="W1036" s="2">
        <v>16</v>
      </c>
      <c r="X1036" s="2" t="str">
        <f>IF(DatosLimpios[[#This Row],[Incident Resolution Time (in Hours)]]&gt;50,"Tardia",IF(DatosLimpios[[#This Row],[Incident Resolution Time (in Hours)]]&gt;20,"Media","Rapida" ))</f>
        <v>Rapida</v>
      </c>
    </row>
    <row r="1037" spans="1:24" x14ac:dyDescent="0.25">
      <c r="A1037" s="2">
        <v>1043</v>
      </c>
      <c r="B1037" s="3" t="s">
        <v>60</v>
      </c>
      <c r="C10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37" s="1" t="str">
        <f>IFERROR(VLOOKUP(DatosLimpios[[#This Row],[Paises]], TablaRegiones[],2,FALSE), "Otra")</f>
        <v>Asia</v>
      </c>
      <c r="E1037" s="2">
        <v>2017</v>
      </c>
      <c r="F1037" s="3" t="s">
        <v>22</v>
      </c>
      <c r="G1037" s="2">
        <f xml:space="preserve"> 2025 -DatosLimpios[[#This Row],[Year]]</f>
        <v>8</v>
      </c>
      <c r="H1037" s="1" t="str">
        <f>IF(TRIM(DatosLimpios[[#This Row],[Attack Type]])="","Unknown",PROPER(TRIM(LOWER(DatosLimpios[[#This Row],[Attack Type]]))))</f>
        <v>Man-In-The-Middle</v>
      </c>
      <c r="I1037" s="3" t="s">
        <v>18</v>
      </c>
      <c r="J103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37" s="11">
        <v>1722</v>
      </c>
      <c r="L1037" s="11">
        <f>IF(DatosLimpios[[#This Row],[Financial Loss (in Million $) ]]="",0,ABS(DatosLimpios[[#This Row],[Financial Loss (in Million $) ]]))*1000</f>
        <v>1722000</v>
      </c>
      <c r="M1037" s="11" t="str">
        <f>IF(DatosLimpios[[#This Row],[Perdida economica UNK]]&gt;4000000,"Alta", IF(DatosLimpios[[#This Row],[Perdida economica UNK]]&gt;100000,"Media", "Baja"))</f>
        <v>Media</v>
      </c>
      <c r="N1037" s="18" t="s">
        <v>1086</v>
      </c>
      <c r="O1037" s="3" t="s">
        <v>29</v>
      </c>
      <c r="P1037" s="2">
        <f>IF(DatosLimpios[[#This Row],[Number of Affected Users]]="six hundred",600,VALUE(DatosLimpios[[#This Row],[Number of Affected Users]]))</f>
        <v>242574</v>
      </c>
      <c r="Q1037" s="2">
        <f>IF(DatosLimpios[[#This Row],[Number of Affected Users]]="six hundred",600,VALUE(DatosLimpios[[#This Row],[Number of Affected Users]]))</f>
        <v>242574</v>
      </c>
      <c r="R1037" s="11">
        <f>DatosLimpios[[#This Row],[Perdida economica UNK]] /DatosLimpios[[#This Row],[Nº de Usuarios Afectados]]</f>
        <v>7.0988646763461869</v>
      </c>
      <c r="S1037" s="11" t="str">
        <f>IF(DatosLimpios[[#This Row],[Perdida $ por Usuario]]&gt;100, "Grave",IF(DatosLimpios[[#This Row],[Perdida $ por Usuario]]&gt;40, "Moderada","Leve"))</f>
        <v>Leve</v>
      </c>
      <c r="T1037" s="1" t="str">
        <f t="shared" si="16"/>
        <v>Nation-state</v>
      </c>
      <c r="U1037" s="3" t="s">
        <v>34</v>
      </c>
      <c r="V1037" s="3" t="s">
        <v>57</v>
      </c>
      <c r="W1037" s="2">
        <v>59</v>
      </c>
      <c r="X1037" s="2" t="str">
        <f>IF(DatosLimpios[[#This Row],[Incident Resolution Time (in Hours)]]&gt;50,"Tardia",IF(DatosLimpios[[#This Row],[Incident Resolution Time (in Hours)]]&gt;20,"Media","Rapida" ))</f>
        <v>Tardia</v>
      </c>
    </row>
    <row r="1038" spans="1:24" x14ac:dyDescent="0.25">
      <c r="A1038" s="2">
        <v>1044</v>
      </c>
      <c r="B1038" s="3" t="s">
        <v>87</v>
      </c>
      <c r="C10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038" s="1" t="str">
        <f>IFERROR(VLOOKUP(DatosLimpios[[#This Row],[Paises]], TablaRegiones[],2,FALSE), "Otra")</f>
        <v>América</v>
      </c>
      <c r="E1038" s="2">
        <v>2021</v>
      </c>
      <c r="F1038" s="3" t="s">
        <v>42</v>
      </c>
      <c r="G1038" s="2">
        <f xml:space="preserve"> 2025 -DatosLimpios[[#This Row],[Year]]</f>
        <v>4</v>
      </c>
      <c r="H1038" s="1" t="str">
        <f>IF(TRIM(DatosLimpios[[#This Row],[Attack Type]])="","Unknown",PROPER(TRIM(LOWER(DatosLimpios[[#This Row],[Attack Type]]))))</f>
        <v>Sql Injection</v>
      </c>
      <c r="I1038" s="3" t="s">
        <v>12</v>
      </c>
      <c r="J103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38" s="11">
        <v>4552</v>
      </c>
      <c r="L1038" s="11">
        <f>IF(DatosLimpios[[#This Row],[Financial Loss (in Million $) ]]="",0,ABS(DatosLimpios[[#This Row],[Financial Loss (in Million $) ]]))*1000</f>
        <v>4552000</v>
      </c>
      <c r="M1038" s="11" t="str">
        <f>IF(DatosLimpios[[#This Row],[Perdida economica UNK]]&gt;4000000,"Alta", IF(DatosLimpios[[#This Row],[Perdida economica UNK]]&gt;100000,"Media", "Baja"))</f>
        <v>Alta</v>
      </c>
      <c r="N1038" s="18" t="s">
        <v>1087</v>
      </c>
      <c r="O1038" s="3" t="s">
        <v>36</v>
      </c>
      <c r="P1038" s="2">
        <f>IF(DatosLimpios[[#This Row],[Number of Affected Users]]="six hundred",600,VALUE(DatosLimpios[[#This Row],[Number of Affected Users]]))</f>
        <v>838652</v>
      </c>
      <c r="Q1038" s="2">
        <f>IF(DatosLimpios[[#This Row],[Number of Affected Users]]="six hundred",600,VALUE(DatosLimpios[[#This Row],[Number of Affected Users]]))</f>
        <v>838652</v>
      </c>
      <c r="R1038" s="11">
        <f>DatosLimpios[[#This Row],[Perdida economica UNK]] /DatosLimpios[[#This Row],[Nº de Usuarios Afectados]]</f>
        <v>5.4277578781186948</v>
      </c>
      <c r="S1038" s="11" t="str">
        <f>IF(DatosLimpios[[#This Row],[Perdida $ por Usuario]]&gt;100, "Grave",IF(DatosLimpios[[#This Row],[Perdida $ por Usuario]]&gt;40, "Moderada","Leve"))</f>
        <v>Leve</v>
      </c>
      <c r="T1038" s="1" t="str">
        <f t="shared" si="16"/>
        <v>Unknown</v>
      </c>
      <c r="U1038" s="3" t="s">
        <v>34</v>
      </c>
      <c r="V1038" s="3" t="s">
        <v>57</v>
      </c>
      <c r="W1038" s="2">
        <v>20</v>
      </c>
      <c r="X1038" s="2" t="str">
        <f>IF(DatosLimpios[[#This Row],[Incident Resolution Time (in Hours)]]&gt;50,"Tardia",IF(DatosLimpios[[#This Row],[Incident Resolution Time (in Hours)]]&gt;20,"Media","Rapida" ))</f>
        <v>Rapida</v>
      </c>
    </row>
    <row r="1039" spans="1:24" x14ac:dyDescent="0.25">
      <c r="A1039" s="2">
        <v>1045</v>
      </c>
      <c r="B1039" s="3" t="s">
        <v>71</v>
      </c>
      <c r="C10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039" s="1" t="str">
        <f>IFERROR(VLOOKUP(DatosLimpios[[#This Row],[Paises]], TablaRegiones[],2,FALSE), "Otra")</f>
        <v>Asia</v>
      </c>
      <c r="E1039" s="2">
        <v>2018</v>
      </c>
      <c r="F1039" s="3" t="s">
        <v>39</v>
      </c>
      <c r="G1039" s="2">
        <f xml:space="preserve"> 2025 -DatosLimpios[[#This Row],[Year]]</f>
        <v>7</v>
      </c>
      <c r="H1039" s="1" t="str">
        <f>IF(TRIM(DatosLimpios[[#This Row],[Attack Type]])="","Unknown",PROPER(TRIM(LOWER(DatosLimpios[[#This Row],[Attack Type]]))))</f>
        <v>Ddos</v>
      </c>
      <c r="I1039" s="3" t="s">
        <v>27</v>
      </c>
      <c r="J103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39" s="11">
        <v>9904</v>
      </c>
      <c r="L1039" s="11">
        <f>IF(DatosLimpios[[#This Row],[Financial Loss (in Million $) ]]="",0,ABS(DatosLimpios[[#This Row],[Financial Loss (in Million $) ]]))*1000</f>
        <v>9904000</v>
      </c>
      <c r="M1039" s="11" t="str">
        <f>IF(DatosLimpios[[#This Row],[Perdida economica UNK]]&gt;4000000,"Alta", IF(DatosLimpios[[#This Row],[Perdida economica UNK]]&gt;100000,"Media", "Baja"))</f>
        <v>Alta</v>
      </c>
      <c r="N1039" s="18" t="s">
        <v>1088</v>
      </c>
      <c r="O1039" s="3" t="s">
        <v>29</v>
      </c>
      <c r="P1039" s="2">
        <f>IF(DatosLimpios[[#This Row],[Number of Affected Users]]="six hundred",600,VALUE(DatosLimpios[[#This Row],[Number of Affected Users]]))</f>
        <v>389405</v>
      </c>
      <c r="Q1039" s="2">
        <f>IF(DatosLimpios[[#This Row],[Number of Affected Users]]="six hundred",600,VALUE(DatosLimpios[[#This Row],[Number of Affected Users]]))</f>
        <v>389405</v>
      </c>
      <c r="R1039" s="11">
        <f>DatosLimpios[[#This Row],[Perdida economica UNK]] /DatosLimpios[[#This Row],[Nº de Usuarios Afectados]]</f>
        <v>25.433674452048638</v>
      </c>
      <c r="S1039" s="11" t="str">
        <f>IF(DatosLimpios[[#This Row],[Perdida $ por Usuario]]&gt;100, "Grave",IF(DatosLimpios[[#This Row],[Perdida $ por Usuario]]&gt;40, "Moderada","Leve"))</f>
        <v>Leve</v>
      </c>
      <c r="T1039" s="1" t="str">
        <f t="shared" si="16"/>
        <v>Nation-state</v>
      </c>
      <c r="U1039" s="3" t="s">
        <v>25</v>
      </c>
      <c r="V1039" s="3" t="s">
        <v>37</v>
      </c>
      <c r="W1039" s="2">
        <v>53</v>
      </c>
      <c r="X1039" s="2" t="str">
        <f>IF(DatosLimpios[[#This Row],[Incident Resolution Time (in Hours)]]&gt;50,"Tardia",IF(DatosLimpios[[#This Row],[Incident Resolution Time (in Hours)]]&gt;20,"Media","Rapida" ))</f>
        <v>Tardia</v>
      </c>
    </row>
    <row r="1040" spans="1:24" x14ac:dyDescent="0.25">
      <c r="A1040" s="2">
        <v>1046</v>
      </c>
      <c r="B1040" s="3" t="s">
        <v>60</v>
      </c>
      <c r="C10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40" s="1" t="str">
        <f>IFERROR(VLOOKUP(DatosLimpios[[#This Row],[Paises]], TablaRegiones[],2,FALSE), "Otra")</f>
        <v>Asia</v>
      </c>
      <c r="E1040" s="2">
        <v>2022</v>
      </c>
      <c r="F1040" s="3" t="s">
        <v>50</v>
      </c>
      <c r="G1040" s="2">
        <f xml:space="preserve"> 2025 -DatosLimpios[[#This Row],[Year]]</f>
        <v>3</v>
      </c>
      <c r="H1040" s="1" t="str">
        <f>IF(TRIM(DatosLimpios[[#This Row],[Attack Type]])="","Unknown",PROPER(TRIM(LOWER(DatosLimpios[[#This Row],[Attack Type]]))))</f>
        <v>Phishing</v>
      </c>
      <c r="I1040" s="3" t="s">
        <v>27</v>
      </c>
      <c r="J104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40" s="11">
        <v>5644</v>
      </c>
      <c r="L1040" s="11">
        <f>IF(DatosLimpios[[#This Row],[Financial Loss (in Million $) ]]="",0,ABS(DatosLimpios[[#This Row],[Financial Loss (in Million $) ]]))*1000</f>
        <v>5644000</v>
      </c>
      <c r="M1040" s="11" t="str">
        <f>IF(DatosLimpios[[#This Row],[Perdida economica UNK]]&gt;4000000,"Alta", IF(DatosLimpios[[#This Row],[Perdida economica UNK]]&gt;100000,"Media", "Baja"))</f>
        <v>Alta</v>
      </c>
      <c r="N1040" s="18" t="s">
        <v>1089</v>
      </c>
      <c r="O1040" s="3" t="s">
        <v>36</v>
      </c>
      <c r="P1040" s="2">
        <f>IF(DatosLimpios[[#This Row],[Number of Affected Users]]="six hundred",600,VALUE(DatosLimpios[[#This Row],[Number of Affected Users]]))</f>
        <v>359577</v>
      </c>
      <c r="Q1040" s="2">
        <f>IF(DatosLimpios[[#This Row],[Number of Affected Users]]="six hundred",600,VALUE(DatosLimpios[[#This Row],[Number of Affected Users]]))</f>
        <v>359577</v>
      </c>
      <c r="R1040" s="11">
        <f>DatosLimpios[[#This Row],[Perdida economica UNK]] /DatosLimpios[[#This Row],[Nº de Usuarios Afectados]]</f>
        <v>15.69622083726156</v>
      </c>
      <c r="S1040" s="11" t="str">
        <f>IF(DatosLimpios[[#This Row],[Perdida $ por Usuario]]&gt;100, "Grave",IF(DatosLimpios[[#This Row],[Perdida $ por Usuario]]&gt;40, "Moderada","Leve"))</f>
        <v>Leve</v>
      </c>
      <c r="T1040" s="1" t="str">
        <f t="shared" si="16"/>
        <v>Unknown</v>
      </c>
      <c r="U1040" s="3" t="s">
        <v>52</v>
      </c>
      <c r="V1040" s="3" t="s">
        <v>57</v>
      </c>
      <c r="W1040" s="2">
        <v>38</v>
      </c>
      <c r="X1040" s="2" t="str">
        <f>IF(DatosLimpios[[#This Row],[Incident Resolution Time (in Hours)]]&gt;50,"Tardia",IF(DatosLimpios[[#This Row],[Incident Resolution Time (in Hours)]]&gt;20,"Media","Rapida" ))</f>
        <v>Media</v>
      </c>
    </row>
    <row r="1041" spans="1:24" x14ac:dyDescent="0.25">
      <c r="A1041" s="2">
        <v>1047</v>
      </c>
      <c r="B1041" s="3" t="s">
        <v>45</v>
      </c>
      <c r="C10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041" s="1" t="str">
        <f>IFERROR(VLOOKUP(DatosLimpios[[#This Row],[Paises]], TablaRegiones[],2,FALSE), "Otra")</f>
        <v>Asia</v>
      </c>
      <c r="E1041" s="2">
        <v>2022</v>
      </c>
      <c r="F1041" s="3" t="s">
        <v>22</v>
      </c>
      <c r="G1041" s="2">
        <f xml:space="preserve"> 2025 -DatosLimpios[[#This Row],[Year]]</f>
        <v>3</v>
      </c>
      <c r="H1041" s="1" t="str">
        <f>IF(TRIM(DatosLimpios[[#This Row],[Attack Type]])="","Unknown",PROPER(TRIM(LOWER(DatosLimpios[[#This Row],[Attack Type]]))))</f>
        <v>Man-In-The-Middle</v>
      </c>
      <c r="I1041" s="3" t="s">
        <v>27</v>
      </c>
      <c r="J104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41" s="11">
        <v>7324</v>
      </c>
      <c r="L1041" s="11">
        <f>IF(DatosLimpios[[#This Row],[Financial Loss (in Million $) ]]="",0,ABS(DatosLimpios[[#This Row],[Financial Loss (in Million $) ]]))*1000</f>
        <v>7324000</v>
      </c>
      <c r="M1041" s="11" t="str">
        <f>IF(DatosLimpios[[#This Row],[Perdida economica UNK]]&gt;4000000,"Alta", IF(DatosLimpios[[#This Row],[Perdida economica UNK]]&gt;100000,"Media", "Baja"))</f>
        <v>Alta</v>
      </c>
      <c r="N1041" s="18" t="s">
        <v>1090</v>
      </c>
      <c r="O1041" s="3" t="s">
        <v>33</v>
      </c>
      <c r="P1041" s="2">
        <f>IF(DatosLimpios[[#This Row],[Number of Affected Users]]="six hundred",600,VALUE(DatosLimpios[[#This Row],[Number of Affected Users]]))</f>
        <v>943689</v>
      </c>
      <c r="Q1041" s="2">
        <f>IF(DatosLimpios[[#This Row],[Number of Affected Users]]="six hundred",600,VALUE(DatosLimpios[[#This Row],[Number of Affected Users]]))</f>
        <v>943689</v>
      </c>
      <c r="R1041" s="11">
        <f>DatosLimpios[[#This Row],[Perdida economica UNK]] /DatosLimpios[[#This Row],[Nº de Usuarios Afectados]]</f>
        <v>7.7610314415024444</v>
      </c>
      <c r="S1041" s="11" t="str">
        <f>IF(DatosLimpios[[#This Row],[Perdida $ por Usuario]]&gt;100, "Grave",IF(DatosLimpios[[#This Row],[Perdida $ por Usuario]]&gt;40, "Moderada","Leve"))</f>
        <v>Leve</v>
      </c>
      <c r="T1041" s="1" t="str">
        <f t="shared" si="16"/>
        <v>Insider</v>
      </c>
      <c r="U1041" s="3" t="s">
        <v>52</v>
      </c>
      <c r="V1041" s="3" t="s">
        <v>49</v>
      </c>
      <c r="W1041" s="2">
        <v>32</v>
      </c>
      <c r="X1041" s="2" t="str">
        <f>IF(DatosLimpios[[#This Row],[Incident Resolution Time (in Hours)]]&gt;50,"Tardia",IF(DatosLimpios[[#This Row],[Incident Resolution Time (in Hours)]]&gt;20,"Media","Rapida" ))</f>
        <v>Media</v>
      </c>
    </row>
    <row r="1042" spans="1:24" x14ac:dyDescent="0.25">
      <c r="A1042" s="2">
        <v>1048</v>
      </c>
      <c r="B1042" s="3" t="s">
        <v>66</v>
      </c>
      <c r="C10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42" s="1" t="str">
        <f>IFERROR(VLOOKUP(DatosLimpios[[#This Row],[Paises]], TablaRegiones[],2,FALSE), "Otra")</f>
        <v>América</v>
      </c>
      <c r="E1042" s="2">
        <v>2024</v>
      </c>
      <c r="F1042" s="3" t="s">
        <v>42</v>
      </c>
      <c r="G1042" s="2">
        <f xml:space="preserve"> 2025 -DatosLimpios[[#This Row],[Year]]</f>
        <v>1</v>
      </c>
      <c r="H1042" s="1" t="str">
        <f>IF(TRIM(DatosLimpios[[#This Row],[Attack Type]])="","Unknown",PROPER(TRIM(LOWER(DatosLimpios[[#This Row],[Attack Type]]))))</f>
        <v>Sql Injection</v>
      </c>
      <c r="I1042" s="3" t="s">
        <v>12</v>
      </c>
      <c r="J104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42" s="11">
        <v>1469</v>
      </c>
      <c r="L1042" s="11">
        <f>IF(DatosLimpios[[#This Row],[Financial Loss (in Million $) ]]="",0,ABS(DatosLimpios[[#This Row],[Financial Loss (in Million $) ]]))*1000</f>
        <v>1469000</v>
      </c>
      <c r="M1042" s="11" t="str">
        <f>IF(DatosLimpios[[#This Row],[Perdida economica UNK]]&gt;4000000,"Alta", IF(DatosLimpios[[#This Row],[Perdida economica UNK]]&gt;100000,"Media", "Baja"))</f>
        <v>Media</v>
      </c>
      <c r="N1042" s="18" t="s">
        <v>1091</v>
      </c>
      <c r="O1042" s="3" t="s">
        <v>33</v>
      </c>
      <c r="P1042" s="2">
        <f>IF(DatosLimpios[[#This Row],[Number of Affected Users]]="six hundred",600,VALUE(DatosLimpios[[#This Row],[Number of Affected Users]]))</f>
        <v>783795</v>
      </c>
      <c r="Q1042" s="2">
        <f>IF(DatosLimpios[[#This Row],[Number of Affected Users]]="six hundred",600,VALUE(DatosLimpios[[#This Row],[Number of Affected Users]]))</f>
        <v>783795</v>
      </c>
      <c r="R1042" s="11">
        <f>DatosLimpios[[#This Row],[Perdida economica UNK]] /DatosLimpios[[#This Row],[Nº de Usuarios Afectados]]</f>
        <v>1.8742145586537295</v>
      </c>
      <c r="S1042" s="11" t="str">
        <f>IF(DatosLimpios[[#This Row],[Perdida $ por Usuario]]&gt;100, "Grave",IF(DatosLimpios[[#This Row],[Perdida $ por Usuario]]&gt;40, "Moderada","Leve"))</f>
        <v>Leve</v>
      </c>
      <c r="T1042" s="1" t="str">
        <f t="shared" si="16"/>
        <v>Insider</v>
      </c>
      <c r="U1042" s="3" t="s">
        <v>25</v>
      </c>
      <c r="V1042" s="3" t="s">
        <v>31</v>
      </c>
      <c r="W1042" s="2">
        <v>43</v>
      </c>
      <c r="X1042" s="2" t="str">
        <f>IF(DatosLimpios[[#This Row],[Incident Resolution Time (in Hours)]]&gt;50,"Tardia",IF(DatosLimpios[[#This Row],[Incident Resolution Time (in Hours)]]&gt;20,"Media","Rapida" ))</f>
        <v>Media</v>
      </c>
    </row>
    <row r="1043" spans="1:24" x14ac:dyDescent="0.25">
      <c r="A1043" s="2">
        <v>1049</v>
      </c>
      <c r="B1043" s="3" t="s">
        <v>32</v>
      </c>
      <c r="C10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43" s="1" t="str">
        <f>IFERROR(VLOOKUP(DatosLimpios[[#This Row],[Paises]], TablaRegiones[],2,FALSE), "Otra")</f>
        <v>Europa</v>
      </c>
      <c r="E1043" s="2">
        <v>2017</v>
      </c>
      <c r="F1043" s="3" t="s">
        <v>39</v>
      </c>
      <c r="G1043" s="2">
        <f xml:space="preserve"> 2025 -DatosLimpios[[#This Row],[Year]]</f>
        <v>8</v>
      </c>
      <c r="H1043" s="1" t="str">
        <f>IF(TRIM(DatosLimpios[[#This Row],[Attack Type]])="","Unknown",PROPER(TRIM(LOWER(DatosLimpios[[#This Row],[Attack Type]]))))</f>
        <v>Ddos</v>
      </c>
      <c r="I1043" s="3" t="s">
        <v>47</v>
      </c>
      <c r="J104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43" s="11">
        <v>7205</v>
      </c>
      <c r="L1043" s="11">
        <f>IF(DatosLimpios[[#This Row],[Financial Loss (in Million $) ]]="",0,ABS(DatosLimpios[[#This Row],[Financial Loss (in Million $) ]]))*1000</f>
        <v>7205000</v>
      </c>
      <c r="M1043" s="11" t="str">
        <f>IF(DatosLimpios[[#This Row],[Perdida economica UNK]]&gt;4000000,"Alta", IF(DatosLimpios[[#This Row],[Perdida economica UNK]]&gt;100000,"Media", "Baja"))</f>
        <v>Alta</v>
      </c>
      <c r="N1043" s="18" t="s">
        <v>1092</v>
      </c>
      <c r="O1043" s="3" t="s">
        <v>33</v>
      </c>
      <c r="P1043" s="2">
        <f>IF(DatosLimpios[[#This Row],[Number of Affected Users]]="six hundred",600,VALUE(DatosLimpios[[#This Row],[Number of Affected Users]]))</f>
        <v>263506</v>
      </c>
      <c r="Q1043" s="2">
        <f>IF(DatosLimpios[[#This Row],[Number of Affected Users]]="six hundred",600,VALUE(DatosLimpios[[#This Row],[Number of Affected Users]]))</f>
        <v>263506</v>
      </c>
      <c r="R1043" s="11">
        <f>DatosLimpios[[#This Row],[Perdida economica UNK]] /DatosLimpios[[#This Row],[Nº de Usuarios Afectados]]</f>
        <v>27.34283090328114</v>
      </c>
      <c r="S1043" s="11" t="str">
        <f>IF(DatosLimpios[[#This Row],[Perdida $ por Usuario]]&gt;100, "Grave",IF(DatosLimpios[[#This Row],[Perdida $ por Usuario]]&gt;40, "Moderada","Leve"))</f>
        <v>Leve</v>
      </c>
      <c r="T1043" s="1" t="str">
        <f t="shared" si="16"/>
        <v>Insider</v>
      </c>
      <c r="U1043" s="3" t="s">
        <v>52</v>
      </c>
      <c r="V1043" s="3" t="s">
        <v>57</v>
      </c>
      <c r="W1043" s="2">
        <v>49</v>
      </c>
      <c r="X1043" s="2" t="str">
        <f>IF(DatosLimpios[[#This Row],[Incident Resolution Time (in Hours)]]&gt;50,"Tardia",IF(DatosLimpios[[#This Row],[Incident Resolution Time (in Hours)]]&gt;20,"Media","Rapida" ))</f>
        <v>Media</v>
      </c>
    </row>
    <row r="1044" spans="1:24" x14ac:dyDescent="0.25">
      <c r="A1044" s="2">
        <v>1050</v>
      </c>
      <c r="B1044" s="3" t="s">
        <v>58</v>
      </c>
      <c r="C10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44" s="1" t="str">
        <f>IFERROR(VLOOKUP(DatosLimpios[[#This Row],[Paises]], TablaRegiones[],2,FALSE), "Otra")</f>
        <v>Oceanía</v>
      </c>
      <c r="E1044" s="2">
        <v>2020</v>
      </c>
      <c r="F1044" s="3" t="s">
        <v>39</v>
      </c>
      <c r="G1044" s="2">
        <f xml:space="preserve"> 2025 -DatosLimpios[[#This Row],[Year]]</f>
        <v>5</v>
      </c>
      <c r="H1044" s="1" t="str">
        <f>IF(TRIM(DatosLimpios[[#This Row],[Attack Type]])="","Unknown",PROPER(TRIM(LOWER(DatosLimpios[[#This Row],[Attack Type]]))))</f>
        <v>Ddos</v>
      </c>
      <c r="I1044" s="3" t="s">
        <v>27</v>
      </c>
      <c r="J104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44" s="11">
        <v>2059</v>
      </c>
      <c r="L1044" s="11">
        <f>IF(DatosLimpios[[#This Row],[Financial Loss (in Million $) ]]="",0,ABS(DatosLimpios[[#This Row],[Financial Loss (in Million $) ]]))*1000</f>
        <v>2059000</v>
      </c>
      <c r="M1044" s="11" t="str">
        <f>IF(DatosLimpios[[#This Row],[Perdida economica UNK]]&gt;4000000,"Alta", IF(DatosLimpios[[#This Row],[Perdida economica UNK]]&gt;100000,"Media", "Baja"))</f>
        <v>Media</v>
      </c>
      <c r="N1044" s="18" t="s">
        <v>1093</v>
      </c>
      <c r="O1044" s="3" t="s">
        <v>33</v>
      </c>
      <c r="P1044" s="2">
        <f>IF(DatosLimpios[[#This Row],[Number of Affected Users]]="six hundred",600,VALUE(DatosLimpios[[#This Row],[Number of Affected Users]]))</f>
        <v>457184</v>
      </c>
      <c r="Q1044" s="2">
        <f>IF(DatosLimpios[[#This Row],[Number of Affected Users]]="six hundred",600,VALUE(DatosLimpios[[#This Row],[Number of Affected Users]]))</f>
        <v>457184</v>
      </c>
      <c r="R1044" s="11">
        <f>DatosLimpios[[#This Row],[Perdida economica UNK]] /DatosLimpios[[#This Row],[Nº de Usuarios Afectados]]</f>
        <v>4.5036571708546234</v>
      </c>
      <c r="S1044" s="11" t="str">
        <f>IF(DatosLimpios[[#This Row],[Perdida $ por Usuario]]&gt;100, "Grave",IF(DatosLimpios[[#This Row],[Perdida $ por Usuario]]&gt;40, "Moderada","Leve"))</f>
        <v>Leve</v>
      </c>
      <c r="T1044" s="1" t="str">
        <f t="shared" si="16"/>
        <v>Insider</v>
      </c>
      <c r="U1044" s="3" t="s">
        <v>34</v>
      </c>
      <c r="V1044" s="3" t="s">
        <v>16</v>
      </c>
      <c r="W1044" s="2">
        <v>11</v>
      </c>
      <c r="X1044" s="2" t="str">
        <f>IF(DatosLimpios[[#This Row],[Incident Resolution Time (in Hours)]]&gt;50,"Tardia",IF(DatosLimpios[[#This Row],[Incident Resolution Time (in Hours)]]&gt;20,"Media","Rapida" ))</f>
        <v>Rapida</v>
      </c>
    </row>
    <row r="1045" spans="1:24" x14ac:dyDescent="0.25">
      <c r="A1045" s="2">
        <v>1051</v>
      </c>
      <c r="B1045" s="3" t="s">
        <v>45</v>
      </c>
      <c r="C10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045" s="1" t="str">
        <f>IFERROR(VLOOKUP(DatosLimpios[[#This Row],[Paises]], TablaRegiones[],2,FALSE), "Otra")</f>
        <v>Asia</v>
      </c>
      <c r="E1045" s="2">
        <v>2019</v>
      </c>
      <c r="F1045" s="3" t="s">
        <v>42</v>
      </c>
      <c r="G1045" s="2">
        <f xml:space="preserve"> 2025 -DatosLimpios[[#This Row],[Year]]</f>
        <v>6</v>
      </c>
      <c r="H1045" s="1" t="str">
        <f>IF(TRIM(DatosLimpios[[#This Row],[Attack Type]])="","Unknown",PROPER(TRIM(LOWER(DatosLimpios[[#This Row],[Attack Type]]))))</f>
        <v>Sql Injection</v>
      </c>
      <c r="I1045" s="3" t="s">
        <v>46</v>
      </c>
      <c r="J104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45" s="11">
        <v>6844</v>
      </c>
      <c r="L1045" s="11">
        <f>IF(DatosLimpios[[#This Row],[Financial Loss (in Million $) ]]="",0,ABS(DatosLimpios[[#This Row],[Financial Loss (in Million $) ]]))*1000</f>
        <v>6844000</v>
      </c>
      <c r="M1045" s="11" t="str">
        <f>IF(DatosLimpios[[#This Row],[Perdida economica UNK]]&gt;4000000,"Alta", IF(DatosLimpios[[#This Row],[Perdida economica UNK]]&gt;100000,"Media", "Baja"))</f>
        <v>Alta</v>
      </c>
      <c r="N1045" s="18" t="s">
        <v>1094</v>
      </c>
      <c r="O1045" s="3" t="s">
        <v>29</v>
      </c>
      <c r="P1045" s="2">
        <f>IF(DatosLimpios[[#This Row],[Number of Affected Users]]="six hundred",600,VALUE(DatosLimpios[[#This Row],[Number of Affected Users]]))</f>
        <v>186842</v>
      </c>
      <c r="Q1045" s="2">
        <f>IF(DatosLimpios[[#This Row],[Number of Affected Users]]="six hundred",600,VALUE(DatosLimpios[[#This Row],[Number of Affected Users]]))</f>
        <v>186842</v>
      </c>
      <c r="R1045" s="11">
        <f>DatosLimpios[[#This Row],[Perdida economica UNK]] /DatosLimpios[[#This Row],[Nº de Usuarios Afectados]]</f>
        <v>36.629879791481571</v>
      </c>
      <c r="S1045" s="11" t="str">
        <f>IF(DatosLimpios[[#This Row],[Perdida $ por Usuario]]&gt;100, "Grave",IF(DatosLimpios[[#This Row],[Perdida $ por Usuario]]&gt;40, "Moderada","Leve"))</f>
        <v>Leve</v>
      </c>
      <c r="T1045" s="1" t="str">
        <f t="shared" si="16"/>
        <v>Nation-state</v>
      </c>
      <c r="U1045" s="3" t="s">
        <v>52</v>
      </c>
      <c r="V1045" s="3" t="s">
        <v>16</v>
      </c>
      <c r="W1045" s="2">
        <v>40</v>
      </c>
      <c r="X1045" s="2" t="str">
        <f>IF(DatosLimpios[[#This Row],[Incident Resolution Time (in Hours)]]&gt;50,"Tardia",IF(DatosLimpios[[#This Row],[Incident Resolution Time (in Hours)]]&gt;20,"Media","Rapida" ))</f>
        <v>Media</v>
      </c>
    </row>
    <row r="1046" spans="1:24" x14ac:dyDescent="0.25">
      <c r="A1046" s="2">
        <v>1052</v>
      </c>
      <c r="B1046" s="3" t="s">
        <v>26</v>
      </c>
      <c r="C10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46" s="1" t="str">
        <f>IFERROR(VLOOKUP(DatosLimpios[[#This Row],[Paises]], TablaRegiones[],2,FALSE), "Otra")</f>
        <v>Europa</v>
      </c>
      <c r="E1046" s="2">
        <v>2018</v>
      </c>
      <c r="F1046" s="3" t="s">
        <v>39</v>
      </c>
      <c r="G1046" s="2">
        <f xml:space="preserve"> 2025 -DatosLimpios[[#This Row],[Year]]</f>
        <v>7</v>
      </c>
      <c r="H1046" s="1" t="str">
        <f>IF(TRIM(DatosLimpios[[#This Row],[Attack Type]])="","Unknown",PROPER(TRIM(LOWER(DatosLimpios[[#This Row],[Attack Type]]))))</f>
        <v>Ddos</v>
      </c>
      <c r="I1046" s="3" t="s">
        <v>46</v>
      </c>
      <c r="J104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46" s="11">
        <v>881</v>
      </c>
      <c r="L1046" s="11">
        <f>IF(DatosLimpios[[#This Row],[Financial Loss (in Million $) ]]="",0,ABS(DatosLimpios[[#This Row],[Financial Loss (in Million $) ]]))*1000</f>
        <v>881000</v>
      </c>
      <c r="M1046" s="11" t="str">
        <f>IF(DatosLimpios[[#This Row],[Perdida economica UNK]]&gt;4000000,"Alta", IF(DatosLimpios[[#This Row],[Perdida economica UNK]]&gt;100000,"Media", "Baja"))</f>
        <v>Media</v>
      </c>
      <c r="N1046" s="18" t="s">
        <v>1095</v>
      </c>
      <c r="O1046" s="3" t="s">
        <v>29</v>
      </c>
      <c r="P1046" s="2">
        <f>IF(DatosLimpios[[#This Row],[Number of Affected Users]]="six hundred",600,VALUE(DatosLimpios[[#This Row],[Number of Affected Users]]))</f>
        <v>198929</v>
      </c>
      <c r="Q1046" s="2">
        <f>IF(DatosLimpios[[#This Row],[Number of Affected Users]]="six hundred",600,VALUE(DatosLimpios[[#This Row],[Number of Affected Users]]))</f>
        <v>198929</v>
      </c>
      <c r="R1046" s="11">
        <f>DatosLimpios[[#This Row],[Perdida economica UNK]] /DatosLimpios[[#This Row],[Nº de Usuarios Afectados]]</f>
        <v>4.4287157729642237</v>
      </c>
      <c r="S1046" s="11" t="str">
        <f>IF(DatosLimpios[[#This Row],[Perdida $ por Usuario]]&gt;100, "Grave",IF(DatosLimpios[[#This Row],[Perdida $ por Usuario]]&gt;40, "Moderada","Leve"))</f>
        <v>Leve</v>
      </c>
      <c r="T1046" s="1" t="str">
        <f t="shared" si="16"/>
        <v>Nation-state</v>
      </c>
      <c r="U1046" s="3" t="s">
        <v>25</v>
      </c>
      <c r="V1046" s="3" t="s">
        <v>31</v>
      </c>
      <c r="W1046" s="2">
        <v>41</v>
      </c>
      <c r="X1046" s="2" t="str">
        <f>IF(DatosLimpios[[#This Row],[Incident Resolution Time (in Hours)]]&gt;50,"Tardia",IF(DatosLimpios[[#This Row],[Incident Resolution Time (in Hours)]]&gt;20,"Media","Rapida" ))</f>
        <v>Media</v>
      </c>
    </row>
    <row r="1047" spans="1:24" x14ac:dyDescent="0.25">
      <c r="A1047" s="2">
        <v>1054</v>
      </c>
      <c r="B1047" s="3" t="s">
        <v>71</v>
      </c>
      <c r="C10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047" s="1" t="str">
        <f>IFERROR(VLOOKUP(DatosLimpios[[#This Row],[Paises]], TablaRegiones[],2,FALSE), "Otra")</f>
        <v>Asia</v>
      </c>
      <c r="E1047" s="2">
        <v>2018</v>
      </c>
      <c r="F1047" s="3" t="s">
        <v>42</v>
      </c>
      <c r="G1047" s="2">
        <f xml:space="preserve"> 2025 -DatosLimpios[[#This Row],[Year]]</f>
        <v>7</v>
      </c>
      <c r="H1047" s="1" t="str">
        <f>IF(TRIM(DatosLimpios[[#This Row],[Attack Type]])="","Unknown",PROPER(TRIM(LOWER(DatosLimpios[[#This Row],[Attack Type]]))))</f>
        <v>Sql Injection</v>
      </c>
      <c r="I1047" s="3" t="s">
        <v>18</v>
      </c>
      <c r="J104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47" s="11">
        <v>5158</v>
      </c>
      <c r="L1047" s="11">
        <f>IF(DatosLimpios[[#This Row],[Financial Loss (in Million $) ]]="",0,ABS(DatosLimpios[[#This Row],[Financial Loss (in Million $) ]]))*1000</f>
        <v>5158000</v>
      </c>
      <c r="M1047" s="11" t="str">
        <f>IF(DatosLimpios[[#This Row],[Perdida economica UNK]]&gt;4000000,"Alta", IF(DatosLimpios[[#This Row],[Perdida economica UNK]]&gt;100000,"Media", "Baja"))</f>
        <v>Alta</v>
      </c>
      <c r="N1047" s="18" t="s">
        <v>1096</v>
      </c>
      <c r="O1047" s="3" t="s">
        <v>14</v>
      </c>
      <c r="P1047" s="2">
        <f>IF(DatosLimpios[[#This Row],[Number of Affected Users]]="six hundred",600,VALUE(DatosLimpios[[#This Row],[Number of Affected Users]]))</f>
        <v>65700</v>
      </c>
      <c r="Q1047" s="2">
        <f>IF(DatosLimpios[[#This Row],[Number of Affected Users]]="six hundred",600,VALUE(DatosLimpios[[#This Row],[Number of Affected Users]]))</f>
        <v>65700</v>
      </c>
      <c r="R1047" s="11">
        <f>DatosLimpios[[#This Row],[Perdida economica UNK]] /DatosLimpios[[#This Row],[Nº de Usuarios Afectados]]</f>
        <v>78.50837138508372</v>
      </c>
      <c r="S1047" s="11" t="str">
        <f>IF(DatosLimpios[[#This Row],[Perdida $ por Usuario]]&gt;100, "Grave",IF(DatosLimpios[[#This Row],[Perdida $ por Usuario]]&gt;40, "Moderada","Leve"))</f>
        <v>Moderada</v>
      </c>
      <c r="T1047" s="1" t="str">
        <f t="shared" si="16"/>
        <v>Hacker Group</v>
      </c>
      <c r="U1047" s="3" t="s">
        <v>52</v>
      </c>
      <c r="V1047" s="3" t="s">
        <v>57</v>
      </c>
      <c r="W1047" s="2">
        <v>28</v>
      </c>
      <c r="X1047" s="2" t="str">
        <f>IF(DatosLimpios[[#This Row],[Incident Resolution Time (in Hours)]]&gt;50,"Tardia",IF(DatosLimpios[[#This Row],[Incident Resolution Time (in Hours)]]&gt;20,"Media","Rapida" ))</f>
        <v>Media</v>
      </c>
    </row>
    <row r="1048" spans="1:24" x14ac:dyDescent="0.25">
      <c r="A1048" s="2">
        <v>1055</v>
      </c>
      <c r="B1048" s="3" t="s">
        <v>66</v>
      </c>
      <c r="C10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48" s="1" t="str">
        <f>IFERROR(VLOOKUP(DatosLimpios[[#This Row],[Paises]], TablaRegiones[],2,FALSE), "Otra")</f>
        <v>América</v>
      </c>
      <c r="E1048" s="2">
        <v>2021</v>
      </c>
      <c r="F1048" s="3" t="s">
        <v>50</v>
      </c>
      <c r="G1048" s="2">
        <f xml:space="preserve"> 2025 -DatosLimpios[[#This Row],[Year]]</f>
        <v>4</v>
      </c>
      <c r="H1048" s="1" t="str">
        <f>IF(TRIM(DatosLimpios[[#This Row],[Attack Type]])="","Unknown",PROPER(TRIM(LOWER(DatosLimpios[[#This Row],[Attack Type]]))))</f>
        <v>Phishing</v>
      </c>
      <c r="I1048" s="3" t="s">
        <v>27</v>
      </c>
      <c r="J104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48" s="11">
        <v>8379</v>
      </c>
      <c r="L1048" s="11">
        <f>IF(DatosLimpios[[#This Row],[Financial Loss (in Million $) ]]="",0,ABS(DatosLimpios[[#This Row],[Financial Loss (in Million $) ]]))*1000</f>
        <v>8379000</v>
      </c>
      <c r="M1048" s="11" t="str">
        <f>IF(DatosLimpios[[#This Row],[Perdida economica UNK]]&gt;4000000,"Alta", IF(DatosLimpios[[#This Row],[Perdida economica UNK]]&gt;100000,"Media", "Baja"))</f>
        <v>Alta</v>
      </c>
      <c r="N1048" s="18" t="s">
        <v>1097</v>
      </c>
      <c r="O1048" s="3" t="s">
        <v>14</v>
      </c>
      <c r="P1048" s="2">
        <f>IF(DatosLimpios[[#This Row],[Number of Affected Users]]="six hundred",600,VALUE(DatosLimpios[[#This Row],[Number of Affected Users]]))</f>
        <v>90156</v>
      </c>
      <c r="Q1048" s="2">
        <f>IF(DatosLimpios[[#This Row],[Number of Affected Users]]="six hundred",600,VALUE(DatosLimpios[[#This Row],[Number of Affected Users]]))</f>
        <v>90156</v>
      </c>
      <c r="R1048" s="11">
        <f>DatosLimpios[[#This Row],[Perdida economica UNK]] /DatosLimpios[[#This Row],[Nº de Usuarios Afectados]]</f>
        <v>92.938905896446158</v>
      </c>
      <c r="S1048" s="11" t="str">
        <f>IF(DatosLimpios[[#This Row],[Perdida $ por Usuario]]&gt;100, "Grave",IF(DatosLimpios[[#This Row],[Perdida $ por Usuario]]&gt;40, "Moderada","Leve"))</f>
        <v>Moderada</v>
      </c>
      <c r="T1048" s="1" t="str">
        <f t="shared" si="16"/>
        <v>Hacker Group</v>
      </c>
      <c r="U1048" s="3" t="s">
        <v>15</v>
      </c>
      <c r="V1048" s="3" t="s">
        <v>37</v>
      </c>
      <c r="W1048" s="2">
        <v>65</v>
      </c>
      <c r="X1048" s="2" t="str">
        <f>IF(DatosLimpios[[#This Row],[Incident Resolution Time (in Hours)]]&gt;50,"Tardia",IF(DatosLimpios[[#This Row],[Incident Resolution Time (in Hours)]]&gt;20,"Media","Rapida" ))</f>
        <v>Tardia</v>
      </c>
    </row>
    <row r="1049" spans="1:24" x14ac:dyDescent="0.25">
      <c r="A1049" s="2">
        <v>1057</v>
      </c>
      <c r="B1049" s="3" t="s">
        <v>10</v>
      </c>
      <c r="C10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049" s="1" t="str">
        <f>IFERROR(VLOOKUP(DatosLimpios[[#This Row],[Paises]], TablaRegiones[],2,FALSE), "Otra")</f>
        <v>Asia</v>
      </c>
      <c r="E1049" s="2">
        <v>2021</v>
      </c>
      <c r="F1049" s="3" t="s">
        <v>63</v>
      </c>
      <c r="G1049" s="2">
        <f xml:space="preserve"> 2025 -DatosLimpios[[#This Row],[Year]]</f>
        <v>4</v>
      </c>
      <c r="H1049" s="1" t="str">
        <f>IF(TRIM(DatosLimpios[[#This Row],[Attack Type]])="","Unknown",PROPER(TRIM(LOWER(DatosLimpios[[#This Row],[Attack Type]]))))</f>
        <v>Malware</v>
      </c>
      <c r="I1049" s="3" t="s">
        <v>18</v>
      </c>
      <c r="J104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49" s="11">
        <v>2052</v>
      </c>
      <c r="L1049" s="11">
        <f>IF(DatosLimpios[[#This Row],[Financial Loss (in Million $) ]]="",0,ABS(DatosLimpios[[#This Row],[Financial Loss (in Million $) ]]))*1000</f>
        <v>2052000</v>
      </c>
      <c r="M1049" s="11" t="str">
        <f>IF(DatosLimpios[[#This Row],[Perdida economica UNK]]&gt;4000000,"Alta", IF(DatosLimpios[[#This Row],[Perdida economica UNK]]&gt;100000,"Media", "Baja"))</f>
        <v>Media</v>
      </c>
      <c r="N1049" s="18" t="s">
        <v>1098</v>
      </c>
      <c r="O1049" s="3" t="s">
        <v>36</v>
      </c>
      <c r="P1049" s="2">
        <f>IF(DatosLimpios[[#This Row],[Number of Affected Users]]="six hundred",600,VALUE(DatosLimpios[[#This Row],[Number of Affected Users]]))</f>
        <v>33426</v>
      </c>
      <c r="Q1049" s="2">
        <f>IF(DatosLimpios[[#This Row],[Number of Affected Users]]="six hundred",600,VALUE(DatosLimpios[[#This Row],[Number of Affected Users]]))</f>
        <v>33426</v>
      </c>
      <c r="R1049" s="11">
        <f>DatosLimpios[[#This Row],[Perdida economica UNK]] /DatosLimpios[[#This Row],[Nº de Usuarios Afectados]]</f>
        <v>61.389337641357031</v>
      </c>
      <c r="S1049" s="11" t="str">
        <f>IF(DatosLimpios[[#This Row],[Perdida $ por Usuario]]&gt;100, "Grave",IF(DatosLimpios[[#This Row],[Perdida $ por Usuario]]&gt;40, "Moderada","Leve"))</f>
        <v>Moderada</v>
      </c>
      <c r="T1049" s="1" t="str">
        <f t="shared" si="16"/>
        <v>Unknown</v>
      </c>
      <c r="U1049" s="3" t="s">
        <v>34</v>
      </c>
      <c r="V1049" s="3" t="s">
        <v>37</v>
      </c>
      <c r="W1049" s="2">
        <v>16</v>
      </c>
      <c r="X1049" s="2" t="str">
        <f>IF(DatosLimpios[[#This Row],[Incident Resolution Time (in Hours)]]&gt;50,"Tardia",IF(DatosLimpios[[#This Row],[Incident Resolution Time (in Hours)]]&gt;20,"Media","Rapida" ))</f>
        <v>Rapida</v>
      </c>
    </row>
    <row r="1050" spans="1:24" x14ac:dyDescent="0.25">
      <c r="A1050" s="2">
        <v>1058</v>
      </c>
      <c r="B1050" s="3" t="s">
        <v>60</v>
      </c>
      <c r="C10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50" s="1" t="str">
        <f>IFERROR(VLOOKUP(DatosLimpios[[#This Row],[Paises]], TablaRegiones[],2,FALSE), "Otra")</f>
        <v>Asia</v>
      </c>
      <c r="E1050" s="2">
        <v>2024</v>
      </c>
      <c r="F1050" s="3" t="s">
        <v>63</v>
      </c>
      <c r="G1050" s="2">
        <f xml:space="preserve"> 2025 -DatosLimpios[[#This Row],[Year]]</f>
        <v>1</v>
      </c>
      <c r="H1050" s="1" t="str">
        <f>IF(TRIM(DatosLimpios[[#This Row],[Attack Type]])="","Unknown",PROPER(TRIM(LOWER(DatosLimpios[[#This Row],[Attack Type]]))))</f>
        <v>Malware</v>
      </c>
      <c r="I1050" s="3" t="s">
        <v>12</v>
      </c>
      <c r="J105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50" s="11">
        <v>8329</v>
      </c>
      <c r="L1050" s="11">
        <f>IF(DatosLimpios[[#This Row],[Financial Loss (in Million $) ]]="",0,ABS(DatosLimpios[[#This Row],[Financial Loss (in Million $) ]]))*1000</f>
        <v>8329000</v>
      </c>
      <c r="M1050" s="11" t="str">
        <f>IF(DatosLimpios[[#This Row],[Perdida economica UNK]]&gt;4000000,"Alta", IF(DatosLimpios[[#This Row],[Perdida economica UNK]]&gt;100000,"Media", "Baja"))</f>
        <v>Alta</v>
      </c>
      <c r="N1050" s="18" t="s">
        <v>1099</v>
      </c>
      <c r="O1050" s="3" t="s">
        <v>33</v>
      </c>
      <c r="P1050" s="2">
        <f>IF(DatosLimpios[[#This Row],[Number of Affected Users]]="six hundred",600,VALUE(DatosLimpios[[#This Row],[Number of Affected Users]]))</f>
        <v>143037</v>
      </c>
      <c r="Q1050" s="2">
        <f>IF(DatosLimpios[[#This Row],[Number of Affected Users]]="six hundred",600,VALUE(DatosLimpios[[#This Row],[Number of Affected Users]]))</f>
        <v>143037</v>
      </c>
      <c r="R1050" s="11">
        <f>DatosLimpios[[#This Row],[Perdida economica UNK]] /DatosLimpios[[#This Row],[Nº de Usuarios Afectados]]</f>
        <v>58.229688821773387</v>
      </c>
      <c r="S1050" s="11" t="str">
        <f>IF(DatosLimpios[[#This Row],[Perdida $ por Usuario]]&gt;100, "Grave",IF(DatosLimpios[[#This Row],[Perdida $ por Usuario]]&gt;40, "Moderada","Leve"))</f>
        <v>Moderada</v>
      </c>
      <c r="T1050" s="1" t="str">
        <f t="shared" si="16"/>
        <v>Insider</v>
      </c>
      <c r="U1050" s="3" t="s">
        <v>15</v>
      </c>
      <c r="V1050" s="3" t="s">
        <v>49</v>
      </c>
      <c r="W1050" s="2">
        <v>47</v>
      </c>
      <c r="X1050" s="2" t="str">
        <f>IF(DatosLimpios[[#This Row],[Incident Resolution Time (in Hours)]]&gt;50,"Tardia",IF(DatosLimpios[[#This Row],[Incident Resolution Time (in Hours)]]&gt;20,"Media","Rapida" ))</f>
        <v>Media</v>
      </c>
    </row>
    <row r="1051" spans="1:24" x14ac:dyDescent="0.25">
      <c r="A1051" s="2">
        <v>1059</v>
      </c>
      <c r="B1051" s="3" t="s">
        <v>32</v>
      </c>
      <c r="C10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51" s="1" t="str">
        <f>IFERROR(VLOOKUP(DatosLimpios[[#This Row],[Paises]], TablaRegiones[],2,FALSE), "Otra")</f>
        <v>Europa</v>
      </c>
      <c r="E1051" s="2">
        <v>2022</v>
      </c>
      <c r="F1051" s="3" t="s">
        <v>17</v>
      </c>
      <c r="G1051" s="2">
        <f xml:space="preserve"> 2025 -DatosLimpios[[#This Row],[Year]]</f>
        <v>3</v>
      </c>
      <c r="H1051" s="1" t="str">
        <f>IF(TRIM(DatosLimpios[[#This Row],[Attack Type]])="","Unknown",PROPER(TRIM(LOWER(DatosLimpios[[#This Row],[Attack Type]]))))</f>
        <v>Ransomware</v>
      </c>
      <c r="I1051" s="3" t="s">
        <v>27</v>
      </c>
      <c r="J105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51" s="11">
        <v>7977</v>
      </c>
      <c r="L1051" s="11">
        <f>IF(DatosLimpios[[#This Row],[Financial Loss (in Million $) ]]="",0,ABS(DatosLimpios[[#This Row],[Financial Loss (in Million $) ]]))*1000</f>
        <v>7977000</v>
      </c>
      <c r="M1051" s="11" t="str">
        <f>IF(DatosLimpios[[#This Row],[Perdida economica UNK]]&gt;4000000,"Alta", IF(DatosLimpios[[#This Row],[Perdida economica UNK]]&gt;100000,"Media", "Baja"))</f>
        <v>Alta</v>
      </c>
      <c r="N1051" s="18" t="s">
        <v>1100</v>
      </c>
      <c r="O1051" s="3" t="s">
        <v>36</v>
      </c>
      <c r="P1051" s="2">
        <f>IF(DatosLimpios[[#This Row],[Number of Affected Users]]="six hundred",600,VALUE(DatosLimpios[[#This Row],[Number of Affected Users]]))</f>
        <v>151930</v>
      </c>
      <c r="Q1051" s="2">
        <f>IF(DatosLimpios[[#This Row],[Number of Affected Users]]="six hundred",600,VALUE(DatosLimpios[[#This Row],[Number of Affected Users]]))</f>
        <v>151930</v>
      </c>
      <c r="R1051" s="11">
        <f>DatosLimpios[[#This Row],[Perdida economica UNK]] /DatosLimpios[[#This Row],[Nº de Usuarios Afectados]]</f>
        <v>52.504442835516357</v>
      </c>
      <c r="S1051" s="11" t="str">
        <f>IF(DatosLimpios[[#This Row],[Perdida $ por Usuario]]&gt;100, "Grave",IF(DatosLimpios[[#This Row],[Perdida $ por Usuario]]&gt;40, "Moderada","Leve"))</f>
        <v>Moderada</v>
      </c>
      <c r="T1051" s="1" t="str">
        <f t="shared" si="16"/>
        <v>Unknown</v>
      </c>
      <c r="U1051" s="3" t="s">
        <v>52</v>
      </c>
      <c r="V1051" s="3" t="s">
        <v>57</v>
      </c>
      <c r="W1051" s="2">
        <v>4</v>
      </c>
      <c r="X1051" s="2" t="str">
        <f>IF(DatosLimpios[[#This Row],[Incident Resolution Time (in Hours)]]&gt;50,"Tardia",IF(DatosLimpios[[#This Row],[Incident Resolution Time (in Hours)]]&gt;20,"Media","Rapida" ))</f>
        <v>Rapida</v>
      </c>
    </row>
    <row r="1052" spans="1:24" x14ac:dyDescent="0.25">
      <c r="A1052" s="2">
        <v>1060</v>
      </c>
      <c r="B1052" s="3" t="s">
        <v>10</v>
      </c>
      <c r="C10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052" s="1" t="str">
        <f>IFERROR(VLOOKUP(DatosLimpios[[#This Row],[Paises]], TablaRegiones[],2,FALSE), "Otra")</f>
        <v>Asia</v>
      </c>
      <c r="E1052" s="2">
        <v>2018</v>
      </c>
      <c r="F1052" s="3" t="s">
        <v>63</v>
      </c>
      <c r="G1052" s="2">
        <f xml:space="preserve"> 2025 -DatosLimpios[[#This Row],[Year]]</f>
        <v>7</v>
      </c>
      <c r="H1052" s="1" t="str">
        <f>IF(TRIM(DatosLimpios[[#This Row],[Attack Type]])="","Unknown",PROPER(TRIM(LOWER(DatosLimpios[[#This Row],[Attack Type]]))))</f>
        <v>Malware</v>
      </c>
      <c r="I1052" s="3" t="s">
        <v>12</v>
      </c>
      <c r="J105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52" s="11">
        <v>972</v>
      </c>
      <c r="L1052" s="11">
        <f>IF(DatosLimpios[[#This Row],[Financial Loss (in Million $) ]]="",0,ABS(DatosLimpios[[#This Row],[Financial Loss (in Million $) ]]))*1000</f>
        <v>972000</v>
      </c>
      <c r="M1052" s="11" t="str">
        <f>IF(DatosLimpios[[#This Row],[Perdida economica UNK]]&gt;4000000,"Alta", IF(DatosLimpios[[#This Row],[Perdida economica UNK]]&gt;100000,"Media", "Baja"))</f>
        <v>Media</v>
      </c>
      <c r="N1052" s="18" t="s">
        <v>1101</v>
      </c>
      <c r="O1052" s="3" t="s">
        <v>29</v>
      </c>
      <c r="P1052" s="2">
        <f>IF(DatosLimpios[[#This Row],[Number of Affected Users]]="six hundred",600,VALUE(DatosLimpios[[#This Row],[Number of Affected Users]]))</f>
        <v>499651</v>
      </c>
      <c r="Q1052" s="2">
        <f>IF(DatosLimpios[[#This Row],[Number of Affected Users]]="six hundred",600,VALUE(DatosLimpios[[#This Row],[Number of Affected Users]]))</f>
        <v>499651</v>
      </c>
      <c r="R1052" s="11">
        <f>DatosLimpios[[#This Row],[Perdida economica UNK]] /DatosLimpios[[#This Row],[Nº de Usuarios Afectados]]</f>
        <v>1.9453578597861307</v>
      </c>
      <c r="S1052" s="11" t="str">
        <f>IF(DatosLimpios[[#This Row],[Perdida $ por Usuario]]&gt;100, "Grave",IF(DatosLimpios[[#This Row],[Perdida $ por Usuario]]&gt;40, "Moderada","Leve"))</f>
        <v>Leve</v>
      </c>
      <c r="T1052" s="1" t="str">
        <f t="shared" si="16"/>
        <v>Nation-state</v>
      </c>
      <c r="U1052" s="3" t="s">
        <v>52</v>
      </c>
      <c r="V1052" s="3" t="s">
        <v>57</v>
      </c>
      <c r="W1052" s="2">
        <v>50</v>
      </c>
      <c r="X1052" s="2" t="str">
        <f>IF(DatosLimpios[[#This Row],[Incident Resolution Time (in Hours)]]&gt;50,"Tardia",IF(DatosLimpios[[#This Row],[Incident Resolution Time (in Hours)]]&gt;20,"Media","Rapida" ))</f>
        <v>Media</v>
      </c>
    </row>
    <row r="1053" spans="1:24" x14ac:dyDescent="0.25">
      <c r="A1053" s="2">
        <v>1061</v>
      </c>
      <c r="B1053" s="3" t="s">
        <v>66</v>
      </c>
      <c r="C10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53" s="1" t="str">
        <f>IFERROR(VLOOKUP(DatosLimpios[[#This Row],[Paises]], TablaRegiones[],2,FALSE), "Otra")</f>
        <v>América</v>
      </c>
      <c r="E1053" s="2">
        <v>2017</v>
      </c>
      <c r="F1053" s="3" t="s">
        <v>39</v>
      </c>
      <c r="G1053" s="2">
        <f xml:space="preserve"> 2025 -DatosLimpios[[#This Row],[Year]]</f>
        <v>8</v>
      </c>
      <c r="H1053" s="1" t="str">
        <f>IF(TRIM(DatosLimpios[[#This Row],[Attack Type]])="","Unknown",PROPER(TRIM(LOWER(DatosLimpios[[#This Row],[Attack Type]]))))</f>
        <v>Ddos</v>
      </c>
      <c r="I1053" s="3" t="s">
        <v>12</v>
      </c>
      <c r="J105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53" s="11">
        <v>4163</v>
      </c>
      <c r="L1053" s="11">
        <f>IF(DatosLimpios[[#This Row],[Financial Loss (in Million $) ]]="",0,ABS(DatosLimpios[[#This Row],[Financial Loss (in Million $) ]]))*1000</f>
        <v>4163000</v>
      </c>
      <c r="M1053" s="11" t="str">
        <f>IF(DatosLimpios[[#This Row],[Perdida economica UNK]]&gt;4000000,"Alta", IF(DatosLimpios[[#This Row],[Perdida economica UNK]]&gt;100000,"Media", "Baja"))</f>
        <v>Alta</v>
      </c>
      <c r="N1053" s="18" t="s">
        <v>1102</v>
      </c>
      <c r="O1053" s="3" t="s">
        <v>33</v>
      </c>
      <c r="P1053" s="2">
        <f>IF(DatosLimpios[[#This Row],[Number of Affected Users]]="six hundred",600,VALUE(DatosLimpios[[#This Row],[Number of Affected Users]]))</f>
        <v>249211</v>
      </c>
      <c r="Q1053" s="2">
        <f>IF(DatosLimpios[[#This Row],[Number of Affected Users]]="six hundred",600,VALUE(DatosLimpios[[#This Row],[Number of Affected Users]]))</f>
        <v>249211</v>
      </c>
      <c r="R1053" s="11">
        <f>DatosLimpios[[#This Row],[Perdida economica UNK]] /DatosLimpios[[#This Row],[Nº de Usuarios Afectados]]</f>
        <v>16.70472009662495</v>
      </c>
      <c r="S1053" s="11" t="str">
        <f>IF(DatosLimpios[[#This Row],[Perdida $ por Usuario]]&gt;100, "Grave",IF(DatosLimpios[[#This Row],[Perdida $ por Usuario]]&gt;40, "Moderada","Leve"))</f>
        <v>Leve</v>
      </c>
      <c r="T1053" s="1" t="str">
        <f t="shared" si="16"/>
        <v>Insider</v>
      </c>
      <c r="U1053" s="3" t="s">
        <v>52</v>
      </c>
      <c r="V1053" s="3" t="s">
        <v>31</v>
      </c>
      <c r="W1053" s="2">
        <v>59</v>
      </c>
      <c r="X1053" s="2" t="str">
        <f>IF(DatosLimpios[[#This Row],[Incident Resolution Time (in Hours)]]&gt;50,"Tardia",IF(DatosLimpios[[#This Row],[Incident Resolution Time (in Hours)]]&gt;20,"Media","Rapida" ))</f>
        <v>Tardia</v>
      </c>
    </row>
    <row r="1054" spans="1:24" x14ac:dyDescent="0.25">
      <c r="A1054" s="2">
        <v>1062</v>
      </c>
      <c r="B1054" s="3" t="s">
        <v>32</v>
      </c>
      <c r="C10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54" s="1" t="str">
        <f>IFERROR(VLOOKUP(DatosLimpios[[#This Row],[Paises]], TablaRegiones[],2,FALSE), "Otra")</f>
        <v>Europa</v>
      </c>
      <c r="E1054" s="2">
        <v>2024</v>
      </c>
      <c r="F1054" s="3" t="s">
        <v>42</v>
      </c>
      <c r="G1054" s="2">
        <f xml:space="preserve"> 2025 -DatosLimpios[[#This Row],[Year]]</f>
        <v>1</v>
      </c>
      <c r="H1054" s="1" t="str">
        <f>IF(TRIM(DatosLimpios[[#This Row],[Attack Type]])="","Unknown",PROPER(TRIM(LOWER(DatosLimpios[[#This Row],[Attack Type]]))))</f>
        <v>Sql Injection</v>
      </c>
      <c r="I1054" s="3" t="s">
        <v>23</v>
      </c>
      <c r="J105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54" s="11">
        <v>101</v>
      </c>
      <c r="L1054" s="11">
        <f>IF(DatosLimpios[[#This Row],[Financial Loss (in Million $) ]]="",0,ABS(DatosLimpios[[#This Row],[Financial Loss (in Million $) ]]))*1000</f>
        <v>101000</v>
      </c>
      <c r="M1054" s="11" t="str">
        <f>IF(DatosLimpios[[#This Row],[Perdida economica UNK]]&gt;4000000,"Alta", IF(DatosLimpios[[#This Row],[Perdida economica UNK]]&gt;100000,"Media", "Baja"))</f>
        <v>Media</v>
      </c>
      <c r="N1054" s="18" t="s">
        <v>1103</v>
      </c>
      <c r="O1054" s="3" t="s">
        <v>33</v>
      </c>
      <c r="P1054" s="2">
        <f>IF(DatosLimpios[[#This Row],[Number of Affected Users]]="six hundred",600,VALUE(DatosLimpios[[#This Row],[Number of Affected Users]]))</f>
        <v>470074</v>
      </c>
      <c r="Q1054" s="2">
        <f>IF(DatosLimpios[[#This Row],[Number of Affected Users]]="six hundred",600,VALUE(DatosLimpios[[#This Row],[Number of Affected Users]]))</f>
        <v>470074</v>
      </c>
      <c r="R1054" s="11">
        <f>DatosLimpios[[#This Row],[Perdida economica UNK]] /DatosLimpios[[#This Row],[Nº de Usuarios Afectados]]</f>
        <v>0.21485978803337347</v>
      </c>
      <c r="S1054" s="11" t="str">
        <f>IF(DatosLimpios[[#This Row],[Perdida $ por Usuario]]&gt;100, "Grave",IF(DatosLimpios[[#This Row],[Perdida $ por Usuario]]&gt;40, "Moderada","Leve"))</f>
        <v>Leve</v>
      </c>
      <c r="T1054" s="1" t="str">
        <f t="shared" si="16"/>
        <v>Insider</v>
      </c>
      <c r="U1054" s="3" t="s">
        <v>25</v>
      </c>
      <c r="V1054" s="3" t="s">
        <v>57</v>
      </c>
      <c r="W1054" s="2">
        <v>9</v>
      </c>
      <c r="X1054" s="2" t="str">
        <f>IF(DatosLimpios[[#This Row],[Incident Resolution Time (in Hours)]]&gt;50,"Tardia",IF(DatosLimpios[[#This Row],[Incident Resolution Time (in Hours)]]&gt;20,"Media","Rapida" ))</f>
        <v>Rapida</v>
      </c>
    </row>
    <row r="1055" spans="1:24" x14ac:dyDescent="0.25">
      <c r="A1055" s="2">
        <v>1063</v>
      </c>
      <c r="B1055" s="3" t="s">
        <v>71</v>
      </c>
      <c r="C10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055" s="1" t="str">
        <f>IFERROR(VLOOKUP(DatosLimpios[[#This Row],[Paises]], TablaRegiones[],2,FALSE), "Otra")</f>
        <v>Asia</v>
      </c>
      <c r="E1055" s="2">
        <v>2015</v>
      </c>
      <c r="F1055" s="3" t="s">
        <v>50</v>
      </c>
      <c r="G1055" s="2">
        <f xml:space="preserve"> 2025 -DatosLimpios[[#This Row],[Year]]</f>
        <v>10</v>
      </c>
      <c r="H1055" s="1" t="str">
        <f>IF(TRIM(DatosLimpios[[#This Row],[Attack Type]])="","Unknown",PROPER(TRIM(LOWER(DatosLimpios[[#This Row],[Attack Type]]))))</f>
        <v>Phishing</v>
      </c>
      <c r="I1055" s="3" t="s">
        <v>46</v>
      </c>
      <c r="J105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55" s="11">
        <v>875</v>
      </c>
      <c r="L1055" s="11">
        <f>IF(DatosLimpios[[#This Row],[Financial Loss (in Million $) ]]="",0,ABS(DatosLimpios[[#This Row],[Financial Loss (in Million $) ]]))*1000</f>
        <v>875000</v>
      </c>
      <c r="M1055" s="11" t="str">
        <f>IF(DatosLimpios[[#This Row],[Perdida economica UNK]]&gt;4000000,"Alta", IF(DatosLimpios[[#This Row],[Perdida economica UNK]]&gt;100000,"Media", "Baja"))</f>
        <v>Media</v>
      </c>
      <c r="N1055" s="18" t="s">
        <v>1104</v>
      </c>
      <c r="O1055" s="3" t="s">
        <v>29</v>
      </c>
      <c r="P1055" s="2">
        <f>IF(DatosLimpios[[#This Row],[Number of Affected Users]]="six hundred",600,VALUE(DatosLimpios[[#This Row],[Number of Affected Users]]))</f>
        <v>429920</v>
      </c>
      <c r="Q1055" s="2">
        <f>IF(DatosLimpios[[#This Row],[Number of Affected Users]]="six hundred",600,VALUE(DatosLimpios[[#This Row],[Number of Affected Users]]))</f>
        <v>429920</v>
      </c>
      <c r="R1055" s="11">
        <f>DatosLimpios[[#This Row],[Perdida economica UNK]] /DatosLimpios[[#This Row],[Nº de Usuarios Afectados]]</f>
        <v>2.0352623743952365</v>
      </c>
      <c r="S1055" s="11" t="str">
        <f>IF(DatosLimpios[[#This Row],[Perdida $ por Usuario]]&gt;100, "Grave",IF(DatosLimpios[[#This Row],[Perdida $ por Usuario]]&gt;40, "Moderada","Leve"))</f>
        <v>Leve</v>
      </c>
      <c r="T1055" s="1" t="str">
        <f t="shared" si="16"/>
        <v>Nation-state</v>
      </c>
      <c r="U1055" s="3" t="s">
        <v>52</v>
      </c>
      <c r="V1055" s="3" t="s">
        <v>57</v>
      </c>
      <c r="W1055" s="2">
        <v>37</v>
      </c>
      <c r="X1055" s="2" t="str">
        <f>IF(DatosLimpios[[#This Row],[Incident Resolution Time (in Hours)]]&gt;50,"Tardia",IF(DatosLimpios[[#This Row],[Incident Resolution Time (in Hours)]]&gt;20,"Media","Rapida" ))</f>
        <v>Media</v>
      </c>
    </row>
    <row r="1056" spans="1:24" x14ac:dyDescent="0.25">
      <c r="A1056" s="2">
        <v>1064</v>
      </c>
      <c r="B1056" s="3" t="s">
        <v>58</v>
      </c>
      <c r="C10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56" s="1" t="str">
        <f>IFERROR(VLOOKUP(DatosLimpios[[#This Row],[Paises]], TablaRegiones[],2,FALSE), "Otra")</f>
        <v>Oceanía</v>
      </c>
      <c r="E1056" s="2">
        <v>2019</v>
      </c>
      <c r="F1056" s="3" t="s">
        <v>42</v>
      </c>
      <c r="G1056" s="2">
        <f xml:space="preserve"> 2025 -DatosLimpios[[#This Row],[Year]]</f>
        <v>6</v>
      </c>
      <c r="H1056" s="1" t="str">
        <f>IF(TRIM(DatosLimpios[[#This Row],[Attack Type]])="","Unknown",PROPER(TRIM(LOWER(DatosLimpios[[#This Row],[Attack Type]]))))</f>
        <v>Sql Injection</v>
      </c>
      <c r="I1056" s="3" t="s">
        <v>47</v>
      </c>
      <c r="J105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56" s="11">
        <v>75</v>
      </c>
      <c r="L1056" s="11">
        <f>IF(DatosLimpios[[#This Row],[Financial Loss (in Million $) ]]="",0,ABS(DatosLimpios[[#This Row],[Financial Loss (in Million $) ]]))*1000</f>
        <v>75000</v>
      </c>
      <c r="M1056" s="11" t="str">
        <f>IF(DatosLimpios[[#This Row],[Perdida economica UNK]]&gt;4000000,"Alta", IF(DatosLimpios[[#This Row],[Perdida economica UNK]]&gt;100000,"Media", "Baja"))</f>
        <v>Baja</v>
      </c>
      <c r="N1056" s="18" t="s">
        <v>1105</v>
      </c>
      <c r="O1056" s="3" t="s">
        <v>36</v>
      </c>
      <c r="P1056" s="2">
        <f>IF(DatosLimpios[[#This Row],[Number of Affected Users]]="six hundred",600,VALUE(DatosLimpios[[#This Row],[Number of Affected Users]]))</f>
        <v>269314</v>
      </c>
      <c r="Q1056" s="2">
        <f>IF(DatosLimpios[[#This Row],[Number of Affected Users]]="six hundred",600,VALUE(DatosLimpios[[#This Row],[Number of Affected Users]]))</f>
        <v>269314</v>
      </c>
      <c r="R1056" s="11">
        <f>DatosLimpios[[#This Row],[Perdida economica UNK]] /DatosLimpios[[#This Row],[Nº de Usuarios Afectados]]</f>
        <v>0.27848533681873205</v>
      </c>
      <c r="S1056" s="11" t="str">
        <f>IF(DatosLimpios[[#This Row],[Perdida $ por Usuario]]&gt;100, "Grave",IF(DatosLimpios[[#This Row],[Perdida $ por Usuario]]&gt;40, "Moderada","Leve"))</f>
        <v>Leve</v>
      </c>
      <c r="T1056" s="1" t="str">
        <f t="shared" si="16"/>
        <v>Unknown</v>
      </c>
      <c r="U1056" s="3" t="s">
        <v>34</v>
      </c>
      <c r="V1056" s="3" t="s">
        <v>16</v>
      </c>
      <c r="W1056" s="2">
        <v>64</v>
      </c>
      <c r="X1056" s="2" t="str">
        <f>IF(DatosLimpios[[#This Row],[Incident Resolution Time (in Hours)]]&gt;50,"Tardia",IF(DatosLimpios[[#This Row],[Incident Resolution Time (in Hours)]]&gt;20,"Media","Rapida" ))</f>
        <v>Tardia</v>
      </c>
    </row>
    <row r="1057" spans="1:24" x14ac:dyDescent="0.25">
      <c r="A1057" s="2">
        <v>1065</v>
      </c>
      <c r="B1057" s="3" t="s">
        <v>26</v>
      </c>
      <c r="C10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57" s="1" t="str">
        <f>IFERROR(VLOOKUP(DatosLimpios[[#This Row],[Paises]], TablaRegiones[],2,FALSE), "Otra")</f>
        <v>Europa</v>
      </c>
      <c r="E1057" s="2">
        <v>2019</v>
      </c>
      <c r="F1057" s="3" t="s">
        <v>22</v>
      </c>
      <c r="G1057" s="2">
        <f xml:space="preserve"> 2025 -DatosLimpios[[#This Row],[Year]]</f>
        <v>6</v>
      </c>
      <c r="H1057" s="1" t="str">
        <f>IF(TRIM(DatosLimpios[[#This Row],[Attack Type]])="","Unknown",PROPER(TRIM(LOWER(DatosLimpios[[#This Row],[Attack Type]]))))</f>
        <v>Man-In-The-Middle</v>
      </c>
      <c r="I1057" s="3" t="s">
        <v>47</v>
      </c>
      <c r="J105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57" s="11">
        <v>3716</v>
      </c>
      <c r="L1057" s="11">
        <f>IF(DatosLimpios[[#This Row],[Financial Loss (in Million $) ]]="",0,ABS(DatosLimpios[[#This Row],[Financial Loss (in Million $) ]]))*1000</f>
        <v>3716000</v>
      </c>
      <c r="M1057" s="11" t="str">
        <f>IF(DatosLimpios[[#This Row],[Perdida economica UNK]]&gt;4000000,"Alta", IF(DatosLimpios[[#This Row],[Perdida economica UNK]]&gt;100000,"Media", "Baja"))</f>
        <v>Media</v>
      </c>
      <c r="N1057" s="18" t="s">
        <v>1106</v>
      </c>
      <c r="O1057" s="3" t="s">
        <v>29</v>
      </c>
      <c r="P1057" s="2">
        <f>IF(DatosLimpios[[#This Row],[Number of Affected Users]]="six hundred",600,VALUE(DatosLimpios[[#This Row],[Number of Affected Users]]))</f>
        <v>696199</v>
      </c>
      <c r="Q1057" s="2">
        <f>IF(DatosLimpios[[#This Row],[Number of Affected Users]]="six hundred",600,VALUE(DatosLimpios[[#This Row],[Number of Affected Users]]))</f>
        <v>696199</v>
      </c>
      <c r="R1057" s="11">
        <f>DatosLimpios[[#This Row],[Perdida economica UNK]] /DatosLimpios[[#This Row],[Nº de Usuarios Afectados]]</f>
        <v>5.3375543486847867</v>
      </c>
      <c r="S1057" s="11" t="str">
        <f>IF(DatosLimpios[[#This Row],[Perdida $ por Usuario]]&gt;100, "Grave",IF(DatosLimpios[[#This Row],[Perdida $ por Usuario]]&gt;40, "Moderada","Leve"))</f>
        <v>Leve</v>
      </c>
      <c r="T1057" s="1" t="str">
        <f t="shared" si="16"/>
        <v>Nation-state</v>
      </c>
      <c r="U1057" s="3" t="s">
        <v>25</v>
      </c>
      <c r="V1057" s="3" t="s">
        <v>57</v>
      </c>
      <c r="W1057" s="2">
        <v>42</v>
      </c>
      <c r="X1057" s="2" t="str">
        <f>IF(DatosLimpios[[#This Row],[Incident Resolution Time (in Hours)]]&gt;50,"Tardia",IF(DatosLimpios[[#This Row],[Incident Resolution Time (in Hours)]]&gt;20,"Media","Rapida" ))</f>
        <v>Media</v>
      </c>
    </row>
    <row r="1058" spans="1:24" x14ac:dyDescent="0.25">
      <c r="A1058" s="2">
        <v>1066</v>
      </c>
      <c r="B1058" s="3" t="s">
        <v>60</v>
      </c>
      <c r="C10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58" s="1" t="str">
        <f>IFERROR(VLOOKUP(DatosLimpios[[#This Row],[Paises]], TablaRegiones[],2,FALSE), "Otra")</f>
        <v>Asia</v>
      </c>
      <c r="E1058" s="2">
        <v>2020</v>
      </c>
      <c r="F1058" s="3" t="s">
        <v>50</v>
      </c>
      <c r="G1058" s="2">
        <f xml:space="preserve"> 2025 -DatosLimpios[[#This Row],[Year]]</f>
        <v>5</v>
      </c>
      <c r="H1058" s="1" t="str">
        <f>IF(TRIM(DatosLimpios[[#This Row],[Attack Type]])="","Unknown",PROPER(TRIM(LOWER(DatosLimpios[[#This Row],[Attack Type]]))))</f>
        <v>Phishing</v>
      </c>
      <c r="I1058" s="3" t="s">
        <v>46</v>
      </c>
      <c r="J105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58" s="11">
        <v>9838</v>
      </c>
      <c r="L1058" s="11">
        <f>IF(DatosLimpios[[#This Row],[Financial Loss (in Million $) ]]="",0,ABS(DatosLimpios[[#This Row],[Financial Loss (in Million $) ]]))*1000</f>
        <v>9838000</v>
      </c>
      <c r="M1058" s="11" t="str">
        <f>IF(DatosLimpios[[#This Row],[Perdida economica UNK]]&gt;4000000,"Alta", IF(DatosLimpios[[#This Row],[Perdida economica UNK]]&gt;100000,"Media", "Baja"))</f>
        <v>Alta</v>
      </c>
      <c r="N1058" s="18" t="s">
        <v>1107</v>
      </c>
      <c r="O1058" s="3" t="s">
        <v>29</v>
      </c>
      <c r="P1058" s="2">
        <f>IF(DatosLimpios[[#This Row],[Number of Affected Users]]="six hundred",600,VALUE(DatosLimpios[[#This Row],[Number of Affected Users]]))</f>
        <v>355505</v>
      </c>
      <c r="Q1058" s="2">
        <f>IF(DatosLimpios[[#This Row],[Number of Affected Users]]="six hundred",600,VALUE(DatosLimpios[[#This Row],[Number of Affected Users]]))</f>
        <v>355505</v>
      </c>
      <c r="R1058" s="11">
        <f>DatosLimpios[[#This Row],[Perdida economica UNK]] /DatosLimpios[[#This Row],[Nº de Usuarios Afectados]]</f>
        <v>27.673309798737009</v>
      </c>
      <c r="S1058" s="11" t="str">
        <f>IF(DatosLimpios[[#This Row],[Perdida $ por Usuario]]&gt;100, "Grave",IF(DatosLimpios[[#This Row],[Perdida $ por Usuario]]&gt;40, "Moderada","Leve"))</f>
        <v>Leve</v>
      </c>
      <c r="T1058" s="1" t="str">
        <f t="shared" si="16"/>
        <v>Nation-state</v>
      </c>
      <c r="U1058" s="3" t="s">
        <v>15</v>
      </c>
      <c r="V1058" s="3" t="s">
        <v>31</v>
      </c>
      <c r="W1058" s="2">
        <v>35</v>
      </c>
      <c r="X1058" s="2" t="str">
        <f>IF(DatosLimpios[[#This Row],[Incident Resolution Time (in Hours)]]&gt;50,"Tardia",IF(DatosLimpios[[#This Row],[Incident Resolution Time (in Hours)]]&gt;20,"Media","Rapida" ))</f>
        <v>Media</v>
      </c>
    </row>
    <row r="1059" spans="1:24" x14ac:dyDescent="0.25">
      <c r="A1059" s="2">
        <v>1067</v>
      </c>
      <c r="B1059" s="3" t="s">
        <v>58</v>
      </c>
      <c r="C10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59" s="1" t="str">
        <f>IFERROR(VLOOKUP(DatosLimpios[[#This Row],[Paises]], TablaRegiones[],2,FALSE), "Otra")</f>
        <v>Oceanía</v>
      </c>
      <c r="E1059" s="2">
        <v>2023</v>
      </c>
      <c r="F1059" s="3" t="s">
        <v>39</v>
      </c>
      <c r="G1059" s="2">
        <f xml:space="preserve"> 2025 -DatosLimpios[[#This Row],[Year]]</f>
        <v>2</v>
      </c>
      <c r="H1059" s="1" t="str">
        <f>IF(TRIM(DatosLimpios[[#This Row],[Attack Type]])="","Unknown",PROPER(TRIM(LOWER(DatosLimpios[[#This Row],[Attack Type]]))))</f>
        <v>Ddos</v>
      </c>
      <c r="I1059" s="3" t="s">
        <v>23</v>
      </c>
      <c r="J105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59" s="11">
        <v>5594</v>
      </c>
      <c r="L1059" s="11">
        <f>IF(DatosLimpios[[#This Row],[Financial Loss (in Million $) ]]="",0,ABS(DatosLimpios[[#This Row],[Financial Loss (in Million $) ]]))*1000</f>
        <v>5594000</v>
      </c>
      <c r="M1059" s="11" t="str">
        <f>IF(DatosLimpios[[#This Row],[Perdida economica UNK]]&gt;4000000,"Alta", IF(DatosLimpios[[#This Row],[Perdida economica UNK]]&gt;100000,"Media", "Baja"))</f>
        <v>Alta</v>
      </c>
      <c r="N1059" s="18" t="s">
        <v>1108</v>
      </c>
      <c r="O1059" s="3" t="s">
        <v>29</v>
      </c>
      <c r="P1059" s="2">
        <f>IF(DatosLimpios[[#This Row],[Number of Affected Users]]="six hundred",600,VALUE(DatosLimpios[[#This Row],[Number of Affected Users]]))</f>
        <v>890234</v>
      </c>
      <c r="Q1059" s="2">
        <f>IF(DatosLimpios[[#This Row],[Number of Affected Users]]="six hundred",600,VALUE(DatosLimpios[[#This Row],[Number of Affected Users]]))</f>
        <v>890234</v>
      </c>
      <c r="R1059" s="11">
        <f>DatosLimpios[[#This Row],[Perdida economica UNK]] /DatosLimpios[[#This Row],[Nº de Usuarios Afectados]]</f>
        <v>6.2837411287369385</v>
      </c>
      <c r="S1059" s="11" t="str">
        <f>IF(DatosLimpios[[#This Row],[Perdida $ por Usuario]]&gt;100, "Grave",IF(DatosLimpios[[#This Row],[Perdida $ por Usuario]]&gt;40, "Moderada","Leve"))</f>
        <v>Leve</v>
      </c>
      <c r="T1059" s="1" t="str">
        <f t="shared" si="16"/>
        <v>Nation-state</v>
      </c>
      <c r="U1059" s="3" t="s">
        <v>15</v>
      </c>
      <c r="V1059" s="3" t="s">
        <v>16</v>
      </c>
      <c r="W1059" s="2">
        <v>53</v>
      </c>
      <c r="X1059" s="2" t="str">
        <f>IF(DatosLimpios[[#This Row],[Incident Resolution Time (in Hours)]]&gt;50,"Tardia",IF(DatosLimpios[[#This Row],[Incident Resolution Time (in Hours)]]&gt;20,"Media","Rapida" ))</f>
        <v>Tardia</v>
      </c>
    </row>
    <row r="1060" spans="1:24" x14ac:dyDescent="0.25">
      <c r="A1060" s="2">
        <v>1068</v>
      </c>
      <c r="B1060" s="3" t="s">
        <v>66</v>
      </c>
      <c r="C10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60" s="1" t="str">
        <f>IFERROR(VLOOKUP(DatosLimpios[[#This Row],[Paises]], TablaRegiones[],2,FALSE), "Otra")</f>
        <v>América</v>
      </c>
      <c r="E1060" s="2">
        <v>2019</v>
      </c>
      <c r="F1060" s="3" t="s">
        <v>17</v>
      </c>
      <c r="G1060" s="2">
        <f xml:space="preserve"> 2025 -DatosLimpios[[#This Row],[Year]]</f>
        <v>6</v>
      </c>
      <c r="H1060" s="1" t="str">
        <f>IF(TRIM(DatosLimpios[[#This Row],[Attack Type]])="","Unknown",PROPER(TRIM(LOWER(DatosLimpios[[#This Row],[Attack Type]]))))</f>
        <v>Ransomware</v>
      </c>
      <c r="I1060" s="3" t="s">
        <v>27</v>
      </c>
      <c r="J106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60" s="11">
        <v>2363</v>
      </c>
      <c r="L1060" s="11">
        <f>IF(DatosLimpios[[#This Row],[Financial Loss (in Million $) ]]="",0,ABS(DatosLimpios[[#This Row],[Financial Loss (in Million $) ]]))*1000</f>
        <v>2363000</v>
      </c>
      <c r="M1060" s="11" t="str">
        <f>IF(DatosLimpios[[#This Row],[Perdida economica UNK]]&gt;4000000,"Alta", IF(DatosLimpios[[#This Row],[Perdida economica UNK]]&gt;100000,"Media", "Baja"))</f>
        <v>Media</v>
      </c>
      <c r="N1060" s="18" t="s">
        <v>1109</v>
      </c>
      <c r="O1060" s="3" t="s">
        <v>33</v>
      </c>
      <c r="P1060" s="2">
        <f>IF(DatosLimpios[[#This Row],[Number of Affected Users]]="six hundred",600,VALUE(DatosLimpios[[#This Row],[Number of Affected Users]]))</f>
        <v>581616</v>
      </c>
      <c r="Q1060" s="2">
        <f>IF(DatosLimpios[[#This Row],[Number of Affected Users]]="six hundred",600,VALUE(DatosLimpios[[#This Row],[Number of Affected Users]]))</f>
        <v>581616</v>
      </c>
      <c r="R1060" s="11">
        <f>DatosLimpios[[#This Row],[Perdida economica UNK]] /DatosLimpios[[#This Row],[Nº de Usuarios Afectados]]</f>
        <v>4.0628180792825503</v>
      </c>
      <c r="S1060" s="11" t="str">
        <f>IF(DatosLimpios[[#This Row],[Perdida $ por Usuario]]&gt;100, "Grave",IF(DatosLimpios[[#This Row],[Perdida $ por Usuario]]&gt;40, "Moderada","Leve"))</f>
        <v>Leve</v>
      </c>
      <c r="T1060" s="1" t="str">
        <f t="shared" si="16"/>
        <v>Insider</v>
      </c>
      <c r="U1060" s="3" t="s">
        <v>34</v>
      </c>
      <c r="V1060" s="3" t="s">
        <v>57</v>
      </c>
      <c r="W1060" s="2">
        <v>1</v>
      </c>
      <c r="X1060" s="2" t="str">
        <f>IF(DatosLimpios[[#This Row],[Incident Resolution Time (in Hours)]]&gt;50,"Tardia",IF(DatosLimpios[[#This Row],[Incident Resolution Time (in Hours)]]&gt;20,"Media","Rapida" ))</f>
        <v>Rapida</v>
      </c>
    </row>
    <row r="1061" spans="1:24" x14ac:dyDescent="0.25">
      <c r="A1061" s="2">
        <v>1069</v>
      </c>
      <c r="B1061" s="3" t="s">
        <v>10</v>
      </c>
      <c r="C10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061" s="1" t="str">
        <f>IFERROR(VLOOKUP(DatosLimpios[[#This Row],[Paises]], TablaRegiones[],2,FALSE), "Otra")</f>
        <v>Asia</v>
      </c>
      <c r="E1061" s="2">
        <v>2021</v>
      </c>
      <c r="F1061" s="3" t="s">
        <v>42</v>
      </c>
      <c r="G1061" s="2">
        <f xml:space="preserve"> 2025 -DatosLimpios[[#This Row],[Year]]</f>
        <v>4</v>
      </c>
      <c r="H1061" s="1" t="str">
        <f>IF(TRIM(DatosLimpios[[#This Row],[Attack Type]])="","Unknown",PROPER(TRIM(LOWER(DatosLimpios[[#This Row],[Attack Type]]))))</f>
        <v>Sql Injection</v>
      </c>
      <c r="I1061" s="3" t="s">
        <v>23</v>
      </c>
      <c r="J106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61" s="11">
        <v>3944</v>
      </c>
      <c r="L1061" s="11">
        <f>IF(DatosLimpios[[#This Row],[Financial Loss (in Million $) ]]="",0,ABS(DatosLimpios[[#This Row],[Financial Loss (in Million $) ]]))*1000</f>
        <v>3944000</v>
      </c>
      <c r="M1061" s="11" t="str">
        <f>IF(DatosLimpios[[#This Row],[Perdida economica UNK]]&gt;4000000,"Alta", IF(DatosLimpios[[#This Row],[Perdida economica UNK]]&gt;100000,"Media", "Baja"))</f>
        <v>Media</v>
      </c>
      <c r="N1061" s="18" t="s">
        <v>1110</v>
      </c>
      <c r="O1061" s="3" t="s">
        <v>29</v>
      </c>
      <c r="P1061" s="2">
        <f>IF(DatosLimpios[[#This Row],[Number of Affected Users]]="six hundred",600,VALUE(DatosLimpios[[#This Row],[Number of Affected Users]]))</f>
        <v>155768</v>
      </c>
      <c r="Q1061" s="2">
        <f>IF(DatosLimpios[[#This Row],[Number of Affected Users]]="six hundred",600,VALUE(DatosLimpios[[#This Row],[Number of Affected Users]]))</f>
        <v>155768</v>
      </c>
      <c r="R1061" s="11">
        <f>DatosLimpios[[#This Row],[Perdida economica UNK]] /DatosLimpios[[#This Row],[Nº de Usuarios Afectados]]</f>
        <v>25.319706229777619</v>
      </c>
      <c r="S1061" s="11" t="str">
        <f>IF(DatosLimpios[[#This Row],[Perdida $ por Usuario]]&gt;100, "Grave",IF(DatosLimpios[[#This Row],[Perdida $ por Usuario]]&gt;40, "Moderada","Leve"))</f>
        <v>Leve</v>
      </c>
      <c r="T1061" s="1" t="str">
        <f t="shared" si="16"/>
        <v>Nation-state</v>
      </c>
      <c r="U1061" s="3" t="s">
        <v>34</v>
      </c>
      <c r="V1061" s="3" t="s">
        <v>31</v>
      </c>
      <c r="W1061" s="2">
        <v>19</v>
      </c>
      <c r="X1061" s="2" t="str">
        <f>IF(DatosLimpios[[#This Row],[Incident Resolution Time (in Hours)]]&gt;50,"Tardia",IF(DatosLimpios[[#This Row],[Incident Resolution Time (in Hours)]]&gt;20,"Media","Rapida" ))</f>
        <v>Rapida</v>
      </c>
    </row>
    <row r="1062" spans="1:24" x14ac:dyDescent="0.25">
      <c r="A1062" s="2">
        <v>1070</v>
      </c>
      <c r="B1062" s="3" t="s">
        <v>58</v>
      </c>
      <c r="C10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62" s="1" t="str">
        <f>IFERROR(VLOOKUP(DatosLimpios[[#This Row],[Paises]], TablaRegiones[],2,FALSE), "Otra")</f>
        <v>Oceanía</v>
      </c>
      <c r="E1062" s="2">
        <v>2024</v>
      </c>
      <c r="F1062" s="3" t="s">
        <v>63</v>
      </c>
      <c r="G1062" s="2">
        <f xml:space="preserve"> 2025 -DatosLimpios[[#This Row],[Year]]</f>
        <v>1</v>
      </c>
      <c r="H1062" s="1" t="str">
        <f>IF(TRIM(DatosLimpios[[#This Row],[Attack Type]])="","Unknown",PROPER(TRIM(LOWER(DatosLimpios[[#This Row],[Attack Type]]))))</f>
        <v>Malware</v>
      </c>
      <c r="I1062" s="3" t="s">
        <v>27</v>
      </c>
      <c r="J106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62" s="11">
        <v>8369</v>
      </c>
      <c r="L1062" s="11">
        <f>IF(DatosLimpios[[#This Row],[Financial Loss (in Million $) ]]="",0,ABS(DatosLimpios[[#This Row],[Financial Loss (in Million $) ]]))*1000</f>
        <v>8369000</v>
      </c>
      <c r="M1062" s="11" t="str">
        <f>IF(DatosLimpios[[#This Row],[Perdida economica UNK]]&gt;4000000,"Alta", IF(DatosLimpios[[#This Row],[Perdida economica UNK]]&gt;100000,"Media", "Baja"))</f>
        <v>Alta</v>
      </c>
      <c r="N1062" s="18" t="s">
        <v>1111</v>
      </c>
      <c r="O1062" s="3" t="s">
        <v>29</v>
      </c>
      <c r="P1062" s="2">
        <f>IF(DatosLimpios[[#This Row],[Number of Affected Users]]="six hundred",600,VALUE(DatosLimpios[[#This Row],[Number of Affected Users]]))</f>
        <v>824298</v>
      </c>
      <c r="Q1062" s="2">
        <f>IF(DatosLimpios[[#This Row],[Number of Affected Users]]="six hundred",600,VALUE(DatosLimpios[[#This Row],[Number of Affected Users]]))</f>
        <v>824298</v>
      </c>
      <c r="R1062" s="11">
        <f>DatosLimpios[[#This Row],[Perdida economica UNK]] /DatosLimpios[[#This Row],[Nº de Usuarios Afectados]]</f>
        <v>10.152881603497764</v>
      </c>
      <c r="S1062" s="11" t="str">
        <f>IF(DatosLimpios[[#This Row],[Perdida $ por Usuario]]&gt;100, "Grave",IF(DatosLimpios[[#This Row],[Perdida $ por Usuario]]&gt;40, "Moderada","Leve"))</f>
        <v>Leve</v>
      </c>
      <c r="T1062" s="1" t="str">
        <f t="shared" si="16"/>
        <v>Nation-state</v>
      </c>
      <c r="U1062" s="3" t="s">
        <v>15</v>
      </c>
      <c r="V1062" s="3" t="s">
        <v>49</v>
      </c>
      <c r="W1062" s="2">
        <v>4</v>
      </c>
      <c r="X1062" s="2" t="str">
        <f>IF(DatosLimpios[[#This Row],[Incident Resolution Time (in Hours)]]&gt;50,"Tardia",IF(DatosLimpios[[#This Row],[Incident Resolution Time (in Hours)]]&gt;20,"Media","Rapida" ))</f>
        <v>Rapida</v>
      </c>
    </row>
    <row r="1063" spans="1:24" x14ac:dyDescent="0.25">
      <c r="A1063" s="2">
        <v>1071</v>
      </c>
      <c r="B1063" s="3" t="s">
        <v>26</v>
      </c>
      <c r="C10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63" s="1" t="str">
        <f>IFERROR(VLOOKUP(DatosLimpios[[#This Row],[Paises]], TablaRegiones[],2,FALSE), "Otra")</f>
        <v>Europa</v>
      </c>
      <c r="E1063" s="2">
        <v>2018</v>
      </c>
      <c r="F1063" s="3" t="s">
        <v>63</v>
      </c>
      <c r="G1063" s="2">
        <f xml:space="preserve"> 2025 -DatosLimpios[[#This Row],[Year]]</f>
        <v>7</v>
      </c>
      <c r="H1063" s="1" t="str">
        <f>IF(TRIM(DatosLimpios[[#This Row],[Attack Type]])="","Unknown",PROPER(TRIM(LOWER(DatosLimpios[[#This Row],[Attack Type]]))))</f>
        <v>Malware</v>
      </c>
      <c r="I1063" s="3" t="s">
        <v>69</v>
      </c>
      <c r="J106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063" s="11">
        <v>2888</v>
      </c>
      <c r="L1063" s="11">
        <f>IF(DatosLimpios[[#This Row],[Financial Loss (in Million $) ]]="",0,ABS(DatosLimpios[[#This Row],[Financial Loss (in Million $) ]]))*1000</f>
        <v>2888000</v>
      </c>
      <c r="M1063" s="11" t="str">
        <f>IF(DatosLimpios[[#This Row],[Perdida economica UNK]]&gt;4000000,"Alta", IF(DatosLimpios[[#This Row],[Perdida economica UNK]]&gt;100000,"Media", "Baja"))</f>
        <v>Media</v>
      </c>
      <c r="N1063" s="18" t="s">
        <v>1112</v>
      </c>
      <c r="O1063" s="3" t="s">
        <v>33</v>
      </c>
      <c r="P1063" s="2">
        <f>IF(DatosLimpios[[#This Row],[Number of Affected Users]]="six hundred",600,VALUE(DatosLimpios[[#This Row],[Number of Affected Users]]))</f>
        <v>212533</v>
      </c>
      <c r="Q1063" s="2">
        <f>IF(DatosLimpios[[#This Row],[Number of Affected Users]]="six hundred",600,VALUE(DatosLimpios[[#This Row],[Number of Affected Users]]))</f>
        <v>212533</v>
      </c>
      <c r="R1063" s="11">
        <f>DatosLimpios[[#This Row],[Perdida economica UNK]] /DatosLimpios[[#This Row],[Nº de Usuarios Afectados]]</f>
        <v>13.588478024589122</v>
      </c>
      <c r="S1063" s="11" t="str">
        <f>IF(DatosLimpios[[#This Row],[Perdida $ por Usuario]]&gt;100, "Grave",IF(DatosLimpios[[#This Row],[Perdida $ por Usuario]]&gt;40, "Moderada","Leve"))</f>
        <v>Leve</v>
      </c>
      <c r="T1063" s="1" t="str">
        <f t="shared" si="16"/>
        <v>Insider</v>
      </c>
      <c r="U1063" s="3" t="s">
        <v>15</v>
      </c>
      <c r="V1063" s="3" t="s">
        <v>37</v>
      </c>
      <c r="W1063" s="2">
        <v>71</v>
      </c>
      <c r="X1063" s="2" t="str">
        <f>IF(DatosLimpios[[#This Row],[Incident Resolution Time (in Hours)]]&gt;50,"Tardia",IF(DatosLimpios[[#This Row],[Incident Resolution Time (in Hours)]]&gt;20,"Media","Rapida" ))</f>
        <v>Tardia</v>
      </c>
    </row>
    <row r="1064" spans="1:24" x14ac:dyDescent="0.25">
      <c r="A1064" s="2">
        <v>1072</v>
      </c>
      <c r="B1064" s="3" t="s">
        <v>66</v>
      </c>
      <c r="C10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64" s="1" t="str">
        <f>IFERROR(VLOOKUP(DatosLimpios[[#This Row],[Paises]], TablaRegiones[],2,FALSE), "Otra")</f>
        <v>América</v>
      </c>
      <c r="E1064" s="2">
        <v>2019</v>
      </c>
      <c r="F1064" s="3" t="s">
        <v>17</v>
      </c>
      <c r="G1064" s="2">
        <f xml:space="preserve"> 2025 -DatosLimpios[[#This Row],[Year]]</f>
        <v>6</v>
      </c>
      <c r="H1064" s="1" t="str">
        <f>IF(TRIM(DatosLimpios[[#This Row],[Attack Type]])="","Unknown",PROPER(TRIM(LOWER(DatosLimpios[[#This Row],[Attack Type]]))))</f>
        <v>Ransomware</v>
      </c>
      <c r="I1064" s="3" t="s">
        <v>46</v>
      </c>
      <c r="J106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64" s="11">
        <v>101</v>
      </c>
      <c r="L1064" s="11">
        <f>IF(DatosLimpios[[#This Row],[Financial Loss (in Million $) ]]="",0,ABS(DatosLimpios[[#This Row],[Financial Loss (in Million $) ]]))*1000</f>
        <v>101000</v>
      </c>
      <c r="M1064" s="11" t="str">
        <f>IF(DatosLimpios[[#This Row],[Perdida economica UNK]]&gt;4000000,"Alta", IF(DatosLimpios[[#This Row],[Perdida economica UNK]]&gt;100000,"Media", "Baja"))</f>
        <v>Media</v>
      </c>
      <c r="N1064" s="18" t="s">
        <v>1113</v>
      </c>
      <c r="O1064" s="3" t="s">
        <v>14</v>
      </c>
      <c r="P1064" s="2">
        <f>IF(DatosLimpios[[#This Row],[Number of Affected Users]]="six hundred",600,VALUE(DatosLimpios[[#This Row],[Number of Affected Users]]))</f>
        <v>47737</v>
      </c>
      <c r="Q1064" s="2">
        <f>IF(DatosLimpios[[#This Row],[Number of Affected Users]]="six hundred",600,VALUE(DatosLimpios[[#This Row],[Number of Affected Users]]))</f>
        <v>47737</v>
      </c>
      <c r="R1064" s="11">
        <f>DatosLimpios[[#This Row],[Perdida economica UNK]] /DatosLimpios[[#This Row],[Nº de Usuarios Afectados]]</f>
        <v>2.1157592643023233</v>
      </c>
      <c r="S1064" s="11" t="str">
        <f>IF(DatosLimpios[[#This Row],[Perdida $ por Usuario]]&gt;100, "Grave",IF(DatosLimpios[[#This Row],[Perdida $ por Usuario]]&gt;40, "Moderada","Leve"))</f>
        <v>Leve</v>
      </c>
      <c r="T1064" s="1" t="str">
        <f t="shared" si="16"/>
        <v>Hacker Group</v>
      </c>
      <c r="U1064" s="3" t="s">
        <v>34</v>
      </c>
      <c r="V1064" s="3" t="s">
        <v>57</v>
      </c>
      <c r="W1064" s="2">
        <v>69</v>
      </c>
      <c r="X1064" s="2" t="str">
        <f>IF(DatosLimpios[[#This Row],[Incident Resolution Time (in Hours)]]&gt;50,"Tardia",IF(DatosLimpios[[#This Row],[Incident Resolution Time (in Hours)]]&gt;20,"Media","Rapida" ))</f>
        <v>Tardia</v>
      </c>
    </row>
    <row r="1065" spans="1:24" x14ac:dyDescent="0.25">
      <c r="A1065" s="2">
        <v>1073</v>
      </c>
      <c r="B1065" s="3" t="s">
        <v>66</v>
      </c>
      <c r="C10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65" s="1" t="str">
        <f>IFERROR(VLOOKUP(DatosLimpios[[#This Row],[Paises]], TablaRegiones[],2,FALSE), "Otra")</f>
        <v>América</v>
      </c>
      <c r="E1065" s="2">
        <v>2018</v>
      </c>
      <c r="F1065" s="3" t="s">
        <v>22</v>
      </c>
      <c r="G1065" s="2">
        <f xml:space="preserve"> 2025 -DatosLimpios[[#This Row],[Year]]</f>
        <v>7</v>
      </c>
      <c r="H1065" s="1" t="str">
        <f>IF(TRIM(DatosLimpios[[#This Row],[Attack Type]])="","Unknown",PROPER(TRIM(LOWER(DatosLimpios[[#This Row],[Attack Type]]))))</f>
        <v>Man-In-The-Middle</v>
      </c>
      <c r="I1065" s="3" t="s">
        <v>23</v>
      </c>
      <c r="J106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65" s="11">
        <v>4701</v>
      </c>
      <c r="L1065" s="11">
        <f>IF(DatosLimpios[[#This Row],[Financial Loss (in Million $) ]]="",0,ABS(DatosLimpios[[#This Row],[Financial Loss (in Million $) ]]))*1000</f>
        <v>4701000</v>
      </c>
      <c r="M1065" s="11" t="str">
        <f>IF(DatosLimpios[[#This Row],[Perdida economica UNK]]&gt;4000000,"Alta", IF(DatosLimpios[[#This Row],[Perdida economica UNK]]&gt;100000,"Media", "Baja"))</f>
        <v>Alta</v>
      </c>
      <c r="N1065" s="18" t="s">
        <v>1114</v>
      </c>
      <c r="O1065" s="3" t="s">
        <v>36</v>
      </c>
      <c r="P1065" s="2">
        <f>IF(DatosLimpios[[#This Row],[Number of Affected Users]]="six hundred",600,VALUE(DatosLimpios[[#This Row],[Number of Affected Users]]))</f>
        <v>940513</v>
      </c>
      <c r="Q1065" s="2">
        <f>IF(DatosLimpios[[#This Row],[Number of Affected Users]]="six hundred",600,VALUE(DatosLimpios[[#This Row],[Number of Affected Users]]))</f>
        <v>940513</v>
      </c>
      <c r="R1065" s="11">
        <f>DatosLimpios[[#This Row],[Perdida economica UNK]] /DatosLimpios[[#This Row],[Nº de Usuarios Afectados]]</f>
        <v>4.9983360144942175</v>
      </c>
      <c r="S1065" s="11" t="str">
        <f>IF(DatosLimpios[[#This Row],[Perdida $ por Usuario]]&gt;100, "Grave",IF(DatosLimpios[[#This Row],[Perdida $ por Usuario]]&gt;40, "Moderada","Leve"))</f>
        <v>Leve</v>
      </c>
      <c r="T1065" s="1" t="str">
        <f t="shared" si="16"/>
        <v>Unknown</v>
      </c>
      <c r="U1065" s="3" t="s">
        <v>15</v>
      </c>
      <c r="V1065" s="3" t="s">
        <v>57</v>
      </c>
      <c r="W1065" s="2">
        <v>10</v>
      </c>
      <c r="X1065" s="2" t="str">
        <f>IF(DatosLimpios[[#This Row],[Incident Resolution Time (in Hours)]]&gt;50,"Tardia",IF(DatosLimpios[[#This Row],[Incident Resolution Time (in Hours)]]&gt;20,"Media","Rapida" ))</f>
        <v>Rapida</v>
      </c>
    </row>
    <row r="1066" spans="1:24" x14ac:dyDescent="0.25">
      <c r="A1066" s="2">
        <v>1074</v>
      </c>
      <c r="B1066" s="3" t="s">
        <v>60</v>
      </c>
      <c r="C10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66" s="1" t="str">
        <f>IFERROR(VLOOKUP(DatosLimpios[[#This Row],[Paises]], TablaRegiones[],2,FALSE), "Otra")</f>
        <v>Asia</v>
      </c>
      <c r="E1066" s="2">
        <v>2021</v>
      </c>
      <c r="F1066" s="3" t="s">
        <v>22</v>
      </c>
      <c r="G1066" s="2">
        <f xml:space="preserve"> 2025 -DatosLimpios[[#This Row],[Year]]</f>
        <v>4</v>
      </c>
      <c r="H1066" s="1" t="str">
        <f>IF(TRIM(DatosLimpios[[#This Row],[Attack Type]])="","Unknown",PROPER(TRIM(LOWER(DatosLimpios[[#This Row],[Attack Type]]))))</f>
        <v>Man-In-The-Middle</v>
      </c>
      <c r="I1066" s="3" t="s">
        <v>46</v>
      </c>
      <c r="J106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66" s="11">
        <v>1866</v>
      </c>
      <c r="L1066" s="11">
        <f>IF(DatosLimpios[[#This Row],[Financial Loss (in Million $) ]]="",0,ABS(DatosLimpios[[#This Row],[Financial Loss (in Million $) ]]))*1000</f>
        <v>1866000</v>
      </c>
      <c r="M1066" s="11" t="str">
        <f>IF(DatosLimpios[[#This Row],[Perdida economica UNK]]&gt;4000000,"Alta", IF(DatosLimpios[[#This Row],[Perdida economica UNK]]&gt;100000,"Media", "Baja"))</f>
        <v>Media</v>
      </c>
      <c r="N1066" s="18" t="s">
        <v>1115</v>
      </c>
      <c r="O1066" s="3" t="s">
        <v>33</v>
      </c>
      <c r="P1066" s="2">
        <f>IF(DatosLimpios[[#This Row],[Number of Affected Users]]="six hundred",600,VALUE(DatosLimpios[[#This Row],[Number of Affected Users]]))</f>
        <v>292992</v>
      </c>
      <c r="Q1066" s="2">
        <f>IF(DatosLimpios[[#This Row],[Number of Affected Users]]="six hundred",600,VALUE(DatosLimpios[[#This Row],[Number of Affected Users]]))</f>
        <v>292992</v>
      </c>
      <c r="R1066" s="11">
        <f>DatosLimpios[[#This Row],[Perdida economica UNK]] /DatosLimpios[[#This Row],[Nº de Usuarios Afectados]]</f>
        <v>6.3687745740498034</v>
      </c>
      <c r="S1066" s="11" t="str">
        <f>IF(DatosLimpios[[#This Row],[Perdida $ por Usuario]]&gt;100, "Grave",IF(DatosLimpios[[#This Row],[Perdida $ por Usuario]]&gt;40, "Moderada","Leve"))</f>
        <v>Leve</v>
      </c>
      <c r="T1066" s="1" t="str">
        <f t="shared" si="16"/>
        <v>Insider</v>
      </c>
      <c r="U1066" s="3" t="s">
        <v>52</v>
      </c>
      <c r="V1066" s="3" t="s">
        <v>57</v>
      </c>
      <c r="W1066" s="2">
        <v>15</v>
      </c>
      <c r="X1066" s="2" t="str">
        <f>IF(DatosLimpios[[#This Row],[Incident Resolution Time (in Hours)]]&gt;50,"Tardia",IF(DatosLimpios[[#This Row],[Incident Resolution Time (in Hours)]]&gt;20,"Media","Rapida" ))</f>
        <v>Rapida</v>
      </c>
    </row>
    <row r="1067" spans="1:24" x14ac:dyDescent="0.25">
      <c r="A1067" s="2">
        <v>1075</v>
      </c>
      <c r="B1067" s="3" t="s">
        <v>32</v>
      </c>
      <c r="C10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67" s="1" t="str">
        <f>IFERROR(VLOOKUP(DatosLimpios[[#This Row],[Paises]], TablaRegiones[],2,FALSE), "Otra")</f>
        <v>Europa</v>
      </c>
      <c r="E1067" s="2">
        <v>2024</v>
      </c>
      <c r="F1067" s="3" t="s">
        <v>63</v>
      </c>
      <c r="G1067" s="2">
        <f xml:space="preserve"> 2025 -DatosLimpios[[#This Row],[Year]]</f>
        <v>1</v>
      </c>
      <c r="H1067" s="1" t="str">
        <f>IF(TRIM(DatosLimpios[[#This Row],[Attack Type]])="","Unknown",PROPER(TRIM(LOWER(DatosLimpios[[#This Row],[Attack Type]]))))</f>
        <v>Malware</v>
      </c>
      <c r="I1067" s="3" t="s">
        <v>27</v>
      </c>
      <c r="J106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67" s="11">
        <v>7972</v>
      </c>
      <c r="L1067" s="11">
        <f>IF(DatosLimpios[[#This Row],[Financial Loss (in Million $) ]]="",0,ABS(DatosLimpios[[#This Row],[Financial Loss (in Million $) ]]))*1000</f>
        <v>7972000</v>
      </c>
      <c r="M1067" s="11" t="str">
        <f>IF(DatosLimpios[[#This Row],[Perdida economica UNK]]&gt;4000000,"Alta", IF(DatosLimpios[[#This Row],[Perdida economica UNK]]&gt;100000,"Media", "Baja"))</f>
        <v>Alta</v>
      </c>
      <c r="N1067" s="18" t="s">
        <v>1116</v>
      </c>
      <c r="O1067" s="3" t="s">
        <v>29</v>
      </c>
      <c r="P1067" s="2">
        <f>IF(DatosLimpios[[#This Row],[Number of Affected Users]]="six hundred",600,VALUE(DatosLimpios[[#This Row],[Number of Affected Users]]))</f>
        <v>639779</v>
      </c>
      <c r="Q1067" s="2">
        <f>IF(DatosLimpios[[#This Row],[Number of Affected Users]]="six hundred",600,VALUE(DatosLimpios[[#This Row],[Number of Affected Users]]))</f>
        <v>639779</v>
      </c>
      <c r="R1067" s="11">
        <f>DatosLimpios[[#This Row],[Perdida economica UNK]] /DatosLimpios[[#This Row],[Nº de Usuarios Afectados]]</f>
        <v>12.460552784633444</v>
      </c>
      <c r="S1067" s="11" t="str">
        <f>IF(DatosLimpios[[#This Row],[Perdida $ por Usuario]]&gt;100, "Grave",IF(DatosLimpios[[#This Row],[Perdida $ por Usuario]]&gt;40, "Moderada","Leve"))</f>
        <v>Leve</v>
      </c>
      <c r="T1067" s="1" t="str">
        <f t="shared" si="16"/>
        <v>Nation-state</v>
      </c>
      <c r="U1067" s="3" t="s">
        <v>52</v>
      </c>
      <c r="V1067" s="3" t="s">
        <v>37</v>
      </c>
      <c r="W1067" s="2">
        <v>6</v>
      </c>
      <c r="X1067" s="2" t="str">
        <f>IF(DatosLimpios[[#This Row],[Incident Resolution Time (in Hours)]]&gt;50,"Tardia",IF(DatosLimpios[[#This Row],[Incident Resolution Time (in Hours)]]&gt;20,"Media","Rapida" ))</f>
        <v>Rapida</v>
      </c>
    </row>
    <row r="1068" spans="1:24" x14ac:dyDescent="0.25">
      <c r="A1068" s="2">
        <v>1076</v>
      </c>
      <c r="B1068" s="3" t="s">
        <v>58</v>
      </c>
      <c r="C10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68" s="1" t="str">
        <f>IFERROR(VLOOKUP(DatosLimpios[[#This Row],[Paises]], TablaRegiones[],2,FALSE), "Otra")</f>
        <v>Oceanía</v>
      </c>
      <c r="E1068" s="2">
        <v>2019</v>
      </c>
      <c r="F1068" s="3" t="s">
        <v>39</v>
      </c>
      <c r="G1068" s="2">
        <f xml:space="preserve"> 2025 -DatosLimpios[[#This Row],[Year]]</f>
        <v>6</v>
      </c>
      <c r="H1068" s="1" t="str">
        <f>IF(TRIM(DatosLimpios[[#This Row],[Attack Type]])="","Unknown",PROPER(TRIM(LOWER(DatosLimpios[[#This Row],[Attack Type]]))))</f>
        <v>Ddos</v>
      </c>
      <c r="I1068" s="3" t="s">
        <v>46</v>
      </c>
      <c r="J106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68" s="11">
        <v>2985</v>
      </c>
      <c r="L1068" s="11">
        <f>IF(DatosLimpios[[#This Row],[Financial Loss (in Million $) ]]="",0,ABS(DatosLimpios[[#This Row],[Financial Loss (in Million $) ]]))*1000</f>
        <v>2985000</v>
      </c>
      <c r="M1068" s="11" t="str">
        <f>IF(DatosLimpios[[#This Row],[Perdida economica UNK]]&gt;4000000,"Alta", IF(DatosLimpios[[#This Row],[Perdida economica UNK]]&gt;100000,"Media", "Baja"))</f>
        <v>Media</v>
      </c>
      <c r="N1068" s="18" t="s">
        <v>1117</v>
      </c>
      <c r="O1068" s="3" t="s">
        <v>14</v>
      </c>
      <c r="P1068" s="2">
        <f>IF(DatosLimpios[[#This Row],[Number of Affected Users]]="six hundred",600,VALUE(DatosLimpios[[#This Row],[Number of Affected Users]]))</f>
        <v>949862</v>
      </c>
      <c r="Q1068" s="2">
        <f>IF(DatosLimpios[[#This Row],[Number of Affected Users]]="six hundred",600,VALUE(DatosLimpios[[#This Row],[Number of Affected Users]]))</f>
        <v>949862</v>
      </c>
      <c r="R1068" s="11">
        <f>DatosLimpios[[#This Row],[Perdida economica UNK]] /DatosLimpios[[#This Row],[Nº de Usuarios Afectados]]</f>
        <v>3.1425617616032646</v>
      </c>
      <c r="S1068" s="11" t="str">
        <f>IF(DatosLimpios[[#This Row],[Perdida $ por Usuario]]&gt;100, "Grave",IF(DatosLimpios[[#This Row],[Perdida $ por Usuario]]&gt;40, "Moderada","Leve"))</f>
        <v>Leve</v>
      </c>
      <c r="T1068" s="1" t="str">
        <f t="shared" si="16"/>
        <v>Hacker Group</v>
      </c>
      <c r="U1068" s="3" t="s">
        <v>25</v>
      </c>
      <c r="V1068" s="3" t="s">
        <v>49</v>
      </c>
      <c r="W1068" s="2">
        <v>25</v>
      </c>
      <c r="X1068" s="2" t="str">
        <f>IF(DatosLimpios[[#This Row],[Incident Resolution Time (in Hours)]]&gt;50,"Tardia",IF(DatosLimpios[[#This Row],[Incident Resolution Time (in Hours)]]&gt;20,"Media","Rapida" ))</f>
        <v>Media</v>
      </c>
    </row>
    <row r="1069" spans="1:24" x14ac:dyDescent="0.25">
      <c r="A1069" s="2">
        <v>1077</v>
      </c>
      <c r="B1069" s="3" t="s">
        <v>87</v>
      </c>
      <c r="C10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069" s="1" t="str">
        <f>IFERROR(VLOOKUP(DatosLimpios[[#This Row],[Paises]], TablaRegiones[],2,FALSE), "Otra")</f>
        <v>América</v>
      </c>
      <c r="E1069" s="2">
        <v>2021</v>
      </c>
      <c r="F1069" s="3" t="s">
        <v>50</v>
      </c>
      <c r="G1069" s="2">
        <f xml:space="preserve"> 2025 -DatosLimpios[[#This Row],[Year]]</f>
        <v>4</v>
      </c>
      <c r="H1069" s="1" t="str">
        <f>IF(TRIM(DatosLimpios[[#This Row],[Attack Type]])="","Unknown",PROPER(TRIM(LOWER(DatosLimpios[[#This Row],[Attack Type]]))))</f>
        <v>Phishing</v>
      </c>
      <c r="I1069" s="3" t="s">
        <v>47</v>
      </c>
      <c r="J106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69" s="11">
        <v>92</v>
      </c>
      <c r="L1069" s="11">
        <f>IF(DatosLimpios[[#This Row],[Financial Loss (in Million $) ]]="",0,ABS(DatosLimpios[[#This Row],[Financial Loss (in Million $) ]]))*1000</f>
        <v>92000</v>
      </c>
      <c r="M1069" s="11" t="str">
        <f>IF(DatosLimpios[[#This Row],[Perdida economica UNK]]&gt;4000000,"Alta", IF(DatosLimpios[[#This Row],[Perdida economica UNK]]&gt;100000,"Media", "Baja"))</f>
        <v>Baja</v>
      </c>
      <c r="N1069" s="18" t="s">
        <v>1118</v>
      </c>
      <c r="O1069" s="3" t="s">
        <v>14</v>
      </c>
      <c r="P1069" s="2">
        <f>IF(DatosLimpios[[#This Row],[Number of Affected Users]]="six hundred",600,VALUE(DatosLimpios[[#This Row],[Number of Affected Users]]))</f>
        <v>260396</v>
      </c>
      <c r="Q1069" s="2">
        <f>IF(DatosLimpios[[#This Row],[Number of Affected Users]]="six hundred",600,VALUE(DatosLimpios[[#This Row],[Number of Affected Users]]))</f>
        <v>260396</v>
      </c>
      <c r="R1069" s="11">
        <f>DatosLimpios[[#This Row],[Perdida economica UNK]] /DatosLimpios[[#This Row],[Nº de Usuarios Afectados]]</f>
        <v>0.3533080385259374</v>
      </c>
      <c r="S1069" s="11" t="str">
        <f>IF(DatosLimpios[[#This Row],[Perdida $ por Usuario]]&gt;100, "Grave",IF(DatosLimpios[[#This Row],[Perdida $ por Usuario]]&gt;40, "Moderada","Leve"))</f>
        <v>Leve</v>
      </c>
      <c r="T1069" s="1" t="str">
        <f t="shared" si="16"/>
        <v>Hacker Group</v>
      </c>
      <c r="U1069" s="3" t="s">
        <v>52</v>
      </c>
      <c r="V1069" s="3" t="s">
        <v>37</v>
      </c>
      <c r="W1069" s="2">
        <v>16</v>
      </c>
      <c r="X1069" s="2" t="str">
        <f>IF(DatosLimpios[[#This Row],[Incident Resolution Time (in Hours)]]&gt;50,"Tardia",IF(DatosLimpios[[#This Row],[Incident Resolution Time (in Hours)]]&gt;20,"Media","Rapida" ))</f>
        <v>Rapida</v>
      </c>
    </row>
    <row r="1070" spans="1:24" x14ac:dyDescent="0.25">
      <c r="A1070" s="2">
        <v>1078</v>
      </c>
      <c r="B1070" s="3" t="s">
        <v>58</v>
      </c>
      <c r="C10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70" s="1" t="str">
        <f>IFERROR(VLOOKUP(DatosLimpios[[#This Row],[Paises]], TablaRegiones[],2,FALSE), "Otra")</f>
        <v>Oceanía</v>
      </c>
      <c r="E1070" s="2">
        <v>2024</v>
      </c>
      <c r="F1070" s="3" t="s">
        <v>50</v>
      </c>
      <c r="G1070" s="2">
        <f xml:space="preserve"> 2025 -DatosLimpios[[#This Row],[Year]]</f>
        <v>1</v>
      </c>
      <c r="H1070" s="1" t="str">
        <f>IF(TRIM(DatosLimpios[[#This Row],[Attack Type]])="","Unknown",PROPER(TRIM(LOWER(DatosLimpios[[#This Row],[Attack Type]]))))</f>
        <v>Phishing</v>
      </c>
      <c r="I1070" s="3" t="s">
        <v>23</v>
      </c>
      <c r="J107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70" s="11">
        <v>9248</v>
      </c>
      <c r="L1070" s="11">
        <f>IF(DatosLimpios[[#This Row],[Financial Loss (in Million $) ]]="",0,ABS(DatosLimpios[[#This Row],[Financial Loss (in Million $) ]]))*1000</f>
        <v>9248000</v>
      </c>
      <c r="M1070" s="11" t="str">
        <f>IF(DatosLimpios[[#This Row],[Perdida economica UNK]]&gt;4000000,"Alta", IF(DatosLimpios[[#This Row],[Perdida economica UNK]]&gt;100000,"Media", "Baja"))</f>
        <v>Alta</v>
      </c>
      <c r="N1070" s="18" t="s">
        <v>1119</v>
      </c>
      <c r="O1070" s="3" t="s">
        <v>29</v>
      </c>
      <c r="P1070" s="2">
        <f>IF(DatosLimpios[[#This Row],[Number of Affected Users]]="six hundred",600,VALUE(DatosLimpios[[#This Row],[Number of Affected Users]]))</f>
        <v>215376</v>
      </c>
      <c r="Q1070" s="2">
        <f>IF(DatosLimpios[[#This Row],[Number of Affected Users]]="six hundred",600,VALUE(DatosLimpios[[#This Row],[Number of Affected Users]]))</f>
        <v>215376</v>
      </c>
      <c r="R1070" s="11">
        <f>DatosLimpios[[#This Row],[Perdida economica UNK]] /DatosLimpios[[#This Row],[Nº de Usuarios Afectados]]</f>
        <v>42.938860411559318</v>
      </c>
      <c r="S1070" s="11" t="str">
        <f>IF(DatosLimpios[[#This Row],[Perdida $ por Usuario]]&gt;100, "Grave",IF(DatosLimpios[[#This Row],[Perdida $ por Usuario]]&gt;40, "Moderada","Leve"))</f>
        <v>Moderada</v>
      </c>
      <c r="T1070" s="1" t="str">
        <f t="shared" si="16"/>
        <v>Nation-state</v>
      </c>
      <c r="U1070" s="3" t="s">
        <v>34</v>
      </c>
      <c r="V1070" s="3" t="s">
        <v>49</v>
      </c>
      <c r="W1070" s="2">
        <v>18</v>
      </c>
      <c r="X1070" s="2" t="str">
        <f>IF(DatosLimpios[[#This Row],[Incident Resolution Time (in Hours)]]&gt;50,"Tardia",IF(DatosLimpios[[#This Row],[Incident Resolution Time (in Hours)]]&gt;20,"Media","Rapida" ))</f>
        <v>Rapida</v>
      </c>
    </row>
    <row r="1071" spans="1:24" x14ac:dyDescent="0.25">
      <c r="A1071" s="2">
        <v>1079</v>
      </c>
      <c r="B1071" s="3" t="s">
        <v>41</v>
      </c>
      <c r="C10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071" s="1" t="str">
        <f>IFERROR(VLOOKUP(DatosLimpios[[#This Row],[Paises]], TablaRegiones[],2,FALSE), "Otra")</f>
        <v>Europa</v>
      </c>
      <c r="E1071" s="2">
        <v>2016</v>
      </c>
      <c r="F1071" s="3" t="s">
        <v>39</v>
      </c>
      <c r="G1071" s="2">
        <f xml:space="preserve"> 2025 -DatosLimpios[[#This Row],[Year]]</f>
        <v>9</v>
      </c>
      <c r="H1071" s="1" t="str">
        <f>IF(TRIM(DatosLimpios[[#This Row],[Attack Type]])="","Unknown",PROPER(TRIM(LOWER(DatosLimpios[[#This Row],[Attack Type]]))))</f>
        <v>Ddos</v>
      </c>
      <c r="I1071" s="3" t="s">
        <v>27</v>
      </c>
      <c r="J107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71" s="11">
        <v>2009</v>
      </c>
      <c r="L1071" s="11">
        <f>IF(DatosLimpios[[#This Row],[Financial Loss (in Million $) ]]="",0,ABS(DatosLimpios[[#This Row],[Financial Loss (in Million $) ]]))*1000</f>
        <v>2009000</v>
      </c>
      <c r="M1071" s="11" t="str">
        <f>IF(DatosLimpios[[#This Row],[Perdida economica UNK]]&gt;4000000,"Alta", IF(DatosLimpios[[#This Row],[Perdida economica UNK]]&gt;100000,"Media", "Baja"))</f>
        <v>Media</v>
      </c>
      <c r="N1071" s="18" t="s">
        <v>1120</v>
      </c>
      <c r="O1071" s="3" t="s">
        <v>33</v>
      </c>
      <c r="P1071" s="2">
        <f>IF(DatosLimpios[[#This Row],[Number of Affected Users]]="six hundred",600,VALUE(DatosLimpios[[#This Row],[Number of Affected Users]]))</f>
        <v>689397</v>
      </c>
      <c r="Q1071" s="2">
        <f>IF(DatosLimpios[[#This Row],[Number of Affected Users]]="six hundred",600,VALUE(DatosLimpios[[#This Row],[Number of Affected Users]]))</f>
        <v>689397</v>
      </c>
      <c r="R1071" s="11">
        <f>DatosLimpios[[#This Row],[Perdida economica UNK]] /DatosLimpios[[#This Row],[Nº de Usuarios Afectados]]</f>
        <v>2.914140908649153</v>
      </c>
      <c r="S1071" s="11" t="str">
        <f>IF(DatosLimpios[[#This Row],[Perdida $ por Usuario]]&gt;100, "Grave",IF(DatosLimpios[[#This Row],[Perdida $ por Usuario]]&gt;40, "Moderada","Leve"))</f>
        <v>Leve</v>
      </c>
      <c r="T1071" s="1" t="str">
        <f t="shared" si="16"/>
        <v>Insider</v>
      </c>
      <c r="U1071" s="3" t="s">
        <v>34</v>
      </c>
      <c r="V1071" s="3" t="s">
        <v>31</v>
      </c>
      <c r="W1071" s="2">
        <v>68</v>
      </c>
      <c r="X1071" s="2" t="str">
        <f>IF(DatosLimpios[[#This Row],[Incident Resolution Time (in Hours)]]&gt;50,"Tardia",IF(DatosLimpios[[#This Row],[Incident Resolution Time (in Hours)]]&gt;20,"Media","Rapida" ))</f>
        <v>Tardia</v>
      </c>
    </row>
    <row r="1072" spans="1:24" x14ac:dyDescent="0.25">
      <c r="A1072" s="2">
        <v>1080</v>
      </c>
      <c r="B1072" s="3" t="s">
        <v>66</v>
      </c>
      <c r="C10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72" s="1" t="str">
        <f>IFERROR(VLOOKUP(DatosLimpios[[#This Row],[Paises]], TablaRegiones[],2,FALSE), "Otra")</f>
        <v>América</v>
      </c>
      <c r="E1072" s="2">
        <v>2016</v>
      </c>
      <c r="F1072" s="3" t="s">
        <v>42</v>
      </c>
      <c r="G1072" s="2">
        <f xml:space="preserve"> 2025 -DatosLimpios[[#This Row],[Year]]</f>
        <v>9</v>
      </c>
      <c r="H1072" s="1" t="str">
        <f>IF(TRIM(DatosLimpios[[#This Row],[Attack Type]])="","Unknown",PROPER(TRIM(LOWER(DatosLimpios[[#This Row],[Attack Type]]))))</f>
        <v>Sql Injection</v>
      </c>
      <c r="I1072" s="3" t="s">
        <v>12</v>
      </c>
      <c r="J107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72" s="11">
        <v>1624</v>
      </c>
      <c r="L1072" s="11">
        <f>IF(DatosLimpios[[#This Row],[Financial Loss (in Million $) ]]="",0,ABS(DatosLimpios[[#This Row],[Financial Loss (in Million $) ]]))*1000</f>
        <v>1624000</v>
      </c>
      <c r="M1072" s="11" t="str">
        <f>IF(DatosLimpios[[#This Row],[Perdida economica UNK]]&gt;4000000,"Alta", IF(DatosLimpios[[#This Row],[Perdida economica UNK]]&gt;100000,"Media", "Baja"))</f>
        <v>Media</v>
      </c>
      <c r="N1072" s="18" t="s">
        <v>1121</v>
      </c>
      <c r="O1072" s="3" t="s">
        <v>29</v>
      </c>
      <c r="P1072" s="2">
        <f>IF(DatosLimpios[[#This Row],[Number of Affected Users]]="six hundred",600,VALUE(DatosLimpios[[#This Row],[Number of Affected Users]]))</f>
        <v>238092</v>
      </c>
      <c r="Q1072" s="2">
        <f>IF(DatosLimpios[[#This Row],[Number of Affected Users]]="six hundred",600,VALUE(DatosLimpios[[#This Row],[Number of Affected Users]]))</f>
        <v>238092</v>
      </c>
      <c r="R1072" s="11">
        <f>DatosLimpios[[#This Row],[Perdida economica UNK]] /DatosLimpios[[#This Row],[Nº de Usuarios Afectados]]</f>
        <v>6.8208927641415924</v>
      </c>
      <c r="S1072" s="11" t="str">
        <f>IF(DatosLimpios[[#This Row],[Perdida $ por Usuario]]&gt;100, "Grave",IF(DatosLimpios[[#This Row],[Perdida $ por Usuario]]&gt;40, "Moderada","Leve"))</f>
        <v>Leve</v>
      </c>
      <c r="T1072" s="1" t="str">
        <f t="shared" si="16"/>
        <v>Nation-state</v>
      </c>
      <c r="U1072" s="3" t="s">
        <v>52</v>
      </c>
      <c r="V1072" s="3" t="s">
        <v>31</v>
      </c>
      <c r="W1072" s="2">
        <v>32</v>
      </c>
      <c r="X1072" s="2" t="str">
        <f>IF(DatosLimpios[[#This Row],[Incident Resolution Time (in Hours)]]&gt;50,"Tardia",IF(DatosLimpios[[#This Row],[Incident Resolution Time (in Hours)]]&gt;20,"Media","Rapida" ))</f>
        <v>Media</v>
      </c>
    </row>
    <row r="1073" spans="1:24" x14ac:dyDescent="0.25">
      <c r="A1073" s="2">
        <v>1081</v>
      </c>
      <c r="B1073" s="3" t="s">
        <v>45</v>
      </c>
      <c r="C10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073" s="1" t="str">
        <f>IFERROR(VLOOKUP(DatosLimpios[[#This Row],[Paises]], TablaRegiones[],2,FALSE), "Otra")</f>
        <v>Asia</v>
      </c>
      <c r="E1073" s="2">
        <v>2019</v>
      </c>
      <c r="F1073" s="3" t="s">
        <v>50</v>
      </c>
      <c r="G1073" s="2">
        <f xml:space="preserve"> 2025 -DatosLimpios[[#This Row],[Year]]</f>
        <v>6</v>
      </c>
      <c r="H1073" s="1" t="str">
        <f>IF(TRIM(DatosLimpios[[#This Row],[Attack Type]])="","Unknown",PROPER(TRIM(LOWER(DatosLimpios[[#This Row],[Attack Type]]))))</f>
        <v>Phishing</v>
      </c>
      <c r="I1073" s="3" t="s">
        <v>46</v>
      </c>
      <c r="J107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73" s="11">
        <v>1842</v>
      </c>
      <c r="L1073" s="11">
        <f>IF(DatosLimpios[[#This Row],[Financial Loss (in Million $) ]]="",0,ABS(DatosLimpios[[#This Row],[Financial Loss (in Million $) ]]))*1000</f>
        <v>1842000</v>
      </c>
      <c r="M1073" s="11" t="str">
        <f>IF(DatosLimpios[[#This Row],[Perdida economica UNK]]&gt;4000000,"Alta", IF(DatosLimpios[[#This Row],[Perdida economica UNK]]&gt;100000,"Media", "Baja"))</f>
        <v>Media</v>
      </c>
      <c r="N1073" s="18" t="s">
        <v>1122</v>
      </c>
      <c r="O1073" s="3" t="s">
        <v>29</v>
      </c>
      <c r="P1073" s="2">
        <f>IF(DatosLimpios[[#This Row],[Number of Affected Users]]="six hundred",600,VALUE(DatosLimpios[[#This Row],[Number of Affected Users]]))</f>
        <v>289539</v>
      </c>
      <c r="Q1073" s="2">
        <f>IF(DatosLimpios[[#This Row],[Number of Affected Users]]="six hundred",600,VALUE(DatosLimpios[[#This Row],[Number of Affected Users]]))</f>
        <v>289539</v>
      </c>
      <c r="R1073" s="11">
        <f>DatosLimpios[[#This Row],[Perdida economica UNK]] /DatosLimpios[[#This Row],[Nº de Usuarios Afectados]]</f>
        <v>6.3618372654461055</v>
      </c>
      <c r="S1073" s="11" t="str">
        <f>IF(DatosLimpios[[#This Row],[Perdida $ por Usuario]]&gt;100, "Grave",IF(DatosLimpios[[#This Row],[Perdida $ por Usuario]]&gt;40, "Moderada","Leve"))</f>
        <v>Leve</v>
      </c>
      <c r="T1073" s="1" t="str">
        <f t="shared" si="16"/>
        <v>Nation-state</v>
      </c>
      <c r="U1073" s="3" t="s">
        <v>15</v>
      </c>
      <c r="V1073" s="3" t="s">
        <v>37</v>
      </c>
      <c r="W1073" s="2">
        <v>27</v>
      </c>
      <c r="X1073" s="2" t="str">
        <f>IF(DatosLimpios[[#This Row],[Incident Resolution Time (in Hours)]]&gt;50,"Tardia",IF(DatosLimpios[[#This Row],[Incident Resolution Time (in Hours)]]&gt;20,"Media","Rapida" ))</f>
        <v>Media</v>
      </c>
    </row>
    <row r="1074" spans="1:24" x14ac:dyDescent="0.25">
      <c r="A1074" s="2">
        <v>1082</v>
      </c>
      <c r="B1074" s="3" t="s">
        <v>60</v>
      </c>
      <c r="C10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74" s="1" t="str">
        <f>IFERROR(VLOOKUP(DatosLimpios[[#This Row],[Paises]], TablaRegiones[],2,FALSE), "Otra")</f>
        <v>Asia</v>
      </c>
      <c r="E1074" s="2">
        <v>2020</v>
      </c>
      <c r="F1074" s="3" t="s">
        <v>39</v>
      </c>
      <c r="G1074" s="2">
        <f xml:space="preserve"> 2025 -DatosLimpios[[#This Row],[Year]]</f>
        <v>5</v>
      </c>
      <c r="H1074" s="1" t="str">
        <f>IF(TRIM(DatosLimpios[[#This Row],[Attack Type]])="","Unknown",PROPER(TRIM(LOWER(DatosLimpios[[#This Row],[Attack Type]]))))</f>
        <v>Ddos</v>
      </c>
      <c r="I1074" s="3" t="s">
        <v>47</v>
      </c>
      <c r="J107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74" s="11">
        <v>4902</v>
      </c>
      <c r="L1074" s="11">
        <f>IF(DatosLimpios[[#This Row],[Financial Loss (in Million $) ]]="",0,ABS(DatosLimpios[[#This Row],[Financial Loss (in Million $) ]]))*1000</f>
        <v>4902000</v>
      </c>
      <c r="M1074" s="11" t="str">
        <f>IF(DatosLimpios[[#This Row],[Perdida economica UNK]]&gt;4000000,"Alta", IF(DatosLimpios[[#This Row],[Perdida economica UNK]]&gt;100000,"Media", "Baja"))</f>
        <v>Alta</v>
      </c>
      <c r="N1074" s="18" t="s">
        <v>1123</v>
      </c>
      <c r="O1074" s="3" t="s">
        <v>33</v>
      </c>
      <c r="P1074" s="2">
        <f>IF(DatosLimpios[[#This Row],[Number of Affected Users]]="six hundred",600,VALUE(DatosLimpios[[#This Row],[Number of Affected Users]]))</f>
        <v>382327</v>
      </c>
      <c r="Q1074" s="2">
        <f>IF(DatosLimpios[[#This Row],[Number of Affected Users]]="six hundred",600,VALUE(DatosLimpios[[#This Row],[Number of Affected Users]]))</f>
        <v>382327</v>
      </c>
      <c r="R1074" s="11">
        <f>DatosLimpios[[#This Row],[Perdida economica UNK]] /DatosLimpios[[#This Row],[Nº de Usuarios Afectados]]</f>
        <v>12.821485273077759</v>
      </c>
      <c r="S1074" s="11" t="str">
        <f>IF(DatosLimpios[[#This Row],[Perdida $ por Usuario]]&gt;100, "Grave",IF(DatosLimpios[[#This Row],[Perdida $ por Usuario]]&gt;40, "Moderada","Leve"))</f>
        <v>Leve</v>
      </c>
      <c r="T1074" s="1" t="str">
        <f t="shared" si="16"/>
        <v>Insider</v>
      </c>
      <c r="U1074" s="3" t="s">
        <v>52</v>
      </c>
      <c r="V1074" s="3" t="s">
        <v>16</v>
      </c>
      <c r="W1074" s="2">
        <v>30</v>
      </c>
      <c r="X1074" s="2" t="str">
        <f>IF(DatosLimpios[[#This Row],[Incident Resolution Time (in Hours)]]&gt;50,"Tardia",IF(DatosLimpios[[#This Row],[Incident Resolution Time (in Hours)]]&gt;20,"Media","Rapida" ))</f>
        <v>Media</v>
      </c>
    </row>
    <row r="1075" spans="1:24" x14ac:dyDescent="0.25">
      <c r="A1075" s="2">
        <v>1083</v>
      </c>
      <c r="B1075" s="3" t="s">
        <v>58</v>
      </c>
      <c r="C10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75" s="1" t="str">
        <f>IFERROR(VLOOKUP(DatosLimpios[[#This Row],[Paises]], TablaRegiones[],2,FALSE), "Otra")</f>
        <v>Oceanía</v>
      </c>
      <c r="E1075" s="2">
        <v>2018</v>
      </c>
      <c r="F1075" s="3" t="s">
        <v>50</v>
      </c>
      <c r="G1075" s="2">
        <f xml:space="preserve"> 2025 -DatosLimpios[[#This Row],[Year]]</f>
        <v>7</v>
      </c>
      <c r="H1075" s="1" t="str">
        <f>IF(TRIM(DatosLimpios[[#This Row],[Attack Type]])="","Unknown",PROPER(TRIM(LOWER(DatosLimpios[[#This Row],[Attack Type]]))))</f>
        <v>Phishing</v>
      </c>
      <c r="I1075" s="3" t="s">
        <v>69</v>
      </c>
      <c r="J107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075" s="11">
        <v>1243</v>
      </c>
      <c r="L1075" s="11">
        <f>IF(DatosLimpios[[#This Row],[Financial Loss (in Million $) ]]="",0,ABS(DatosLimpios[[#This Row],[Financial Loss (in Million $) ]]))*1000</f>
        <v>1243000</v>
      </c>
      <c r="M1075" s="11" t="str">
        <f>IF(DatosLimpios[[#This Row],[Perdida economica UNK]]&gt;4000000,"Alta", IF(DatosLimpios[[#This Row],[Perdida economica UNK]]&gt;100000,"Media", "Baja"))</f>
        <v>Media</v>
      </c>
      <c r="N1075" s="18" t="s">
        <v>1124</v>
      </c>
      <c r="O1075" s="3" t="s">
        <v>36</v>
      </c>
      <c r="P1075" s="2">
        <f>IF(DatosLimpios[[#This Row],[Number of Affected Users]]="six hundred",600,VALUE(DatosLimpios[[#This Row],[Number of Affected Users]]))</f>
        <v>605810</v>
      </c>
      <c r="Q1075" s="2">
        <f>IF(DatosLimpios[[#This Row],[Number of Affected Users]]="six hundred",600,VALUE(DatosLimpios[[#This Row],[Number of Affected Users]]))</f>
        <v>605810</v>
      </c>
      <c r="R1075" s="11">
        <f>DatosLimpios[[#This Row],[Perdida economica UNK]] /DatosLimpios[[#This Row],[Nº de Usuarios Afectados]]</f>
        <v>2.05179841864611</v>
      </c>
      <c r="S1075" s="11" t="str">
        <f>IF(DatosLimpios[[#This Row],[Perdida $ por Usuario]]&gt;100, "Grave",IF(DatosLimpios[[#This Row],[Perdida $ por Usuario]]&gt;40, "Moderada","Leve"))</f>
        <v>Leve</v>
      </c>
      <c r="T1075" s="1" t="str">
        <f t="shared" si="16"/>
        <v>Unknown</v>
      </c>
      <c r="U1075" s="3" t="s">
        <v>52</v>
      </c>
      <c r="V1075" s="3" t="s">
        <v>49</v>
      </c>
      <c r="W1075" s="2">
        <v>41</v>
      </c>
      <c r="X1075" s="2" t="str">
        <f>IF(DatosLimpios[[#This Row],[Incident Resolution Time (in Hours)]]&gt;50,"Tardia",IF(DatosLimpios[[#This Row],[Incident Resolution Time (in Hours)]]&gt;20,"Media","Rapida" ))</f>
        <v>Media</v>
      </c>
    </row>
    <row r="1076" spans="1:24" x14ac:dyDescent="0.25">
      <c r="A1076" s="2">
        <v>1084</v>
      </c>
      <c r="B1076" s="3" t="s">
        <v>58</v>
      </c>
      <c r="C10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076" s="1" t="str">
        <f>IFERROR(VLOOKUP(DatosLimpios[[#This Row],[Paises]], TablaRegiones[],2,FALSE), "Otra")</f>
        <v>Oceanía</v>
      </c>
      <c r="E1076" s="2">
        <v>2019</v>
      </c>
      <c r="F1076" s="3" t="s">
        <v>39</v>
      </c>
      <c r="G1076" s="2">
        <f xml:space="preserve"> 2025 -DatosLimpios[[#This Row],[Year]]</f>
        <v>6</v>
      </c>
      <c r="H1076" s="1" t="str">
        <f>IF(TRIM(DatosLimpios[[#This Row],[Attack Type]])="","Unknown",PROPER(TRIM(LOWER(DatosLimpios[[#This Row],[Attack Type]]))))</f>
        <v>Ddos</v>
      </c>
      <c r="I1076" s="3" t="s">
        <v>46</v>
      </c>
      <c r="J107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76" s="11">
        <v>127</v>
      </c>
      <c r="L1076" s="11">
        <f>IF(DatosLimpios[[#This Row],[Financial Loss (in Million $) ]]="",0,ABS(DatosLimpios[[#This Row],[Financial Loss (in Million $) ]]))*1000</f>
        <v>127000</v>
      </c>
      <c r="M1076" s="11" t="str">
        <f>IF(DatosLimpios[[#This Row],[Perdida economica UNK]]&gt;4000000,"Alta", IF(DatosLimpios[[#This Row],[Perdida economica UNK]]&gt;100000,"Media", "Baja"))</f>
        <v>Media</v>
      </c>
      <c r="N1076" s="18" t="s">
        <v>1125</v>
      </c>
      <c r="O1076" s="3" t="s">
        <v>33</v>
      </c>
      <c r="P1076" s="2">
        <f>IF(DatosLimpios[[#This Row],[Number of Affected Users]]="six hundred",600,VALUE(DatosLimpios[[#This Row],[Number of Affected Users]]))</f>
        <v>588345</v>
      </c>
      <c r="Q1076" s="2">
        <f>IF(DatosLimpios[[#This Row],[Number of Affected Users]]="six hundred",600,VALUE(DatosLimpios[[#This Row],[Number of Affected Users]]))</f>
        <v>588345</v>
      </c>
      <c r="R1076" s="11">
        <f>DatosLimpios[[#This Row],[Perdida economica UNK]] /DatosLimpios[[#This Row],[Nº de Usuarios Afectados]]</f>
        <v>0.21585974215808751</v>
      </c>
      <c r="S1076" s="11" t="str">
        <f>IF(DatosLimpios[[#This Row],[Perdida $ por Usuario]]&gt;100, "Grave",IF(DatosLimpios[[#This Row],[Perdida $ por Usuario]]&gt;40, "Moderada","Leve"))</f>
        <v>Leve</v>
      </c>
      <c r="T1076" s="1" t="str">
        <f t="shared" si="16"/>
        <v>Insider</v>
      </c>
      <c r="U1076" s="3" t="s">
        <v>15</v>
      </c>
      <c r="V1076" s="3" t="s">
        <v>49</v>
      </c>
      <c r="W1076" s="2">
        <v>49</v>
      </c>
      <c r="X1076" s="2" t="str">
        <f>IF(DatosLimpios[[#This Row],[Incident Resolution Time (in Hours)]]&gt;50,"Tardia",IF(DatosLimpios[[#This Row],[Incident Resolution Time (in Hours)]]&gt;20,"Media","Rapida" ))</f>
        <v>Media</v>
      </c>
    </row>
    <row r="1077" spans="1:24" x14ac:dyDescent="0.25">
      <c r="A1077" s="2">
        <v>1085</v>
      </c>
      <c r="B1077" s="3" t="s">
        <v>26</v>
      </c>
      <c r="C10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77" s="1" t="str">
        <f>IFERROR(VLOOKUP(DatosLimpios[[#This Row],[Paises]], TablaRegiones[],2,FALSE), "Otra")</f>
        <v>Europa</v>
      </c>
      <c r="E1077" s="2">
        <v>2019</v>
      </c>
      <c r="F1077" s="3" t="s">
        <v>50</v>
      </c>
      <c r="G1077" s="2">
        <f xml:space="preserve"> 2025 -DatosLimpios[[#This Row],[Year]]</f>
        <v>6</v>
      </c>
      <c r="H1077" s="1" t="str">
        <f>IF(TRIM(DatosLimpios[[#This Row],[Attack Type]])="","Unknown",PROPER(TRIM(LOWER(DatosLimpios[[#This Row],[Attack Type]]))))</f>
        <v>Phishing</v>
      </c>
      <c r="I1077" s="3" t="s">
        <v>69</v>
      </c>
      <c r="J107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077" s="11">
        <v>2158</v>
      </c>
      <c r="L1077" s="11">
        <f>IF(DatosLimpios[[#This Row],[Financial Loss (in Million $) ]]="",0,ABS(DatosLimpios[[#This Row],[Financial Loss (in Million $) ]]))*1000</f>
        <v>2158000</v>
      </c>
      <c r="M1077" s="11" t="str">
        <f>IF(DatosLimpios[[#This Row],[Perdida economica UNK]]&gt;4000000,"Alta", IF(DatosLimpios[[#This Row],[Perdida economica UNK]]&gt;100000,"Media", "Baja"))</f>
        <v>Media</v>
      </c>
      <c r="N1077" s="18" t="s">
        <v>1126</v>
      </c>
      <c r="O1077" s="3" t="s">
        <v>33</v>
      </c>
      <c r="P1077" s="2">
        <f>IF(DatosLimpios[[#This Row],[Number of Affected Users]]="six hundred",600,VALUE(DatosLimpios[[#This Row],[Number of Affected Users]]))</f>
        <v>831367</v>
      </c>
      <c r="Q1077" s="2">
        <f>IF(DatosLimpios[[#This Row],[Number of Affected Users]]="six hundred",600,VALUE(DatosLimpios[[#This Row],[Number of Affected Users]]))</f>
        <v>831367</v>
      </c>
      <c r="R1077" s="11">
        <f>DatosLimpios[[#This Row],[Perdida economica UNK]] /DatosLimpios[[#This Row],[Nº de Usuarios Afectados]]</f>
        <v>2.5957248724089363</v>
      </c>
      <c r="S1077" s="11" t="str">
        <f>IF(DatosLimpios[[#This Row],[Perdida $ por Usuario]]&gt;100, "Grave",IF(DatosLimpios[[#This Row],[Perdida $ por Usuario]]&gt;40, "Moderada","Leve"))</f>
        <v>Leve</v>
      </c>
      <c r="T1077" s="1" t="str">
        <f t="shared" si="16"/>
        <v>Insider</v>
      </c>
      <c r="U1077" s="3" t="s">
        <v>34</v>
      </c>
      <c r="V1077" s="3" t="s">
        <v>37</v>
      </c>
      <c r="W1077" s="2">
        <v>55</v>
      </c>
      <c r="X1077" s="2" t="str">
        <f>IF(DatosLimpios[[#This Row],[Incident Resolution Time (in Hours)]]&gt;50,"Tardia",IF(DatosLimpios[[#This Row],[Incident Resolution Time (in Hours)]]&gt;20,"Media","Rapida" ))</f>
        <v>Tardia</v>
      </c>
    </row>
    <row r="1078" spans="1:24" x14ac:dyDescent="0.25">
      <c r="A1078" s="2">
        <v>1086</v>
      </c>
      <c r="B1078" s="3" t="s">
        <v>66</v>
      </c>
      <c r="C10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78" s="1" t="str">
        <f>IFERROR(VLOOKUP(DatosLimpios[[#This Row],[Paises]], TablaRegiones[],2,FALSE), "Otra")</f>
        <v>América</v>
      </c>
      <c r="E1078" s="2">
        <v>2019</v>
      </c>
      <c r="F1078" s="3" t="s">
        <v>22</v>
      </c>
      <c r="G1078" s="2">
        <f xml:space="preserve"> 2025 -DatosLimpios[[#This Row],[Year]]</f>
        <v>6</v>
      </c>
      <c r="H1078" s="1" t="str">
        <f>IF(TRIM(DatosLimpios[[#This Row],[Attack Type]])="","Unknown",PROPER(TRIM(LOWER(DatosLimpios[[#This Row],[Attack Type]]))))</f>
        <v>Man-In-The-Middle</v>
      </c>
      <c r="I1078" s="3" t="s">
        <v>46</v>
      </c>
      <c r="J107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78" s="11">
        <v>1464</v>
      </c>
      <c r="L1078" s="11">
        <f>IF(DatosLimpios[[#This Row],[Financial Loss (in Million $) ]]="",0,ABS(DatosLimpios[[#This Row],[Financial Loss (in Million $) ]]))*1000</f>
        <v>1464000</v>
      </c>
      <c r="M1078" s="11" t="str">
        <f>IF(DatosLimpios[[#This Row],[Perdida economica UNK]]&gt;4000000,"Alta", IF(DatosLimpios[[#This Row],[Perdida economica UNK]]&gt;100000,"Media", "Baja"))</f>
        <v>Media</v>
      </c>
      <c r="N1078" s="18" t="s">
        <v>1127</v>
      </c>
      <c r="O1078" s="3" t="s">
        <v>14</v>
      </c>
      <c r="P1078" s="2">
        <f>IF(DatosLimpios[[#This Row],[Number of Affected Users]]="six hundred",600,VALUE(DatosLimpios[[#This Row],[Number of Affected Users]]))</f>
        <v>880671</v>
      </c>
      <c r="Q1078" s="2">
        <f>IF(DatosLimpios[[#This Row],[Number of Affected Users]]="six hundred",600,VALUE(DatosLimpios[[#This Row],[Number of Affected Users]]))</f>
        <v>880671</v>
      </c>
      <c r="R1078" s="11">
        <f>DatosLimpios[[#This Row],[Perdida economica UNK]] /DatosLimpios[[#This Row],[Nº de Usuarios Afectados]]</f>
        <v>1.6623688074207053</v>
      </c>
      <c r="S1078" s="11" t="str">
        <f>IF(DatosLimpios[[#This Row],[Perdida $ por Usuario]]&gt;100, "Grave",IF(DatosLimpios[[#This Row],[Perdida $ por Usuario]]&gt;40, "Moderada","Leve"))</f>
        <v>Leve</v>
      </c>
      <c r="T1078" s="1" t="str">
        <f t="shared" si="16"/>
        <v>Hacker Group</v>
      </c>
      <c r="U1078" s="3" t="s">
        <v>34</v>
      </c>
      <c r="V1078" s="3" t="s">
        <v>49</v>
      </c>
      <c r="W1078" s="2">
        <v>66</v>
      </c>
      <c r="X1078" s="2" t="str">
        <f>IF(DatosLimpios[[#This Row],[Incident Resolution Time (in Hours)]]&gt;50,"Tardia",IF(DatosLimpios[[#This Row],[Incident Resolution Time (in Hours)]]&gt;20,"Media","Rapida" ))</f>
        <v>Tardia</v>
      </c>
    </row>
    <row r="1079" spans="1:24" x14ac:dyDescent="0.25">
      <c r="A1079" s="2">
        <v>1087</v>
      </c>
      <c r="B1079" s="3" t="s">
        <v>41</v>
      </c>
      <c r="C10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079" s="1" t="str">
        <f>IFERROR(VLOOKUP(DatosLimpios[[#This Row],[Paises]], TablaRegiones[],2,FALSE), "Otra")</f>
        <v>Europa</v>
      </c>
      <c r="E1079" s="2">
        <v>2023</v>
      </c>
      <c r="F1079" s="3" t="s">
        <v>39</v>
      </c>
      <c r="G1079" s="2">
        <f xml:space="preserve"> 2025 -DatosLimpios[[#This Row],[Year]]</f>
        <v>2</v>
      </c>
      <c r="H1079" s="1" t="str">
        <f>IF(TRIM(DatosLimpios[[#This Row],[Attack Type]])="","Unknown",PROPER(TRIM(LOWER(DatosLimpios[[#This Row],[Attack Type]]))))</f>
        <v>Ddos</v>
      </c>
      <c r="I1079" s="3" t="s">
        <v>18</v>
      </c>
      <c r="J107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79" s="11">
        <v>9232</v>
      </c>
      <c r="L1079" s="11">
        <f>IF(DatosLimpios[[#This Row],[Financial Loss (in Million $) ]]="",0,ABS(DatosLimpios[[#This Row],[Financial Loss (in Million $) ]]))*1000</f>
        <v>9232000</v>
      </c>
      <c r="M1079" s="11" t="str">
        <f>IF(DatosLimpios[[#This Row],[Perdida economica UNK]]&gt;4000000,"Alta", IF(DatosLimpios[[#This Row],[Perdida economica UNK]]&gt;100000,"Media", "Baja"))</f>
        <v>Alta</v>
      </c>
      <c r="N1079" s="18" t="s">
        <v>1128</v>
      </c>
      <c r="O1079" s="3" t="s">
        <v>33</v>
      </c>
      <c r="P1079" s="2">
        <f>IF(DatosLimpios[[#This Row],[Number of Affected Users]]="six hundred",600,VALUE(DatosLimpios[[#This Row],[Number of Affected Users]]))</f>
        <v>418211</v>
      </c>
      <c r="Q1079" s="2">
        <f>IF(DatosLimpios[[#This Row],[Number of Affected Users]]="six hundred",600,VALUE(DatosLimpios[[#This Row],[Number of Affected Users]]))</f>
        <v>418211</v>
      </c>
      <c r="R1079" s="11">
        <f>DatosLimpios[[#This Row],[Perdida economica UNK]] /DatosLimpios[[#This Row],[Nº de Usuarios Afectados]]</f>
        <v>22.074981289349157</v>
      </c>
      <c r="S1079" s="11" t="str">
        <f>IF(DatosLimpios[[#This Row],[Perdida $ por Usuario]]&gt;100, "Grave",IF(DatosLimpios[[#This Row],[Perdida $ por Usuario]]&gt;40, "Moderada","Leve"))</f>
        <v>Leve</v>
      </c>
      <c r="T1079" s="1" t="str">
        <f t="shared" si="16"/>
        <v>Insider</v>
      </c>
      <c r="U1079" s="3" t="s">
        <v>15</v>
      </c>
      <c r="V1079" s="3" t="s">
        <v>57</v>
      </c>
      <c r="W1079" s="2">
        <v>39</v>
      </c>
      <c r="X1079" s="2" t="str">
        <f>IF(DatosLimpios[[#This Row],[Incident Resolution Time (in Hours)]]&gt;50,"Tardia",IF(DatosLimpios[[#This Row],[Incident Resolution Time (in Hours)]]&gt;20,"Media","Rapida" ))</f>
        <v>Media</v>
      </c>
    </row>
    <row r="1080" spans="1:24" x14ac:dyDescent="0.25">
      <c r="A1080" s="2">
        <v>1088</v>
      </c>
      <c r="B1080" s="3" t="s">
        <v>41</v>
      </c>
      <c r="C10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080" s="1" t="str">
        <f>IFERROR(VLOOKUP(DatosLimpios[[#This Row],[Paises]], TablaRegiones[],2,FALSE), "Otra")</f>
        <v>Europa</v>
      </c>
      <c r="E1080" s="2">
        <v>2022</v>
      </c>
      <c r="F1080" s="3" t="s">
        <v>22</v>
      </c>
      <c r="G1080" s="2">
        <f xml:space="preserve"> 2025 -DatosLimpios[[#This Row],[Year]]</f>
        <v>3</v>
      </c>
      <c r="H1080" s="1" t="str">
        <f>IF(TRIM(DatosLimpios[[#This Row],[Attack Type]])="","Unknown",PROPER(TRIM(LOWER(DatosLimpios[[#This Row],[Attack Type]]))))</f>
        <v>Man-In-The-Middle</v>
      </c>
      <c r="I1080" s="3" t="s">
        <v>18</v>
      </c>
      <c r="J108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80" s="11">
        <v>314</v>
      </c>
      <c r="L1080" s="11">
        <f>IF(DatosLimpios[[#This Row],[Financial Loss (in Million $) ]]="",0,ABS(DatosLimpios[[#This Row],[Financial Loss (in Million $) ]]))*1000</f>
        <v>314000</v>
      </c>
      <c r="M1080" s="11" t="str">
        <f>IF(DatosLimpios[[#This Row],[Perdida economica UNK]]&gt;4000000,"Alta", IF(DatosLimpios[[#This Row],[Perdida economica UNK]]&gt;100000,"Media", "Baja"))</f>
        <v>Media</v>
      </c>
      <c r="N1080" s="18" t="s">
        <v>1129</v>
      </c>
      <c r="O1080" s="3" t="s">
        <v>33</v>
      </c>
      <c r="P1080" s="2">
        <f>IF(DatosLimpios[[#This Row],[Number of Affected Users]]="six hundred",600,VALUE(DatosLimpios[[#This Row],[Number of Affected Users]]))</f>
        <v>264380</v>
      </c>
      <c r="Q1080" s="2">
        <f>IF(DatosLimpios[[#This Row],[Number of Affected Users]]="six hundred",600,VALUE(DatosLimpios[[#This Row],[Number of Affected Users]]))</f>
        <v>264380</v>
      </c>
      <c r="R1080" s="11">
        <f>DatosLimpios[[#This Row],[Perdida economica UNK]] /DatosLimpios[[#This Row],[Nº de Usuarios Afectados]]</f>
        <v>1.1876843936757697</v>
      </c>
      <c r="S1080" s="11" t="str">
        <f>IF(DatosLimpios[[#This Row],[Perdida $ por Usuario]]&gt;100, "Grave",IF(DatosLimpios[[#This Row],[Perdida $ por Usuario]]&gt;40, "Moderada","Leve"))</f>
        <v>Leve</v>
      </c>
      <c r="T1080" s="1" t="str">
        <f t="shared" si="16"/>
        <v>Insider</v>
      </c>
      <c r="U1080" s="3" t="s">
        <v>52</v>
      </c>
      <c r="V1080" s="3" t="s">
        <v>16</v>
      </c>
      <c r="W1080" s="2">
        <v>37</v>
      </c>
      <c r="X1080" s="2" t="str">
        <f>IF(DatosLimpios[[#This Row],[Incident Resolution Time (in Hours)]]&gt;50,"Tardia",IF(DatosLimpios[[#This Row],[Incident Resolution Time (in Hours)]]&gt;20,"Media","Rapida" ))</f>
        <v>Media</v>
      </c>
    </row>
    <row r="1081" spans="1:24" x14ac:dyDescent="0.25">
      <c r="A1081" s="2">
        <v>1089</v>
      </c>
      <c r="B1081" s="3" t="s">
        <v>66</v>
      </c>
      <c r="C10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81" s="1" t="str">
        <f>IFERROR(VLOOKUP(DatosLimpios[[#This Row],[Paises]], TablaRegiones[],2,FALSE), "Otra")</f>
        <v>América</v>
      </c>
      <c r="E1081" s="2">
        <v>2017</v>
      </c>
      <c r="F1081" s="3" t="s">
        <v>50</v>
      </c>
      <c r="G1081" s="2">
        <f xml:space="preserve"> 2025 -DatosLimpios[[#This Row],[Year]]</f>
        <v>8</v>
      </c>
      <c r="H1081" s="1" t="str">
        <f>IF(TRIM(DatosLimpios[[#This Row],[Attack Type]])="","Unknown",PROPER(TRIM(LOWER(DatosLimpios[[#This Row],[Attack Type]]))))</f>
        <v>Phishing</v>
      </c>
      <c r="I1081" s="3" t="s">
        <v>46</v>
      </c>
      <c r="J108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081" s="11">
        <v>925</v>
      </c>
      <c r="L1081" s="11">
        <f>IF(DatosLimpios[[#This Row],[Financial Loss (in Million $) ]]="",0,ABS(DatosLimpios[[#This Row],[Financial Loss (in Million $) ]]))*1000</f>
        <v>925000</v>
      </c>
      <c r="M1081" s="11" t="str">
        <f>IF(DatosLimpios[[#This Row],[Perdida economica UNK]]&gt;4000000,"Alta", IF(DatosLimpios[[#This Row],[Perdida economica UNK]]&gt;100000,"Media", "Baja"))</f>
        <v>Media</v>
      </c>
      <c r="N1081" s="18" t="s">
        <v>1130</v>
      </c>
      <c r="O1081" s="3" t="s">
        <v>14</v>
      </c>
      <c r="P1081" s="2">
        <f>IF(DatosLimpios[[#This Row],[Number of Affected Users]]="six hundred",600,VALUE(DatosLimpios[[#This Row],[Number of Affected Users]]))</f>
        <v>437974</v>
      </c>
      <c r="Q1081" s="2">
        <f>IF(DatosLimpios[[#This Row],[Number of Affected Users]]="six hundred",600,VALUE(DatosLimpios[[#This Row],[Number of Affected Users]]))</f>
        <v>437974</v>
      </c>
      <c r="R1081" s="11">
        <f>DatosLimpios[[#This Row],[Perdida economica UNK]] /DatosLimpios[[#This Row],[Nº de Usuarios Afectados]]</f>
        <v>2.1119975158342732</v>
      </c>
      <c r="S1081" s="11" t="str">
        <f>IF(DatosLimpios[[#This Row],[Perdida $ por Usuario]]&gt;100, "Grave",IF(DatosLimpios[[#This Row],[Perdida $ por Usuario]]&gt;40, "Moderada","Leve"))</f>
        <v>Leve</v>
      </c>
      <c r="T1081" s="1" t="str">
        <f t="shared" si="16"/>
        <v>Hacker Group</v>
      </c>
      <c r="U1081" s="3" t="s">
        <v>52</v>
      </c>
      <c r="V1081" s="3" t="s">
        <v>57</v>
      </c>
      <c r="W1081" s="2">
        <v>20</v>
      </c>
      <c r="X1081" s="2" t="str">
        <f>IF(DatosLimpios[[#This Row],[Incident Resolution Time (in Hours)]]&gt;50,"Tardia",IF(DatosLimpios[[#This Row],[Incident Resolution Time (in Hours)]]&gt;20,"Media","Rapida" ))</f>
        <v>Rapida</v>
      </c>
    </row>
    <row r="1082" spans="1:24" x14ac:dyDescent="0.25">
      <c r="A1082" s="2">
        <v>1090</v>
      </c>
      <c r="B1082" s="3" t="s">
        <v>45</v>
      </c>
      <c r="C10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082" s="1" t="str">
        <f>IFERROR(VLOOKUP(DatosLimpios[[#This Row],[Paises]], TablaRegiones[],2,FALSE), "Otra")</f>
        <v>Asia</v>
      </c>
      <c r="E1082" s="2">
        <v>2021</v>
      </c>
      <c r="F1082" s="3" t="s">
        <v>50</v>
      </c>
      <c r="G1082" s="2">
        <f xml:space="preserve"> 2025 -DatosLimpios[[#This Row],[Year]]</f>
        <v>4</v>
      </c>
      <c r="H1082" s="1" t="str">
        <f>IF(TRIM(DatosLimpios[[#This Row],[Attack Type]])="","Unknown",PROPER(TRIM(LOWER(DatosLimpios[[#This Row],[Attack Type]]))))</f>
        <v>Phishing</v>
      </c>
      <c r="I1082" s="3" t="s">
        <v>23</v>
      </c>
      <c r="J108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82" s="11">
        <v>371</v>
      </c>
      <c r="L1082" s="11">
        <f>IF(DatosLimpios[[#This Row],[Financial Loss (in Million $) ]]="",0,ABS(DatosLimpios[[#This Row],[Financial Loss (in Million $) ]]))*1000</f>
        <v>371000</v>
      </c>
      <c r="M1082" s="11" t="str">
        <f>IF(DatosLimpios[[#This Row],[Perdida economica UNK]]&gt;4000000,"Alta", IF(DatosLimpios[[#This Row],[Perdida economica UNK]]&gt;100000,"Media", "Baja"))</f>
        <v>Media</v>
      </c>
      <c r="N1082" s="18" t="s">
        <v>1131</v>
      </c>
      <c r="O1082" s="3" t="s">
        <v>14</v>
      </c>
      <c r="P1082" s="2">
        <f>IF(DatosLimpios[[#This Row],[Number of Affected Users]]="six hundred",600,VALUE(DatosLimpios[[#This Row],[Number of Affected Users]]))</f>
        <v>713949</v>
      </c>
      <c r="Q1082" s="2">
        <f>IF(DatosLimpios[[#This Row],[Number of Affected Users]]="six hundred",600,VALUE(DatosLimpios[[#This Row],[Number of Affected Users]]))</f>
        <v>713949</v>
      </c>
      <c r="R1082" s="11">
        <f>DatosLimpios[[#This Row],[Perdida economica UNK]] /DatosLimpios[[#This Row],[Nº de Usuarios Afectados]]</f>
        <v>0.5196449606344431</v>
      </c>
      <c r="S1082" s="11" t="str">
        <f>IF(DatosLimpios[[#This Row],[Perdida $ por Usuario]]&gt;100, "Grave",IF(DatosLimpios[[#This Row],[Perdida $ por Usuario]]&gt;40, "Moderada","Leve"))</f>
        <v>Leve</v>
      </c>
      <c r="T1082" s="1" t="str">
        <f t="shared" si="16"/>
        <v>Hacker Group</v>
      </c>
      <c r="U1082" s="3" t="s">
        <v>15</v>
      </c>
      <c r="V1082" s="3" t="s">
        <v>37</v>
      </c>
      <c r="W1082" s="2">
        <v>71</v>
      </c>
      <c r="X1082" s="2" t="str">
        <f>IF(DatosLimpios[[#This Row],[Incident Resolution Time (in Hours)]]&gt;50,"Tardia",IF(DatosLimpios[[#This Row],[Incident Resolution Time (in Hours)]]&gt;20,"Media","Rapida" ))</f>
        <v>Tardia</v>
      </c>
    </row>
    <row r="1083" spans="1:24" x14ac:dyDescent="0.25">
      <c r="A1083" s="2">
        <v>1091</v>
      </c>
      <c r="B1083" s="3" t="s">
        <v>87</v>
      </c>
      <c r="C10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083" s="1" t="str">
        <f>IFERROR(VLOOKUP(DatosLimpios[[#This Row],[Paises]], TablaRegiones[],2,FALSE), "Otra")</f>
        <v>América</v>
      </c>
      <c r="E1083" s="2">
        <v>2022</v>
      </c>
      <c r="F1083" s="3" t="s">
        <v>42</v>
      </c>
      <c r="G1083" s="2">
        <f xml:space="preserve"> 2025 -DatosLimpios[[#This Row],[Year]]</f>
        <v>3</v>
      </c>
      <c r="H1083" s="1" t="str">
        <f>IF(TRIM(DatosLimpios[[#This Row],[Attack Type]])="","Unknown",PROPER(TRIM(LOWER(DatosLimpios[[#This Row],[Attack Type]]))))</f>
        <v>Sql Injection</v>
      </c>
      <c r="I1083" s="3" t="s">
        <v>23</v>
      </c>
      <c r="J108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83" s="11">
        <v>85</v>
      </c>
      <c r="L1083" s="11">
        <f>IF(DatosLimpios[[#This Row],[Financial Loss (in Million $) ]]="",0,ABS(DatosLimpios[[#This Row],[Financial Loss (in Million $) ]]))*1000</f>
        <v>85000</v>
      </c>
      <c r="M1083" s="11" t="str">
        <f>IF(DatosLimpios[[#This Row],[Perdida economica UNK]]&gt;4000000,"Alta", IF(DatosLimpios[[#This Row],[Perdida economica UNK]]&gt;100000,"Media", "Baja"))</f>
        <v>Baja</v>
      </c>
      <c r="N1083" s="18" t="s">
        <v>1132</v>
      </c>
      <c r="O1083" s="3" t="s">
        <v>14</v>
      </c>
      <c r="P1083" s="2">
        <f>IF(DatosLimpios[[#This Row],[Number of Affected Users]]="six hundred",600,VALUE(DatosLimpios[[#This Row],[Number of Affected Users]]))</f>
        <v>523164</v>
      </c>
      <c r="Q1083" s="2">
        <f>IF(DatosLimpios[[#This Row],[Number of Affected Users]]="six hundred",600,VALUE(DatosLimpios[[#This Row],[Number of Affected Users]]))</f>
        <v>523164</v>
      </c>
      <c r="R1083" s="11">
        <f>DatosLimpios[[#This Row],[Perdida economica UNK]] /DatosLimpios[[#This Row],[Nº de Usuarios Afectados]]</f>
        <v>0.16247295303193646</v>
      </c>
      <c r="S1083" s="11" t="str">
        <f>IF(DatosLimpios[[#This Row],[Perdida $ por Usuario]]&gt;100, "Grave",IF(DatosLimpios[[#This Row],[Perdida $ por Usuario]]&gt;40, "Moderada","Leve"))</f>
        <v>Leve</v>
      </c>
      <c r="T1083" s="1" t="str">
        <f t="shared" si="16"/>
        <v>Hacker Group</v>
      </c>
      <c r="U1083" s="3" t="s">
        <v>25</v>
      </c>
      <c r="V1083" s="3" t="s">
        <v>31</v>
      </c>
      <c r="W1083" s="2">
        <v>30</v>
      </c>
      <c r="X1083" s="2" t="str">
        <f>IF(DatosLimpios[[#This Row],[Incident Resolution Time (in Hours)]]&gt;50,"Tardia",IF(DatosLimpios[[#This Row],[Incident Resolution Time (in Hours)]]&gt;20,"Media","Rapida" ))</f>
        <v>Media</v>
      </c>
    </row>
    <row r="1084" spans="1:24" x14ac:dyDescent="0.25">
      <c r="A1084" s="2">
        <v>1092</v>
      </c>
      <c r="B1084" s="3" t="s">
        <v>26</v>
      </c>
      <c r="C10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84" s="1" t="str">
        <f>IFERROR(VLOOKUP(DatosLimpios[[#This Row],[Paises]], TablaRegiones[],2,FALSE), "Otra")</f>
        <v>Europa</v>
      </c>
      <c r="E1084" s="2">
        <v>2015</v>
      </c>
      <c r="F1084" s="3" t="s">
        <v>39</v>
      </c>
      <c r="G1084" s="2">
        <f xml:space="preserve"> 2025 -DatosLimpios[[#This Row],[Year]]</f>
        <v>10</v>
      </c>
      <c r="H1084" s="1" t="str">
        <f>IF(TRIM(DatosLimpios[[#This Row],[Attack Type]])="","Unknown",PROPER(TRIM(LOWER(DatosLimpios[[#This Row],[Attack Type]]))))</f>
        <v>Ddos</v>
      </c>
      <c r="I1084" s="3" t="s">
        <v>27</v>
      </c>
      <c r="J108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84" s="11">
        <v>8523</v>
      </c>
      <c r="L1084" s="11">
        <f>IF(DatosLimpios[[#This Row],[Financial Loss (in Million $) ]]="",0,ABS(DatosLimpios[[#This Row],[Financial Loss (in Million $) ]]))*1000</f>
        <v>8523000</v>
      </c>
      <c r="M1084" s="11" t="str">
        <f>IF(DatosLimpios[[#This Row],[Perdida economica UNK]]&gt;4000000,"Alta", IF(DatosLimpios[[#This Row],[Perdida economica UNK]]&gt;100000,"Media", "Baja"))</f>
        <v>Alta</v>
      </c>
      <c r="N1084" s="18" t="s">
        <v>1133</v>
      </c>
      <c r="O1084" s="3" t="s">
        <v>33</v>
      </c>
      <c r="P1084" s="2">
        <f>IF(DatosLimpios[[#This Row],[Number of Affected Users]]="six hundred",600,VALUE(DatosLimpios[[#This Row],[Number of Affected Users]]))</f>
        <v>193852</v>
      </c>
      <c r="Q1084" s="2">
        <f>IF(DatosLimpios[[#This Row],[Number of Affected Users]]="six hundred",600,VALUE(DatosLimpios[[#This Row],[Number of Affected Users]]))</f>
        <v>193852</v>
      </c>
      <c r="R1084" s="11">
        <f>DatosLimpios[[#This Row],[Perdida economica UNK]] /DatosLimpios[[#This Row],[Nº de Usuarios Afectados]]</f>
        <v>43.966531168107629</v>
      </c>
      <c r="S1084" s="11" t="str">
        <f>IF(DatosLimpios[[#This Row],[Perdida $ por Usuario]]&gt;100, "Grave",IF(DatosLimpios[[#This Row],[Perdida $ por Usuario]]&gt;40, "Moderada","Leve"))</f>
        <v>Moderada</v>
      </c>
      <c r="T1084" s="1" t="str">
        <f t="shared" ref="T1084:T1147" si="17">IF(O1084="","Unknown",O1084)</f>
        <v>Insider</v>
      </c>
      <c r="U1084" s="3" t="s">
        <v>52</v>
      </c>
      <c r="V1084" s="3" t="s">
        <v>16</v>
      </c>
      <c r="W1084" s="2">
        <v>54</v>
      </c>
      <c r="X1084" s="2" t="str">
        <f>IF(DatosLimpios[[#This Row],[Incident Resolution Time (in Hours)]]&gt;50,"Tardia",IF(DatosLimpios[[#This Row],[Incident Resolution Time (in Hours)]]&gt;20,"Media","Rapida" ))</f>
        <v>Tardia</v>
      </c>
    </row>
    <row r="1085" spans="1:24" x14ac:dyDescent="0.25">
      <c r="A1085" s="2">
        <v>1093</v>
      </c>
      <c r="B1085" s="3" t="s">
        <v>26</v>
      </c>
      <c r="C10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85" s="1" t="str">
        <f>IFERROR(VLOOKUP(DatosLimpios[[#This Row],[Paises]], TablaRegiones[],2,FALSE), "Otra")</f>
        <v>Europa</v>
      </c>
      <c r="E1085" s="2">
        <v>2024</v>
      </c>
      <c r="F1085" s="3" t="s">
        <v>39</v>
      </c>
      <c r="G1085" s="2">
        <f xml:space="preserve"> 2025 -DatosLimpios[[#This Row],[Year]]</f>
        <v>1</v>
      </c>
      <c r="H1085" s="1" t="str">
        <f>IF(TRIM(DatosLimpios[[#This Row],[Attack Type]])="","Unknown",PROPER(TRIM(LOWER(DatosLimpios[[#This Row],[Attack Type]]))))</f>
        <v>Ddos</v>
      </c>
      <c r="I1085" s="3" t="s">
        <v>18</v>
      </c>
      <c r="J108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85" s="11">
        <v>1409</v>
      </c>
      <c r="L1085" s="11">
        <f>IF(DatosLimpios[[#This Row],[Financial Loss (in Million $) ]]="",0,ABS(DatosLimpios[[#This Row],[Financial Loss (in Million $) ]]))*1000</f>
        <v>1409000</v>
      </c>
      <c r="M1085" s="11" t="str">
        <f>IF(DatosLimpios[[#This Row],[Perdida economica UNK]]&gt;4000000,"Alta", IF(DatosLimpios[[#This Row],[Perdida economica UNK]]&gt;100000,"Media", "Baja"))</f>
        <v>Media</v>
      </c>
      <c r="N1085" s="18" t="s">
        <v>1134</v>
      </c>
      <c r="O1085" s="3" t="s">
        <v>29</v>
      </c>
      <c r="P1085" s="2">
        <f>IF(DatosLimpios[[#This Row],[Number of Affected Users]]="six hundred",600,VALUE(DatosLimpios[[#This Row],[Number of Affected Users]]))</f>
        <v>655640</v>
      </c>
      <c r="Q1085" s="2">
        <f>IF(DatosLimpios[[#This Row],[Number of Affected Users]]="six hundred",600,VALUE(DatosLimpios[[#This Row],[Number of Affected Users]]))</f>
        <v>655640</v>
      </c>
      <c r="R1085" s="11">
        <f>DatosLimpios[[#This Row],[Perdida economica UNK]] /DatosLimpios[[#This Row],[Nº de Usuarios Afectados]]</f>
        <v>2.1490452077359525</v>
      </c>
      <c r="S1085" s="11" t="str">
        <f>IF(DatosLimpios[[#This Row],[Perdida $ por Usuario]]&gt;100, "Grave",IF(DatosLimpios[[#This Row],[Perdida $ por Usuario]]&gt;40, "Moderada","Leve"))</f>
        <v>Leve</v>
      </c>
      <c r="T1085" s="1" t="str">
        <f t="shared" si="17"/>
        <v>Nation-state</v>
      </c>
      <c r="U1085" s="3" t="s">
        <v>52</v>
      </c>
      <c r="V1085" s="3" t="s">
        <v>49</v>
      </c>
      <c r="W1085" s="2">
        <v>61</v>
      </c>
      <c r="X1085" s="2" t="str">
        <f>IF(DatosLimpios[[#This Row],[Incident Resolution Time (in Hours)]]&gt;50,"Tardia",IF(DatosLimpios[[#This Row],[Incident Resolution Time (in Hours)]]&gt;20,"Media","Rapida" ))</f>
        <v>Tardia</v>
      </c>
    </row>
    <row r="1086" spans="1:24" x14ac:dyDescent="0.25">
      <c r="A1086" s="2">
        <v>1094</v>
      </c>
      <c r="B1086" s="3" t="s">
        <v>41</v>
      </c>
      <c r="C10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086" s="1" t="str">
        <f>IFERROR(VLOOKUP(DatosLimpios[[#This Row],[Paises]], TablaRegiones[],2,FALSE), "Otra")</f>
        <v>Europa</v>
      </c>
      <c r="E1086" s="2">
        <v>2021</v>
      </c>
      <c r="F1086" s="3" t="s">
        <v>50</v>
      </c>
      <c r="G1086" s="2">
        <f xml:space="preserve"> 2025 -DatosLimpios[[#This Row],[Year]]</f>
        <v>4</v>
      </c>
      <c r="H1086" s="1" t="str">
        <f>IF(TRIM(DatosLimpios[[#This Row],[Attack Type]])="","Unknown",PROPER(TRIM(LOWER(DatosLimpios[[#This Row],[Attack Type]]))))</f>
        <v>Phishing</v>
      </c>
      <c r="I1086" s="3" t="s">
        <v>23</v>
      </c>
      <c r="J108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86" s="11">
        <v>7602</v>
      </c>
      <c r="L1086" s="11">
        <f>IF(DatosLimpios[[#This Row],[Financial Loss (in Million $) ]]="",0,ABS(DatosLimpios[[#This Row],[Financial Loss (in Million $) ]]))*1000</f>
        <v>7602000</v>
      </c>
      <c r="M1086" s="11" t="str">
        <f>IF(DatosLimpios[[#This Row],[Perdida economica UNK]]&gt;4000000,"Alta", IF(DatosLimpios[[#This Row],[Perdida economica UNK]]&gt;100000,"Media", "Baja"))</f>
        <v>Alta</v>
      </c>
      <c r="N1086" s="18" t="s">
        <v>1135</v>
      </c>
      <c r="O1086" s="3" t="s">
        <v>33</v>
      </c>
      <c r="P1086" s="2">
        <f>IF(DatosLimpios[[#This Row],[Number of Affected Users]]="six hundred",600,VALUE(DatosLimpios[[#This Row],[Number of Affected Users]]))</f>
        <v>573328</v>
      </c>
      <c r="Q1086" s="2">
        <f>IF(DatosLimpios[[#This Row],[Number of Affected Users]]="six hundred",600,VALUE(DatosLimpios[[#This Row],[Number of Affected Users]]))</f>
        <v>573328</v>
      </c>
      <c r="R1086" s="11">
        <f>DatosLimpios[[#This Row],[Perdida economica UNK]] /DatosLimpios[[#This Row],[Nº de Usuarios Afectados]]</f>
        <v>13.259425669075991</v>
      </c>
      <c r="S1086" s="11" t="str">
        <f>IF(DatosLimpios[[#This Row],[Perdida $ por Usuario]]&gt;100, "Grave",IF(DatosLimpios[[#This Row],[Perdida $ por Usuario]]&gt;40, "Moderada","Leve"))</f>
        <v>Leve</v>
      </c>
      <c r="T1086" s="1" t="str">
        <f t="shared" si="17"/>
        <v>Insider</v>
      </c>
      <c r="U1086" s="3" t="s">
        <v>52</v>
      </c>
      <c r="V1086" s="3" t="s">
        <v>31</v>
      </c>
      <c r="W1086" s="2">
        <v>10</v>
      </c>
      <c r="X1086" s="2" t="str">
        <f>IF(DatosLimpios[[#This Row],[Incident Resolution Time (in Hours)]]&gt;50,"Tardia",IF(DatosLimpios[[#This Row],[Incident Resolution Time (in Hours)]]&gt;20,"Media","Rapida" ))</f>
        <v>Rapida</v>
      </c>
    </row>
    <row r="1087" spans="1:24" x14ac:dyDescent="0.25">
      <c r="A1087" s="2">
        <v>1095</v>
      </c>
      <c r="B1087" s="3" t="s">
        <v>26</v>
      </c>
      <c r="C10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87" s="1" t="str">
        <f>IFERROR(VLOOKUP(DatosLimpios[[#This Row],[Paises]], TablaRegiones[],2,FALSE), "Otra")</f>
        <v>Europa</v>
      </c>
      <c r="E1087" s="2">
        <v>2019</v>
      </c>
      <c r="F1087" s="3" t="s">
        <v>63</v>
      </c>
      <c r="G1087" s="2">
        <f xml:space="preserve"> 2025 -DatosLimpios[[#This Row],[Year]]</f>
        <v>6</v>
      </c>
      <c r="H1087" s="1" t="str">
        <f>IF(TRIM(DatosLimpios[[#This Row],[Attack Type]])="","Unknown",PROPER(TRIM(LOWER(DatosLimpios[[#This Row],[Attack Type]]))))</f>
        <v>Malware</v>
      </c>
      <c r="I1087" s="3" t="s">
        <v>69</v>
      </c>
      <c r="J108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087" s="11">
        <v>4627</v>
      </c>
      <c r="L1087" s="11">
        <f>IF(DatosLimpios[[#This Row],[Financial Loss (in Million $) ]]="",0,ABS(DatosLimpios[[#This Row],[Financial Loss (in Million $) ]]))*1000</f>
        <v>4627000</v>
      </c>
      <c r="M1087" s="11" t="str">
        <f>IF(DatosLimpios[[#This Row],[Perdida economica UNK]]&gt;4000000,"Alta", IF(DatosLimpios[[#This Row],[Perdida economica UNK]]&gt;100000,"Media", "Baja"))</f>
        <v>Alta</v>
      </c>
      <c r="N1087" s="18" t="s">
        <v>1136</v>
      </c>
      <c r="O1087" s="3" t="s">
        <v>14</v>
      </c>
      <c r="P1087" s="2">
        <f>IF(DatosLimpios[[#This Row],[Number of Affected Users]]="six hundred",600,VALUE(DatosLimpios[[#This Row],[Number of Affected Users]]))</f>
        <v>798717</v>
      </c>
      <c r="Q1087" s="2">
        <f>IF(DatosLimpios[[#This Row],[Number of Affected Users]]="six hundred",600,VALUE(DatosLimpios[[#This Row],[Number of Affected Users]]))</f>
        <v>798717</v>
      </c>
      <c r="R1087" s="11">
        <f>DatosLimpios[[#This Row],[Perdida economica UNK]] /DatosLimpios[[#This Row],[Nº de Usuarios Afectados]]</f>
        <v>5.7930405888443595</v>
      </c>
      <c r="S1087" s="11" t="str">
        <f>IF(DatosLimpios[[#This Row],[Perdida $ por Usuario]]&gt;100, "Grave",IF(DatosLimpios[[#This Row],[Perdida $ por Usuario]]&gt;40, "Moderada","Leve"))</f>
        <v>Leve</v>
      </c>
      <c r="T1087" s="1" t="str">
        <f t="shared" si="17"/>
        <v>Hacker Group</v>
      </c>
      <c r="U1087" s="3" t="s">
        <v>34</v>
      </c>
      <c r="V1087" s="3" t="s">
        <v>57</v>
      </c>
      <c r="W1087" s="2">
        <v>10</v>
      </c>
      <c r="X1087" s="2" t="str">
        <f>IF(DatosLimpios[[#This Row],[Incident Resolution Time (in Hours)]]&gt;50,"Tardia",IF(DatosLimpios[[#This Row],[Incident Resolution Time (in Hours)]]&gt;20,"Media","Rapida" ))</f>
        <v>Rapida</v>
      </c>
    </row>
    <row r="1088" spans="1:24" x14ac:dyDescent="0.25">
      <c r="A1088" s="2">
        <v>1096</v>
      </c>
      <c r="B1088" s="3" t="s">
        <v>66</v>
      </c>
      <c r="C10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88" s="1" t="str">
        <f>IFERROR(VLOOKUP(DatosLimpios[[#This Row],[Paises]], TablaRegiones[],2,FALSE), "Otra")</f>
        <v>América</v>
      </c>
      <c r="E1088" s="2">
        <v>2019</v>
      </c>
      <c r="F1088" s="3" t="s">
        <v>39</v>
      </c>
      <c r="G1088" s="2">
        <f xml:space="preserve"> 2025 -DatosLimpios[[#This Row],[Year]]</f>
        <v>6</v>
      </c>
      <c r="H1088" s="1" t="str">
        <f>IF(TRIM(DatosLimpios[[#This Row],[Attack Type]])="","Unknown",PROPER(TRIM(LOWER(DatosLimpios[[#This Row],[Attack Type]]))))</f>
        <v>Ddos</v>
      </c>
      <c r="I1088" s="3" t="s">
        <v>27</v>
      </c>
      <c r="J108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88" s="11">
        <v>5986</v>
      </c>
      <c r="L1088" s="11">
        <f>IF(DatosLimpios[[#This Row],[Financial Loss (in Million $) ]]="",0,ABS(DatosLimpios[[#This Row],[Financial Loss (in Million $) ]]))*1000</f>
        <v>5986000</v>
      </c>
      <c r="M1088" s="11" t="str">
        <f>IF(DatosLimpios[[#This Row],[Perdida economica UNK]]&gt;4000000,"Alta", IF(DatosLimpios[[#This Row],[Perdida economica UNK]]&gt;100000,"Media", "Baja"))</f>
        <v>Alta</v>
      </c>
      <c r="N1088" s="18" t="s">
        <v>1137</v>
      </c>
      <c r="O1088" s="3" t="s">
        <v>29</v>
      </c>
      <c r="P1088" s="2">
        <f>IF(DatosLimpios[[#This Row],[Number of Affected Users]]="six hundred",600,VALUE(DatosLimpios[[#This Row],[Number of Affected Users]]))</f>
        <v>899413</v>
      </c>
      <c r="Q1088" s="2">
        <f>IF(DatosLimpios[[#This Row],[Number of Affected Users]]="six hundred",600,VALUE(DatosLimpios[[#This Row],[Number of Affected Users]]))</f>
        <v>899413</v>
      </c>
      <c r="R1088" s="11">
        <f>DatosLimpios[[#This Row],[Perdida economica UNK]] /DatosLimpios[[#This Row],[Nº de Usuarios Afectados]]</f>
        <v>6.6554519447684211</v>
      </c>
      <c r="S1088" s="11" t="str">
        <f>IF(DatosLimpios[[#This Row],[Perdida $ por Usuario]]&gt;100, "Grave",IF(DatosLimpios[[#This Row],[Perdida $ por Usuario]]&gt;40, "Moderada","Leve"))</f>
        <v>Leve</v>
      </c>
      <c r="T1088" s="1" t="str">
        <f t="shared" si="17"/>
        <v>Nation-state</v>
      </c>
      <c r="U1088" s="3" t="s">
        <v>25</v>
      </c>
      <c r="V1088" s="3" t="s">
        <v>57</v>
      </c>
      <c r="W1088" s="2">
        <v>11</v>
      </c>
      <c r="X1088" s="2" t="str">
        <f>IF(DatosLimpios[[#This Row],[Incident Resolution Time (in Hours)]]&gt;50,"Tardia",IF(DatosLimpios[[#This Row],[Incident Resolution Time (in Hours)]]&gt;20,"Media","Rapida" ))</f>
        <v>Rapida</v>
      </c>
    </row>
    <row r="1089" spans="1:24" x14ac:dyDescent="0.25">
      <c r="A1089" s="2">
        <v>1097</v>
      </c>
      <c r="B1089" s="3" t="s">
        <v>41</v>
      </c>
      <c r="C10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089" s="1" t="str">
        <f>IFERROR(VLOOKUP(DatosLimpios[[#This Row],[Paises]], TablaRegiones[],2,FALSE), "Otra")</f>
        <v>Europa</v>
      </c>
      <c r="E1089" s="2">
        <v>2017</v>
      </c>
      <c r="F1089" s="3" t="s">
        <v>42</v>
      </c>
      <c r="G1089" s="2">
        <f xml:space="preserve"> 2025 -DatosLimpios[[#This Row],[Year]]</f>
        <v>8</v>
      </c>
      <c r="H1089" s="1" t="str">
        <f>IF(TRIM(DatosLimpios[[#This Row],[Attack Type]])="","Unknown",PROPER(TRIM(LOWER(DatosLimpios[[#This Row],[Attack Type]]))))</f>
        <v>Sql Injection</v>
      </c>
      <c r="I1089" s="3" t="s">
        <v>47</v>
      </c>
      <c r="J108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89" s="11">
        <v>1875</v>
      </c>
      <c r="L1089" s="11">
        <f>IF(DatosLimpios[[#This Row],[Financial Loss (in Million $) ]]="",0,ABS(DatosLimpios[[#This Row],[Financial Loss (in Million $) ]]))*1000</f>
        <v>1875000</v>
      </c>
      <c r="M1089" s="11" t="str">
        <f>IF(DatosLimpios[[#This Row],[Perdida economica UNK]]&gt;4000000,"Alta", IF(DatosLimpios[[#This Row],[Perdida economica UNK]]&gt;100000,"Media", "Baja"))</f>
        <v>Media</v>
      </c>
      <c r="N1089" s="18" t="s">
        <v>1138</v>
      </c>
      <c r="O1089" s="3" t="s">
        <v>29</v>
      </c>
      <c r="P1089" s="2">
        <f>IF(DatosLimpios[[#This Row],[Number of Affected Users]]="six hundred",600,VALUE(DatosLimpios[[#This Row],[Number of Affected Users]]))</f>
        <v>436009</v>
      </c>
      <c r="Q1089" s="2">
        <f>IF(DatosLimpios[[#This Row],[Number of Affected Users]]="six hundred",600,VALUE(DatosLimpios[[#This Row],[Number of Affected Users]]))</f>
        <v>436009</v>
      </c>
      <c r="R1089" s="11">
        <f>DatosLimpios[[#This Row],[Perdida economica UNK]] /DatosLimpios[[#This Row],[Nº de Usuarios Afectados]]</f>
        <v>4.3003699464919301</v>
      </c>
      <c r="S1089" s="11" t="str">
        <f>IF(DatosLimpios[[#This Row],[Perdida $ por Usuario]]&gt;100, "Grave",IF(DatosLimpios[[#This Row],[Perdida $ por Usuario]]&gt;40, "Moderada","Leve"))</f>
        <v>Leve</v>
      </c>
      <c r="T1089" s="1" t="str">
        <f t="shared" si="17"/>
        <v>Nation-state</v>
      </c>
      <c r="U1089" s="3" t="s">
        <v>34</v>
      </c>
      <c r="V1089" s="3" t="s">
        <v>31</v>
      </c>
      <c r="W1089" s="2">
        <v>44</v>
      </c>
      <c r="X1089" s="2" t="str">
        <f>IF(DatosLimpios[[#This Row],[Incident Resolution Time (in Hours)]]&gt;50,"Tardia",IF(DatosLimpios[[#This Row],[Incident Resolution Time (in Hours)]]&gt;20,"Media","Rapida" ))</f>
        <v>Media</v>
      </c>
    </row>
    <row r="1090" spans="1:24" x14ac:dyDescent="0.25">
      <c r="A1090" s="2">
        <v>1098</v>
      </c>
      <c r="B1090" s="3" t="s">
        <v>26</v>
      </c>
      <c r="C10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090" s="1" t="str">
        <f>IFERROR(VLOOKUP(DatosLimpios[[#This Row],[Paises]], TablaRegiones[],2,FALSE), "Otra")</f>
        <v>Europa</v>
      </c>
      <c r="E1090" s="2">
        <v>2020</v>
      </c>
      <c r="F1090" s="3" t="s">
        <v>42</v>
      </c>
      <c r="G1090" s="2">
        <f xml:space="preserve"> 2025 -DatosLimpios[[#This Row],[Year]]</f>
        <v>5</v>
      </c>
      <c r="H1090" s="1" t="str">
        <f>IF(TRIM(DatosLimpios[[#This Row],[Attack Type]])="","Unknown",PROPER(TRIM(LOWER(DatosLimpios[[#This Row],[Attack Type]]))))</f>
        <v>Sql Injection</v>
      </c>
      <c r="I1090" s="3" t="s">
        <v>18</v>
      </c>
      <c r="J109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090" s="11">
        <v>563</v>
      </c>
      <c r="L1090" s="11">
        <f>IF(DatosLimpios[[#This Row],[Financial Loss (in Million $) ]]="",0,ABS(DatosLimpios[[#This Row],[Financial Loss (in Million $) ]]))*1000</f>
        <v>563000</v>
      </c>
      <c r="M1090" s="11" t="str">
        <f>IF(DatosLimpios[[#This Row],[Perdida economica UNK]]&gt;4000000,"Alta", IF(DatosLimpios[[#This Row],[Perdida economica UNK]]&gt;100000,"Media", "Baja"))</f>
        <v>Media</v>
      </c>
      <c r="N1090" s="18" t="s">
        <v>1139</v>
      </c>
      <c r="O1090" s="3" t="s">
        <v>29</v>
      </c>
      <c r="P1090" s="2">
        <f>IF(DatosLimpios[[#This Row],[Number of Affected Users]]="six hundred",600,VALUE(DatosLimpios[[#This Row],[Number of Affected Users]]))</f>
        <v>142291</v>
      </c>
      <c r="Q1090" s="2">
        <f>IF(DatosLimpios[[#This Row],[Number of Affected Users]]="six hundred",600,VALUE(DatosLimpios[[#This Row],[Number of Affected Users]]))</f>
        <v>142291</v>
      </c>
      <c r="R1090" s="11">
        <f>DatosLimpios[[#This Row],[Perdida economica UNK]] /DatosLimpios[[#This Row],[Nº de Usuarios Afectados]]</f>
        <v>3.9566803241245054</v>
      </c>
      <c r="S1090" s="11" t="str">
        <f>IF(DatosLimpios[[#This Row],[Perdida $ por Usuario]]&gt;100, "Grave",IF(DatosLimpios[[#This Row],[Perdida $ por Usuario]]&gt;40, "Moderada","Leve"))</f>
        <v>Leve</v>
      </c>
      <c r="T1090" s="1" t="str">
        <f t="shared" si="17"/>
        <v>Nation-state</v>
      </c>
      <c r="U1090" s="3" t="s">
        <v>25</v>
      </c>
      <c r="V1090" s="3" t="s">
        <v>16</v>
      </c>
      <c r="W1090" s="2">
        <v>29</v>
      </c>
      <c r="X1090" s="2" t="str">
        <f>IF(DatosLimpios[[#This Row],[Incident Resolution Time (in Hours)]]&gt;50,"Tardia",IF(DatosLimpios[[#This Row],[Incident Resolution Time (in Hours)]]&gt;20,"Media","Rapida" ))</f>
        <v>Media</v>
      </c>
    </row>
    <row r="1091" spans="1:24" x14ac:dyDescent="0.25">
      <c r="A1091" s="2">
        <v>1099</v>
      </c>
      <c r="B1091" s="3" t="s">
        <v>32</v>
      </c>
      <c r="C10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091" s="1" t="str">
        <f>IFERROR(VLOOKUP(DatosLimpios[[#This Row],[Paises]], TablaRegiones[],2,FALSE), "Otra")</f>
        <v>Europa</v>
      </c>
      <c r="E1091" s="2">
        <v>2019</v>
      </c>
      <c r="F1091" s="3" t="s">
        <v>22</v>
      </c>
      <c r="G1091" s="2">
        <f xml:space="preserve"> 2025 -DatosLimpios[[#This Row],[Year]]</f>
        <v>6</v>
      </c>
      <c r="H1091" s="1" t="str">
        <f>IF(TRIM(DatosLimpios[[#This Row],[Attack Type]])="","Unknown",PROPER(TRIM(LOWER(DatosLimpios[[#This Row],[Attack Type]]))))</f>
        <v>Man-In-The-Middle</v>
      </c>
      <c r="I1091" s="3" t="s">
        <v>69</v>
      </c>
      <c r="J109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091" s="11">
        <v>648</v>
      </c>
      <c r="L1091" s="11">
        <f>IF(DatosLimpios[[#This Row],[Financial Loss (in Million $) ]]="",0,ABS(DatosLimpios[[#This Row],[Financial Loss (in Million $) ]]))*1000</f>
        <v>648000</v>
      </c>
      <c r="M1091" s="11" t="str">
        <f>IF(DatosLimpios[[#This Row],[Perdida economica UNK]]&gt;4000000,"Alta", IF(DatosLimpios[[#This Row],[Perdida economica UNK]]&gt;100000,"Media", "Baja"))</f>
        <v>Media</v>
      </c>
      <c r="N1091" s="18" t="s">
        <v>1140</v>
      </c>
      <c r="O1091" s="3" t="s">
        <v>36</v>
      </c>
      <c r="P1091" s="2">
        <f>IF(DatosLimpios[[#This Row],[Number of Affected Users]]="six hundred",600,VALUE(DatosLimpios[[#This Row],[Number of Affected Users]]))</f>
        <v>276197</v>
      </c>
      <c r="Q1091" s="2">
        <f>IF(DatosLimpios[[#This Row],[Number of Affected Users]]="six hundred",600,VALUE(DatosLimpios[[#This Row],[Number of Affected Users]]))</f>
        <v>276197</v>
      </c>
      <c r="R1091" s="11">
        <f>DatosLimpios[[#This Row],[Perdida economica UNK]] /DatosLimpios[[#This Row],[Nº de Usuarios Afectados]]</f>
        <v>2.3461514788357585</v>
      </c>
      <c r="S1091" s="11" t="str">
        <f>IF(DatosLimpios[[#This Row],[Perdida $ por Usuario]]&gt;100, "Grave",IF(DatosLimpios[[#This Row],[Perdida $ por Usuario]]&gt;40, "Moderada","Leve"))</f>
        <v>Leve</v>
      </c>
      <c r="T1091" s="1" t="str">
        <f t="shared" si="17"/>
        <v>Unknown</v>
      </c>
      <c r="U1091" s="3" t="s">
        <v>52</v>
      </c>
      <c r="V1091" s="3" t="s">
        <v>49</v>
      </c>
      <c r="W1091" s="2">
        <v>2</v>
      </c>
      <c r="X1091" s="2" t="str">
        <f>IF(DatosLimpios[[#This Row],[Incident Resolution Time (in Hours)]]&gt;50,"Tardia",IF(DatosLimpios[[#This Row],[Incident Resolution Time (in Hours)]]&gt;20,"Media","Rapida" ))</f>
        <v>Rapida</v>
      </c>
    </row>
    <row r="1092" spans="1:24" x14ac:dyDescent="0.25">
      <c r="A1092" s="2">
        <v>1100</v>
      </c>
      <c r="B1092" s="3" t="s">
        <v>60</v>
      </c>
      <c r="C10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92" s="1" t="str">
        <f>IFERROR(VLOOKUP(DatosLimpios[[#This Row],[Paises]], TablaRegiones[],2,FALSE), "Otra")</f>
        <v>Asia</v>
      </c>
      <c r="E1092" s="2">
        <v>2020</v>
      </c>
      <c r="F1092" s="3" t="s">
        <v>17</v>
      </c>
      <c r="G1092" s="2">
        <f xml:space="preserve"> 2025 -DatosLimpios[[#This Row],[Year]]</f>
        <v>5</v>
      </c>
      <c r="H1092" s="1" t="str">
        <f>IF(TRIM(DatosLimpios[[#This Row],[Attack Type]])="","Unknown",PROPER(TRIM(LOWER(DatosLimpios[[#This Row],[Attack Type]]))))</f>
        <v>Ransomware</v>
      </c>
      <c r="I1092" s="3" t="s">
        <v>23</v>
      </c>
      <c r="J109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92" s="11">
        <v>3361</v>
      </c>
      <c r="L1092" s="11">
        <f>IF(DatosLimpios[[#This Row],[Financial Loss (in Million $) ]]="",0,ABS(DatosLimpios[[#This Row],[Financial Loss (in Million $) ]]))*1000</f>
        <v>3361000</v>
      </c>
      <c r="M1092" s="11" t="str">
        <f>IF(DatosLimpios[[#This Row],[Perdida economica UNK]]&gt;4000000,"Alta", IF(DatosLimpios[[#This Row],[Perdida economica UNK]]&gt;100000,"Media", "Baja"))</f>
        <v>Media</v>
      </c>
      <c r="N1092" s="18" t="s">
        <v>1141</v>
      </c>
      <c r="O1092" s="3" t="s">
        <v>14</v>
      </c>
      <c r="P1092" s="2">
        <f>IF(DatosLimpios[[#This Row],[Number of Affected Users]]="six hundred",600,VALUE(DatosLimpios[[#This Row],[Number of Affected Users]]))</f>
        <v>807918</v>
      </c>
      <c r="Q1092" s="2">
        <f>IF(DatosLimpios[[#This Row],[Number of Affected Users]]="six hundred",600,VALUE(DatosLimpios[[#This Row],[Number of Affected Users]]))</f>
        <v>807918</v>
      </c>
      <c r="R1092" s="11">
        <f>DatosLimpios[[#This Row],[Perdida economica UNK]] /DatosLimpios[[#This Row],[Nº de Usuarios Afectados]]</f>
        <v>4.1600756512418338</v>
      </c>
      <c r="S1092" s="11" t="str">
        <f>IF(DatosLimpios[[#This Row],[Perdida $ por Usuario]]&gt;100, "Grave",IF(DatosLimpios[[#This Row],[Perdida $ por Usuario]]&gt;40, "Moderada","Leve"))</f>
        <v>Leve</v>
      </c>
      <c r="T1092" s="1" t="str">
        <f t="shared" si="17"/>
        <v>Hacker Group</v>
      </c>
      <c r="U1092" s="3" t="s">
        <v>34</v>
      </c>
      <c r="V1092" s="3" t="s">
        <v>37</v>
      </c>
      <c r="W1092" s="2">
        <v>37</v>
      </c>
      <c r="X1092" s="2" t="str">
        <f>IF(DatosLimpios[[#This Row],[Incident Resolution Time (in Hours)]]&gt;50,"Tardia",IF(DatosLimpios[[#This Row],[Incident Resolution Time (in Hours)]]&gt;20,"Media","Rapida" ))</f>
        <v>Media</v>
      </c>
    </row>
    <row r="1093" spans="1:24" x14ac:dyDescent="0.25">
      <c r="A1093" s="2">
        <v>1101</v>
      </c>
      <c r="B1093" s="3" t="s">
        <v>41</v>
      </c>
      <c r="C10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093" s="1" t="str">
        <f>IFERROR(VLOOKUP(DatosLimpios[[#This Row],[Paises]], TablaRegiones[],2,FALSE), "Otra")</f>
        <v>Europa</v>
      </c>
      <c r="E1093" s="2">
        <v>2021</v>
      </c>
      <c r="F1093" s="3" t="s">
        <v>22</v>
      </c>
      <c r="G1093" s="2">
        <f xml:space="preserve"> 2025 -DatosLimpios[[#This Row],[Year]]</f>
        <v>4</v>
      </c>
      <c r="H1093" s="1" t="str">
        <f>IF(TRIM(DatosLimpios[[#This Row],[Attack Type]])="","Unknown",PROPER(TRIM(LOWER(DatosLimpios[[#This Row],[Attack Type]]))))</f>
        <v>Man-In-The-Middle</v>
      </c>
      <c r="I1093" s="3" t="s">
        <v>27</v>
      </c>
      <c r="J109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093" s="11">
        <v>9099</v>
      </c>
      <c r="L1093" s="11">
        <f>IF(DatosLimpios[[#This Row],[Financial Loss (in Million $) ]]="",0,ABS(DatosLimpios[[#This Row],[Financial Loss (in Million $) ]]))*1000</f>
        <v>9099000</v>
      </c>
      <c r="M1093" s="11" t="str">
        <f>IF(DatosLimpios[[#This Row],[Perdida economica UNK]]&gt;4000000,"Alta", IF(DatosLimpios[[#This Row],[Perdida economica UNK]]&gt;100000,"Media", "Baja"))</f>
        <v>Alta</v>
      </c>
      <c r="N1093" s="18" t="s">
        <v>1142</v>
      </c>
      <c r="O1093" s="3" t="s">
        <v>14</v>
      </c>
      <c r="P1093" s="2">
        <f>IF(DatosLimpios[[#This Row],[Number of Affected Users]]="six hundred",600,VALUE(DatosLimpios[[#This Row],[Number of Affected Users]]))</f>
        <v>483484</v>
      </c>
      <c r="Q1093" s="2">
        <f>IF(DatosLimpios[[#This Row],[Number of Affected Users]]="six hundred",600,VALUE(DatosLimpios[[#This Row],[Number of Affected Users]]))</f>
        <v>483484</v>
      </c>
      <c r="R1093" s="11">
        <f>DatosLimpios[[#This Row],[Perdida economica UNK]] /DatosLimpios[[#This Row],[Nº de Usuarios Afectados]]</f>
        <v>18.819650701988071</v>
      </c>
      <c r="S1093" s="11" t="str">
        <f>IF(DatosLimpios[[#This Row],[Perdida $ por Usuario]]&gt;100, "Grave",IF(DatosLimpios[[#This Row],[Perdida $ por Usuario]]&gt;40, "Moderada","Leve"))</f>
        <v>Leve</v>
      </c>
      <c r="T1093" s="1" t="str">
        <f t="shared" si="17"/>
        <v>Hacker Group</v>
      </c>
      <c r="U1093" s="3" t="s">
        <v>15</v>
      </c>
      <c r="V1093" s="3" t="s">
        <v>16</v>
      </c>
      <c r="W1093" s="2">
        <v>2</v>
      </c>
      <c r="X1093" s="2" t="str">
        <f>IF(DatosLimpios[[#This Row],[Incident Resolution Time (in Hours)]]&gt;50,"Tardia",IF(DatosLimpios[[#This Row],[Incident Resolution Time (in Hours)]]&gt;20,"Media","Rapida" ))</f>
        <v>Rapida</v>
      </c>
    </row>
    <row r="1094" spans="1:24" x14ac:dyDescent="0.25">
      <c r="A1094" s="2">
        <v>1102</v>
      </c>
      <c r="B1094" s="3" t="s">
        <v>60</v>
      </c>
      <c r="C10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094" s="1" t="str">
        <f>IFERROR(VLOOKUP(DatosLimpios[[#This Row],[Paises]], TablaRegiones[],2,FALSE), "Otra")</f>
        <v>Asia</v>
      </c>
      <c r="E1094" s="2">
        <v>2015</v>
      </c>
      <c r="F1094" s="3" t="s">
        <v>17</v>
      </c>
      <c r="G1094" s="2">
        <f xml:space="preserve"> 2025 -DatosLimpios[[#This Row],[Year]]</f>
        <v>10</v>
      </c>
      <c r="H1094" s="1" t="str">
        <f>IF(TRIM(DatosLimpios[[#This Row],[Attack Type]])="","Unknown",PROPER(TRIM(LOWER(DatosLimpios[[#This Row],[Attack Type]]))))</f>
        <v>Ransomware</v>
      </c>
      <c r="I1094" s="3" t="s">
        <v>23</v>
      </c>
      <c r="J109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94" s="11">
        <v>4179</v>
      </c>
      <c r="L1094" s="11">
        <f>IF(DatosLimpios[[#This Row],[Financial Loss (in Million $) ]]="",0,ABS(DatosLimpios[[#This Row],[Financial Loss (in Million $) ]]))*1000</f>
        <v>4179000</v>
      </c>
      <c r="M1094" s="11" t="str">
        <f>IF(DatosLimpios[[#This Row],[Perdida economica UNK]]&gt;4000000,"Alta", IF(DatosLimpios[[#This Row],[Perdida economica UNK]]&gt;100000,"Media", "Baja"))</f>
        <v>Alta</v>
      </c>
      <c r="N1094" s="18" t="s">
        <v>1143</v>
      </c>
      <c r="O1094" s="3" t="s">
        <v>33</v>
      </c>
      <c r="P1094" s="2">
        <f>IF(DatosLimpios[[#This Row],[Number of Affected Users]]="six hundred",600,VALUE(DatosLimpios[[#This Row],[Number of Affected Users]]))</f>
        <v>7290</v>
      </c>
      <c r="Q1094" s="2">
        <f>IF(DatosLimpios[[#This Row],[Number of Affected Users]]="six hundred",600,VALUE(DatosLimpios[[#This Row],[Number of Affected Users]]))</f>
        <v>7290</v>
      </c>
      <c r="R1094" s="11">
        <f>DatosLimpios[[#This Row],[Perdida economica UNK]] /DatosLimpios[[#This Row],[Nº de Usuarios Afectados]]</f>
        <v>573.25102880658437</v>
      </c>
      <c r="S1094" s="11" t="str">
        <f>IF(DatosLimpios[[#This Row],[Perdida $ por Usuario]]&gt;100, "Grave",IF(DatosLimpios[[#This Row],[Perdida $ por Usuario]]&gt;40, "Moderada","Leve"))</f>
        <v>Grave</v>
      </c>
      <c r="T1094" s="1" t="str">
        <f t="shared" si="17"/>
        <v>Insider</v>
      </c>
      <c r="U1094" s="3" t="s">
        <v>25</v>
      </c>
      <c r="V1094" s="3" t="s">
        <v>31</v>
      </c>
      <c r="W1094" s="2">
        <v>32</v>
      </c>
      <c r="X1094" s="2" t="str">
        <f>IF(DatosLimpios[[#This Row],[Incident Resolution Time (in Hours)]]&gt;50,"Tardia",IF(DatosLimpios[[#This Row],[Incident Resolution Time (in Hours)]]&gt;20,"Media","Rapida" ))</f>
        <v>Media</v>
      </c>
    </row>
    <row r="1095" spans="1:24" x14ac:dyDescent="0.25">
      <c r="A1095" s="2">
        <v>1103</v>
      </c>
      <c r="B1095" s="3" t="s">
        <v>45</v>
      </c>
      <c r="C10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095" s="1" t="str">
        <f>IFERROR(VLOOKUP(DatosLimpios[[#This Row],[Paises]], TablaRegiones[],2,FALSE), "Otra")</f>
        <v>Asia</v>
      </c>
      <c r="E1095" s="2">
        <v>2022</v>
      </c>
      <c r="F1095" s="3" t="s">
        <v>39</v>
      </c>
      <c r="G1095" s="2">
        <f xml:space="preserve"> 2025 -DatosLimpios[[#This Row],[Year]]</f>
        <v>3</v>
      </c>
      <c r="H1095" s="1" t="str">
        <f>IF(TRIM(DatosLimpios[[#This Row],[Attack Type]])="","Unknown",PROPER(TRIM(LOWER(DatosLimpios[[#This Row],[Attack Type]]))))</f>
        <v>Ddos</v>
      </c>
      <c r="I1095" s="3" t="s">
        <v>23</v>
      </c>
      <c r="J109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95" s="11">
        <v>3869</v>
      </c>
      <c r="L1095" s="11">
        <f>IF(DatosLimpios[[#This Row],[Financial Loss (in Million $) ]]="",0,ABS(DatosLimpios[[#This Row],[Financial Loss (in Million $) ]]))*1000</f>
        <v>3869000</v>
      </c>
      <c r="M1095" s="11" t="str">
        <f>IF(DatosLimpios[[#This Row],[Perdida economica UNK]]&gt;4000000,"Alta", IF(DatosLimpios[[#This Row],[Perdida economica UNK]]&gt;100000,"Media", "Baja"))</f>
        <v>Media</v>
      </c>
      <c r="N1095" s="18" t="s">
        <v>1144</v>
      </c>
      <c r="O1095" s="3" t="s">
        <v>33</v>
      </c>
      <c r="P1095" s="2">
        <f>IF(DatosLimpios[[#This Row],[Number of Affected Users]]="six hundred",600,VALUE(DatosLimpios[[#This Row],[Number of Affected Users]]))</f>
        <v>333967</v>
      </c>
      <c r="Q1095" s="2">
        <f>IF(DatosLimpios[[#This Row],[Number of Affected Users]]="six hundred",600,VALUE(DatosLimpios[[#This Row],[Number of Affected Users]]))</f>
        <v>333967</v>
      </c>
      <c r="R1095" s="11">
        <f>DatosLimpios[[#This Row],[Perdida economica UNK]] /DatosLimpios[[#This Row],[Nº de Usuarios Afectados]]</f>
        <v>11.584976958801319</v>
      </c>
      <c r="S1095" s="11" t="str">
        <f>IF(DatosLimpios[[#This Row],[Perdida $ por Usuario]]&gt;100, "Grave",IF(DatosLimpios[[#This Row],[Perdida $ por Usuario]]&gt;40, "Moderada","Leve"))</f>
        <v>Leve</v>
      </c>
      <c r="T1095" s="1" t="str">
        <f t="shared" si="17"/>
        <v>Insider</v>
      </c>
      <c r="U1095" s="3" t="s">
        <v>52</v>
      </c>
      <c r="V1095" s="3" t="s">
        <v>49</v>
      </c>
      <c r="W1095" s="2">
        <v>26</v>
      </c>
      <c r="X1095" s="2" t="str">
        <f>IF(DatosLimpios[[#This Row],[Incident Resolution Time (in Hours)]]&gt;50,"Tardia",IF(DatosLimpios[[#This Row],[Incident Resolution Time (in Hours)]]&gt;20,"Media","Rapida" ))</f>
        <v>Media</v>
      </c>
    </row>
    <row r="1096" spans="1:24" x14ac:dyDescent="0.25">
      <c r="A1096" s="2">
        <v>1104</v>
      </c>
      <c r="B1096" s="3" t="s">
        <v>10</v>
      </c>
      <c r="C10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096" s="1" t="str">
        <f>IFERROR(VLOOKUP(DatosLimpios[[#This Row],[Paises]], TablaRegiones[],2,FALSE), "Otra")</f>
        <v>Asia</v>
      </c>
      <c r="E1096" s="2">
        <v>2020</v>
      </c>
      <c r="F1096" s="3" t="s">
        <v>22</v>
      </c>
      <c r="G1096" s="2">
        <f xml:space="preserve"> 2025 -DatosLimpios[[#This Row],[Year]]</f>
        <v>5</v>
      </c>
      <c r="H1096" s="1" t="str">
        <f>IF(TRIM(DatosLimpios[[#This Row],[Attack Type]])="","Unknown",PROPER(TRIM(LOWER(DatosLimpios[[#This Row],[Attack Type]]))))</f>
        <v>Man-In-The-Middle</v>
      </c>
      <c r="I1096" s="3" t="s">
        <v>12</v>
      </c>
      <c r="J109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96" s="11">
        <v>844</v>
      </c>
      <c r="L1096" s="11">
        <f>IF(DatosLimpios[[#This Row],[Financial Loss (in Million $) ]]="",0,ABS(DatosLimpios[[#This Row],[Financial Loss (in Million $) ]]))*1000</f>
        <v>844000</v>
      </c>
      <c r="M1096" s="11" t="str">
        <f>IF(DatosLimpios[[#This Row],[Perdida economica UNK]]&gt;4000000,"Alta", IF(DatosLimpios[[#This Row],[Perdida economica UNK]]&gt;100000,"Media", "Baja"))</f>
        <v>Media</v>
      </c>
      <c r="N1096" s="18" t="s">
        <v>1145</v>
      </c>
      <c r="O1096" s="3" t="s">
        <v>14</v>
      </c>
      <c r="P1096" s="2">
        <f>IF(DatosLimpios[[#This Row],[Number of Affected Users]]="six hundred",600,VALUE(DatosLimpios[[#This Row],[Number of Affected Users]]))</f>
        <v>840118</v>
      </c>
      <c r="Q1096" s="2">
        <f>IF(DatosLimpios[[#This Row],[Number of Affected Users]]="six hundred",600,VALUE(DatosLimpios[[#This Row],[Number of Affected Users]]))</f>
        <v>840118</v>
      </c>
      <c r="R1096" s="11">
        <f>DatosLimpios[[#This Row],[Perdida economica UNK]] /DatosLimpios[[#This Row],[Nº de Usuarios Afectados]]</f>
        <v>1.0046207794619326</v>
      </c>
      <c r="S1096" s="11" t="str">
        <f>IF(DatosLimpios[[#This Row],[Perdida $ por Usuario]]&gt;100, "Grave",IF(DatosLimpios[[#This Row],[Perdida $ por Usuario]]&gt;40, "Moderada","Leve"))</f>
        <v>Leve</v>
      </c>
      <c r="T1096" s="1" t="str">
        <f t="shared" si="17"/>
        <v>Hacker Group</v>
      </c>
      <c r="U1096" s="3" t="s">
        <v>52</v>
      </c>
      <c r="V1096" s="3" t="s">
        <v>57</v>
      </c>
      <c r="W1096" s="2">
        <v>58</v>
      </c>
      <c r="X1096" s="2" t="str">
        <f>IF(DatosLimpios[[#This Row],[Incident Resolution Time (in Hours)]]&gt;50,"Tardia",IF(DatosLimpios[[#This Row],[Incident Resolution Time (in Hours)]]&gt;20,"Media","Rapida" ))</f>
        <v>Tardia</v>
      </c>
    </row>
    <row r="1097" spans="1:24" x14ac:dyDescent="0.25">
      <c r="A1097" s="2">
        <v>1105</v>
      </c>
      <c r="B1097" s="3" t="s">
        <v>87</v>
      </c>
      <c r="C10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097" s="1" t="str">
        <f>IFERROR(VLOOKUP(DatosLimpios[[#This Row],[Paises]], TablaRegiones[],2,FALSE), "Otra")</f>
        <v>América</v>
      </c>
      <c r="E1097" s="2">
        <v>2024</v>
      </c>
      <c r="F1097" s="3" t="s">
        <v>63</v>
      </c>
      <c r="G1097" s="2">
        <f xml:space="preserve"> 2025 -DatosLimpios[[#This Row],[Year]]</f>
        <v>1</v>
      </c>
      <c r="H1097" s="1" t="str">
        <f>IF(TRIM(DatosLimpios[[#This Row],[Attack Type]])="","Unknown",PROPER(TRIM(LOWER(DatosLimpios[[#This Row],[Attack Type]]))))</f>
        <v>Malware</v>
      </c>
      <c r="I1097" s="3" t="s">
        <v>47</v>
      </c>
      <c r="J109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097" s="11">
        <v>6946</v>
      </c>
      <c r="L1097" s="11">
        <f>IF(DatosLimpios[[#This Row],[Financial Loss (in Million $) ]]="",0,ABS(DatosLimpios[[#This Row],[Financial Loss (in Million $) ]]))*1000</f>
        <v>6946000</v>
      </c>
      <c r="M1097" s="11" t="str">
        <f>IF(DatosLimpios[[#This Row],[Perdida economica UNK]]&gt;4000000,"Alta", IF(DatosLimpios[[#This Row],[Perdida economica UNK]]&gt;100000,"Media", "Baja"))</f>
        <v>Alta</v>
      </c>
      <c r="N1097" s="18" t="s">
        <v>1146</v>
      </c>
      <c r="O1097" s="3" t="s">
        <v>29</v>
      </c>
      <c r="P1097" s="2">
        <f>IF(DatosLimpios[[#This Row],[Number of Affected Users]]="six hundred",600,VALUE(DatosLimpios[[#This Row],[Number of Affected Users]]))</f>
        <v>187312</v>
      </c>
      <c r="Q1097" s="2">
        <f>IF(DatosLimpios[[#This Row],[Number of Affected Users]]="six hundred",600,VALUE(DatosLimpios[[#This Row],[Number of Affected Users]]))</f>
        <v>187312</v>
      </c>
      <c r="R1097" s="11">
        <f>DatosLimpios[[#This Row],[Perdida economica UNK]] /DatosLimpios[[#This Row],[Nº de Usuarios Afectados]]</f>
        <v>37.082514734774065</v>
      </c>
      <c r="S1097" s="11" t="str">
        <f>IF(DatosLimpios[[#This Row],[Perdida $ por Usuario]]&gt;100, "Grave",IF(DatosLimpios[[#This Row],[Perdida $ por Usuario]]&gt;40, "Moderada","Leve"))</f>
        <v>Leve</v>
      </c>
      <c r="T1097" s="1" t="str">
        <f t="shared" si="17"/>
        <v>Nation-state</v>
      </c>
      <c r="U1097" s="3" t="s">
        <v>52</v>
      </c>
      <c r="V1097" s="3" t="s">
        <v>16</v>
      </c>
      <c r="W1097" s="2">
        <v>58</v>
      </c>
      <c r="X1097" s="2" t="str">
        <f>IF(DatosLimpios[[#This Row],[Incident Resolution Time (in Hours)]]&gt;50,"Tardia",IF(DatosLimpios[[#This Row],[Incident Resolution Time (in Hours)]]&gt;20,"Media","Rapida" ))</f>
        <v>Tardia</v>
      </c>
    </row>
    <row r="1098" spans="1:24" x14ac:dyDescent="0.25">
      <c r="A1098" s="2">
        <v>1106</v>
      </c>
      <c r="B1098" s="3" t="s">
        <v>66</v>
      </c>
      <c r="C10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098" s="1" t="str">
        <f>IFERROR(VLOOKUP(DatosLimpios[[#This Row],[Paises]], TablaRegiones[],2,FALSE), "Otra")</f>
        <v>América</v>
      </c>
      <c r="E1098" s="2">
        <v>2024</v>
      </c>
      <c r="F1098" s="3" t="s">
        <v>39</v>
      </c>
      <c r="G1098" s="2">
        <f xml:space="preserve"> 2025 -DatosLimpios[[#This Row],[Year]]</f>
        <v>1</v>
      </c>
      <c r="H1098" s="1" t="str">
        <f>IF(TRIM(DatosLimpios[[#This Row],[Attack Type]])="","Unknown",PROPER(TRIM(LOWER(DatosLimpios[[#This Row],[Attack Type]]))))</f>
        <v>Ddos</v>
      </c>
      <c r="I1098" s="3" t="s">
        <v>23</v>
      </c>
      <c r="J109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098" s="11">
        <v>3446</v>
      </c>
      <c r="L1098" s="11">
        <f>IF(DatosLimpios[[#This Row],[Financial Loss (in Million $) ]]="",0,ABS(DatosLimpios[[#This Row],[Financial Loss (in Million $) ]]))*1000</f>
        <v>3446000</v>
      </c>
      <c r="M1098" s="11" t="str">
        <f>IF(DatosLimpios[[#This Row],[Perdida economica UNK]]&gt;4000000,"Alta", IF(DatosLimpios[[#This Row],[Perdida economica UNK]]&gt;100000,"Media", "Baja"))</f>
        <v>Media</v>
      </c>
      <c r="N1098" s="18" t="s">
        <v>1147</v>
      </c>
      <c r="O1098" s="3" t="s">
        <v>36</v>
      </c>
      <c r="P1098" s="2">
        <f>IF(DatosLimpios[[#This Row],[Number of Affected Users]]="six hundred",600,VALUE(DatosLimpios[[#This Row],[Number of Affected Users]]))</f>
        <v>470727</v>
      </c>
      <c r="Q1098" s="2">
        <f>IF(DatosLimpios[[#This Row],[Number of Affected Users]]="six hundred",600,VALUE(DatosLimpios[[#This Row],[Number of Affected Users]]))</f>
        <v>470727</v>
      </c>
      <c r="R1098" s="11">
        <f>DatosLimpios[[#This Row],[Perdida economica UNK]] /DatosLimpios[[#This Row],[Nº de Usuarios Afectados]]</f>
        <v>7.3205913406284324</v>
      </c>
      <c r="S1098" s="11" t="str">
        <f>IF(DatosLimpios[[#This Row],[Perdida $ por Usuario]]&gt;100, "Grave",IF(DatosLimpios[[#This Row],[Perdida $ por Usuario]]&gt;40, "Moderada","Leve"))</f>
        <v>Leve</v>
      </c>
      <c r="T1098" s="1" t="str">
        <f t="shared" si="17"/>
        <v>Unknown</v>
      </c>
      <c r="U1098" s="3" t="s">
        <v>25</v>
      </c>
      <c r="V1098" s="3" t="s">
        <v>49</v>
      </c>
      <c r="W1098" s="2">
        <v>8</v>
      </c>
      <c r="X1098" s="2" t="str">
        <f>IF(DatosLimpios[[#This Row],[Incident Resolution Time (in Hours)]]&gt;50,"Tardia",IF(DatosLimpios[[#This Row],[Incident Resolution Time (in Hours)]]&gt;20,"Media","Rapida" ))</f>
        <v>Rapida</v>
      </c>
    </row>
    <row r="1099" spans="1:24" x14ac:dyDescent="0.25">
      <c r="A1099" s="2">
        <v>1107</v>
      </c>
      <c r="B1099" s="3" t="s">
        <v>45</v>
      </c>
      <c r="C10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099" s="1" t="str">
        <f>IFERROR(VLOOKUP(DatosLimpios[[#This Row],[Paises]], TablaRegiones[],2,FALSE), "Otra")</f>
        <v>Asia</v>
      </c>
      <c r="E1099" s="2">
        <v>2023</v>
      </c>
      <c r="F1099" s="3" t="s">
        <v>63</v>
      </c>
      <c r="G1099" s="2">
        <f xml:space="preserve"> 2025 -DatosLimpios[[#This Row],[Year]]</f>
        <v>2</v>
      </c>
      <c r="H1099" s="1" t="str">
        <f>IF(TRIM(DatosLimpios[[#This Row],[Attack Type]])="","Unknown",PROPER(TRIM(LOWER(DatosLimpios[[#This Row],[Attack Type]]))))</f>
        <v>Malware</v>
      </c>
      <c r="I1099" s="3" t="s">
        <v>12</v>
      </c>
      <c r="J109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099" s="11">
        <v>9597</v>
      </c>
      <c r="L1099" s="11">
        <f>IF(DatosLimpios[[#This Row],[Financial Loss (in Million $) ]]="",0,ABS(DatosLimpios[[#This Row],[Financial Loss (in Million $) ]]))*1000</f>
        <v>9597000</v>
      </c>
      <c r="M1099" s="11" t="str">
        <f>IF(DatosLimpios[[#This Row],[Perdida economica UNK]]&gt;4000000,"Alta", IF(DatosLimpios[[#This Row],[Perdida economica UNK]]&gt;100000,"Media", "Baja"))</f>
        <v>Alta</v>
      </c>
      <c r="N1099" s="18" t="s">
        <v>1148</v>
      </c>
      <c r="O1099" s="3" t="s">
        <v>14</v>
      </c>
      <c r="P1099" s="2">
        <f>IF(DatosLimpios[[#This Row],[Number of Affected Users]]="six hundred",600,VALUE(DatosLimpios[[#This Row],[Number of Affected Users]]))</f>
        <v>629490</v>
      </c>
      <c r="Q1099" s="2">
        <f>IF(DatosLimpios[[#This Row],[Number of Affected Users]]="six hundred",600,VALUE(DatosLimpios[[#This Row],[Number of Affected Users]]))</f>
        <v>629490</v>
      </c>
      <c r="R1099" s="11">
        <f>DatosLimpios[[#This Row],[Perdida economica UNK]] /DatosLimpios[[#This Row],[Nº de Usuarios Afectados]]</f>
        <v>15.245675070295</v>
      </c>
      <c r="S1099" s="11" t="str">
        <f>IF(DatosLimpios[[#This Row],[Perdida $ por Usuario]]&gt;100, "Grave",IF(DatosLimpios[[#This Row],[Perdida $ por Usuario]]&gt;40, "Moderada","Leve"))</f>
        <v>Leve</v>
      </c>
      <c r="T1099" s="1" t="str">
        <f t="shared" si="17"/>
        <v>Hacker Group</v>
      </c>
      <c r="U1099" s="3" t="s">
        <v>52</v>
      </c>
      <c r="V1099" s="3" t="s">
        <v>16</v>
      </c>
      <c r="W1099" s="2">
        <v>38</v>
      </c>
      <c r="X1099" s="2" t="str">
        <f>IF(DatosLimpios[[#This Row],[Incident Resolution Time (in Hours)]]&gt;50,"Tardia",IF(DatosLimpios[[#This Row],[Incident Resolution Time (in Hours)]]&gt;20,"Media","Rapida" ))</f>
        <v>Media</v>
      </c>
    </row>
    <row r="1100" spans="1:24" x14ac:dyDescent="0.25">
      <c r="A1100" s="2">
        <v>1108</v>
      </c>
      <c r="B1100" s="3" t="s">
        <v>41</v>
      </c>
      <c r="C11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100" s="1" t="str">
        <f>IFERROR(VLOOKUP(DatosLimpios[[#This Row],[Paises]], TablaRegiones[],2,FALSE), "Otra")</f>
        <v>Europa</v>
      </c>
      <c r="E1100" s="2">
        <v>2021</v>
      </c>
      <c r="F1100" s="3" t="s">
        <v>42</v>
      </c>
      <c r="G1100" s="2">
        <f xml:space="preserve"> 2025 -DatosLimpios[[#This Row],[Year]]</f>
        <v>4</v>
      </c>
      <c r="H1100" s="1" t="str">
        <f>IF(TRIM(DatosLimpios[[#This Row],[Attack Type]])="","Unknown",PROPER(TRIM(LOWER(DatosLimpios[[#This Row],[Attack Type]]))))</f>
        <v>Sql Injection</v>
      </c>
      <c r="I1100" s="3" t="s">
        <v>69</v>
      </c>
      <c r="J110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100" s="11">
        <v>9876</v>
      </c>
      <c r="L1100" s="11">
        <f>IF(DatosLimpios[[#This Row],[Financial Loss (in Million $) ]]="",0,ABS(DatosLimpios[[#This Row],[Financial Loss (in Million $) ]]))*1000</f>
        <v>9876000</v>
      </c>
      <c r="M1100" s="11" t="str">
        <f>IF(DatosLimpios[[#This Row],[Perdida economica UNK]]&gt;4000000,"Alta", IF(DatosLimpios[[#This Row],[Perdida economica UNK]]&gt;100000,"Media", "Baja"))</f>
        <v>Alta</v>
      </c>
      <c r="N1100" s="18" t="s">
        <v>1149</v>
      </c>
      <c r="O1100" s="3" t="s">
        <v>14</v>
      </c>
      <c r="P1100" s="2">
        <f>IF(DatosLimpios[[#This Row],[Number of Affected Users]]="six hundred",600,VALUE(DatosLimpios[[#This Row],[Number of Affected Users]]))</f>
        <v>904598</v>
      </c>
      <c r="Q1100" s="2">
        <f>IF(DatosLimpios[[#This Row],[Number of Affected Users]]="six hundred",600,VALUE(DatosLimpios[[#This Row],[Number of Affected Users]]))</f>
        <v>904598</v>
      </c>
      <c r="R1100" s="11">
        <f>DatosLimpios[[#This Row],[Perdida economica UNK]] /DatosLimpios[[#This Row],[Nº de Usuarios Afectados]]</f>
        <v>10.917556748964733</v>
      </c>
      <c r="S1100" s="11" t="str">
        <f>IF(DatosLimpios[[#This Row],[Perdida $ por Usuario]]&gt;100, "Grave",IF(DatosLimpios[[#This Row],[Perdida $ por Usuario]]&gt;40, "Moderada","Leve"))</f>
        <v>Leve</v>
      </c>
      <c r="T1100" s="1" t="str">
        <f t="shared" si="17"/>
        <v>Hacker Group</v>
      </c>
      <c r="U1100" s="3" t="s">
        <v>34</v>
      </c>
      <c r="V1100" s="3" t="s">
        <v>31</v>
      </c>
      <c r="W1100" s="2">
        <v>11</v>
      </c>
      <c r="X1100" s="2" t="str">
        <f>IF(DatosLimpios[[#This Row],[Incident Resolution Time (in Hours)]]&gt;50,"Tardia",IF(DatosLimpios[[#This Row],[Incident Resolution Time (in Hours)]]&gt;20,"Media","Rapida" ))</f>
        <v>Rapida</v>
      </c>
    </row>
    <row r="1101" spans="1:24" x14ac:dyDescent="0.25">
      <c r="A1101" s="2">
        <v>1109</v>
      </c>
      <c r="B1101" s="3" t="s">
        <v>87</v>
      </c>
      <c r="C11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101" s="1" t="str">
        <f>IFERROR(VLOOKUP(DatosLimpios[[#This Row],[Paises]], TablaRegiones[],2,FALSE), "Otra")</f>
        <v>América</v>
      </c>
      <c r="E1101" s="2">
        <v>2017</v>
      </c>
      <c r="F1101" s="3" t="s">
        <v>17</v>
      </c>
      <c r="G1101" s="2">
        <f xml:space="preserve"> 2025 -DatosLimpios[[#This Row],[Year]]</f>
        <v>8</v>
      </c>
      <c r="H1101" s="1" t="str">
        <f>IF(TRIM(DatosLimpios[[#This Row],[Attack Type]])="","Unknown",PROPER(TRIM(LOWER(DatosLimpios[[#This Row],[Attack Type]]))))</f>
        <v>Ransomware</v>
      </c>
      <c r="I1101" s="3" t="s">
        <v>12</v>
      </c>
      <c r="J110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01" s="11">
        <v>1259</v>
      </c>
      <c r="L1101" s="11">
        <f>IF(DatosLimpios[[#This Row],[Financial Loss (in Million $) ]]="",0,ABS(DatosLimpios[[#This Row],[Financial Loss (in Million $) ]]))*1000</f>
        <v>1259000</v>
      </c>
      <c r="M1101" s="11" t="str">
        <f>IF(DatosLimpios[[#This Row],[Perdida economica UNK]]&gt;4000000,"Alta", IF(DatosLimpios[[#This Row],[Perdida economica UNK]]&gt;100000,"Media", "Baja"))</f>
        <v>Media</v>
      </c>
      <c r="N1101" s="18" t="s">
        <v>1150</v>
      </c>
      <c r="O1101" s="3" t="s">
        <v>36</v>
      </c>
      <c r="P1101" s="2">
        <f>IF(DatosLimpios[[#This Row],[Number of Affected Users]]="six hundred",600,VALUE(DatosLimpios[[#This Row],[Number of Affected Users]]))</f>
        <v>820632</v>
      </c>
      <c r="Q1101" s="2">
        <f>IF(DatosLimpios[[#This Row],[Number of Affected Users]]="six hundred",600,VALUE(DatosLimpios[[#This Row],[Number of Affected Users]]))</f>
        <v>820632</v>
      </c>
      <c r="R1101" s="11">
        <f>DatosLimpios[[#This Row],[Perdida economica UNK]] /DatosLimpios[[#This Row],[Nº de Usuarios Afectados]]</f>
        <v>1.5341834098597178</v>
      </c>
      <c r="S1101" s="11" t="str">
        <f>IF(DatosLimpios[[#This Row],[Perdida $ por Usuario]]&gt;100, "Grave",IF(DatosLimpios[[#This Row],[Perdida $ por Usuario]]&gt;40, "Moderada","Leve"))</f>
        <v>Leve</v>
      </c>
      <c r="T1101" s="1" t="str">
        <f t="shared" si="17"/>
        <v>Unknown</v>
      </c>
      <c r="U1101" s="3" t="s">
        <v>34</v>
      </c>
      <c r="V1101" s="3" t="s">
        <v>31</v>
      </c>
      <c r="W1101" s="2">
        <v>65</v>
      </c>
      <c r="X1101" s="2" t="str">
        <f>IF(DatosLimpios[[#This Row],[Incident Resolution Time (in Hours)]]&gt;50,"Tardia",IF(DatosLimpios[[#This Row],[Incident Resolution Time (in Hours)]]&gt;20,"Media","Rapida" ))</f>
        <v>Tardia</v>
      </c>
    </row>
    <row r="1102" spans="1:24" x14ac:dyDescent="0.25">
      <c r="A1102" s="2">
        <v>1110</v>
      </c>
      <c r="B1102" s="3" t="s">
        <v>71</v>
      </c>
      <c r="C11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02" s="1" t="str">
        <f>IFERROR(VLOOKUP(DatosLimpios[[#This Row],[Paises]], TablaRegiones[],2,FALSE), "Otra")</f>
        <v>Asia</v>
      </c>
      <c r="E1102" s="2">
        <v>2019</v>
      </c>
      <c r="F1102" s="3" t="s">
        <v>39</v>
      </c>
      <c r="G1102" s="2">
        <f xml:space="preserve"> 2025 -DatosLimpios[[#This Row],[Year]]</f>
        <v>6</v>
      </c>
      <c r="H1102" s="1" t="str">
        <f>IF(TRIM(DatosLimpios[[#This Row],[Attack Type]])="","Unknown",PROPER(TRIM(LOWER(DatosLimpios[[#This Row],[Attack Type]]))))</f>
        <v>Ddos</v>
      </c>
      <c r="I1102" s="3" t="s">
        <v>18</v>
      </c>
      <c r="J110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02" s="11">
        <v>7878</v>
      </c>
      <c r="L1102" s="11">
        <f>IF(DatosLimpios[[#This Row],[Financial Loss (in Million $) ]]="",0,ABS(DatosLimpios[[#This Row],[Financial Loss (in Million $) ]]))*1000</f>
        <v>7878000</v>
      </c>
      <c r="M1102" s="11" t="str">
        <f>IF(DatosLimpios[[#This Row],[Perdida economica UNK]]&gt;4000000,"Alta", IF(DatosLimpios[[#This Row],[Perdida economica UNK]]&gt;100000,"Media", "Baja"))</f>
        <v>Alta</v>
      </c>
      <c r="N1102" s="18" t="s">
        <v>1151</v>
      </c>
      <c r="O1102" s="3" t="s">
        <v>33</v>
      </c>
      <c r="P1102" s="2">
        <f>IF(DatosLimpios[[#This Row],[Number of Affected Users]]="six hundred",600,VALUE(DatosLimpios[[#This Row],[Number of Affected Users]]))</f>
        <v>214152</v>
      </c>
      <c r="Q1102" s="2">
        <f>IF(DatosLimpios[[#This Row],[Number of Affected Users]]="six hundred",600,VALUE(DatosLimpios[[#This Row],[Number of Affected Users]]))</f>
        <v>214152</v>
      </c>
      <c r="R1102" s="11">
        <f>DatosLimpios[[#This Row],[Perdida economica UNK]] /DatosLimpios[[#This Row],[Nº de Usuarios Afectados]]</f>
        <v>36.786955059957414</v>
      </c>
      <c r="S1102" s="11" t="str">
        <f>IF(DatosLimpios[[#This Row],[Perdida $ por Usuario]]&gt;100, "Grave",IF(DatosLimpios[[#This Row],[Perdida $ por Usuario]]&gt;40, "Moderada","Leve"))</f>
        <v>Leve</v>
      </c>
      <c r="T1102" s="1" t="str">
        <f t="shared" si="17"/>
        <v>Insider</v>
      </c>
      <c r="U1102" s="3" t="s">
        <v>25</v>
      </c>
      <c r="V1102" s="3" t="s">
        <v>49</v>
      </c>
      <c r="W1102" s="2">
        <v>7</v>
      </c>
      <c r="X1102" s="2" t="str">
        <f>IF(DatosLimpios[[#This Row],[Incident Resolution Time (in Hours)]]&gt;50,"Tardia",IF(DatosLimpios[[#This Row],[Incident Resolution Time (in Hours)]]&gt;20,"Media","Rapida" ))</f>
        <v>Rapida</v>
      </c>
    </row>
    <row r="1103" spans="1:24" x14ac:dyDescent="0.25">
      <c r="A1103" s="2">
        <v>1111</v>
      </c>
      <c r="B1103" s="3" t="s">
        <v>58</v>
      </c>
      <c r="C11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03" s="1" t="str">
        <f>IFERROR(VLOOKUP(DatosLimpios[[#This Row],[Paises]], TablaRegiones[],2,FALSE), "Otra")</f>
        <v>Oceanía</v>
      </c>
      <c r="E1103" s="2">
        <v>2024</v>
      </c>
      <c r="F1103" s="3" t="s">
        <v>39</v>
      </c>
      <c r="G1103" s="2">
        <f xml:space="preserve"> 2025 -DatosLimpios[[#This Row],[Year]]</f>
        <v>1</v>
      </c>
      <c r="H1103" s="1" t="str">
        <f>IF(TRIM(DatosLimpios[[#This Row],[Attack Type]])="","Unknown",PROPER(TRIM(LOWER(DatosLimpios[[#This Row],[Attack Type]]))))</f>
        <v>Ddos</v>
      </c>
      <c r="I1103" s="3" t="s">
        <v>46</v>
      </c>
      <c r="J110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03" s="11">
        <v>2111</v>
      </c>
      <c r="L1103" s="11">
        <f>IF(DatosLimpios[[#This Row],[Financial Loss (in Million $) ]]="",0,ABS(DatosLimpios[[#This Row],[Financial Loss (in Million $) ]]))*1000</f>
        <v>2111000</v>
      </c>
      <c r="M1103" s="11" t="str">
        <f>IF(DatosLimpios[[#This Row],[Perdida economica UNK]]&gt;4000000,"Alta", IF(DatosLimpios[[#This Row],[Perdida economica UNK]]&gt;100000,"Media", "Baja"))</f>
        <v>Media</v>
      </c>
      <c r="N1103" s="18" t="s">
        <v>1152</v>
      </c>
      <c r="O1103" s="3" t="s">
        <v>33</v>
      </c>
      <c r="P1103" s="2">
        <f>IF(DatosLimpios[[#This Row],[Number of Affected Users]]="six hundred",600,VALUE(DatosLimpios[[#This Row],[Number of Affected Users]]))</f>
        <v>18766</v>
      </c>
      <c r="Q1103" s="2">
        <f>IF(DatosLimpios[[#This Row],[Number of Affected Users]]="six hundred",600,VALUE(DatosLimpios[[#This Row],[Number of Affected Users]]))</f>
        <v>18766</v>
      </c>
      <c r="R1103" s="11">
        <f>DatosLimpios[[#This Row],[Perdida economica UNK]] /DatosLimpios[[#This Row],[Nº de Usuarios Afectados]]</f>
        <v>112.49067462432058</v>
      </c>
      <c r="S1103" s="11" t="str">
        <f>IF(DatosLimpios[[#This Row],[Perdida $ por Usuario]]&gt;100, "Grave",IF(DatosLimpios[[#This Row],[Perdida $ por Usuario]]&gt;40, "Moderada","Leve"))</f>
        <v>Grave</v>
      </c>
      <c r="T1103" s="1" t="str">
        <f t="shared" si="17"/>
        <v>Insider</v>
      </c>
      <c r="U1103" s="3" t="s">
        <v>25</v>
      </c>
      <c r="V1103" s="3" t="s">
        <v>49</v>
      </c>
      <c r="W1103" s="2">
        <v>43</v>
      </c>
      <c r="X1103" s="2" t="str">
        <f>IF(DatosLimpios[[#This Row],[Incident Resolution Time (in Hours)]]&gt;50,"Tardia",IF(DatosLimpios[[#This Row],[Incident Resolution Time (in Hours)]]&gt;20,"Media","Rapida" ))</f>
        <v>Media</v>
      </c>
    </row>
    <row r="1104" spans="1:24" x14ac:dyDescent="0.25">
      <c r="A1104" s="2">
        <v>1112</v>
      </c>
      <c r="B1104" s="3" t="s">
        <v>41</v>
      </c>
      <c r="C11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104" s="1" t="str">
        <f>IFERROR(VLOOKUP(DatosLimpios[[#This Row],[Paises]], TablaRegiones[],2,FALSE), "Otra")</f>
        <v>Europa</v>
      </c>
      <c r="E1104" s="2">
        <v>2020</v>
      </c>
      <c r="F1104" s="3" t="s">
        <v>63</v>
      </c>
      <c r="G1104" s="2">
        <f xml:space="preserve"> 2025 -DatosLimpios[[#This Row],[Year]]</f>
        <v>5</v>
      </c>
      <c r="H1104" s="1" t="str">
        <f>IF(TRIM(DatosLimpios[[#This Row],[Attack Type]])="","Unknown",PROPER(TRIM(LOWER(DatosLimpios[[#This Row],[Attack Type]]))))</f>
        <v>Malware</v>
      </c>
      <c r="I1104" s="3" t="s">
        <v>46</v>
      </c>
      <c r="J110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04" s="11">
        <v>5019</v>
      </c>
      <c r="L1104" s="11">
        <f>IF(DatosLimpios[[#This Row],[Financial Loss (in Million $) ]]="",0,ABS(DatosLimpios[[#This Row],[Financial Loss (in Million $) ]]))*1000</f>
        <v>5019000</v>
      </c>
      <c r="M1104" s="11" t="str">
        <f>IF(DatosLimpios[[#This Row],[Perdida economica UNK]]&gt;4000000,"Alta", IF(DatosLimpios[[#This Row],[Perdida economica UNK]]&gt;100000,"Media", "Baja"))</f>
        <v>Alta</v>
      </c>
      <c r="N1104" s="18" t="s">
        <v>1153</v>
      </c>
      <c r="O1104" s="3" t="s">
        <v>29</v>
      </c>
      <c r="P1104" s="2">
        <f>IF(DatosLimpios[[#This Row],[Number of Affected Users]]="six hundred",600,VALUE(DatosLimpios[[#This Row],[Number of Affected Users]]))</f>
        <v>760230</v>
      </c>
      <c r="Q1104" s="2">
        <f>IF(DatosLimpios[[#This Row],[Number of Affected Users]]="six hundred",600,VALUE(DatosLimpios[[#This Row],[Number of Affected Users]]))</f>
        <v>760230</v>
      </c>
      <c r="R1104" s="11">
        <f>DatosLimpios[[#This Row],[Perdida economica UNK]] /DatosLimpios[[#This Row],[Nº de Usuarios Afectados]]</f>
        <v>6.6019494100469593</v>
      </c>
      <c r="S1104" s="11" t="str">
        <f>IF(DatosLimpios[[#This Row],[Perdida $ por Usuario]]&gt;100, "Grave",IF(DatosLimpios[[#This Row],[Perdida $ por Usuario]]&gt;40, "Moderada","Leve"))</f>
        <v>Leve</v>
      </c>
      <c r="T1104" s="1" t="str">
        <f t="shared" si="17"/>
        <v>Nation-state</v>
      </c>
      <c r="U1104" s="3" t="s">
        <v>52</v>
      </c>
      <c r="V1104" s="3" t="s">
        <v>16</v>
      </c>
      <c r="W1104" s="2">
        <v>56</v>
      </c>
      <c r="X1104" s="2" t="str">
        <f>IF(DatosLimpios[[#This Row],[Incident Resolution Time (in Hours)]]&gt;50,"Tardia",IF(DatosLimpios[[#This Row],[Incident Resolution Time (in Hours)]]&gt;20,"Media","Rapida" ))</f>
        <v>Tardia</v>
      </c>
    </row>
    <row r="1105" spans="1:24" x14ac:dyDescent="0.25">
      <c r="A1105" s="2">
        <v>1113</v>
      </c>
      <c r="B1105" s="3" t="s">
        <v>45</v>
      </c>
      <c r="C11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105" s="1" t="str">
        <f>IFERROR(VLOOKUP(DatosLimpios[[#This Row],[Paises]], TablaRegiones[],2,FALSE), "Otra")</f>
        <v>Asia</v>
      </c>
      <c r="E1105" s="2">
        <v>2021</v>
      </c>
      <c r="F1105" s="3" t="s">
        <v>17</v>
      </c>
      <c r="G1105" s="2">
        <f xml:space="preserve"> 2025 -DatosLimpios[[#This Row],[Year]]</f>
        <v>4</v>
      </c>
      <c r="H1105" s="1" t="str">
        <f>IF(TRIM(DatosLimpios[[#This Row],[Attack Type]])="","Unknown",PROPER(TRIM(LOWER(DatosLimpios[[#This Row],[Attack Type]]))))</f>
        <v>Ransomware</v>
      </c>
      <c r="I1105" s="3" t="s">
        <v>47</v>
      </c>
      <c r="J110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05" s="11">
        <v>7683</v>
      </c>
      <c r="L1105" s="11">
        <f>IF(DatosLimpios[[#This Row],[Financial Loss (in Million $) ]]="",0,ABS(DatosLimpios[[#This Row],[Financial Loss (in Million $) ]]))*1000</f>
        <v>7683000</v>
      </c>
      <c r="M1105" s="11" t="str">
        <f>IF(DatosLimpios[[#This Row],[Perdida economica UNK]]&gt;4000000,"Alta", IF(DatosLimpios[[#This Row],[Perdida economica UNK]]&gt;100000,"Media", "Baja"))</f>
        <v>Alta</v>
      </c>
      <c r="N1105" s="18" t="s">
        <v>1154</v>
      </c>
      <c r="O1105" s="3" t="s">
        <v>33</v>
      </c>
      <c r="P1105" s="2">
        <f>IF(DatosLimpios[[#This Row],[Number of Affected Users]]="six hundred",600,VALUE(DatosLimpios[[#This Row],[Number of Affected Users]]))</f>
        <v>603402</v>
      </c>
      <c r="Q1105" s="2">
        <f>IF(DatosLimpios[[#This Row],[Number of Affected Users]]="six hundred",600,VALUE(DatosLimpios[[#This Row],[Number of Affected Users]]))</f>
        <v>603402</v>
      </c>
      <c r="R1105" s="11">
        <f>DatosLimpios[[#This Row],[Perdida economica UNK]] /DatosLimpios[[#This Row],[Nº de Usuarios Afectados]]</f>
        <v>12.732804995674526</v>
      </c>
      <c r="S1105" s="11" t="str">
        <f>IF(DatosLimpios[[#This Row],[Perdida $ por Usuario]]&gt;100, "Grave",IF(DatosLimpios[[#This Row],[Perdida $ por Usuario]]&gt;40, "Moderada","Leve"))</f>
        <v>Leve</v>
      </c>
      <c r="T1105" s="1" t="str">
        <f t="shared" si="17"/>
        <v>Insider</v>
      </c>
      <c r="U1105" s="3" t="s">
        <v>52</v>
      </c>
      <c r="V1105" s="3" t="s">
        <v>31</v>
      </c>
      <c r="W1105" s="2">
        <v>57</v>
      </c>
      <c r="X1105" s="2" t="str">
        <f>IF(DatosLimpios[[#This Row],[Incident Resolution Time (in Hours)]]&gt;50,"Tardia",IF(DatosLimpios[[#This Row],[Incident Resolution Time (in Hours)]]&gt;20,"Media","Rapida" ))</f>
        <v>Tardia</v>
      </c>
    </row>
    <row r="1106" spans="1:24" x14ac:dyDescent="0.25">
      <c r="A1106" s="2">
        <v>1114</v>
      </c>
      <c r="B1106" s="3" t="s">
        <v>41</v>
      </c>
      <c r="C11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106" s="1" t="str">
        <f>IFERROR(VLOOKUP(DatosLimpios[[#This Row],[Paises]], TablaRegiones[],2,FALSE), "Otra")</f>
        <v>Europa</v>
      </c>
      <c r="E1106" s="2">
        <v>2020</v>
      </c>
      <c r="F1106" s="3" t="s">
        <v>22</v>
      </c>
      <c r="G1106" s="2">
        <f xml:space="preserve"> 2025 -DatosLimpios[[#This Row],[Year]]</f>
        <v>5</v>
      </c>
      <c r="H1106" s="1" t="str">
        <f>IF(TRIM(DatosLimpios[[#This Row],[Attack Type]])="","Unknown",PROPER(TRIM(LOWER(DatosLimpios[[#This Row],[Attack Type]]))))</f>
        <v>Man-In-The-Middle</v>
      </c>
      <c r="I1106" s="3" t="s">
        <v>47</v>
      </c>
      <c r="J110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06" s="11">
        <v>1749</v>
      </c>
      <c r="L1106" s="11">
        <f>IF(DatosLimpios[[#This Row],[Financial Loss (in Million $) ]]="",0,ABS(DatosLimpios[[#This Row],[Financial Loss (in Million $) ]]))*1000</f>
        <v>1749000</v>
      </c>
      <c r="M1106" s="11" t="str">
        <f>IF(DatosLimpios[[#This Row],[Perdida economica UNK]]&gt;4000000,"Alta", IF(DatosLimpios[[#This Row],[Perdida economica UNK]]&gt;100000,"Media", "Baja"))</f>
        <v>Media</v>
      </c>
      <c r="N1106" s="18" t="s">
        <v>1155</v>
      </c>
      <c r="O1106" s="3" t="s">
        <v>14</v>
      </c>
      <c r="P1106" s="2">
        <f>IF(DatosLimpios[[#This Row],[Number of Affected Users]]="six hundred",600,VALUE(DatosLimpios[[#This Row],[Number of Affected Users]]))</f>
        <v>693907</v>
      </c>
      <c r="Q1106" s="2">
        <f>IF(DatosLimpios[[#This Row],[Number of Affected Users]]="six hundred",600,VALUE(DatosLimpios[[#This Row],[Number of Affected Users]]))</f>
        <v>693907</v>
      </c>
      <c r="R1106" s="11">
        <f>DatosLimpios[[#This Row],[Perdida economica UNK]] /DatosLimpios[[#This Row],[Nº de Usuarios Afectados]]</f>
        <v>2.5205106736205285</v>
      </c>
      <c r="S1106" s="11" t="str">
        <f>IF(DatosLimpios[[#This Row],[Perdida $ por Usuario]]&gt;100, "Grave",IF(DatosLimpios[[#This Row],[Perdida $ por Usuario]]&gt;40, "Moderada","Leve"))</f>
        <v>Leve</v>
      </c>
      <c r="T1106" s="1" t="str">
        <f t="shared" si="17"/>
        <v>Hacker Group</v>
      </c>
      <c r="U1106" s="3" t="s">
        <v>52</v>
      </c>
      <c r="V1106" s="3" t="s">
        <v>31</v>
      </c>
      <c r="W1106" s="2">
        <v>54</v>
      </c>
      <c r="X1106" s="2" t="str">
        <f>IF(DatosLimpios[[#This Row],[Incident Resolution Time (in Hours)]]&gt;50,"Tardia",IF(DatosLimpios[[#This Row],[Incident Resolution Time (in Hours)]]&gt;20,"Media","Rapida" ))</f>
        <v>Tardia</v>
      </c>
    </row>
    <row r="1107" spans="1:24" x14ac:dyDescent="0.25">
      <c r="A1107" s="2">
        <v>1115</v>
      </c>
      <c r="B1107" s="3" t="s">
        <v>66</v>
      </c>
      <c r="C11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107" s="1" t="str">
        <f>IFERROR(VLOOKUP(DatosLimpios[[#This Row],[Paises]], TablaRegiones[],2,FALSE), "Otra")</f>
        <v>América</v>
      </c>
      <c r="E1107" s="2">
        <v>2017</v>
      </c>
      <c r="F1107" s="3" t="s">
        <v>42</v>
      </c>
      <c r="G1107" s="2">
        <f xml:space="preserve"> 2025 -DatosLimpios[[#This Row],[Year]]</f>
        <v>8</v>
      </c>
      <c r="H1107" s="1" t="str">
        <f>IF(TRIM(DatosLimpios[[#This Row],[Attack Type]])="","Unknown",PROPER(TRIM(LOWER(DatosLimpios[[#This Row],[Attack Type]]))))</f>
        <v>Sql Injection</v>
      </c>
      <c r="I1107" s="3" t="s">
        <v>46</v>
      </c>
      <c r="J110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07" s="11">
        <v>6678</v>
      </c>
      <c r="L1107" s="11">
        <f>IF(DatosLimpios[[#This Row],[Financial Loss (in Million $) ]]="",0,ABS(DatosLimpios[[#This Row],[Financial Loss (in Million $) ]]))*1000</f>
        <v>6678000</v>
      </c>
      <c r="M1107" s="11" t="str">
        <f>IF(DatosLimpios[[#This Row],[Perdida economica UNK]]&gt;4000000,"Alta", IF(DatosLimpios[[#This Row],[Perdida economica UNK]]&gt;100000,"Media", "Baja"))</f>
        <v>Alta</v>
      </c>
      <c r="N1107" s="18" t="s">
        <v>1156</v>
      </c>
      <c r="O1107" s="3" t="s">
        <v>36</v>
      </c>
      <c r="P1107" s="2">
        <f>IF(DatosLimpios[[#This Row],[Number of Affected Users]]="six hundred",600,VALUE(DatosLimpios[[#This Row],[Number of Affected Users]]))</f>
        <v>698892</v>
      </c>
      <c r="Q1107" s="2">
        <f>IF(DatosLimpios[[#This Row],[Number of Affected Users]]="six hundred",600,VALUE(DatosLimpios[[#This Row],[Number of Affected Users]]))</f>
        <v>698892</v>
      </c>
      <c r="R1107" s="11">
        <f>DatosLimpios[[#This Row],[Perdida economica UNK]] /DatosLimpios[[#This Row],[Nº de Usuarios Afectados]]</f>
        <v>9.5551243969025261</v>
      </c>
      <c r="S1107" s="11" t="str">
        <f>IF(DatosLimpios[[#This Row],[Perdida $ por Usuario]]&gt;100, "Grave",IF(DatosLimpios[[#This Row],[Perdida $ por Usuario]]&gt;40, "Moderada","Leve"))</f>
        <v>Leve</v>
      </c>
      <c r="T1107" s="1" t="str">
        <f t="shared" si="17"/>
        <v>Unknown</v>
      </c>
      <c r="U1107" s="3" t="s">
        <v>52</v>
      </c>
      <c r="V1107" s="3" t="s">
        <v>31</v>
      </c>
      <c r="W1107" s="2">
        <v>24</v>
      </c>
      <c r="X1107" s="2" t="str">
        <f>IF(DatosLimpios[[#This Row],[Incident Resolution Time (in Hours)]]&gt;50,"Tardia",IF(DatosLimpios[[#This Row],[Incident Resolution Time (in Hours)]]&gt;20,"Media","Rapida" ))</f>
        <v>Media</v>
      </c>
    </row>
    <row r="1108" spans="1:24" x14ac:dyDescent="0.25">
      <c r="A1108" s="2">
        <v>1116</v>
      </c>
      <c r="B1108" s="3" t="s">
        <v>26</v>
      </c>
      <c r="C11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108" s="1" t="str">
        <f>IFERROR(VLOOKUP(DatosLimpios[[#This Row],[Paises]], TablaRegiones[],2,FALSE), "Otra")</f>
        <v>Europa</v>
      </c>
      <c r="E1108" s="2">
        <v>2015</v>
      </c>
      <c r="F1108" s="3" t="s">
        <v>50</v>
      </c>
      <c r="G1108" s="2">
        <f xml:space="preserve"> 2025 -DatosLimpios[[#This Row],[Year]]</f>
        <v>10</v>
      </c>
      <c r="H1108" s="1" t="str">
        <f>IF(TRIM(DatosLimpios[[#This Row],[Attack Type]])="","Unknown",PROPER(TRIM(LOWER(DatosLimpios[[#This Row],[Attack Type]]))))</f>
        <v>Phishing</v>
      </c>
      <c r="I1108" s="3" t="s">
        <v>23</v>
      </c>
      <c r="J110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08" s="11">
        <v>2417</v>
      </c>
      <c r="L1108" s="11">
        <f>IF(DatosLimpios[[#This Row],[Financial Loss (in Million $) ]]="",0,ABS(DatosLimpios[[#This Row],[Financial Loss (in Million $) ]]))*1000</f>
        <v>2417000</v>
      </c>
      <c r="M1108" s="11" t="str">
        <f>IF(DatosLimpios[[#This Row],[Perdida economica UNK]]&gt;4000000,"Alta", IF(DatosLimpios[[#This Row],[Perdida economica UNK]]&gt;100000,"Media", "Baja"))</f>
        <v>Media</v>
      </c>
      <c r="N1108" s="18" t="s">
        <v>1157</v>
      </c>
      <c r="O1108" s="3" t="s">
        <v>36</v>
      </c>
      <c r="P1108" s="2">
        <f>IF(DatosLimpios[[#This Row],[Number of Affected Users]]="six hundred",600,VALUE(DatosLimpios[[#This Row],[Number of Affected Users]]))</f>
        <v>64082</v>
      </c>
      <c r="Q1108" s="2">
        <f>IF(DatosLimpios[[#This Row],[Number of Affected Users]]="six hundred",600,VALUE(DatosLimpios[[#This Row],[Number of Affected Users]]))</f>
        <v>64082</v>
      </c>
      <c r="R1108" s="11">
        <f>DatosLimpios[[#This Row],[Perdida economica UNK]] /DatosLimpios[[#This Row],[Nº de Usuarios Afectados]]</f>
        <v>37.717299709746889</v>
      </c>
      <c r="S1108" s="11" t="str">
        <f>IF(DatosLimpios[[#This Row],[Perdida $ por Usuario]]&gt;100, "Grave",IF(DatosLimpios[[#This Row],[Perdida $ por Usuario]]&gt;40, "Moderada","Leve"))</f>
        <v>Leve</v>
      </c>
      <c r="T1108" s="1" t="str">
        <f t="shared" si="17"/>
        <v>Unknown</v>
      </c>
      <c r="U1108" s="3" t="s">
        <v>34</v>
      </c>
      <c r="V1108" s="3" t="s">
        <v>37</v>
      </c>
      <c r="W1108" s="2">
        <v>16</v>
      </c>
      <c r="X1108" s="2" t="str">
        <f>IF(DatosLimpios[[#This Row],[Incident Resolution Time (in Hours)]]&gt;50,"Tardia",IF(DatosLimpios[[#This Row],[Incident Resolution Time (in Hours)]]&gt;20,"Media","Rapida" ))</f>
        <v>Rapida</v>
      </c>
    </row>
    <row r="1109" spans="1:24" x14ac:dyDescent="0.25">
      <c r="A1109" s="2">
        <v>1117</v>
      </c>
      <c r="B1109" s="3" t="s">
        <v>87</v>
      </c>
      <c r="C11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109" s="1" t="str">
        <f>IFERROR(VLOOKUP(DatosLimpios[[#This Row],[Paises]], TablaRegiones[],2,FALSE), "Otra")</f>
        <v>América</v>
      </c>
      <c r="E1109" s="2">
        <v>2022</v>
      </c>
      <c r="F1109" s="3" t="s">
        <v>17</v>
      </c>
      <c r="G1109" s="2">
        <f xml:space="preserve"> 2025 -DatosLimpios[[#This Row],[Year]]</f>
        <v>3</v>
      </c>
      <c r="H1109" s="1" t="str">
        <f>IF(TRIM(DatosLimpios[[#This Row],[Attack Type]])="","Unknown",PROPER(TRIM(LOWER(DatosLimpios[[#This Row],[Attack Type]]))))</f>
        <v>Ransomware</v>
      </c>
      <c r="I1109" s="3" t="s">
        <v>23</v>
      </c>
      <c r="J110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09" s="11">
        <v>3884</v>
      </c>
      <c r="L1109" s="11">
        <f>IF(DatosLimpios[[#This Row],[Financial Loss (in Million $) ]]="",0,ABS(DatosLimpios[[#This Row],[Financial Loss (in Million $) ]]))*1000</f>
        <v>3884000</v>
      </c>
      <c r="M1109" s="11" t="str">
        <f>IF(DatosLimpios[[#This Row],[Perdida economica UNK]]&gt;4000000,"Alta", IF(DatosLimpios[[#This Row],[Perdida economica UNK]]&gt;100000,"Media", "Baja"))</f>
        <v>Media</v>
      </c>
      <c r="N1109" s="18" t="s">
        <v>1158</v>
      </c>
      <c r="O1109" s="3" t="s">
        <v>29</v>
      </c>
      <c r="P1109" s="2">
        <f>IF(DatosLimpios[[#This Row],[Number of Affected Users]]="six hundred",600,VALUE(DatosLimpios[[#This Row],[Number of Affected Users]]))</f>
        <v>687052</v>
      </c>
      <c r="Q1109" s="2">
        <f>IF(DatosLimpios[[#This Row],[Number of Affected Users]]="six hundred",600,VALUE(DatosLimpios[[#This Row],[Number of Affected Users]]))</f>
        <v>687052</v>
      </c>
      <c r="R1109" s="11">
        <f>DatosLimpios[[#This Row],[Perdida economica UNK]] /DatosLimpios[[#This Row],[Nº de Usuarios Afectados]]</f>
        <v>5.6531383359629253</v>
      </c>
      <c r="S1109" s="11" t="str">
        <f>IF(DatosLimpios[[#This Row],[Perdida $ por Usuario]]&gt;100, "Grave",IF(DatosLimpios[[#This Row],[Perdida $ por Usuario]]&gt;40, "Moderada","Leve"))</f>
        <v>Leve</v>
      </c>
      <c r="T1109" s="1" t="str">
        <f t="shared" si="17"/>
        <v>Nation-state</v>
      </c>
      <c r="U1109" s="3" t="s">
        <v>15</v>
      </c>
      <c r="V1109" s="3" t="s">
        <v>57</v>
      </c>
      <c r="W1109" s="2">
        <v>34</v>
      </c>
      <c r="X1109" s="2" t="str">
        <f>IF(DatosLimpios[[#This Row],[Incident Resolution Time (in Hours)]]&gt;50,"Tardia",IF(DatosLimpios[[#This Row],[Incident Resolution Time (in Hours)]]&gt;20,"Media","Rapida" ))</f>
        <v>Media</v>
      </c>
    </row>
    <row r="1110" spans="1:24" x14ac:dyDescent="0.25">
      <c r="A1110" s="2">
        <v>1118</v>
      </c>
      <c r="B1110" s="3" t="s">
        <v>60</v>
      </c>
      <c r="C11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10" s="1" t="str">
        <f>IFERROR(VLOOKUP(DatosLimpios[[#This Row],[Paises]], TablaRegiones[],2,FALSE), "Otra")</f>
        <v>Asia</v>
      </c>
      <c r="E1110" s="2">
        <v>2018</v>
      </c>
      <c r="F1110" s="3" t="s">
        <v>50</v>
      </c>
      <c r="G1110" s="2">
        <f xml:space="preserve"> 2025 -DatosLimpios[[#This Row],[Year]]</f>
        <v>7</v>
      </c>
      <c r="H1110" s="1" t="str">
        <f>IF(TRIM(DatosLimpios[[#This Row],[Attack Type]])="","Unknown",PROPER(TRIM(LOWER(DatosLimpios[[#This Row],[Attack Type]]))))</f>
        <v>Phishing</v>
      </c>
      <c r="I1110" s="3" t="s">
        <v>69</v>
      </c>
      <c r="J111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110" s="11">
        <v>1498</v>
      </c>
      <c r="L1110" s="11">
        <f>IF(DatosLimpios[[#This Row],[Financial Loss (in Million $) ]]="",0,ABS(DatosLimpios[[#This Row],[Financial Loss (in Million $) ]]))*1000</f>
        <v>1498000</v>
      </c>
      <c r="M1110" s="11" t="str">
        <f>IF(DatosLimpios[[#This Row],[Perdida economica UNK]]&gt;4000000,"Alta", IF(DatosLimpios[[#This Row],[Perdida economica UNK]]&gt;100000,"Media", "Baja"))</f>
        <v>Media</v>
      </c>
      <c r="N1110" s="18" t="s">
        <v>1159</v>
      </c>
      <c r="O1110" s="3" t="s">
        <v>14</v>
      </c>
      <c r="P1110" s="2">
        <f>IF(DatosLimpios[[#This Row],[Number of Affected Users]]="six hundred",600,VALUE(DatosLimpios[[#This Row],[Number of Affected Users]]))</f>
        <v>417488</v>
      </c>
      <c r="Q1110" s="2">
        <f>IF(DatosLimpios[[#This Row],[Number of Affected Users]]="six hundred",600,VALUE(DatosLimpios[[#This Row],[Number of Affected Users]]))</f>
        <v>417488</v>
      </c>
      <c r="R1110" s="11">
        <f>DatosLimpios[[#This Row],[Perdida economica UNK]] /DatosLimpios[[#This Row],[Nº de Usuarios Afectados]]</f>
        <v>3.5881270838922315</v>
      </c>
      <c r="S1110" s="11" t="str">
        <f>IF(DatosLimpios[[#This Row],[Perdida $ por Usuario]]&gt;100, "Grave",IF(DatosLimpios[[#This Row],[Perdida $ por Usuario]]&gt;40, "Moderada","Leve"))</f>
        <v>Leve</v>
      </c>
      <c r="T1110" s="1" t="str">
        <f t="shared" si="17"/>
        <v>Hacker Group</v>
      </c>
      <c r="U1110" s="3" t="s">
        <v>25</v>
      </c>
      <c r="V1110" s="3" t="s">
        <v>57</v>
      </c>
      <c r="W1110" s="2">
        <v>23</v>
      </c>
      <c r="X1110" s="2" t="str">
        <f>IF(DatosLimpios[[#This Row],[Incident Resolution Time (in Hours)]]&gt;50,"Tardia",IF(DatosLimpios[[#This Row],[Incident Resolution Time (in Hours)]]&gt;20,"Media","Rapida" ))</f>
        <v>Media</v>
      </c>
    </row>
    <row r="1111" spans="1:24" x14ac:dyDescent="0.25">
      <c r="A1111" s="2">
        <v>1119</v>
      </c>
      <c r="B1111" s="3" t="s">
        <v>32</v>
      </c>
      <c r="C11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11" s="1" t="str">
        <f>IFERROR(VLOOKUP(DatosLimpios[[#This Row],[Paises]], TablaRegiones[],2,FALSE), "Otra")</f>
        <v>Europa</v>
      </c>
      <c r="E1111" s="2">
        <v>2020</v>
      </c>
      <c r="F1111" s="3" t="s">
        <v>17</v>
      </c>
      <c r="G1111" s="2">
        <f xml:space="preserve"> 2025 -DatosLimpios[[#This Row],[Year]]</f>
        <v>5</v>
      </c>
      <c r="H1111" s="1" t="str">
        <f>IF(TRIM(DatosLimpios[[#This Row],[Attack Type]])="","Unknown",PROPER(TRIM(LOWER(DatosLimpios[[#This Row],[Attack Type]]))))</f>
        <v>Ransomware</v>
      </c>
      <c r="I1111" s="3" t="s">
        <v>27</v>
      </c>
      <c r="J111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11" s="11">
        <v>1514</v>
      </c>
      <c r="L1111" s="11">
        <f>IF(DatosLimpios[[#This Row],[Financial Loss (in Million $) ]]="",0,ABS(DatosLimpios[[#This Row],[Financial Loss (in Million $) ]]))*1000</f>
        <v>1514000</v>
      </c>
      <c r="M1111" s="11" t="str">
        <f>IF(DatosLimpios[[#This Row],[Perdida economica UNK]]&gt;4000000,"Alta", IF(DatosLimpios[[#This Row],[Perdida economica UNK]]&gt;100000,"Media", "Baja"))</f>
        <v>Media</v>
      </c>
      <c r="N1111" s="18" t="s">
        <v>1160</v>
      </c>
      <c r="O1111" s="3" t="s">
        <v>29</v>
      </c>
      <c r="P1111" s="2">
        <f>IF(DatosLimpios[[#This Row],[Number of Affected Users]]="six hundred",600,VALUE(DatosLimpios[[#This Row],[Number of Affected Users]]))</f>
        <v>970038</v>
      </c>
      <c r="Q1111" s="2">
        <f>IF(DatosLimpios[[#This Row],[Number of Affected Users]]="six hundred",600,VALUE(DatosLimpios[[#This Row],[Number of Affected Users]]))</f>
        <v>970038</v>
      </c>
      <c r="R1111" s="11">
        <f>DatosLimpios[[#This Row],[Perdida economica UNK]] /DatosLimpios[[#This Row],[Nº de Usuarios Afectados]]</f>
        <v>1.5607635989517936</v>
      </c>
      <c r="S1111" s="11" t="str">
        <f>IF(DatosLimpios[[#This Row],[Perdida $ por Usuario]]&gt;100, "Grave",IF(DatosLimpios[[#This Row],[Perdida $ por Usuario]]&gt;40, "Moderada","Leve"))</f>
        <v>Leve</v>
      </c>
      <c r="T1111" s="1" t="str">
        <f t="shared" si="17"/>
        <v>Nation-state</v>
      </c>
      <c r="U1111" s="3" t="s">
        <v>52</v>
      </c>
      <c r="V1111" s="3" t="s">
        <v>49</v>
      </c>
      <c r="W1111" s="2">
        <v>47</v>
      </c>
      <c r="X1111" s="2" t="str">
        <f>IF(DatosLimpios[[#This Row],[Incident Resolution Time (in Hours)]]&gt;50,"Tardia",IF(DatosLimpios[[#This Row],[Incident Resolution Time (in Hours)]]&gt;20,"Media","Rapida" ))</f>
        <v>Media</v>
      </c>
    </row>
    <row r="1112" spans="1:24" x14ac:dyDescent="0.25">
      <c r="A1112" s="2">
        <v>1120</v>
      </c>
      <c r="B1112" s="3" t="s">
        <v>71</v>
      </c>
      <c r="C11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12" s="1" t="str">
        <f>IFERROR(VLOOKUP(DatosLimpios[[#This Row],[Paises]], TablaRegiones[],2,FALSE), "Otra")</f>
        <v>Asia</v>
      </c>
      <c r="E1112" s="2">
        <v>2016</v>
      </c>
      <c r="F1112" s="3" t="s">
        <v>42</v>
      </c>
      <c r="G1112" s="2">
        <f xml:space="preserve"> 2025 -DatosLimpios[[#This Row],[Year]]</f>
        <v>9</v>
      </c>
      <c r="H1112" s="1" t="str">
        <f>IF(TRIM(DatosLimpios[[#This Row],[Attack Type]])="","Unknown",PROPER(TRIM(LOWER(DatosLimpios[[#This Row],[Attack Type]]))))</f>
        <v>Sql Injection</v>
      </c>
      <c r="I1112" s="3" t="s">
        <v>69</v>
      </c>
      <c r="J111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112" s="11">
        <v>104</v>
      </c>
      <c r="L1112" s="11">
        <f>IF(DatosLimpios[[#This Row],[Financial Loss (in Million $) ]]="",0,ABS(DatosLimpios[[#This Row],[Financial Loss (in Million $) ]]))*1000</f>
        <v>104000</v>
      </c>
      <c r="M1112" s="11" t="str">
        <f>IF(DatosLimpios[[#This Row],[Perdida economica UNK]]&gt;4000000,"Alta", IF(DatosLimpios[[#This Row],[Perdida economica UNK]]&gt;100000,"Media", "Baja"))</f>
        <v>Media</v>
      </c>
      <c r="N1112" s="18" t="s">
        <v>1161</v>
      </c>
      <c r="O1112" s="3" t="s">
        <v>36</v>
      </c>
      <c r="P1112" s="2">
        <f>IF(DatosLimpios[[#This Row],[Number of Affected Users]]="six hundred",600,VALUE(DatosLimpios[[#This Row],[Number of Affected Users]]))</f>
        <v>240441</v>
      </c>
      <c r="Q1112" s="2">
        <f>IF(DatosLimpios[[#This Row],[Number of Affected Users]]="six hundred",600,VALUE(DatosLimpios[[#This Row],[Number of Affected Users]]))</f>
        <v>240441</v>
      </c>
      <c r="R1112" s="11">
        <f>DatosLimpios[[#This Row],[Perdida economica UNK]] /DatosLimpios[[#This Row],[Nº de Usuarios Afectados]]</f>
        <v>0.43253854375917583</v>
      </c>
      <c r="S1112" s="11" t="str">
        <f>IF(DatosLimpios[[#This Row],[Perdida $ por Usuario]]&gt;100, "Grave",IF(DatosLimpios[[#This Row],[Perdida $ por Usuario]]&gt;40, "Moderada","Leve"))</f>
        <v>Leve</v>
      </c>
      <c r="T1112" s="1" t="str">
        <f t="shared" si="17"/>
        <v>Unknown</v>
      </c>
      <c r="U1112" s="3" t="s">
        <v>52</v>
      </c>
      <c r="V1112" s="3" t="s">
        <v>37</v>
      </c>
      <c r="W1112" s="2">
        <v>17</v>
      </c>
      <c r="X1112" s="2" t="str">
        <f>IF(DatosLimpios[[#This Row],[Incident Resolution Time (in Hours)]]&gt;50,"Tardia",IF(DatosLimpios[[#This Row],[Incident Resolution Time (in Hours)]]&gt;20,"Media","Rapida" ))</f>
        <v>Rapida</v>
      </c>
    </row>
    <row r="1113" spans="1:24" x14ac:dyDescent="0.25">
      <c r="A1113" s="2">
        <v>1121</v>
      </c>
      <c r="B1113" s="3" t="s">
        <v>45</v>
      </c>
      <c r="C11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113" s="1" t="str">
        <f>IFERROR(VLOOKUP(DatosLimpios[[#This Row],[Paises]], TablaRegiones[],2,FALSE), "Otra")</f>
        <v>Asia</v>
      </c>
      <c r="E1113" s="2">
        <v>2020</v>
      </c>
      <c r="F1113" s="3" t="s">
        <v>22</v>
      </c>
      <c r="G1113" s="2">
        <f xml:space="preserve"> 2025 -DatosLimpios[[#This Row],[Year]]</f>
        <v>5</v>
      </c>
      <c r="H1113" s="1" t="str">
        <f>IF(TRIM(DatosLimpios[[#This Row],[Attack Type]])="","Unknown",PROPER(TRIM(LOWER(DatosLimpios[[#This Row],[Attack Type]]))))</f>
        <v>Man-In-The-Middle</v>
      </c>
      <c r="I1113" s="3" t="s">
        <v>46</v>
      </c>
      <c r="J111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13" s="11">
        <v>5967</v>
      </c>
      <c r="L1113" s="11">
        <f>IF(DatosLimpios[[#This Row],[Financial Loss (in Million $) ]]="",0,ABS(DatosLimpios[[#This Row],[Financial Loss (in Million $) ]]))*1000</f>
        <v>5967000</v>
      </c>
      <c r="M1113" s="11" t="str">
        <f>IF(DatosLimpios[[#This Row],[Perdida economica UNK]]&gt;4000000,"Alta", IF(DatosLimpios[[#This Row],[Perdida economica UNK]]&gt;100000,"Media", "Baja"))</f>
        <v>Alta</v>
      </c>
      <c r="N1113" s="18" t="s">
        <v>1162</v>
      </c>
      <c r="O1113" s="3" t="s">
        <v>33</v>
      </c>
      <c r="P1113" s="2">
        <f>IF(DatosLimpios[[#This Row],[Number of Affected Users]]="six hundred",600,VALUE(DatosLimpios[[#This Row],[Number of Affected Users]]))</f>
        <v>747418</v>
      </c>
      <c r="Q1113" s="2">
        <f>IF(DatosLimpios[[#This Row],[Number of Affected Users]]="six hundred",600,VALUE(DatosLimpios[[#This Row],[Number of Affected Users]]))</f>
        <v>747418</v>
      </c>
      <c r="R1113" s="11">
        <f>DatosLimpios[[#This Row],[Perdida economica UNK]] /DatosLimpios[[#This Row],[Nº de Usuarios Afectados]]</f>
        <v>7.9834844758889938</v>
      </c>
      <c r="S1113" s="11" t="str">
        <f>IF(DatosLimpios[[#This Row],[Perdida $ por Usuario]]&gt;100, "Grave",IF(DatosLimpios[[#This Row],[Perdida $ por Usuario]]&gt;40, "Moderada","Leve"))</f>
        <v>Leve</v>
      </c>
      <c r="T1113" s="1" t="str">
        <f t="shared" si="17"/>
        <v>Insider</v>
      </c>
      <c r="U1113" s="3" t="s">
        <v>15</v>
      </c>
      <c r="V1113" s="3" t="s">
        <v>16</v>
      </c>
      <c r="W1113" s="2">
        <v>20</v>
      </c>
      <c r="X1113" s="2" t="str">
        <f>IF(DatosLimpios[[#This Row],[Incident Resolution Time (in Hours)]]&gt;50,"Tardia",IF(DatosLimpios[[#This Row],[Incident Resolution Time (in Hours)]]&gt;20,"Media","Rapida" ))</f>
        <v>Rapida</v>
      </c>
    </row>
    <row r="1114" spans="1:24" x14ac:dyDescent="0.25">
      <c r="A1114" s="2">
        <v>1122</v>
      </c>
      <c r="B1114" s="3" t="s">
        <v>71</v>
      </c>
      <c r="C11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14" s="1" t="str">
        <f>IFERROR(VLOOKUP(DatosLimpios[[#This Row],[Paises]], TablaRegiones[],2,FALSE), "Otra")</f>
        <v>Asia</v>
      </c>
      <c r="E1114" s="2">
        <v>2019</v>
      </c>
      <c r="F1114" s="3" t="s">
        <v>63</v>
      </c>
      <c r="G1114" s="2">
        <f xml:space="preserve"> 2025 -DatosLimpios[[#This Row],[Year]]</f>
        <v>6</v>
      </c>
      <c r="H1114" s="1" t="str">
        <f>IF(TRIM(DatosLimpios[[#This Row],[Attack Type]])="","Unknown",PROPER(TRIM(LOWER(DatosLimpios[[#This Row],[Attack Type]]))))</f>
        <v>Malware</v>
      </c>
      <c r="I1114" s="3" t="s">
        <v>18</v>
      </c>
      <c r="J111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14" s="11">
        <v>3666</v>
      </c>
      <c r="L1114" s="11">
        <f>IF(DatosLimpios[[#This Row],[Financial Loss (in Million $) ]]="",0,ABS(DatosLimpios[[#This Row],[Financial Loss (in Million $) ]]))*1000</f>
        <v>3666000</v>
      </c>
      <c r="M1114" s="11" t="str">
        <f>IF(DatosLimpios[[#This Row],[Perdida economica UNK]]&gt;4000000,"Alta", IF(DatosLimpios[[#This Row],[Perdida economica UNK]]&gt;100000,"Media", "Baja"))</f>
        <v>Media</v>
      </c>
      <c r="N1114" s="18" t="s">
        <v>1163</v>
      </c>
      <c r="O1114" s="3" t="s">
        <v>33</v>
      </c>
      <c r="P1114" s="2">
        <f>IF(DatosLimpios[[#This Row],[Number of Affected Users]]="six hundred",600,VALUE(DatosLimpios[[#This Row],[Number of Affected Users]]))</f>
        <v>977185</v>
      </c>
      <c r="Q1114" s="2">
        <f>IF(DatosLimpios[[#This Row],[Number of Affected Users]]="six hundred",600,VALUE(DatosLimpios[[#This Row],[Number of Affected Users]]))</f>
        <v>977185</v>
      </c>
      <c r="R1114" s="11">
        <f>DatosLimpios[[#This Row],[Perdida economica UNK]] /DatosLimpios[[#This Row],[Nº de Usuarios Afectados]]</f>
        <v>3.7515925848227307</v>
      </c>
      <c r="S1114" s="11" t="str">
        <f>IF(DatosLimpios[[#This Row],[Perdida $ por Usuario]]&gt;100, "Grave",IF(DatosLimpios[[#This Row],[Perdida $ por Usuario]]&gt;40, "Moderada","Leve"))</f>
        <v>Leve</v>
      </c>
      <c r="T1114" s="1" t="str">
        <f t="shared" si="17"/>
        <v>Insider</v>
      </c>
      <c r="U1114" s="3" t="s">
        <v>34</v>
      </c>
      <c r="V1114" s="3" t="s">
        <v>37</v>
      </c>
      <c r="W1114" s="2">
        <v>71</v>
      </c>
      <c r="X1114" s="2" t="str">
        <f>IF(DatosLimpios[[#This Row],[Incident Resolution Time (in Hours)]]&gt;50,"Tardia",IF(DatosLimpios[[#This Row],[Incident Resolution Time (in Hours)]]&gt;20,"Media","Rapida" ))</f>
        <v>Tardia</v>
      </c>
    </row>
    <row r="1115" spans="1:24" x14ac:dyDescent="0.25">
      <c r="A1115" s="2">
        <v>1123</v>
      </c>
      <c r="B1115" s="3" t="s">
        <v>45</v>
      </c>
      <c r="C11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115" s="1" t="str">
        <f>IFERROR(VLOOKUP(DatosLimpios[[#This Row],[Paises]], TablaRegiones[],2,FALSE), "Otra")</f>
        <v>Asia</v>
      </c>
      <c r="E1115" s="2">
        <v>2019</v>
      </c>
      <c r="F1115" s="3" t="s">
        <v>63</v>
      </c>
      <c r="G1115" s="2">
        <f xml:space="preserve"> 2025 -DatosLimpios[[#This Row],[Year]]</f>
        <v>6</v>
      </c>
      <c r="H1115" s="1" t="str">
        <f>IF(TRIM(DatosLimpios[[#This Row],[Attack Type]])="","Unknown",PROPER(TRIM(LOWER(DatosLimpios[[#This Row],[Attack Type]]))))</f>
        <v>Malware</v>
      </c>
      <c r="I1115" s="3" t="s">
        <v>18</v>
      </c>
      <c r="J111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15" s="11">
        <v>5898</v>
      </c>
      <c r="L1115" s="11">
        <f>IF(DatosLimpios[[#This Row],[Financial Loss (in Million $) ]]="",0,ABS(DatosLimpios[[#This Row],[Financial Loss (in Million $) ]]))*1000</f>
        <v>5898000</v>
      </c>
      <c r="M1115" s="11" t="str">
        <f>IF(DatosLimpios[[#This Row],[Perdida economica UNK]]&gt;4000000,"Alta", IF(DatosLimpios[[#This Row],[Perdida economica UNK]]&gt;100000,"Media", "Baja"))</f>
        <v>Alta</v>
      </c>
      <c r="N1115" s="18" t="s">
        <v>1164</v>
      </c>
      <c r="O1115" s="3" t="s">
        <v>36</v>
      </c>
      <c r="P1115" s="2">
        <f>IF(DatosLimpios[[#This Row],[Number of Affected Users]]="six hundred",600,VALUE(DatosLimpios[[#This Row],[Number of Affected Users]]))</f>
        <v>267401</v>
      </c>
      <c r="Q1115" s="2">
        <f>IF(DatosLimpios[[#This Row],[Number of Affected Users]]="six hundred",600,VALUE(DatosLimpios[[#This Row],[Number of Affected Users]]))</f>
        <v>267401</v>
      </c>
      <c r="R1115" s="11">
        <f>DatosLimpios[[#This Row],[Perdida economica UNK]] /DatosLimpios[[#This Row],[Nº de Usuarios Afectados]]</f>
        <v>22.0567611938624</v>
      </c>
      <c r="S1115" s="11" t="str">
        <f>IF(DatosLimpios[[#This Row],[Perdida $ por Usuario]]&gt;100, "Grave",IF(DatosLimpios[[#This Row],[Perdida $ por Usuario]]&gt;40, "Moderada","Leve"))</f>
        <v>Leve</v>
      </c>
      <c r="T1115" s="1" t="str">
        <f t="shared" si="17"/>
        <v>Unknown</v>
      </c>
      <c r="U1115" s="3" t="s">
        <v>52</v>
      </c>
      <c r="V1115" s="3" t="s">
        <v>49</v>
      </c>
      <c r="W1115" s="2">
        <v>20</v>
      </c>
      <c r="X1115" s="2" t="str">
        <f>IF(DatosLimpios[[#This Row],[Incident Resolution Time (in Hours)]]&gt;50,"Tardia",IF(DatosLimpios[[#This Row],[Incident Resolution Time (in Hours)]]&gt;20,"Media","Rapida" ))</f>
        <v>Rapida</v>
      </c>
    </row>
    <row r="1116" spans="1:24" x14ac:dyDescent="0.25">
      <c r="A1116" s="2">
        <v>1124</v>
      </c>
      <c r="B1116" s="3" t="s">
        <v>32</v>
      </c>
      <c r="C11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16" s="1" t="str">
        <f>IFERROR(VLOOKUP(DatosLimpios[[#This Row],[Paises]], TablaRegiones[],2,FALSE), "Otra")</f>
        <v>Europa</v>
      </c>
      <c r="E1116" s="2">
        <v>2022</v>
      </c>
      <c r="F1116" s="3" t="s">
        <v>17</v>
      </c>
      <c r="G1116" s="2">
        <f xml:space="preserve"> 2025 -DatosLimpios[[#This Row],[Year]]</f>
        <v>3</v>
      </c>
      <c r="H1116" s="1" t="str">
        <f>IF(TRIM(DatosLimpios[[#This Row],[Attack Type]])="","Unknown",PROPER(TRIM(LOWER(DatosLimpios[[#This Row],[Attack Type]]))))</f>
        <v>Ransomware</v>
      </c>
      <c r="I1116" s="3" t="s">
        <v>18</v>
      </c>
      <c r="J111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16" s="11">
        <v>1947</v>
      </c>
      <c r="L1116" s="11">
        <f>IF(DatosLimpios[[#This Row],[Financial Loss (in Million $) ]]="",0,ABS(DatosLimpios[[#This Row],[Financial Loss (in Million $) ]]))*1000</f>
        <v>1947000</v>
      </c>
      <c r="M1116" s="11" t="str">
        <f>IF(DatosLimpios[[#This Row],[Perdida economica UNK]]&gt;4000000,"Alta", IF(DatosLimpios[[#This Row],[Perdida economica UNK]]&gt;100000,"Media", "Baja"))</f>
        <v>Media</v>
      </c>
      <c r="N1116" s="18" t="s">
        <v>1165</v>
      </c>
      <c r="O1116" s="3" t="s">
        <v>14</v>
      </c>
      <c r="P1116" s="2">
        <f>IF(DatosLimpios[[#This Row],[Number of Affected Users]]="six hundred",600,VALUE(DatosLimpios[[#This Row],[Number of Affected Users]]))</f>
        <v>496271</v>
      </c>
      <c r="Q1116" s="2">
        <f>IF(DatosLimpios[[#This Row],[Number of Affected Users]]="six hundred",600,VALUE(DatosLimpios[[#This Row],[Number of Affected Users]]))</f>
        <v>496271</v>
      </c>
      <c r="R1116" s="11">
        <f>DatosLimpios[[#This Row],[Perdida economica UNK]] /DatosLimpios[[#This Row],[Nº de Usuarios Afectados]]</f>
        <v>3.9232596706235103</v>
      </c>
      <c r="S1116" s="11" t="str">
        <f>IF(DatosLimpios[[#This Row],[Perdida $ por Usuario]]&gt;100, "Grave",IF(DatosLimpios[[#This Row],[Perdida $ por Usuario]]&gt;40, "Moderada","Leve"))</f>
        <v>Leve</v>
      </c>
      <c r="T1116" s="1" t="str">
        <f t="shared" si="17"/>
        <v>Hacker Group</v>
      </c>
      <c r="U1116" s="3" t="s">
        <v>15</v>
      </c>
      <c r="V1116" s="3" t="s">
        <v>31</v>
      </c>
      <c r="W1116" s="2">
        <v>20</v>
      </c>
      <c r="X1116" s="2" t="str">
        <f>IF(DatosLimpios[[#This Row],[Incident Resolution Time (in Hours)]]&gt;50,"Tardia",IF(DatosLimpios[[#This Row],[Incident Resolution Time (in Hours)]]&gt;20,"Media","Rapida" ))</f>
        <v>Rapida</v>
      </c>
    </row>
    <row r="1117" spans="1:24" x14ac:dyDescent="0.25">
      <c r="A1117" s="2">
        <v>1125</v>
      </c>
      <c r="B1117" s="3" t="s">
        <v>41</v>
      </c>
      <c r="C11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117" s="1" t="str">
        <f>IFERROR(VLOOKUP(DatosLimpios[[#This Row],[Paises]], TablaRegiones[],2,FALSE), "Otra")</f>
        <v>Europa</v>
      </c>
      <c r="E1117" s="2">
        <v>2015</v>
      </c>
      <c r="F1117" s="3" t="s">
        <v>50</v>
      </c>
      <c r="G1117" s="2">
        <f xml:space="preserve"> 2025 -DatosLimpios[[#This Row],[Year]]</f>
        <v>10</v>
      </c>
      <c r="H1117" s="1" t="str">
        <f>IF(TRIM(DatosLimpios[[#This Row],[Attack Type]])="","Unknown",PROPER(TRIM(LOWER(DatosLimpios[[#This Row],[Attack Type]]))))</f>
        <v>Phishing</v>
      </c>
      <c r="I1117" s="3" t="s">
        <v>46</v>
      </c>
      <c r="J111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17" s="11">
        <v>6462</v>
      </c>
      <c r="L1117" s="11">
        <f>IF(DatosLimpios[[#This Row],[Financial Loss (in Million $) ]]="",0,ABS(DatosLimpios[[#This Row],[Financial Loss (in Million $) ]]))*1000</f>
        <v>6462000</v>
      </c>
      <c r="M1117" s="11" t="str">
        <f>IF(DatosLimpios[[#This Row],[Perdida economica UNK]]&gt;4000000,"Alta", IF(DatosLimpios[[#This Row],[Perdida economica UNK]]&gt;100000,"Media", "Baja"))</f>
        <v>Alta</v>
      </c>
      <c r="N1117" s="18" t="s">
        <v>1166</v>
      </c>
      <c r="O1117" s="3" t="s">
        <v>33</v>
      </c>
      <c r="P1117" s="2">
        <f>IF(DatosLimpios[[#This Row],[Number of Affected Users]]="six hundred",600,VALUE(DatosLimpios[[#This Row],[Number of Affected Users]]))</f>
        <v>104619</v>
      </c>
      <c r="Q1117" s="2">
        <f>IF(DatosLimpios[[#This Row],[Number of Affected Users]]="six hundred",600,VALUE(DatosLimpios[[#This Row],[Number of Affected Users]]))</f>
        <v>104619</v>
      </c>
      <c r="R1117" s="11">
        <f>DatosLimpios[[#This Row],[Perdida economica UNK]] /DatosLimpios[[#This Row],[Nº de Usuarios Afectados]]</f>
        <v>61.766983052791559</v>
      </c>
      <c r="S1117" s="11" t="str">
        <f>IF(DatosLimpios[[#This Row],[Perdida $ por Usuario]]&gt;100, "Grave",IF(DatosLimpios[[#This Row],[Perdida $ por Usuario]]&gt;40, "Moderada","Leve"))</f>
        <v>Moderada</v>
      </c>
      <c r="T1117" s="1" t="str">
        <f t="shared" si="17"/>
        <v>Insider</v>
      </c>
      <c r="U1117" s="3" t="s">
        <v>15</v>
      </c>
      <c r="V1117" s="3" t="s">
        <v>37</v>
      </c>
      <c r="W1117" s="2">
        <v>68</v>
      </c>
      <c r="X1117" s="2" t="str">
        <f>IF(DatosLimpios[[#This Row],[Incident Resolution Time (in Hours)]]&gt;50,"Tardia",IF(DatosLimpios[[#This Row],[Incident Resolution Time (in Hours)]]&gt;20,"Media","Rapida" ))</f>
        <v>Tardia</v>
      </c>
    </row>
    <row r="1118" spans="1:24" x14ac:dyDescent="0.25">
      <c r="A1118" s="2">
        <v>1126</v>
      </c>
      <c r="B1118" s="3" t="s">
        <v>60</v>
      </c>
      <c r="C11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18" s="1" t="str">
        <f>IFERROR(VLOOKUP(DatosLimpios[[#This Row],[Paises]], TablaRegiones[],2,FALSE), "Otra")</f>
        <v>Asia</v>
      </c>
      <c r="E1118" s="2">
        <v>2024</v>
      </c>
      <c r="F1118" s="3" t="s">
        <v>17</v>
      </c>
      <c r="G1118" s="2">
        <f xml:space="preserve"> 2025 -DatosLimpios[[#This Row],[Year]]</f>
        <v>1</v>
      </c>
      <c r="H1118" s="1" t="str">
        <f>IF(TRIM(DatosLimpios[[#This Row],[Attack Type]])="","Unknown",PROPER(TRIM(LOWER(DatosLimpios[[#This Row],[Attack Type]]))))</f>
        <v>Ransomware</v>
      </c>
      <c r="I1118" s="3" t="s">
        <v>47</v>
      </c>
      <c r="J111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18" s="11">
        <v>9825</v>
      </c>
      <c r="L1118" s="11">
        <f>IF(DatosLimpios[[#This Row],[Financial Loss (in Million $) ]]="",0,ABS(DatosLimpios[[#This Row],[Financial Loss (in Million $) ]]))*1000</f>
        <v>9825000</v>
      </c>
      <c r="M1118" s="11" t="str">
        <f>IF(DatosLimpios[[#This Row],[Perdida economica UNK]]&gt;4000000,"Alta", IF(DatosLimpios[[#This Row],[Perdida economica UNK]]&gt;100000,"Media", "Baja"))</f>
        <v>Alta</v>
      </c>
      <c r="N1118" s="18" t="s">
        <v>1167</v>
      </c>
      <c r="O1118" s="3" t="s">
        <v>33</v>
      </c>
      <c r="P1118" s="2">
        <f>IF(DatosLimpios[[#This Row],[Number of Affected Users]]="six hundred",600,VALUE(DatosLimpios[[#This Row],[Number of Affected Users]]))</f>
        <v>877571</v>
      </c>
      <c r="Q1118" s="2">
        <f>IF(DatosLimpios[[#This Row],[Number of Affected Users]]="six hundred",600,VALUE(DatosLimpios[[#This Row],[Number of Affected Users]]))</f>
        <v>877571</v>
      </c>
      <c r="R1118" s="11">
        <f>DatosLimpios[[#This Row],[Perdida economica UNK]] /DatosLimpios[[#This Row],[Nº de Usuarios Afectados]]</f>
        <v>11.195675335670845</v>
      </c>
      <c r="S1118" s="11" t="str">
        <f>IF(DatosLimpios[[#This Row],[Perdida $ por Usuario]]&gt;100, "Grave",IF(DatosLimpios[[#This Row],[Perdida $ por Usuario]]&gt;40, "Moderada","Leve"))</f>
        <v>Leve</v>
      </c>
      <c r="T1118" s="1" t="str">
        <f t="shared" si="17"/>
        <v>Insider</v>
      </c>
      <c r="U1118" s="3" t="s">
        <v>25</v>
      </c>
      <c r="V1118" s="3" t="s">
        <v>37</v>
      </c>
      <c r="W1118" s="2">
        <v>19</v>
      </c>
      <c r="X1118" s="2" t="str">
        <f>IF(DatosLimpios[[#This Row],[Incident Resolution Time (in Hours)]]&gt;50,"Tardia",IF(DatosLimpios[[#This Row],[Incident Resolution Time (in Hours)]]&gt;20,"Media","Rapida" ))</f>
        <v>Rapida</v>
      </c>
    </row>
    <row r="1119" spans="1:24" x14ac:dyDescent="0.25">
      <c r="A1119" s="2">
        <v>1127</v>
      </c>
      <c r="B1119" s="3" t="s">
        <v>71</v>
      </c>
      <c r="C11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19" s="1" t="str">
        <f>IFERROR(VLOOKUP(DatosLimpios[[#This Row],[Paises]], TablaRegiones[],2,FALSE), "Otra")</f>
        <v>Asia</v>
      </c>
      <c r="E1119" s="2">
        <v>2020</v>
      </c>
      <c r="F1119" s="3" t="s">
        <v>17</v>
      </c>
      <c r="G1119" s="2">
        <f xml:space="preserve"> 2025 -DatosLimpios[[#This Row],[Year]]</f>
        <v>5</v>
      </c>
      <c r="H1119" s="1" t="str">
        <f>IF(TRIM(DatosLimpios[[#This Row],[Attack Type]])="","Unknown",PROPER(TRIM(LOWER(DatosLimpios[[#This Row],[Attack Type]]))))</f>
        <v>Ransomware</v>
      </c>
      <c r="I1119" s="3" t="s">
        <v>47</v>
      </c>
      <c r="J111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19" s="11">
        <v>4188</v>
      </c>
      <c r="L1119" s="11">
        <f>IF(DatosLimpios[[#This Row],[Financial Loss (in Million $) ]]="",0,ABS(DatosLimpios[[#This Row],[Financial Loss (in Million $) ]]))*1000</f>
        <v>4188000</v>
      </c>
      <c r="M1119" s="11" t="str">
        <f>IF(DatosLimpios[[#This Row],[Perdida economica UNK]]&gt;4000000,"Alta", IF(DatosLimpios[[#This Row],[Perdida economica UNK]]&gt;100000,"Media", "Baja"))</f>
        <v>Alta</v>
      </c>
      <c r="N1119" s="18" t="s">
        <v>1168</v>
      </c>
      <c r="O1119" s="3" t="s">
        <v>14</v>
      </c>
      <c r="P1119" s="2">
        <f>IF(DatosLimpios[[#This Row],[Number of Affected Users]]="six hundred",600,VALUE(DatosLimpios[[#This Row],[Number of Affected Users]]))</f>
        <v>93314</v>
      </c>
      <c r="Q1119" s="2">
        <f>IF(DatosLimpios[[#This Row],[Number of Affected Users]]="six hundred",600,VALUE(DatosLimpios[[#This Row],[Number of Affected Users]]))</f>
        <v>93314</v>
      </c>
      <c r="R1119" s="11">
        <f>DatosLimpios[[#This Row],[Perdida economica UNK]] /DatosLimpios[[#This Row],[Nº de Usuarios Afectados]]</f>
        <v>44.880725293096425</v>
      </c>
      <c r="S1119" s="11" t="str">
        <f>IF(DatosLimpios[[#This Row],[Perdida $ por Usuario]]&gt;100, "Grave",IF(DatosLimpios[[#This Row],[Perdida $ por Usuario]]&gt;40, "Moderada","Leve"))</f>
        <v>Moderada</v>
      </c>
      <c r="T1119" s="1" t="str">
        <f t="shared" si="17"/>
        <v>Hacker Group</v>
      </c>
      <c r="U1119" s="3" t="s">
        <v>15</v>
      </c>
      <c r="V1119" s="3" t="s">
        <v>16</v>
      </c>
      <c r="W1119" s="2">
        <v>24</v>
      </c>
      <c r="X1119" s="2" t="str">
        <f>IF(DatosLimpios[[#This Row],[Incident Resolution Time (in Hours)]]&gt;50,"Tardia",IF(DatosLimpios[[#This Row],[Incident Resolution Time (in Hours)]]&gt;20,"Media","Rapida" ))</f>
        <v>Media</v>
      </c>
    </row>
    <row r="1120" spans="1:24" x14ac:dyDescent="0.25">
      <c r="A1120" s="2">
        <v>1128</v>
      </c>
      <c r="B1120" s="3" t="s">
        <v>66</v>
      </c>
      <c r="C11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120" s="1" t="str">
        <f>IFERROR(VLOOKUP(DatosLimpios[[#This Row],[Paises]], TablaRegiones[],2,FALSE), "Otra")</f>
        <v>América</v>
      </c>
      <c r="E1120" s="2">
        <v>2020</v>
      </c>
      <c r="F1120" s="3" t="s">
        <v>39</v>
      </c>
      <c r="G1120" s="2">
        <f xml:space="preserve"> 2025 -DatosLimpios[[#This Row],[Year]]</f>
        <v>5</v>
      </c>
      <c r="H1120" s="1" t="str">
        <f>IF(TRIM(DatosLimpios[[#This Row],[Attack Type]])="","Unknown",PROPER(TRIM(LOWER(DatosLimpios[[#This Row],[Attack Type]]))))</f>
        <v>Ddos</v>
      </c>
      <c r="I1120" s="3" t="s">
        <v>69</v>
      </c>
      <c r="J112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120" s="11">
        <v>1322</v>
      </c>
      <c r="L1120" s="11">
        <f>IF(DatosLimpios[[#This Row],[Financial Loss (in Million $) ]]="",0,ABS(DatosLimpios[[#This Row],[Financial Loss (in Million $) ]]))*1000</f>
        <v>1322000</v>
      </c>
      <c r="M1120" s="11" t="str">
        <f>IF(DatosLimpios[[#This Row],[Perdida economica UNK]]&gt;4000000,"Alta", IF(DatosLimpios[[#This Row],[Perdida economica UNK]]&gt;100000,"Media", "Baja"))</f>
        <v>Media</v>
      </c>
      <c r="N1120" s="18" t="s">
        <v>1169</v>
      </c>
      <c r="O1120" s="3" t="s">
        <v>14</v>
      </c>
      <c r="P1120" s="2">
        <f>IF(DatosLimpios[[#This Row],[Number of Affected Users]]="six hundred",600,VALUE(DatosLimpios[[#This Row],[Number of Affected Users]]))</f>
        <v>790415</v>
      </c>
      <c r="Q1120" s="2">
        <f>IF(DatosLimpios[[#This Row],[Number of Affected Users]]="six hundred",600,VALUE(DatosLimpios[[#This Row],[Number of Affected Users]]))</f>
        <v>790415</v>
      </c>
      <c r="R1120" s="11">
        <f>DatosLimpios[[#This Row],[Perdida economica UNK]] /DatosLimpios[[#This Row],[Nº de Usuarios Afectados]]</f>
        <v>1.672539109202128</v>
      </c>
      <c r="S1120" s="11" t="str">
        <f>IF(DatosLimpios[[#This Row],[Perdida $ por Usuario]]&gt;100, "Grave",IF(DatosLimpios[[#This Row],[Perdida $ por Usuario]]&gt;40, "Moderada","Leve"))</f>
        <v>Leve</v>
      </c>
      <c r="T1120" s="1" t="str">
        <f t="shared" si="17"/>
        <v>Hacker Group</v>
      </c>
      <c r="U1120" s="3" t="s">
        <v>52</v>
      </c>
      <c r="V1120" s="3" t="s">
        <v>57</v>
      </c>
      <c r="W1120" s="2">
        <v>52</v>
      </c>
      <c r="X1120" s="2" t="str">
        <f>IF(DatosLimpios[[#This Row],[Incident Resolution Time (in Hours)]]&gt;50,"Tardia",IF(DatosLimpios[[#This Row],[Incident Resolution Time (in Hours)]]&gt;20,"Media","Rapida" ))</f>
        <v>Tardia</v>
      </c>
    </row>
    <row r="1121" spans="1:24" x14ac:dyDescent="0.25">
      <c r="A1121" s="2">
        <v>1129</v>
      </c>
      <c r="B1121" s="3" t="s">
        <v>32</v>
      </c>
      <c r="C11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21" s="1" t="str">
        <f>IFERROR(VLOOKUP(DatosLimpios[[#This Row],[Paises]], TablaRegiones[],2,FALSE), "Otra")</f>
        <v>Europa</v>
      </c>
      <c r="E1121" s="2">
        <v>2020</v>
      </c>
      <c r="F1121" s="3" t="s">
        <v>17</v>
      </c>
      <c r="G1121" s="2">
        <f xml:space="preserve"> 2025 -DatosLimpios[[#This Row],[Year]]</f>
        <v>5</v>
      </c>
      <c r="H1121" s="1" t="str">
        <f>IF(TRIM(DatosLimpios[[#This Row],[Attack Type]])="","Unknown",PROPER(TRIM(LOWER(DatosLimpios[[#This Row],[Attack Type]]))))</f>
        <v>Ransomware</v>
      </c>
      <c r="I1121" s="3" t="s">
        <v>23</v>
      </c>
      <c r="J112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21" s="11">
        <v>5465</v>
      </c>
      <c r="L1121" s="11">
        <f>IF(DatosLimpios[[#This Row],[Financial Loss (in Million $) ]]="",0,ABS(DatosLimpios[[#This Row],[Financial Loss (in Million $) ]]))*1000</f>
        <v>5465000</v>
      </c>
      <c r="M1121" s="11" t="str">
        <f>IF(DatosLimpios[[#This Row],[Perdida economica UNK]]&gt;4000000,"Alta", IF(DatosLimpios[[#This Row],[Perdida economica UNK]]&gt;100000,"Media", "Baja"))</f>
        <v>Alta</v>
      </c>
      <c r="N1121" s="18" t="s">
        <v>1170</v>
      </c>
      <c r="O1121" s="3" t="s">
        <v>29</v>
      </c>
      <c r="P1121" s="2">
        <f>IF(DatosLimpios[[#This Row],[Number of Affected Users]]="six hundred",600,VALUE(DatosLimpios[[#This Row],[Number of Affected Users]]))</f>
        <v>107180</v>
      </c>
      <c r="Q1121" s="2">
        <f>IF(DatosLimpios[[#This Row],[Number of Affected Users]]="six hundred",600,VALUE(DatosLimpios[[#This Row],[Number of Affected Users]]))</f>
        <v>107180</v>
      </c>
      <c r="R1121" s="11">
        <f>DatosLimpios[[#This Row],[Perdida economica UNK]] /DatosLimpios[[#This Row],[Nº de Usuarios Afectados]]</f>
        <v>50.988990483299126</v>
      </c>
      <c r="S1121" s="11" t="str">
        <f>IF(DatosLimpios[[#This Row],[Perdida $ por Usuario]]&gt;100, "Grave",IF(DatosLimpios[[#This Row],[Perdida $ por Usuario]]&gt;40, "Moderada","Leve"))</f>
        <v>Moderada</v>
      </c>
      <c r="T1121" s="1" t="str">
        <f t="shared" si="17"/>
        <v>Nation-state</v>
      </c>
      <c r="U1121" s="3" t="s">
        <v>52</v>
      </c>
      <c r="V1121" s="3" t="s">
        <v>37</v>
      </c>
      <c r="W1121" s="2">
        <v>68</v>
      </c>
      <c r="X1121" s="2" t="str">
        <f>IF(DatosLimpios[[#This Row],[Incident Resolution Time (in Hours)]]&gt;50,"Tardia",IF(DatosLimpios[[#This Row],[Incident Resolution Time (in Hours)]]&gt;20,"Media","Rapida" ))</f>
        <v>Tardia</v>
      </c>
    </row>
    <row r="1122" spans="1:24" x14ac:dyDescent="0.25">
      <c r="A1122" s="2">
        <v>1130</v>
      </c>
      <c r="B1122" s="3" t="s">
        <v>71</v>
      </c>
      <c r="C11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22" s="1" t="str">
        <f>IFERROR(VLOOKUP(DatosLimpios[[#This Row],[Paises]], TablaRegiones[],2,FALSE), "Otra")</f>
        <v>Asia</v>
      </c>
      <c r="E1122" s="2">
        <v>2018</v>
      </c>
      <c r="F1122" s="3" t="s">
        <v>50</v>
      </c>
      <c r="G1122" s="2">
        <f xml:space="preserve"> 2025 -DatosLimpios[[#This Row],[Year]]</f>
        <v>7</v>
      </c>
      <c r="H1122" s="1" t="str">
        <f>IF(TRIM(DatosLimpios[[#This Row],[Attack Type]])="","Unknown",PROPER(TRIM(LOWER(DatosLimpios[[#This Row],[Attack Type]]))))</f>
        <v>Phishing</v>
      </c>
      <c r="I1122" s="3" t="s">
        <v>23</v>
      </c>
      <c r="J112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22" s="11">
        <v>7201</v>
      </c>
      <c r="L1122" s="11">
        <f>IF(DatosLimpios[[#This Row],[Financial Loss (in Million $) ]]="",0,ABS(DatosLimpios[[#This Row],[Financial Loss (in Million $) ]]))*1000</f>
        <v>7201000</v>
      </c>
      <c r="M1122" s="11" t="str">
        <f>IF(DatosLimpios[[#This Row],[Perdida economica UNK]]&gt;4000000,"Alta", IF(DatosLimpios[[#This Row],[Perdida economica UNK]]&gt;100000,"Media", "Baja"))</f>
        <v>Alta</v>
      </c>
      <c r="N1122" s="18" t="s">
        <v>1171</v>
      </c>
      <c r="O1122" s="3" t="s">
        <v>29</v>
      </c>
      <c r="P1122" s="2">
        <f>IF(DatosLimpios[[#This Row],[Number of Affected Users]]="six hundred",600,VALUE(DatosLimpios[[#This Row],[Number of Affected Users]]))</f>
        <v>401960</v>
      </c>
      <c r="Q1122" s="2">
        <f>IF(DatosLimpios[[#This Row],[Number of Affected Users]]="six hundred",600,VALUE(DatosLimpios[[#This Row],[Number of Affected Users]]))</f>
        <v>401960</v>
      </c>
      <c r="R1122" s="11">
        <f>DatosLimpios[[#This Row],[Perdida economica UNK]] /DatosLimpios[[#This Row],[Nº de Usuarios Afectados]]</f>
        <v>17.914717882376355</v>
      </c>
      <c r="S1122" s="11" t="str">
        <f>IF(DatosLimpios[[#This Row],[Perdida $ por Usuario]]&gt;100, "Grave",IF(DatosLimpios[[#This Row],[Perdida $ por Usuario]]&gt;40, "Moderada","Leve"))</f>
        <v>Leve</v>
      </c>
      <c r="T1122" s="1" t="str">
        <f t="shared" si="17"/>
        <v>Nation-state</v>
      </c>
      <c r="U1122" s="3" t="s">
        <v>15</v>
      </c>
      <c r="V1122" s="3" t="s">
        <v>16</v>
      </c>
      <c r="W1122" s="2">
        <v>44</v>
      </c>
      <c r="X1122" s="2" t="str">
        <f>IF(DatosLimpios[[#This Row],[Incident Resolution Time (in Hours)]]&gt;50,"Tardia",IF(DatosLimpios[[#This Row],[Incident Resolution Time (in Hours)]]&gt;20,"Media","Rapida" ))</f>
        <v>Media</v>
      </c>
    </row>
    <row r="1123" spans="1:24" x14ac:dyDescent="0.25">
      <c r="A1123" s="2">
        <v>1131</v>
      </c>
      <c r="B1123" s="3" t="s">
        <v>87</v>
      </c>
      <c r="C11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123" s="1" t="str">
        <f>IFERROR(VLOOKUP(DatosLimpios[[#This Row],[Paises]], TablaRegiones[],2,FALSE), "Otra")</f>
        <v>América</v>
      </c>
      <c r="E1123" s="2">
        <v>2020</v>
      </c>
      <c r="F1123" s="3" t="s">
        <v>17</v>
      </c>
      <c r="G1123" s="2">
        <f xml:space="preserve"> 2025 -DatosLimpios[[#This Row],[Year]]</f>
        <v>5</v>
      </c>
      <c r="H1123" s="1" t="str">
        <f>IF(TRIM(DatosLimpios[[#This Row],[Attack Type]])="","Unknown",PROPER(TRIM(LOWER(DatosLimpios[[#This Row],[Attack Type]]))))</f>
        <v>Ransomware</v>
      </c>
      <c r="I1123" s="3" t="s">
        <v>27</v>
      </c>
      <c r="J112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23" s="11">
        <v>9389</v>
      </c>
      <c r="L1123" s="11">
        <f>IF(DatosLimpios[[#This Row],[Financial Loss (in Million $) ]]="",0,ABS(DatosLimpios[[#This Row],[Financial Loss (in Million $) ]]))*1000</f>
        <v>9389000</v>
      </c>
      <c r="M1123" s="11" t="str">
        <f>IF(DatosLimpios[[#This Row],[Perdida economica UNK]]&gt;4000000,"Alta", IF(DatosLimpios[[#This Row],[Perdida economica UNK]]&gt;100000,"Media", "Baja"))</f>
        <v>Alta</v>
      </c>
      <c r="N1123" s="18" t="s">
        <v>1172</v>
      </c>
      <c r="O1123" s="3" t="s">
        <v>36</v>
      </c>
      <c r="P1123" s="2">
        <f>IF(DatosLimpios[[#This Row],[Number of Affected Users]]="six hundred",600,VALUE(DatosLimpios[[#This Row],[Number of Affected Users]]))</f>
        <v>602474</v>
      </c>
      <c r="Q1123" s="2">
        <f>IF(DatosLimpios[[#This Row],[Number of Affected Users]]="six hundred",600,VALUE(DatosLimpios[[#This Row],[Number of Affected Users]]))</f>
        <v>602474</v>
      </c>
      <c r="R1123" s="11">
        <f>DatosLimpios[[#This Row],[Perdida economica UNK]] /DatosLimpios[[#This Row],[Nº de Usuarios Afectados]]</f>
        <v>15.584074997427274</v>
      </c>
      <c r="S1123" s="11" t="str">
        <f>IF(DatosLimpios[[#This Row],[Perdida $ por Usuario]]&gt;100, "Grave",IF(DatosLimpios[[#This Row],[Perdida $ por Usuario]]&gt;40, "Moderada","Leve"))</f>
        <v>Leve</v>
      </c>
      <c r="T1123" s="1" t="str">
        <f t="shared" si="17"/>
        <v>Unknown</v>
      </c>
      <c r="U1123" s="3" t="s">
        <v>34</v>
      </c>
      <c r="V1123" s="3" t="s">
        <v>16</v>
      </c>
      <c r="W1123" s="2">
        <v>71</v>
      </c>
      <c r="X1123" s="2" t="str">
        <f>IF(DatosLimpios[[#This Row],[Incident Resolution Time (in Hours)]]&gt;50,"Tardia",IF(DatosLimpios[[#This Row],[Incident Resolution Time (in Hours)]]&gt;20,"Media","Rapida" ))</f>
        <v>Tardia</v>
      </c>
    </row>
    <row r="1124" spans="1:24" x14ac:dyDescent="0.25">
      <c r="A1124" s="2">
        <v>1132</v>
      </c>
      <c r="B1124" s="3" t="s">
        <v>58</v>
      </c>
      <c r="C11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24" s="1" t="str">
        <f>IFERROR(VLOOKUP(DatosLimpios[[#This Row],[Paises]], TablaRegiones[],2,FALSE), "Otra")</f>
        <v>Oceanía</v>
      </c>
      <c r="E1124" s="2">
        <v>2024</v>
      </c>
      <c r="F1124" s="3" t="s">
        <v>50</v>
      </c>
      <c r="G1124" s="2">
        <f xml:space="preserve"> 2025 -DatosLimpios[[#This Row],[Year]]</f>
        <v>1</v>
      </c>
      <c r="H1124" s="1" t="str">
        <f>IF(TRIM(DatosLimpios[[#This Row],[Attack Type]])="","Unknown",PROPER(TRIM(LOWER(DatosLimpios[[#This Row],[Attack Type]]))))</f>
        <v>Phishing</v>
      </c>
      <c r="I1124" s="3" t="s">
        <v>12</v>
      </c>
      <c r="J112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24" s="11">
        <v>1864</v>
      </c>
      <c r="L1124" s="11">
        <f>IF(DatosLimpios[[#This Row],[Financial Loss (in Million $) ]]="",0,ABS(DatosLimpios[[#This Row],[Financial Loss (in Million $) ]]))*1000</f>
        <v>1864000</v>
      </c>
      <c r="M1124" s="11" t="str">
        <f>IF(DatosLimpios[[#This Row],[Perdida economica UNK]]&gt;4000000,"Alta", IF(DatosLimpios[[#This Row],[Perdida economica UNK]]&gt;100000,"Media", "Baja"))</f>
        <v>Media</v>
      </c>
      <c r="N1124" s="18" t="s">
        <v>1173</v>
      </c>
      <c r="O1124" s="3" t="s">
        <v>14</v>
      </c>
      <c r="P1124" s="2">
        <f>IF(DatosLimpios[[#This Row],[Number of Affected Users]]="six hundred",600,VALUE(DatosLimpios[[#This Row],[Number of Affected Users]]))</f>
        <v>701144</v>
      </c>
      <c r="Q1124" s="2">
        <f>IF(DatosLimpios[[#This Row],[Number of Affected Users]]="six hundred",600,VALUE(DatosLimpios[[#This Row],[Number of Affected Users]]))</f>
        <v>701144</v>
      </c>
      <c r="R1124" s="11">
        <f>DatosLimpios[[#This Row],[Perdida economica UNK]] /DatosLimpios[[#This Row],[Nº de Usuarios Afectados]]</f>
        <v>2.6585123740629601</v>
      </c>
      <c r="S1124" s="11" t="str">
        <f>IF(DatosLimpios[[#This Row],[Perdida $ por Usuario]]&gt;100, "Grave",IF(DatosLimpios[[#This Row],[Perdida $ por Usuario]]&gt;40, "Moderada","Leve"))</f>
        <v>Leve</v>
      </c>
      <c r="T1124" s="1" t="str">
        <f t="shared" si="17"/>
        <v>Hacker Group</v>
      </c>
      <c r="U1124" s="3" t="s">
        <v>15</v>
      </c>
      <c r="V1124" s="3" t="s">
        <v>37</v>
      </c>
      <c r="W1124" s="2">
        <v>41</v>
      </c>
      <c r="X1124" s="2" t="str">
        <f>IF(DatosLimpios[[#This Row],[Incident Resolution Time (in Hours)]]&gt;50,"Tardia",IF(DatosLimpios[[#This Row],[Incident Resolution Time (in Hours)]]&gt;20,"Media","Rapida" ))</f>
        <v>Media</v>
      </c>
    </row>
    <row r="1125" spans="1:24" x14ac:dyDescent="0.25">
      <c r="A1125" s="2">
        <v>1133</v>
      </c>
      <c r="B1125" s="3" t="s">
        <v>26</v>
      </c>
      <c r="C11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125" s="1" t="str">
        <f>IFERROR(VLOOKUP(DatosLimpios[[#This Row],[Paises]], TablaRegiones[],2,FALSE), "Otra")</f>
        <v>Europa</v>
      </c>
      <c r="E1125" s="2">
        <v>2024</v>
      </c>
      <c r="F1125" s="3" t="s">
        <v>63</v>
      </c>
      <c r="G1125" s="2">
        <f xml:space="preserve"> 2025 -DatosLimpios[[#This Row],[Year]]</f>
        <v>1</v>
      </c>
      <c r="H1125" s="1" t="str">
        <f>IF(TRIM(DatosLimpios[[#This Row],[Attack Type]])="","Unknown",PROPER(TRIM(LOWER(DatosLimpios[[#This Row],[Attack Type]]))))</f>
        <v>Malware</v>
      </c>
      <c r="I1125" s="3" t="s">
        <v>12</v>
      </c>
      <c r="J112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25" s="11">
        <v>6405</v>
      </c>
      <c r="L1125" s="11">
        <f>IF(DatosLimpios[[#This Row],[Financial Loss (in Million $) ]]="",0,ABS(DatosLimpios[[#This Row],[Financial Loss (in Million $) ]]))*1000</f>
        <v>6405000</v>
      </c>
      <c r="M1125" s="11" t="str">
        <f>IF(DatosLimpios[[#This Row],[Perdida economica UNK]]&gt;4000000,"Alta", IF(DatosLimpios[[#This Row],[Perdida economica UNK]]&gt;100000,"Media", "Baja"))</f>
        <v>Alta</v>
      </c>
      <c r="N1125" s="18" t="s">
        <v>1174</v>
      </c>
      <c r="O1125" s="3" t="s">
        <v>33</v>
      </c>
      <c r="P1125" s="2">
        <f>IF(DatosLimpios[[#This Row],[Number of Affected Users]]="six hundred",600,VALUE(DatosLimpios[[#This Row],[Number of Affected Users]]))</f>
        <v>116714</v>
      </c>
      <c r="Q1125" s="2">
        <f>IF(DatosLimpios[[#This Row],[Number of Affected Users]]="six hundred",600,VALUE(DatosLimpios[[#This Row],[Number of Affected Users]]))</f>
        <v>116714</v>
      </c>
      <c r="R1125" s="11">
        <f>DatosLimpios[[#This Row],[Perdida economica UNK]] /DatosLimpios[[#This Row],[Nº de Usuarios Afectados]]</f>
        <v>54.877735318813507</v>
      </c>
      <c r="S1125" s="11" t="str">
        <f>IF(DatosLimpios[[#This Row],[Perdida $ por Usuario]]&gt;100, "Grave",IF(DatosLimpios[[#This Row],[Perdida $ por Usuario]]&gt;40, "Moderada","Leve"))</f>
        <v>Moderada</v>
      </c>
      <c r="T1125" s="1" t="str">
        <f t="shared" si="17"/>
        <v>Insider</v>
      </c>
      <c r="U1125" s="3" t="s">
        <v>34</v>
      </c>
      <c r="V1125" s="3" t="s">
        <v>57</v>
      </c>
      <c r="W1125" s="2">
        <v>37</v>
      </c>
      <c r="X1125" s="2" t="str">
        <f>IF(DatosLimpios[[#This Row],[Incident Resolution Time (in Hours)]]&gt;50,"Tardia",IF(DatosLimpios[[#This Row],[Incident Resolution Time (in Hours)]]&gt;20,"Media","Rapida" ))</f>
        <v>Media</v>
      </c>
    </row>
    <row r="1126" spans="1:24" x14ac:dyDescent="0.25">
      <c r="A1126" s="2">
        <v>1134</v>
      </c>
      <c r="B1126" s="3" t="s">
        <v>41</v>
      </c>
      <c r="C11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126" s="1" t="str">
        <f>IFERROR(VLOOKUP(DatosLimpios[[#This Row],[Paises]], TablaRegiones[],2,FALSE), "Otra")</f>
        <v>Europa</v>
      </c>
      <c r="E1126" s="2">
        <v>2016</v>
      </c>
      <c r="F1126" s="3" t="s">
        <v>22</v>
      </c>
      <c r="G1126" s="2">
        <f xml:space="preserve"> 2025 -DatosLimpios[[#This Row],[Year]]</f>
        <v>9</v>
      </c>
      <c r="H1126" s="1" t="str">
        <f>IF(TRIM(DatosLimpios[[#This Row],[Attack Type]])="","Unknown",PROPER(TRIM(LOWER(DatosLimpios[[#This Row],[Attack Type]]))))</f>
        <v>Man-In-The-Middle</v>
      </c>
      <c r="I1126" s="3" t="s">
        <v>23</v>
      </c>
      <c r="J112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26" s="11">
        <v>4179</v>
      </c>
      <c r="L1126" s="11">
        <f>IF(DatosLimpios[[#This Row],[Financial Loss (in Million $) ]]="",0,ABS(DatosLimpios[[#This Row],[Financial Loss (in Million $) ]]))*1000</f>
        <v>4179000</v>
      </c>
      <c r="M1126" s="11" t="str">
        <f>IF(DatosLimpios[[#This Row],[Perdida economica UNK]]&gt;4000000,"Alta", IF(DatosLimpios[[#This Row],[Perdida economica UNK]]&gt;100000,"Media", "Baja"))</f>
        <v>Alta</v>
      </c>
      <c r="N1126" s="18" t="s">
        <v>1175</v>
      </c>
      <c r="O1126" s="3" t="s">
        <v>29</v>
      </c>
      <c r="P1126" s="2">
        <f>IF(DatosLimpios[[#This Row],[Number of Affected Users]]="six hundred",600,VALUE(DatosLimpios[[#This Row],[Number of Affected Users]]))</f>
        <v>453408</v>
      </c>
      <c r="Q1126" s="2">
        <f>IF(DatosLimpios[[#This Row],[Number of Affected Users]]="six hundred",600,VALUE(DatosLimpios[[#This Row],[Number of Affected Users]]))</f>
        <v>453408</v>
      </c>
      <c r="R1126" s="11">
        <f>DatosLimpios[[#This Row],[Perdida economica UNK]] /DatosLimpios[[#This Row],[Nº de Usuarios Afectados]]</f>
        <v>9.2168642811772177</v>
      </c>
      <c r="S1126" s="11" t="str">
        <f>IF(DatosLimpios[[#This Row],[Perdida $ por Usuario]]&gt;100, "Grave",IF(DatosLimpios[[#This Row],[Perdida $ por Usuario]]&gt;40, "Moderada","Leve"))</f>
        <v>Leve</v>
      </c>
      <c r="T1126" s="1" t="str">
        <f t="shared" si="17"/>
        <v>Nation-state</v>
      </c>
      <c r="U1126" s="3" t="s">
        <v>34</v>
      </c>
      <c r="V1126" s="3" t="s">
        <v>16</v>
      </c>
      <c r="W1126" s="2">
        <v>8</v>
      </c>
      <c r="X1126" s="2" t="str">
        <f>IF(DatosLimpios[[#This Row],[Incident Resolution Time (in Hours)]]&gt;50,"Tardia",IF(DatosLimpios[[#This Row],[Incident Resolution Time (in Hours)]]&gt;20,"Media","Rapida" ))</f>
        <v>Rapida</v>
      </c>
    </row>
    <row r="1127" spans="1:24" x14ac:dyDescent="0.25">
      <c r="A1127" s="2">
        <v>1135</v>
      </c>
      <c r="B1127" s="3" t="s">
        <v>26</v>
      </c>
      <c r="C11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127" s="1" t="str">
        <f>IFERROR(VLOOKUP(DatosLimpios[[#This Row],[Paises]], TablaRegiones[],2,FALSE), "Otra")</f>
        <v>Europa</v>
      </c>
      <c r="E1127" s="2">
        <v>2022</v>
      </c>
      <c r="F1127" s="3" t="s">
        <v>50</v>
      </c>
      <c r="G1127" s="2">
        <f xml:space="preserve"> 2025 -DatosLimpios[[#This Row],[Year]]</f>
        <v>3</v>
      </c>
      <c r="H1127" s="1" t="str">
        <f>IF(TRIM(DatosLimpios[[#This Row],[Attack Type]])="","Unknown",PROPER(TRIM(LOWER(DatosLimpios[[#This Row],[Attack Type]]))))</f>
        <v>Phishing</v>
      </c>
      <c r="I1127" s="3" t="s">
        <v>18</v>
      </c>
      <c r="J112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27" s="11">
        <v>1337</v>
      </c>
      <c r="L1127" s="11">
        <f>IF(DatosLimpios[[#This Row],[Financial Loss (in Million $) ]]="",0,ABS(DatosLimpios[[#This Row],[Financial Loss (in Million $) ]]))*1000</f>
        <v>1337000</v>
      </c>
      <c r="M1127" s="11" t="str">
        <f>IF(DatosLimpios[[#This Row],[Perdida economica UNK]]&gt;4000000,"Alta", IF(DatosLimpios[[#This Row],[Perdida economica UNK]]&gt;100000,"Media", "Baja"))</f>
        <v>Media</v>
      </c>
      <c r="N1127" s="18" t="s">
        <v>1176</v>
      </c>
      <c r="O1127" s="3" t="s">
        <v>36</v>
      </c>
      <c r="P1127" s="2">
        <f>IF(DatosLimpios[[#This Row],[Number of Affected Users]]="six hundred",600,VALUE(DatosLimpios[[#This Row],[Number of Affected Users]]))</f>
        <v>40843</v>
      </c>
      <c r="Q1127" s="2">
        <f>IF(DatosLimpios[[#This Row],[Number of Affected Users]]="six hundred",600,VALUE(DatosLimpios[[#This Row],[Number of Affected Users]]))</f>
        <v>40843</v>
      </c>
      <c r="R1127" s="11">
        <f>DatosLimpios[[#This Row],[Perdida economica UNK]] /DatosLimpios[[#This Row],[Nº de Usuarios Afectados]]</f>
        <v>32.735107607178712</v>
      </c>
      <c r="S1127" s="11" t="str">
        <f>IF(DatosLimpios[[#This Row],[Perdida $ por Usuario]]&gt;100, "Grave",IF(DatosLimpios[[#This Row],[Perdida $ por Usuario]]&gt;40, "Moderada","Leve"))</f>
        <v>Leve</v>
      </c>
      <c r="T1127" s="1" t="str">
        <f t="shared" si="17"/>
        <v>Unknown</v>
      </c>
      <c r="U1127" s="3" t="s">
        <v>25</v>
      </c>
      <c r="V1127" s="3" t="s">
        <v>57</v>
      </c>
      <c r="W1127" s="2">
        <v>66</v>
      </c>
      <c r="X1127" s="2" t="str">
        <f>IF(DatosLimpios[[#This Row],[Incident Resolution Time (in Hours)]]&gt;50,"Tardia",IF(DatosLimpios[[#This Row],[Incident Resolution Time (in Hours)]]&gt;20,"Media","Rapida" ))</f>
        <v>Tardia</v>
      </c>
    </row>
    <row r="1128" spans="1:24" x14ac:dyDescent="0.25">
      <c r="A1128" s="2">
        <v>1136</v>
      </c>
      <c r="B1128" s="3" t="s">
        <v>58</v>
      </c>
      <c r="C11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28" s="1" t="str">
        <f>IFERROR(VLOOKUP(DatosLimpios[[#This Row],[Paises]], TablaRegiones[],2,FALSE), "Otra")</f>
        <v>Oceanía</v>
      </c>
      <c r="E1128" s="2">
        <v>2015</v>
      </c>
      <c r="F1128" s="3" t="s">
        <v>22</v>
      </c>
      <c r="G1128" s="2">
        <f xml:space="preserve"> 2025 -DatosLimpios[[#This Row],[Year]]</f>
        <v>10</v>
      </c>
      <c r="H1128" s="1" t="str">
        <f>IF(TRIM(DatosLimpios[[#This Row],[Attack Type]])="","Unknown",PROPER(TRIM(LOWER(DatosLimpios[[#This Row],[Attack Type]]))))</f>
        <v>Man-In-The-Middle</v>
      </c>
      <c r="I1128" s="3" t="s">
        <v>47</v>
      </c>
      <c r="J112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28" s="11">
        <v>162</v>
      </c>
      <c r="L1128" s="11">
        <f>IF(DatosLimpios[[#This Row],[Financial Loss (in Million $) ]]="",0,ABS(DatosLimpios[[#This Row],[Financial Loss (in Million $) ]]))*1000</f>
        <v>162000</v>
      </c>
      <c r="M1128" s="11" t="str">
        <f>IF(DatosLimpios[[#This Row],[Perdida economica UNK]]&gt;4000000,"Alta", IF(DatosLimpios[[#This Row],[Perdida economica UNK]]&gt;100000,"Media", "Baja"))</f>
        <v>Media</v>
      </c>
      <c r="N1128" s="18" t="s">
        <v>1177</v>
      </c>
      <c r="O1128" s="3" t="s">
        <v>14</v>
      </c>
      <c r="P1128" s="2">
        <f>IF(DatosLimpios[[#This Row],[Number of Affected Users]]="six hundred",600,VALUE(DatosLimpios[[#This Row],[Number of Affected Users]]))</f>
        <v>336650</v>
      </c>
      <c r="Q1128" s="2">
        <f>IF(DatosLimpios[[#This Row],[Number of Affected Users]]="six hundred",600,VALUE(DatosLimpios[[#This Row],[Number of Affected Users]]))</f>
        <v>336650</v>
      </c>
      <c r="R1128" s="11">
        <f>DatosLimpios[[#This Row],[Perdida economica UNK]] /DatosLimpios[[#This Row],[Nº de Usuarios Afectados]]</f>
        <v>0.48121194118520721</v>
      </c>
      <c r="S1128" s="11" t="str">
        <f>IF(DatosLimpios[[#This Row],[Perdida $ por Usuario]]&gt;100, "Grave",IF(DatosLimpios[[#This Row],[Perdida $ por Usuario]]&gt;40, "Moderada","Leve"))</f>
        <v>Leve</v>
      </c>
      <c r="T1128" s="1" t="str">
        <f t="shared" si="17"/>
        <v>Hacker Group</v>
      </c>
      <c r="U1128" s="3" t="s">
        <v>52</v>
      </c>
      <c r="V1128" s="3" t="s">
        <v>16</v>
      </c>
      <c r="W1128" s="2">
        <v>35</v>
      </c>
      <c r="X1128" s="2" t="str">
        <f>IF(DatosLimpios[[#This Row],[Incident Resolution Time (in Hours)]]&gt;50,"Tardia",IF(DatosLimpios[[#This Row],[Incident Resolution Time (in Hours)]]&gt;20,"Media","Rapida" ))</f>
        <v>Media</v>
      </c>
    </row>
    <row r="1129" spans="1:24" x14ac:dyDescent="0.25">
      <c r="A1129" s="2">
        <v>1137</v>
      </c>
      <c r="B1129" s="3" t="s">
        <v>10</v>
      </c>
      <c r="C11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29" s="1" t="str">
        <f>IFERROR(VLOOKUP(DatosLimpios[[#This Row],[Paises]], TablaRegiones[],2,FALSE), "Otra")</f>
        <v>Asia</v>
      </c>
      <c r="E1129" s="2">
        <v>2017</v>
      </c>
      <c r="F1129" s="3" t="s">
        <v>50</v>
      </c>
      <c r="G1129" s="2">
        <f xml:space="preserve"> 2025 -DatosLimpios[[#This Row],[Year]]</f>
        <v>8</v>
      </c>
      <c r="H1129" s="1" t="str">
        <f>IF(TRIM(DatosLimpios[[#This Row],[Attack Type]])="","Unknown",PROPER(TRIM(LOWER(DatosLimpios[[#This Row],[Attack Type]]))))</f>
        <v>Phishing</v>
      </c>
      <c r="I1129" s="3" t="s">
        <v>47</v>
      </c>
      <c r="J112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29" s="11">
        <v>9264</v>
      </c>
      <c r="L1129" s="11">
        <f>IF(DatosLimpios[[#This Row],[Financial Loss (in Million $) ]]="",0,ABS(DatosLimpios[[#This Row],[Financial Loss (in Million $) ]]))*1000</f>
        <v>9264000</v>
      </c>
      <c r="M1129" s="11" t="str">
        <f>IF(DatosLimpios[[#This Row],[Perdida economica UNK]]&gt;4000000,"Alta", IF(DatosLimpios[[#This Row],[Perdida economica UNK]]&gt;100000,"Media", "Baja"))</f>
        <v>Alta</v>
      </c>
      <c r="N1129" s="18" t="s">
        <v>1178</v>
      </c>
      <c r="O1129" s="3" t="s">
        <v>14</v>
      </c>
      <c r="P1129" s="2">
        <f>IF(DatosLimpios[[#This Row],[Number of Affected Users]]="six hundred",600,VALUE(DatosLimpios[[#This Row],[Number of Affected Users]]))</f>
        <v>911233</v>
      </c>
      <c r="Q1129" s="2">
        <f>IF(DatosLimpios[[#This Row],[Number of Affected Users]]="six hundred",600,VALUE(DatosLimpios[[#This Row],[Number of Affected Users]]))</f>
        <v>911233</v>
      </c>
      <c r="R1129" s="11">
        <f>DatosLimpios[[#This Row],[Perdida economica UNK]] /DatosLimpios[[#This Row],[Nº de Usuarios Afectados]]</f>
        <v>10.166444806103378</v>
      </c>
      <c r="S1129" s="11" t="str">
        <f>IF(DatosLimpios[[#This Row],[Perdida $ por Usuario]]&gt;100, "Grave",IF(DatosLimpios[[#This Row],[Perdida $ por Usuario]]&gt;40, "Moderada","Leve"))</f>
        <v>Leve</v>
      </c>
      <c r="T1129" s="1" t="str">
        <f t="shared" si="17"/>
        <v>Hacker Group</v>
      </c>
      <c r="U1129" s="3" t="s">
        <v>25</v>
      </c>
      <c r="V1129" s="3" t="s">
        <v>31</v>
      </c>
      <c r="W1129" s="2">
        <v>18</v>
      </c>
      <c r="X1129" s="2" t="str">
        <f>IF(DatosLimpios[[#This Row],[Incident Resolution Time (in Hours)]]&gt;50,"Tardia",IF(DatosLimpios[[#This Row],[Incident Resolution Time (in Hours)]]&gt;20,"Media","Rapida" ))</f>
        <v>Rapida</v>
      </c>
    </row>
    <row r="1130" spans="1:24" x14ac:dyDescent="0.25">
      <c r="A1130" s="2">
        <v>1138</v>
      </c>
      <c r="B1130" s="3" t="s">
        <v>66</v>
      </c>
      <c r="C11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130" s="1" t="str">
        <f>IFERROR(VLOOKUP(DatosLimpios[[#This Row],[Paises]], TablaRegiones[],2,FALSE), "Otra")</f>
        <v>América</v>
      </c>
      <c r="E1130" s="2">
        <v>2023</v>
      </c>
      <c r="F1130" s="3" t="s">
        <v>17</v>
      </c>
      <c r="G1130" s="2">
        <f xml:space="preserve"> 2025 -DatosLimpios[[#This Row],[Year]]</f>
        <v>2</v>
      </c>
      <c r="H1130" s="1" t="str">
        <f>IF(TRIM(DatosLimpios[[#This Row],[Attack Type]])="","Unknown",PROPER(TRIM(LOWER(DatosLimpios[[#This Row],[Attack Type]]))))</f>
        <v>Ransomware</v>
      </c>
      <c r="I1130" s="3" t="s">
        <v>27</v>
      </c>
      <c r="J113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30" s="11">
        <v>3218</v>
      </c>
      <c r="L1130" s="11">
        <f>IF(DatosLimpios[[#This Row],[Financial Loss (in Million $) ]]="",0,ABS(DatosLimpios[[#This Row],[Financial Loss (in Million $) ]]))*1000</f>
        <v>3218000</v>
      </c>
      <c r="M1130" s="11" t="str">
        <f>IF(DatosLimpios[[#This Row],[Perdida economica UNK]]&gt;4000000,"Alta", IF(DatosLimpios[[#This Row],[Perdida economica UNK]]&gt;100000,"Media", "Baja"))</f>
        <v>Media</v>
      </c>
      <c r="N1130" s="18" t="s">
        <v>1179</v>
      </c>
      <c r="O1130" s="3" t="s">
        <v>14</v>
      </c>
      <c r="P1130" s="2">
        <f>IF(DatosLimpios[[#This Row],[Number of Affected Users]]="six hundred",600,VALUE(DatosLimpios[[#This Row],[Number of Affected Users]]))</f>
        <v>812908</v>
      </c>
      <c r="Q1130" s="2">
        <f>IF(DatosLimpios[[#This Row],[Number of Affected Users]]="six hundred",600,VALUE(DatosLimpios[[#This Row],[Number of Affected Users]]))</f>
        <v>812908</v>
      </c>
      <c r="R1130" s="11">
        <f>DatosLimpios[[#This Row],[Perdida economica UNK]] /DatosLimpios[[#This Row],[Nº de Usuarios Afectados]]</f>
        <v>3.9586275445683889</v>
      </c>
      <c r="S1130" s="11" t="str">
        <f>IF(DatosLimpios[[#This Row],[Perdida $ por Usuario]]&gt;100, "Grave",IF(DatosLimpios[[#This Row],[Perdida $ por Usuario]]&gt;40, "Moderada","Leve"))</f>
        <v>Leve</v>
      </c>
      <c r="T1130" s="1" t="str">
        <f t="shared" si="17"/>
        <v>Hacker Group</v>
      </c>
      <c r="U1130" s="3" t="s">
        <v>25</v>
      </c>
      <c r="V1130" s="3" t="s">
        <v>37</v>
      </c>
      <c r="W1130" s="2">
        <v>12</v>
      </c>
      <c r="X1130" s="2" t="str">
        <f>IF(DatosLimpios[[#This Row],[Incident Resolution Time (in Hours)]]&gt;50,"Tardia",IF(DatosLimpios[[#This Row],[Incident Resolution Time (in Hours)]]&gt;20,"Media","Rapida" ))</f>
        <v>Rapida</v>
      </c>
    </row>
    <row r="1131" spans="1:24" x14ac:dyDescent="0.25">
      <c r="A1131" s="2">
        <v>1139</v>
      </c>
      <c r="B1131" s="3" t="s">
        <v>10</v>
      </c>
      <c r="C11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31" s="1" t="str">
        <f>IFERROR(VLOOKUP(DatosLimpios[[#This Row],[Paises]], TablaRegiones[],2,FALSE), "Otra")</f>
        <v>Asia</v>
      </c>
      <c r="E1131" s="2">
        <v>2019</v>
      </c>
      <c r="F1131" s="3" t="s">
        <v>42</v>
      </c>
      <c r="G1131" s="2">
        <f xml:space="preserve"> 2025 -DatosLimpios[[#This Row],[Year]]</f>
        <v>6</v>
      </c>
      <c r="H1131" s="1" t="str">
        <f>IF(TRIM(DatosLimpios[[#This Row],[Attack Type]])="","Unknown",PROPER(TRIM(LOWER(DatosLimpios[[#This Row],[Attack Type]]))))</f>
        <v>Sql Injection</v>
      </c>
      <c r="I1131" s="3" t="s">
        <v>12</v>
      </c>
      <c r="J113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31" s="11">
        <v>6426</v>
      </c>
      <c r="L1131" s="11">
        <f>IF(DatosLimpios[[#This Row],[Financial Loss (in Million $) ]]="",0,ABS(DatosLimpios[[#This Row],[Financial Loss (in Million $) ]]))*1000</f>
        <v>6426000</v>
      </c>
      <c r="M1131" s="11" t="str">
        <f>IF(DatosLimpios[[#This Row],[Perdida economica UNK]]&gt;4000000,"Alta", IF(DatosLimpios[[#This Row],[Perdida economica UNK]]&gt;100000,"Media", "Baja"))</f>
        <v>Alta</v>
      </c>
      <c r="N1131" s="18" t="s">
        <v>1180</v>
      </c>
      <c r="O1131" s="3" t="s">
        <v>29</v>
      </c>
      <c r="P1131" s="2">
        <f>IF(DatosLimpios[[#This Row],[Number of Affected Users]]="six hundred",600,VALUE(DatosLimpios[[#This Row],[Number of Affected Users]]))</f>
        <v>796878</v>
      </c>
      <c r="Q1131" s="2">
        <f>IF(DatosLimpios[[#This Row],[Number of Affected Users]]="six hundred",600,VALUE(DatosLimpios[[#This Row],[Number of Affected Users]]))</f>
        <v>796878</v>
      </c>
      <c r="R1131" s="11">
        <f>DatosLimpios[[#This Row],[Perdida economica UNK]] /DatosLimpios[[#This Row],[Nº de Usuarios Afectados]]</f>
        <v>8.0639696415260556</v>
      </c>
      <c r="S1131" s="11" t="str">
        <f>IF(DatosLimpios[[#This Row],[Perdida $ por Usuario]]&gt;100, "Grave",IF(DatosLimpios[[#This Row],[Perdida $ por Usuario]]&gt;40, "Moderada","Leve"))</f>
        <v>Leve</v>
      </c>
      <c r="T1131" s="1" t="str">
        <f t="shared" si="17"/>
        <v>Nation-state</v>
      </c>
      <c r="U1131" s="3" t="s">
        <v>52</v>
      </c>
      <c r="V1131" s="3" t="s">
        <v>37</v>
      </c>
      <c r="W1131" s="2">
        <v>26</v>
      </c>
      <c r="X1131" s="2" t="str">
        <f>IF(DatosLimpios[[#This Row],[Incident Resolution Time (in Hours)]]&gt;50,"Tardia",IF(DatosLimpios[[#This Row],[Incident Resolution Time (in Hours)]]&gt;20,"Media","Rapida" ))</f>
        <v>Media</v>
      </c>
    </row>
    <row r="1132" spans="1:24" x14ac:dyDescent="0.25">
      <c r="A1132" s="2">
        <v>1140</v>
      </c>
      <c r="B1132" s="3" t="s">
        <v>71</v>
      </c>
      <c r="C11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32" s="1" t="str">
        <f>IFERROR(VLOOKUP(DatosLimpios[[#This Row],[Paises]], TablaRegiones[],2,FALSE), "Otra")</f>
        <v>Asia</v>
      </c>
      <c r="E1132" s="2">
        <v>2023</v>
      </c>
      <c r="F1132" s="3" t="s">
        <v>22</v>
      </c>
      <c r="G1132" s="2">
        <f xml:space="preserve"> 2025 -DatosLimpios[[#This Row],[Year]]</f>
        <v>2</v>
      </c>
      <c r="H1132" s="1" t="str">
        <f>IF(TRIM(DatosLimpios[[#This Row],[Attack Type]])="","Unknown",PROPER(TRIM(LOWER(DatosLimpios[[#This Row],[Attack Type]]))))</f>
        <v>Man-In-The-Middle</v>
      </c>
      <c r="I1132" s="3" t="s">
        <v>69</v>
      </c>
      <c r="J113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132" s="11">
        <v>8157</v>
      </c>
      <c r="L1132" s="11">
        <f>IF(DatosLimpios[[#This Row],[Financial Loss (in Million $) ]]="",0,ABS(DatosLimpios[[#This Row],[Financial Loss (in Million $) ]]))*1000</f>
        <v>8157000</v>
      </c>
      <c r="M1132" s="11" t="str">
        <f>IF(DatosLimpios[[#This Row],[Perdida economica UNK]]&gt;4000000,"Alta", IF(DatosLimpios[[#This Row],[Perdida economica UNK]]&gt;100000,"Media", "Baja"))</f>
        <v>Alta</v>
      </c>
      <c r="N1132" s="18" t="s">
        <v>1181</v>
      </c>
      <c r="O1132" s="3" t="s">
        <v>36</v>
      </c>
      <c r="P1132" s="2">
        <f>IF(DatosLimpios[[#This Row],[Number of Affected Users]]="six hundred",600,VALUE(DatosLimpios[[#This Row],[Number of Affected Users]]))</f>
        <v>738014</v>
      </c>
      <c r="Q1132" s="2">
        <f>IF(DatosLimpios[[#This Row],[Number of Affected Users]]="six hundred",600,VALUE(DatosLimpios[[#This Row],[Number of Affected Users]]))</f>
        <v>738014</v>
      </c>
      <c r="R1132" s="11">
        <f>DatosLimpios[[#This Row],[Perdida economica UNK]] /DatosLimpios[[#This Row],[Nº de Usuarios Afectados]]</f>
        <v>11.052635857856355</v>
      </c>
      <c r="S1132" s="11" t="str">
        <f>IF(DatosLimpios[[#This Row],[Perdida $ por Usuario]]&gt;100, "Grave",IF(DatosLimpios[[#This Row],[Perdida $ por Usuario]]&gt;40, "Moderada","Leve"))</f>
        <v>Leve</v>
      </c>
      <c r="T1132" s="1" t="str">
        <f t="shared" si="17"/>
        <v>Unknown</v>
      </c>
      <c r="U1132" s="3" t="s">
        <v>34</v>
      </c>
      <c r="V1132" s="3" t="s">
        <v>37</v>
      </c>
      <c r="W1132" s="2">
        <v>24</v>
      </c>
      <c r="X1132" s="2" t="str">
        <f>IF(DatosLimpios[[#This Row],[Incident Resolution Time (in Hours)]]&gt;50,"Tardia",IF(DatosLimpios[[#This Row],[Incident Resolution Time (in Hours)]]&gt;20,"Media","Rapida" ))</f>
        <v>Media</v>
      </c>
    </row>
    <row r="1133" spans="1:24" x14ac:dyDescent="0.25">
      <c r="A1133" s="2">
        <v>1141</v>
      </c>
      <c r="B1133" s="3" t="s">
        <v>87</v>
      </c>
      <c r="C11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133" s="1" t="str">
        <f>IFERROR(VLOOKUP(DatosLimpios[[#This Row],[Paises]], TablaRegiones[],2,FALSE), "Otra")</f>
        <v>América</v>
      </c>
      <c r="E1133" s="2">
        <v>2021</v>
      </c>
      <c r="F1133" s="3" t="s">
        <v>39</v>
      </c>
      <c r="G1133" s="2">
        <f xml:space="preserve"> 2025 -DatosLimpios[[#This Row],[Year]]</f>
        <v>4</v>
      </c>
      <c r="H1133" s="1" t="str">
        <f>IF(TRIM(DatosLimpios[[#This Row],[Attack Type]])="","Unknown",PROPER(TRIM(LOWER(DatosLimpios[[#This Row],[Attack Type]]))))</f>
        <v>Ddos</v>
      </c>
      <c r="I1133" s="3" t="s">
        <v>12</v>
      </c>
      <c r="J113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33" s="11">
        <v>8732</v>
      </c>
      <c r="L1133" s="11">
        <f>IF(DatosLimpios[[#This Row],[Financial Loss (in Million $) ]]="",0,ABS(DatosLimpios[[#This Row],[Financial Loss (in Million $) ]]))*1000</f>
        <v>8732000</v>
      </c>
      <c r="M1133" s="11" t="str">
        <f>IF(DatosLimpios[[#This Row],[Perdida economica UNK]]&gt;4000000,"Alta", IF(DatosLimpios[[#This Row],[Perdida economica UNK]]&gt;100000,"Media", "Baja"))</f>
        <v>Alta</v>
      </c>
      <c r="N1133" s="18" t="s">
        <v>1182</v>
      </c>
      <c r="O1133" s="3" t="s">
        <v>29</v>
      </c>
      <c r="P1133" s="2">
        <f>IF(DatosLimpios[[#This Row],[Number of Affected Users]]="six hundred",600,VALUE(DatosLimpios[[#This Row],[Number of Affected Users]]))</f>
        <v>315915</v>
      </c>
      <c r="Q1133" s="2">
        <f>IF(DatosLimpios[[#This Row],[Number of Affected Users]]="six hundred",600,VALUE(DatosLimpios[[#This Row],[Number of Affected Users]]))</f>
        <v>315915</v>
      </c>
      <c r="R1133" s="11">
        <f>DatosLimpios[[#This Row],[Perdida economica UNK]] /DatosLimpios[[#This Row],[Nº de Usuarios Afectados]]</f>
        <v>27.6403462956808</v>
      </c>
      <c r="S1133" s="11" t="str">
        <f>IF(DatosLimpios[[#This Row],[Perdida $ por Usuario]]&gt;100, "Grave",IF(DatosLimpios[[#This Row],[Perdida $ por Usuario]]&gt;40, "Moderada","Leve"))</f>
        <v>Leve</v>
      </c>
      <c r="T1133" s="1" t="str">
        <f t="shared" si="17"/>
        <v>Nation-state</v>
      </c>
      <c r="U1133" s="3" t="s">
        <v>34</v>
      </c>
      <c r="V1133" s="3" t="s">
        <v>37</v>
      </c>
      <c r="W1133" s="2">
        <v>52</v>
      </c>
      <c r="X1133" s="2" t="str">
        <f>IF(DatosLimpios[[#This Row],[Incident Resolution Time (in Hours)]]&gt;50,"Tardia",IF(DatosLimpios[[#This Row],[Incident Resolution Time (in Hours)]]&gt;20,"Media","Rapida" ))</f>
        <v>Tardia</v>
      </c>
    </row>
    <row r="1134" spans="1:24" x14ac:dyDescent="0.25">
      <c r="A1134" s="2">
        <v>1142</v>
      </c>
      <c r="B1134" s="3" t="s">
        <v>10</v>
      </c>
      <c r="C11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34" s="1" t="str">
        <f>IFERROR(VLOOKUP(DatosLimpios[[#This Row],[Paises]], TablaRegiones[],2,FALSE), "Otra")</f>
        <v>Asia</v>
      </c>
      <c r="E1134" s="2">
        <v>2022</v>
      </c>
      <c r="F1134" s="3" t="s">
        <v>17</v>
      </c>
      <c r="G1134" s="2">
        <f xml:space="preserve"> 2025 -DatosLimpios[[#This Row],[Year]]</f>
        <v>3</v>
      </c>
      <c r="H1134" s="1" t="str">
        <f>IF(TRIM(DatosLimpios[[#This Row],[Attack Type]])="","Unknown",PROPER(TRIM(LOWER(DatosLimpios[[#This Row],[Attack Type]]))))</f>
        <v>Ransomware</v>
      </c>
      <c r="I1134" s="3" t="s">
        <v>12</v>
      </c>
      <c r="J113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34" s="11">
        <v>7044</v>
      </c>
      <c r="L1134" s="11">
        <f>IF(DatosLimpios[[#This Row],[Financial Loss (in Million $) ]]="",0,ABS(DatosLimpios[[#This Row],[Financial Loss (in Million $) ]]))*1000</f>
        <v>7044000</v>
      </c>
      <c r="M1134" s="11" t="str">
        <f>IF(DatosLimpios[[#This Row],[Perdida economica UNK]]&gt;4000000,"Alta", IF(DatosLimpios[[#This Row],[Perdida economica UNK]]&gt;100000,"Media", "Baja"))</f>
        <v>Alta</v>
      </c>
      <c r="N1134" s="18" t="s">
        <v>1183</v>
      </c>
      <c r="O1134" s="3" t="s">
        <v>29</v>
      </c>
      <c r="P1134" s="2">
        <f>IF(DatosLimpios[[#This Row],[Number of Affected Users]]="six hundred",600,VALUE(DatosLimpios[[#This Row],[Number of Affected Users]]))</f>
        <v>164734</v>
      </c>
      <c r="Q1134" s="2">
        <f>IF(DatosLimpios[[#This Row],[Number of Affected Users]]="six hundred",600,VALUE(DatosLimpios[[#This Row],[Number of Affected Users]]))</f>
        <v>164734</v>
      </c>
      <c r="R1134" s="11">
        <f>DatosLimpios[[#This Row],[Perdida economica UNK]] /DatosLimpios[[#This Row],[Nº de Usuarios Afectados]]</f>
        <v>42.759843141063776</v>
      </c>
      <c r="S1134" s="11" t="str">
        <f>IF(DatosLimpios[[#This Row],[Perdida $ por Usuario]]&gt;100, "Grave",IF(DatosLimpios[[#This Row],[Perdida $ por Usuario]]&gt;40, "Moderada","Leve"))</f>
        <v>Moderada</v>
      </c>
      <c r="T1134" s="1" t="str">
        <f t="shared" si="17"/>
        <v>Nation-state</v>
      </c>
      <c r="U1134" s="3" t="s">
        <v>15</v>
      </c>
      <c r="V1134" s="3" t="s">
        <v>49</v>
      </c>
      <c r="W1134" s="2">
        <v>7</v>
      </c>
      <c r="X1134" s="2" t="str">
        <f>IF(DatosLimpios[[#This Row],[Incident Resolution Time (in Hours)]]&gt;50,"Tardia",IF(DatosLimpios[[#This Row],[Incident Resolution Time (in Hours)]]&gt;20,"Media","Rapida" ))</f>
        <v>Rapida</v>
      </c>
    </row>
    <row r="1135" spans="1:24" x14ac:dyDescent="0.25">
      <c r="A1135" s="2">
        <v>1143</v>
      </c>
      <c r="B1135" s="3" t="s">
        <v>45</v>
      </c>
      <c r="C11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135" s="1" t="str">
        <f>IFERROR(VLOOKUP(DatosLimpios[[#This Row],[Paises]], TablaRegiones[],2,FALSE), "Otra")</f>
        <v>Asia</v>
      </c>
      <c r="E1135" s="2">
        <v>2024</v>
      </c>
      <c r="F1135" s="3" t="s">
        <v>22</v>
      </c>
      <c r="G1135" s="2">
        <f xml:space="preserve"> 2025 -DatosLimpios[[#This Row],[Year]]</f>
        <v>1</v>
      </c>
      <c r="H1135" s="1" t="str">
        <f>IF(TRIM(DatosLimpios[[#This Row],[Attack Type]])="","Unknown",PROPER(TRIM(LOWER(DatosLimpios[[#This Row],[Attack Type]]))))</f>
        <v>Man-In-The-Middle</v>
      </c>
      <c r="I1135" s="3" t="s">
        <v>23</v>
      </c>
      <c r="J113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35" s="11">
        <v>175</v>
      </c>
      <c r="L1135" s="11">
        <f>IF(DatosLimpios[[#This Row],[Financial Loss (in Million $) ]]="",0,ABS(DatosLimpios[[#This Row],[Financial Loss (in Million $) ]]))*1000</f>
        <v>175000</v>
      </c>
      <c r="M1135" s="11" t="str">
        <f>IF(DatosLimpios[[#This Row],[Perdida economica UNK]]&gt;4000000,"Alta", IF(DatosLimpios[[#This Row],[Perdida economica UNK]]&gt;100000,"Media", "Baja"))</f>
        <v>Media</v>
      </c>
      <c r="N1135" s="18" t="s">
        <v>1184</v>
      </c>
      <c r="O1135" s="3" t="s">
        <v>36</v>
      </c>
      <c r="P1135" s="2">
        <f>IF(DatosLimpios[[#This Row],[Number of Affected Users]]="six hundred",600,VALUE(DatosLimpios[[#This Row],[Number of Affected Users]]))</f>
        <v>617939</v>
      </c>
      <c r="Q1135" s="2">
        <f>IF(DatosLimpios[[#This Row],[Number of Affected Users]]="six hundred",600,VALUE(DatosLimpios[[#This Row],[Number of Affected Users]]))</f>
        <v>617939</v>
      </c>
      <c r="R1135" s="11">
        <f>DatosLimpios[[#This Row],[Perdida economica UNK]] /DatosLimpios[[#This Row],[Nº de Usuarios Afectados]]</f>
        <v>0.28319947438177556</v>
      </c>
      <c r="S1135" s="11" t="str">
        <f>IF(DatosLimpios[[#This Row],[Perdida $ por Usuario]]&gt;100, "Grave",IF(DatosLimpios[[#This Row],[Perdida $ por Usuario]]&gt;40, "Moderada","Leve"))</f>
        <v>Leve</v>
      </c>
      <c r="T1135" s="1" t="str">
        <f t="shared" si="17"/>
        <v>Unknown</v>
      </c>
      <c r="U1135" s="3" t="s">
        <v>52</v>
      </c>
      <c r="V1135" s="3" t="s">
        <v>49</v>
      </c>
      <c r="W1135" s="2">
        <v>22</v>
      </c>
      <c r="X1135" s="2" t="str">
        <f>IF(DatosLimpios[[#This Row],[Incident Resolution Time (in Hours)]]&gt;50,"Tardia",IF(DatosLimpios[[#This Row],[Incident Resolution Time (in Hours)]]&gt;20,"Media","Rapida" ))</f>
        <v>Media</v>
      </c>
    </row>
    <row r="1136" spans="1:24" x14ac:dyDescent="0.25">
      <c r="A1136" s="2">
        <v>1144</v>
      </c>
      <c r="B1136" s="3" t="s">
        <v>32</v>
      </c>
      <c r="C11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36" s="1" t="str">
        <f>IFERROR(VLOOKUP(DatosLimpios[[#This Row],[Paises]], TablaRegiones[],2,FALSE), "Otra")</f>
        <v>Europa</v>
      </c>
      <c r="E1136" s="2">
        <v>2021</v>
      </c>
      <c r="F1136" s="3" t="s">
        <v>50</v>
      </c>
      <c r="G1136" s="2">
        <f xml:space="preserve"> 2025 -DatosLimpios[[#This Row],[Year]]</f>
        <v>4</v>
      </c>
      <c r="H1136" s="1" t="str">
        <f>IF(TRIM(DatosLimpios[[#This Row],[Attack Type]])="","Unknown",PROPER(TRIM(LOWER(DatosLimpios[[#This Row],[Attack Type]]))))</f>
        <v>Phishing</v>
      </c>
      <c r="I1136" s="3" t="s">
        <v>47</v>
      </c>
      <c r="J113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36" s="11">
        <v>9681</v>
      </c>
      <c r="L1136" s="11">
        <f>IF(DatosLimpios[[#This Row],[Financial Loss (in Million $) ]]="",0,ABS(DatosLimpios[[#This Row],[Financial Loss (in Million $) ]]))*1000</f>
        <v>9681000</v>
      </c>
      <c r="M1136" s="11" t="str">
        <f>IF(DatosLimpios[[#This Row],[Perdida economica UNK]]&gt;4000000,"Alta", IF(DatosLimpios[[#This Row],[Perdida economica UNK]]&gt;100000,"Media", "Baja"))</f>
        <v>Alta</v>
      </c>
      <c r="N1136" s="18" t="s">
        <v>1185</v>
      </c>
      <c r="O1136" s="3" t="s">
        <v>14</v>
      </c>
      <c r="P1136" s="2">
        <f>IF(DatosLimpios[[#This Row],[Number of Affected Users]]="six hundred",600,VALUE(DatosLimpios[[#This Row],[Number of Affected Users]]))</f>
        <v>374164</v>
      </c>
      <c r="Q1136" s="2">
        <f>IF(DatosLimpios[[#This Row],[Number of Affected Users]]="six hundred",600,VALUE(DatosLimpios[[#This Row],[Number of Affected Users]]))</f>
        <v>374164</v>
      </c>
      <c r="R1136" s="11">
        <f>DatosLimpios[[#This Row],[Perdida economica UNK]] /DatosLimpios[[#This Row],[Nº de Usuarios Afectados]]</f>
        <v>25.873681059642294</v>
      </c>
      <c r="S1136" s="11" t="str">
        <f>IF(DatosLimpios[[#This Row],[Perdida $ por Usuario]]&gt;100, "Grave",IF(DatosLimpios[[#This Row],[Perdida $ por Usuario]]&gt;40, "Moderada","Leve"))</f>
        <v>Leve</v>
      </c>
      <c r="T1136" s="1" t="str">
        <f t="shared" si="17"/>
        <v>Hacker Group</v>
      </c>
      <c r="U1136" s="3" t="s">
        <v>25</v>
      </c>
      <c r="V1136" s="3" t="s">
        <v>37</v>
      </c>
      <c r="W1136" s="2">
        <v>53</v>
      </c>
      <c r="X1136" s="2" t="str">
        <f>IF(DatosLimpios[[#This Row],[Incident Resolution Time (in Hours)]]&gt;50,"Tardia",IF(DatosLimpios[[#This Row],[Incident Resolution Time (in Hours)]]&gt;20,"Media","Rapida" ))</f>
        <v>Tardia</v>
      </c>
    </row>
    <row r="1137" spans="1:24" x14ac:dyDescent="0.25">
      <c r="A1137" s="2">
        <v>1145</v>
      </c>
      <c r="B1137" s="3" t="s">
        <v>87</v>
      </c>
      <c r="C11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137" s="1" t="str">
        <f>IFERROR(VLOOKUP(DatosLimpios[[#This Row],[Paises]], TablaRegiones[],2,FALSE), "Otra")</f>
        <v>América</v>
      </c>
      <c r="E1137" s="2">
        <v>2020</v>
      </c>
      <c r="F1137" s="3" t="s">
        <v>50</v>
      </c>
      <c r="G1137" s="2">
        <f xml:space="preserve"> 2025 -DatosLimpios[[#This Row],[Year]]</f>
        <v>5</v>
      </c>
      <c r="H1137" s="1" t="str">
        <f>IF(TRIM(DatosLimpios[[#This Row],[Attack Type]])="","Unknown",PROPER(TRIM(LOWER(DatosLimpios[[#This Row],[Attack Type]]))))</f>
        <v>Phishing</v>
      </c>
      <c r="I1137" s="3" t="s">
        <v>46</v>
      </c>
      <c r="J113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37" s="11">
        <v>7451</v>
      </c>
      <c r="L1137" s="11">
        <f>IF(DatosLimpios[[#This Row],[Financial Loss (in Million $) ]]="",0,ABS(DatosLimpios[[#This Row],[Financial Loss (in Million $) ]]))*1000</f>
        <v>7451000</v>
      </c>
      <c r="M1137" s="11" t="str">
        <f>IF(DatosLimpios[[#This Row],[Perdida economica UNK]]&gt;4000000,"Alta", IF(DatosLimpios[[#This Row],[Perdida economica UNK]]&gt;100000,"Media", "Baja"))</f>
        <v>Alta</v>
      </c>
      <c r="N1137" s="18" t="s">
        <v>1186</v>
      </c>
      <c r="O1137" s="3" t="s">
        <v>14</v>
      </c>
      <c r="P1137" s="2">
        <f>IF(DatosLimpios[[#This Row],[Number of Affected Users]]="six hundred",600,VALUE(DatosLimpios[[#This Row],[Number of Affected Users]]))</f>
        <v>332766</v>
      </c>
      <c r="Q1137" s="2">
        <f>IF(DatosLimpios[[#This Row],[Number of Affected Users]]="six hundred",600,VALUE(DatosLimpios[[#This Row],[Number of Affected Users]]))</f>
        <v>332766</v>
      </c>
      <c r="R1137" s="11">
        <f>DatosLimpios[[#This Row],[Perdida economica UNK]] /DatosLimpios[[#This Row],[Nº de Usuarios Afectados]]</f>
        <v>22.391109668656053</v>
      </c>
      <c r="S1137" s="11" t="str">
        <f>IF(DatosLimpios[[#This Row],[Perdida $ por Usuario]]&gt;100, "Grave",IF(DatosLimpios[[#This Row],[Perdida $ por Usuario]]&gt;40, "Moderada","Leve"))</f>
        <v>Leve</v>
      </c>
      <c r="T1137" s="1" t="str">
        <f t="shared" si="17"/>
        <v>Hacker Group</v>
      </c>
      <c r="U1137" s="3" t="s">
        <v>25</v>
      </c>
      <c r="V1137" s="3" t="s">
        <v>37</v>
      </c>
      <c r="W1137" s="2">
        <v>53</v>
      </c>
      <c r="X1137" s="2" t="str">
        <f>IF(DatosLimpios[[#This Row],[Incident Resolution Time (in Hours)]]&gt;50,"Tardia",IF(DatosLimpios[[#This Row],[Incident Resolution Time (in Hours)]]&gt;20,"Media","Rapida" ))</f>
        <v>Tardia</v>
      </c>
    </row>
    <row r="1138" spans="1:24" x14ac:dyDescent="0.25">
      <c r="A1138" s="2">
        <v>1146</v>
      </c>
      <c r="B1138" s="3" t="s">
        <v>66</v>
      </c>
      <c r="C11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138" s="1" t="str">
        <f>IFERROR(VLOOKUP(DatosLimpios[[#This Row],[Paises]], TablaRegiones[],2,FALSE), "Otra")</f>
        <v>América</v>
      </c>
      <c r="E1138" s="2">
        <v>2018</v>
      </c>
      <c r="F1138" s="3" t="s">
        <v>50</v>
      </c>
      <c r="G1138" s="2">
        <f xml:space="preserve"> 2025 -DatosLimpios[[#This Row],[Year]]</f>
        <v>7</v>
      </c>
      <c r="H1138" s="1" t="str">
        <f>IF(TRIM(DatosLimpios[[#This Row],[Attack Type]])="","Unknown",PROPER(TRIM(LOWER(DatosLimpios[[#This Row],[Attack Type]]))))</f>
        <v>Phishing</v>
      </c>
      <c r="I1138" s="3" t="s">
        <v>47</v>
      </c>
      <c r="J113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38" s="11">
        <v>252</v>
      </c>
      <c r="L1138" s="11">
        <f>IF(DatosLimpios[[#This Row],[Financial Loss (in Million $) ]]="",0,ABS(DatosLimpios[[#This Row],[Financial Loss (in Million $) ]]))*1000</f>
        <v>252000</v>
      </c>
      <c r="M1138" s="11" t="str">
        <f>IF(DatosLimpios[[#This Row],[Perdida economica UNK]]&gt;4000000,"Alta", IF(DatosLimpios[[#This Row],[Perdida economica UNK]]&gt;100000,"Media", "Baja"))</f>
        <v>Media</v>
      </c>
      <c r="N1138" s="18" t="s">
        <v>1187</v>
      </c>
      <c r="O1138" s="3" t="s">
        <v>36</v>
      </c>
      <c r="P1138" s="2">
        <f>IF(DatosLimpios[[#This Row],[Number of Affected Users]]="six hundred",600,VALUE(DatosLimpios[[#This Row],[Number of Affected Users]]))</f>
        <v>414899</v>
      </c>
      <c r="Q1138" s="2">
        <f>IF(DatosLimpios[[#This Row],[Number of Affected Users]]="six hundred",600,VALUE(DatosLimpios[[#This Row],[Number of Affected Users]]))</f>
        <v>414899</v>
      </c>
      <c r="R1138" s="11">
        <f>DatosLimpios[[#This Row],[Perdida economica UNK]] /DatosLimpios[[#This Row],[Nº de Usuarios Afectados]]</f>
        <v>0.60737673506082202</v>
      </c>
      <c r="S1138" s="11" t="str">
        <f>IF(DatosLimpios[[#This Row],[Perdida $ por Usuario]]&gt;100, "Grave",IF(DatosLimpios[[#This Row],[Perdida $ por Usuario]]&gt;40, "Moderada","Leve"))</f>
        <v>Leve</v>
      </c>
      <c r="T1138" s="1" t="str">
        <f t="shared" si="17"/>
        <v>Unknown</v>
      </c>
      <c r="U1138" s="3" t="s">
        <v>25</v>
      </c>
      <c r="V1138" s="3" t="s">
        <v>57</v>
      </c>
      <c r="W1138" s="2">
        <v>37</v>
      </c>
      <c r="X1138" s="2" t="str">
        <f>IF(DatosLimpios[[#This Row],[Incident Resolution Time (in Hours)]]&gt;50,"Tardia",IF(DatosLimpios[[#This Row],[Incident Resolution Time (in Hours)]]&gt;20,"Media","Rapida" ))</f>
        <v>Media</v>
      </c>
    </row>
    <row r="1139" spans="1:24" x14ac:dyDescent="0.25">
      <c r="A1139" s="2">
        <v>1147</v>
      </c>
      <c r="B1139" s="3" t="s">
        <v>66</v>
      </c>
      <c r="C11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139" s="1" t="str">
        <f>IFERROR(VLOOKUP(DatosLimpios[[#This Row],[Paises]], TablaRegiones[],2,FALSE), "Otra")</f>
        <v>América</v>
      </c>
      <c r="E1139" s="2">
        <v>2017</v>
      </c>
      <c r="F1139" s="3" t="s">
        <v>39</v>
      </c>
      <c r="G1139" s="2">
        <f xml:space="preserve"> 2025 -DatosLimpios[[#This Row],[Year]]</f>
        <v>8</v>
      </c>
      <c r="H1139" s="1" t="str">
        <f>IF(TRIM(DatosLimpios[[#This Row],[Attack Type]])="","Unknown",PROPER(TRIM(LOWER(DatosLimpios[[#This Row],[Attack Type]]))))</f>
        <v>Ddos</v>
      </c>
      <c r="I1139" s="3" t="s">
        <v>18</v>
      </c>
      <c r="J113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39" s="11">
        <v>8163</v>
      </c>
      <c r="L1139" s="11">
        <f>IF(DatosLimpios[[#This Row],[Financial Loss (in Million $) ]]="",0,ABS(DatosLimpios[[#This Row],[Financial Loss (in Million $) ]]))*1000</f>
        <v>8163000</v>
      </c>
      <c r="M1139" s="11" t="str">
        <f>IF(DatosLimpios[[#This Row],[Perdida economica UNK]]&gt;4000000,"Alta", IF(DatosLimpios[[#This Row],[Perdida economica UNK]]&gt;100000,"Media", "Baja"))</f>
        <v>Alta</v>
      </c>
      <c r="N1139" s="18" t="s">
        <v>1188</v>
      </c>
      <c r="O1139" s="3" t="s">
        <v>14</v>
      </c>
      <c r="P1139" s="2">
        <f>IF(DatosLimpios[[#This Row],[Number of Affected Users]]="six hundred",600,VALUE(DatosLimpios[[#This Row],[Number of Affected Users]]))</f>
        <v>140371</v>
      </c>
      <c r="Q1139" s="2">
        <f>IF(DatosLimpios[[#This Row],[Number of Affected Users]]="six hundred",600,VALUE(DatosLimpios[[#This Row],[Number of Affected Users]]))</f>
        <v>140371</v>
      </c>
      <c r="R1139" s="11">
        <f>DatosLimpios[[#This Row],[Perdida economica UNK]] /DatosLimpios[[#This Row],[Nº de Usuarios Afectados]]</f>
        <v>58.153037308275927</v>
      </c>
      <c r="S1139" s="11" t="str">
        <f>IF(DatosLimpios[[#This Row],[Perdida $ por Usuario]]&gt;100, "Grave",IF(DatosLimpios[[#This Row],[Perdida $ por Usuario]]&gt;40, "Moderada","Leve"))</f>
        <v>Moderada</v>
      </c>
      <c r="T1139" s="1" t="str">
        <f t="shared" si="17"/>
        <v>Hacker Group</v>
      </c>
      <c r="U1139" s="3" t="s">
        <v>52</v>
      </c>
      <c r="V1139" s="3" t="s">
        <v>57</v>
      </c>
      <c r="W1139" s="2">
        <v>13</v>
      </c>
      <c r="X1139" s="2" t="str">
        <f>IF(DatosLimpios[[#This Row],[Incident Resolution Time (in Hours)]]&gt;50,"Tardia",IF(DatosLimpios[[#This Row],[Incident Resolution Time (in Hours)]]&gt;20,"Media","Rapida" ))</f>
        <v>Rapida</v>
      </c>
    </row>
    <row r="1140" spans="1:24" x14ac:dyDescent="0.25">
      <c r="A1140" s="2">
        <v>1148</v>
      </c>
      <c r="B1140" s="3" t="s">
        <v>58</v>
      </c>
      <c r="C11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40" s="1" t="str">
        <f>IFERROR(VLOOKUP(DatosLimpios[[#This Row],[Paises]], TablaRegiones[],2,FALSE), "Otra")</f>
        <v>Oceanía</v>
      </c>
      <c r="E1140" s="2">
        <v>2019</v>
      </c>
      <c r="F1140" s="3" t="s">
        <v>17</v>
      </c>
      <c r="G1140" s="2">
        <f xml:space="preserve"> 2025 -DatosLimpios[[#This Row],[Year]]</f>
        <v>6</v>
      </c>
      <c r="H1140" s="1" t="str">
        <f>IF(TRIM(DatosLimpios[[#This Row],[Attack Type]])="","Unknown",PROPER(TRIM(LOWER(DatosLimpios[[#This Row],[Attack Type]]))))</f>
        <v>Ransomware</v>
      </c>
      <c r="I1140" s="3" t="s">
        <v>12</v>
      </c>
      <c r="J114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40" s="11">
        <v>4353</v>
      </c>
      <c r="L1140" s="11">
        <f>IF(DatosLimpios[[#This Row],[Financial Loss (in Million $) ]]="",0,ABS(DatosLimpios[[#This Row],[Financial Loss (in Million $) ]]))*1000</f>
        <v>4353000</v>
      </c>
      <c r="M1140" s="11" t="str">
        <f>IF(DatosLimpios[[#This Row],[Perdida economica UNK]]&gt;4000000,"Alta", IF(DatosLimpios[[#This Row],[Perdida economica UNK]]&gt;100000,"Media", "Baja"))</f>
        <v>Alta</v>
      </c>
      <c r="N1140" s="18" t="s">
        <v>1189</v>
      </c>
      <c r="O1140" s="3" t="s">
        <v>33</v>
      </c>
      <c r="P1140" s="2">
        <f>IF(DatosLimpios[[#This Row],[Number of Affected Users]]="six hundred",600,VALUE(DatosLimpios[[#This Row],[Number of Affected Users]]))</f>
        <v>729109</v>
      </c>
      <c r="Q1140" s="2">
        <f>IF(DatosLimpios[[#This Row],[Number of Affected Users]]="six hundred",600,VALUE(DatosLimpios[[#This Row],[Number of Affected Users]]))</f>
        <v>729109</v>
      </c>
      <c r="R1140" s="11">
        <f>DatosLimpios[[#This Row],[Perdida economica UNK]] /DatosLimpios[[#This Row],[Nº de Usuarios Afectados]]</f>
        <v>5.9703007369268519</v>
      </c>
      <c r="S1140" s="11" t="str">
        <f>IF(DatosLimpios[[#This Row],[Perdida $ por Usuario]]&gt;100, "Grave",IF(DatosLimpios[[#This Row],[Perdida $ por Usuario]]&gt;40, "Moderada","Leve"))</f>
        <v>Leve</v>
      </c>
      <c r="T1140" s="1" t="str">
        <f t="shared" si="17"/>
        <v>Insider</v>
      </c>
      <c r="U1140" s="3" t="s">
        <v>25</v>
      </c>
      <c r="V1140" s="3" t="s">
        <v>16</v>
      </c>
      <c r="W1140" s="2">
        <v>22</v>
      </c>
      <c r="X1140" s="2" t="str">
        <f>IF(DatosLimpios[[#This Row],[Incident Resolution Time (in Hours)]]&gt;50,"Tardia",IF(DatosLimpios[[#This Row],[Incident Resolution Time (in Hours)]]&gt;20,"Media","Rapida" ))</f>
        <v>Media</v>
      </c>
    </row>
    <row r="1141" spans="1:24" x14ac:dyDescent="0.25">
      <c r="A1141" s="2">
        <v>1149</v>
      </c>
      <c r="B1141" s="3" t="s">
        <v>26</v>
      </c>
      <c r="C11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141" s="1" t="str">
        <f>IFERROR(VLOOKUP(DatosLimpios[[#This Row],[Paises]], TablaRegiones[],2,FALSE), "Otra")</f>
        <v>Europa</v>
      </c>
      <c r="E1141" s="2">
        <v>2020</v>
      </c>
      <c r="F1141" s="3" t="s">
        <v>39</v>
      </c>
      <c r="G1141" s="2">
        <f xml:space="preserve"> 2025 -DatosLimpios[[#This Row],[Year]]</f>
        <v>5</v>
      </c>
      <c r="H1141" s="1" t="str">
        <f>IF(TRIM(DatosLimpios[[#This Row],[Attack Type]])="","Unknown",PROPER(TRIM(LOWER(DatosLimpios[[#This Row],[Attack Type]]))))</f>
        <v>Ddos</v>
      </c>
      <c r="I1141" s="3" t="s">
        <v>12</v>
      </c>
      <c r="J114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41" s="11">
        <v>8428</v>
      </c>
      <c r="L1141" s="11">
        <f>IF(DatosLimpios[[#This Row],[Financial Loss (in Million $) ]]="",0,ABS(DatosLimpios[[#This Row],[Financial Loss (in Million $) ]]))*1000</f>
        <v>8428000</v>
      </c>
      <c r="M1141" s="11" t="str">
        <f>IF(DatosLimpios[[#This Row],[Perdida economica UNK]]&gt;4000000,"Alta", IF(DatosLimpios[[#This Row],[Perdida economica UNK]]&gt;100000,"Media", "Baja"))</f>
        <v>Alta</v>
      </c>
      <c r="N1141" s="18" t="s">
        <v>1190</v>
      </c>
      <c r="O1141" s="3" t="s">
        <v>36</v>
      </c>
      <c r="P1141" s="2">
        <f>IF(DatosLimpios[[#This Row],[Number of Affected Users]]="six hundred",600,VALUE(DatosLimpios[[#This Row],[Number of Affected Users]]))</f>
        <v>776200</v>
      </c>
      <c r="Q1141" s="2">
        <f>IF(DatosLimpios[[#This Row],[Number of Affected Users]]="six hundred",600,VALUE(DatosLimpios[[#This Row],[Number of Affected Users]]))</f>
        <v>776200</v>
      </c>
      <c r="R1141" s="11">
        <f>DatosLimpios[[#This Row],[Perdida economica UNK]] /DatosLimpios[[#This Row],[Nº de Usuarios Afectados]]</f>
        <v>10.858026281886112</v>
      </c>
      <c r="S1141" s="11" t="str">
        <f>IF(DatosLimpios[[#This Row],[Perdida $ por Usuario]]&gt;100, "Grave",IF(DatosLimpios[[#This Row],[Perdida $ por Usuario]]&gt;40, "Moderada","Leve"))</f>
        <v>Leve</v>
      </c>
      <c r="T1141" s="1" t="str">
        <f t="shared" si="17"/>
        <v>Unknown</v>
      </c>
      <c r="U1141" s="3" t="s">
        <v>25</v>
      </c>
      <c r="V1141" s="3" t="s">
        <v>57</v>
      </c>
      <c r="W1141" s="2">
        <v>49</v>
      </c>
      <c r="X1141" s="2" t="str">
        <f>IF(DatosLimpios[[#This Row],[Incident Resolution Time (in Hours)]]&gt;50,"Tardia",IF(DatosLimpios[[#This Row],[Incident Resolution Time (in Hours)]]&gt;20,"Media","Rapida" ))</f>
        <v>Media</v>
      </c>
    </row>
    <row r="1142" spans="1:24" x14ac:dyDescent="0.25">
      <c r="A1142" s="2">
        <v>1150</v>
      </c>
      <c r="B1142" s="3" t="s">
        <v>60</v>
      </c>
      <c r="C11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42" s="1" t="str">
        <f>IFERROR(VLOOKUP(DatosLimpios[[#This Row],[Paises]], TablaRegiones[],2,FALSE), "Otra")</f>
        <v>Asia</v>
      </c>
      <c r="E1142" s="2">
        <v>2019</v>
      </c>
      <c r="F1142" s="3" t="s">
        <v>50</v>
      </c>
      <c r="G1142" s="2">
        <f xml:space="preserve"> 2025 -DatosLimpios[[#This Row],[Year]]</f>
        <v>6</v>
      </c>
      <c r="H1142" s="1" t="str">
        <f>IF(TRIM(DatosLimpios[[#This Row],[Attack Type]])="","Unknown",PROPER(TRIM(LOWER(DatosLimpios[[#This Row],[Attack Type]]))))</f>
        <v>Phishing</v>
      </c>
      <c r="I1142" s="3" t="s">
        <v>47</v>
      </c>
      <c r="J114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42" s="11">
        <v>176</v>
      </c>
      <c r="L1142" s="11">
        <f>IF(DatosLimpios[[#This Row],[Financial Loss (in Million $) ]]="",0,ABS(DatosLimpios[[#This Row],[Financial Loss (in Million $) ]]))*1000</f>
        <v>176000</v>
      </c>
      <c r="M1142" s="11" t="str">
        <f>IF(DatosLimpios[[#This Row],[Perdida economica UNK]]&gt;4000000,"Alta", IF(DatosLimpios[[#This Row],[Perdida economica UNK]]&gt;100000,"Media", "Baja"))</f>
        <v>Media</v>
      </c>
      <c r="N1142" s="18" t="s">
        <v>1191</v>
      </c>
      <c r="O1142" s="3" t="s">
        <v>36</v>
      </c>
      <c r="P1142" s="2">
        <f>IF(DatosLimpios[[#This Row],[Number of Affected Users]]="six hundred",600,VALUE(DatosLimpios[[#This Row],[Number of Affected Users]]))</f>
        <v>839921</v>
      </c>
      <c r="Q1142" s="2">
        <f>IF(DatosLimpios[[#This Row],[Number of Affected Users]]="six hundred",600,VALUE(DatosLimpios[[#This Row],[Number of Affected Users]]))</f>
        <v>839921</v>
      </c>
      <c r="R1142" s="11">
        <f>DatosLimpios[[#This Row],[Perdida economica UNK]] /DatosLimpios[[#This Row],[Nº de Usuarios Afectados]]</f>
        <v>0.20954351659263193</v>
      </c>
      <c r="S1142" s="11" t="str">
        <f>IF(DatosLimpios[[#This Row],[Perdida $ por Usuario]]&gt;100, "Grave",IF(DatosLimpios[[#This Row],[Perdida $ por Usuario]]&gt;40, "Moderada","Leve"))</f>
        <v>Leve</v>
      </c>
      <c r="T1142" s="1" t="str">
        <f t="shared" si="17"/>
        <v>Unknown</v>
      </c>
      <c r="U1142" s="3" t="s">
        <v>52</v>
      </c>
      <c r="V1142" s="3" t="s">
        <v>37</v>
      </c>
      <c r="W1142" s="2">
        <v>5</v>
      </c>
      <c r="X1142" s="2" t="str">
        <f>IF(DatosLimpios[[#This Row],[Incident Resolution Time (in Hours)]]&gt;50,"Tardia",IF(DatosLimpios[[#This Row],[Incident Resolution Time (in Hours)]]&gt;20,"Media","Rapida" ))</f>
        <v>Rapida</v>
      </c>
    </row>
    <row r="1143" spans="1:24" x14ac:dyDescent="0.25">
      <c r="A1143" s="2">
        <v>1151</v>
      </c>
      <c r="B1143" s="3" t="s">
        <v>41</v>
      </c>
      <c r="C11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143" s="1" t="str">
        <f>IFERROR(VLOOKUP(DatosLimpios[[#This Row],[Paises]], TablaRegiones[],2,FALSE), "Otra")</f>
        <v>Europa</v>
      </c>
      <c r="E1143" s="2">
        <v>2019</v>
      </c>
      <c r="F1143" s="3" t="s">
        <v>63</v>
      </c>
      <c r="G1143" s="2">
        <f xml:space="preserve"> 2025 -DatosLimpios[[#This Row],[Year]]</f>
        <v>6</v>
      </c>
      <c r="H1143" s="1" t="str">
        <f>IF(TRIM(DatosLimpios[[#This Row],[Attack Type]])="","Unknown",PROPER(TRIM(LOWER(DatosLimpios[[#This Row],[Attack Type]]))))</f>
        <v>Malware</v>
      </c>
      <c r="I1143" s="3" t="s">
        <v>12</v>
      </c>
      <c r="J114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43" s="11">
        <v>3135</v>
      </c>
      <c r="L1143" s="11">
        <f>IF(DatosLimpios[[#This Row],[Financial Loss (in Million $) ]]="",0,ABS(DatosLimpios[[#This Row],[Financial Loss (in Million $) ]]))*1000</f>
        <v>3135000</v>
      </c>
      <c r="M1143" s="11" t="str">
        <f>IF(DatosLimpios[[#This Row],[Perdida economica UNK]]&gt;4000000,"Alta", IF(DatosLimpios[[#This Row],[Perdida economica UNK]]&gt;100000,"Media", "Baja"))</f>
        <v>Media</v>
      </c>
      <c r="N1143" s="18" t="s">
        <v>1192</v>
      </c>
      <c r="O1143" s="3" t="s">
        <v>36</v>
      </c>
      <c r="P1143" s="2">
        <f>IF(DatosLimpios[[#This Row],[Number of Affected Users]]="six hundred",600,VALUE(DatosLimpios[[#This Row],[Number of Affected Users]]))</f>
        <v>312314</v>
      </c>
      <c r="Q1143" s="2">
        <f>IF(DatosLimpios[[#This Row],[Number of Affected Users]]="six hundred",600,VALUE(DatosLimpios[[#This Row],[Number of Affected Users]]))</f>
        <v>312314</v>
      </c>
      <c r="R1143" s="11">
        <f>DatosLimpios[[#This Row],[Perdida economica UNK]] /DatosLimpios[[#This Row],[Nº de Usuarios Afectados]]</f>
        <v>10.037974602483398</v>
      </c>
      <c r="S1143" s="11" t="str">
        <f>IF(DatosLimpios[[#This Row],[Perdida $ por Usuario]]&gt;100, "Grave",IF(DatosLimpios[[#This Row],[Perdida $ por Usuario]]&gt;40, "Moderada","Leve"))</f>
        <v>Leve</v>
      </c>
      <c r="T1143" s="1" t="str">
        <f t="shared" si="17"/>
        <v>Unknown</v>
      </c>
      <c r="U1143" s="3" t="s">
        <v>34</v>
      </c>
      <c r="V1143" s="3" t="s">
        <v>31</v>
      </c>
      <c r="W1143" s="2">
        <v>35</v>
      </c>
      <c r="X1143" s="2" t="str">
        <f>IF(DatosLimpios[[#This Row],[Incident Resolution Time (in Hours)]]&gt;50,"Tardia",IF(DatosLimpios[[#This Row],[Incident Resolution Time (in Hours)]]&gt;20,"Media","Rapida" ))</f>
        <v>Media</v>
      </c>
    </row>
    <row r="1144" spans="1:24" x14ac:dyDescent="0.25">
      <c r="A1144" s="2">
        <v>1152</v>
      </c>
      <c r="B1144" s="3" t="s">
        <v>58</v>
      </c>
      <c r="C11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44" s="1" t="str">
        <f>IFERROR(VLOOKUP(DatosLimpios[[#This Row],[Paises]], TablaRegiones[],2,FALSE), "Otra")</f>
        <v>Oceanía</v>
      </c>
      <c r="E1144" s="2">
        <v>2024</v>
      </c>
      <c r="F1144" s="3" t="s">
        <v>22</v>
      </c>
      <c r="G1144" s="2">
        <f xml:space="preserve"> 2025 -DatosLimpios[[#This Row],[Year]]</f>
        <v>1</v>
      </c>
      <c r="H1144" s="1" t="str">
        <f>IF(TRIM(DatosLimpios[[#This Row],[Attack Type]])="","Unknown",PROPER(TRIM(LOWER(DatosLimpios[[#This Row],[Attack Type]]))))</f>
        <v>Man-In-The-Middle</v>
      </c>
      <c r="I1144" s="3" t="s">
        <v>47</v>
      </c>
      <c r="J114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44" s="11">
        <v>6572</v>
      </c>
      <c r="L1144" s="11">
        <f>IF(DatosLimpios[[#This Row],[Financial Loss (in Million $) ]]="",0,ABS(DatosLimpios[[#This Row],[Financial Loss (in Million $) ]]))*1000</f>
        <v>6572000</v>
      </c>
      <c r="M1144" s="11" t="str">
        <f>IF(DatosLimpios[[#This Row],[Perdida economica UNK]]&gt;4000000,"Alta", IF(DatosLimpios[[#This Row],[Perdida economica UNK]]&gt;100000,"Media", "Baja"))</f>
        <v>Alta</v>
      </c>
      <c r="N1144" s="18" t="s">
        <v>1193</v>
      </c>
      <c r="O1144" s="3" t="s">
        <v>14</v>
      </c>
      <c r="P1144" s="2">
        <f>IF(DatosLimpios[[#This Row],[Number of Affected Users]]="six hundred",600,VALUE(DatosLimpios[[#This Row],[Number of Affected Users]]))</f>
        <v>299613</v>
      </c>
      <c r="Q1144" s="2">
        <f>IF(DatosLimpios[[#This Row],[Number of Affected Users]]="six hundred",600,VALUE(DatosLimpios[[#This Row],[Number of Affected Users]]))</f>
        <v>299613</v>
      </c>
      <c r="R1144" s="11">
        <f>DatosLimpios[[#This Row],[Perdida economica UNK]] /DatosLimpios[[#This Row],[Nº de Usuarios Afectados]]</f>
        <v>21.934962768638211</v>
      </c>
      <c r="S1144" s="11" t="str">
        <f>IF(DatosLimpios[[#This Row],[Perdida $ por Usuario]]&gt;100, "Grave",IF(DatosLimpios[[#This Row],[Perdida $ por Usuario]]&gt;40, "Moderada","Leve"))</f>
        <v>Leve</v>
      </c>
      <c r="T1144" s="1" t="str">
        <f t="shared" si="17"/>
        <v>Hacker Group</v>
      </c>
      <c r="U1144" s="3" t="s">
        <v>52</v>
      </c>
      <c r="V1144" s="3" t="s">
        <v>49</v>
      </c>
      <c r="W1144" s="2">
        <v>20</v>
      </c>
      <c r="X1144" s="2" t="str">
        <f>IF(DatosLimpios[[#This Row],[Incident Resolution Time (in Hours)]]&gt;50,"Tardia",IF(DatosLimpios[[#This Row],[Incident Resolution Time (in Hours)]]&gt;20,"Media","Rapida" ))</f>
        <v>Rapida</v>
      </c>
    </row>
    <row r="1145" spans="1:24" x14ac:dyDescent="0.25">
      <c r="A1145" s="2">
        <v>1153</v>
      </c>
      <c r="B1145" s="3" t="s">
        <v>45</v>
      </c>
      <c r="C11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145" s="1" t="str">
        <f>IFERROR(VLOOKUP(DatosLimpios[[#This Row],[Paises]], TablaRegiones[],2,FALSE), "Otra")</f>
        <v>Asia</v>
      </c>
      <c r="E1145" s="2">
        <v>2016</v>
      </c>
      <c r="F1145" s="3" t="s">
        <v>50</v>
      </c>
      <c r="G1145" s="2">
        <f xml:space="preserve"> 2025 -DatosLimpios[[#This Row],[Year]]</f>
        <v>9</v>
      </c>
      <c r="H1145" s="1" t="str">
        <f>IF(TRIM(DatosLimpios[[#This Row],[Attack Type]])="","Unknown",PROPER(TRIM(LOWER(DatosLimpios[[#This Row],[Attack Type]]))))</f>
        <v>Phishing</v>
      </c>
      <c r="I1145" s="3" t="s">
        <v>46</v>
      </c>
      <c r="J114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45" s="11">
        <v>4381</v>
      </c>
      <c r="L1145" s="11">
        <f>IF(DatosLimpios[[#This Row],[Financial Loss (in Million $) ]]="",0,ABS(DatosLimpios[[#This Row],[Financial Loss (in Million $) ]]))*1000</f>
        <v>4381000</v>
      </c>
      <c r="M1145" s="11" t="str">
        <f>IF(DatosLimpios[[#This Row],[Perdida economica UNK]]&gt;4000000,"Alta", IF(DatosLimpios[[#This Row],[Perdida economica UNK]]&gt;100000,"Media", "Baja"))</f>
        <v>Alta</v>
      </c>
      <c r="N1145" s="18" t="s">
        <v>1194</v>
      </c>
      <c r="O1145" s="3" t="s">
        <v>33</v>
      </c>
      <c r="P1145" s="2">
        <f>IF(DatosLimpios[[#This Row],[Number of Affected Users]]="six hundred",600,VALUE(DatosLimpios[[#This Row],[Number of Affected Users]]))</f>
        <v>250482</v>
      </c>
      <c r="Q1145" s="2">
        <f>IF(DatosLimpios[[#This Row],[Number of Affected Users]]="six hundred",600,VALUE(DatosLimpios[[#This Row],[Number of Affected Users]]))</f>
        <v>250482</v>
      </c>
      <c r="R1145" s="11">
        <f>DatosLimpios[[#This Row],[Perdida economica UNK]] /DatosLimpios[[#This Row],[Nº de Usuarios Afectados]]</f>
        <v>17.490278742584298</v>
      </c>
      <c r="S1145" s="11" t="str">
        <f>IF(DatosLimpios[[#This Row],[Perdida $ por Usuario]]&gt;100, "Grave",IF(DatosLimpios[[#This Row],[Perdida $ por Usuario]]&gt;40, "Moderada","Leve"))</f>
        <v>Leve</v>
      </c>
      <c r="T1145" s="1" t="str">
        <f t="shared" si="17"/>
        <v>Insider</v>
      </c>
      <c r="U1145" s="3" t="s">
        <v>25</v>
      </c>
      <c r="V1145" s="3" t="s">
        <v>16</v>
      </c>
      <c r="W1145" s="2">
        <v>20</v>
      </c>
      <c r="X1145" s="2" t="str">
        <f>IF(DatosLimpios[[#This Row],[Incident Resolution Time (in Hours)]]&gt;50,"Tardia",IF(DatosLimpios[[#This Row],[Incident Resolution Time (in Hours)]]&gt;20,"Media","Rapida" ))</f>
        <v>Rapida</v>
      </c>
    </row>
    <row r="1146" spans="1:24" x14ac:dyDescent="0.25">
      <c r="A1146" s="2">
        <v>1154</v>
      </c>
      <c r="B1146" s="3" t="s">
        <v>66</v>
      </c>
      <c r="C11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146" s="1" t="str">
        <f>IFERROR(VLOOKUP(DatosLimpios[[#This Row],[Paises]], TablaRegiones[],2,FALSE), "Otra")</f>
        <v>América</v>
      </c>
      <c r="E1146" s="2">
        <v>2021</v>
      </c>
      <c r="F1146" s="3" t="s">
        <v>39</v>
      </c>
      <c r="G1146" s="2">
        <f xml:space="preserve"> 2025 -DatosLimpios[[#This Row],[Year]]</f>
        <v>4</v>
      </c>
      <c r="H1146" s="1" t="str">
        <f>IF(TRIM(DatosLimpios[[#This Row],[Attack Type]])="","Unknown",PROPER(TRIM(LOWER(DatosLimpios[[#This Row],[Attack Type]]))))</f>
        <v>Ddos</v>
      </c>
      <c r="I1146" s="3" t="s">
        <v>46</v>
      </c>
      <c r="J114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46" s="11">
        <v>8441</v>
      </c>
      <c r="L1146" s="11">
        <f>IF(DatosLimpios[[#This Row],[Financial Loss (in Million $) ]]="",0,ABS(DatosLimpios[[#This Row],[Financial Loss (in Million $) ]]))*1000</f>
        <v>8441000</v>
      </c>
      <c r="M1146" s="11" t="str">
        <f>IF(DatosLimpios[[#This Row],[Perdida economica UNK]]&gt;4000000,"Alta", IF(DatosLimpios[[#This Row],[Perdida economica UNK]]&gt;100000,"Media", "Baja"))</f>
        <v>Alta</v>
      </c>
      <c r="N1146" s="18" t="s">
        <v>1195</v>
      </c>
      <c r="O1146" s="3" t="s">
        <v>36</v>
      </c>
      <c r="P1146" s="2">
        <f>IF(DatosLimpios[[#This Row],[Number of Affected Users]]="six hundred",600,VALUE(DatosLimpios[[#This Row],[Number of Affected Users]]))</f>
        <v>230110</v>
      </c>
      <c r="Q1146" s="2">
        <f>IF(DatosLimpios[[#This Row],[Number of Affected Users]]="six hundred",600,VALUE(DatosLimpios[[#This Row],[Number of Affected Users]]))</f>
        <v>230110</v>
      </c>
      <c r="R1146" s="11">
        <f>DatosLimpios[[#This Row],[Perdida economica UNK]] /DatosLimpios[[#This Row],[Nº de Usuarios Afectados]]</f>
        <v>36.682456216592065</v>
      </c>
      <c r="S1146" s="11" t="str">
        <f>IF(DatosLimpios[[#This Row],[Perdida $ por Usuario]]&gt;100, "Grave",IF(DatosLimpios[[#This Row],[Perdida $ por Usuario]]&gt;40, "Moderada","Leve"))</f>
        <v>Leve</v>
      </c>
      <c r="T1146" s="1" t="str">
        <f t="shared" si="17"/>
        <v>Unknown</v>
      </c>
      <c r="U1146" s="3" t="s">
        <v>34</v>
      </c>
      <c r="V1146" s="3" t="s">
        <v>37</v>
      </c>
      <c r="W1146" s="2">
        <v>51</v>
      </c>
      <c r="X1146" s="2" t="str">
        <f>IF(DatosLimpios[[#This Row],[Incident Resolution Time (in Hours)]]&gt;50,"Tardia",IF(DatosLimpios[[#This Row],[Incident Resolution Time (in Hours)]]&gt;20,"Media","Rapida" ))</f>
        <v>Tardia</v>
      </c>
    </row>
    <row r="1147" spans="1:24" x14ac:dyDescent="0.25">
      <c r="A1147" s="2">
        <v>1155</v>
      </c>
      <c r="B1147" s="3" t="s">
        <v>58</v>
      </c>
      <c r="C11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47" s="1" t="str">
        <f>IFERROR(VLOOKUP(DatosLimpios[[#This Row],[Paises]], TablaRegiones[],2,FALSE), "Otra")</f>
        <v>Oceanía</v>
      </c>
      <c r="E1147" s="2">
        <v>2015</v>
      </c>
      <c r="F1147" s="3" t="s">
        <v>42</v>
      </c>
      <c r="G1147" s="2">
        <f xml:space="preserve"> 2025 -DatosLimpios[[#This Row],[Year]]</f>
        <v>10</v>
      </c>
      <c r="H1147" s="1" t="str">
        <f>IF(TRIM(DatosLimpios[[#This Row],[Attack Type]])="","Unknown",PROPER(TRIM(LOWER(DatosLimpios[[#This Row],[Attack Type]]))))</f>
        <v>Sql Injection</v>
      </c>
      <c r="I1147" s="3" t="s">
        <v>18</v>
      </c>
      <c r="J114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47" s="11">
        <v>5578</v>
      </c>
      <c r="L1147" s="11">
        <f>IF(DatosLimpios[[#This Row],[Financial Loss (in Million $) ]]="",0,ABS(DatosLimpios[[#This Row],[Financial Loss (in Million $) ]]))*1000</f>
        <v>5578000</v>
      </c>
      <c r="M1147" s="11" t="str">
        <f>IF(DatosLimpios[[#This Row],[Perdida economica UNK]]&gt;4000000,"Alta", IF(DatosLimpios[[#This Row],[Perdida economica UNK]]&gt;100000,"Media", "Baja"))</f>
        <v>Alta</v>
      </c>
      <c r="N1147" s="18" t="s">
        <v>1196</v>
      </c>
      <c r="O1147" s="3" t="s">
        <v>29</v>
      </c>
      <c r="P1147" s="2">
        <f>IF(DatosLimpios[[#This Row],[Number of Affected Users]]="six hundred",600,VALUE(DatosLimpios[[#This Row],[Number of Affected Users]]))</f>
        <v>852650</v>
      </c>
      <c r="Q1147" s="2">
        <f>IF(DatosLimpios[[#This Row],[Number of Affected Users]]="six hundred",600,VALUE(DatosLimpios[[#This Row],[Number of Affected Users]]))</f>
        <v>852650</v>
      </c>
      <c r="R1147" s="11">
        <f>DatosLimpios[[#This Row],[Perdida economica UNK]] /DatosLimpios[[#This Row],[Nº de Usuarios Afectados]]</f>
        <v>6.5419574268457161</v>
      </c>
      <c r="S1147" s="11" t="str">
        <f>IF(DatosLimpios[[#This Row],[Perdida $ por Usuario]]&gt;100, "Grave",IF(DatosLimpios[[#This Row],[Perdida $ por Usuario]]&gt;40, "Moderada","Leve"))</f>
        <v>Leve</v>
      </c>
      <c r="T1147" s="1" t="str">
        <f t="shared" si="17"/>
        <v>Nation-state</v>
      </c>
      <c r="U1147" s="3" t="s">
        <v>34</v>
      </c>
      <c r="V1147" s="3" t="s">
        <v>31</v>
      </c>
      <c r="W1147" s="2">
        <v>50</v>
      </c>
      <c r="X1147" s="2" t="str">
        <f>IF(DatosLimpios[[#This Row],[Incident Resolution Time (in Hours)]]&gt;50,"Tardia",IF(DatosLimpios[[#This Row],[Incident Resolution Time (in Hours)]]&gt;20,"Media","Rapida" ))</f>
        <v>Media</v>
      </c>
    </row>
    <row r="1148" spans="1:24" x14ac:dyDescent="0.25">
      <c r="A1148" s="2">
        <v>1156</v>
      </c>
      <c r="B1148" s="3" t="s">
        <v>32</v>
      </c>
      <c r="C11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48" s="1" t="str">
        <f>IFERROR(VLOOKUP(DatosLimpios[[#This Row],[Paises]], TablaRegiones[],2,FALSE), "Otra")</f>
        <v>Europa</v>
      </c>
      <c r="E1148" s="2">
        <v>2024</v>
      </c>
      <c r="F1148" s="3" t="s">
        <v>39</v>
      </c>
      <c r="G1148" s="2">
        <f xml:space="preserve"> 2025 -DatosLimpios[[#This Row],[Year]]</f>
        <v>1</v>
      </c>
      <c r="H1148" s="1" t="str">
        <f>IF(TRIM(DatosLimpios[[#This Row],[Attack Type]])="","Unknown",PROPER(TRIM(LOWER(DatosLimpios[[#This Row],[Attack Type]]))))</f>
        <v>Ddos</v>
      </c>
      <c r="I1148" s="3" t="s">
        <v>27</v>
      </c>
      <c r="J114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48" s="11">
        <v>6747</v>
      </c>
      <c r="L1148" s="11">
        <f>IF(DatosLimpios[[#This Row],[Financial Loss (in Million $) ]]="",0,ABS(DatosLimpios[[#This Row],[Financial Loss (in Million $) ]]))*1000</f>
        <v>6747000</v>
      </c>
      <c r="M1148" s="11" t="str">
        <f>IF(DatosLimpios[[#This Row],[Perdida economica UNK]]&gt;4000000,"Alta", IF(DatosLimpios[[#This Row],[Perdida economica UNK]]&gt;100000,"Media", "Baja"))</f>
        <v>Alta</v>
      </c>
      <c r="N1148" s="18" t="s">
        <v>1197</v>
      </c>
      <c r="O1148" s="3" t="s">
        <v>36</v>
      </c>
      <c r="P1148" s="2">
        <f>IF(DatosLimpios[[#This Row],[Number of Affected Users]]="six hundred",600,VALUE(DatosLimpios[[#This Row],[Number of Affected Users]]))</f>
        <v>337890</v>
      </c>
      <c r="Q1148" s="2">
        <f>IF(DatosLimpios[[#This Row],[Number of Affected Users]]="six hundred",600,VALUE(DatosLimpios[[#This Row],[Number of Affected Users]]))</f>
        <v>337890</v>
      </c>
      <c r="R1148" s="11">
        <f>DatosLimpios[[#This Row],[Perdida economica UNK]] /DatosLimpios[[#This Row],[Nº de Usuarios Afectados]]</f>
        <v>19.968036935097221</v>
      </c>
      <c r="S1148" s="11" t="str">
        <f>IF(DatosLimpios[[#This Row],[Perdida $ por Usuario]]&gt;100, "Grave",IF(DatosLimpios[[#This Row],[Perdida $ por Usuario]]&gt;40, "Moderada","Leve"))</f>
        <v>Leve</v>
      </c>
      <c r="T1148" s="1" t="str">
        <f t="shared" ref="T1148:T1211" si="18">IF(O1148="","Unknown",O1148)</f>
        <v>Unknown</v>
      </c>
      <c r="U1148" s="3" t="s">
        <v>25</v>
      </c>
      <c r="V1148" s="3" t="s">
        <v>37</v>
      </c>
      <c r="W1148" s="2">
        <v>35</v>
      </c>
      <c r="X1148" s="2" t="str">
        <f>IF(DatosLimpios[[#This Row],[Incident Resolution Time (in Hours)]]&gt;50,"Tardia",IF(DatosLimpios[[#This Row],[Incident Resolution Time (in Hours)]]&gt;20,"Media","Rapida" ))</f>
        <v>Media</v>
      </c>
    </row>
    <row r="1149" spans="1:24" x14ac:dyDescent="0.25">
      <c r="A1149" s="2">
        <v>1157</v>
      </c>
      <c r="B1149" s="3" t="s">
        <v>71</v>
      </c>
      <c r="C11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49" s="1" t="str">
        <f>IFERROR(VLOOKUP(DatosLimpios[[#This Row],[Paises]], TablaRegiones[],2,FALSE), "Otra")</f>
        <v>Asia</v>
      </c>
      <c r="E1149" s="2">
        <v>2016</v>
      </c>
      <c r="F1149" s="3" t="s">
        <v>63</v>
      </c>
      <c r="G1149" s="2">
        <f xml:space="preserve"> 2025 -DatosLimpios[[#This Row],[Year]]</f>
        <v>9</v>
      </c>
      <c r="H1149" s="1" t="str">
        <f>IF(TRIM(DatosLimpios[[#This Row],[Attack Type]])="","Unknown",PROPER(TRIM(LOWER(DatosLimpios[[#This Row],[Attack Type]]))))</f>
        <v>Malware</v>
      </c>
      <c r="I1149" s="3" t="s">
        <v>12</v>
      </c>
      <c r="J114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49" s="11">
        <v>808</v>
      </c>
      <c r="L1149" s="11">
        <f>IF(DatosLimpios[[#This Row],[Financial Loss (in Million $) ]]="",0,ABS(DatosLimpios[[#This Row],[Financial Loss (in Million $) ]]))*1000</f>
        <v>808000</v>
      </c>
      <c r="M1149" s="11" t="str">
        <f>IF(DatosLimpios[[#This Row],[Perdida economica UNK]]&gt;4000000,"Alta", IF(DatosLimpios[[#This Row],[Perdida economica UNK]]&gt;100000,"Media", "Baja"))</f>
        <v>Media</v>
      </c>
      <c r="N1149" s="18" t="s">
        <v>1198</v>
      </c>
      <c r="O1149" s="3" t="s">
        <v>29</v>
      </c>
      <c r="P1149" s="2">
        <f>IF(DatosLimpios[[#This Row],[Number of Affected Users]]="six hundred",600,VALUE(DatosLimpios[[#This Row],[Number of Affected Users]]))</f>
        <v>557108</v>
      </c>
      <c r="Q1149" s="2">
        <f>IF(DatosLimpios[[#This Row],[Number of Affected Users]]="six hundred",600,VALUE(DatosLimpios[[#This Row],[Number of Affected Users]]))</f>
        <v>557108</v>
      </c>
      <c r="R1149" s="11">
        <f>DatosLimpios[[#This Row],[Perdida economica UNK]] /DatosLimpios[[#This Row],[Nº de Usuarios Afectados]]</f>
        <v>1.4503471499242517</v>
      </c>
      <c r="S1149" s="11" t="str">
        <f>IF(DatosLimpios[[#This Row],[Perdida $ por Usuario]]&gt;100, "Grave",IF(DatosLimpios[[#This Row],[Perdida $ por Usuario]]&gt;40, "Moderada","Leve"))</f>
        <v>Leve</v>
      </c>
      <c r="T1149" s="1" t="str">
        <f t="shared" si="18"/>
        <v>Nation-state</v>
      </c>
      <c r="U1149" s="3" t="s">
        <v>52</v>
      </c>
      <c r="V1149" s="3" t="s">
        <v>49</v>
      </c>
      <c r="W1149" s="2">
        <v>17</v>
      </c>
      <c r="X1149" s="2" t="str">
        <f>IF(DatosLimpios[[#This Row],[Incident Resolution Time (in Hours)]]&gt;50,"Tardia",IF(DatosLimpios[[#This Row],[Incident Resolution Time (in Hours)]]&gt;20,"Media","Rapida" ))</f>
        <v>Rapida</v>
      </c>
    </row>
    <row r="1150" spans="1:24" x14ac:dyDescent="0.25">
      <c r="A1150" s="2">
        <v>1158</v>
      </c>
      <c r="B1150" s="3" t="s">
        <v>58</v>
      </c>
      <c r="C11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50" s="1" t="str">
        <f>IFERROR(VLOOKUP(DatosLimpios[[#This Row],[Paises]], TablaRegiones[],2,FALSE), "Otra")</f>
        <v>Oceanía</v>
      </c>
      <c r="E1150" s="2">
        <v>2022</v>
      </c>
      <c r="F1150" s="3" t="s">
        <v>39</v>
      </c>
      <c r="G1150" s="2">
        <f xml:space="preserve"> 2025 -DatosLimpios[[#This Row],[Year]]</f>
        <v>3</v>
      </c>
      <c r="H1150" s="1" t="str">
        <f>IF(TRIM(DatosLimpios[[#This Row],[Attack Type]])="","Unknown",PROPER(TRIM(LOWER(DatosLimpios[[#This Row],[Attack Type]]))))</f>
        <v>Ddos</v>
      </c>
      <c r="I1150" s="3" t="s">
        <v>27</v>
      </c>
      <c r="J115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50" s="11">
        <v>462</v>
      </c>
      <c r="L1150" s="11">
        <f>IF(DatosLimpios[[#This Row],[Financial Loss (in Million $) ]]="",0,ABS(DatosLimpios[[#This Row],[Financial Loss (in Million $) ]]))*1000</f>
        <v>462000</v>
      </c>
      <c r="M1150" s="11" t="str">
        <f>IF(DatosLimpios[[#This Row],[Perdida economica UNK]]&gt;4000000,"Alta", IF(DatosLimpios[[#This Row],[Perdida economica UNK]]&gt;100000,"Media", "Baja"))</f>
        <v>Media</v>
      </c>
      <c r="N1150" s="18" t="s">
        <v>1199</v>
      </c>
      <c r="O1150" s="3" t="s">
        <v>33</v>
      </c>
      <c r="P1150" s="2">
        <f>IF(DatosLimpios[[#This Row],[Number of Affected Users]]="six hundred",600,VALUE(DatosLimpios[[#This Row],[Number of Affected Users]]))</f>
        <v>299968</v>
      </c>
      <c r="Q1150" s="2">
        <f>IF(DatosLimpios[[#This Row],[Number of Affected Users]]="six hundred",600,VALUE(DatosLimpios[[#This Row],[Number of Affected Users]]))</f>
        <v>299968</v>
      </c>
      <c r="R1150" s="11">
        <f>DatosLimpios[[#This Row],[Perdida economica UNK]] /DatosLimpios[[#This Row],[Nº de Usuarios Afectados]]</f>
        <v>1.5401642841903136</v>
      </c>
      <c r="S1150" s="11" t="str">
        <f>IF(DatosLimpios[[#This Row],[Perdida $ por Usuario]]&gt;100, "Grave",IF(DatosLimpios[[#This Row],[Perdida $ por Usuario]]&gt;40, "Moderada","Leve"))</f>
        <v>Leve</v>
      </c>
      <c r="T1150" s="1" t="str">
        <f t="shared" si="18"/>
        <v>Insider</v>
      </c>
      <c r="U1150" s="3" t="s">
        <v>52</v>
      </c>
      <c r="V1150" s="3" t="s">
        <v>37</v>
      </c>
      <c r="W1150" s="2">
        <v>46</v>
      </c>
      <c r="X1150" s="2" t="str">
        <f>IF(DatosLimpios[[#This Row],[Incident Resolution Time (in Hours)]]&gt;50,"Tardia",IF(DatosLimpios[[#This Row],[Incident Resolution Time (in Hours)]]&gt;20,"Media","Rapida" ))</f>
        <v>Media</v>
      </c>
    </row>
    <row r="1151" spans="1:24" x14ac:dyDescent="0.25">
      <c r="A1151" s="2">
        <v>1159</v>
      </c>
      <c r="B1151" s="3" t="s">
        <v>10</v>
      </c>
      <c r="C11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51" s="1" t="str">
        <f>IFERROR(VLOOKUP(DatosLimpios[[#This Row],[Paises]], TablaRegiones[],2,FALSE), "Otra")</f>
        <v>Asia</v>
      </c>
      <c r="E1151" s="2">
        <v>2022</v>
      </c>
      <c r="F1151" s="3" t="s">
        <v>50</v>
      </c>
      <c r="G1151" s="2">
        <f xml:space="preserve"> 2025 -DatosLimpios[[#This Row],[Year]]</f>
        <v>3</v>
      </c>
      <c r="H1151" s="1" t="str">
        <f>IF(TRIM(DatosLimpios[[#This Row],[Attack Type]])="","Unknown",PROPER(TRIM(LOWER(DatosLimpios[[#This Row],[Attack Type]]))))</f>
        <v>Phishing</v>
      </c>
      <c r="I1151" s="3" t="s">
        <v>27</v>
      </c>
      <c r="J115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51" s="11">
        <v>7206</v>
      </c>
      <c r="L1151" s="11">
        <f>IF(DatosLimpios[[#This Row],[Financial Loss (in Million $) ]]="",0,ABS(DatosLimpios[[#This Row],[Financial Loss (in Million $) ]]))*1000</f>
        <v>7206000</v>
      </c>
      <c r="M1151" s="11" t="str">
        <f>IF(DatosLimpios[[#This Row],[Perdida economica UNK]]&gt;4000000,"Alta", IF(DatosLimpios[[#This Row],[Perdida economica UNK]]&gt;100000,"Media", "Baja"))</f>
        <v>Alta</v>
      </c>
      <c r="N1151" s="18" t="s">
        <v>1200</v>
      </c>
      <c r="O1151" s="3" t="s">
        <v>29</v>
      </c>
      <c r="P1151" s="2">
        <f>IF(DatosLimpios[[#This Row],[Number of Affected Users]]="six hundred",600,VALUE(DatosLimpios[[#This Row],[Number of Affected Users]]))</f>
        <v>459296</v>
      </c>
      <c r="Q1151" s="2">
        <f>IF(DatosLimpios[[#This Row],[Number of Affected Users]]="six hundred",600,VALUE(DatosLimpios[[#This Row],[Number of Affected Users]]))</f>
        <v>459296</v>
      </c>
      <c r="R1151" s="11">
        <f>DatosLimpios[[#This Row],[Perdida economica UNK]] /DatosLimpios[[#This Row],[Nº de Usuarios Afectados]]</f>
        <v>15.689228732669129</v>
      </c>
      <c r="S1151" s="11" t="str">
        <f>IF(DatosLimpios[[#This Row],[Perdida $ por Usuario]]&gt;100, "Grave",IF(DatosLimpios[[#This Row],[Perdida $ por Usuario]]&gt;40, "Moderada","Leve"))</f>
        <v>Leve</v>
      </c>
      <c r="T1151" s="1" t="str">
        <f t="shared" si="18"/>
        <v>Nation-state</v>
      </c>
      <c r="U1151" s="3" t="s">
        <v>25</v>
      </c>
      <c r="V1151" s="3" t="s">
        <v>31</v>
      </c>
      <c r="W1151" s="2">
        <v>13</v>
      </c>
      <c r="X1151" s="2" t="str">
        <f>IF(DatosLimpios[[#This Row],[Incident Resolution Time (in Hours)]]&gt;50,"Tardia",IF(DatosLimpios[[#This Row],[Incident Resolution Time (in Hours)]]&gt;20,"Media","Rapida" ))</f>
        <v>Rapida</v>
      </c>
    </row>
    <row r="1152" spans="1:24" x14ac:dyDescent="0.25">
      <c r="A1152" s="2">
        <v>1160</v>
      </c>
      <c r="B1152" s="3" t="s">
        <v>45</v>
      </c>
      <c r="C11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152" s="1" t="str">
        <f>IFERROR(VLOOKUP(DatosLimpios[[#This Row],[Paises]], TablaRegiones[],2,FALSE), "Otra")</f>
        <v>Asia</v>
      </c>
      <c r="E1152" s="2">
        <v>2019</v>
      </c>
      <c r="F1152" s="3" t="s">
        <v>17</v>
      </c>
      <c r="G1152" s="2">
        <f xml:space="preserve"> 2025 -DatosLimpios[[#This Row],[Year]]</f>
        <v>6</v>
      </c>
      <c r="H1152" s="1" t="str">
        <f>IF(TRIM(DatosLimpios[[#This Row],[Attack Type]])="","Unknown",PROPER(TRIM(LOWER(DatosLimpios[[#This Row],[Attack Type]]))))</f>
        <v>Ransomware</v>
      </c>
      <c r="I1152" s="3" t="s">
        <v>27</v>
      </c>
      <c r="J115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52" s="11">
        <v>9048</v>
      </c>
      <c r="L1152" s="11">
        <f>IF(DatosLimpios[[#This Row],[Financial Loss (in Million $) ]]="",0,ABS(DatosLimpios[[#This Row],[Financial Loss (in Million $) ]]))*1000</f>
        <v>9048000</v>
      </c>
      <c r="M1152" s="11" t="str">
        <f>IF(DatosLimpios[[#This Row],[Perdida economica UNK]]&gt;4000000,"Alta", IF(DatosLimpios[[#This Row],[Perdida economica UNK]]&gt;100000,"Media", "Baja"))</f>
        <v>Alta</v>
      </c>
      <c r="N1152" s="18" t="s">
        <v>1201</v>
      </c>
      <c r="O1152" s="3" t="s">
        <v>29</v>
      </c>
      <c r="P1152" s="2">
        <f>IF(DatosLimpios[[#This Row],[Number of Affected Users]]="six hundred",600,VALUE(DatosLimpios[[#This Row],[Number of Affected Users]]))</f>
        <v>46972</v>
      </c>
      <c r="Q1152" s="2">
        <f>IF(DatosLimpios[[#This Row],[Number of Affected Users]]="six hundred",600,VALUE(DatosLimpios[[#This Row],[Number of Affected Users]]))</f>
        <v>46972</v>
      </c>
      <c r="R1152" s="11">
        <f>DatosLimpios[[#This Row],[Perdida economica UNK]] /DatosLimpios[[#This Row],[Nº de Usuarios Afectados]]</f>
        <v>192.6253938516563</v>
      </c>
      <c r="S1152" s="11" t="str">
        <f>IF(DatosLimpios[[#This Row],[Perdida $ por Usuario]]&gt;100, "Grave",IF(DatosLimpios[[#This Row],[Perdida $ por Usuario]]&gt;40, "Moderada","Leve"))</f>
        <v>Grave</v>
      </c>
      <c r="T1152" s="1" t="str">
        <f t="shared" si="18"/>
        <v>Nation-state</v>
      </c>
      <c r="U1152" s="3" t="s">
        <v>34</v>
      </c>
      <c r="V1152" s="3" t="s">
        <v>16</v>
      </c>
      <c r="W1152" s="2">
        <v>23</v>
      </c>
      <c r="X1152" s="2" t="str">
        <f>IF(DatosLimpios[[#This Row],[Incident Resolution Time (in Hours)]]&gt;50,"Tardia",IF(DatosLimpios[[#This Row],[Incident Resolution Time (in Hours)]]&gt;20,"Media","Rapida" ))</f>
        <v>Media</v>
      </c>
    </row>
    <row r="1153" spans="1:24" x14ac:dyDescent="0.25">
      <c r="A1153" s="2">
        <v>1161</v>
      </c>
      <c r="B1153" s="3" t="s">
        <v>26</v>
      </c>
      <c r="C11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153" s="1" t="str">
        <f>IFERROR(VLOOKUP(DatosLimpios[[#This Row],[Paises]], TablaRegiones[],2,FALSE), "Otra")</f>
        <v>Europa</v>
      </c>
      <c r="E1153" s="2">
        <v>2022</v>
      </c>
      <c r="F1153" s="3" t="s">
        <v>63</v>
      </c>
      <c r="G1153" s="2">
        <f xml:space="preserve"> 2025 -DatosLimpios[[#This Row],[Year]]</f>
        <v>3</v>
      </c>
      <c r="H1153" s="1" t="str">
        <f>IF(TRIM(DatosLimpios[[#This Row],[Attack Type]])="","Unknown",PROPER(TRIM(LOWER(DatosLimpios[[#This Row],[Attack Type]]))))</f>
        <v>Malware</v>
      </c>
      <c r="I1153" s="3" t="s">
        <v>47</v>
      </c>
      <c r="J115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53" s="11">
        <v>2126</v>
      </c>
      <c r="L1153" s="11">
        <f>IF(DatosLimpios[[#This Row],[Financial Loss (in Million $) ]]="",0,ABS(DatosLimpios[[#This Row],[Financial Loss (in Million $) ]]))*1000</f>
        <v>2126000</v>
      </c>
      <c r="M1153" s="11" t="str">
        <f>IF(DatosLimpios[[#This Row],[Perdida economica UNK]]&gt;4000000,"Alta", IF(DatosLimpios[[#This Row],[Perdida economica UNK]]&gt;100000,"Media", "Baja"))</f>
        <v>Media</v>
      </c>
      <c r="N1153" s="18" t="s">
        <v>1202</v>
      </c>
      <c r="O1153" s="3" t="s">
        <v>14</v>
      </c>
      <c r="P1153" s="2">
        <f>IF(DatosLimpios[[#This Row],[Number of Affected Users]]="six hundred",600,VALUE(DatosLimpios[[#This Row],[Number of Affected Users]]))</f>
        <v>602041</v>
      </c>
      <c r="Q1153" s="2">
        <f>IF(DatosLimpios[[#This Row],[Number of Affected Users]]="six hundred",600,VALUE(DatosLimpios[[#This Row],[Number of Affected Users]]))</f>
        <v>602041</v>
      </c>
      <c r="R1153" s="11">
        <f>DatosLimpios[[#This Row],[Perdida economica UNK]] /DatosLimpios[[#This Row],[Nº de Usuarios Afectados]]</f>
        <v>3.531320956546149</v>
      </c>
      <c r="S1153" s="11" t="str">
        <f>IF(DatosLimpios[[#This Row],[Perdida $ por Usuario]]&gt;100, "Grave",IF(DatosLimpios[[#This Row],[Perdida $ por Usuario]]&gt;40, "Moderada","Leve"))</f>
        <v>Leve</v>
      </c>
      <c r="T1153" s="1" t="str">
        <f t="shared" si="18"/>
        <v>Hacker Group</v>
      </c>
      <c r="U1153" s="3" t="s">
        <v>15</v>
      </c>
      <c r="V1153" s="3" t="s">
        <v>31</v>
      </c>
      <c r="W1153" s="2">
        <v>25</v>
      </c>
      <c r="X1153" s="2" t="str">
        <f>IF(DatosLimpios[[#This Row],[Incident Resolution Time (in Hours)]]&gt;50,"Tardia",IF(DatosLimpios[[#This Row],[Incident Resolution Time (in Hours)]]&gt;20,"Media","Rapida" ))</f>
        <v>Media</v>
      </c>
    </row>
    <row r="1154" spans="1:24" x14ac:dyDescent="0.25">
      <c r="A1154" s="2">
        <v>1162</v>
      </c>
      <c r="B1154" s="3" t="s">
        <v>71</v>
      </c>
      <c r="C11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54" s="1" t="str">
        <f>IFERROR(VLOOKUP(DatosLimpios[[#This Row],[Paises]], TablaRegiones[],2,FALSE), "Otra")</f>
        <v>Asia</v>
      </c>
      <c r="E1154" s="2">
        <v>2016</v>
      </c>
      <c r="F1154" s="3" t="s">
        <v>50</v>
      </c>
      <c r="G1154" s="2">
        <f xml:space="preserve"> 2025 -DatosLimpios[[#This Row],[Year]]</f>
        <v>9</v>
      </c>
      <c r="H1154" s="1" t="str">
        <f>IF(TRIM(DatosLimpios[[#This Row],[Attack Type]])="","Unknown",PROPER(TRIM(LOWER(DatosLimpios[[#This Row],[Attack Type]]))))</f>
        <v>Phishing</v>
      </c>
      <c r="I1154" s="3" t="s">
        <v>46</v>
      </c>
      <c r="J115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54" s="11">
        <v>8293</v>
      </c>
      <c r="L1154" s="11">
        <f>IF(DatosLimpios[[#This Row],[Financial Loss (in Million $) ]]="",0,ABS(DatosLimpios[[#This Row],[Financial Loss (in Million $) ]]))*1000</f>
        <v>8293000</v>
      </c>
      <c r="M1154" s="11" t="str">
        <f>IF(DatosLimpios[[#This Row],[Perdida economica UNK]]&gt;4000000,"Alta", IF(DatosLimpios[[#This Row],[Perdida economica UNK]]&gt;100000,"Media", "Baja"))</f>
        <v>Alta</v>
      </c>
      <c r="N1154" s="18" t="s">
        <v>1203</v>
      </c>
      <c r="O1154" s="3" t="s">
        <v>33</v>
      </c>
      <c r="P1154" s="2">
        <f>IF(DatosLimpios[[#This Row],[Number of Affected Users]]="six hundred",600,VALUE(DatosLimpios[[#This Row],[Number of Affected Users]]))</f>
        <v>36797</v>
      </c>
      <c r="Q1154" s="2">
        <f>IF(DatosLimpios[[#This Row],[Number of Affected Users]]="six hundred",600,VALUE(DatosLimpios[[#This Row],[Number of Affected Users]]))</f>
        <v>36797</v>
      </c>
      <c r="R1154" s="11">
        <f>DatosLimpios[[#This Row],[Perdida economica UNK]] /DatosLimpios[[#This Row],[Nº de Usuarios Afectados]]</f>
        <v>225.37163355708347</v>
      </c>
      <c r="S1154" s="11" t="str">
        <f>IF(DatosLimpios[[#This Row],[Perdida $ por Usuario]]&gt;100, "Grave",IF(DatosLimpios[[#This Row],[Perdida $ por Usuario]]&gt;40, "Moderada","Leve"))</f>
        <v>Grave</v>
      </c>
      <c r="T1154" s="1" t="str">
        <f t="shared" si="18"/>
        <v>Insider</v>
      </c>
      <c r="U1154" s="3" t="s">
        <v>15</v>
      </c>
      <c r="V1154" s="3" t="s">
        <v>16</v>
      </c>
      <c r="W1154" s="2">
        <v>2</v>
      </c>
      <c r="X1154" s="2" t="str">
        <f>IF(DatosLimpios[[#This Row],[Incident Resolution Time (in Hours)]]&gt;50,"Tardia",IF(DatosLimpios[[#This Row],[Incident Resolution Time (in Hours)]]&gt;20,"Media","Rapida" ))</f>
        <v>Rapida</v>
      </c>
    </row>
    <row r="1155" spans="1:24" x14ac:dyDescent="0.25">
      <c r="A1155" s="2">
        <v>1163</v>
      </c>
      <c r="B1155" s="3" t="s">
        <v>10</v>
      </c>
      <c r="C11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55" s="1" t="str">
        <f>IFERROR(VLOOKUP(DatosLimpios[[#This Row],[Paises]], TablaRegiones[],2,FALSE), "Otra")</f>
        <v>Asia</v>
      </c>
      <c r="E1155" s="2">
        <v>2021</v>
      </c>
      <c r="F1155" s="3" t="s">
        <v>42</v>
      </c>
      <c r="G1155" s="2">
        <f xml:space="preserve"> 2025 -DatosLimpios[[#This Row],[Year]]</f>
        <v>4</v>
      </c>
      <c r="H1155" s="1" t="str">
        <f>IF(TRIM(DatosLimpios[[#This Row],[Attack Type]])="","Unknown",PROPER(TRIM(LOWER(DatosLimpios[[#This Row],[Attack Type]]))))</f>
        <v>Sql Injection</v>
      </c>
      <c r="I1155" s="3" t="s">
        <v>47</v>
      </c>
      <c r="J115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55" s="11">
        <v>2315</v>
      </c>
      <c r="L1155" s="11">
        <f>IF(DatosLimpios[[#This Row],[Financial Loss (in Million $) ]]="",0,ABS(DatosLimpios[[#This Row],[Financial Loss (in Million $) ]]))*1000</f>
        <v>2315000</v>
      </c>
      <c r="M1155" s="11" t="str">
        <f>IF(DatosLimpios[[#This Row],[Perdida economica UNK]]&gt;4000000,"Alta", IF(DatosLimpios[[#This Row],[Perdida economica UNK]]&gt;100000,"Media", "Baja"))</f>
        <v>Media</v>
      </c>
      <c r="N1155" s="18" t="s">
        <v>1204</v>
      </c>
      <c r="O1155" s="3" t="s">
        <v>33</v>
      </c>
      <c r="P1155" s="2">
        <f>IF(DatosLimpios[[#This Row],[Number of Affected Users]]="six hundred",600,VALUE(DatosLimpios[[#This Row],[Number of Affected Users]]))</f>
        <v>730762</v>
      </c>
      <c r="Q1155" s="2">
        <f>IF(DatosLimpios[[#This Row],[Number of Affected Users]]="six hundred",600,VALUE(DatosLimpios[[#This Row],[Number of Affected Users]]))</f>
        <v>730762</v>
      </c>
      <c r="R1155" s="11">
        <f>DatosLimpios[[#This Row],[Perdida economica UNK]] /DatosLimpios[[#This Row],[Nº de Usuarios Afectados]]</f>
        <v>3.1679260826370284</v>
      </c>
      <c r="S1155" s="11" t="str">
        <f>IF(DatosLimpios[[#This Row],[Perdida $ por Usuario]]&gt;100, "Grave",IF(DatosLimpios[[#This Row],[Perdida $ por Usuario]]&gt;40, "Moderada","Leve"))</f>
        <v>Leve</v>
      </c>
      <c r="T1155" s="1" t="str">
        <f t="shared" si="18"/>
        <v>Insider</v>
      </c>
      <c r="U1155" s="3" t="s">
        <v>34</v>
      </c>
      <c r="V1155" s="3" t="s">
        <v>16</v>
      </c>
      <c r="W1155" s="2">
        <v>19</v>
      </c>
      <c r="X1155" s="2" t="str">
        <f>IF(DatosLimpios[[#This Row],[Incident Resolution Time (in Hours)]]&gt;50,"Tardia",IF(DatosLimpios[[#This Row],[Incident Resolution Time (in Hours)]]&gt;20,"Media","Rapida" ))</f>
        <v>Rapida</v>
      </c>
    </row>
    <row r="1156" spans="1:24" x14ac:dyDescent="0.25">
      <c r="A1156" s="2">
        <v>1164</v>
      </c>
      <c r="B1156" s="3" t="s">
        <v>60</v>
      </c>
      <c r="C11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56" s="1" t="str">
        <f>IFERROR(VLOOKUP(DatosLimpios[[#This Row],[Paises]], TablaRegiones[],2,FALSE), "Otra")</f>
        <v>Asia</v>
      </c>
      <c r="E1156" s="2">
        <v>2016</v>
      </c>
      <c r="F1156" s="3" t="s">
        <v>63</v>
      </c>
      <c r="G1156" s="2">
        <f xml:space="preserve"> 2025 -DatosLimpios[[#This Row],[Year]]</f>
        <v>9</v>
      </c>
      <c r="H1156" s="1" t="str">
        <f>IF(TRIM(DatosLimpios[[#This Row],[Attack Type]])="","Unknown",PROPER(TRIM(LOWER(DatosLimpios[[#This Row],[Attack Type]]))))</f>
        <v>Malware</v>
      </c>
      <c r="I1156" s="3" t="s">
        <v>69</v>
      </c>
      <c r="J115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156" s="11">
        <v>6619</v>
      </c>
      <c r="L1156" s="11">
        <f>IF(DatosLimpios[[#This Row],[Financial Loss (in Million $) ]]="",0,ABS(DatosLimpios[[#This Row],[Financial Loss (in Million $) ]]))*1000</f>
        <v>6619000</v>
      </c>
      <c r="M1156" s="11" t="str">
        <f>IF(DatosLimpios[[#This Row],[Perdida economica UNK]]&gt;4000000,"Alta", IF(DatosLimpios[[#This Row],[Perdida economica UNK]]&gt;100000,"Media", "Baja"))</f>
        <v>Alta</v>
      </c>
      <c r="N1156" s="18" t="s">
        <v>1205</v>
      </c>
      <c r="O1156" s="3" t="s">
        <v>14</v>
      </c>
      <c r="P1156" s="2">
        <f>IF(DatosLimpios[[#This Row],[Number of Affected Users]]="six hundred",600,VALUE(DatosLimpios[[#This Row],[Number of Affected Users]]))</f>
        <v>91194</v>
      </c>
      <c r="Q1156" s="2">
        <f>IF(DatosLimpios[[#This Row],[Number of Affected Users]]="six hundred",600,VALUE(DatosLimpios[[#This Row],[Number of Affected Users]]))</f>
        <v>91194</v>
      </c>
      <c r="R1156" s="11">
        <f>DatosLimpios[[#This Row],[Perdida economica UNK]] /DatosLimpios[[#This Row],[Nº de Usuarios Afectados]]</f>
        <v>72.581529486589034</v>
      </c>
      <c r="S1156" s="11" t="str">
        <f>IF(DatosLimpios[[#This Row],[Perdida $ por Usuario]]&gt;100, "Grave",IF(DatosLimpios[[#This Row],[Perdida $ por Usuario]]&gt;40, "Moderada","Leve"))</f>
        <v>Moderada</v>
      </c>
      <c r="T1156" s="1" t="str">
        <f t="shared" si="18"/>
        <v>Hacker Group</v>
      </c>
      <c r="U1156" s="3" t="s">
        <v>15</v>
      </c>
      <c r="V1156" s="3" t="s">
        <v>57</v>
      </c>
      <c r="W1156" s="2">
        <v>72</v>
      </c>
      <c r="X1156" s="2" t="str">
        <f>IF(DatosLimpios[[#This Row],[Incident Resolution Time (in Hours)]]&gt;50,"Tardia",IF(DatosLimpios[[#This Row],[Incident Resolution Time (in Hours)]]&gt;20,"Media","Rapida" ))</f>
        <v>Tardia</v>
      </c>
    </row>
    <row r="1157" spans="1:24" x14ac:dyDescent="0.25">
      <c r="A1157" s="2">
        <v>1165</v>
      </c>
      <c r="B1157" s="3" t="s">
        <v>45</v>
      </c>
      <c r="C11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157" s="1" t="str">
        <f>IFERROR(VLOOKUP(DatosLimpios[[#This Row],[Paises]], TablaRegiones[],2,FALSE), "Otra")</f>
        <v>Asia</v>
      </c>
      <c r="E1157" s="2">
        <v>2015</v>
      </c>
      <c r="F1157" s="3" t="s">
        <v>42</v>
      </c>
      <c r="G1157" s="2">
        <f xml:space="preserve"> 2025 -DatosLimpios[[#This Row],[Year]]</f>
        <v>10</v>
      </c>
      <c r="H1157" s="1" t="str">
        <f>IF(TRIM(DatosLimpios[[#This Row],[Attack Type]])="","Unknown",PROPER(TRIM(LOWER(DatosLimpios[[#This Row],[Attack Type]]))))</f>
        <v>Sql Injection</v>
      </c>
      <c r="I1157" s="3" t="s">
        <v>46</v>
      </c>
      <c r="J115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57" s="11">
        <v>9581</v>
      </c>
      <c r="L1157" s="11">
        <f>IF(DatosLimpios[[#This Row],[Financial Loss (in Million $) ]]="",0,ABS(DatosLimpios[[#This Row],[Financial Loss (in Million $) ]]))*1000</f>
        <v>9581000</v>
      </c>
      <c r="M1157" s="11" t="str">
        <f>IF(DatosLimpios[[#This Row],[Perdida economica UNK]]&gt;4000000,"Alta", IF(DatosLimpios[[#This Row],[Perdida economica UNK]]&gt;100000,"Media", "Baja"))</f>
        <v>Alta</v>
      </c>
      <c r="N1157" s="18" t="s">
        <v>1206</v>
      </c>
      <c r="O1157" s="3" t="s">
        <v>36</v>
      </c>
      <c r="P1157" s="2">
        <f>IF(DatosLimpios[[#This Row],[Number of Affected Users]]="six hundred",600,VALUE(DatosLimpios[[#This Row],[Number of Affected Users]]))</f>
        <v>42883</v>
      </c>
      <c r="Q1157" s="2">
        <f>IF(DatosLimpios[[#This Row],[Number of Affected Users]]="six hundred",600,VALUE(DatosLimpios[[#This Row],[Number of Affected Users]]))</f>
        <v>42883</v>
      </c>
      <c r="R1157" s="11">
        <f>DatosLimpios[[#This Row],[Perdida economica UNK]] /DatosLimpios[[#This Row],[Nº de Usuarios Afectados]]</f>
        <v>223.42186880582048</v>
      </c>
      <c r="S1157" s="11" t="str">
        <f>IF(DatosLimpios[[#This Row],[Perdida $ por Usuario]]&gt;100, "Grave",IF(DatosLimpios[[#This Row],[Perdida $ por Usuario]]&gt;40, "Moderada","Leve"))</f>
        <v>Grave</v>
      </c>
      <c r="T1157" s="1" t="str">
        <f t="shared" si="18"/>
        <v>Unknown</v>
      </c>
      <c r="U1157" s="3" t="s">
        <v>52</v>
      </c>
      <c r="V1157" s="3" t="s">
        <v>57</v>
      </c>
      <c r="W1157" s="2">
        <v>37</v>
      </c>
      <c r="X1157" s="2" t="str">
        <f>IF(DatosLimpios[[#This Row],[Incident Resolution Time (in Hours)]]&gt;50,"Tardia",IF(DatosLimpios[[#This Row],[Incident Resolution Time (in Hours)]]&gt;20,"Media","Rapida" ))</f>
        <v>Media</v>
      </c>
    </row>
    <row r="1158" spans="1:24" x14ac:dyDescent="0.25">
      <c r="A1158" s="2">
        <v>1166</v>
      </c>
      <c r="B1158" s="3" t="s">
        <v>26</v>
      </c>
      <c r="C11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158" s="1" t="str">
        <f>IFERROR(VLOOKUP(DatosLimpios[[#This Row],[Paises]], TablaRegiones[],2,FALSE), "Otra")</f>
        <v>Europa</v>
      </c>
      <c r="E1158" s="2">
        <v>2024</v>
      </c>
      <c r="F1158" s="3" t="s">
        <v>42</v>
      </c>
      <c r="G1158" s="2">
        <f xml:space="preserve"> 2025 -DatosLimpios[[#This Row],[Year]]</f>
        <v>1</v>
      </c>
      <c r="H1158" s="1" t="str">
        <f>IF(TRIM(DatosLimpios[[#This Row],[Attack Type]])="","Unknown",PROPER(TRIM(LOWER(DatosLimpios[[#This Row],[Attack Type]]))))</f>
        <v>Sql Injection</v>
      </c>
      <c r="I1158" s="3" t="s">
        <v>18</v>
      </c>
      <c r="J115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58" s="11">
        <v>4833</v>
      </c>
      <c r="L1158" s="11">
        <f>IF(DatosLimpios[[#This Row],[Financial Loss (in Million $) ]]="",0,ABS(DatosLimpios[[#This Row],[Financial Loss (in Million $) ]]))*1000</f>
        <v>4833000</v>
      </c>
      <c r="M1158" s="11" t="str">
        <f>IF(DatosLimpios[[#This Row],[Perdida economica UNK]]&gt;4000000,"Alta", IF(DatosLimpios[[#This Row],[Perdida economica UNK]]&gt;100000,"Media", "Baja"))</f>
        <v>Alta</v>
      </c>
      <c r="N1158" s="18" t="s">
        <v>1207</v>
      </c>
      <c r="O1158" s="3" t="s">
        <v>29</v>
      </c>
      <c r="P1158" s="2">
        <f>IF(DatosLimpios[[#This Row],[Number of Affected Users]]="six hundred",600,VALUE(DatosLimpios[[#This Row],[Number of Affected Users]]))</f>
        <v>422592</v>
      </c>
      <c r="Q1158" s="2">
        <f>IF(DatosLimpios[[#This Row],[Number of Affected Users]]="six hundred",600,VALUE(DatosLimpios[[#This Row],[Number of Affected Users]]))</f>
        <v>422592</v>
      </c>
      <c r="R1158" s="11">
        <f>DatosLimpios[[#This Row],[Perdida economica UNK]] /DatosLimpios[[#This Row],[Nº de Usuarios Afectados]]</f>
        <v>11.436562925942754</v>
      </c>
      <c r="S1158" s="11" t="str">
        <f>IF(DatosLimpios[[#This Row],[Perdida $ por Usuario]]&gt;100, "Grave",IF(DatosLimpios[[#This Row],[Perdida $ por Usuario]]&gt;40, "Moderada","Leve"))</f>
        <v>Leve</v>
      </c>
      <c r="T1158" s="1" t="str">
        <f t="shared" si="18"/>
        <v>Nation-state</v>
      </c>
      <c r="U1158" s="3" t="s">
        <v>15</v>
      </c>
      <c r="V1158" s="3" t="s">
        <v>16</v>
      </c>
      <c r="W1158" s="2">
        <v>37</v>
      </c>
      <c r="X1158" s="2" t="str">
        <f>IF(DatosLimpios[[#This Row],[Incident Resolution Time (in Hours)]]&gt;50,"Tardia",IF(DatosLimpios[[#This Row],[Incident Resolution Time (in Hours)]]&gt;20,"Media","Rapida" ))</f>
        <v>Media</v>
      </c>
    </row>
    <row r="1159" spans="1:24" x14ac:dyDescent="0.25">
      <c r="A1159" s="2">
        <v>1167</v>
      </c>
      <c r="B1159" s="3" t="s">
        <v>45</v>
      </c>
      <c r="C11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159" s="1" t="str">
        <f>IFERROR(VLOOKUP(DatosLimpios[[#This Row],[Paises]], TablaRegiones[],2,FALSE), "Otra")</f>
        <v>Asia</v>
      </c>
      <c r="E1159" s="2">
        <v>2015</v>
      </c>
      <c r="F1159" s="3" t="s">
        <v>22</v>
      </c>
      <c r="G1159" s="2">
        <f xml:space="preserve"> 2025 -DatosLimpios[[#This Row],[Year]]</f>
        <v>10</v>
      </c>
      <c r="H1159" s="1" t="str">
        <f>IF(TRIM(DatosLimpios[[#This Row],[Attack Type]])="","Unknown",PROPER(TRIM(LOWER(DatosLimpios[[#This Row],[Attack Type]]))))</f>
        <v>Man-In-The-Middle</v>
      </c>
      <c r="I1159" s="3" t="s">
        <v>47</v>
      </c>
      <c r="J115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59" s="11">
        <v>2954</v>
      </c>
      <c r="L1159" s="11">
        <f>IF(DatosLimpios[[#This Row],[Financial Loss (in Million $) ]]="",0,ABS(DatosLimpios[[#This Row],[Financial Loss (in Million $) ]]))*1000</f>
        <v>2954000</v>
      </c>
      <c r="M1159" s="11" t="str">
        <f>IF(DatosLimpios[[#This Row],[Perdida economica UNK]]&gt;4000000,"Alta", IF(DatosLimpios[[#This Row],[Perdida economica UNK]]&gt;100000,"Media", "Baja"))</f>
        <v>Media</v>
      </c>
      <c r="N1159" s="18" t="s">
        <v>1208</v>
      </c>
      <c r="O1159" s="3" t="s">
        <v>36</v>
      </c>
      <c r="P1159" s="2">
        <f>IF(DatosLimpios[[#This Row],[Number of Affected Users]]="six hundred",600,VALUE(DatosLimpios[[#This Row],[Number of Affected Users]]))</f>
        <v>837320</v>
      </c>
      <c r="Q1159" s="2">
        <f>IF(DatosLimpios[[#This Row],[Number of Affected Users]]="six hundred",600,VALUE(DatosLimpios[[#This Row],[Number of Affected Users]]))</f>
        <v>837320</v>
      </c>
      <c r="R1159" s="11">
        <f>DatosLimpios[[#This Row],[Perdida economica UNK]] /DatosLimpios[[#This Row],[Nº de Usuarios Afectados]]</f>
        <v>3.5279224191468015</v>
      </c>
      <c r="S1159" s="11" t="str">
        <f>IF(DatosLimpios[[#This Row],[Perdida $ por Usuario]]&gt;100, "Grave",IF(DatosLimpios[[#This Row],[Perdida $ por Usuario]]&gt;40, "Moderada","Leve"))</f>
        <v>Leve</v>
      </c>
      <c r="T1159" s="1" t="str">
        <f t="shared" si="18"/>
        <v>Unknown</v>
      </c>
      <c r="U1159" s="3" t="s">
        <v>34</v>
      </c>
      <c r="V1159" s="3" t="s">
        <v>16</v>
      </c>
      <c r="W1159" s="2">
        <v>14</v>
      </c>
      <c r="X1159" s="2" t="str">
        <f>IF(DatosLimpios[[#This Row],[Incident Resolution Time (in Hours)]]&gt;50,"Tardia",IF(DatosLimpios[[#This Row],[Incident Resolution Time (in Hours)]]&gt;20,"Media","Rapida" ))</f>
        <v>Rapida</v>
      </c>
    </row>
    <row r="1160" spans="1:24" x14ac:dyDescent="0.25">
      <c r="A1160" s="2">
        <v>1168</v>
      </c>
      <c r="B1160" s="3" t="s">
        <v>87</v>
      </c>
      <c r="C11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160" s="1" t="str">
        <f>IFERROR(VLOOKUP(DatosLimpios[[#This Row],[Paises]], TablaRegiones[],2,FALSE), "Otra")</f>
        <v>América</v>
      </c>
      <c r="E1160" s="2">
        <v>2020</v>
      </c>
      <c r="F1160" s="3" t="s">
        <v>50</v>
      </c>
      <c r="G1160" s="2">
        <f xml:space="preserve"> 2025 -DatosLimpios[[#This Row],[Year]]</f>
        <v>5</v>
      </c>
      <c r="H1160" s="1" t="str">
        <f>IF(TRIM(DatosLimpios[[#This Row],[Attack Type]])="","Unknown",PROPER(TRIM(LOWER(DatosLimpios[[#This Row],[Attack Type]]))))</f>
        <v>Phishing</v>
      </c>
      <c r="I1160" s="3" t="s">
        <v>46</v>
      </c>
      <c r="J116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60" s="11">
        <v>4408</v>
      </c>
      <c r="L1160" s="11">
        <f>IF(DatosLimpios[[#This Row],[Financial Loss (in Million $) ]]="",0,ABS(DatosLimpios[[#This Row],[Financial Loss (in Million $) ]]))*1000</f>
        <v>4408000</v>
      </c>
      <c r="M1160" s="11" t="str">
        <f>IF(DatosLimpios[[#This Row],[Perdida economica UNK]]&gt;4000000,"Alta", IF(DatosLimpios[[#This Row],[Perdida economica UNK]]&gt;100000,"Media", "Baja"))</f>
        <v>Alta</v>
      </c>
      <c r="N1160" s="18" t="s">
        <v>1209</v>
      </c>
      <c r="O1160" s="3" t="s">
        <v>36</v>
      </c>
      <c r="P1160" s="2">
        <f>IF(DatosLimpios[[#This Row],[Number of Affected Users]]="six hundred",600,VALUE(DatosLimpios[[#This Row],[Number of Affected Users]]))</f>
        <v>708034</v>
      </c>
      <c r="Q1160" s="2">
        <f>IF(DatosLimpios[[#This Row],[Number of Affected Users]]="six hundred",600,VALUE(DatosLimpios[[#This Row],[Number of Affected Users]]))</f>
        <v>708034</v>
      </c>
      <c r="R1160" s="11">
        <f>DatosLimpios[[#This Row],[Perdida economica UNK]] /DatosLimpios[[#This Row],[Nº de Usuarios Afectados]]</f>
        <v>6.2256897267645339</v>
      </c>
      <c r="S1160" s="11" t="str">
        <f>IF(DatosLimpios[[#This Row],[Perdida $ por Usuario]]&gt;100, "Grave",IF(DatosLimpios[[#This Row],[Perdida $ por Usuario]]&gt;40, "Moderada","Leve"))</f>
        <v>Leve</v>
      </c>
      <c r="T1160" s="1" t="str">
        <f t="shared" si="18"/>
        <v>Unknown</v>
      </c>
      <c r="U1160" s="3" t="s">
        <v>52</v>
      </c>
      <c r="V1160" s="3" t="s">
        <v>31</v>
      </c>
      <c r="W1160" s="2">
        <v>39</v>
      </c>
      <c r="X1160" s="2" t="str">
        <f>IF(DatosLimpios[[#This Row],[Incident Resolution Time (in Hours)]]&gt;50,"Tardia",IF(DatosLimpios[[#This Row],[Incident Resolution Time (in Hours)]]&gt;20,"Media","Rapida" ))</f>
        <v>Media</v>
      </c>
    </row>
    <row r="1161" spans="1:24" x14ac:dyDescent="0.25">
      <c r="A1161" s="2">
        <v>1169</v>
      </c>
      <c r="B1161" s="3" t="s">
        <v>71</v>
      </c>
      <c r="C11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61" s="1" t="str">
        <f>IFERROR(VLOOKUP(DatosLimpios[[#This Row],[Paises]], TablaRegiones[],2,FALSE), "Otra")</f>
        <v>Asia</v>
      </c>
      <c r="E1161" s="2">
        <v>2024</v>
      </c>
      <c r="F1161" s="3" t="s">
        <v>50</v>
      </c>
      <c r="G1161" s="2">
        <f xml:space="preserve"> 2025 -DatosLimpios[[#This Row],[Year]]</f>
        <v>1</v>
      </c>
      <c r="H1161" s="1" t="str">
        <f>IF(TRIM(DatosLimpios[[#This Row],[Attack Type]])="","Unknown",PROPER(TRIM(LOWER(DatosLimpios[[#This Row],[Attack Type]]))))</f>
        <v>Phishing</v>
      </c>
      <c r="I1161" s="3" t="s">
        <v>23</v>
      </c>
      <c r="J116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61" s="11">
        <v>9171</v>
      </c>
      <c r="L1161" s="11">
        <f>IF(DatosLimpios[[#This Row],[Financial Loss (in Million $) ]]="",0,ABS(DatosLimpios[[#This Row],[Financial Loss (in Million $) ]]))*1000</f>
        <v>9171000</v>
      </c>
      <c r="M1161" s="11" t="str">
        <f>IF(DatosLimpios[[#This Row],[Perdida economica UNK]]&gt;4000000,"Alta", IF(DatosLimpios[[#This Row],[Perdida economica UNK]]&gt;100000,"Media", "Baja"))</f>
        <v>Alta</v>
      </c>
      <c r="N1161" s="18" t="s">
        <v>1210</v>
      </c>
      <c r="O1161" s="3" t="s">
        <v>14</v>
      </c>
      <c r="P1161" s="2">
        <f>IF(DatosLimpios[[#This Row],[Number of Affected Users]]="six hundred",600,VALUE(DatosLimpios[[#This Row],[Number of Affected Users]]))</f>
        <v>47841</v>
      </c>
      <c r="Q1161" s="2">
        <f>IF(DatosLimpios[[#This Row],[Number of Affected Users]]="six hundred",600,VALUE(DatosLimpios[[#This Row],[Number of Affected Users]]))</f>
        <v>47841</v>
      </c>
      <c r="R1161" s="11">
        <f>DatosLimpios[[#This Row],[Perdida economica UNK]] /DatosLimpios[[#This Row],[Nº de Usuarios Afectados]]</f>
        <v>191.69749796199912</v>
      </c>
      <c r="S1161" s="11" t="str">
        <f>IF(DatosLimpios[[#This Row],[Perdida $ por Usuario]]&gt;100, "Grave",IF(DatosLimpios[[#This Row],[Perdida $ por Usuario]]&gt;40, "Moderada","Leve"))</f>
        <v>Grave</v>
      </c>
      <c r="T1161" s="1" t="str">
        <f t="shared" si="18"/>
        <v>Hacker Group</v>
      </c>
      <c r="U1161" s="3" t="s">
        <v>25</v>
      </c>
      <c r="V1161" s="3" t="s">
        <v>37</v>
      </c>
      <c r="W1161" s="2">
        <v>23</v>
      </c>
      <c r="X1161" s="2" t="str">
        <f>IF(DatosLimpios[[#This Row],[Incident Resolution Time (in Hours)]]&gt;50,"Tardia",IF(DatosLimpios[[#This Row],[Incident Resolution Time (in Hours)]]&gt;20,"Media","Rapida" ))</f>
        <v>Media</v>
      </c>
    </row>
    <row r="1162" spans="1:24" x14ac:dyDescent="0.25">
      <c r="A1162" s="2">
        <v>1170</v>
      </c>
      <c r="B1162" s="3" t="s">
        <v>71</v>
      </c>
      <c r="C11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62" s="1" t="str">
        <f>IFERROR(VLOOKUP(DatosLimpios[[#This Row],[Paises]], TablaRegiones[],2,FALSE), "Otra")</f>
        <v>Asia</v>
      </c>
      <c r="E1162" s="2">
        <v>2015</v>
      </c>
      <c r="F1162" s="3" t="s">
        <v>42</v>
      </c>
      <c r="G1162" s="2">
        <f xml:space="preserve"> 2025 -DatosLimpios[[#This Row],[Year]]</f>
        <v>10</v>
      </c>
      <c r="H1162" s="1" t="str">
        <f>IF(TRIM(DatosLimpios[[#This Row],[Attack Type]])="","Unknown",PROPER(TRIM(LOWER(DatosLimpios[[#This Row],[Attack Type]]))))</f>
        <v>Sql Injection</v>
      </c>
      <c r="I1162" s="3" t="s">
        <v>46</v>
      </c>
      <c r="J116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62" s="11">
        <v>7394</v>
      </c>
      <c r="L1162" s="11">
        <f>IF(DatosLimpios[[#This Row],[Financial Loss (in Million $) ]]="",0,ABS(DatosLimpios[[#This Row],[Financial Loss (in Million $) ]]))*1000</f>
        <v>7394000</v>
      </c>
      <c r="M1162" s="11" t="str">
        <f>IF(DatosLimpios[[#This Row],[Perdida economica UNK]]&gt;4000000,"Alta", IF(DatosLimpios[[#This Row],[Perdida economica UNK]]&gt;100000,"Media", "Baja"))</f>
        <v>Alta</v>
      </c>
      <c r="N1162" s="18" t="s">
        <v>1211</v>
      </c>
      <c r="O1162" s="3" t="s">
        <v>29</v>
      </c>
      <c r="P1162" s="2">
        <f>IF(DatosLimpios[[#This Row],[Number of Affected Users]]="six hundred",600,VALUE(DatosLimpios[[#This Row],[Number of Affected Users]]))</f>
        <v>274703</v>
      </c>
      <c r="Q1162" s="2">
        <f>IF(DatosLimpios[[#This Row],[Number of Affected Users]]="six hundred",600,VALUE(DatosLimpios[[#This Row],[Number of Affected Users]]))</f>
        <v>274703</v>
      </c>
      <c r="R1162" s="11">
        <f>DatosLimpios[[#This Row],[Perdida economica UNK]] /DatosLimpios[[#This Row],[Nº de Usuarios Afectados]]</f>
        <v>26.916342377039932</v>
      </c>
      <c r="S1162" s="11" t="str">
        <f>IF(DatosLimpios[[#This Row],[Perdida $ por Usuario]]&gt;100, "Grave",IF(DatosLimpios[[#This Row],[Perdida $ por Usuario]]&gt;40, "Moderada","Leve"))</f>
        <v>Leve</v>
      </c>
      <c r="T1162" s="1" t="str">
        <f t="shared" si="18"/>
        <v>Nation-state</v>
      </c>
      <c r="U1162" s="3" t="s">
        <v>34</v>
      </c>
      <c r="V1162" s="3" t="s">
        <v>57</v>
      </c>
      <c r="W1162" s="2">
        <v>6</v>
      </c>
      <c r="X1162" s="2" t="str">
        <f>IF(DatosLimpios[[#This Row],[Incident Resolution Time (in Hours)]]&gt;50,"Tardia",IF(DatosLimpios[[#This Row],[Incident Resolution Time (in Hours)]]&gt;20,"Media","Rapida" ))</f>
        <v>Rapida</v>
      </c>
    </row>
    <row r="1163" spans="1:24" x14ac:dyDescent="0.25">
      <c r="A1163" s="2">
        <v>1171</v>
      </c>
      <c r="B1163" s="3" t="s">
        <v>58</v>
      </c>
      <c r="C11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63" s="1" t="str">
        <f>IFERROR(VLOOKUP(DatosLimpios[[#This Row],[Paises]], TablaRegiones[],2,FALSE), "Otra")</f>
        <v>Oceanía</v>
      </c>
      <c r="E1163" s="2">
        <v>2021</v>
      </c>
      <c r="F1163" s="3" t="s">
        <v>63</v>
      </c>
      <c r="G1163" s="2">
        <f xml:space="preserve"> 2025 -DatosLimpios[[#This Row],[Year]]</f>
        <v>4</v>
      </c>
      <c r="H1163" s="1" t="str">
        <f>IF(TRIM(DatosLimpios[[#This Row],[Attack Type]])="","Unknown",PROPER(TRIM(LOWER(DatosLimpios[[#This Row],[Attack Type]]))))</f>
        <v>Malware</v>
      </c>
      <c r="I1163" s="3" t="s">
        <v>47</v>
      </c>
      <c r="J116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63" s="11">
        <v>1035</v>
      </c>
      <c r="L1163" s="11">
        <f>IF(DatosLimpios[[#This Row],[Financial Loss (in Million $) ]]="",0,ABS(DatosLimpios[[#This Row],[Financial Loss (in Million $) ]]))*1000</f>
        <v>1035000</v>
      </c>
      <c r="M1163" s="11" t="str">
        <f>IF(DatosLimpios[[#This Row],[Perdida economica UNK]]&gt;4000000,"Alta", IF(DatosLimpios[[#This Row],[Perdida economica UNK]]&gt;100000,"Media", "Baja"))</f>
        <v>Media</v>
      </c>
      <c r="N1163" s="18" t="s">
        <v>1212</v>
      </c>
      <c r="O1163" s="3" t="s">
        <v>33</v>
      </c>
      <c r="P1163" s="2">
        <f>IF(DatosLimpios[[#This Row],[Number of Affected Users]]="six hundred",600,VALUE(DatosLimpios[[#This Row],[Number of Affected Users]]))</f>
        <v>776819</v>
      </c>
      <c r="Q1163" s="2">
        <f>IF(DatosLimpios[[#This Row],[Number of Affected Users]]="six hundred",600,VALUE(DatosLimpios[[#This Row],[Number of Affected Users]]))</f>
        <v>776819</v>
      </c>
      <c r="R1163" s="11">
        <f>DatosLimpios[[#This Row],[Perdida economica UNK]] /DatosLimpios[[#This Row],[Nº de Usuarios Afectados]]</f>
        <v>1.3323567008530945</v>
      </c>
      <c r="S1163" s="11" t="str">
        <f>IF(DatosLimpios[[#This Row],[Perdida $ por Usuario]]&gt;100, "Grave",IF(DatosLimpios[[#This Row],[Perdida $ por Usuario]]&gt;40, "Moderada","Leve"))</f>
        <v>Leve</v>
      </c>
      <c r="T1163" s="1" t="str">
        <f t="shared" si="18"/>
        <v>Insider</v>
      </c>
      <c r="U1163" s="3" t="s">
        <v>15</v>
      </c>
      <c r="V1163" s="3" t="s">
        <v>16</v>
      </c>
      <c r="W1163" s="2">
        <v>64</v>
      </c>
      <c r="X1163" s="2" t="str">
        <f>IF(DatosLimpios[[#This Row],[Incident Resolution Time (in Hours)]]&gt;50,"Tardia",IF(DatosLimpios[[#This Row],[Incident Resolution Time (in Hours)]]&gt;20,"Media","Rapida" ))</f>
        <v>Tardia</v>
      </c>
    </row>
    <row r="1164" spans="1:24" x14ac:dyDescent="0.25">
      <c r="A1164" s="2">
        <v>1172</v>
      </c>
      <c r="B1164" s="3" t="s">
        <v>32</v>
      </c>
      <c r="C11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64" s="1" t="str">
        <f>IFERROR(VLOOKUP(DatosLimpios[[#This Row],[Paises]], TablaRegiones[],2,FALSE), "Otra")</f>
        <v>Europa</v>
      </c>
      <c r="E1164" s="2">
        <v>2019</v>
      </c>
      <c r="F1164" s="3" t="s">
        <v>22</v>
      </c>
      <c r="G1164" s="2">
        <f xml:space="preserve"> 2025 -DatosLimpios[[#This Row],[Year]]</f>
        <v>6</v>
      </c>
      <c r="H1164" s="1" t="str">
        <f>IF(TRIM(DatosLimpios[[#This Row],[Attack Type]])="","Unknown",PROPER(TRIM(LOWER(DatosLimpios[[#This Row],[Attack Type]]))))</f>
        <v>Man-In-The-Middle</v>
      </c>
      <c r="I1164" s="3" t="s">
        <v>23</v>
      </c>
      <c r="J116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64" s="11">
        <v>896</v>
      </c>
      <c r="L1164" s="11">
        <f>IF(DatosLimpios[[#This Row],[Financial Loss (in Million $) ]]="",0,ABS(DatosLimpios[[#This Row],[Financial Loss (in Million $) ]]))*1000</f>
        <v>896000</v>
      </c>
      <c r="M1164" s="11" t="str">
        <f>IF(DatosLimpios[[#This Row],[Perdida economica UNK]]&gt;4000000,"Alta", IF(DatosLimpios[[#This Row],[Perdida economica UNK]]&gt;100000,"Media", "Baja"))</f>
        <v>Media</v>
      </c>
      <c r="N1164" s="18" t="s">
        <v>1213</v>
      </c>
      <c r="O1164" s="3" t="s">
        <v>36</v>
      </c>
      <c r="P1164" s="2">
        <f>IF(DatosLimpios[[#This Row],[Number of Affected Users]]="six hundred",600,VALUE(DatosLimpios[[#This Row],[Number of Affected Users]]))</f>
        <v>544648</v>
      </c>
      <c r="Q1164" s="2">
        <f>IF(DatosLimpios[[#This Row],[Number of Affected Users]]="six hundred",600,VALUE(DatosLimpios[[#This Row],[Number of Affected Users]]))</f>
        <v>544648</v>
      </c>
      <c r="R1164" s="11">
        <f>DatosLimpios[[#This Row],[Perdida economica UNK]] /DatosLimpios[[#This Row],[Nº de Usuarios Afectados]]</f>
        <v>1.6450992200467092</v>
      </c>
      <c r="S1164" s="11" t="str">
        <f>IF(DatosLimpios[[#This Row],[Perdida $ por Usuario]]&gt;100, "Grave",IF(DatosLimpios[[#This Row],[Perdida $ por Usuario]]&gt;40, "Moderada","Leve"))</f>
        <v>Leve</v>
      </c>
      <c r="T1164" s="1" t="str">
        <f t="shared" si="18"/>
        <v>Unknown</v>
      </c>
      <c r="U1164" s="3" t="s">
        <v>25</v>
      </c>
      <c r="V1164" s="3" t="s">
        <v>37</v>
      </c>
      <c r="W1164" s="2">
        <v>47</v>
      </c>
      <c r="X1164" s="2" t="str">
        <f>IF(DatosLimpios[[#This Row],[Incident Resolution Time (in Hours)]]&gt;50,"Tardia",IF(DatosLimpios[[#This Row],[Incident Resolution Time (in Hours)]]&gt;20,"Media","Rapida" ))</f>
        <v>Media</v>
      </c>
    </row>
    <row r="1165" spans="1:24" x14ac:dyDescent="0.25">
      <c r="A1165" s="2">
        <v>1173</v>
      </c>
      <c r="B1165" s="3" t="s">
        <v>10</v>
      </c>
      <c r="C11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65" s="1" t="str">
        <f>IFERROR(VLOOKUP(DatosLimpios[[#This Row],[Paises]], TablaRegiones[],2,FALSE), "Otra")</f>
        <v>Asia</v>
      </c>
      <c r="E1165" s="2">
        <v>2024</v>
      </c>
      <c r="F1165" s="3" t="s">
        <v>22</v>
      </c>
      <c r="G1165" s="2">
        <f xml:space="preserve"> 2025 -DatosLimpios[[#This Row],[Year]]</f>
        <v>1</v>
      </c>
      <c r="H1165" s="1" t="str">
        <f>IF(TRIM(DatosLimpios[[#This Row],[Attack Type]])="","Unknown",PROPER(TRIM(LOWER(DatosLimpios[[#This Row],[Attack Type]]))))</f>
        <v>Man-In-The-Middle</v>
      </c>
      <c r="I1165" s="3" t="s">
        <v>69</v>
      </c>
      <c r="J116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165" s="11">
        <v>1199</v>
      </c>
      <c r="L1165" s="11">
        <f>IF(DatosLimpios[[#This Row],[Financial Loss (in Million $) ]]="",0,ABS(DatosLimpios[[#This Row],[Financial Loss (in Million $) ]]))*1000</f>
        <v>1199000</v>
      </c>
      <c r="M1165" s="11" t="str">
        <f>IF(DatosLimpios[[#This Row],[Perdida economica UNK]]&gt;4000000,"Alta", IF(DatosLimpios[[#This Row],[Perdida economica UNK]]&gt;100000,"Media", "Baja"))</f>
        <v>Media</v>
      </c>
      <c r="N1165" s="18" t="s">
        <v>1214</v>
      </c>
      <c r="O1165" s="3" t="s">
        <v>33</v>
      </c>
      <c r="P1165" s="2">
        <f>IF(DatosLimpios[[#This Row],[Number of Affected Users]]="six hundred",600,VALUE(DatosLimpios[[#This Row],[Number of Affected Users]]))</f>
        <v>735203</v>
      </c>
      <c r="Q1165" s="2">
        <f>IF(DatosLimpios[[#This Row],[Number of Affected Users]]="six hundred",600,VALUE(DatosLimpios[[#This Row],[Number of Affected Users]]))</f>
        <v>735203</v>
      </c>
      <c r="R1165" s="11">
        <f>DatosLimpios[[#This Row],[Perdida economica UNK]] /DatosLimpios[[#This Row],[Nº de Usuarios Afectados]]</f>
        <v>1.6308420939522825</v>
      </c>
      <c r="S1165" s="11" t="str">
        <f>IF(DatosLimpios[[#This Row],[Perdida $ por Usuario]]&gt;100, "Grave",IF(DatosLimpios[[#This Row],[Perdida $ por Usuario]]&gt;40, "Moderada","Leve"))</f>
        <v>Leve</v>
      </c>
      <c r="T1165" s="1" t="str">
        <f t="shared" si="18"/>
        <v>Insider</v>
      </c>
      <c r="U1165" s="3" t="s">
        <v>52</v>
      </c>
      <c r="V1165" s="3" t="s">
        <v>16</v>
      </c>
      <c r="W1165" s="2">
        <v>66</v>
      </c>
      <c r="X1165" s="2" t="str">
        <f>IF(DatosLimpios[[#This Row],[Incident Resolution Time (in Hours)]]&gt;50,"Tardia",IF(DatosLimpios[[#This Row],[Incident Resolution Time (in Hours)]]&gt;20,"Media","Rapida" ))</f>
        <v>Tardia</v>
      </c>
    </row>
    <row r="1166" spans="1:24" x14ac:dyDescent="0.25">
      <c r="A1166" s="2">
        <v>1174</v>
      </c>
      <c r="B1166" s="3" t="s">
        <v>45</v>
      </c>
      <c r="C11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166" s="1" t="str">
        <f>IFERROR(VLOOKUP(DatosLimpios[[#This Row],[Paises]], TablaRegiones[],2,FALSE), "Otra")</f>
        <v>Asia</v>
      </c>
      <c r="E1166" s="2">
        <v>2018</v>
      </c>
      <c r="F1166" s="3" t="s">
        <v>42</v>
      </c>
      <c r="G1166" s="2">
        <f xml:space="preserve"> 2025 -DatosLimpios[[#This Row],[Year]]</f>
        <v>7</v>
      </c>
      <c r="H1166" s="1" t="str">
        <f>IF(TRIM(DatosLimpios[[#This Row],[Attack Type]])="","Unknown",PROPER(TRIM(LOWER(DatosLimpios[[#This Row],[Attack Type]]))))</f>
        <v>Sql Injection</v>
      </c>
      <c r="I1166" s="3" t="s">
        <v>12</v>
      </c>
      <c r="J116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66" s="11">
        <v>7702</v>
      </c>
      <c r="L1166" s="11">
        <f>IF(DatosLimpios[[#This Row],[Financial Loss (in Million $) ]]="",0,ABS(DatosLimpios[[#This Row],[Financial Loss (in Million $) ]]))*1000</f>
        <v>7702000</v>
      </c>
      <c r="M1166" s="11" t="str">
        <f>IF(DatosLimpios[[#This Row],[Perdida economica UNK]]&gt;4000000,"Alta", IF(DatosLimpios[[#This Row],[Perdida economica UNK]]&gt;100000,"Media", "Baja"))</f>
        <v>Alta</v>
      </c>
      <c r="N1166" s="18" t="s">
        <v>1215</v>
      </c>
      <c r="O1166" s="3" t="s">
        <v>36</v>
      </c>
      <c r="P1166" s="2">
        <f>IF(DatosLimpios[[#This Row],[Number of Affected Users]]="six hundred",600,VALUE(DatosLimpios[[#This Row],[Number of Affected Users]]))</f>
        <v>424342</v>
      </c>
      <c r="Q1166" s="2">
        <f>IF(DatosLimpios[[#This Row],[Number of Affected Users]]="six hundred",600,VALUE(DatosLimpios[[#This Row],[Number of Affected Users]]))</f>
        <v>424342</v>
      </c>
      <c r="R1166" s="11">
        <f>DatosLimpios[[#This Row],[Perdida economica UNK]] /DatosLimpios[[#This Row],[Nº de Usuarios Afectados]]</f>
        <v>18.150454114841331</v>
      </c>
      <c r="S1166" s="11" t="str">
        <f>IF(DatosLimpios[[#This Row],[Perdida $ por Usuario]]&gt;100, "Grave",IF(DatosLimpios[[#This Row],[Perdida $ por Usuario]]&gt;40, "Moderada","Leve"))</f>
        <v>Leve</v>
      </c>
      <c r="T1166" s="1" t="str">
        <f t="shared" si="18"/>
        <v>Unknown</v>
      </c>
      <c r="U1166" s="3" t="s">
        <v>34</v>
      </c>
      <c r="V1166" s="3" t="s">
        <v>37</v>
      </c>
      <c r="W1166" s="2">
        <v>57</v>
      </c>
      <c r="X1166" s="2" t="str">
        <f>IF(DatosLimpios[[#This Row],[Incident Resolution Time (in Hours)]]&gt;50,"Tardia",IF(DatosLimpios[[#This Row],[Incident Resolution Time (in Hours)]]&gt;20,"Media","Rapida" ))</f>
        <v>Tardia</v>
      </c>
    </row>
    <row r="1167" spans="1:24" x14ac:dyDescent="0.25">
      <c r="A1167" s="2">
        <v>1175</v>
      </c>
      <c r="B1167" s="3" t="s">
        <v>60</v>
      </c>
      <c r="C11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67" s="1" t="str">
        <f>IFERROR(VLOOKUP(DatosLimpios[[#This Row],[Paises]], TablaRegiones[],2,FALSE), "Otra")</f>
        <v>Asia</v>
      </c>
      <c r="E1167" s="2">
        <v>2018</v>
      </c>
      <c r="F1167" s="3" t="s">
        <v>63</v>
      </c>
      <c r="G1167" s="2">
        <f xml:space="preserve"> 2025 -DatosLimpios[[#This Row],[Year]]</f>
        <v>7</v>
      </c>
      <c r="H1167" s="1" t="str">
        <f>IF(TRIM(DatosLimpios[[#This Row],[Attack Type]])="","Unknown",PROPER(TRIM(LOWER(DatosLimpios[[#This Row],[Attack Type]]))))</f>
        <v>Malware</v>
      </c>
      <c r="I1167" s="3" t="s">
        <v>18</v>
      </c>
      <c r="J116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67" s="11">
        <v>7882</v>
      </c>
      <c r="L1167" s="11">
        <f>IF(DatosLimpios[[#This Row],[Financial Loss (in Million $) ]]="",0,ABS(DatosLimpios[[#This Row],[Financial Loss (in Million $) ]]))*1000</f>
        <v>7882000</v>
      </c>
      <c r="M1167" s="11" t="str">
        <f>IF(DatosLimpios[[#This Row],[Perdida economica UNK]]&gt;4000000,"Alta", IF(DatosLimpios[[#This Row],[Perdida economica UNK]]&gt;100000,"Media", "Baja"))</f>
        <v>Alta</v>
      </c>
      <c r="N1167" s="18" t="s">
        <v>1216</v>
      </c>
      <c r="O1167" s="3" t="s">
        <v>36</v>
      </c>
      <c r="P1167" s="2">
        <f>IF(DatosLimpios[[#This Row],[Number of Affected Users]]="six hundred",600,VALUE(DatosLimpios[[#This Row],[Number of Affected Users]]))</f>
        <v>155353</v>
      </c>
      <c r="Q1167" s="2">
        <f>IF(DatosLimpios[[#This Row],[Number of Affected Users]]="six hundred",600,VALUE(DatosLimpios[[#This Row],[Number of Affected Users]]))</f>
        <v>155353</v>
      </c>
      <c r="R1167" s="11">
        <f>DatosLimpios[[#This Row],[Perdida economica UNK]] /DatosLimpios[[#This Row],[Nº de Usuarios Afectados]]</f>
        <v>50.73606560542764</v>
      </c>
      <c r="S1167" s="11" t="str">
        <f>IF(DatosLimpios[[#This Row],[Perdida $ por Usuario]]&gt;100, "Grave",IF(DatosLimpios[[#This Row],[Perdida $ por Usuario]]&gt;40, "Moderada","Leve"))</f>
        <v>Moderada</v>
      </c>
      <c r="T1167" s="1" t="str">
        <f t="shared" si="18"/>
        <v>Unknown</v>
      </c>
      <c r="U1167" s="3" t="s">
        <v>25</v>
      </c>
      <c r="V1167" s="3" t="s">
        <v>16</v>
      </c>
      <c r="W1167" s="2">
        <v>67</v>
      </c>
      <c r="X1167" s="2" t="str">
        <f>IF(DatosLimpios[[#This Row],[Incident Resolution Time (in Hours)]]&gt;50,"Tardia",IF(DatosLimpios[[#This Row],[Incident Resolution Time (in Hours)]]&gt;20,"Media","Rapida" ))</f>
        <v>Tardia</v>
      </c>
    </row>
    <row r="1168" spans="1:24" x14ac:dyDescent="0.25">
      <c r="A1168" s="2">
        <v>1176</v>
      </c>
      <c r="B1168" s="3" t="s">
        <v>32</v>
      </c>
      <c r="C11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68" s="1" t="str">
        <f>IFERROR(VLOOKUP(DatosLimpios[[#This Row],[Paises]], TablaRegiones[],2,FALSE), "Otra")</f>
        <v>Europa</v>
      </c>
      <c r="E1168" s="2">
        <v>2020</v>
      </c>
      <c r="F1168" s="3" t="s">
        <v>39</v>
      </c>
      <c r="G1168" s="2">
        <f xml:space="preserve"> 2025 -DatosLimpios[[#This Row],[Year]]</f>
        <v>5</v>
      </c>
      <c r="H1168" s="1" t="str">
        <f>IF(TRIM(DatosLimpios[[#This Row],[Attack Type]])="","Unknown",PROPER(TRIM(LOWER(DatosLimpios[[#This Row],[Attack Type]]))))</f>
        <v>Ddos</v>
      </c>
      <c r="I1168" s="3" t="s">
        <v>46</v>
      </c>
      <c r="J116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68" s="11">
        <v>6464</v>
      </c>
      <c r="L1168" s="11">
        <f>IF(DatosLimpios[[#This Row],[Financial Loss (in Million $) ]]="",0,ABS(DatosLimpios[[#This Row],[Financial Loss (in Million $) ]]))*1000</f>
        <v>6464000</v>
      </c>
      <c r="M1168" s="11" t="str">
        <f>IF(DatosLimpios[[#This Row],[Perdida economica UNK]]&gt;4000000,"Alta", IF(DatosLimpios[[#This Row],[Perdida economica UNK]]&gt;100000,"Media", "Baja"))</f>
        <v>Alta</v>
      </c>
      <c r="N1168" s="18" t="s">
        <v>1217</v>
      </c>
      <c r="O1168" s="3" t="s">
        <v>33</v>
      </c>
      <c r="P1168" s="2">
        <f>IF(DatosLimpios[[#This Row],[Number of Affected Users]]="six hundred",600,VALUE(DatosLimpios[[#This Row],[Number of Affected Users]]))</f>
        <v>735855</v>
      </c>
      <c r="Q1168" s="2">
        <f>IF(DatosLimpios[[#This Row],[Number of Affected Users]]="six hundred",600,VALUE(DatosLimpios[[#This Row],[Number of Affected Users]]))</f>
        <v>735855</v>
      </c>
      <c r="R1168" s="11">
        <f>DatosLimpios[[#This Row],[Perdida economica UNK]] /DatosLimpios[[#This Row],[Nº de Usuarios Afectados]]</f>
        <v>8.7843393059774009</v>
      </c>
      <c r="S1168" s="11" t="str">
        <f>IF(DatosLimpios[[#This Row],[Perdida $ por Usuario]]&gt;100, "Grave",IF(DatosLimpios[[#This Row],[Perdida $ por Usuario]]&gt;40, "Moderada","Leve"))</f>
        <v>Leve</v>
      </c>
      <c r="T1168" s="1" t="str">
        <f t="shared" si="18"/>
        <v>Insider</v>
      </c>
      <c r="U1168" s="3" t="s">
        <v>15</v>
      </c>
      <c r="V1168" s="3" t="s">
        <v>49</v>
      </c>
      <c r="W1168" s="2">
        <v>23</v>
      </c>
      <c r="X1168" s="2" t="str">
        <f>IF(DatosLimpios[[#This Row],[Incident Resolution Time (in Hours)]]&gt;50,"Tardia",IF(DatosLimpios[[#This Row],[Incident Resolution Time (in Hours)]]&gt;20,"Media","Rapida" ))</f>
        <v>Media</v>
      </c>
    </row>
    <row r="1169" spans="1:24" x14ac:dyDescent="0.25">
      <c r="A1169" s="2">
        <v>1177</v>
      </c>
      <c r="B1169" s="3" t="s">
        <v>41</v>
      </c>
      <c r="C11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169" s="1" t="str">
        <f>IFERROR(VLOOKUP(DatosLimpios[[#This Row],[Paises]], TablaRegiones[],2,FALSE), "Otra")</f>
        <v>Europa</v>
      </c>
      <c r="E1169" s="2">
        <v>2016</v>
      </c>
      <c r="F1169" s="3" t="s">
        <v>22</v>
      </c>
      <c r="G1169" s="2">
        <f xml:space="preserve"> 2025 -DatosLimpios[[#This Row],[Year]]</f>
        <v>9</v>
      </c>
      <c r="H1169" s="1" t="str">
        <f>IF(TRIM(DatosLimpios[[#This Row],[Attack Type]])="","Unknown",PROPER(TRIM(LOWER(DatosLimpios[[#This Row],[Attack Type]]))))</f>
        <v>Man-In-The-Middle</v>
      </c>
      <c r="I1169" s="3" t="s">
        <v>23</v>
      </c>
      <c r="J116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69" s="11">
        <v>1191</v>
      </c>
      <c r="L1169" s="11">
        <f>IF(DatosLimpios[[#This Row],[Financial Loss (in Million $) ]]="",0,ABS(DatosLimpios[[#This Row],[Financial Loss (in Million $) ]]))*1000</f>
        <v>1191000</v>
      </c>
      <c r="M1169" s="11" t="str">
        <f>IF(DatosLimpios[[#This Row],[Perdida economica UNK]]&gt;4000000,"Alta", IF(DatosLimpios[[#This Row],[Perdida economica UNK]]&gt;100000,"Media", "Baja"))</f>
        <v>Media</v>
      </c>
      <c r="N1169" s="18" t="s">
        <v>1218</v>
      </c>
      <c r="O1169" s="3" t="s">
        <v>36</v>
      </c>
      <c r="P1169" s="2">
        <f>IF(DatosLimpios[[#This Row],[Number of Affected Users]]="six hundred",600,VALUE(DatosLimpios[[#This Row],[Number of Affected Users]]))</f>
        <v>765453</v>
      </c>
      <c r="Q1169" s="2">
        <f>IF(DatosLimpios[[#This Row],[Number of Affected Users]]="six hundred",600,VALUE(DatosLimpios[[#This Row],[Number of Affected Users]]))</f>
        <v>765453</v>
      </c>
      <c r="R1169" s="11">
        <f>DatosLimpios[[#This Row],[Perdida economica UNK]] /DatosLimpios[[#This Row],[Nº de Usuarios Afectados]]</f>
        <v>1.5559413837296345</v>
      </c>
      <c r="S1169" s="11" t="str">
        <f>IF(DatosLimpios[[#This Row],[Perdida $ por Usuario]]&gt;100, "Grave",IF(DatosLimpios[[#This Row],[Perdida $ por Usuario]]&gt;40, "Moderada","Leve"))</f>
        <v>Leve</v>
      </c>
      <c r="T1169" s="1" t="str">
        <f t="shared" si="18"/>
        <v>Unknown</v>
      </c>
      <c r="U1169" s="3" t="s">
        <v>34</v>
      </c>
      <c r="V1169" s="3" t="s">
        <v>37</v>
      </c>
      <c r="W1169" s="2">
        <v>39</v>
      </c>
      <c r="X1169" s="2" t="str">
        <f>IF(DatosLimpios[[#This Row],[Incident Resolution Time (in Hours)]]&gt;50,"Tardia",IF(DatosLimpios[[#This Row],[Incident Resolution Time (in Hours)]]&gt;20,"Media","Rapida" ))</f>
        <v>Media</v>
      </c>
    </row>
    <row r="1170" spans="1:24" x14ac:dyDescent="0.25">
      <c r="A1170" s="2">
        <v>1178</v>
      </c>
      <c r="B1170" s="3" t="s">
        <v>71</v>
      </c>
      <c r="C11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70" s="1" t="str">
        <f>IFERROR(VLOOKUP(DatosLimpios[[#This Row],[Paises]], TablaRegiones[],2,FALSE), "Otra")</f>
        <v>Asia</v>
      </c>
      <c r="E1170" s="2">
        <v>2024</v>
      </c>
      <c r="F1170" s="3" t="s">
        <v>42</v>
      </c>
      <c r="G1170" s="2">
        <f xml:space="preserve"> 2025 -DatosLimpios[[#This Row],[Year]]</f>
        <v>1</v>
      </c>
      <c r="H1170" s="1" t="str">
        <f>IF(TRIM(DatosLimpios[[#This Row],[Attack Type]])="","Unknown",PROPER(TRIM(LOWER(DatosLimpios[[#This Row],[Attack Type]]))))</f>
        <v>Sql Injection</v>
      </c>
      <c r="I1170" s="3" t="s">
        <v>12</v>
      </c>
      <c r="J117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70" s="11">
        <v>8252</v>
      </c>
      <c r="L1170" s="11">
        <f>IF(DatosLimpios[[#This Row],[Financial Loss (in Million $) ]]="",0,ABS(DatosLimpios[[#This Row],[Financial Loss (in Million $) ]]))*1000</f>
        <v>8252000</v>
      </c>
      <c r="M1170" s="11" t="str">
        <f>IF(DatosLimpios[[#This Row],[Perdida economica UNK]]&gt;4000000,"Alta", IF(DatosLimpios[[#This Row],[Perdida economica UNK]]&gt;100000,"Media", "Baja"))</f>
        <v>Alta</v>
      </c>
      <c r="N1170" s="18" t="s">
        <v>1219</v>
      </c>
      <c r="O1170" s="3" t="s">
        <v>33</v>
      </c>
      <c r="P1170" s="2">
        <f>IF(DatosLimpios[[#This Row],[Number of Affected Users]]="six hundred",600,VALUE(DatosLimpios[[#This Row],[Number of Affected Users]]))</f>
        <v>788243</v>
      </c>
      <c r="Q1170" s="2">
        <f>IF(DatosLimpios[[#This Row],[Number of Affected Users]]="six hundred",600,VALUE(DatosLimpios[[#This Row],[Number of Affected Users]]))</f>
        <v>788243</v>
      </c>
      <c r="R1170" s="11">
        <f>DatosLimpios[[#This Row],[Perdida economica UNK]] /DatosLimpios[[#This Row],[Nº de Usuarios Afectados]]</f>
        <v>10.468852879124839</v>
      </c>
      <c r="S1170" s="11" t="str">
        <f>IF(DatosLimpios[[#This Row],[Perdida $ por Usuario]]&gt;100, "Grave",IF(DatosLimpios[[#This Row],[Perdida $ por Usuario]]&gt;40, "Moderada","Leve"))</f>
        <v>Leve</v>
      </c>
      <c r="T1170" s="1" t="str">
        <f t="shared" si="18"/>
        <v>Insider</v>
      </c>
      <c r="U1170" s="3" t="s">
        <v>34</v>
      </c>
      <c r="V1170" s="3" t="s">
        <v>16</v>
      </c>
      <c r="W1170" s="2">
        <v>38</v>
      </c>
      <c r="X1170" s="2" t="str">
        <f>IF(DatosLimpios[[#This Row],[Incident Resolution Time (in Hours)]]&gt;50,"Tardia",IF(DatosLimpios[[#This Row],[Incident Resolution Time (in Hours)]]&gt;20,"Media","Rapida" ))</f>
        <v>Media</v>
      </c>
    </row>
    <row r="1171" spans="1:24" x14ac:dyDescent="0.25">
      <c r="A1171" s="2">
        <v>1179</v>
      </c>
      <c r="B1171" s="3" t="s">
        <v>32</v>
      </c>
      <c r="C11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71" s="1" t="str">
        <f>IFERROR(VLOOKUP(DatosLimpios[[#This Row],[Paises]], TablaRegiones[],2,FALSE), "Otra")</f>
        <v>Europa</v>
      </c>
      <c r="E1171" s="2">
        <v>2017</v>
      </c>
      <c r="F1171" s="3" t="s">
        <v>50</v>
      </c>
      <c r="G1171" s="2">
        <f xml:space="preserve"> 2025 -DatosLimpios[[#This Row],[Year]]</f>
        <v>8</v>
      </c>
      <c r="H1171" s="1" t="str">
        <f>IF(TRIM(DatosLimpios[[#This Row],[Attack Type]])="","Unknown",PROPER(TRIM(LOWER(DatosLimpios[[#This Row],[Attack Type]]))))</f>
        <v>Phishing</v>
      </c>
      <c r="I1171" s="3" t="s">
        <v>46</v>
      </c>
      <c r="J117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71" s="11">
        <v>6985</v>
      </c>
      <c r="L1171" s="11">
        <f>IF(DatosLimpios[[#This Row],[Financial Loss (in Million $) ]]="",0,ABS(DatosLimpios[[#This Row],[Financial Loss (in Million $) ]]))*1000</f>
        <v>6985000</v>
      </c>
      <c r="M1171" s="11" t="str">
        <f>IF(DatosLimpios[[#This Row],[Perdida economica UNK]]&gt;4000000,"Alta", IF(DatosLimpios[[#This Row],[Perdida economica UNK]]&gt;100000,"Media", "Baja"))</f>
        <v>Alta</v>
      </c>
      <c r="N1171" s="18" t="s">
        <v>1220</v>
      </c>
      <c r="O1171" s="3" t="s">
        <v>14</v>
      </c>
      <c r="P1171" s="2">
        <f>IF(DatosLimpios[[#This Row],[Number of Affected Users]]="six hundred",600,VALUE(DatosLimpios[[#This Row],[Number of Affected Users]]))</f>
        <v>253058</v>
      </c>
      <c r="Q1171" s="2">
        <f>IF(DatosLimpios[[#This Row],[Number of Affected Users]]="six hundred",600,VALUE(DatosLimpios[[#This Row],[Number of Affected Users]]))</f>
        <v>253058</v>
      </c>
      <c r="R1171" s="11">
        <f>DatosLimpios[[#This Row],[Perdida economica UNK]] /DatosLimpios[[#This Row],[Nº de Usuarios Afectados]]</f>
        <v>27.602367836622435</v>
      </c>
      <c r="S1171" s="11" t="str">
        <f>IF(DatosLimpios[[#This Row],[Perdida $ por Usuario]]&gt;100, "Grave",IF(DatosLimpios[[#This Row],[Perdida $ por Usuario]]&gt;40, "Moderada","Leve"))</f>
        <v>Leve</v>
      </c>
      <c r="T1171" s="1" t="str">
        <f t="shared" si="18"/>
        <v>Hacker Group</v>
      </c>
      <c r="U1171" s="3" t="s">
        <v>34</v>
      </c>
      <c r="V1171" s="3" t="s">
        <v>57</v>
      </c>
      <c r="W1171" s="2">
        <v>44</v>
      </c>
      <c r="X1171" s="2" t="str">
        <f>IF(DatosLimpios[[#This Row],[Incident Resolution Time (in Hours)]]&gt;50,"Tardia",IF(DatosLimpios[[#This Row],[Incident Resolution Time (in Hours)]]&gt;20,"Media","Rapida" ))</f>
        <v>Media</v>
      </c>
    </row>
    <row r="1172" spans="1:24" x14ac:dyDescent="0.25">
      <c r="A1172" s="2">
        <v>1180</v>
      </c>
      <c r="B1172" s="3" t="s">
        <v>58</v>
      </c>
      <c r="C11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72" s="1" t="str">
        <f>IFERROR(VLOOKUP(DatosLimpios[[#This Row],[Paises]], TablaRegiones[],2,FALSE), "Otra")</f>
        <v>Oceanía</v>
      </c>
      <c r="E1172" s="2">
        <v>2022</v>
      </c>
      <c r="F1172" s="3" t="s">
        <v>50</v>
      </c>
      <c r="G1172" s="2">
        <f xml:space="preserve"> 2025 -DatosLimpios[[#This Row],[Year]]</f>
        <v>3</v>
      </c>
      <c r="H1172" s="1" t="str">
        <f>IF(TRIM(DatosLimpios[[#This Row],[Attack Type]])="","Unknown",PROPER(TRIM(LOWER(DatosLimpios[[#This Row],[Attack Type]]))))</f>
        <v>Phishing</v>
      </c>
      <c r="I1172" s="3" t="s">
        <v>47</v>
      </c>
      <c r="J117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72" s="11">
        <v>8011</v>
      </c>
      <c r="L1172" s="11">
        <f>IF(DatosLimpios[[#This Row],[Financial Loss (in Million $) ]]="",0,ABS(DatosLimpios[[#This Row],[Financial Loss (in Million $) ]]))*1000</f>
        <v>8011000</v>
      </c>
      <c r="M1172" s="11" t="str">
        <f>IF(DatosLimpios[[#This Row],[Perdida economica UNK]]&gt;4000000,"Alta", IF(DatosLimpios[[#This Row],[Perdida economica UNK]]&gt;100000,"Media", "Baja"))</f>
        <v>Alta</v>
      </c>
      <c r="N1172" s="18" t="s">
        <v>1221</v>
      </c>
      <c r="O1172" s="3" t="s">
        <v>29</v>
      </c>
      <c r="P1172" s="2">
        <f>IF(DatosLimpios[[#This Row],[Number of Affected Users]]="six hundred",600,VALUE(DatosLimpios[[#This Row],[Number of Affected Users]]))</f>
        <v>537530</v>
      </c>
      <c r="Q1172" s="2">
        <f>IF(DatosLimpios[[#This Row],[Number of Affected Users]]="six hundred",600,VALUE(DatosLimpios[[#This Row],[Number of Affected Users]]))</f>
        <v>537530</v>
      </c>
      <c r="R1172" s="11">
        <f>DatosLimpios[[#This Row],[Perdida economica UNK]] /DatosLimpios[[#This Row],[Nº de Usuarios Afectados]]</f>
        <v>14.903354231391736</v>
      </c>
      <c r="S1172" s="11" t="str">
        <f>IF(DatosLimpios[[#This Row],[Perdida $ por Usuario]]&gt;100, "Grave",IF(DatosLimpios[[#This Row],[Perdida $ por Usuario]]&gt;40, "Moderada","Leve"))</f>
        <v>Leve</v>
      </c>
      <c r="T1172" s="1" t="str">
        <f t="shared" si="18"/>
        <v>Nation-state</v>
      </c>
      <c r="U1172" s="3" t="s">
        <v>52</v>
      </c>
      <c r="V1172" s="3" t="s">
        <v>57</v>
      </c>
      <c r="W1172" s="2">
        <v>14</v>
      </c>
      <c r="X1172" s="2" t="str">
        <f>IF(DatosLimpios[[#This Row],[Incident Resolution Time (in Hours)]]&gt;50,"Tardia",IF(DatosLimpios[[#This Row],[Incident Resolution Time (in Hours)]]&gt;20,"Media","Rapida" ))</f>
        <v>Rapida</v>
      </c>
    </row>
    <row r="1173" spans="1:24" x14ac:dyDescent="0.25">
      <c r="A1173" s="2">
        <v>1181</v>
      </c>
      <c r="B1173" s="3" t="s">
        <v>10</v>
      </c>
      <c r="C11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73" s="1" t="str">
        <f>IFERROR(VLOOKUP(DatosLimpios[[#This Row],[Paises]], TablaRegiones[],2,FALSE), "Otra")</f>
        <v>Asia</v>
      </c>
      <c r="E1173" s="2">
        <v>2023</v>
      </c>
      <c r="F1173" s="3" t="s">
        <v>42</v>
      </c>
      <c r="G1173" s="2">
        <f xml:space="preserve"> 2025 -DatosLimpios[[#This Row],[Year]]</f>
        <v>2</v>
      </c>
      <c r="H1173" s="1" t="str">
        <f>IF(TRIM(DatosLimpios[[#This Row],[Attack Type]])="","Unknown",PROPER(TRIM(LOWER(DatosLimpios[[#This Row],[Attack Type]]))))</f>
        <v>Sql Injection</v>
      </c>
      <c r="I1173" s="3" t="s">
        <v>46</v>
      </c>
      <c r="J117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73" s="11">
        <v>246</v>
      </c>
      <c r="L1173" s="11">
        <f>IF(DatosLimpios[[#This Row],[Financial Loss (in Million $) ]]="",0,ABS(DatosLimpios[[#This Row],[Financial Loss (in Million $) ]]))*1000</f>
        <v>246000</v>
      </c>
      <c r="M1173" s="11" t="str">
        <f>IF(DatosLimpios[[#This Row],[Perdida economica UNK]]&gt;4000000,"Alta", IF(DatosLimpios[[#This Row],[Perdida economica UNK]]&gt;100000,"Media", "Baja"))</f>
        <v>Media</v>
      </c>
      <c r="N1173" s="18" t="s">
        <v>1222</v>
      </c>
      <c r="O1173" s="3" t="s">
        <v>29</v>
      </c>
      <c r="P1173" s="2">
        <f>IF(DatosLimpios[[#This Row],[Number of Affected Users]]="six hundred",600,VALUE(DatosLimpios[[#This Row],[Number of Affected Users]]))</f>
        <v>95779</v>
      </c>
      <c r="Q1173" s="2">
        <f>IF(DatosLimpios[[#This Row],[Number of Affected Users]]="six hundred",600,VALUE(DatosLimpios[[#This Row],[Number of Affected Users]]))</f>
        <v>95779</v>
      </c>
      <c r="R1173" s="11">
        <f>DatosLimpios[[#This Row],[Perdida economica UNK]] /DatosLimpios[[#This Row],[Nº de Usuarios Afectados]]</f>
        <v>2.5684127000699526</v>
      </c>
      <c r="S1173" s="11" t="str">
        <f>IF(DatosLimpios[[#This Row],[Perdida $ por Usuario]]&gt;100, "Grave",IF(DatosLimpios[[#This Row],[Perdida $ por Usuario]]&gt;40, "Moderada","Leve"))</f>
        <v>Leve</v>
      </c>
      <c r="T1173" s="1" t="str">
        <f t="shared" si="18"/>
        <v>Nation-state</v>
      </c>
      <c r="U1173" s="3" t="s">
        <v>52</v>
      </c>
      <c r="V1173" s="3" t="s">
        <v>16</v>
      </c>
      <c r="W1173" s="2">
        <v>43</v>
      </c>
      <c r="X1173" s="2" t="str">
        <f>IF(DatosLimpios[[#This Row],[Incident Resolution Time (in Hours)]]&gt;50,"Tardia",IF(DatosLimpios[[#This Row],[Incident Resolution Time (in Hours)]]&gt;20,"Media","Rapida" ))</f>
        <v>Media</v>
      </c>
    </row>
    <row r="1174" spans="1:24" x14ac:dyDescent="0.25">
      <c r="A1174" s="2">
        <v>1182</v>
      </c>
      <c r="B1174" s="3" t="s">
        <v>41</v>
      </c>
      <c r="C11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174" s="1" t="str">
        <f>IFERROR(VLOOKUP(DatosLimpios[[#This Row],[Paises]], TablaRegiones[],2,FALSE), "Otra")</f>
        <v>Europa</v>
      </c>
      <c r="E1174" s="2">
        <v>2024</v>
      </c>
      <c r="F1174" s="3" t="s">
        <v>50</v>
      </c>
      <c r="G1174" s="2">
        <f xml:space="preserve"> 2025 -DatosLimpios[[#This Row],[Year]]</f>
        <v>1</v>
      </c>
      <c r="H1174" s="1" t="str">
        <f>IF(TRIM(DatosLimpios[[#This Row],[Attack Type]])="","Unknown",PROPER(TRIM(LOWER(DatosLimpios[[#This Row],[Attack Type]]))))</f>
        <v>Phishing</v>
      </c>
      <c r="I1174" s="3" t="s">
        <v>47</v>
      </c>
      <c r="J117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74" s="11">
        <v>5979</v>
      </c>
      <c r="L1174" s="11">
        <f>IF(DatosLimpios[[#This Row],[Financial Loss (in Million $) ]]="",0,ABS(DatosLimpios[[#This Row],[Financial Loss (in Million $) ]]))*1000</f>
        <v>5979000</v>
      </c>
      <c r="M1174" s="11" t="str">
        <f>IF(DatosLimpios[[#This Row],[Perdida economica UNK]]&gt;4000000,"Alta", IF(DatosLimpios[[#This Row],[Perdida economica UNK]]&gt;100000,"Media", "Baja"))</f>
        <v>Alta</v>
      </c>
      <c r="N1174" s="18" t="s">
        <v>1223</v>
      </c>
      <c r="O1174" s="3" t="s">
        <v>36</v>
      </c>
      <c r="P1174" s="2">
        <f>IF(DatosLimpios[[#This Row],[Number of Affected Users]]="six hundred",600,VALUE(DatosLimpios[[#This Row],[Number of Affected Users]]))</f>
        <v>906160</v>
      </c>
      <c r="Q1174" s="2">
        <f>IF(DatosLimpios[[#This Row],[Number of Affected Users]]="six hundred",600,VALUE(DatosLimpios[[#This Row],[Number of Affected Users]]))</f>
        <v>906160</v>
      </c>
      <c r="R1174" s="11">
        <f>DatosLimpios[[#This Row],[Perdida economica UNK]] /DatosLimpios[[#This Row],[Nº de Usuarios Afectados]]</f>
        <v>6.5981725081663285</v>
      </c>
      <c r="S1174" s="11" t="str">
        <f>IF(DatosLimpios[[#This Row],[Perdida $ por Usuario]]&gt;100, "Grave",IF(DatosLimpios[[#This Row],[Perdida $ por Usuario]]&gt;40, "Moderada","Leve"))</f>
        <v>Leve</v>
      </c>
      <c r="T1174" s="1" t="str">
        <f t="shared" si="18"/>
        <v>Unknown</v>
      </c>
      <c r="U1174" s="3" t="s">
        <v>52</v>
      </c>
      <c r="V1174" s="3" t="s">
        <v>16</v>
      </c>
      <c r="W1174" s="2">
        <v>48</v>
      </c>
      <c r="X1174" s="2" t="str">
        <f>IF(DatosLimpios[[#This Row],[Incident Resolution Time (in Hours)]]&gt;50,"Tardia",IF(DatosLimpios[[#This Row],[Incident Resolution Time (in Hours)]]&gt;20,"Media","Rapida" ))</f>
        <v>Media</v>
      </c>
    </row>
    <row r="1175" spans="1:24" x14ac:dyDescent="0.25">
      <c r="A1175" s="2">
        <v>1183</v>
      </c>
      <c r="B1175" s="3" t="s">
        <v>60</v>
      </c>
      <c r="C11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75" s="1" t="str">
        <f>IFERROR(VLOOKUP(DatosLimpios[[#This Row],[Paises]], TablaRegiones[],2,FALSE), "Otra")</f>
        <v>Asia</v>
      </c>
      <c r="E1175" s="2">
        <v>2019</v>
      </c>
      <c r="F1175" s="3" t="s">
        <v>17</v>
      </c>
      <c r="G1175" s="2">
        <f xml:space="preserve"> 2025 -DatosLimpios[[#This Row],[Year]]</f>
        <v>6</v>
      </c>
      <c r="H1175" s="1" t="str">
        <f>IF(TRIM(DatosLimpios[[#This Row],[Attack Type]])="","Unknown",PROPER(TRIM(LOWER(DatosLimpios[[#This Row],[Attack Type]]))))</f>
        <v>Ransomware</v>
      </c>
      <c r="I1175" s="3" t="s">
        <v>12</v>
      </c>
      <c r="J117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75" s="11">
        <v>1106</v>
      </c>
      <c r="L1175" s="11">
        <f>IF(DatosLimpios[[#This Row],[Financial Loss (in Million $) ]]="",0,ABS(DatosLimpios[[#This Row],[Financial Loss (in Million $) ]]))*1000</f>
        <v>1106000</v>
      </c>
      <c r="M1175" s="11" t="str">
        <f>IF(DatosLimpios[[#This Row],[Perdida economica UNK]]&gt;4000000,"Alta", IF(DatosLimpios[[#This Row],[Perdida economica UNK]]&gt;100000,"Media", "Baja"))</f>
        <v>Media</v>
      </c>
      <c r="N1175" s="18" t="s">
        <v>1224</v>
      </c>
      <c r="O1175" s="3" t="s">
        <v>33</v>
      </c>
      <c r="P1175" s="2">
        <f>IF(DatosLimpios[[#This Row],[Number of Affected Users]]="six hundred",600,VALUE(DatosLimpios[[#This Row],[Number of Affected Users]]))</f>
        <v>490910</v>
      </c>
      <c r="Q1175" s="2">
        <f>IF(DatosLimpios[[#This Row],[Number of Affected Users]]="six hundred",600,VALUE(DatosLimpios[[#This Row],[Number of Affected Users]]))</f>
        <v>490910</v>
      </c>
      <c r="R1175" s="11">
        <f>DatosLimpios[[#This Row],[Perdida economica UNK]] /DatosLimpios[[#This Row],[Nº de Usuarios Afectados]]</f>
        <v>2.2529587908170541</v>
      </c>
      <c r="S1175" s="11" t="str">
        <f>IF(DatosLimpios[[#This Row],[Perdida $ por Usuario]]&gt;100, "Grave",IF(DatosLimpios[[#This Row],[Perdida $ por Usuario]]&gt;40, "Moderada","Leve"))</f>
        <v>Leve</v>
      </c>
      <c r="T1175" s="1" t="str">
        <f t="shared" si="18"/>
        <v>Insider</v>
      </c>
      <c r="U1175" s="3" t="s">
        <v>52</v>
      </c>
      <c r="V1175" s="3" t="s">
        <v>31</v>
      </c>
      <c r="W1175" s="2">
        <v>58</v>
      </c>
      <c r="X1175" s="2" t="str">
        <f>IF(DatosLimpios[[#This Row],[Incident Resolution Time (in Hours)]]&gt;50,"Tardia",IF(DatosLimpios[[#This Row],[Incident Resolution Time (in Hours)]]&gt;20,"Media","Rapida" ))</f>
        <v>Tardia</v>
      </c>
    </row>
    <row r="1176" spans="1:24" x14ac:dyDescent="0.25">
      <c r="A1176" s="2">
        <v>1184</v>
      </c>
      <c r="B1176" s="3" t="s">
        <v>26</v>
      </c>
      <c r="C11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176" s="1" t="str">
        <f>IFERROR(VLOOKUP(DatosLimpios[[#This Row],[Paises]], TablaRegiones[],2,FALSE), "Otra")</f>
        <v>Europa</v>
      </c>
      <c r="E1176" s="2">
        <v>2020</v>
      </c>
      <c r="F1176" s="3" t="s">
        <v>42</v>
      </c>
      <c r="G1176" s="2">
        <f xml:space="preserve"> 2025 -DatosLimpios[[#This Row],[Year]]</f>
        <v>5</v>
      </c>
      <c r="H1176" s="1" t="str">
        <f>IF(TRIM(DatosLimpios[[#This Row],[Attack Type]])="","Unknown",PROPER(TRIM(LOWER(DatosLimpios[[#This Row],[Attack Type]]))))</f>
        <v>Sql Injection</v>
      </c>
      <c r="I1176" s="3" t="s">
        <v>46</v>
      </c>
      <c r="J117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76" s="11">
        <v>7369</v>
      </c>
      <c r="L1176" s="11">
        <f>IF(DatosLimpios[[#This Row],[Financial Loss (in Million $) ]]="",0,ABS(DatosLimpios[[#This Row],[Financial Loss (in Million $) ]]))*1000</f>
        <v>7369000</v>
      </c>
      <c r="M1176" s="11" t="str">
        <f>IF(DatosLimpios[[#This Row],[Perdida economica UNK]]&gt;4000000,"Alta", IF(DatosLimpios[[#This Row],[Perdida economica UNK]]&gt;100000,"Media", "Baja"))</f>
        <v>Alta</v>
      </c>
      <c r="N1176" s="18" t="s">
        <v>1225</v>
      </c>
      <c r="O1176" s="3" t="s">
        <v>14</v>
      </c>
      <c r="P1176" s="2">
        <f>IF(DatosLimpios[[#This Row],[Number of Affected Users]]="six hundred",600,VALUE(DatosLimpios[[#This Row],[Number of Affected Users]]))</f>
        <v>522097</v>
      </c>
      <c r="Q1176" s="2">
        <f>IF(DatosLimpios[[#This Row],[Number of Affected Users]]="six hundred",600,VALUE(DatosLimpios[[#This Row],[Number of Affected Users]]))</f>
        <v>522097</v>
      </c>
      <c r="R1176" s="11">
        <f>DatosLimpios[[#This Row],[Perdida economica UNK]] /DatosLimpios[[#This Row],[Nº de Usuarios Afectados]]</f>
        <v>14.114235477315518</v>
      </c>
      <c r="S1176" s="11" t="str">
        <f>IF(DatosLimpios[[#This Row],[Perdida $ por Usuario]]&gt;100, "Grave",IF(DatosLimpios[[#This Row],[Perdida $ por Usuario]]&gt;40, "Moderada","Leve"))</f>
        <v>Leve</v>
      </c>
      <c r="T1176" s="1" t="str">
        <f t="shared" si="18"/>
        <v>Hacker Group</v>
      </c>
      <c r="U1176" s="3" t="s">
        <v>25</v>
      </c>
      <c r="V1176" s="3" t="s">
        <v>16</v>
      </c>
      <c r="W1176" s="2">
        <v>63</v>
      </c>
      <c r="X1176" s="2" t="str">
        <f>IF(DatosLimpios[[#This Row],[Incident Resolution Time (in Hours)]]&gt;50,"Tardia",IF(DatosLimpios[[#This Row],[Incident Resolution Time (in Hours)]]&gt;20,"Media","Rapida" ))</f>
        <v>Tardia</v>
      </c>
    </row>
    <row r="1177" spans="1:24" x14ac:dyDescent="0.25">
      <c r="A1177" s="2">
        <v>1185</v>
      </c>
      <c r="B1177" s="3" t="s">
        <v>32</v>
      </c>
      <c r="C11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77" s="1" t="str">
        <f>IFERROR(VLOOKUP(DatosLimpios[[#This Row],[Paises]], TablaRegiones[],2,FALSE), "Otra")</f>
        <v>Europa</v>
      </c>
      <c r="E1177" s="2">
        <v>2016</v>
      </c>
      <c r="F1177" s="3" t="s">
        <v>22</v>
      </c>
      <c r="G1177" s="2">
        <f xml:space="preserve"> 2025 -DatosLimpios[[#This Row],[Year]]</f>
        <v>9</v>
      </c>
      <c r="H1177" s="1" t="str">
        <f>IF(TRIM(DatosLimpios[[#This Row],[Attack Type]])="","Unknown",PROPER(TRIM(LOWER(DatosLimpios[[#This Row],[Attack Type]]))))</f>
        <v>Man-In-The-Middle</v>
      </c>
      <c r="I1177" s="3" t="s">
        <v>18</v>
      </c>
      <c r="J117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77" s="11">
        <v>5357</v>
      </c>
      <c r="L1177" s="11">
        <f>IF(DatosLimpios[[#This Row],[Financial Loss (in Million $) ]]="",0,ABS(DatosLimpios[[#This Row],[Financial Loss (in Million $) ]]))*1000</f>
        <v>5357000</v>
      </c>
      <c r="M1177" s="11" t="str">
        <f>IF(DatosLimpios[[#This Row],[Perdida economica UNK]]&gt;4000000,"Alta", IF(DatosLimpios[[#This Row],[Perdida economica UNK]]&gt;100000,"Media", "Baja"))</f>
        <v>Alta</v>
      </c>
      <c r="N1177" s="18" t="s">
        <v>1226</v>
      </c>
      <c r="O1177" s="3" t="s">
        <v>29</v>
      </c>
      <c r="P1177" s="2">
        <f>IF(DatosLimpios[[#This Row],[Number of Affected Users]]="six hundred",600,VALUE(DatosLimpios[[#This Row],[Number of Affected Users]]))</f>
        <v>218143</v>
      </c>
      <c r="Q1177" s="2">
        <f>IF(DatosLimpios[[#This Row],[Number of Affected Users]]="six hundred",600,VALUE(DatosLimpios[[#This Row],[Number of Affected Users]]))</f>
        <v>218143</v>
      </c>
      <c r="R1177" s="11">
        <f>DatosLimpios[[#This Row],[Perdida economica UNK]] /DatosLimpios[[#This Row],[Nº de Usuarios Afectados]]</f>
        <v>24.557285817101626</v>
      </c>
      <c r="S1177" s="11" t="str">
        <f>IF(DatosLimpios[[#This Row],[Perdida $ por Usuario]]&gt;100, "Grave",IF(DatosLimpios[[#This Row],[Perdida $ por Usuario]]&gt;40, "Moderada","Leve"))</f>
        <v>Leve</v>
      </c>
      <c r="T1177" s="1" t="str">
        <f t="shared" si="18"/>
        <v>Nation-state</v>
      </c>
      <c r="U1177" s="3" t="s">
        <v>15</v>
      </c>
      <c r="V1177" s="3" t="s">
        <v>57</v>
      </c>
      <c r="W1177" s="2">
        <v>27</v>
      </c>
      <c r="X1177" s="2" t="str">
        <f>IF(DatosLimpios[[#This Row],[Incident Resolution Time (in Hours)]]&gt;50,"Tardia",IF(DatosLimpios[[#This Row],[Incident Resolution Time (in Hours)]]&gt;20,"Media","Rapida" ))</f>
        <v>Media</v>
      </c>
    </row>
    <row r="1178" spans="1:24" x14ac:dyDescent="0.25">
      <c r="A1178" s="2">
        <v>1186</v>
      </c>
      <c r="B1178" s="3" t="s">
        <v>32</v>
      </c>
      <c r="C11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78" s="1" t="str">
        <f>IFERROR(VLOOKUP(DatosLimpios[[#This Row],[Paises]], TablaRegiones[],2,FALSE), "Otra")</f>
        <v>Europa</v>
      </c>
      <c r="E1178" s="2">
        <v>2018</v>
      </c>
      <c r="F1178" s="3" t="s">
        <v>63</v>
      </c>
      <c r="G1178" s="2">
        <f xml:space="preserve"> 2025 -DatosLimpios[[#This Row],[Year]]</f>
        <v>7</v>
      </c>
      <c r="H1178" s="1" t="str">
        <f>IF(TRIM(DatosLimpios[[#This Row],[Attack Type]])="","Unknown",PROPER(TRIM(LOWER(DatosLimpios[[#This Row],[Attack Type]]))))</f>
        <v>Malware</v>
      </c>
      <c r="I1178" s="3" t="s">
        <v>23</v>
      </c>
      <c r="J117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78" s="11">
        <v>302</v>
      </c>
      <c r="L1178" s="11">
        <f>IF(DatosLimpios[[#This Row],[Financial Loss (in Million $) ]]="",0,ABS(DatosLimpios[[#This Row],[Financial Loss (in Million $) ]]))*1000</f>
        <v>302000</v>
      </c>
      <c r="M1178" s="11" t="str">
        <f>IF(DatosLimpios[[#This Row],[Perdida economica UNK]]&gt;4000000,"Alta", IF(DatosLimpios[[#This Row],[Perdida economica UNK]]&gt;100000,"Media", "Baja"))</f>
        <v>Media</v>
      </c>
      <c r="N1178" s="18" t="s">
        <v>1227</v>
      </c>
      <c r="O1178" s="3" t="s">
        <v>36</v>
      </c>
      <c r="P1178" s="2">
        <f>IF(DatosLimpios[[#This Row],[Number of Affected Users]]="six hundred",600,VALUE(DatosLimpios[[#This Row],[Number of Affected Users]]))</f>
        <v>667023</v>
      </c>
      <c r="Q1178" s="2">
        <f>IF(DatosLimpios[[#This Row],[Number of Affected Users]]="six hundred",600,VALUE(DatosLimpios[[#This Row],[Number of Affected Users]]))</f>
        <v>667023</v>
      </c>
      <c r="R1178" s="11">
        <f>DatosLimpios[[#This Row],[Perdida economica UNK]] /DatosLimpios[[#This Row],[Nº de Usuarios Afectados]]</f>
        <v>0.45275800084854645</v>
      </c>
      <c r="S1178" s="11" t="str">
        <f>IF(DatosLimpios[[#This Row],[Perdida $ por Usuario]]&gt;100, "Grave",IF(DatosLimpios[[#This Row],[Perdida $ por Usuario]]&gt;40, "Moderada","Leve"))</f>
        <v>Leve</v>
      </c>
      <c r="T1178" s="1" t="str">
        <f t="shared" si="18"/>
        <v>Unknown</v>
      </c>
      <c r="U1178" s="3" t="s">
        <v>52</v>
      </c>
      <c r="V1178" s="3" t="s">
        <v>37</v>
      </c>
      <c r="W1178" s="2">
        <v>26</v>
      </c>
      <c r="X1178" s="2" t="str">
        <f>IF(DatosLimpios[[#This Row],[Incident Resolution Time (in Hours)]]&gt;50,"Tardia",IF(DatosLimpios[[#This Row],[Incident Resolution Time (in Hours)]]&gt;20,"Media","Rapida" ))</f>
        <v>Media</v>
      </c>
    </row>
    <row r="1179" spans="1:24" x14ac:dyDescent="0.25">
      <c r="A1179" s="2">
        <v>1187</v>
      </c>
      <c r="B1179" s="3" t="s">
        <v>58</v>
      </c>
      <c r="C11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79" s="1" t="str">
        <f>IFERROR(VLOOKUP(DatosLimpios[[#This Row],[Paises]], TablaRegiones[],2,FALSE), "Otra")</f>
        <v>Oceanía</v>
      </c>
      <c r="E1179" s="2">
        <v>2023</v>
      </c>
      <c r="F1179" s="3" t="s">
        <v>63</v>
      </c>
      <c r="G1179" s="2">
        <f xml:space="preserve"> 2025 -DatosLimpios[[#This Row],[Year]]</f>
        <v>2</v>
      </c>
      <c r="H1179" s="1" t="str">
        <f>IF(TRIM(DatosLimpios[[#This Row],[Attack Type]])="","Unknown",PROPER(TRIM(LOWER(DatosLimpios[[#This Row],[Attack Type]]))))</f>
        <v>Malware</v>
      </c>
      <c r="I1179" s="3" t="s">
        <v>12</v>
      </c>
      <c r="J117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79" s="11">
        <v>6723</v>
      </c>
      <c r="L1179" s="11">
        <f>IF(DatosLimpios[[#This Row],[Financial Loss (in Million $) ]]="",0,ABS(DatosLimpios[[#This Row],[Financial Loss (in Million $) ]]))*1000</f>
        <v>6723000</v>
      </c>
      <c r="M1179" s="11" t="str">
        <f>IF(DatosLimpios[[#This Row],[Perdida economica UNK]]&gt;4000000,"Alta", IF(DatosLimpios[[#This Row],[Perdida economica UNK]]&gt;100000,"Media", "Baja"))</f>
        <v>Alta</v>
      </c>
      <c r="N1179" s="18" t="s">
        <v>1228</v>
      </c>
      <c r="O1179" s="3" t="s">
        <v>36</v>
      </c>
      <c r="P1179" s="2">
        <f>IF(DatosLimpios[[#This Row],[Number of Affected Users]]="six hundred",600,VALUE(DatosLimpios[[#This Row],[Number of Affected Users]]))</f>
        <v>362308</v>
      </c>
      <c r="Q1179" s="2">
        <f>IF(DatosLimpios[[#This Row],[Number of Affected Users]]="six hundred",600,VALUE(DatosLimpios[[#This Row],[Number of Affected Users]]))</f>
        <v>362308</v>
      </c>
      <c r="R1179" s="11">
        <f>DatosLimpios[[#This Row],[Perdida economica UNK]] /DatosLimpios[[#This Row],[Nº de Usuarios Afectados]]</f>
        <v>18.556035196573081</v>
      </c>
      <c r="S1179" s="11" t="str">
        <f>IF(DatosLimpios[[#This Row],[Perdida $ por Usuario]]&gt;100, "Grave",IF(DatosLimpios[[#This Row],[Perdida $ por Usuario]]&gt;40, "Moderada","Leve"))</f>
        <v>Leve</v>
      </c>
      <c r="T1179" s="1" t="str">
        <f t="shared" si="18"/>
        <v>Unknown</v>
      </c>
      <c r="U1179" s="3" t="s">
        <v>34</v>
      </c>
      <c r="V1179" s="3" t="s">
        <v>31</v>
      </c>
      <c r="W1179" s="2">
        <v>5</v>
      </c>
      <c r="X1179" s="2" t="str">
        <f>IF(DatosLimpios[[#This Row],[Incident Resolution Time (in Hours)]]&gt;50,"Tardia",IF(DatosLimpios[[#This Row],[Incident Resolution Time (in Hours)]]&gt;20,"Media","Rapida" ))</f>
        <v>Rapida</v>
      </c>
    </row>
    <row r="1180" spans="1:24" x14ac:dyDescent="0.25">
      <c r="A1180" s="2">
        <v>1188</v>
      </c>
      <c r="B1180" s="3" t="s">
        <v>60</v>
      </c>
      <c r="C11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80" s="1" t="str">
        <f>IFERROR(VLOOKUP(DatosLimpios[[#This Row],[Paises]], TablaRegiones[],2,FALSE), "Otra")</f>
        <v>Asia</v>
      </c>
      <c r="E1180" s="2">
        <v>2023</v>
      </c>
      <c r="F1180" s="3" t="s">
        <v>39</v>
      </c>
      <c r="G1180" s="2">
        <f xml:space="preserve"> 2025 -DatosLimpios[[#This Row],[Year]]</f>
        <v>2</v>
      </c>
      <c r="H1180" s="1" t="str">
        <f>IF(TRIM(DatosLimpios[[#This Row],[Attack Type]])="","Unknown",PROPER(TRIM(LOWER(DatosLimpios[[#This Row],[Attack Type]]))))</f>
        <v>Ddos</v>
      </c>
      <c r="I1180" s="3" t="s">
        <v>23</v>
      </c>
      <c r="J118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80" s="11">
        <v>8681</v>
      </c>
      <c r="L1180" s="11">
        <f>IF(DatosLimpios[[#This Row],[Financial Loss (in Million $) ]]="",0,ABS(DatosLimpios[[#This Row],[Financial Loss (in Million $) ]]))*1000</f>
        <v>8681000</v>
      </c>
      <c r="M1180" s="11" t="str">
        <f>IF(DatosLimpios[[#This Row],[Perdida economica UNK]]&gt;4000000,"Alta", IF(DatosLimpios[[#This Row],[Perdida economica UNK]]&gt;100000,"Media", "Baja"))</f>
        <v>Alta</v>
      </c>
      <c r="N1180" s="18" t="s">
        <v>1229</v>
      </c>
      <c r="O1180" s="3" t="s">
        <v>33</v>
      </c>
      <c r="P1180" s="2">
        <f>IF(DatosLimpios[[#This Row],[Number of Affected Users]]="six hundred",600,VALUE(DatosLimpios[[#This Row],[Number of Affected Users]]))</f>
        <v>717258</v>
      </c>
      <c r="Q1180" s="2">
        <f>IF(DatosLimpios[[#This Row],[Number of Affected Users]]="six hundred",600,VALUE(DatosLimpios[[#This Row],[Number of Affected Users]]))</f>
        <v>717258</v>
      </c>
      <c r="R1180" s="11">
        <f>DatosLimpios[[#This Row],[Perdida economica UNK]] /DatosLimpios[[#This Row],[Nº de Usuarios Afectados]]</f>
        <v>12.103036843088541</v>
      </c>
      <c r="S1180" s="11" t="str">
        <f>IF(DatosLimpios[[#This Row],[Perdida $ por Usuario]]&gt;100, "Grave",IF(DatosLimpios[[#This Row],[Perdida $ por Usuario]]&gt;40, "Moderada","Leve"))</f>
        <v>Leve</v>
      </c>
      <c r="T1180" s="1" t="str">
        <f t="shared" si="18"/>
        <v>Insider</v>
      </c>
      <c r="U1180" s="3" t="s">
        <v>15</v>
      </c>
      <c r="V1180" s="3" t="s">
        <v>49</v>
      </c>
      <c r="W1180" s="2">
        <v>16</v>
      </c>
      <c r="X1180" s="2" t="str">
        <f>IF(DatosLimpios[[#This Row],[Incident Resolution Time (in Hours)]]&gt;50,"Tardia",IF(DatosLimpios[[#This Row],[Incident Resolution Time (in Hours)]]&gt;20,"Media","Rapida" ))</f>
        <v>Rapida</v>
      </c>
    </row>
    <row r="1181" spans="1:24" x14ac:dyDescent="0.25">
      <c r="A1181" s="2">
        <v>1189</v>
      </c>
      <c r="B1181" s="3" t="s">
        <v>66</v>
      </c>
      <c r="C11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181" s="1" t="str">
        <f>IFERROR(VLOOKUP(DatosLimpios[[#This Row],[Paises]], TablaRegiones[],2,FALSE), "Otra")</f>
        <v>América</v>
      </c>
      <c r="E1181" s="2">
        <v>2018</v>
      </c>
      <c r="F1181" s="3" t="s">
        <v>22</v>
      </c>
      <c r="G1181" s="2">
        <f xml:space="preserve"> 2025 -DatosLimpios[[#This Row],[Year]]</f>
        <v>7</v>
      </c>
      <c r="H1181" s="1" t="str">
        <f>IF(TRIM(DatosLimpios[[#This Row],[Attack Type]])="","Unknown",PROPER(TRIM(LOWER(DatosLimpios[[#This Row],[Attack Type]]))))</f>
        <v>Man-In-The-Middle</v>
      </c>
      <c r="I1181" s="3" t="s">
        <v>18</v>
      </c>
      <c r="J118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81" s="11">
        <v>7639</v>
      </c>
      <c r="L1181" s="11">
        <f>IF(DatosLimpios[[#This Row],[Financial Loss (in Million $) ]]="",0,ABS(DatosLimpios[[#This Row],[Financial Loss (in Million $) ]]))*1000</f>
        <v>7639000</v>
      </c>
      <c r="M1181" s="11" t="str">
        <f>IF(DatosLimpios[[#This Row],[Perdida economica UNK]]&gt;4000000,"Alta", IF(DatosLimpios[[#This Row],[Perdida economica UNK]]&gt;100000,"Media", "Baja"))</f>
        <v>Alta</v>
      </c>
      <c r="N1181" s="18" t="s">
        <v>1230</v>
      </c>
      <c r="O1181" s="3" t="s">
        <v>33</v>
      </c>
      <c r="P1181" s="2">
        <f>IF(DatosLimpios[[#This Row],[Number of Affected Users]]="six hundred",600,VALUE(DatosLimpios[[#This Row],[Number of Affected Users]]))</f>
        <v>984</v>
      </c>
      <c r="Q1181" s="2">
        <f>IF(DatosLimpios[[#This Row],[Number of Affected Users]]="six hundred",600,VALUE(DatosLimpios[[#This Row],[Number of Affected Users]]))</f>
        <v>984</v>
      </c>
      <c r="R1181" s="11">
        <f>DatosLimpios[[#This Row],[Perdida economica UNK]] /DatosLimpios[[#This Row],[Nº de Usuarios Afectados]]</f>
        <v>7763.2113821138209</v>
      </c>
      <c r="S1181" s="11" t="str">
        <f>IF(DatosLimpios[[#This Row],[Perdida $ por Usuario]]&gt;100, "Grave",IF(DatosLimpios[[#This Row],[Perdida $ por Usuario]]&gt;40, "Moderada","Leve"))</f>
        <v>Grave</v>
      </c>
      <c r="T1181" s="1" t="str">
        <f t="shared" si="18"/>
        <v>Insider</v>
      </c>
      <c r="U1181" s="3" t="s">
        <v>15</v>
      </c>
      <c r="V1181" s="3" t="s">
        <v>49</v>
      </c>
      <c r="W1181" s="2">
        <v>56</v>
      </c>
      <c r="X1181" s="2" t="str">
        <f>IF(DatosLimpios[[#This Row],[Incident Resolution Time (in Hours)]]&gt;50,"Tardia",IF(DatosLimpios[[#This Row],[Incident Resolution Time (in Hours)]]&gt;20,"Media","Rapida" ))</f>
        <v>Tardia</v>
      </c>
    </row>
    <row r="1182" spans="1:24" x14ac:dyDescent="0.25">
      <c r="A1182" s="2">
        <v>1190</v>
      </c>
      <c r="B1182" s="3" t="s">
        <v>60</v>
      </c>
      <c r="C11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82" s="1" t="str">
        <f>IFERROR(VLOOKUP(DatosLimpios[[#This Row],[Paises]], TablaRegiones[],2,FALSE), "Otra")</f>
        <v>Asia</v>
      </c>
      <c r="E1182" s="2">
        <v>2023</v>
      </c>
      <c r="F1182" s="3" t="s">
        <v>39</v>
      </c>
      <c r="G1182" s="2">
        <f xml:space="preserve"> 2025 -DatosLimpios[[#This Row],[Year]]</f>
        <v>2</v>
      </c>
      <c r="H1182" s="1" t="str">
        <f>IF(TRIM(DatosLimpios[[#This Row],[Attack Type]])="","Unknown",PROPER(TRIM(LOWER(DatosLimpios[[#This Row],[Attack Type]]))))</f>
        <v>Ddos</v>
      </c>
      <c r="I1182" s="3" t="s">
        <v>27</v>
      </c>
      <c r="J118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82" s="11">
        <v>9661</v>
      </c>
      <c r="L1182" s="11">
        <f>IF(DatosLimpios[[#This Row],[Financial Loss (in Million $) ]]="",0,ABS(DatosLimpios[[#This Row],[Financial Loss (in Million $) ]]))*1000</f>
        <v>9661000</v>
      </c>
      <c r="M1182" s="11" t="str">
        <f>IF(DatosLimpios[[#This Row],[Perdida economica UNK]]&gt;4000000,"Alta", IF(DatosLimpios[[#This Row],[Perdida economica UNK]]&gt;100000,"Media", "Baja"))</f>
        <v>Alta</v>
      </c>
      <c r="N1182" s="18" t="s">
        <v>1231</v>
      </c>
      <c r="O1182" s="3" t="s">
        <v>33</v>
      </c>
      <c r="P1182" s="2">
        <f>IF(DatosLimpios[[#This Row],[Number of Affected Users]]="six hundred",600,VALUE(DatosLimpios[[#This Row],[Number of Affected Users]]))</f>
        <v>956064</v>
      </c>
      <c r="Q1182" s="2">
        <f>IF(DatosLimpios[[#This Row],[Number of Affected Users]]="six hundred",600,VALUE(DatosLimpios[[#This Row],[Number of Affected Users]]))</f>
        <v>956064</v>
      </c>
      <c r="R1182" s="11">
        <f>DatosLimpios[[#This Row],[Perdida economica UNK]] /DatosLimpios[[#This Row],[Nº de Usuarios Afectados]]</f>
        <v>10.104972052080196</v>
      </c>
      <c r="S1182" s="11" t="str">
        <f>IF(DatosLimpios[[#This Row],[Perdida $ por Usuario]]&gt;100, "Grave",IF(DatosLimpios[[#This Row],[Perdida $ por Usuario]]&gt;40, "Moderada","Leve"))</f>
        <v>Leve</v>
      </c>
      <c r="T1182" s="1" t="str">
        <f t="shared" si="18"/>
        <v>Insider</v>
      </c>
      <c r="U1182" s="3" t="s">
        <v>25</v>
      </c>
      <c r="V1182" s="3" t="s">
        <v>37</v>
      </c>
      <c r="W1182" s="2">
        <v>45</v>
      </c>
      <c r="X1182" s="2" t="str">
        <f>IF(DatosLimpios[[#This Row],[Incident Resolution Time (in Hours)]]&gt;50,"Tardia",IF(DatosLimpios[[#This Row],[Incident Resolution Time (in Hours)]]&gt;20,"Media","Rapida" ))</f>
        <v>Media</v>
      </c>
    </row>
    <row r="1183" spans="1:24" x14ac:dyDescent="0.25">
      <c r="A1183" s="2">
        <v>1191</v>
      </c>
      <c r="B1183" s="3" t="s">
        <v>58</v>
      </c>
      <c r="C11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83" s="1" t="str">
        <f>IFERROR(VLOOKUP(DatosLimpios[[#This Row],[Paises]], TablaRegiones[],2,FALSE), "Otra")</f>
        <v>Oceanía</v>
      </c>
      <c r="E1183" s="2">
        <v>2024</v>
      </c>
      <c r="F1183" s="3" t="s">
        <v>63</v>
      </c>
      <c r="G1183" s="2">
        <f xml:space="preserve"> 2025 -DatosLimpios[[#This Row],[Year]]</f>
        <v>1</v>
      </c>
      <c r="H1183" s="1" t="str">
        <f>IF(TRIM(DatosLimpios[[#This Row],[Attack Type]])="","Unknown",PROPER(TRIM(LOWER(DatosLimpios[[#This Row],[Attack Type]]))))</f>
        <v>Malware</v>
      </c>
      <c r="I1183" s="3" t="s">
        <v>18</v>
      </c>
      <c r="J118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83" s="11">
        <v>643</v>
      </c>
      <c r="L1183" s="11">
        <f>IF(DatosLimpios[[#This Row],[Financial Loss (in Million $) ]]="",0,ABS(DatosLimpios[[#This Row],[Financial Loss (in Million $) ]]))*1000</f>
        <v>643000</v>
      </c>
      <c r="M1183" s="11" t="str">
        <f>IF(DatosLimpios[[#This Row],[Perdida economica UNK]]&gt;4000000,"Alta", IF(DatosLimpios[[#This Row],[Perdida economica UNK]]&gt;100000,"Media", "Baja"))</f>
        <v>Media</v>
      </c>
      <c r="N1183" s="18" t="s">
        <v>1232</v>
      </c>
      <c r="O1183" s="3" t="s">
        <v>29</v>
      </c>
      <c r="P1183" s="2">
        <f>IF(DatosLimpios[[#This Row],[Number of Affected Users]]="six hundred",600,VALUE(DatosLimpios[[#This Row],[Number of Affected Users]]))</f>
        <v>891367</v>
      </c>
      <c r="Q1183" s="2">
        <f>IF(DatosLimpios[[#This Row],[Number of Affected Users]]="six hundred",600,VALUE(DatosLimpios[[#This Row],[Number of Affected Users]]))</f>
        <v>891367</v>
      </c>
      <c r="R1183" s="11">
        <f>DatosLimpios[[#This Row],[Perdida economica UNK]] /DatosLimpios[[#This Row],[Nº de Usuarios Afectados]]</f>
        <v>0.72136392754050804</v>
      </c>
      <c r="S1183" s="11" t="str">
        <f>IF(DatosLimpios[[#This Row],[Perdida $ por Usuario]]&gt;100, "Grave",IF(DatosLimpios[[#This Row],[Perdida $ por Usuario]]&gt;40, "Moderada","Leve"))</f>
        <v>Leve</v>
      </c>
      <c r="T1183" s="1" t="str">
        <f t="shared" si="18"/>
        <v>Nation-state</v>
      </c>
      <c r="U1183" s="3" t="s">
        <v>34</v>
      </c>
      <c r="V1183" s="3" t="s">
        <v>49</v>
      </c>
      <c r="W1183" s="2">
        <v>21</v>
      </c>
      <c r="X1183" s="2" t="str">
        <f>IF(DatosLimpios[[#This Row],[Incident Resolution Time (in Hours)]]&gt;50,"Tardia",IF(DatosLimpios[[#This Row],[Incident Resolution Time (in Hours)]]&gt;20,"Media","Rapida" ))</f>
        <v>Media</v>
      </c>
    </row>
    <row r="1184" spans="1:24" x14ac:dyDescent="0.25">
      <c r="A1184" s="2">
        <v>1192</v>
      </c>
      <c r="B1184" s="3" t="s">
        <v>10</v>
      </c>
      <c r="C11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84" s="1" t="str">
        <f>IFERROR(VLOOKUP(DatosLimpios[[#This Row],[Paises]], TablaRegiones[],2,FALSE), "Otra")</f>
        <v>Asia</v>
      </c>
      <c r="E1184" s="2">
        <v>2019</v>
      </c>
      <c r="F1184" s="3" t="s">
        <v>22</v>
      </c>
      <c r="G1184" s="2">
        <f xml:space="preserve"> 2025 -DatosLimpios[[#This Row],[Year]]</f>
        <v>6</v>
      </c>
      <c r="H1184" s="1" t="str">
        <f>IF(TRIM(DatosLimpios[[#This Row],[Attack Type]])="","Unknown",PROPER(TRIM(LOWER(DatosLimpios[[#This Row],[Attack Type]]))))</f>
        <v>Man-In-The-Middle</v>
      </c>
      <c r="I1184" s="3" t="s">
        <v>23</v>
      </c>
      <c r="J118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84" s="11">
        <v>7933</v>
      </c>
      <c r="L1184" s="11">
        <f>IF(DatosLimpios[[#This Row],[Financial Loss (in Million $) ]]="",0,ABS(DatosLimpios[[#This Row],[Financial Loss (in Million $) ]]))*1000</f>
        <v>7933000</v>
      </c>
      <c r="M1184" s="11" t="str">
        <f>IF(DatosLimpios[[#This Row],[Perdida economica UNK]]&gt;4000000,"Alta", IF(DatosLimpios[[#This Row],[Perdida economica UNK]]&gt;100000,"Media", "Baja"))</f>
        <v>Alta</v>
      </c>
      <c r="N1184" s="18" t="s">
        <v>1233</v>
      </c>
      <c r="O1184" s="3" t="s">
        <v>29</v>
      </c>
      <c r="P1184" s="2">
        <f>IF(DatosLimpios[[#This Row],[Number of Affected Users]]="six hundred",600,VALUE(DatosLimpios[[#This Row],[Number of Affected Users]]))</f>
        <v>842637</v>
      </c>
      <c r="Q1184" s="2">
        <f>IF(DatosLimpios[[#This Row],[Number of Affected Users]]="six hundred",600,VALUE(DatosLimpios[[#This Row],[Number of Affected Users]]))</f>
        <v>842637</v>
      </c>
      <c r="R1184" s="11">
        <f>DatosLimpios[[#This Row],[Perdida economica UNK]] /DatosLimpios[[#This Row],[Nº de Usuarios Afectados]]</f>
        <v>9.414492836179754</v>
      </c>
      <c r="S1184" s="11" t="str">
        <f>IF(DatosLimpios[[#This Row],[Perdida $ por Usuario]]&gt;100, "Grave",IF(DatosLimpios[[#This Row],[Perdida $ por Usuario]]&gt;40, "Moderada","Leve"))</f>
        <v>Leve</v>
      </c>
      <c r="T1184" s="1" t="str">
        <f t="shared" si="18"/>
        <v>Nation-state</v>
      </c>
      <c r="U1184" s="3" t="s">
        <v>15</v>
      </c>
      <c r="V1184" s="3" t="s">
        <v>31</v>
      </c>
      <c r="W1184" s="2">
        <v>55</v>
      </c>
      <c r="X1184" s="2" t="str">
        <f>IF(DatosLimpios[[#This Row],[Incident Resolution Time (in Hours)]]&gt;50,"Tardia",IF(DatosLimpios[[#This Row],[Incident Resolution Time (in Hours)]]&gt;20,"Media","Rapida" ))</f>
        <v>Tardia</v>
      </c>
    </row>
    <row r="1185" spans="1:24" x14ac:dyDescent="0.25">
      <c r="A1185" s="2">
        <v>1193</v>
      </c>
      <c r="B1185" s="3" t="s">
        <v>87</v>
      </c>
      <c r="C11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185" s="1" t="str">
        <f>IFERROR(VLOOKUP(DatosLimpios[[#This Row],[Paises]], TablaRegiones[],2,FALSE), "Otra")</f>
        <v>América</v>
      </c>
      <c r="E1185" s="2">
        <v>2015</v>
      </c>
      <c r="F1185" s="3" t="s">
        <v>39</v>
      </c>
      <c r="G1185" s="2">
        <f xml:space="preserve"> 2025 -DatosLimpios[[#This Row],[Year]]</f>
        <v>10</v>
      </c>
      <c r="H1185" s="1" t="str">
        <f>IF(TRIM(DatosLimpios[[#This Row],[Attack Type]])="","Unknown",PROPER(TRIM(LOWER(DatosLimpios[[#This Row],[Attack Type]]))))</f>
        <v>Ddos</v>
      </c>
      <c r="I1185" s="3" t="s">
        <v>23</v>
      </c>
      <c r="J118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85" s="11">
        <v>4591</v>
      </c>
      <c r="L1185" s="11">
        <f>IF(DatosLimpios[[#This Row],[Financial Loss (in Million $) ]]="",0,ABS(DatosLimpios[[#This Row],[Financial Loss (in Million $) ]]))*1000</f>
        <v>4591000</v>
      </c>
      <c r="M1185" s="11" t="str">
        <f>IF(DatosLimpios[[#This Row],[Perdida economica UNK]]&gt;4000000,"Alta", IF(DatosLimpios[[#This Row],[Perdida economica UNK]]&gt;100000,"Media", "Baja"))</f>
        <v>Alta</v>
      </c>
      <c r="N1185" s="18" t="s">
        <v>1234</v>
      </c>
      <c r="O1185" s="3" t="s">
        <v>14</v>
      </c>
      <c r="P1185" s="2">
        <f>IF(DatosLimpios[[#This Row],[Number of Affected Users]]="six hundred",600,VALUE(DatosLimpios[[#This Row],[Number of Affected Users]]))</f>
        <v>772018</v>
      </c>
      <c r="Q1185" s="2">
        <f>IF(DatosLimpios[[#This Row],[Number of Affected Users]]="six hundred",600,VALUE(DatosLimpios[[#This Row],[Number of Affected Users]]))</f>
        <v>772018</v>
      </c>
      <c r="R1185" s="11">
        <f>DatosLimpios[[#This Row],[Perdida economica UNK]] /DatosLimpios[[#This Row],[Nº de Usuarios Afectados]]</f>
        <v>5.9467525368579492</v>
      </c>
      <c r="S1185" s="11" t="str">
        <f>IF(DatosLimpios[[#This Row],[Perdida $ por Usuario]]&gt;100, "Grave",IF(DatosLimpios[[#This Row],[Perdida $ por Usuario]]&gt;40, "Moderada","Leve"))</f>
        <v>Leve</v>
      </c>
      <c r="T1185" s="1" t="str">
        <f t="shared" si="18"/>
        <v>Hacker Group</v>
      </c>
      <c r="U1185" s="3" t="s">
        <v>25</v>
      </c>
      <c r="V1185" s="3" t="s">
        <v>57</v>
      </c>
      <c r="W1185" s="2">
        <v>46</v>
      </c>
      <c r="X1185" s="2" t="str">
        <f>IF(DatosLimpios[[#This Row],[Incident Resolution Time (in Hours)]]&gt;50,"Tardia",IF(DatosLimpios[[#This Row],[Incident Resolution Time (in Hours)]]&gt;20,"Media","Rapida" ))</f>
        <v>Media</v>
      </c>
    </row>
    <row r="1186" spans="1:24" x14ac:dyDescent="0.25">
      <c r="A1186" s="2">
        <v>1194</v>
      </c>
      <c r="B1186" s="3" t="s">
        <v>58</v>
      </c>
      <c r="C11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86" s="1" t="str">
        <f>IFERROR(VLOOKUP(DatosLimpios[[#This Row],[Paises]], TablaRegiones[],2,FALSE), "Otra")</f>
        <v>Oceanía</v>
      </c>
      <c r="E1186" s="2">
        <v>2022</v>
      </c>
      <c r="F1186" s="3" t="s">
        <v>63</v>
      </c>
      <c r="G1186" s="2">
        <f xml:space="preserve"> 2025 -DatosLimpios[[#This Row],[Year]]</f>
        <v>3</v>
      </c>
      <c r="H1186" s="1" t="str">
        <f>IF(TRIM(DatosLimpios[[#This Row],[Attack Type]])="","Unknown",PROPER(TRIM(LOWER(DatosLimpios[[#This Row],[Attack Type]]))))</f>
        <v>Malware</v>
      </c>
      <c r="I1186" s="3" t="s">
        <v>23</v>
      </c>
      <c r="J118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86" s="11">
        <v>4167</v>
      </c>
      <c r="L1186" s="11">
        <f>IF(DatosLimpios[[#This Row],[Financial Loss (in Million $) ]]="",0,ABS(DatosLimpios[[#This Row],[Financial Loss (in Million $) ]]))*1000</f>
        <v>4167000</v>
      </c>
      <c r="M1186" s="11" t="str">
        <f>IF(DatosLimpios[[#This Row],[Perdida economica UNK]]&gt;4000000,"Alta", IF(DatosLimpios[[#This Row],[Perdida economica UNK]]&gt;100000,"Media", "Baja"))</f>
        <v>Alta</v>
      </c>
      <c r="N1186" s="18" t="s">
        <v>1235</v>
      </c>
      <c r="O1186" s="3" t="s">
        <v>33</v>
      </c>
      <c r="P1186" s="2">
        <f>IF(DatosLimpios[[#This Row],[Number of Affected Users]]="six hundred",600,VALUE(DatosLimpios[[#This Row],[Number of Affected Users]]))</f>
        <v>945897</v>
      </c>
      <c r="Q1186" s="2">
        <f>IF(DatosLimpios[[#This Row],[Number of Affected Users]]="six hundred",600,VALUE(DatosLimpios[[#This Row],[Number of Affected Users]]))</f>
        <v>945897</v>
      </c>
      <c r="R1186" s="11">
        <f>DatosLimpios[[#This Row],[Perdida economica UNK]] /DatosLimpios[[#This Row],[Nº de Usuarios Afectados]]</f>
        <v>4.405342230707995</v>
      </c>
      <c r="S1186" s="11" t="str">
        <f>IF(DatosLimpios[[#This Row],[Perdida $ por Usuario]]&gt;100, "Grave",IF(DatosLimpios[[#This Row],[Perdida $ por Usuario]]&gt;40, "Moderada","Leve"))</f>
        <v>Leve</v>
      </c>
      <c r="T1186" s="1" t="str">
        <f t="shared" si="18"/>
        <v>Insider</v>
      </c>
      <c r="U1186" s="3" t="s">
        <v>25</v>
      </c>
      <c r="V1186" s="3" t="s">
        <v>49</v>
      </c>
      <c r="W1186" s="2">
        <v>66</v>
      </c>
      <c r="X1186" s="2" t="str">
        <f>IF(DatosLimpios[[#This Row],[Incident Resolution Time (in Hours)]]&gt;50,"Tardia",IF(DatosLimpios[[#This Row],[Incident Resolution Time (in Hours)]]&gt;20,"Media","Rapida" ))</f>
        <v>Tardia</v>
      </c>
    </row>
    <row r="1187" spans="1:24" x14ac:dyDescent="0.25">
      <c r="A1187" s="2">
        <v>1195</v>
      </c>
      <c r="B1187" s="3" t="s">
        <v>32</v>
      </c>
      <c r="C11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87" s="1" t="str">
        <f>IFERROR(VLOOKUP(DatosLimpios[[#This Row],[Paises]], TablaRegiones[],2,FALSE), "Otra")</f>
        <v>Europa</v>
      </c>
      <c r="E1187" s="2">
        <v>2018</v>
      </c>
      <c r="F1187" s="3" t="s">
        <v>42</v>
      </c>
      <c r="G1187" s="2">
        <f xml:space="preserve"> 2025 -DatosLimpios[[#This Row],[Year]]</f>
        <v>7</v>
      </c>
      <c r="H1187" s="1" t="str">
        <f>IF(TRIM(DatosLimpios[[#This Row],[Attack Type]])="","Unknown",PROPER(TRIM(LOWER(DatosLimpios[[#This Row],[Attack Type]]))))</f>
        <v>Sql Injection</v>
      </c>
      <c r="I1187" s="3" t="s">
        <v>46</v>
      </c>
      <c r="J118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187" s="11">
        <v>8133</v>
      </c>
      <c r="L1187" s="11">
        <f>IF(DatosLimpios[[#This Row],[Financial Loss (in Million $) ]]="",0,ABS(DatosLimpios[[#This Row],[Financial Loss (in Million $) ]]))*1000</f>
        <v>8133000</v>
      </c>
      <c r="M1187" s="11" t="str">
        <f>IF(DatosLimpios[[#This Row],[Perdida economica UNK]]&gt;4000000,"Alta", IF(DatosLimpios[[#This Row],[Perdida economica UNK]]&gt;100000,"Media", "Baja"))</f>
        <v>Alta</v>
      </c>
      <c r="N1187" s="18" t="s">
        <v>1236</v>
      </c>
      <c r="O1187" s="3" t="s">
        <v>33</v>
      </c>
      <c r="P1187" s="2">
        <f>IF(DatosLimpios[[#This Row],[Number of Affected Users]]="six hundred",600,VALUE(DatosLimpios[[#This Row],[Number of Affected Users]]))</f>
        <v>508544</v>
      </c>
      <c r="Q1187" s="2">
        <f>IF(DatosLimpios[[#This Row],[Number of Affected Users]]="six hundred",600,VALUE(DatosLimpios[[#This Row],[Number of Affected Users]]))</f>
        <v>508544</v>
      </c>
      <c r="R1187" s="11">
        <f>DatosLimpios[[#This Row],[Perdida economica UNK]] /DatosLimpios[[#This Row],[Nº de Usuarios Afectados]]</f>
        <v>15.99271646111251</v>
      </c>
      <c r="S1187" s="11" t="str">
        <f>IF(DatosLimpios[[#This Row],[Perdida $ por Usuario]]&gt;100, "Grave",IF(DatosLimpios[[#This Row],[Perdida $ por Usuario]]&gt;40, "Moderada","Leve"))</f>
        <v>Leve</v>
      </c>
      <c r="T1187" s="1" t="str">
        <f t="shared" si="18"/>
        <v>Insider</v>
      </c>
      <c r="U1187" s="3" t="s">
        <v>15</v>
      </c>
      <c r="V1187" s="3" t="s">
        <v>16</v>
      </c>
      <c r="W1187" s="2">
        <v>45</v>
      </c>
      <c r="X1187" s="2" t="str">
        <f>IF(DatosLimpios[[#This Row],[Incident Resolution Time (in Hours)]]&gt;50,"Tardia",IF(DatosLimpios[[#This Row],[Incident Resolution Time (in Hours)]]&gt;20,"Media","Rapida" ))</f>
        <v>Media</v>
      </c>
    </row>
    <row r="1188" spans="1:24" x14ac:dyDescent="0.25">
      <c r="A1188" s="2">
        <v>1196</v>
      </c>
      <c r="B1188" s="3" t="s">
        <v>58</v>
      </c>
      <c r="C11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88" s="1" t="str">
        <f>IFERROR(VLOOKUP(DatosLimpios[[#This Row],[Paises]], TablaRegiones[],2,FALSE), "Otra")</f>
        <v>Oceanía</v>
      </c>
      <c r="E1188" s="2">
        <v>2021</v>
      </c>
      <c r="F1188" s="3" t="s">
        <v>17</v>
      </c>
      <c r="G1188" s="2">
        <f xml:space="preserve"> 2025 -DatosLimpios[[#This Row],[Year]]</f>
        <v>4</v>
      </c>
      <c r="H1188" s="1" t="str">
        <f>IF(TRIM(DatosLimpios[[#This Row],[Attack Type]])="","Unknown",PROPER(TRIM(LOWER(DatosLimpios[[#This Row],[Attack Type]]))))</f>
        <v>Ransomware</v>
      </c>
      <c r="I1188" s="3" t="s">
        <v>47</v>
      </c>
      <c r="J118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188" s="11">
        <v>918</v>
      </c>
      <c r="L1188" s="11">
        <f>IF(DatosLimpios[[#This Row],[Financial Loss (in Million $) ]]="",0,ABS(DatosLimpios[[#This Row],[Financial Loss (in Million $) ]]))*1000</f>
        <v>918000</v>
      </c>
      <c r="M1188" s="11" t="str">
        <f>IF(DatosLimpios[[#This Row],[Perdida economica UNK]]&gt;4000000,"Alta", IF(DatosLimpios[[#This Row],[Perdida economica UNK]]&gt;100000,"Media", "Baja"))</f>
        <v>Media</v>
      </c>
      <c r="N1188" s="18" t="s">
        <v>1237</v>
      </c>
      <c r="O1188" s="3" t="s">
        <v>36</v>
      </c>
      <c r="P1188" s="2">
        <f>IF(DatosLimpios[[#This Row],[Number of Affected Users]]="six hundred",600,VALUE(DatosLimpios[[#This Row],[Number of Affected Users]]))</f>
        <v>125309</v>
      </c>
      <c r="Q1188" s="2">
        <f>IF(DatosLimpios[[#This Row],[Number of Affected Users]]="six hundred",600,VALUE(DatosLimpios[[#This Row],[Number of Affected Users]]))</f>
        <v>125309</v>
      </c>
      <c r="R1188" s="11">
        <f>DatosLimpios[[#This Row],[Perdida economica UNK]] /DatosLimpios[[#This Row],[Nº de Usuarios Afectados]]</f>
        <v>7.3258903989338355</v>
      </c>
      <c r="S1188" s="11" t="str">
        <f>IF(DatosLimpios[[#This Row],[Perdida $ por Usuario]]&gt;100, "Grave",IF(DatosLimpios[[#This Row],[Perdida $ por Usuario]]&gt;40, "Moderada","Leve"))</f>
        <v>Leve</v>
      </c>
      <c r="T1188" s="1" t="str">
        <f t="shared" si="18"/>
        <v>Unknown</v>
      </c>
      <c r="U1188" s="3" t="s">
        <v>34</v>
      </c>
      <c r="V1188" s="3" t="s">
        <v>37</v>
      </c>
      <c r="W1188" s="2">
        <v>13</v>
      </c>
      <c r="X1188" s="2" t="str">
        <f>IF(DatosLimpios[[#This Row],[Incident Resolution Time (in Hours)]]&gt;50,"Tardia",IF(DatosLimpios[[#This Row],[Incident Resolution Time (in Hours)]]&gt;20,"Media","Rapida" ))</f>
        <v>Rapida</v>
      </c>
    </row>
    <row r="1189" spans="1:24" x14ac:dyDescent="0.25">
      <c r="A1189" s="2">
        <v>1197</v>
      </c>
      <c r="B1189" s="3" t="s">
        <v>26</v>
      </c>
      <c r="C11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189" s="1" t="str">
        <f>IFERROR(VLOOKUP(DatosLimpios[[#This Row],[Paises]], TablaRegiones[],2,FALSE), "Otra")</f>
        <v>Europa</v>
      </c>
      <c r="E1189" s="2">
        <v>2024</v>
      </c>
      <c r="F1189" s="3" t="s">
        <v>22</v>
      </c>
      <c r="G1189" s="2">
        <f xml:space="preserve"> 2025 -DatosLimpios[[#This Row],[Year]]</f>
        <v>1</v>
      </c>
      <c r="H1189" s="1" t="str">
        <f>IF(TRIM(DatosLimpios[[#This Row],[Attack Type]])="","Unknown",PROPER(TRIM(LOWER(DatosLimpios[[#This Row],[Attack Type]]))))</f>
        <v>Man-In-The-Middle</v>
      </c>
      <c r="I1189" s="3" t="s">
        <v>23</v>
      </c>
      <c r="J118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89" s="11">
        <v>369</v>
      </c>
      <c r="L1189" s="11">
        <f>IF(DatosLimpios[[#This Row],[Financial Loss (in Million $) ]]="",0,ABS(DatosLimpios[[#This Row],[Financial Loss (in Million $) ]]))*1000</f>
        <v>369000</v>
      </c>
      <c r="M1189" s="11" t="str">
        <f>IF(DatosLimpios[[#This Row],[Perdida economica UNK]]&gt;4000000,"Alta", IF(DatosLimpios[[#This Row],[Perdida economica UNK]]&gt;100000,"Media", "Baja"))</f>
        <v>Media</v>
      </c>
      <c r="N1189" s="18" t="s">
        <v>1238</v>
      </c>
      <c r="O1189" s="3" t="s">
        <v>33</v>
      </c>
      <c r="P1189" s="2">
        <f>IF(DatosLimpios[[#This Row],[Number of Affected Users]]="six hundred",600,VALUE(DatosLimpios[[#This Row],[Number of Affected Users]]))</f>
        <v>529410</v>
      </c>
      <c r="Q1189" s="2">
        <f>IF(DatosLimpios[[#This Row],[Number of Affected Users]]="six hundred",600,VALUE(DatosLimpios[[#This Row],[Number of Affected Users]]))</f>
        <v>529410</v>
      </c>
      <c r="R1189" s="11">
        <f>DatosLimpios[[#This Row],[Perdida economica UNK]] /DatosLimpios[[#This Row],[Nº de Usuarios Afectados]]</f>
        <v>0.69700232334107781</v>
      </c>
      <c r="S1189" s="11" t="str">
        <f>IF(DatosLimpios[[#This Row],[Perdida $ por Usuario]]&gt;100, "Grave",IF(DatosLimpios[[#This Row],[Perdida $ por Usuario]]&gt;40, "Moderada","Leve"))</f>
        <v>Leve</v>
      </c>
      <c r="T1189" s="1" t="str">
        <f t="shared" si="18"/>
        <v>Insider</v>
      </c>
      <c r="U1189" s="3" t="s">
        <v>52</v>
      </c>
      <c r="V1189" s="3" t="s">
        <v>49</v>
      </c>
      <c r="W1189" s="2">
        <v>59</v>
      </c>
      <c r="X1189" s="2" t="str">
        <f>IF(DatosLimpios[[#This Row],[Incident Resolution Time (in Hours)]]&gt;50,"Tardia",IF(DatosLimpios[[#This Row],[Incident Resolution Time (in Hours)]]&gt;20,"Media","Rapida" ))</f>
        <v>Tardia</v>
      </c>
    </row>
    <row r="1190" spans="1:24" x14ac:dyDescent="0.25">
      <c r="A1190" s="2">
        <v>1198</v>
      </c>
      <c r="B1190" s="3" t="s">
        <v>58</v>
      </c>
      <c r="C11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90" s="1" t="str">
        <f>IFERROR(VLOOKUP(DatosLimpios[[#This Row],[Paises]], TablaRegiones[],2,FALSE), "Otra")</f>
        <v>Oceanía</v>
      </c>
      <c r="E1190" s="2">
        <v>2018</v>
      </c>
      <c r="F1190" s="3" t="s">
        <v>50</v>
      </c>
      <c r="G1190" s="2">
        <f xml:space="preserve"> 2025 -DatosLimpios[[#This Row],[Year]]</f>
        <v>7</v>
      </c>
      <c r="H1190" s="1" t="str">
        <f>IF(TRIM(DatosLimpios[[#This Row],[Attack Type]])="","Unknown",PROPER(TRIM(LOWER(DatosLimpios[[#This Row],[Attack Type]]))))</f>
        <v>Phishing</v>
      </c>
      <c r="I1190" s="3" t="s">
        <v>12</v>
      </c>
      <c r="J119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90" s="11">
        <v>2425</v>
      </c>
      <c r="L1190" s="11">
        <f>IF(DatosLimpios[[#This Row],[Financial Loss (in Million $) ]]="",0,ABS(DatosLimpios[[#This Row],[Financial Loss (in Million $) ]]))*1000</f>
        <v>2425000</v>
      </c>
      <c r="M1190" s="11" t="str">
        <f>IF(DatosLimpios[[#This Row],[Perdida economica UNK]]&gt;4000000,"Alta", IF(DatosLimpios[[#This Row],[Perdida economica UNK]]&gt;100000,"Media", "Baja"))</f>
        <v>Media</v>
      </c>
      <c r="N1190" s="18" t="s">
        <v>1239</v>
      </c>
      <c r="O1190" s="3" t="s">
        <v>33</v>
      </c>
      <c r="P1190" s="2">
        <f>IF(DatosLimpios[[#This Row],[Number of Affected Users]]="six hundred",600,VALUE(DatosLimpios[[#This Row],[Number of Affected Users]]))</f>
        <v>665381</v>
      </c>
      <c r="Q1190" s="2">
        <f>IF(DatosLimpios[[#This Row],[Number of Affected Users]]="six hundred",600,VALUE(DatosLimpios[[#This Row],[Number of Affected Users]]))</f>
        <v>665381</v>
      </c>
      <c r="R1190" s="11">
        <f>DatosLimpios[[#This Row],[Perdida economica UNK]] /DatosLimpios[[#This Row],[Nº de Usuarios Afectados]]</f>
        <v>3.6445284731604901</v>
      </c>
      <c r="S1190" s="11" t="str">
        <f>IF(DatosLimpios[[#This Row],[Perdida $ por Usuario]]&gt;100, "Grave",IF(DatosLimpios[[#This Row],[Perdida $ por Usuario]]&gt;40, "Moderada","Leve"))</f>
        <v>Leve</v>
      </c>
      <c r="T1190" s="1" t="str">
        <f t="shared" si="18"/>
        <v>Insider</v>
      </c>
      <c r="U1190" s="3" t="s">
        <v>15</v>
      </c>
      <c r="V1190" s="3" t="s">
        <v>31</v>
      </c>
      <c r="W1190" s="2">
        <v>61</v>
      </c>
      <c r="X1190" s="2" t="str">
        <f>IF(DatosLimpios[[#This Row],[Incident Resolution Time (in Hours)]]&gt;50,"Tardia",IF(DatosLimpios[[#This Row],[Incident Resolution Time (in Hours)]]&gt;20,"Media","Rapida" ))</f>
        <v>Tardia</v>
      </c>
    </row>
    <row r="1191" spans="1:24" x14ac:dyDescent="0.25">
      <c r="A1191" s="2">
        <v>1199</v>
      </c>
      <c r="B1191" s="3" t="s">
        <v>71</v>
      </c>
      <c r="C11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191" s="1" t="str">
        <f>IFERROR(VLOOKUP(DatosLimpios[[#This Row],[Paises]], TablaRegiones[],2,FALSE), "Otra")</f>
        <v>Asia</v>
      </c>
      <c r="E1191" s="2">
        <v>2019</v>
      </c>
      <c r="F1191" s="3" t="s">
        <v>22</v>
      </c>
      <c r="G1191" s="2">
        <f xml:space="preserve"> 2025 -DatosLimpios[[#This Row],[Year]]</f>
        <v>6</v>
      </c>
      <c r="H1191" s="1" t="str">
        <f>IF(TRIM(DatosLimpios[[#This Row],[Attack Type]])="","Unknown",PROPER(TRIM(LOWER(DatosLimpios[[#This Row],[Attack Type]]))))</f>
        <v>Man-In-The-Middle</v>
      </c>
      <c r="I1191" s="3" t="s">
        <v>27</v>
      </c>
      <c r="J119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91" s="11">
        <v>895</v>
      </c>
      <c r="L1191" s="11">
        <f>IF(DatosLimpios[[#This Row],[Financial Loss (in Million $) ]]="",0,ABS(DatosLimpios[[#This Row],[Financial Loss (in Million $) ]]))*1000</f>
        <v>895000</v>
      </c>
      <c r="M1191" s="11" t="str">
        <f>IF(DatosLimpios[[#This Row],[Perdida economica UNK]]&gt;4000000,"Alta", IF(DatosLimpios[[#This Row],[Perdida economica UNK]]&gt;100000,"Media", "Baja"))</f>
        <v>Media</v>
      </c>
      <c r="N1191" s="18" t="s">
        <v>1240</v>
      </c>
      <c r="O1191" s="3" t="s">
        <v>29</v>
      </c>
      <c r="P1191" s="2">
        <f>IF(DatosLimpios[[#This Row],[Number of Affected Users]]="six hundred",600,VALUE(DatosLimpios[[#This Row],[Number of Affected Users]]))</f>
        <v>163110</v>
      </c>
      <c r="Q1191" s="2">
        <f>IF(DatosLimpios[[#This Row],[Number of Affected Users]]="six hundred",600,VALUE(DatosLimpios[[#This Row],[Number of Affected Users]]))</f>
        <v>163110</v>
      </c>
      <c r="R1191" s="11">
        <f>DatosLimpios[[#This Row],[Perdida economica UNK]] /DatosLimpios[[#This Row],[Nº de Usuarios Afectados]]</f>
        <v>5.4870945987370483</v>
      </c>
      <c r="S1191" s="11" t="str">
        <f>IF(DatosLimpios[[#This Row],[Perdida $ por Usuario]]&gt;100, "Grave",IF(DatosLimpios[[#This Row],[Perdida $ por Usuario]]&gt;40, "Moderada","Leve"))</f>
        <v>Leve</v>
      </c>
      <c r="T1191" s="1" t="str">
        <f t="shared" si="18"/>
        <v>Nation-state</v>
      </c>
      <c r="U1191" s="3" t="s">
        <v>52</v>
      </c>
      <c r="V1191" s="3" t="s">
        <v>57</v>
      </c>
      <c r="W1191" s="2">
        <v>35</v>
      </c>
      <c r="X1191" s="2" t="str">
        <f>IF(DatosLimpios[[#This Row],[Incident Resolution Time (in Hours)]]&gt;50,"Tardia",IF(DatosLimpios[[#This Row],[Incident Resolution Time (in Hours)]]&gt;20,"Media","Rapida" ))</f>
        <v>Media</v>
      </c>
    </row>
    <row r="1192" spans="1:24" x14ac:dyDescent="0.25">
      <c r="A1192" s="2">
        <v>1200</v>
      </c>
      <c r="B1192" s="3" t="s">
        <v>60</v>
      </c>
      <c r="C11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92" s="1" t="str">
        <f>IFERROR(VLOOKUP(DatosLimpios[[#This Row],[Paises]], TablaRegiones[],2,FALSE), "Otra")</f>
        <v>Asia</v>
      </c>
      <c r="E1192" s="2">
        <v>2019</v>
      </c>
      <c r="F1192" s="3" t="s">
        <v>17</v>
      </c>
      <c r="G1192" s="2">
        <f xml:space="preserve"> 2025 -DatosLimpios[[#This Row],[Year]]</f>
        <v>6</v>
      </c>
      <c r="H1192" s="1" t="str">
        <f>IF(TRIM(DatosLimpios[[#This Row],[Attack Type]])="","Unknown",PROPER(TRIM(LOWER(DatosLimpios[[#This Row],[Attack Type]]))))</f>
        <v>Ransomware</v>
      </c>
      <c r="I1192" s="3" t="s">
        <v>23</v>
      </c>
      <c r="J119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92" s="11">
        <v>6024</v>
      </c>
      <c r="L1192" s="11">
        <f>IF(DatosLimpios[[#This Row],[Financial Loss (in Million $) ]]="",0,ABS(DatosLimpios[[#This Row],[Financial Loss (in Million $) ]]))*1000</f>
        <v>6024000</v>
      </c>
      <c r="M1192" s="11" t="str">
        <f>IF(DatosLimpios[[#This Row],[Perdida economica UNK]]&gt;4000000,"Alta", IF(DatosLimpios[[#This Row],[Perdida economica UNK]]&gt;100000,"Media", "Baja"))</f>
        <v>Alta</v>
      </c>
      <c r="N1192" s="18" t="s">
        <v>1241</v>
      </c>
      <c r="O1192" s="3" t="s">
        <v>14</v>
      </c>
      <c r="P1192" s="2">
        <f>IF(DatosLimpios[[#This Row],[Number of Affected Users]]="six hundred",600,VALUE(DatosLimpios[[#This Row],[Number of Affected Users]]))</f>
        <v>354784</v>
      </c>
      <c r="Q1192" s="2">
        <f>IF(DatosLimpios[[#This Row],[Number of Affected Users]]="six hundred",600,VALUE(DatosLimpios[[#This Row],[Number of Affected Users]]))</f>
        <v>354784</v>
      </c>
      <c r="R1192" s="11">
        <f>DatosLimpios[[#This Row],[Perdida economica UNK]] /DatosLimpios[[#This Row],[Nº de Usuarios Afectados]]</f>
        <v>16.979345179038514</v>
      </c>
      <c r="S1192" s="11" t="str">
        <f>IF(DatosLimpios[[#This Row],[Perdida $ por Usuario]]&gt;100, "Grave",IF(DatosLimpios[[#This Row],[Perdida $ por Usuario]]&gt;40, "Moderada","Leve"))</f>
        <v>Leve</v>
      </c>
      <c r="T1192" s="1" t="str">
        <f t="shared" si="18"/>
        <v>Hacker Group</v>
      </c>
      <c r="U1192" s="3" t="s">
        <v>34</v>
      </c>
      <c r="V1192" s="3" t="s">
        <v>31</v>
      </c>
      <c r="W1192" s="2">
        <v>65</v>
      </c>
      <c r="X1192" s="2" t="str">
        <f>IF(DatosLimpios[[#This Row],[Incident Resolution Time (in Hours)]]&gt;50,"Tardia",IF(DatosLimpios[[#This Row],[Incident Resolution Time (in Hours)]]&gt;20,"Media","Rapida" ))</f>
        <v>Tardia</v>
      </c>
    </row>
    <row r="1193" spans="1:24" x14ac:dyDescent="0.25">
      <c r="A1193" s="2">
        <v>1201</v>
      </c>
      <c r="B1193" s="3" t="s">
        <v>32</v>
      </c>
      <c r="C11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193" s="1" t="str">
        <f>IFERROR(VLOOKUP(DatosLimpios[[#This Row],[Paises]], TablaRegiones[],2,FALSE), "Otra")</f>
        <v>Europa</v>
      </c>
      <c r="E1193" s="2">
        <v>2022</v>
      </c>
      <c r="F1193" s="3" t="s">
        <v>17</v>
      </c>
      <c r="G1193" s="2">
        <f xml:space="preserve"> 2025 -DatosLimpios[[#This Row],[Year]]</f>
        <v>3</v>
      </c>
      <c r="H1193" s="1" t="str">
        <f>IF(TRIM(DatosLimpios[[#This Row],[Attack Type]])="","Unknown",PROPER(TRIM(LOWER(DatosLimpios[[#This Row],[Attack Type]]))))</f>
        <v>Ransomware</v>
      </c>
      <c r="I1193" s="3" t="s">
        <v>12</v>
      </c>
      <c r="J119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193" s="11">
        <v>765</v>
      </c>
      <c r="L1193" s="11">
        <f>IF(DatosLimpios[[#This Row],[Financial Loss (in Million $) ]]="",0,ABS(DatosLimpios[[#This Row],[Financial Loss (in Million $) ]]))*1000</f>
        <v>765000</v>
      </c>
      <c r="M1193" s="11" t="str">
        <f>IF(DatosLimpios[[#This Row],[Perdida economica UNK]]&gt;4000000,"Alta", IF(DatosLimpios[[#This Row],[Perdida economica UNK]]&gt;100000,"Media", "Baja"))</f>
        <v>Media</v>
      </c>
      <c r="N1193" s="18" t="s">
        <v>1242</v>
      </c>
      <c r="O1193" s="3" t="s">
        <v>14</v>
      </c>
      <c r="P1193" s="2">
        <f>IF(DatosLimpios[[#This Row],[Number of Affected Users]]="six hundred",600,VALUE(DatosLimpios[[#This Row],[Number of Affected Users]]))</f>
        <v>643306</v>
      </c>
      <c r="Q1193" s="2">
        <f>IF(DatosLimpios[[#This Row],[Number of Affected Users]]="six hundred",600,VALUE(DatosLimpios[[#This Row],[Number of Affected Users]]))</f>
        <v>643306</v>
      </c>
      <c r="R1193" s="11">
        <f>DatosLimpios[[#This Row],[Perdida economica UNK]] /DatosLimpios[[#This Row],[Nº de Usuarios Afectados]]</f>
        <v>1.1891696952927533</v>
      </c>
      <c r="S1193" s="11" t="str">
        <f>IF(DatosLimpios[[#This Row],[Perdida $ por Usuario]]&gt;100, "Grave",IF(DatosLimpios[[#This Row],[Perdida $ por Usuario]]&gt;40, "Moderada","Leve"))</f>
        <v>Leve</v>
      </c>
      <c r="T1193" s="1" t="str">
        <f t="shared" si="18"/>
        <v>Hacker Group</v>
      </c>
      <c r="U1193" s="3" t="s">
        <v>52</v>
      </c>
      <c r="V1193" s="3" t="s">
        <v>57</v>
      </c>
      <c r="W1193" s="2">
        <v>50</v>
      </c>
      <c r="X1193" s="2" t="str">
        <f>IF(DatosLimpios[[#This Row],[Incident Resolution Time (in Hours)]]&gt;50,"Tardia",IF(DatosLimpios[[#This Row],[Incident Resolution Time (in Hours)]]&gt;20,"Media","Rapida" ))</f>
        <v>Media</v>
      </c>
    </row>
    <row r="1194" spans="1:24" x14ac:dyDescent="0.25">
      <c r="A1194" s="2">
        <v>1202</v>
      </c>
      <c r="B1194" s="3" t="s">
        <v>58</v>
      </c>
      <c r="C11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94" s="1" t="str">
        <f>IFERROR(VLOOKUP(DatosLimpios[[#This Row],[Paises]], TablaRegiones[],2,FALSE), "Otra")</f>
        <v>Oceanía</v>
      </c>
      <c r="E1194" s="2">
        <v>2016</v>
      </c>
      <c r="F1194" s="3" t="s">
        <v>63</v>
      </c>
      <c r="G1194" s="2">
        <f xml:space="preserve"> 2025 -DatosLimpios[[#This Row],[Year]]</f>
        <v>9</v>
      </c>
      <c r="H1194" s="1" t="str">
        <f>IF(TRIM(DatosLimpios[[#This Row],[Attack Type]])="","Unknown",PROPER(TRIM(LOWER(DatosLimpios[[#This Row],[Attack Type]]))))</f>
        <v>Malware</v>
      </c>
      <c r="I1194" s="3" t="s">
        <v>27</v>
      </c>
      <c r="J119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194" s="11">
        <v>4493</v>
      </c>
      <c r="L1194" s="11">
        <f>IF(DatosLimpios[[#This Row],[Financial Loss (in Million $) ]]="",0,ABS(DatosLimpios[[#This Row],[Financial Loss (in Million $) ]]))*1000</f>
        <v>4493000</v>
      </c>
      <c r="M1194" s="11" t="str">
        <f>IF(DatosLimpios[[#This Row],[Perdida economica UNK]]&gt;4000000,"Alta", IF(DatosLimpios[[#This Row],[Perdida economica UNK]]&gt;100000,"Media", "Baja"))</f>
        <v>Alta</v>
      </c>
      <c r="N1194" s="18" t="s">
        <v>1243</v>
      </c>
      <c r="O1194" s="3" t="s">
        <v>33</v>
      </c>
      <c r="P1194" s="2">
        <f>IF(DatosLimpios[[#This Row],[Number of Affected Users]]="six hundred",600,VALUE(DatosLimpios[[#This Row],[Number of Affected Users]]))</f>
        <v>23249</v>
      </c>
      <c r="Q1194" s="2">
        <f>IF(DatosLimpios[[#This Row],[Number of Affected Users]]="six hundred",600,VALUE(DatosLimpios[[#This Row],[Number of Affected Users]]))</f>
        <v>23249</v>
      </c>
      <c r="R1194" s="11">
        <f>DatosLimpios[[#This Row],[Perdida economica UNK]] /DatosLimpios[[#This Row],[Nº de Usuarios Afectados]]</f>
        <v>193.25562389780205</v>
      </c>
      <c r="S1194" s="11" t="str">
        <f>IF(DatosLimpios[[#This Row],[Perdida $ por Usuario]]&gt;100, "Grave",IF(DatosLimpios[[#This Row],[Perdida $ por Usuario]]&gt;40, "Moderada","Leve"))</f>
        <v>Grave</v>
      </c>
      <c r="T1194" s="1" t="str">
        <f t="shared" si="18"/>
        <v>Insider</v>
      </c>
      <c r="U1194" s="3" t="s">
        <v>34</v>
      </c>
      <c r="V1194" s="3" t="s">
        <v>49</v>
      </c>
      <c r="W1194" s="2">
        <v>1</v>
      </c>
      <c r="X1194" s="2" t="str">
        <f>IF(DatosLimpios[[#This Row],[Incident Resolution Time (in Hours)]]&gt;50,"Tardia",IF(DatosLimpios[[#This Row],[Incident Resolution Time (in Hours)]]&gt;20,"Media","Rapida" ))</f>
        <v>Rapida</v>
      </c>
    </row>
    <row r="1195" spans="1:24" x14ac:dyDescent="0.25">
      <c r="A1195" s="2">
        <v>1203</v>
      </c>
      <c r="B1195" s="3" t="s">
        <v>87</v>
      </c>
      <c r="C11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195" s="1" t="str">
        <f>IFERROR(VLOOKUP(DatosLimpios[[#This Row],[Paises]], TablaRegiones[],2,FALSE), "Otra")</f>
        <v>América</v>
      </c>
      <c r="E1195" s="2">
        <v>2015</v>
      </c>
      <c r="F1195" s="3" t="s">
        <v>42</v>
      </c>
      <c r="G1195" s="2">
        <f xml:space="preserve"> 2025 -DatosLimpios[[#This Row],[Year]]</f>
        <v>10</v>
      </c>
      <c r="H1195" s="1" t="str">
        <f>IF(TRIM(DatosLimpios[[#This Row],[Attack Type]])="","Unknown",PROPER(TRIM(LOWER(DatosLimpios[[#This Row],[Attack Type]]))))</f>
        <v>Sql Injection</v>
      </c>
      <c r="I1195" s="3" t="s">
        <v>18</v>
      </c>
      <c r="J119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95" s="11">
        <v>2698</v>
      </c>
      <c r="L1195" s="11">
        <f>IF(DatosLimpios[[#This Row],[Financial Loss (in Million $) ]]="",0,ABS(DatosLimpios[[#This Row],[Financial Loss (in Million $) ]]))*1000</f>
        <v>2698000</v>
      </c>
      <c r="M1195" s="11" t="str">
        <f>IF(DatosLimpios[[#This Row],[Perdida economica UNK]]&gt;4000000,"Alta", IF(DatosLimpios[[#This Row],[Perdida economica UNK]]&gt;100000,"Media", "Baja"))</f>
        <v>Media</v>
      </c>
      <c r="N1195" s="18" t="s">
        <v>1244</v>
      </c>
      <c r="O1195" s="3" t="s">
        <v>33</v>
      </c>
      <c r="P1195" s="2">
        <f>IF(DatosLimpios[[#This Row],[Number of Affected Users]]="six hundred",600,VALUE(DatosLimpios[[#This Row],[Number of Affected Users]]))</f>
        <v>763017</v>
      </c>
      <c r="Q1195" s="2">
        <f>IF(DatosLimpios[[#This Row],[Number of Affected Users]]="six hundred",600,VALUE(DatosLimpios[[#This Row],[Number of Affected Users]]))</f>
        <v>763017</v>
      </c>
      <c r="R1195" s="11">
        <f>DatosLimpios[[#This Row],[Perdida economica UNK]] /DatosLimpios[[#This Row],[Nº de Usuarios Afectados]]</f>
        <v>3.5359631567841872</v>
      </c>
      <c r="S1195" s="11" t="str">
        <f>IF(DatosLimpios[[#This Row],[Perdida $ por Usuario]]&gt;100, "Grave",IF(DatosLimpios[[#This Row],[Perdida $ por Usuario]]&gt;40, "Moderada","Leve"))</f>
        <v>Leve</v>
      </c>
      <c r="T1195" s="1" t="str">
        <f t="shared" si="18"/>
        <v>Insider</v>
      </c>
      <c r="U1195" s="3" t="s">
        <v>34</v>
      </c>
      <c r="V1195" s="3" t="s">
        <v>49</v>
      </c>
      <c r="W1195" s="2">
        <v>24</v>
      </c>
      <c r="X1195" s="2" t="str">
        <f>IF(DatosLimpios[[#This Row],[Incident Resolution Time (in Hours)]]&gt;50,"Tardia",IF(DatosLimpios[[#This Row],[Incident Resolution Time (in Hours)]]&gt;20,"Media","Rapida" ))</f>
        <v>Media</v>
      </c>
    </row>
    <row r="1196" spans="1:24" x14ac:dyDescent="0.25">
      <c r="A1196" s="2">
        <v>1204</v>
      </c>
      <c r="B1196" s="3" t="s">
        <v>60</v>
      </c>
      <c r="C11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196" s="1" t="str">
        <f>IFERROR(VLOOKUP(DatosLimpios[[#This Row],[Paises]], TablaRegiones[],2,FALSE), "Otra")</f>
        <v>Asia</v>
      </c>
      <c r="E1196" s="2">
        <v>2015</v>
      </c>
      <c r="F1196" s="3" t="s">
        <v>17</v>
      </c>
      <c r="G1196" s="2">
        <f xml:space="preserve"> 2025 -DatosLimpios[[#This Row],[Year]]</f>
        <v>10</v>
      </c>
      <c r="H1196" s="1" t="str">
        <f>IF(TRIM(DatosLimpios[[#This Row],[Attack Type]])="","Unknown",PROPER(TRIM(LOWER(DatosLimpios[[#This Row],[Attack Type]]))))</f>
        <v>Ransomware</v>
      </c>
      <c r="I1196" s="3" t="s">
        <v>18</v>
      </c>
      <c r="J119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196" s="11">
        <v>8408</v>
      </c>
      <c r="L1196" s="11">
        <f>IF(DatosLimpios[[#This Row],[Financial Loss (in Million $) ]]="",0,ABS(DatosLimpios[[#This Row],[Financial Loss (in Million $) ]]))*1000</f>
        <v>8408000</v>
      </c>
      <c r="M1196" s="11" t="str">
        <f>IF(DatosLimpios[[#This Row],[Perdida economica UNK]]&gt;4000000,"Alta", IF(DatosLimpios[[#This Row],[Perdida economica UNK]]&gt;100000,"Media", "Baja"))</f>
        <v>Alta</v>
      </c>
      <c r="N1196" s="18" t="s">
        <v>1245</v>
      </c>
      <c r="O1196" s="3" t="s">
        <v>36</v>
      </c>
      <c r="P1196" s="2">
        <f>IF(DatosLimpios[[#This Row],[Number of Affected Users]]="six hundred",600,VALUE(DatosLimpios[[#This Row],[Number of Affected Users]]))</f>
        <v>71334</v>
      </c>
      <c r="Q1196" s="2">
        <f>IF(DatosLimpios[[#This Row],[Number of Affected Users]]="six hundred",600,VALUE(DatosLimpios[[#This Row],[Number of Affected Users]]))</f>
        <v>71334</v>
      </c>
      <c r="R1196" s="11">
        <f>DatosLimpios[[#This Row],[Perdida economica UNK]] /DatosLimpios[[#This Row],[Nº de Usuarios Afectados]]</f>
        <v>117.86805730787563</v>
      </c>
      <c r="S1196" s="11" t="str">
        <f>IF(DatosLimpios[[#This Row],[Perdida $ por Usuario]]&gt;100, "Grave",IF(DatosLimpios[[#This Row],[Perdida $ por Usuario]]&gt;40, "Moderada","Leve"))</f>
        <v>Grave</v>
      </c>
      <c r="T1196" s="1" t="str">
        <f t="shared" si="18"/>
        <v>Unknown</v>
      </c>
      <c r="U1196" s="3" t="s">
        <v>15</v>
      </c>
      <c r="V1196" s="3" t="s">
        <v>31</v>
      </c>
      <c r="W1196" s="2">
        <v>26</v>
      </c>
      <c r="X1196" s="2" t="str">
        <f>IF(DatosLimpios[[#This Row],[Incident Resolution Time (in Hours)]]&gt;50,"Tardia",IF(DatosLimpios[[#This Row],[Incident Resolution Time (in Hours)]]&gt;20,"Media","Rapida" ))</f>
        <v>Media</v>
      </c>
    </row>
    <row r="1197" spans="1:24" x14ac:dyDescent="0.25">
      <c r="A1197" s="2">
        <v>1205</v>
      </c>
      <c r="B1197" s="3" t="s">
        <v>58</v>
      </c>
      <c r="C11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197" s="1" t="str">
        <f>IFERROR(VLOOKUP(DatosLimpios[[#This Row],[Paises]], TablaRegiones[],2,FALSE), "Otra")</f>
        <v>Oceanía</v>
      </c>
      <c r="E1197" s="2">
        <v>2019</v>
      </c>
      <c r="F1197" s="3" t="s">
        <v>42</v>
      </c>
      <c r="G1197" s="2">
        <f xml:space="preserve"> 2025 -DatosLimpios[[#This Row],[Year]]</f>
        <v>6</v>
      </c>
      <c r="H1197" s="1" t="str">
        <f>IF(TRIM(DatosLimpios[[#This Row],[Attack Type]])="","Unknown",PROPER(TRIM(LOWER(DatosLimpios[[#This Row],[Attack Type]]))))</f>
        <v>Sql Injection</v>
      </c>
      <c r="I1197" s="3" t="s">
        <v>69</v>
      </c>
      <c r="J119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197" s="11">
        <v>992</v>
      </c>
      <c r="L1197" s="11">
        <f>IF(DatosLimpios[[#This Row],[Financial Loss (in Million $) ]]="",0,ABS(DatosLimpios[[#This Row],[Financial Loss (in Million $) ]]))*1000</f>
        <v>992000</v>
      </c>
      <c r="M1197" s="11" t="str">
        <f>IF(DatosLimpios[[#This Row],[Perdida economica UNK]]&gt;4000000,"Alta", IF(DatosLimpios[[#This Row],[Perdida economica UNK]]&gt;100000,"Media", "Baja"))</f>
        <v>Media</v>
      </c>
      <c r="N1197" s="18" t="s">
        <v>1246</v>
      </c>
      <c r="O1197" s="3" t="s">
        <v>29</v>
      </c>
      <c r="P1197" s="2">
        <f>IF(DatosLimpios[[#This Row],[Number of Affected Users]]="six hundred",600,VALUE(DatosLimpios[[#This Row],[Number of Affected Users]]))</f>
        <v>605470</v>
      </c>
      <c r="Q1197" s="2">
        <f>IF(DatosLimpios[[#This Row],[Number of Affected Users]]="six hundred",600,VALUE(DatosLimpios[[#This Row],[Number of Affected Users]]))</f>
        <v>605470</v>
      </c>
      <c r="R1197" s="11">
        <f>DatosLimpios[[#This Row],[Perdida economica UNK]] /DatosLimpios[[#This Row],[Nº de Usuarios Afectados]]</f>
        <v>1.6383966175037574</v>
      </c>
      <c r="S1197" s="11" t="str">
        <f>IF(DatosLimpios[[#This Row],[Perdida $ por Usuario]]&gt;100, "Grave",IF(DatosLimpios[[#This Row],[Perdida $ por Usuario]]&gt;40, "Moderada","Leve"))</f>
        <v>Leve</v>
      </c>
      <c r="T1197" s="1" t="str">
        <f t="shared" si="18"/>
        <v>Nation-state</v>
      </c>
      <c r="U1197" s="3" t="s">
        <v>15</v>
      </c>
      <c r="V1197" s="3" t="s">
        <v>57</v>
      </c>
      <c r="W1197" s="2">
        <v>18</v>
      </c>
      <c r="X1197" s="2" t="str">
        <f>IF(DatosLimpios[[#This Row],[Incident Resolution Time (in Hours)]]&gt;50,"Tardia",IF(DatosLimpios[[#This Row],[Incident Resolution Time (in Hours)]]&gt;20,"Media","Rapida" ))</f>
        <v>Rapida</v>
      </c>
    </row>
    <row r="1198" spans="1:24" x14ac:dyDescent="0.25">
      <c r="A1198" s="2">
        <v>1206</v>
      </c>
      <c r="B1198" s="3" t="s">
        <v>45</v>
      </c>
      <c r="C11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198" s="1" t="str">
        <f>IFERROR(VLOOKUP(DatosLimpios[[#This Row],[Paises]], TablaRegiones[],2,FALSE), "Otra")</f>
        <v>Asia</v>
      </c>
      <c r="E1198" s="2">
        <v>2023</v>
      </c>
      <c r="F1198" s="3" t="s">
        <v>42</v>
      </c>
      <c r="G1198" s="2">
        <f xml:space="preserve"> 2025 -DatosLimpios[[#This Row],[Year]]</f>
        <v>2</v>
      </c>
      <c r="H1198" s="1" t="str">
        <f>IF(TRIM(DatosLimpios[[#This Row],[Attack Type]])="","Unknown",PROPER(TRIM(LOWER(DatosLimpios[[#This Row],[Attack Type]]))))</f>
        <v>Sql Injection</v>
      </c>
      <c r="I1198" s="3" t="s">
        <v>69</v>
      </c>
      <c r="J119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198" s="11">
        <v>4063</v>
      </c>
      <c r="L1198" s="11">
        <f>IF(DatosLimpios[[#This Row],[Financial Loss (in Million $) ]]="",0,ABS(DatosLimpios[[#This Row],[Financial Loss (in Million $) ]]))*1000</f>
        <v>4063000</v>
      </c>
      <c r="M1198" s="11" t="str">
        <f>IF(DatosLimpios[[#This Row],[Perdida economica UNK]]&gt;4000000,"Alta", IF(DatosLimpios[[#This Row],[Perdida economica UNK]]&gt;100000,"Media", "Baja"))</f>
        <v>Alta</v>
      </c>
      <c r="N1198" s="18" t="s">
        <v>1247</v>
      </c>
      <c r="O1198" s="3" t="s">
        <v>29</v>
      </c>
      <c r="P1198" s="2">
        <f>IF(DatosLimpios[[#This Row],[Number of Affected Users]]="six hundred",600,VALUE(DatosLimpios[[#This Row],[Number of Affected Users]]))</f>
        <v>356387</v>
      </c>
      <c r="Q1198" s="2">
        <f>IF(DatosLimpios[[#This Row],[Number of Affected Users]]="six hundred",600,VALUE(DatosLimpios[[#This Row],[Number of Affected Users]]))</f>
        <v>356387</v>
      </c>
      <c r="R1198" s="11">
        <f>DatosLimpios[[#This Row],[Perdida economica UNK]] /DatosLimpios[[#This Row],[Nº de Usuarios Afectados]]</f>
        <v>11.400528077623482</v>
      </c>
      <c r="S1198" s="11" t="str">
        <f>IF(DatosLimpios[[#This Row],[Perdida $ por Usuario]]&gt;100, "Grave",IF(DatosLimpios[[#This Row],[Perdida $ por Usuario]]&gt;40, "Moderada","Leve"))</f>
        <v>Leve</v>
      </c>
      <c r="T1198" s="1" t="str">
        <f t="shared" si="18"/>
        <v>Nation-state</v>
      </c>
      <c r="U1198" s="3" t="s">
        <v>52</v>
      </c>
      <c r="V1198" s="3" t="s">
        <v>37</v>
      </c>
      <c r="W1198" s="2">
        <v>11</v>
      </c>
      <c r="X1198" s="2" t="str">
        <f>IF(DatosLimpios[[#This Row],[Incident Resolution Time (in Hours)]]&gt;50,"Tardia",IF(DatosLimpios[[#This Row],[Incident Resolution Time (in Hours)]]&gt;20,"Media","Rapida" ))</f>
        <v>Rapida</v>
      </c>
    </row>
    <row r="1199" spans="1:24" x14ac:dyDescent="0.25">
      <c r="A1199" s="2">
        <v>1207</v>
      </c>
      <c r="B1199" s="3" t="s">
        <v>10</v>
      </c>
      <c r="C11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199" s="1" t="str">
        <f>IFERROR(VLOOKUP(DatosLimpios[[#This Row],[Paises]], TablaRegiones[],2,FALSE), "Otra")</f>
        <v>Asia</v>
      </c>
      <c r="E1199" s="2">
        <v>2023</v>
      </c>
      <c r="F1199" s="3" t="s">
        <v>63</v>
      </c>
      <c r="G1199" s="2">
        <f xml:space="preserve"> 2025 -DatosLimpios[[#This Row],[Year]]</f>
        <v>2</v>
      </c>
      <c r="H1199" s="1" t="str">
        <f>IF(TRIM(DatosLimpios[[#This Row],[Attack Type]])="","Unknown",PROPER(TRIM(LOWER(DatosLimpios[[#This Row],[Attack Type]]))))</f>
        <v>Malware</v>
      </c>
      <c r="I1199" s="3" t="s">
        <v>23</v>
      </c>
      <c r="J119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199" s="11">
        <v>1189</v>
      </c>
      <c r="L1199" s="11">
        <f>IF(DatosLimpios[[#This Row],[Financial Loss (in Million $) ]]="",0,ABS(DatosLimpios[[#This Row],[Financial Loss (in Million $) ]]))*1000</f>
        <v>1189000</v>
      </c>
      <c r="M1199" s="11" t="str">
        <f>IF(DatosLimpios[[#This Row],[Perdida economica UNK]]&gt;4000000,"Alta", IF(DatosLimpios[[#This Row],[Perdida economica UNK]]&gt;100000,"Media", "Baja"))</f>
        <v>Media</v>
      </c>
      <c r="N1199" s="18" t="s">
        <v>1248</v>
      </c>
      <c r="O1199" s="3" t="s">
        <v>33</v>
      </c>
      <c r="P1199" s="2">
        <f>IF(DatosLimpios[[#This Row],[Number of Affected Users]]="six hundred",600,VALUE(DatosLimpios[[#This Row],[Number of Affected Users]]))</f>
        <v>260907</v>
      </c>
      <c r="Q1199" s="2">
        <f>IF(DatosLimpios[[#This Row],[Number of Affected Users]]="six hundred",600,VALUE(DatosLimpios[[#This Row],[Number of Affected Users]]))</f>
        <v>260907</v>
      </c>
      <c r="R1199" s="11">
        <f>DatosLimpios[[#This Row],[Perdida economica UNK]] /DatosLimpios[[#This Row],[Nº de Usuarios Afectados]]</f>
        <v>4.5571793780925773</v>
      </c>
      <c r="S1199" s="11" t="str">
        <f>IF(DatosLimpios[[#This Row],[Perdida $ por Usuario]]&gt;100, "Grave",IF(DatosLimpios[[#This Row],[Perdida $ por Usuario]]&gt;40, "Moderada","Leve"))</f>
        <v>Leve</v>
      </c>
      <c r="T1199" s="1" t="str">
        <f t="shared" si="18"/>
        <v>Insider</v>
      </c>
      <c r="U1199" s="3" t="s">
        <v>25</v>
      </c>
      <c r="V1199" s="3" t="s">
        <v>31</v>
      </c>
      <c r="W1199" s="2">
        <v>31</v>
      </c>
      <c r="X1199" s="2" t="str">
        <f>IF(DatosLimpios[[#This Row],[Incident Resolution Time (in Hours)]]&gt;50,"Tardia",IF(DatosLimpios[[#This Row],[Incident Resolution Time (in Hours)]]&gt;20,"Media","Rapida" ))</f>
        <v>Media</v>
      </c>
    </row>
    <row r="1200" spans="1:24" x14ac:dyDescent="0.25">
      <c r="A1200" s="2">
        <v>1208</v>
      </c>
      <c r="B1200" s="3" t="s">
        <v>71</v>
      </c>
      <c r="C12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200" s="1" t="str">
        <f>IFERROR(VLOOKUP(DatosLimpios[[#This Row],[Paises]], TablaRegiones[],2,FALSE), "Otra")</f>
        <v>Asia</v>
      </c>
      <c r="E1200" s="2">
        <v>2019</v>
      </c>
      <c r="F1200" s="3" t="s">
        <v>22</v>
      </c>
      <c r="G1200" s="2">
        <f xml:space="preserve"> 2025 -DatosLimpios[[#This Row],[Year]]</f>
        <v>6</v>
      </c>
      <c r="H1200" s="1" t="str">
        <f>IF(TRIM(DatosLimpios[[#This Row],[Attack Type]])="","Unknown",PROPER(TRIM(LOWER(DatosLimpios[[#This Row],[Attack Type]]))))</f>
        <v>Man-In-The-Middle</v>
      </c>
      <c r="I1200" s="3" t="s">
        <v>23</v>
      </c>
      <c r="J120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00" s="11">
        <v>7371</v>
      </c>
      <c r="L1200" s="11">
        <f>IF(DatosLimpios[[#This Row],[Financial Loss (in Million $) ]]="",0,ABS(DatosLimpios[[#This Row],[Financial Loss (in Million $) ]]))*1000</f>
        <v>7371000</v>
      </c>
      <c r="M1200" s="11" t="str">
        <f>IF(DatosLimpios[[#This Row],[Perdida economica UNK]]&gt;4000000,"Alta", IF(DatosLimpios[[#This Row],[Perdida economica UNK]]&gt;100000,"Media", "Baja"))</f>
        <v>Alta</v>
      </c>
      <c r="N1200" s="18" t="s">
        <v>1249</v>
      </c>
      <c r="O1200" s="3" t="s">
        <v>14</v>
      </c>
      <c r="P1200" s="2">
        <f>IF(DatosLimpios[[#This Row],[Number of Affected Users]]="six hundred",600,VALUE(DatosLimpios[[#This Row],[Number of Affected Users]]))</f>
        <v>560693</v>
      </c>
      <c r="Q1200" s="2">
        <f>IF(DatosLimpios[[#This Row],[Number of Affected Users]]="six hundred",600,VALUE(DatosLimpios[[#This Row],[Number of Affected Users]]))</f>
        <v>560693</v>
      </c>
      <c r="R1200" s="11">
        <f>DatosLimpios[[#This Row],[Perdida economica UNK]] /DatosLimpios[[#This Row],[Nº de Usuarios Afectados]]</f>
        <v>13.146231538471142</v>
      </c>
      <c r="S1200" s="11" t="str">
        <f>IF(DatosLimpios[[#This Row],[Perdida $ por Usuario]]&gt;100, "Grave",IF(DatosLimpios[[#This Row],[Perdida $ por Usuario]]&gt;40, "Moderada","Leve"))</f>
        <v>Leve</v>
      </c>
      <c r="T1200" s="1" t="str">
        <f t="shared" si="18"/>
        <v>Hacker Group</v>
      </c>
      <c r="U1200" s="3" t="s">
        <v>25</v>
      </c>
      <c r="V1200" s="3" t="s">
        <v>49</v>
      </c>
      <c r="W1200" s="2">
        <v>1</v>
      </c>
      <c r="X1200" s="2" t="str">
        <f>IF(DatosLimpios[[#This Row],[Incident Resolution Time (in Hours)]]&gt;50,"Tardia",IF(DatosLimpios[[#This Row],[Incident Resolution Time (in Hours)]]&gt;20,"Media","Rapida" ))</f>
        <v>Rapida</v>
      </c>
    </row>
    <row r="1201" spans="1:24" x14ac:dyDescent="0.25">
      <c r="A1201" s="2">
        <v>1209</v>
      </c>
      <c r="B1201" s="3" t="s">
        <v>66</v>
      </c>
      <c r="C12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201" s="1" t="str">
        <f>IFERROR(VLOOKUP(DatosLimpios[[#This Row],[Paises]], TablaRegiones[],2,FALSE), "Otra")</f>
        <v>América</v>
      </c>
      <c r="E1201" s="2">
        <v>2015</v>
      </c>
      <c r="F1201" s="3" t="s">
        <v>50</v>
      </c>
      <c r="G1201" s="2">
        <f xml:space="preserve"> 2025 -DatosLimpios[[#This Row],[Year]]</f>
        <v>10</v>
      </c>
      <c r="H1201" s="1" t="str">
        <f>IF(TRIM(DatosLimpios[[#This Row],[Attack Type]])="","Unknown",PROPER(TRIM(LOWER(DatosLimpios[[#This Row],[Attack Type]]))))</f>
        <v>Phishing</v>
      </c>
      <c r="I1201" s="3" t="s">
        <v>23</v>
      </c>
      <c r="J120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01" s="11">
        <v>1644</v>
      </c>
      <c r="L1201" s="11">
        <f>IF(DatosLimpios[[#This Row],[Financial Loss (in Million $) ]]="",0,ABS(DatosLimpios[[#This Row],[Financial Loss (in Million $) ]]))*1000</f>
        <v>1644000</v>
      </c>
      <c r="M1201" s="11" t="str">
        <f>IF(DatosLimpios[[#This Row],[Perdida economica UNK]]&gt;4000000,"Alta", IF(DatosLimpios[[#This Row],[Perdida economica UNK]]&gt;100000,"Media", "Baja"))</f>
        <v>Media</v>
      </c>
      <c r="N1201" s="18" t="s">
        <v>1250</v>
      </c>
      <c r="O1201" s="3" t="s">
        <v>33</v>
      </c>
      <c r="P1201" s="2">
        <f>IF(DatosLimpios[[#This Row],[Number of Affected Users]]="six hundred",600,VALUE(DatosLimpios[[#This Row],[Number of Affected Users]]))</f>
        <v>82841</v>
      </c>
      <c r="Q1201" s="2">
        <f>IF(DatosLimpios[[#This Row],[Number of Affected Users]]="six hundred",600,VALUE(DatosLimpios[[#This Row],[Number of Affected Users]]))</f>
        <v>82841</v>
      </c>
      <c r="R1201" s="11">
        <f>DatosLimpios[[#This Row],[Perdida economica UNK]] /DatosLimpios[[#This Row],[Nº de Usuarios Afectados]]</f>
        <v>19.845245711664514</v>
      </c>
      <c r="S1201" s="11" t="str">
        <f>IF(DatosLimpios[[#This Row],[Perdida $ por Usuario]]&gt;100, "Grave",IF(DatosLimpios[[#This Row],[Perdida $ por Usuario]]&gt;40, "Moderada","Leve"))</f>
        <v>Leve</v>
      </c>
      <c r="T1201" s="1" t="str">
        <f t="shared" si="18"/>
        <v>Insider</v>
      </c>
      <c r="U1201" s="3" t="s">
        <v>34</v>
      </c>
      <c r="V1201" s="3" t="s">
        <v>57</v>
      </c>
      <c r="W1201" s="2">
        <v>36</v>
      </c>
      <c r="X1201" s="2" t="str">
        <f>IF(DatosLimpios[[#This Row],[Incident Resolution Time (in Hours)]]&gt;50,"Tardia",IF(DatosLimpios[[#This Row],[Incident Resolution Time (in Hours)]]&gt;20,"Media","Rapida" ))</f>
        <v>Media</v>
      </c>
    </row>
    <row r="1202" spans="1:24" x14ac:dyDescent="0.25">
      <c r="A1202" s="2">
        <v>1210</v>
      </c>
      <c r="B1202" s="3" t="s">
        <v>60</v>
      </c>
      <c r="C12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02" s="1" t="str">
        <f>IFERROR(VLOOKUP(DatosLimpios[[#This Row],[Paises]], TablaRegiones[],2,FALSE), "Otra")</f>
        <v>Asia</v>
      </c>
      <c r="E1202" s="2">
        <v>2021</v>
      </c>
      <c r="F1202" s="3" t="s">
        <v>63</v>
      </c>
      <c r="G1202" s="2">
        <f xml:space="preserve"> 2025 -DatosLimpios[[#This Row],[Year]]</f>
        <v>4</v>
      </c>
      <c r="H1202" s="1" t="str">
        <f>IF(TRIM(DatosLimpios[[#This Row],[Attack Type]])="","Unknown",PROPER(TRIM(LOWER(DatosLimpios[[#This Row],[Attack Type]]))))</f>
        <v>Malware</v>
      </c>
      <c r="I1202" s="3" t="s">
        <v>69</v>
      </c>
      <c r="J120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02" s="11">
        <v>5105</v>
      </c>
      <c r="L1202" s="11">
        <f>IF(DatosLimpios[[#This Row],[Financial Loss (in Million $) ]]="",0,ABS(DatosLimpios[[#This Row],[Financial Loss (in Million $) ]]))*1000</f>
        <v>5105000</v>
      </c>
      <c r="M1202" s="11" t="str">
        <f>IF(DatosLimpios[[#This Row],[Perdida economica UNK]]&gt;4000000,"Alta", IF(DatosLimpios[[#This Row],[Perdida economica UNK]]&gt;100000,"Media", "Baja"))</f>
        <v>Alta</v>
      </c>
      <c r="N1202" s="18" t="s">
        <v>1251</v>
      </c>
      <c r="O1202" s="3" t="s">
        <v>29</v>
      </c>
      <c r="P1202" s="2">
        <f>IF(DatosLimpios[[#This Row],[Number of Affected Users]]="six hundred",600,VALUE(DatosLimpios[[#This Row],[Number of Affected Users]]))</f>
        <v>262500</v>
      </c>
      <c r="Q1202" s="2">
        <f>IF(DatosLimpios[[#This Row],[Number of Affected Users]]="six hundred",600,VALUE(DatosLimpios[[#This Row],[Number of Affected Users]]))</f>
        <v>262500</v>
      </c>
      <c r="R1202" s="11">
        <f>DatosLimpios[[#This Row],[Perdida economica UNK]] /DatosLimpios[[#This Row],[Nº de Usuarios Afectados]]</f>
        <v>19.447619047619046</v>
      </c>
      <c r="S1202" s="11" t="str">
        <f>IF(DatosLimpios[[#This Row],[Perdida $ por Usuario]]&gt;100, "Grave",IF(DatosLimpios[[#This Row],[Perdida $ por Usuario]]&gt;40, "Moderada","Leve"))</f>
        <v>Leve</v>
      </c>
      <c r="T1202" s="1" t="str">
        <f t="shared" si="18"/>
        <v>Nation-state</v>
      </c>
      <c r="U1202" s="3" t="s">
        <v>34</v>
      </c>
      <c r="V1202" s="3" t="s">
        <v>31</v>
      </c>
      <c r="W1202" s="2">
        <v>27</v>
      </c>
      <c r="X1202" s="2" t="str">
        <f>IF(DatosLimpios[[#This Row],[Incident Resolution Time (in Hours)]]&gt;50,"Tardia",IF(DatosLimpios[[#This Row],[Incident Resolution Time (in Hours)]]&gt;20,"Media","Rapida" ))</f>
        <v>Media</v>
      </c>
    </row>
    <row r="1203" spans="1:24" x14ac:dyDescent="0.25">
      <c r="A1203" s="2">
        <v>1211</v>
      </c>
      <c r="B1203" s="3" t="s">
        <v>26</v>
      </c>
      <c r="C12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03" s="1" t="str">
        <f>IFERROR(VLOOKUP(DatosLimpios[[#This Row],[Paises]], TablaRegiones[],2,FALSE), "Otra")</f>
        <v>Europa</v>
      </c>
      <c r="E1203" s="2">
        <v>2023</v>
      </c>
      <c r="F1203" s="3" t="s">
        <v>63</v>
      </c>
      <c r="G1203" s="2">
        <f xml:space="preserve"> 2025 -DatosLimpios[[#This Row],[Year]]</f>
        <v>2</v>
      </c>
      <c r="H1203" s="1" t="str">
        <f>IF(TRIM(DatosLimpios[[#This Row],[Attack Type]])="","Unknown",PROPER(TRIM(LOWER(DatosLimpios[[#This Row],[Attack Type]]))))</f>
        <v>Malware</v>
      </c>
      <c r="I1203" s="3" t="s">
        <v>23</v>
      </c>
      <c r="J120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03" s="11">
        <v>4913</v>
      </c>
      <c r="L1203" s="11">
        <f>IF(DatosLimpios[[#This Row],[Financial Loss (in Million $) ]]="",0,ABS(DatosLimpios[[#This Row],[Financial Loss (in Million $) ]]))*1000</f>
        <v>4913000</v>
      </c>
      <c r="M1203" s="11" t="str">
        <f>IF(DatosLimpios[[#This Row],[Perdida economica UNK]]&gt;4000000,"Alta", IF(DatosLimpios[[#This Row],[Perdida economica UNK]]&gt;100000,"Media", "Baja"))</f>
        <v>Alta</v>
      </c>
      <c r="N1203" s="18" t="s">
        <v>1252</v>
      </c>
      <c r="O1203" s="3" t="s">
        <v>29</v>
      </c>
      <c r="P1203" s="2">
        <f>IF(DatosLimpios[[#This Row],[Number of Affected Users]]="six hundred",600,VALUE(DatosLimpios[[#This Row],[Number of Affected Users]]))</f>
        <v>116201</v>
      </c>
      <c r="Q1203" s="2">
        <f>IF(DatosLimpios[[#This Row],[Number of Affected Users]]="six hundred",600,VALUE(DatosLimpios[[#This Row],[Number of Affected Users]]))</f>
        <v>116201</v>
      </c>
      <c r="R1203" s="11">
        <f>DatosLimpios[[#This Row],[Perdida economica UNK]] /DatosLimpios[[#This Row],[Nº de Usuarios Afectados]]</f>
        <v>42.280186917496408</v>
      </c>
      <c r="S1203" s="11" t="str">
        <f>IF(DatosLimpios[[#This Row],[Perdida $ por Usuario]]&gt;100, "Grave",IF(DatosLimpios[[#This Row],[Perdida $ por Usuario]]&gt;40, "Moderada","Leve"))</f>
        <v>Moderada</v>
      </c>
      <c r="T1203" s="1" t="str">
        <f t="shared" si="18"/>
        <v>Nation-state</v>
      </c>
      <c r="U1203" s="3" t="s">
        <v>52</v>
      </c>
      <c r="V1203" s="3" t="s">
        <v>49</v>
      </c>
      <c r="W1203" s="2">
        <v>14</v>
      </c>
      <c r="X1203" s="2" t="str">
        <f>IF(DatosLimpios[[#This Row],[Incident Resolution Time (in Hours)]]&gt;50,"Tardia",IF(DatosLimpios[[#This Row],[Incident Resolution Time (in Hours)]]&gt;20,"Media","Rapida" ))</f>
        <v>Rapida</v>
      </c>
    </row>
    <row r="1204" spans="1:24" x14ac:dyDescent="0.25">
      <c r="A1204" s="2">
        <v>1212</v>
      </c>
      <c r="B1204" s="3" t="s">
        <v>10</v>
      </c>
      <c r="C12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204" s="1" t="str">
        <f>IFERROR(VLOOKUP(DatosLimpios[[#This Row],[Paises]], TablaRegiones[],2,FALSE), "Otra")</f>
        <v>Asia</v>
      </c>
      <c r="E1204" s="2">
        <v>2016</v>
      </c>
      <c r="F1204" s="3" t="s">
        <v>50</v>
      </c>
      <c r="G1204" s="2">
        <f xml:space="preserve"> 2025 -DatosLimpios[[#This Row],[Year]]</f>
        <v>9</v>
      </c>
      <c r="H1204" s="1" t="str">
        <f>IF(TRIM(DatosLimpios[[#This Row],[Attack Type]])="","Unknown",PROPER(TRIM(LOWER(DatosLimpios[[#This Row],[Attack Type]]))))</f>
        <v>Phishing</v>
      </c>
      <c r="I1204" s="3" t="s">
        <v>23</v>
      </c>
      <c r="J120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04" s="11">
        <v>1706</v>
      </c>
      <c r="L1204" s="11">
        <f>IF(DatosLimpios[[#This Row],[Financial Loss (in Million $) ]]="",0,ABS(DatosLimpios[[#This Row],[Financial Loss (in Million $) ]]))*1000</f>
        <v>1706000</v>
      </c>
      <c r="M1204" s="11" t="str">
        <f>IF(DatosLimpios[[#This Row],[Perdida economica UNK]]&gt;4000000,"Alta", IF(DatosLimpios[[#This Row],[Perdida economica UNK]]&gt;100000,"Media", "Baja"))</f>
        <v>Media</v>
      </c>
      <c r="N1204" s="18" t="s">
        <v>1253</v>
      </c>
      <c r="O1204" s="3" t="s">
        <v>36</v>
      </c>
      <c r="P1204" s="2">
        <f>IF(DatosLimpios[[#This Row],[Number of Affected Users]]="six hundred",600,VALUE(DatosLimpios[[#This Row],[Number of Affected Users]]))</f>
        <v>44473</v>
      </c>
      <c r="Q1204" s="2">
        <f>IF(DatosLimpios[[#This Row],[Number of Affected Users]]="six hundred",600,VALUE(DatosLimpios[[#This Row],[Number of Affected Users]]))</f>
        <v>44473</v>
      </c>
      <c r="R1204" s="11">
        <f>DatosLimpios[[#This Row],[Perdida economica UNK]] /DatosLimpios[[#This Row],[Nº de Usuarios Afectados]]</f>
        <v>38.360353472893664</v>
      </c>
      <c r="S1204" s="11" t="str">
        <f>IF(DatosLimpios[[#This Row],[Perdida $ por Usuario]]&gt;100, "Grave",IF(DatosLimpios[[#This Row],[Perdida $ por Usuario]]&gt;40, "Moderada","Leve"))</f>
        <v>Leve</v>
      </c>
      <c r="T1204" s="1" t="str">
        <f t="shared" si="18"/>
        <v>Unknown</v>
      </c>
      <c r="U1204" s="3" t="s">
        <v>25</v>
      </c>
      <c r="V1204" s="3" t="s">
        <v>16</v>
      </c>
      <c r="W1204" s="2">
        <v>67</v>
      </c>
      <c r="X1204" s="2" t="str">
        <f>IF(DatosLimpios[[#This Row],[Incident Resolution Time (in Hours)]]&gt;50,"Tardia",IF(DatosLimpios[[#This Row],[Incident Resolution Time (in Hours)]]&gt;20,"Media","Rapida" ))</f>
        <v>Tardia</v>
      </c>
    </row>
    <row r="1205" spans="1:24" x14ac:dyDescent="0.25">
      <c r="A1205" s="2">
        <v>1213</v>
      </c>
      <c r="B1205" s="3" t="s">
        <v>41</v>
      </c>
      <c r="C12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05" s="1" t="str">
        <f>IFERROR(VLOOKUP(DatosLimpios[[#This Row],[Paises]], TablaRegiones[],2,FALSE), "Otra")</f>
        <v>Europa</v>
      </c>
      <c r="E1205" s="2">
        <v>2017</v>
      </c>
      <c r="F1205" s="3" t="s">
        <v>17</v>
      </c>
      <c r="G1205" s="2">
        <f xml:space="preserve"> 2025 -DatosLimpios[[#This Row],[Year]]</f>
        <v>8</v>
      </c>
      <c r="H1205" s="1" t="str">
        <f>IF(TRIM(DatosLimpios[[#This Row],[Attack Type]])="","Unknown",PROPER(TRIM(LOWER(DatosLimpios[[#This Row],[Attack Type]]))))</f>
        <v>Ransomware</v>
      </c>
      <c r="I1205" s="3" t="s">
        <v>23</v>
      </c>
      <c r="J120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05" s="11">
        <v>9315</v>
      </c>
      <c r="L1205" s="11">
        <f>IF(DatosLimpios[[#This Row],[Financial Loss (in Million $) ]]="",0,ABS(DatosLimpios[[#This Row],[Financial Loss (in Million $) ]]))*1000</f>
        <v>9315000</v>
      </c>
      <c r="M1205" s="11" t="str">
        <f>IF(DatosLimpios[[#This Row],[Perdida economica UNK]]&gt;4000000,"Alta", IF(DatosLimpios[[#This Row],[Perdida economica UNK]]&gt;100000,"Media", "Baja"))</f>
        <v>Alta</v>
      </c>
      <c r="N1205" s="18" t="s">
        <v>1254</v>
      </c>
      <c r="O1205" s="3" t="s">
        <v>14</v>
      </c>
      <c r="P1205" s="2">
        <f>IF(DatosLimpios[[#This Row],[Number of Affected Users]]="six hundred",600,VALUE(DatosLimpios[[#This Row],[Number of Affected Users]]))</f>
        <v>372975</v>
      </c>
      <c r="Q1205" s="2">
        <f>IF(DatosLimpios[[#This Row],[Number of Affected Users]]="six hundred",600,VALUE(DatosLimpios[[#This Row],[Number of Affected Users]]))</f>
        <v>372975</v>
      </c>
      <c r="R1205" s="11">
        <f>DatosLimpios[[#This Row],[Perdida economica UNK]] /DatosLimpios[[#This Row],[Nº de Usuarios Afectados]]</f>
        <v>24.974864267042026</v>
      </c>
      <c r="S1205" s="11" t="str">
        <f>IF(DatosLimpios[[#This Row],[Perdida $ por Usuario]]&gt;100, "Grave",IF(DatosLimpios[[#This Row],[Perdida $ por Usuario]]&gt;40, "Moderada","Leve"))</f>
        <v>Leve</v>
      </c>
      <c r="T1205" s="1" t="str">
        <f t="shared" si="18"/>
        <v>Hacker Group</v>
      </c>
      <c r="U1205" s="3" t="s">
        <v>25</v>
      </c>
      <c r="V1205" s="3" t="s">
        <v>49</v>
      </c>
      <c r="W1205" s="2">
        <v>64</v>
      </c>
      <c r="X1205" s="2" t="str">
        <f>IF(DatosLimpios[[#This Row],[Incident Resolution Time (in Hours)]]&gt;50,"Tardia",IF(DatosLimpios[[#This Row],[Incident Resolution Time (in Hours)]]&gt;20,"Media","Rapida" ))</f>
        <v>Tardia</v>
      </c>
    </row>
    <row r="1206" spans="1:24" x14ac:dyDescent="0.25">
      <c r="A1206" s="2">
        <v>1214</v>
      </c>
      <c r="B1206" s="3" t="s">
        <v>41</v>
      </c>
      <c r="C12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06" s="1" t="str">
        <f>IFERROR(VLOOKUP(DatosLimpios[[#This Row],[Paises]], TablaRegiones[],2,FALSE), "Otra")</f>
        <v>Europa</v>
      </c>
      <c r="E1206" s="2">
        <v>2018</v>
      </c>
      <c r="F1206" s="3" t="s">
        <v>39</v>
      </c>
      <c r="G1206" s="2">
        <f xml:space="preserve"> 2025 -DatosLimpios[[#This Row],[Year]]</f>
        <v>7</v>
      </c>
      <c r="H1206" s="1" t="str">
        <f>IF(TRIM(DatosLimpios[[#This Row],[Attack Type]])="","Unknown",PROPER(TRIM(LOWER(DatosLimpios[[#This Row],[Attack Type]]))))</f>
        <v>Ddos</v>
      </c>
      <c r="I1206" s="3" t="s">
        <v>69</v>
      </c>
      <c r="J120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06" s="11">
        <v>664</v>
      </c>
      <c r="L1206" s="11">
        <f>IF(DatosLimpios[[#This Row],[Financial Loss (in Million $) ]]="",0,ABS(DatosLimpios[[#This Row],[Financial Loss (in Million $) ]]))*1000</f>
        <v>664000</v>
      </c>
      <c r="M1206" s="11" t="str">
        <f>IF(DatosLimpios[[#This Row],[Perdida economica UNK]]&gt;4000000,"Alta", IF(DatosLimpios[[#This Row],[Perdida economica UNK]]&gt;100000,"Media", "Baja"))</f>
        <v>Media</v>
      </c>
      <c r="N1206" s="18" t="s">
        <v>1255</v>
      </c>
      <c r="O1206" s="3" t="s">
        <v>33</v>
      </c>
      <c r="P1206" s="2">
        <f>IF(DatosLimpios[[#This Row],[Number of Affected Users]]="six hundred",600,VALUE(DatosLimpios[[#This Row],[Number of Affected Users]]))</f>
        <v>613192</v>
      </c>
      <c r="Q1206" s="2">
        <f>IF(DatosLimpios[[#This Row],[Number of Affected Users]]="six hundred",600,VALUE(DatosLimpios[[#This Row],[Number of Affected Users]]))</f>
        <v>613192</v>
      </c>
      <c r="R1206" s="11">
        <f>DatosLimpios[[#This Row],[Perdida economica UNK]] /DatosLimpios[[#This Row],[Nº de Usuarios Afectados]]</f>
        <v>1.0828582238515831</v>
      </c>
      <c r="S1206" s="11" t="str">
        <f>IF(DatosLimpios[[#This Row],[Perdida $ por Usuario]]&gt;100, "Grave",IF(DatosLimpios[[#This Row],[Perdida $ por Usuario]]&gt;40, "Moderada","Leve"))</f>
        <v>Leve</v>
      </c>
      <c r="T1206" s="1" t="str">
        <f t="shared" si="18"/>
        <v>Insider</v>
      </c>
      <c r="U1206" s="3" t="s">
        <v>25</v>
      </c>
      <c r="V1206" s="3" t="s">
        <v>16</v>
      </c>
      <c r="W1206" s="2">
        <v>50</v>
      </c>
      <c r="X1206" s="2" t="str">
        <f>IF(DatosLimpios[[#This Row],[Incident Resolution Time (in Hours)]]&gt;50,"Tardia",IF(DatosLimpios[[#This Row],[Incident Resolution Time (in Hours)]]&gt;20,"Media","Rapida" ))</f>
        <v>Media</v>
      </c>
    </row>
    <row r="1207" spans="1:24" x14ac:dyDescent="0.25">
      <c r="A1207" s="2">
        <v>1215</v>
      </c>
      <c r="B1207" s="3" t="s">
        <v>45</v>
      </c>
      <c r="C12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07" s="1" t="str">
        <f>IFERROR(VLOOKUP(DatosLimpios[[#This Row],[Paises]], TablaRegiones[],2,FALSE), "Otra")</f>
        <v>Asia</v>
      </c>
      <c r="E1207" s="2">
        <v>2017</v>
      </c>
      <c r="F1207" s="3" t="s">
        <v>42</v>
      </c>
      <c r="G1207" s="2">
        <f xml:space="preserve"> 2025 -DatosLimpios[[#This Row],[Year]]</f>
        <v>8</v>
      </c>
      <c r="H1207" s="1" t="str">
        <f>IF(TRIM(DatosLimpios[[#This Row],[Attack Type]])="","Unknown",PROPER(TRIM(LOWER(DatosLimpios[[#This Row],[Attack Type]]))))</f>
        <v>Sql Injection</v>
      </c>
      <c r="I1207" s="3" t="s">
        <v>69</v>
      </c>
      <c r="J120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07" s="11">
        <v>2021</v>
      </c>
      <c r="L1207" s="11">
        <f>IF(DatosLimpios[[#This Row],[Financial Loss (in Million $) ]]="",0,ABS(DatosLimpios[[#This Row],[Financial Loss (in Million $) ]]))*1000</f>
        <v>2021000</v>
      </c>
      <c r="M1207" s="11" t="str">
        <f>IF(DatosLimpios[[#This Row],[Perdida economica UNK]]&gt;4000000,"Alta", IF(DatosLimpios[[#This Row],[Perdida economica UNK]]&gt;100000,"Media", "Baja"))</f>
        <v>Media</v>
      </c>
      <c r="N1207" s="18" t="s">
        <v>1256</v>
      </c>
      <c r="O1207" s="3" t="s">
        <v>33</v>
      </c>
      <c r="P1207" s="2">
        <f>IF(DatosLimpios[[#This Row],[Number of Affected Users]]="six hundred",600,VALUE(DatosLimpios[[#This Row],[Number of Affected Users]]))</f>
        <v>421023</v>
      </c>
      <c r="Q1207" s="2">
        <f>IF(DatosLimpios[[#This Row],[Number of Affected Users]]="six hundred",600,VALUE(DatosLimpios[[#This Row],[Number of Affected Users]]))</f>
        <v>421023</v>
      </c>
      <c r="R1207" s="11">
        <f>DatosLimpios[[#This Row],[Perdida economica UNK]] /DatosLimpios[[#This Row],[Nº de Usuarios Afectados]]</f>
        <v>4.8002128149768541</v>
      </c>
      <c r="S1207" s="11" t="str">
        <f>IF(DatosLimpios[[#This Row],[Perdida $ por Usuario]]&gt;100, "Grave",IF(DatosLimpios[[#This Row],[Perdida $ por Usuario]]&gt;40, "Moderada","Leve"))</f>
        <v>Leve</v>
      </c>
      <c r="T1207" s="1" t="str">
        <f t="shared" si="18"/>
        <v>Insider</v>
      </c>
      <c r="U1207" s="3" t="s">
        <v>15</v>
      </c>
      <c r="V1207" s="3" t="s">
        <v>57</v>
      </c>
      <c r="W1207" s="2">
        <v>72</v>
      </c>
      <c r="X1207" s="2" t="str">
        <f>IF(DatosLimpios[[#This Row],[Incident Resolution Time (in Hours)]]&gt;50,"Tardia",IF(DatosLimpios[[#This Row],[Incident Resolution Time (in Hours)]]&gt;20,"Media","Rapida" ))</f>
        <v>Tardia</v>
      </c>
    </row>
    <row r="1208" spans="1:24" x14ac:dyDescent="0.25">
      <c r="A1208" s="2">
        <v>1216</v>
      </c>
      <c r="B1208" s="3" t="s">
        <v>45</v>
      </c>
      <c r="C12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08" s="1" t="str">
        <f>IFERROR(VLOOKUP(DatosLimpios[[#This Row],[Paises]], TablaRegiones[],2,FALSE), "Otra")</f>
        <v>Asia</v>
      </c>
      <c r="E1208" s="2">
        <v>2015</v>
      </c>
      <c r="F1208" s="3" t="s">
        <v>17</v>
      </c>
      <c r="G1208" s="2">
        <f xml:space="preserve"> 2025 -DatosLimpios[[#This Row],[Year]]</f>
        <v>10</v>
      </c>
      <c r="H1208" s="1" t="str">
        <f>IF(TRIM(DatosLimpios[[#This Row],[Attack Type]])="","Unknown",PROPER(TRIM(LOWER(DatosLimpios[[#This Row],[Attack Type]]))))</f>
        <v>Ransomware</v>
      </c>
      <c r="I1208" s="3" t="s">
        <v>47</v>
      </c>
      <c r="J120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08" s="11">
        <v>148</v>
      </c>
      <c r="L1208" s="11">
        <f>IF(DatosLimpios[[#This Row],[Financial Loss (in Million $) ]]="",0,ABS(DatosLimpios[[#This Row],[Financial Loss (in Million $) ]]))*1000</f>
        <v>148000</v>
      </c>
      <c r="M1208" s="11" t="str">
        <f>IF(DatosLimpios[[#This Row],[Perdida economica UNK]]&gt;4000000,"Alta", IF(DatosLimpios[[#This Row],[Perdida economica UNK]]&gt;100000,"Media", "Baja"))</f>
        <v>Media</v>
      </c>
      <c r="N1208" s="18" t="s">
        <v>1257</v>
      </c>
      <c r="O1208" s="3" t="s">
        <v>36</v>
      </c>
      <c r="P1208" s="2">
        <f>IF(DatosLimpios[[#This Row],[Number of Affected Users]]="six hundred",600,VALUE(DatosLimpios[[#This Row],[Number of Affected Users]]))</f>
        <v>818172</v>
      </c>
      <c r="Q1208" s="2">
        <f>IF(DatosLimpios[[#This Row],[Number of Affected Users]]="six hundred",600,VALUE(DatosLimpios[[#This Row],[Number of Affected Users]]))</f>
        <v>818172</v>
      </c>
      <c r="R1208" s="11">
        <f>DatosLimpios[[#This Row],[Perdida economica UNK]] /DatosLimpios[[#This Row],[Nº de Usuarios Afectados]]</f>
        <v>0.18089105958160387</v>
      </c>
      <c r="S1208" s="11" t="str">
        <f>IF(DatosLimpios[[#This Row],[Perdida $ por Usuario]]&gt;100, "Grave",IF(DatosLimpios[[#This Row],[Perdida $ por Usuario]]&gt;40, "Moderada","Leve"))</f>
        <v>Leve</v>
      </c>
      <c r="T1208" s="1" t="str">
        <f t="shared" si="18"/>
        <v>Unknown</v>
      </c>
      <c r="U1208" s="3" t="s">
        <v>34</v>
      </c>
      <c r="V1208" s="3" t="s">
        <v>16</v>
      </c>
      <c r="W1208" s="2">
        <v>30</v>
      </c>
      <c r="X1208" s="2" t="str">
        <f>IF(DatosLimpios[[#This Row],[Incident Resolution Time (in Hours)]]&gt;50,"Tardia",IF(DatosLimpios[[#This Row],[Incident Resolution Time (in Hours)]]&gt;20,"Media","Rapida" ))</f>
        <v>Media</v>
      </c>
    </row>
    <row r="1209" spans="1:24" x14ac:dyDescent="0.25">
      <c r="A1209" s="2">
        <v>1217</v>
      </c>
      <c r="B1209" s="3" t="s">
        <v>60</v>
      </c>
      <c r="C12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09" s="1" t="str">
        <f>IFERROR(VLOOKUP(DatosLimpios[[#This Row],[Paises]], TablaRegiones[],2,FALSE), "Otra")</f>
        <v>Asia</v>
      </c>
      <c r="E1209" s="2">
        <v>2018</v>
      </c>
      <c r="F1209" s="3" t="s">
        <v>17</v>
      </c>
      <c r="G1209" s="2">
        <f xml:space="preserve"> 2025 -DatosLimpios[[#This Row],[Year]]</f>
        <v>7</v>
      </c>
      <c r="H1209" s="1" t="str">
        <f>IF(TRIM(DatosLimpios[[#This Row],[Attack Type]])="","Unknown",PROPER(TRIM(LOWER(DatosLimpios[[#This Row],[Attack Type]]))))</f>
        <v>Ransomware</v>
      </c>
      <c r="I1209" s="3" t="s">
        <v>12</v>
      </c>
      <c r="J120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09" s="11">
        <v>2277</v>
      </c>
      <c r="L1209" s="11">
        <f>IF(DatosLimpios[[#This Row],[Financial Loss (in Million $) ]]="",0,ABS(DatosLimpios[[#This Row],[Financial Loss (in Million $) ]]))*1000</f>
        <v>2277000</v>
      </c>
      <c r="M1209" s="11" t="str">
        <f>IF(DatosLimpios[[#This Row],[Perdida economica UNK]]&gt;4000000,"Alta", IF(DatosLimpios[[#This Row],[Perdida economica UNK]]&gt;100000,"Media", "Baja"))</f>
        <v>Media</v>
      </c>
      <c r="N1209" s="18" t="s">
        <v>1258</v>
      </c>
      <c r="O1209" s="3" t="s">
        <v>14</v>
      </c>
      <c r="P1209" s="2">
        <f>IF(DatosLimpios[[#This Row],[Number of Affected Users]]="six hundred",600,VALUE(DatosLimpios[[#This Row],[Number of Affected Users]]))</f>
        <v>828880</v>
      </c>
      <c r="Q1209" s="2">
        <f>IF(DatosLimpios[[#This Row],[Number of Affected Users]]="six hundred",600,VALUE(DatosLimpios[[#This Row],[Number of Affected Users]]))</f>
        <v>828880</v>
      </c>
      <c r="R1209" s="11">
        <f>DatosLimpios[[#This Row],[Perdida economica UNK]] /DatosLimpios[[#This Row],[Nº de Usuarios Afectados]]</f>
        <v>2.7470803976450151</v>
      </c>
      <c r="S1209" s="11" t="str">
        <f>IF(DatosLimpios[[#This Row],[Perdida $ por Usuario]]&gt;100, "Grave",IF(DatosLimpios[[#This Row],[Perdida $ por Usuario]]&gt;40, "Moderada","Leve"))</f>
        <v>Leve</v>
      </c>
      <c r="T1209" s="1" t="str">
        <f t="shared" si="18"/>
        <v>Hacker Group</v>
      </c>
      <c r="U1209" s="3" t="s">
        <v>15</v>
      </c>
      <c r="V1209" s="3" t="s">
        <v>37</v>
      </c>
      <c r="W1209" s="2">
        <v>69</v>
      </c>
      <c r="X1209" s="2" t="str">
        <f>IF(DatosLimpios[[#This Row],[Incident Resolution Time (in Hours)]]&gt;50,"Tardia",IF(DatosLimpios[[#This Row],[Incident Resolution Time (in Hours)]]&gt;20,"Media","Rapida" ))</f>
        <v>Tardia</v>
      </c>
    </row>
    <row r="1210" spans="1:24" x14ac:dyDescent="0.25">
      <c r="A1210" s="2">
        <v>1218</v>
      </c>
      <c r="B1210" s="3" t="s">
        <v>32</v>
      </c>
      <c r="C12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10" s="1" t="str">
        <f>IFERROR(VLOOKUP(DatosLimpios[[#This Row],[Paises]], TablaRegiones[],2,FALSE), "Otra")</f>
        <v>Europa</v>
      </c>
      <c r="E1210" s="2">
        <v>2017</v>
      </c>
      <c r="F1210" s="3" t="s">
        <v>22</v>
      </c>
      <c r="G1210" s="2">
        <f xml:space="preserve"> 2025 -DatosLimpios[[#This Row],[Year]]</f>
        <v>8</v>
      </c>
      <c r="H1210" s="1" t="str">
        <f>IF(TRIM(DatosLimpios[[#This Row],[Attack Type]])="","Unknown",PROPER(TRIM(LOWER(DatosLimpios[[#This Row],[Attack Type]]))))</f>
        <v>Man-In-The-Middle</v>
      </c>
      <c r="I1210" s="3" t="s">
        <v>69</v>
      </c>
      <c r="J121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10" s="11">
        <v>5615</v>
      </c>
      <c r="L1210" s="11">
        <f>IF(DatosLimpios[[#This Row],[Financial Loss (in Million $) ]]="",0,ABS(DatosLimpios[[#This Row],[Financial Loss (in Million $) ]]))*1000</f>
        <v>5615000</v>
      </c>
      <c r="M1210" s="11" t="str">
        <f>IF(DatosLimpios[[#This Row],[Perdida economica UNK]]&gt;4000000,"Alta", IF(DatosLimpios[[#This Row],[Perdida economica UNK]]&gt;100000,"Media", "Baja"))</f>
        <v>Alta</v>
      </c>
      <c r="N1210" s="18" t="s">
        <v>1259</v>
      </c>
      <c r="O1210" s="3" t="s">
        <v>14</v>
      </c>
      <c r="P1210" s="2">
        <f>IF(DatosLimpios[[#This Row],[Number of Affected Users]]="six hundred",600,VALUE(DatosLimpios[[#This Row],[Number of Affected Users]]))</f>
        <v>487668</v>
      </c>
      <c r="Q1210" s="2">
        <f>IF(DatosLimpios[[#This Row],[Number of Affected Users]]="six hundred",600,VALUE(DatosLimpios[[#This Row],[Number of Affected Users]]))</f>
        <v>487668</v>
      </c>
      <c r="R1210" s="11">
        <f>DatosLimpios[[#This Row],[Perdida economica UNK]] /DatosLimpios[[#This Row],[Nº de Usuarios Afectados]]</f>
        <v>11.513980823018938</v>
      </c>
      <c r="S1210" s="11" t="str">
        <f>IF(DatosLimpios[[#This Row],[Perdida $ por Usuario]]&gt;100, "Grave",IF(DatosLimpios[[#This Row],[Perdida $ por Usuario]]&gt;40, "Moderada","Leve"))</f>
        <v>Leve</v>
      </c>
      <c r="T1210" s="1" t="str">
        <f t="shared" si="18"/>
        <v>Hacker Group</v>
      </c>
      <c r="U1210" s="3" t="s">
        <v>15</v>
      </c>
      <c r="V1210" s="3" t="s">
        <v>31</v>
      </c>
      <c r="W1210" s="2">
        <v>72</v>
      </c>
      <c r="X1210" s="2" t="str">
        <f>IF(DatosLimpios[[#This Row],[Incident Resolution Time (in Hours)]]&gt;50,"Tardia",IF(DatosLimpios[[#This Row],[Incident Resolution Time (in Hours)]]&gt;20,"Media","Rapida" ))</f>
        <v>Tardia</v>
      </c>
    </row>
    <row r="1211" spans="1:24" x14ac:dyDescent="0.25">
      <c r="A1211" s="2">
        <v>1219</v>
      </c>
      <c r="B1211" s="3" t="s">
        <v>41</v>
      </c>
      <c r="C12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11" s="1" t="str">
        <f>IFERROR(VLOOKUP(DatosLimpios[[#This Row],[Paises]], TablaRegiones[],2,FALSE), "Otra")</f>
        <v>Europa</v>
      </c>
      <c r="E1211" s="2">
        <v>2020</v>
      </c>
      <c r="F1211" s="3" t="s">
        <v>17</v>
      </c>
      <c r="G1211" s="2">
        <f xml:space="preserve"> 2025 -DatosLimpios[[#This Row],[Year]]</f>
        <v>5</v>
      </c>
      <c r="H1211" s="1" t="str">
        <f>IF(TRIM(DatosLimpios[[#This Row],[Attack Type]])="","Unknown",PROPER(TRIM(LOWER(DatosLimpios[[#This Row],[Attack Type]]))))</f>
        <v>Ransomware</v>
      </c>
      <c r="I1211" s="3" t="s">
        <v>27</v>
      </c>
      <c r="J121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11" s="11">
        <v>1052</v>
      </c>
      <c r="L1211" s="11">
        <f>IF(DatosLimpios[[#This Row],[Financial Loss (in Million $) ]]="",0,ABS(DatosLimpios[[#This Row],[Financial Loss (in Million $) ]]))*1000</f>
        <v>1052000</v>
      </c>
      <c r="M1211" s="11" t="str">
        <f>IF(DatosLimpios[[#This Row],[Perdida economica UNK]]&gt;4000000,"Alta", IF(DatosLimpios[[#This Row],[Perdida economica UNK]]&gt;100000,"Media", "Baja"))</f>
        <v>Media</v>
      </c>
      <c r="N1211" s="18" t="s">
        <v>1260</v>
      </c>
      <c r="O1211" s="3" t="s">
        <v>14</v>
      </c>
      <c r="P1211" s="2">
        <f>IF(DatosLimpios[[#This Row],[Number of Affected Users]]="six hundred",600,VALUE(DatosLimpios[[#This Row],[Number of Affected Users]]))</f>
        <v>253094</v>
      </c>
      <c r="Q1211" s="2">
        <f>IF(DatosLimpios[[#This Row],[Number of Affected Users]]="six hundred",600,VALUE(DatosLimpios[[#This Row],[Number of Affected Users]]))</f>
        <v>253094</v>
      </c>
      <c r="R1211" s="11">
        <f>DatosLimpios[[#This Row],[Perdida economica UNK]] /DatosLimpios[[#This Row],[Nº de Usuarios Afectados]]</f>
        <v>4.1565584328352312</v>
      </c>
      <c r="S1211" s="11" t="str">
        <f>IF(DatosLimpios[[#This Row],[Perdida $ por Usuario]]&gt;100, "Grave",IF(DatosLimpios[[#This Row],[Perdida $ por Usuario]]&gt;40, "Moderada","Leve"))</f>
        <v>Leve</v>
      </c>
      <c r="T1211" s="1" t="str">
        <f t="shared" si="18"/>
        <v>Hacker Group</v>
      </c>
      <c r="U1211" s="3" t="s">
        <v>15</v>
      </c>
      <c r="V1211" s="3" t="s">
        <v>16</v>
      </c>
      <c r="W1211" s="2">
        <v>19</v>
      </c>
      <c r="X1211" s="2" t="str">
        <f>IF(DatosLimpios[[#This Row],[Incident Resolution Time (in Hours)]]&gt;50,"Tardia",IF(DatosLimpios[[#This Row],[Incident Resolution Time (in Hours)]]&gt;20,"Media","Rapida" ))</f>
        <v>Rapida</v>
      </c>
    </row>
    <row r="1212" spans="1:24" x14ac:dyDescent="0.25">
      <c r="A1212" s="2">
        <v>1220</v>
      </c>
      <c r="B1212" s="3" t="s">
        <v>10</v>
      </c>
      <c r="C12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212" s="1" t="str">
        <f>IFERROR(VLOOKUP(DatosLimpios[[#This Row],[Paises]], TablaRegiones[],2,FALSE), "Otra")</f>
        <v>Asia</v>
      </c>
      <c r="E1212" s="2">
        <v>2015</v>
      </c>
      <c r="F1212" s="3" t="s">
        <v>42</v>
      </c>
      <c r="G1212" s="2">
        <f xml:space="preserve"> 2025 -DatosLimpios[[#This Row],[Year]]</f>
        <v>10</v>
      </c>
      <c r="H1212" s="1" t="str">
        <f>IF(TRIM(DatosLimpios[[#This Row],[Attack Type]])="","Unknown",PROPER(TRIM(LOWER(DatosLimpios[[#This Row],[Attack Type]]))))</f>
        <v>Sql Injection</v>
      </c>
      <c r="I1212" s="3" t="s">
        <v>27</v>
      </c>
      <c r="J121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12" s="11">
        <v>3484</v>
      </c>
      <c r="L1212" s="11">
        <f>IF(DatosLimpios[[#This Row],[Financial Loss (in Million $) ]]="",0,ABS(DatosLimpios[[#This Row],[Financial Loss (in Million $) ]]))*1000</f>
        <v>3484000</v>
      </c>
      <c r="M1212" s="11" t="str">
        <f>IF(DatosLimpios[[#This Row],[Perdida economica UNK]]&gt;4000000,"Alta", IF(DatosLimpios[[#This Row],[Perdida economica UNK]]&gt;100000,"Media", "Baja"))</f>
        <v>Media</v>
      </c>
      <c r="N1212" s="18" t="s">
        <v>1261</v>
      </c>
      <c r="O1212" s="3" t="s">
        <v>14</v>
      </c>
      <c r="P1212" s="2">
        <f>IF(DatosLimpios[[#This Row],[Number of Affected Users]]="six hundred",600,VALUE(DatosLimpios[[#This Row],[Number of Affected Users]]))</f>
        <v>712886</v>
      </c>
      <c r="Q1212" s="2">
        <f>IF(DatosLimpios[[#This Row],[Number of Affected Users]]="six hundred",600,VALUE(DatosLimpios[[#This Row],[Number of Affected Users]]))</f>
        <v>712886</v>
      </c>
      <c r="R1212" s="11">
        <f>DatosLimpios[[#This Row],[Perdida economica UNK]] /DatosLimpios[[#This Row],[Nº de Usuarios Afectados]]</f>
        <v>4.8871769118765132</v>
      </c>
      <c r="S1212" s="11" t="str">
        <f>IF(DatosLimpios[[#This Row],[Perdida $ por Usuario]]&gt;100, "Grave",IF(DatosLimpios[[#This Row],[Perdida $ por Usuario]]&gt;40, "Moderada","Leve"))</f>
        <v>Leve</v>
      </c>
      <c r="T1212" s="1" t="str">
        <f t="shared" ref="T1212:T1275" si="19">IF(O1212="","Unknown",O1212)</f>
        <v>Hacker Group</v>
      </c>
      <c r="U1212" s="3" t="s">
        <v>25</v>
      </c>
      <c r="V1212" s="3" t="s">
        <v>37</v>
      </c>
      <c r="W1212" s="2">
        <v>7</v>
      </c>
      <c r="X1212" s="2" t="str">
        <f>IF(DatosLimpios[[#This Row],[Incident Resolution Time (in Hours)]]&gt;50,"Tardia",IF(DatosLimpios[[#This Row],[Incident Resolution Time (in Hours)]]&gt;20,"Media","Rapida" ))</f>
        <v>Rapida</v>
      </c>
    </row>
    <row r="1213" spans="1:24" x14ac:dyDescent="0.25">
      <c r="A1213" s="2">
        <v>1221</v>
      </c>
      <c r="B1213" s="3" t="s">
        <v>10</v>
      </c>
      <c r="C12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213" s="1" t="str">
        <f>IFERROR(VLOOKUP(DatosLimpios[[#This Row],[Paises]], TablaRegiones[],2,FALSE), "Otra")</f>
        <v>Asia</v>
      </c>
      <c r="E1213" s="2">
        <v>2019</v>
      </c>
      <c r="F1213" s="3" t="s">
        <v>50</v>
      </c>
      <c r="G1213" s="2">
        <f xml:space="preserve"> 2025 -DatosLimpios[[#This Row],[Year]]</f>
        <v>6</v>
      </c>
      <c r="H1213" s="1" t="str">
        <f>IF(TRIM(DatosLimpios[[#This Row],[Attack Type]])="","Unknown",PROPER(TRIM(LOWER(DatosLimpios[[#This Row],[Attack Type]]))))</f>
        <v>Phishing</v>
      </c>
      <c r="I1213" s="3" t="s">
        <v>23</v>
      </c>
      <c r="J121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13" s="11">
        <v>505</v>
      </c>
      <c r="L1213" s="11">
        <f>IF(DatosLimpios[[#This Row],[Financial Loss (in Million $) ]]="",0,ABS(DatosLimpios[[#This Row],[Financial Loss (in Million $) ]]))*1000</f>
        <v>505000</v>
      </c>
      <c r="M1213" s="11" t="str">
        <f>IF(DatosLimpios[[#This Row],[Perdida economica UNK]]&gt;4000000,"Alta", IF(DatosLimpios[[#This Row],[Perdida economica UNK]]&gt;100000,"Media", "Baja"))</f>
        <v>Media</v>
      </c>
      <c r="N1213" s="18" t="s">
        <v>1262</v>
      </c>
      <c r="O1213" s="3" t="s">
        <v>36</v>
      </c>
      <c r="P1213" s="2">
        <f>IF(DatosLimpios[[#This Row],[Number of Affected Users]]="six hundred",600,VALUE(DatosLimpios[[#This Row],[Number of Affected Users]]))</f>
        <v>65176</v>
      </c>
      <c r="Q1213" s="2">
        <f>IF(DatosLimpios[[#This Row],[Number of Affected Users]]="six hundred",600,VALUE(DatosLimpios[[#This Row],[Number of Affected Users]]))</f>
        <v>65176</v>
      </c>
      <c r="R1213" s="11">
        <f>DatosLimpios[[#This Row],[Perdida economica UNK]] /DatosLimpios[[#This Row],[Nº de Usuarios Afectados]]</f>
        <v>7.7482508898981219</v>
      </c>
      <c r="S1213" s="11" t="str">
        <f>IF(DatosLimpios[[#This Row],[Perdida $ por Usuario]]&gt;100, "Grave",IF(DatosLimpios[[#This Row],[Perdida $ por Usuario]]&gt;40, "Moderada","Leve"))</f>
        <v>Leve</v>
      </c>
      <c r="T1213" s="1" t="str">
        <f t="shared" si="19"/>
        <v>Unknown</v>
      </c>
      <c r="U1213" s="3" t="s">
        <v>25</v>
      </c>
      <c r="V1213" s="3" t="s">
        <v>57</v>
      </c>
      <c r="W1213" s="2">
        <v>49</v>
      </c>
      <c r="X1213" s="2" t="str">
        <f>IF(DatosLimpios[[#This Row],[Incident Resolution Time (in Hours)]]&gt;50,"Tardia",IF(DatosLimpios[[#This Row],[Incident Resolution Time (in Hours)]]&gt;20,"Media","Rapida" ))</f>
        <v>Media</v>
      </c>
    </row>
    <row r="1214" spans="1:24" x14ac:dyDescent="0.25">
      <c r="A1214" s="2">
        <v>1222</v>
      </c>
      <c r="B1214" s="3" t="s">
        <v>32</v>
      </c>
      <c r="C12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14" s="1" t="str">
        <f>IFERROR(VLOOKUP(DatosLimpios[[#This Row],[Paises]], TablaRegiones[],2,FALSE), "Otra")</f>
        <v>Europa</v>
      </c>
      <c r="E1214" s="2">
        <v>2020</v>
      </c>
      <c r="F1214" s="3" t="s">
        <v>42</v>
      </c>
      <c r="G1214" s="2">
        <f xml:space="preserve"> 2025 -DatosLimpios[[#This Row],[Year]]</f>
        <v>5</v>
      </c>
      <c r="H1214" s="1" t="str">
        <f>IF(TRIM(DatosLimpios[[#This Row],[Attack Type]])="","Unknown",PROPER(TRIM(LOWER(DatosLimpios[[#This Row],[Attack Type]]))))</f>
        <v>Sql Injection</v>
      </c>
      <c r="I1214" s="3" t="s">
        <v>23</v>
      </c>
      <c r="J121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14" s="11">
        <v>5459</v>
      </c>
      <c r="L1214" s="11">
        <f>IF(DatosLimpios[[#This Row],[Financial Loss (in Million $) ]]="",0,ABS(DatosLimpios[[#This Row],[Financial Loss (in Million $) ]]))*1000</f>
        <v>5459000</v>
      </c>
      <c r="M1214" s="11" t="str">
        <f>IF(DatosLimpios[[#This Row],[Perdida economica UNK]]&gt;4000000,"Alta", IF(DatosLimpios[[#This Row],[Perdida economica UNK]]&gt;100000,"Media", "Baja"))</f>
        <v>Alta</v>
      </c>
      <c r="N1214" s="18" t="s">
        <v>1263</v>
      </c>
      <c r="O1214" s="3" t="s">
        <v>29</v>
      </c>
      <c r="P1214" s="2">
        <f>IF(DatosLimpios[[#This Row],[Number of Affected Users]]="six hundred",600,VALUE(DatosLimpios[[#This Row],[Number of Affected Users]]))</f>
        <v>248356</v>
      </c>
      <c r="Q1214" s="2">
        <f>IF(DatosLimpios[[#This Row],[Number of Affected Users]]="six hundred",600,VALUE(DatosLimpios[[#This Row],[Number of Affected Users]]))</f>
        <v>248356</v>
      </c>
      <c r="R1214" s="11">
        <f>DatosLimpios[[#This Row],[Perdida economica UNK]] /DatosLimpios[[#This Row],[Nº de Usuarios Afectados]]</f>
        <v>21.980544057723591</v>
      </c>
      <c r="S1214" s="11" t="str">
        <f>IF(DatosLimpios[[#This Row],[Perdida $ por Usuario]]&gt;100, "Grave",IF(DatosLimpios[[#This Row],[Perdida $ por Usuario]]&gt;40, "Moderada","Leve"))</f>
        <v>Leve</v>
      </c>
      <c r="T1214" s="1" t="str">
        <f t="shared" si="19"/>
        <v>Nation-state</v>
      </c>
      <c r="U1214" s="3" t="s">
        <v>25</v>
      </c>
      <c r="V1214" s="3" t="s">
        <v>31</v>
      </c>
      <c r="W1214" s="2">
        <v>25</v>
      </c>
      <c r="X1214" s="2" t="str">
        <f>IF(DatosLimpios[[#This Row],[Incident Resolution Time (in Hours)]]&gt;50,"Tardia",IF(DatosLimpios[[#This Row],[Incident Resolution Time (in Hours)]]&gt;20,"Media","Rapida" ))</f>
        <v>Media</v>
      </c>
    </row>
    <row r="1215" spans="1:24" x14ac:dyDescent="0.25">
      <c r="A1215" s="2">
        <v>1223</v>
      </c>
      <c r="B1215" s="3" t="s">
        <v>10</v>
      </c>
      <c r="C12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215" s="1" t="str">
        <f>IFERROR(VLOOKUP(DatosLimpios[[#This Row],[Paises]], TablaRegiones[],2,FALSE), "Otra")</f>
        <v>Asia</v>
      </c>
      <c r="E1215" s="2">
        <v>2020</v>
      </c>
      <c r="F1215" s="3" t="s">
        <v>39</v>
      </c>
      <c r="G1215" s="2">
        <f xml:space="preserve"> 2025 -DatosLimpios[[#This Row],[Year]]</f>
        <v>5</v>
      </c>
      <c r="H1215" s="1" t="str">
        <f>IF(TRIM(DatosLimpios[[#This Row],[Attack Type]])="","Unknown",PROPER(TRIM(LOWER(DatosLimpios[[#This Row],[Attack Type]]))))</f>
        <v>Ddos</v>
      </c>
      <c r="I1215" s="3" t="s">
        <v>12</v>
      </c>
      <c r="J121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15" s="11">
        <v>5236</v>
      </c>
      <c r="L1215" s="11">
        <f>IF(DatosLimpios[[#This Row],[Financial Loss (in Million $) ]]="",0,ABS(DatosLimpios[[#This Row],[Financial Loss (in Million $) ]]))*1000</f>
        <v>5236000</v>
      </c>
      <c r="M1215" s="11" t="str">
        <f>IF(DatosLimpios[[#This Row],[Perdida economica UNK]]&gt;4000000,"Alta", IF(DatosLimpios[[#This Row],[Perdida economica UNK]]&gt;100000,"Media", "Baja"))</f>
        <v>Alta</v>
      </c>
      <c r="N1215" s="18" t="s">
        <v>1264</v>
      </c>
      <c r="O1215" s="3" t="s">
        <v>14</v>
      </c>
      <c r="P1215" s="2">
        <f>IF(DatosLimpios[[#This Row],[Number of Affected Users]]="six hundred",600,VALUE(DatosLimpios[[#This Row],[Number of Affected Users]]))</f>
        <v>499615</v>
      </c>
      <c r="Q1215" s="2">
        <f>IF(DatosLimpios[[#This Row],[Number of Affected Users]]="six hundred",600,VALUE(DatosLimpios[[#This Row],[Number of Affected Users]]))</f>
        <v>499615</v>
      </c>
      <c r="R1215" s="11">
        <f>DatosLimpios[[#This Row],[Perdida economica UNK]] /DatosLimpios[[#This Row],[Nº de Usuarios Afectados]]</f>
        <v>10.480069653633297</v>
      </c>
      <c r="S1215" s="11" t="str">
        <f>IF(DatosLimpios[[#This Row],[Perdida $ por Usuario]]&gt;100, "Grave",IF(DatosLimpios[[#This Row],[Perdida $ por Usuario]]&gt;40, "Moderada","Leve"))</f>
        <v>Leve</v>
      </c>
      <c r="T1215" s="1" t="str">
        <f t="shared" si="19"/>
        <v>Hacker Group</v>
      </c>
      <c r="U1215" s="3" t="s">
        <v>15</v>
      </c>
      <c r="V1215" s="3" t="s">
        <v>37</v>
      </c>
      <c r="W1215" s="2">
        <v>19</v>
      </c>
      <c r="X1215" s="2" t="str">
        <f>IF(DatosLimpios[[#This Row],[Incident Resolution Time (in Hours)]]&gt;50,"Tardia",IF(DatosLimpios[[#This Row],[Incident Resolution Time (in Hours)]]&gt;20,"Media","Rapida" ))</f>
        <v>Rapida</v>
      </c>
    </row>
    <row r="1216" spans="1:24" x14ac:dyDescent="0.25">
      <c r="A1216" s="2">
        <v>1224</v>
      </c>
      <c r="B1216" s="3" t="s">
        <v>60</v>
      </c>
      <c r="C12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16" s="1" t="str">
        <f>IFERROR(VLOOKUP(DatosLimpios[[#This Row],[Paises]], TablaRegiones[],2,FALSE), "Otra")</f>
        <v>Asia</v>
      </c>
      <c r="E1216" s="2">
        <v>2016</v>
      </c>
      <c r="F1216" s="3" t="s">
        <v>22</v>
      </c>
      <c r="G1216" s="2">
        <f xml:space="preserve"> 2025 -DatosLimpios[[#This Row],[Year]]</f>
        <v>9</v>
      </c>
      <c r="H1216" s="1" t="str">
        <f>IF(TRIM(DatosLimpios[[#This Row],[Attack Type]])="","Unknown",PROPER(TRIM(LOWER(DatosLimpios[[#This Row],[Attack Type]]))))</f>
        <v>Man-In-The-Middle</v>
      </c>
      <c r="I1216" s="3" t="s">
        <v>27</v>
      </c>
      <c r="J121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16" s="11">
        <v>102</v>
      </c>
      <c r="L1216" s="11">
        <f>IF(DatosLimpios[[#This Row],[Financial Loss (in Million $) ]]="",0,ABS(DatosLimpios[[#This Row],[Financial Loss (in Million $) ]]))*1000</f>
        <v>102000</v>
      </c>
      <c r="M1216" s="11" t="str">
        <f>IF(DatosLimpios[[#This Row],[Perdida economica UNK]]&gt;4000000,"Alta", IF(DatosLimpios[[#This Row],[Perdida economica UNK]]&gt;100000,"Media", "Baja"))</f>
        <v>Media</v>
      </c>
      <c r="N1216" s="18" t="s">
        <v>1265</v>
      </c>
      <c r="O1216" s="3" t="s">
        <v>36</v>
      </c>
      <c r="P1216" s="2">
        <f>IF(DatosLimpios[[#This Row],[Number of Affected Users]]="six hundred",600,VALUE(DatosLimpios[[#This Row],[Number of Affected Users]]))</f>
        <v>446917</v>
      </c>
      <c r="Q1216" s="2">
        <f>IF(DatosLimpios[[#This Row],[Number of Affected Users]]="six hundred",600,VALUE(DatosLimpios[[#This Row],[Number of Affected Users]]))</f>
        <v>446917</v>
      </c>
      <c r="R1216" s="11">
        <f>DatosLimpios[[#This Row],[Perdida economica UNK]] /DatosLimpios[[#This Row],[Nº de Usuarios Afectados]]</f>
        <v>0.22823029779578757</v>
      </c>
      <c r="S1216" s="11" t="str">
        <f>IF(DatosLimpios[[#This Row],[Perdida $ por Usuario]]&gt;100, "Grave",IF(DatosLimpios[[#This Row],[Perdida $ por Usuario]]&gt;40, "Moderada","Leve"))</f>
        <v>Leve</v>
      </c>
      <c r="T1216" s="1" t="str">
        <f t="shared" si="19"/>
        <v>Unknown</v>
      </c>
      <c r="U1216" s="3" t="s">
        <v>15</v>
      </c>
      <c r="V1216" s="3" t="s">
        <v>49</v>
      </c>
      <c r="W1216" s="2">
        <v>1</v>
      </c>
      <c r="X1216" s="2" t="str">
        <f>IF(DatosLimpios[[#This Row],[Incident Resolution Time (in Hours)]]&gt;50,"Tardia",IF(DatosLimpios[[#This Row],[Incident Resolution Time (in Hours)]]&gt;20,"Media","Rapida" ))</f>
        <v>Rapida</v>
      </c>
    </row>
    <row r="1217" spans="1:24" x14ac:dyDescent="0.25">
      <c r="A1217" s="2">
        <v>1225</v>
      </c>
      <c r="B1217" s="3" t="s">
        <v>87</v>
      </c>
      <c r="C12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217" s="1" t="str">
        <f>IFERROR(VLOOKUP(DatosLimpios[[#This Row],[Paises]], TablaRegiones[],2,FALSE), "Otra")</f>
        <v>América</v>
      </c>
      <c r="E1217" s="2">
        <v>2023</v>
      </c>
      <c r="F1217" s="3" t="s">
        <v>42</v>
      </c>
      <c r="G1217" s="2">
        <f xml:space="preserve"> 2025 -DatosLimpios[[#This Row],[Year]]</f>
        <v>2</v>
      </c>
      <c r="H1217" s="1" t="str">
        <f>IF(TRIM(DatosLimpios[[#This Row],[Attack Type]])="","Unknown",PROPER(TRIM(LOWER(DatosLimpios[[#This Row],[Attack Type]]))))</f>
        <v>Sql Injection</v>
      </c>
      <c r="I1217" s="3" t="s">
        <v>12</v>
      </c>
      <c r="J121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17" s="11">
        <v>7796</v>
      </c>
      <c r="L1217" s="11">
        <f>IF(DatosLimpios[[#This Row],[Financial Loss (in Million $) ]]="",0,ABS(DatosLimpios[[#This Row],[Financial Loss (in Million $) ]]))*1000</f>
        <v>7796000</v>
      </c>
      <c r="M1217" s="11" t="str">
        <f>IF(DatosLimpios[[#This Row],[Perdida economica UNK]]&gt;4000000,"Alta", IF(DatosLimpios[[#This Row],[Perdida economica UNK]]&gt;100000,"Media", "Baja"))</f>
        <v>Alta</v>
      </c>
      <c r="N1217" s="18" t="s">
        <v>1266</v>
      </c>
      <c r="O1217" s="3" t="s">
        <v>33</v>
      </c>
      <c r="P1217" s="2">
        <f>IF(DatosLimpios[[#This Row],[Number of Affected Users]]="six hundred",600,VALUE(DatosLimpios[[#This Row],[Number of Affected Users]]))</f>
        <v>164892</v>
      </c>
      <c r="Q1217" s="2">
        <f>IF(DatosLimpios[[#This Row],[Number of Affected Users]]="six hundred",600,VALUE(DatosLimpios[[#This Row],[Number of Affected Users]]))</f>
        <v>164892</v>
      </c>
      <c r="R1217" s="11">
        <f>DatosLimpios[[#This Row],[Perdida economica UNK]] /DatosLimpios[[#This Row],[Nº de Usuarios Afectados]]</f>
        <v>47.279431385391653</v>
      </c>
      <c r="S1217" s="11" t="str">
        <f>IF(DatosLimpios[[#This Row],[Perdida $ por Usuario]]&gt;100, "Grave",IF(DatosLimpios[[#This Row],[Perdida $ por Usuario]]&gt;40, "Moderada","Leve"))</f>
        <v>Moderada</v>
      </c>
      <c r="T1217" s="1" t="str">
        <f t="shared" si="19"/>
        <v>Insider</v>
      </c>
      <c r="U1217" s="3" t="s">
        <v>25</v>
      </c>
      <c r="V1217" s="3" t="s">
        <v>49</v>
      </c>
      <c r="W1217" s="2">
        <v>63</v>
      </c>
      <c r="X1217" s="2" t="str">
        <f>IF(DatosLimpios[[#This Row],[Incident Resolution Time (in Hours)]]&gt;50,"Tardia",IF(DatosLimpios[[#This Row],[Incident Resolution Time (in Hours)]]&gt;20,"Media","Rapida" ))</f>
        <v>Tardia</v>
      </c>
    </row>
    <row r="1218" spans="1:24" x14ac:dyDescent="0.25">
      <c r="A1218" s="2">
        <v>1226</v>
      </c>
      <c r="B1218" s="3" t="s">
        <v>26</v>
      </c>
      <c r="C12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18" s="1" t="str">
        <f>IFERROR(VLOOKUP(DatosLimpios[[#This Row],[Paises]], TablaRegiones[],2,FALSE), "Otra")</f>
        <v>Europa</v>
      </c>
      <c r="E1218" s="2">
        <v>2022</v>
      </c>
      <c r="F1218" s="3" t="s">
        <v>42</v>
      </c>
      <c r="G1218" s="2">
        <f xml:space="preserve"> 2025 -DatosLimpios[[#This Row],[Year]]</f>
        <v>3</v>
      </c>
      <c r="H1218" s="1" t="str">
        <f>IF(TRIM(DatosLimpios[[#This Row],[Attack Type]])="","Unknown",PROPER(TRIM(LOWER(DatosLimpios[[#This Row],[Attack Type]]))))</f>
        <v>Sql Injection</v>
      </c>
      <c r="I1218" s="3" t="s">
        <v>23</v>
      </c>
      <c r="J121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18" s="11">
        <v>6197</v>
      </c>
      <c r="L1218" s="11">
        <f>IF(DatosLimpios[[#This Row],[Financial Loss (in Million $) ]]="",0,ABS(DatosLimpios[[#This Row],[Financial Loss (in Million $) ]]))*1000</f>
        <v>6197000</v>
      </c>
      <c r="M1218" s="11" t="str">
        <f>IF(DatosLimpios[[#This Row],[Perdida economica UNK]]&gt;4000000,"Alta", IF(DatosLimpios[[#This Row],[Perdida economica UNK]]&gt;100000,"Media", "Baja"))</f>
        <v>Alta</v>
      </c>
      <c r="N1218" s="18" t="s">
        <v>1267</v>
      </c>
      <c r="O1218" s="3" t="s">
        <v>29</v>
      </c>
      <c r="P1218" s="2">
        <f>IF(DatosLimpios[[#This Row],[Number of Affected Users]]="six hundred",600,VALUE(DatosLimpios[[#This Row],[Number of Affected Users]]))</f>
        <v>627852</v>
      </c>
      <c r="Q1218" s="2">
        <f>IF(DatosLimpios[[#This Row],[Number of Affected Users]]="six hundred",600,VALUE(DatosLimpios[[#This Row],[Number of Affected Users]]))</f>
        <v>627852</v>
      </c>
      <c r="R1218" s="11">
        <f>DatosLimpios[[#This Row],[Perdida economica UNK]] /DatosLimpios[[#This Row],[Nº de Usuarios Afectados]]</f>
        <v>9.8701604836808681</v>
      </c>
      <c r="S1218" s="11" t="str">
        <f>IF(DatosLimpios[[#This Row],[Perdida $ por Usuario]]&gt;100, "Grave",IF(DatosLimpios[[#This Row],[Perdida $ por Usuario]]&gt;40, "Moderada","Leve"))</f>
        <v>Leve</v>
      </c>
      <c r="T1218" s="1" t="str">
        <f t="shared" si="19"/>
        <v>Nation-state</v>
      </c>
      <c r="U1218" s="3" t="s">
        <v>15</v>
      </c>
      <c r="V1218" s="3" t="s">
        <v>16</v>
      </c>
      <c r="W1218" s="2">
        <v>23</v>
      </c>
      <c r="X1218" s="2" t="str">
        <f>IF(DatosLimpios[[#This Row],[Incident Resolution Time (in Hours)]]&gt;50,"Tardia",IF(DatosLimpios[[#This Row],[Incident Resolution Time (in Hours)]]&gt;20,"Media","Rapida" ))</f>
        <v>Media</v>
      </c>
    </row>
    <row r="1219" spans="1:24" x14ac:dyDescent="0.25">
      <c r="A1219" s="2">
        <v>1227</v>
      </c>
      <c r="B1219" s="3" t="s">
        <v>26</v>
      </c>
      <c r="C12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19" s="1" t="str">
        <f>IFERROR(VLOOKUP(DatosLimpios[[#This Row],[Paises]], TablaRegiones[],2,FALSE), "Otra")</f>
        <v>Europa</v>
      </c>
      <c r="E1219" s="2">
        <v>2016</v>
      </c>
      <c r="F1219" s="3" t="s">
        <v>39</v>
      </c>
      <c r="G1219" s="2">
        <f xml:space="preserve"> 2025 -DatosLimpios[[#This Row],[Year]]</f>
        <v>9</v>
      </c>
      <c r="H1219" s="1" t="str">
        <f>IF(TRIM(DatosLimpios[[#This Row],[Attack Type]])="","Unknown",PROPER(TRIM(LOWER(DatosLimpios[[#This Row],[Attack Type]]))))</f>
        <v>Ddos</v>
      </c>
      <c r="I1219" s="3" t="s">
        <v>46</v>
      </c>
      <c r="J121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19" s="11">
        <v>6115</v>
      </c>
      <c r="L1219" s="11">
        <f>IF(DatosLimpios[[#This Row],[Financial Loss (in Million $) ]]="",0,ABS(DatosLimpios[[#This Row],[Financial Loss (in Million $) ]]))*1000</f>
        <v>6115000</v>
      </c>
      <c r="M1219" s="11" t="str">
        <f>IF(DatosLimpios[[#This Row],[Perdida economica UNK]]&gt;4000000,"Alta", IF(DatosLimpios[[#This Row],[Perdida economica UNK]]&gt;100000,"Media", "Baja"))</f>
        <v>Alta</v>
      </c>
      <c r="N1219" s="18" t="s">
        <v>1268</v>
      </c>
      <c r="O1219" s="3" t="s">
        <v>33</v>
      </c>
      <c r="P1219" s="2">
        <f>IF(DatosLimpios[[#This Row],[Number of Affected Users]]="six hundred",600,VALUE(DatosLimpios[[#This Row],[Number of Affected Users]]))</f>
        <v>219846</v>
      </c>
      <c r="Q1219" s="2">
        <f>IF(DatosLimpios[[#This Row],[Number of Affected Users]]="six hundred",600,VALUE(DatosLimpios[[#This Row],[Number of Affected Users]]))</f>
        <v>219846</v>
      </c>
      <c r="R1219" s="11">
        <f>DatosLimpios[[#This Row],[Perdida economica UNK]] /DatosLimpios[[#This Row],[Nº de Usuarios Afectados]]</f>
        <v>27.81492499294961</v>
      </c>
      <c r="S1219" s="11" t="str">
        <f>IF(DatosLimpios[[#This Row],[Perdida $ por Usuario]]&gt;100, "Grave",IF(DatosLimpios[[#This Row],[Perdida $ por Usuario]]&gt;40, "Moderada","Leve"))</f>
        <v>Leve</v>
      </c>
      <c r="T1219" s="1" t="str">
        <f t="shared" si="19"/>
        <v>Insider</v>
      </c>
      <c r="U1219" s="3" t="s">
        <v>34</v>
      </c>
      <c r="V1219" s="3" t="s">
        <v>31</v>
      </c>
      <c r="W1219" s="2">
        <v>13</v>
      </c>
      <c r="X1219" s="2" t="str">
        <f>IF(DatosLimpios[[#This Row],[Incident Resolution Time (in Hours)]]&gt;50,"Tardia",IF(DatosLimpios[[#This Row],[Incident Resolution Time (in Hours)]]&gt;20,"Media","Rapida" ))</f>
        <v>Rapida</v>
      </c>
    </row>
    <row r="1220" spans="1:24" x14ac:dyDescent="0.25">
      <c r="A1220" s="2">
        <v>1228</v>
      </c>
      <c r="B1220" s="3" t="s">
        <v>58</v>
      </c>
      <c r="C12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20" s="1" t="str">
        <f>IFERROR(VLOOKUP(DatosLimpios[[#This Row],[Paises]], TablaRegiones[],2,FALSE), "Otra")</f>
        <v>Oceanía</v>
      </c>
      <c r="E1220" s="2">
        <v>2024</v>
      </c>
      <c r="F1220" s="3" t="s">
        <v>63</v>
      </c>
      <c r="G1220" s="2">
        <f xml:space="preserve"> 2025 -DatosLimpios[[#This Row],[Year]]</f>
        <v>1</v>
      </c>
      <c r="H1220" s="1" t="str">
        <f>IF(TRIM(DatosLimpios[[#This Row],[Attack Type]])="","Unknown",PROPER(TRIM(LOWER(DatosLimpios[[#This Row],[Attack Type]]))))</f>
        <v>Malware</v>
      </c>
      <c r="I1220" s="3" t="s">
        <v>12</v>
      </c>
      <c r="J122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20" s="11">
        <v>8304</v>
      </c>
      <c r="L1220" s="11">
        <f>IF(DatosLimpios[[#This Row],[Financial Loss (in Million $) ]]="",0,ABS(DatosLimpios[[#This Row],[Financial Loss (in Million $) ]]))*1000</f>
        <v>8304000</v>
      </c>
      <c r="M1220" s="11" t="str">
        <f>IF(DatosLimpios[[#This Row],[Perdida economica UNK]]&gt;4000000,"Alta", IF(DatosLimpios[[#This Row],[Perdida economica UNK]]&gt;100000,"Media", "Baja"))</f>
        <v>Alta</v>
      </c>
      <c r="N1220" s="18" t="s">
        <v>1269</v>
      </c>
      <c r="O1220" s="3" t="s">
        <v>33</v>
      </c>
      <c r="P1220" s="2">
        <f>IF(DatosLimpios[[#This Row],[Number of Affected Users]]="six hundred",600,VALUE(DatosLimpios[[#This Row],[Number of Affected Users]]))</f>
        <v>862049</v>
      </c>
      <c r="Q1220" s="2">
        <f>IF(DatosLimpios[[#This Row],[Number of Affected Users]]="six hundred",600,VALUE(DatosLimpios[[#This Row],[Number of Affected Users]]))</f>
        <v>862049</v>
      </c>
      <c r="R1220" s="11">
        <f>DatosLimpios[[#This Row],[Perdida economica UNK]] /DatosLimpios[[#This Row],[Nº de Usuarios Afectados]]</f>
        <v>9.632863097109329</v>
      </c>
      <c r="S1220" s="11" t="str">
        <f>IF(DatosLimpios[[#This Row],[Perdida $ por Usuario]]&gt;100, "Grave",IF(DatosLimpios[[#This Row],[Perdida $ por Usuario]]&gt;40, "Moderada","Leve"))</f>
        <v>Leve</v>
      </c>
      <c r="T1220" s="1" t="str">
        <f t="shared" si="19"/>
        <v>Insider</v>
      </c>
      <c r="U1220" s="3" t="s">
        <v>15</v>
      </c>
      <c r="V1220" s="3" t="s">
        <v>37</v>
      </c>
      <c r="W1220" s="2">
        <v>43</v>
      </c>
      <c r="X1220" s="2" t="str">
        <f>IF(DatosLimpios[[#This Row],[Incident Resolution Time (in Hours)]]&gt;50,"Tardia",IF(DatosLimpios[[#This Row],[Incident Resolution Time (in Hours)]]&gt;20,"Media","Rapida" ))</f>
        <v>Media</v>
      </c>
    </row>
    <row r="1221" spans="1:24" x14ac:dyDescent="0.25">
      <c r="A1221" s="2">
        <v>1229</v>
      </c>
      <c r="B1221" s="3" t="s">
        <v>87</v>
      </c>
      <c r="C12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221" s="1" t="str">
        <f>IFERROR(VLOOKUP(DatosLimpios[[#This Row],[Paises]], TablaRegiones[],2,FALSE), "Otra")</f>
        <v>América</v>
      </c>
      <c r="E1221" s="2">
        <v>2015</v>
      </c>
      <c r="F1221" s="3" t="s">
        <v>22</v>
      </c>
      <c r="G1221" s="2">
        <f xml:space="preserve"> 2025 -DatosLimpios[[#This Row],[Year]]</f>
        <v>10</v>
      </c>
      <c r="H1221" s="1" t="str">
        <f>IF(TRIM(DatosLimpios[[#This Row],[Attack Type]])="","Unknown",PROPER(TRIM(LOWER(DatosLimpios[[#This Row],[Attack Type]]))))</f>
        <v>Man-In-The-Middle</v>
      </c>
      <c r="I1221" s="3" t="s">
        <v>12</v>
      </c>
      <c r="J122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21" s="11">
        <v>3718</v>
      </c>
      <c r="L1221" s="11">
        <f>IF(DatosLimpios[[#This Row],[Financial Loss (in Million $) ]]="",0,ABS(DatosLimpios[[#This Row],[Financial Loss (in Million $) ]]))*1000</f>
        <v>3718000</v>
      </c>
      <c r="M1221" s="11" t="str">
        <f>IF(DatosLimpios[[#This Row],[Perdida economica UNK]]&gt;4000000,"Alta", IF(DatosLimpios[[#This Row],[Perdida economica UNK]]&gt;100000,"Media", "Baja"))</f>
        <v>Media</v>
      </c>
      <c r="N1221" s="18" t="s">
        <v>1270</v>
      </c>
      <c r="O1221" s="3" t="s">
        <v>29</v>
      </c>
      <c r="P1221" s="2">
        <f>IF(DatosLimpios[[#This Row],[Number of Affected Users]]="six hundred",600,VALUE(DatosLimpios[[#This Row],[Number of Affected Users]]))</f>
        <v>270984</v>
      </c>
      <c r="Q1221" s="2">
        <f>IF(DatosLimpios[[#This Row],[Number of Affected Users]]="six hundred",600,VALUE(DatosLimpios[[#This Row],[Number of Affected Users]]))</f>
        <v>270984</v>
      </c>
      <c r="R1221" s="11">
        <f>DatosLimpios[[#This Row],[Perdida economica UNK]] /DatosLimpios[[#This Row],[Nº de Usuarios Afectados]]</f>
        <v>13.720367254155226</v>
      </c>
      <c r="S1221" s="11" t="str">
        <f>IF(DatosLimpios[[#This Row],[Perdida $ por Usuario]]&gt;100, "Grave",IF(DatosLimpios[[#This Row],[Perdida $ por Usuario]]&gt;40, "Moderada","Leve"))</f>
        <v>Leve</v>
      </c>
      <c r="T1221" s="1" t="str">
        <f t="shared" si="19"/>
        <v>Nation-state</v>
      </c>
      <c r="U1221" s="3" t="s">
        <v>52</v>
      </c>
      <c r="V1221" s="3" t="s">
        <v>57</v>
      </c>
      <c r="W1221" s="2">
        <v>28</v>
      </c>
      <c r="X1221" s="2" t="str">
        <f>IF(DatosLimpios[[#This Row],[Incident Resolution Time (in Hours)]]&gt;50,"Tardia",IF(DatosLimpios[[#This Row],[Incident Resolution Time (in Hours)]]&gt;20,"Media","Rapida" ))</f>
        <v>Media</v>
      </c>
    </row>
    <row r="1222" spans="1:24" x14ac:dyDescent="0.25">
      <c r="A1222" s="2">
        <v>1230</v>
      </c>
      <c r="B1222" s="3" t="s">
        <v>45</v>
      </c>
      <c r="C12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22" s="1" t="str">
        <f>IFERROR(VLOOKUP(DatosLimpios[[#This Row],[Paises]], TablaRegiones[],2,FALSE), "Otra")</f>
        <v>Asia</v>
      </c>
      <c r="E1222" s="2">
        <v>2022</v>
      </c>
      <c r="F1222" s="3" t="s">
        <v>63</v>
      </c>
      <c r="G1222" s="2">
        <f xml:space="preserve"> 2025 -DatosLimpios[[#This Row],[Year]]</f>
        <v>3</v>
      </c>
      <c r="H1222" s="1" t="str">
        <f>IF(TRIM(DatosLimpios[[#This Row],[Attack Type]])="","Unknown",PROPER(TRIM(LOWER(DatosLimpios[[#This Row],[Attack Type]]))))</f>
        <v>Malware</v>
      </c>
      <c r="I1222" s="3" t="s">
        <v>69</v>
      </c>
      <c r="J122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22" s="11">
        <v>2709</v>
      </c>
      <c r="L1222" s="11">
        <f>IF(DatosLimpios[[#This Row],[Financial Loss (in Million $) ]]="",0,ABS(DatosLimpios[[#This Row],[Financial Loss (in Million $) ]]))*1000</f>
        <v>2709000</v>
      </c>
      <c r="M1222" s="11" t="str">
        <f>IF(DatosLimpios[[#This Row],[Perdida economica UNK]]&gt;4000000,"Alta", IF(DatosLimpios[[#This Row],[Perdida economica UNK]]&gt;100000,"Media", "Baja"))</f>
        <v>Media</v>
      </c>
      <c r="N1222" s="18" t="s">
        <v>1271</v>
      </c>
      <c r="O1222" s="3" t="s">
        <v>33</v>
      </c>
      <c r="P1222" s="2">
        <f>IF(DatosLimpios[[#This Row],[Number of Affected Users]]="six hundred",600,VALUE(DatosLimpios[[#This Row],[Number of Affected Users]]))</f>
        <v>979810</v>
      </c>
      <c r="Q1222" s="2">
        <f>IF(DatosLimpios[[#This Row],[Number of Affected Users]]="six hundred",600,VALUE(DatosLimpios[[#This Row],[Number of Affected Users]]))</f>
        <v>979810</v>
      </c>
      <c r="R1222" s="11">
        <f>DatosLimpios[[#This Row],[Perdida economica UNK]] /DatosLimpios[[#This Row],[Nº de Usuarios Afectados]]</f>
        <v>2.7648217511558362</v>
      </c>
      <c r="S1222" s="11" t="str">
        <f>IF(DatosLimpios[[#This Row],[Perdida $ por Usuario]]&gt;100, "Grave",IF(DatosLimpios[[#This Row],[Perdida $ por Usuario]]&gt;40, "Moderada","Leve"))</f>
        <v>Leve</v>
      </c>
      <c r="T1222" s="1" t="str">
        <f t="shared" si="19"/>
        <v>Insider</v>
      </c>
      <c r="U1222" s="3" t="s">
        <v>25</v>
      </c>
      <c r="V1222" s="3" t="s">
        <v>16</v>
      </c>
      <c r="W1222" s="2">
        <v>34</v>
      </c>
      <c r="X1222" s="2" t="str">
        <f>IF(DatosLimpios[[#This Row],[Incident Resolution Time (in Hours)]]&gt;50,"Tardia",IF(DatosLimpios[[#This Row],[Incident Resolution Time (in Hours)]]&gt;20,"Media","Rapida" ))</f>
        <v>Media</v>
      </c>
    </row>
    <row r="1223" spans="1:24" x14ac:dyDescent="0.25">
      <c r="A1223" s="2">
        <v>1231</v>
      </c>
      <c r="B1223" s="3" t="s">
        <v>32</v>
      </c>
      <c r="C12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23" s="1" t="str">
        <f>IFERROR(VLOOKUP(DatosLimpios[[#This Row],[Paises]], TablaRegiones[],2,FALSE), "Otra")</f>
        <v>Europa</v>
      </c>
      <c r="E1223" s="2">
        <v>2015</v>
      </c>
      <c r="F1223" s="3" t="s">
        <v>42</v>
      </c>
      <c r="G1223" s="2">
        <f xml:space="preserve"> 2025 -DatosLimpios[[#This Row],[Year]]</f>
        <v>10</v>
      </c>
      <c r="H1223" s="1" t="str">
        <f>IF(TRIM(DatosLimpios[[#This Row],[Attack Type]])="","Unknown",PROPER(TRIM(LOWER(DatosLimpios[[#This Row],[Attack Type]]))))</f>
        <v>Sql Injection</v>
      </c>
      <c r="I1223" s="3" t="s">
        <v>69</v>
      </c>
      <c r="J122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23" s="11">
        <v>72</v>
      </c>
      <c r="L1223" s="11">
        <f>IF(DatosLimpios[[#This Row],[Financial Loss (in Million $) ]]="",0,ABS(DatosLimpios[[#This Row],[Financial Loss (in Million $) ]]))*1000</f>
        <v>72000</v>
      </c>
      <c r="M1223" s="11" t="str">
        <f>IF(DatosLimpios[[#This Row],[Perdida economica UNK]]&gt;4000000,"Alta", IF(DatosLimpios[[#This Row],[Perdida economica UNK]]&gt;100000,"Media", "Baja"))</f>
        <v>Baja</v>
      </c>
      <c r="N1223" s="18" t="s">
        <v>1272</v>
      </c>
      <c r="O1223" s="3" t="s">
        <v>33</v>
      </c>
      <c r="P1223" s="2">
        <f>IF(DatosLimpios[[#This Row],[Number of Affected Users]]="six hundred",600,VALUE(DatosLimpios[[#This Row],[Number of Affected Users]]))</f>
        <v>944106</v>
      </c>
      <c r="Q1223" s="2">
        <f>IF(DatosLimpios[[#This Row],[Number of Affected Users]]="six hundred",600,VALUE(DatosLimpios[[#This Row],[Number of Affected Users]]))</f>
        <v>944106</v>
      </c>
      <c r="R1223" s="11">
        <f>DatosLimpios[[#This Row],[Perdida economica UNK]] /DatosLimpios[[#This Row],[Nº de Usuarios Afectados]]</f>
        <v>7.6262623052919906E-2</v>
      </c>
      <c r="S1223" s="11" t="str">
        <f>IF(DatosLimpios[[#This Row],[Perdida $ por Usuario]]&gt;100, "Grave",IF(DatosLimpios[[#This Row],[Perdida $ por Usuario]]&gt;40, "Moderada","Leve"))</f>
        <v>Leve</v>
      </c>
      <c r="T1223" s="1" t="str">
        <f t="shared" si="19"/>
        <v>Insider</v>
      </c>
      <c r="U1223" s="3" t="s">
        <v>15</v>
      </c>
      <c r="V1223" s="3" t="s">
        <v>16</v>
      </c>
      <c r="W1223" s="2">
        <v>2</v>
      </c>
      <c r="X1223" s="2" t="str">
        <f>IF(DatosLimpios[[#This Row],[Incident Resolution Time (in Hours)]]&gt;50,"Tardia",IF(DatosLimpios[[#This Row],[Incident Resolution Time (in Hours)]]&gt;20,"Media","Rapida" ))</f>
        <v>Rapida</v>
      </c>
    </row>
    <row r="1224" spans="1:24" x14ac:dyDescent="0.25">
      <c r="A1224" s="2">
        <v>1232</v>
      </c>
      <c r="B1224" s="3" t="s">
        <v>60</v>
      </c>
      <c r="C12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24" s="1" t="str">
        <f>IFERROR(VLOOKUP(DatosLimpios[[#This Row],[Paises]], TablaRegiones[],2,FALSE), "Otra")</f>
        <v>Asia</v>
      </c>
      <c r="E1224" s="2">
        <v>2023</v>
      </c>
      <c r="F1224" s="3" t="s">
        <v>50</v>
      </c>
      <c r="G1224" s="2">
        <f xml:space="preserve"> 2025 -DatosLimpios[[#This Row],[Year]]</f>
        <v>2</v>
      </c>
      <c r="H1224" s="1" t="str">
        <f>IF(TRIM(DatosLimpios[[#This Row],[Attack Type]])="","Unknown",PROPER(TRIM(LOWER(DatosLimpios[[#This Row],[Attack Type]]))))</f>
        <v>Phishing</v>
      </c>
      <c r="I1224" s="3" t="s">
        <v>46</v>
      </c>
      <c r="J122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24" s="11">
        <v>924</v>
      </c>
      <c r="L1224" s="11">
        <f>IF(DatosLimpios[[#This Row],[Financial Loss (in Million $) ]]="",0,ABS(DatosLimpios[[#This Row],[Financial Loss (in Million $) ]]))*1000</f>
        <v>924000</v>
      </c>
      <c r="M1224" s="11" t="str">
        <f>IF(DatosLimpios[[#This Row],[Perdida economica UNK]]&gt;4000000,"Alta", IF(DatosLimpios[[#This Row],[Perdida economica UNK]]&gt;100000,"Media", "Baja"))</f>
        <v>Media</v>
      </c>
      <c r="N1224" s="18" t="s">
        <v>1273</v>
      </c>
      <c r="O1224" s="3" t="s">
        <v>29</v>
      </c>
      <c r="P1224" s="2">
        <f>IF(DatosLimpios[[#This Row],[Number of Affected Users]]="six hundred",600,VALUE(DatosLimpios[[#This Row],[Number of Affected Users]]))</f>
        <v>612761</v>
      </c>
      <c r="Q1224" s="2">
        <f>IF(DatosLimpios[[#This Row],[Number of Affected Users]]="six hundred",600,VALUE(DatosLimpios[[#This Row],[Number of Affected Users]]))</f>
        <v>612761</v>
      </c>
      <c r="R1224" s="11">
        <f>DatosLimpios[[#This Row],[Perdida economica UNK]] /DatosLimpios[[#This Row],[Nº de Usuarios Afectados]]</f>
        <v>1.5079288662300636</v>
      </c>
      <c r="S1224" s="11" t="str">
        <f>IF(DatosLimpios[[#This Row],[Perdida $ por Usuario]]&gt;100, "Grave",IF(DatosLimpios[[#This Row],[Perdida $ por Usuario]]&gt;40, "Moderada","Leve"))</f>
        <v>Leve</v>
      </c>
      <c r="T1224" s="1" t="str">
        <f t="shared" si="19"/>
        <v>Nation-state</v>
      </c>
      <c r="U1224" s="3" t="s">
        <v>15</v>
      </c>
      <c r="V1224" s="3" t="s">
        <v>57</v>
      </c>
      <c r="W1224" s="2">
        <v>71</v>
      </c>
      <c r="X1224" s="2" t="str">
        <f>IF(DatosLimpios[[#This Row],[Incident Resolution Time (in Hours)]]&gt;50,"Tardia",IF(DatosLimpios[[#This Row],[Incident Resolution Time (in Hours)]]&gt;20,"Media","Rapida" ))</f>
        <v>Tardia</v>
      </c>
    </row>
    <row r="1225" spans="1:24" x14ac:dyDescent="0.25">
      <c r="A1225" s="2">
        <v>1233</v>
      </c>
      <c r="B1225" s="3" t="s">
        <v>58</v>
      </c>
      <c r="C12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25" s="1" t="str">
        <f>IFERROR(VLOOKUP(DatosLimpios[[#This Row],[Paises]], TablaRegiones[],2,FALSE), "Otra")</f>
        <v>Oceanía</v>
      </c>
      <c r="E1225" s="2">
        <v>2018</v>
      </c>
      <c r="F1225" s="3" t="s">
        <v>63</v>
      </c>
      <c r="G1225" s="2">
        <f xml:space="preserve"> 2025 -DatosLimpios[[#This Row],[Year]]</f>
        <v>7</v>
      </c>
      <c r="H1225" s="1" t="str">
        <f>IF(TRIM(DatosLimpios[[#This Row],[Attack Type]])="","Unknown",PROPER(TRIM(LOWER(DatosLimpios[[#This Row],[Attack Type]]))))</f>
        <v>Malware</v>
      </c>
      <c r="I1225" s="3" t="s">
        <v>27</v>
      </c>
      <c r="J122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25" s="11">
        <v>869</v>
      </c>
      <c r="L1225" s="11">
        <f>IF(DatosLimpios[[#This Row],[Financial Loss (in Million $) ]]="",0,ABS(DatosLimpios[[#This Row],[Financial Loss (in Million $) ]]))*1000</f>
        <v>869000</v>
      </c>
      <c r="M1225" s="11" t="str">
        <f>IF(DatosLimpios[[#This Row],[Perdida economica UNK]]&gt;4000000,"Alta", IF(DatosLimpios[[#This Row],[Perdida economica UNK]]&gt;100000,"Media", "Baja"))</f>
        <v>Media</v>
      </c>
      <c r="N1225" s="18" t="s">
        <v>1274</v>
      </c>
      <c r="O1225" s="3" t="s">
        <v>14</v>
      </c>
      <c r="P1225" s="2">
        <f>IF(DatosLimpios[[#This Row],[Number of Affected Users]]="six hundred",600,VALUE(DatosLimpios[[#This Row],[Number of Affected Users]]))</f>
        <v>813960</v>
      </c>
      <c r="Q1225" s="2">
        <f>IF(DatosLimpios[[#This Row],[Number of Affected Users]]="six hundred",600,VALUE(DatosLimpios[[#This Row],[Number of Affected Users]]))</f>
        <v>813960</v>
      </c>
      <c r="R1225" s="11">
        <f>DatosLimpios[[#This Row],[Perdida economica UNK]] /DatosLimpios[[#This Row],[Nº de Usuarios Afectados]]</f>
        <v>1.0676200304683277</v>
      </c>
      <c r="S1225" s="11" t="str">
        <f>IF(DatosLimpios[[#This Row],[Perdida $ por Usuario]]&gt;100, "Grave",IF(DatosLimpios[[#This Row],[Perdida $ por Usuario]]&gt;40, "Moderada","Leve"))</f>
        <v>Leve</v>
      </c>
      <c r="T1225" s="1" t="str">
        <f t="shared" si="19"/>
        <v>Hacker Group</v>
      </c>
      <c r="U1225" s="3" t="s">
        <v>25</v>
      </c>
      <c r="V1225" s="3" t="s">
        <v>16</v>
      </c>
      <c r="W1225" s="2">
        <v>6</v>
      </c>
      <c r="X1225" s="2" t="str">
        <f>IF(DatosLimpios[[#This Row],[Incident Resolution Time (in Hours)]]&gt;50,"Tardia",IF(DatosLimpios[[#This Row],[Incident Resolution Time (in Hours)]]&gt;20,"Media","Rapida" ))</f>
        <v>Rapida</v>
      </c>
    </row>
    <row r="1226" spans="1:24" x14ac:dyDescent="0.25">
      <c r="A1226" s="2">
        <v>1234</v>
      </c>
      <c r="B1226" s="3" t="s">
        <v>32</v>
      </c>
      <c r="C12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26" s="1" t="str">
        <f>IFERROR(VLOOKUP(DatosLimpios[[#This Row],[Paises]], TablaRegiones[],2,FALSE), "Otra")</f>
        <v>Europa</v>
      </c>
      <c r="E1226" s="2">
        <v>2021</v>
      </c>
      <c r="F1226" s="3" t="s">
        <v>39</v>
      </c>
      <c r="G1226" s="2">
        <f xml:space="preserve"> 2025 -DatosLimpios[[#This Row],[Year]]</f>
        <v>4</v>
      </c>
      <c r="H1226" s="1" t="str">
        <f>IF(TRIM(DatosLimpios[[#This Row],[Attack Type]])="","Unknown",PROPER(TRIM(LOWER(DatosLimpios[[#This Row],[Attack Type]]))))</f>
        <v>Ddos</v>
      </c>
      <c r="I1226" s="3" t="s">
        <v>47</v>
      </c>
      <c r="J122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26" s="11">
        <v>3207</v>
      </c>
      <c r="L1226" s="11">
        <f>IF(DatosLimpios[[#This Row],[Financial Loss (in Million $) ]]="",0,ABS(DatosLimpios[[#This Row],[Financial Loss (in Million $) ]]))*1000</f>
        <v>3207000</v>
      </c>
      <c r="M1226" s="11" t="str">
        <f>IF(DatosLimpios[[#This Row],[Perdida economica UNK]]&gt;4000000,"Alta", IF(DatosLimpios[[#This Row],[Perdida economica UNK]]&gt;100000,"Media", "Baja"))</f>
        <v>Media</v>
      </c>
      <c r="N1226" s="18" t="s">
        <v>1275</v>
      </c>
      <c r="O1226" s="3" t="s">
        <v>36</v>
      </c>
      <c r="P1226" s="2">
        <f>IF(DatosLimpios[[#This Row],[Number of Affected Users]]="six hundred",600,VALUE(DatosLimpios[[#This Row],[Number of Affected Users]]))</f>
        <v>510895</v>
      </c>
      <c r="Q1226" s="2">
        <f>IF(DatosLimpios[[#This Row],[Number of Affected Users]]="six hundred",600,VALUE(DatosLimpios[[#This Row],[Number of Affected Users]]))</f>
        <v>510895</v>
      </c>
      <c r="R1226" s="11">
        <f>DatosLimpios[[#This Row],[Perdida economica UNK]] /DatosLimpios[[#This Row],[Nº de Usuarios Afectados]]</f>
        <v>6.2772193895027355</v>
      </c>
      <c r="S1226" s="11" t="str">
        <f>IF(DatosLimpios[[#This Row],[Perdida $ por Usuario]]&gt;100, "Grave",IF(DatosLimpios[[#This Row],[Perdida $ por Usuario]]&gt;40, "Moderada","Leve"))</f>
        <v>Leve</v>
      </c>
      <c r="T1226" s="1" t="str">
        <f t="shared" si="19"/>
        <v>Unknown</v>
      </c>
      <c r="U1226" s="3" t="s">
        <v>25</v>
      </c>
      <c r="V1226" s="3" t="s">
        <v>37</v>
      </c>
      <c r="W1226" s="2">
        <v>6</v>
      </c>
      <c r="X1226" s="2" t="str">
        <f>IF(DatosLimpios[[#This Row],[Incident Resolution Time (in Hours)]]&gt;50,"Tardia",IF(DatosLimpios[[#This Row],[Incident Resolution Time (in Hours)]]&gt;20,"Media","Rapida" ))</f>
        <v>Rapida</v>
      </c>
    </row>
    <row r="1227" spans="1:24" x14ac:dyDescent="0.25">
      <c r="A1227" s="2">
        <v>1235</v>
      </c>
      <c r="B1227" s="3" t="s">
        <v>45</v>
      </c>
      <c r="C12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27" s="1" t="str">
        <f>IFERROR(VLOOKUP(DatosLimpios[[#This Row],[Paises]], TablaRegiones[],2,FALSE), "Otra")</f>
        <v>Asia</v>
      </c>
      <c r="E1227" s="2">
        <v>2023</v>
      </c>
      <c r="F1227" s="3" t="s">
        <v>63</v>
      </c>
      <c r="G1227" s="2">
        <f xml:space="preserve"> 2025 -DatosLimpios[[#This Row],[Year]]</f>
        <v>2</v>
      </c>
      <c r="H1227" s="1" t="str">
        <f>IF(TRIM(DatosLimpios[[#This Row],[Attack Type]])="","Unknown",PROPER(TRIM(LOWER(DatosLimpios[[#This Row],[Attack Type]]))))</f>
        <v>Malware</v>
      </c>
      <c r="I1227" s="3" t="s">
        <v>47</v>
      </c>
      <c r="J122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27" s="11">
        <v>7194</v>
      </c>
      <c r="L1227" s="11">
        <f>IF(DatosLimpios[[#This Row],[Financial Loss (in Million $) ]]="",0,ABS(DatosLimpios[[#This Row],[Financial Loss (in Million $) ]]))*1000</f>
        <v>7194000</v>
      </c>
      <c r="M1227" s="11" t="str">
        <f>IF(DatosLimpios[[#This Row],[Perdida economica UNK]]&gt;4000000,"Alta", IF(DatosLimpios[[#This Row],[Perdida economica UNK]]&gt;100000,"Media", "Baja"))</f>
        <v>Alta</v>
      </c>
      <c r="N1227" s="18" t="s">
        <v>1276</v>
      </c>
      <c r="O1227" s="3" t="s">
        <v>33</v>
      </c>
      <c r="P1227" s="2">
        <f>IF(DatosLimpios[[#This Row],[Number of Affected Users]]="six hundred",600,VALUE(DatosLimpios[[#This Row],[Number of Affected Users]]))</f>
        <v>652957</v>
      </c>
      <c r="Q1227" s="2">
        <f>IF(DatosLimpios[[#This Row],[Number of Affected Users]]="six hundred",600,VALUE(DatosLimpios[[#This Row],[Number of Affected Users]]))</f>
        <v>652957</v>
      </c>
      <c r="R1227" s="11">
        <f>DatosLimpios[[#This Row],[Perdida economica UNK]] /DatosLimpios[[#This Row],[Nº de Usuarios Afectados]]</f>
        <v>11.01757083544552</v>
      </c>
      <c r="S1227" s="11" t="str">
        <f>IF(DatosLimpios[[#This Row],[Perdida $ por Usuario]]&gt;100, "Grave",IF(DatosLimpios[[#This Row],[Perdida $ por Usuario]]&gt;40, "Moderada","Leve"))</f>
        <v>Leve</v>
      </c>
      <c r="T1227" s="1" t="str">
        <f t="shared" si="19"/>
        <v>Insider</v>
      </c>
      <c r="U1227" s="3" t="s">
        <v>25</v>
      </c>
      <c r="V1227" s="3" t="s">
        <v>57</v>
      </c>
      <c r="W1227" s="2">
        <v>65</v>
      </c>
      <c r="X1227" s="2" t="str">
        <f>IF(DatosLimpios[[#This Row],[Incident Resolution Time (in Hours)]]&gt;50,"Tardia",IF(DatosLimpios[[#This Row],[Incident Resolution Time (in Hours)]]&gt;20,"Media","Rapida" ))</f>
        <v>Tardia</v>
      </c>
    </row>
    <row r="1228" spans="1:24" x14ac:dyDescent="0.25">
      <c r="A1228" s="2">
        <v>1236</v>
      </c>
      <c r="B1228" s="3" t="s">
        <v>71</v>
      </c>
      <c r="C12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228" s="1" t="str">
        <f>IFERROR(VLOOKUP(DatosLimpios[[#This Row],[Paises]], TablaRegiones[],2,FALSE), "Otra")</f>
        <v>Asia</v>
      </c>
      <c r="E1228" s="2">
        <v>2022</v>
      </c>
      <c r="F1228" s="3" t="s">
        <v>17</v>
      </c>
      <c r="G1228" s="2">
        <f xml:space="preserve"> 2025 -DatosLimpios[[#This Row],[Year]]</f>
        <v>3</v>
      </c>
      <c r="H1228" s="1" t="str">
        <f>IF(TRIM(DatosLimpios[[#This Row],[Attack Type]])="","Unknown",PROPER(TRIM(LOWER(DatosLimpios[[#This Row],[Attack Type]]))))</f>
        <v>Ransomware</v>
      </c>
      <c r="I1228" s="3" t="s">
        <v>23</v>
      </c>
      <c r="J122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28" s="11">
        <v>8409</v>
      </c>
      <c r="L1228" s="11">
        <f>IF(DatosLimpios[[#This Row],[Financial Loss (in Million $) ]]="",0,ABS(DatosLimpios[[#This Row],[Financial Loss (in Million $) ]]))*1000</f>
        <v>8409000</v>
      </c>
      <c r="M1228" s="11" t="str">
        <f>IF(DatosLimpios[[#This Row],[Perdida economica UNK]]&gt;4000000,"Alta", IF(DatosLimpios[[#This Row],[Perdida economica UNK]]&gt;100000,"Media", "Baja"))</f>
        <v>Alta</v>
      </c>
      <c r="N1228" s="18" t="s">
        <v>1277</v>
      </c>
      <c r="O1228" s="3" t="s">
        <v>36</v>
      </c>
      <c r="P1228" s="2">
        <f>IF(DatosLimpios[[#This Row],[Number of Affected Users]]="six hundred",600,VALUE(DatosLimpios[[#This Row],[Number of Affected Users]]))</f>
        <v>991854</v>
      </c>
      <c r="Q1228" s="2">
        <f>IF(DatosLimpios[[#This Row],[Number of Affected Users]]="six hundred",600,VALUE(DatosLimpios[[#This Row],[Number of Affected Users]]))</f>
        <v>991854</v>
      </c>
      <c r="R1228" s="11">
        <f>DatosLimpios[[#This Row],[Perdida economica UNK]] /DatosLimpios[[#This Row],[Nº de Usuarios Afectados]]</f>
        <v>8.4780622954588072</v>
      </c>
      <c r="S1228" s="11" t="str">
        <f>IF(DatosLimpios[[#This Row],[Perdida $ por Usuario]]&gt;100, "Grave",IF(DatosLimpios[[#This Row],[Perdida $ por Usuario]]&gt;40, "Moderada","Leve"))</f>
        <v>Leve</v>
      </c>
      <c r="T1228" s="1" t="str">
        <f t="shared" si="19"/>
        <v>Unknown</v>
      </c>
      <c r="U1228" s="3" t="s">
        <v>15</v>
      </c>
      <c r="V1228" s="3" t="s">
        <v>16</v>
      </c>
      <c r="W1228" s="2">
        <v>11</v>
      </c>
      <c r="X1228" s="2" t="str">
        <f>IF(DatosLimpios[[#This Row],[Incident Resolution Time (in Hours)]]&gt;50,"Tardia",IF(DatosLimpios[[#This Row],[Incident Resolution Time (in Hours)]]&gt;20,"Media","Rapida" ))</f>
        <v>Rapida</v>
      </c>
    </row>
    <row r="1229" spans="1:24" x14ac:dyDescent="0.25">
      <c r="A1229" s="2">
        <v>1237</v>
      </c>
      <c r="B1229" s="3" t="s">
        <v>45</v>
      </c>
      <c r="C12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29" s="1" t="str">
        <f>IFERROR(VLOOKUP(DatosLimpios[[#This Row],[Paises]], TablaRegiones[],2,FALSE), "Otra")</f>
        <v>Asia</v>
      </c>
      <c r="E1229" s="2">
        <v>2018</v>
      </c>
      <c r="F1229" s="3" t="s">
        <v>17</v>
      </c>
      <c r="G1229" s="2">
        <f xml:space="preserve"> 2025 -DatosLimpios[[#This Row],[Year]]</f>
        <v>7</v>
      </c>
      <c r="H1229" s="1" t="str">
        <f>IF(TRIM(DatosLimpios[[#This Row],[Attack Type]])="","Unknown",PROPER(TRIM(LOWER(DatosLimpios[[#This Row],[Attack Type]]))))</f>
        <v>Ransomware</v>
      </c>
      <c r="I1229" s="3" t="s">
        <v>18</v>
      </c>
      <c r="J122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29" s="11">
        <v>5606</v>
      </c>
      <c r="L1229" s="11">
        <f>IF(DatosLimpios[[#This Row],[Financial Loss (in Million $) ]]="",0,ABS(DatosLimpios[[#This Row],[Financial Loss (in Million $) ]]))*1000</f>
        <v>5606000</v>
      </c>
      <c r="M1229" s="11" t="str">
        <f>IF(DatosLimpios[[#This Row],[Perdida economica UNK]]&gt;4000000,"Alta", IF(DatosLimpios[[#This Row],[Perdida economica UNK]]&gt;100000,"Media", "Baja"))</f>
        <v>Alta</v>
      </c>
      <c r="N1229" s="18" t="s">
        <v>1278</v>
      </c>
      <c r="O1229" s="3" t="s">
        <v>36</v>
      </c>
      <c r="P1229" s="2">
        <f>IF(DatosLimpios[[#This Row],[Number of Affected Users]]="six hundred",600,VALUE(DatosLimpios[[#This Row],[Number of Affected Users]]))</f>
        <v>382041</v>
      </c>
      <c r="Q1229" s="2">
        <f>IF(DatosLimpios[[#This Row],[Number of Affected Users]]="six hundred",600,VALUE(DatosLimpios[[#This Row],[Number of Affected Users]]))</f>
        <v>382041</v>
      </c>
      <c r="R1229" s="11">
        <f>DatosLimpios[[#This Row],[Perdida economica UNK]] /DatosLimpios[[#This Row],[Nº de Usuarios Afectados]]</f>
        <v>14.673817731604723</v>
      </c>
      <c r="S1229" s="11" t="str">
        <f>IF(DatosLimpios[[#This Row],[Perdida $ por Usuario]]&gt;100, "Grave",IF(DatosLimpios[[#This Row],[Perdida $ por Usuario]]&gt;40, "Moderada","Leve"))</f>
        <v>Leve</v>
      </c>
      <c r="T1229" s="1" t="str">
        <f t="shared" si="19"/>
        <v>Unknown</v>
      </c>
      <c r="U1229" s="3" t="s">
        <v>25</v>
      </c>
      <c r="V1229" s="3" t="s">
        <v>57</v>
      </c>
      <c r="W1229" s="2">
        <v>4</v>
      </c>
      <c r="X1229" s="2" t="str">
        <f>IF(DatosLimpios[[#This Row],[Incident Resolution Time (in Hours)]]&gt;50,"Tardia",IF(DatosLimpios[[#This Row],[Incident Resolution Time (in Hours)]]&gt;20,"Media","Rapida" ))</f>
        <v>Rapida</v>
      </c>
    </row>
    <row r="1230" spans="1:24" x14ac:dyDescent="0.25">
      <c r="A1230" s="2">
        <v>1238</v>
      </c>
      <c r="B1230" s="3" t="s">
        <v>87</v>
      </c>
      <c r="C12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230" s="1" t="str">
        <f>IFERROR(VLOOKUP(DatosLimpios[[#This Row],[Paises]], TablaRegiones[],2,FALSE), "Otra")</f>
        <v>América</v>
      </c>
      <c r="E1230" s="2">
        <v>2015</v>
      </c>
      <c r="F1230" s="3" t="s">
        <v>22</v>
      </c>
      <c r="G1230" s="2">
        <f xml:space="preserve"> 2025 -DatosLimpios[[#This Row],[Year]]</f>
        <v>10</v>
      </c>
      <c r="H1230" s="1" t="str">
        <f>IF(TRIM(DatosLimpios[[#This Row],[Attack Type]])="","Unknown",PROPER(TRIM(LOWER(DatosLimpios[[#This Row],[Attack Type]]))))</f>
        <v>Man-In-The-Middle</v>
      </c>
      <c r="I1230" s="3" t="s">
        <v>69</v>
      </c>
      <c r="J123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30" s="11">
        <v>4776</v>
      </c>
      <c r="L1230" s="11">
        <f>IF(DatosLimpios[[#This Row],[Financial Loss (in Million $) ]]="",0,ABS(DatosLimpios[[#This Row],[Financial Loss (in Million $) ]]))*1000</f>
        <v>4776000</v>
      </c>
      <c r="M1230" s="11" t="str">
        <f>IF(DatosLimpios[[#This Row],[Perdida economica UNK]]&gt;4000000,"Alta", IF(DatosLimpios[[#This Row],[Perdida economica UNK]]&gt;100000,"Media", "Baja"))</f>
        <v>Alta</v>
      </c>
      <c r="N1230" s="18" t="s">
        <v>1279</v>
      </c>
      <c r="O1230" s="3" t="s">
        <v>36</v>
      </c>
      <c r="P1230" s="2">
        <f>IF(DatosLimpios[[#This Row],[Number of Affected Users]]="six hundred",600,VALUE(DatosLimpios[[#This Row],[Number of Affected Users]]))</f>
        <v>428556</v>
      </c>
      <c r="Q1230" s="2">
        <f>IF(DatosLimpios[[#This Row],[Number of Affected Users]]="six hundred",600,VALUE(DatosLimpios[[#This Row],[Number of Affected Users]]))</f>
        <v>428556</v>
      </c>
      <c r="R1230" s="11">
        <f>DatosLimpios[[#This Row],[Perdida economica UNK]] /DatosLimpios[[#This Row],[Nº de Usuarios Afectados]]</f>
        <v>11.144401198443145</v>
      </c>
      <c r="S1230" s="11" t="str">
        <f>IF(DatosLimpios[[#This Row],[Perdida $ por Usuario]]&gt;100, "Grave",IF(DatosLimpios[[#This Row],[Perdida $ por Usuario]]&gt;40, "Moderada","Leve"))</f>
        <v>Leve</v>
      </c>
      <c r="T1230" s="1" t="str">
        <f t="shared" si="19"/>
        <v>Unknown</v>
      </c>
      <c r="U1230" s="3" t="s">
        <v>25</v>
      </c>
      <c r="V1230" s="3" t="s">
        <v>37</v>
      </c>
      <c r="W1230" s="2">
        <v>15</v>
      </c>
      <c r="X1230" s="2" t="str">
        <f>IF(DatosLimpios[[#This Row],[Incident Resolution Time (in Hours)]]&gt;50,"Tardia",IF(DatosLimpios[[#This Row],[Incident Resolution Time (in Hours)]]&gt;20,"Media","Rapida" ))</f>
        <v>Rapida</v>
      </c>
    </row>
    <row r="1231" spans="1:24" x14ac:dyDescent="0.25">
      <c r="A1231" s="2">
        <v>1239</v>
      </c>
      <c r="B1231" s="3" t="s">
        <v>26</v>
      </c>
      <c r="C12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31" s="1" t="str">
        <f>IFERROR(VLOOKUP(DatosLimpios[[#This Row],[Paises]], TablaRegiones[],2,FALSE), "Otra")</f>
        <v>Europa</v>
      </c>
      <c r="E1231" s="2">
        <v>2019</v>
      </c>
      <c r="F1231" s="3" t="s">
        <v>42</v>
      </c>
      <c r="G1231" s="2">
        <f xml:space="preserve"> 2025 -DatosLimpios[[#This Row],[Year]]</f>
        <v>6</v>
      </c>
      <c r="H1231" s="1" t="str">
        <f>IF(TRIM(DatosLimpios[[#This Row],[Attack Type]])="","Unknown",PROPER(TRIM(LOWER(DatosLimpios[[#This Row],[Attack Type]]))))</f>
        <v>Sql Injection</v>
      </c>
      <c r="I1231" s="3" t="s">
        <v>46</v>
      </c>
      <c r="J123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31" s="11">
        <v>7934</v>
      </c>
      <c r="L1231" s="11">
        <f>IF(DatosLimpios[[#This Row],[Financial Loss (in Million $) ]]="",0,ABS(DatosLimpios[[#This Row],[Financial Loss (in Million $) ]]))*1000</f>
        <v>7934000</v>
      </c>
      <c r="M1231" s="11" t="str">
        <f>IF(DatosLimpios[[#This Row],[Perdida economica UNK]]&gt;4000000,"Alta", IF(DatosLimpios[[#This Row],[Perdida economica UNK]]&gt;100000,"Media", "Baja"))</f>
        <v>Alta</v>
      </c>
      <c r="N1231" s="18" t="s">
        <v>1280</v>
      </c>
      <c r="O1231" s="3" t="s">
        <v>33</v>
      </c>
      <c r="P1231" s="2">
        <f>IF(DatosLimpios[[#This Row],[Number of Affected Users]]="six hundred",600,VALUE(DatosLimpios[[#This Row],[Number of Affected Users]]))</f>
        <v>455556</v>
      </c>
      <c r="Q1231" s="2">
        <f>IF(DatosLimpios[[#This Row],[Number of Affected Users]]="six hundred",600,VALUE(DatosLimpios[[#This Row],[Number of Affected Users]]))</f>
        <v>455556</v>
      </c>
      <c r="R1231" s="11">
        <f>DatosLimpios[[#This Row],[Perdida economica UNK]] /DatosLimpios[[#This Row],[Nº de Usuarios Afectados]]</f>
        <v>17.416080569677494</v>
      </c>
      <c r="S1231" s="11" t="str">
        <f>IF(DatosLimpios[[#This Row],[Perdida $ por Usuario]]&gt;100, "Grave",IF(DatosLimpios[[#This Row],[Perdida $ por Usuario]]&gt;40, "Moderada","Leve"))</f>
        <v>Leve</v>
      </c>
      <c r="T1231" s="1" t="str">
        <f t="shared" si="19"/>
        <v>Insider</v>
      </c>
      <c r="U1231" s="3" t="s">
        <v>34</v>
      </c>
      <c r="V1231" s="3" t="s">
        <v>49</v>
      </c>
      <c r="W1231" s="2">
        <v>1</v>
      </c>
      <c r="X1231" s="2" t="str">
        <f>IF(DatosLimpios[[#This Row],[Incident Resolution Time (in Hours)]]&gt;50,"Tardia",IF(DatosLimpios[[#This Row],[Incident Resolution Time (in Hours)]]&gt;20,"Media","Rapida" ))</f>
        <v>Rapida</v>
      </c>
    </row>
    <row r="1232" spans="1:24" x14ac:dyDescent="0.25">
      <c r="A1232" s="2">
        <v>1240</v>
      </c>
      <c r="B1232" s="3" t="s">
        <v>58</v>
      </c>
      <c r="C12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32" s="1" t="str">
        <f>IFERROR(VLOOKUP(DatosLimpios[[#This Row],[Paises]], TablaRegiones[],2,FALSE), "Otra")</f>
        <v>Oceanía</v>
      </c>
      <c r="E1232" s="2">
        <v>2022</v>
      </c>
      <c r="F1232" s="3" t="s">
        <v>17</v>
      </c>
      <c r="G1232" s="2">
        <f xml:space="preserve"> 2025 -DatosLimpios[[#This Row],[Year]]</f>
        <v>3</v>
      </c>
      <c r="H1232" s="1" t="str">
        <f>IF(TRIM(DatosLimpios[[#This Row],[Attack Type]])="","Unknown",PROPER(TRIM(LOWER(DatosLimpios[[#This Row],[Attack Type]]))))</f>
        <v>Ransomware</v>
      </c>
      <c r="I1232" s="3" t="s">
        <v>47</v>
      </c>
      <c r="J123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32" s="11">
        <v>1758</v>
      </c>
      <c r="L1232" s="11">
        <f>IF(DatosLimpios[[#This Row],[Financial Loss (in Million $) ]]="",0,ABS(DatosLimpios[[#This Row],[Financial Loss (in Million $) ]]))*1000</f>
        <v>1758000</v>
      </c>
      <c r="M1232" s="11" t="str">
        <f>IF(DatosLimpios[[#This Row],[Perdida economica UNK]]&gt;4000000,"Alta", IF(DatosLimpios[[#This Row],[Perdida economica UNK]]&gt;100000,"Media", "Baja"))</f>
        <v>Media</v>
      </c>
      <c r="N1232" s="18" t="s">
        <v>1281</v>
      </c>
      <c r="O1232" s="3" t="s">
        <v>36</v>
      </c>
      <c r="P1232" s="2">
        <f>IF(DatosLimpios[[#This Row],[Number of Affected Users]]="six hundred",600,VALUE(DatosLimpios[[#This Row],[Number of Affected Users]]))</f>
        <v>18399</v>
      </c>
      <c r="Q1232" s="2">
        <f>IF(DatosLimpios[[#This Row],[Number of Affected Users]]="six hundred",600,VALUE(DatosLimpios[[#This Row],[Number of Affected Users]]))</f>
        <v>18399</v>
      </c>
      <c r="R1232" s="11">
        <f>DatosLimpios[[#This Row],[Perdida economica UNK]] /DatosLimpios[[#This Row],[Nº de Usuarios Afectados]]</f>
        <v>95.548671123430623</v>
      </c>
      <c r="S1232" s="11" t="str">
        <f>IF(DatosLimpios[[#This Row],[Perdida $ por Usuario]]&gt;100, "Grave",IF(DatosLimpios[[#This Row],[Perdida $ por Usuario]]&gt;40, "Moderada","Leve"))</f>
        <v>Moderada</v>
      </c>
      <c r="T1232" s="1" t="str">
        <f t="shared" si="19"/>
        <v>Unknown</v>
      </c>
      <c r="U1232" s="3" t="s">
        <v>52</v>
      </c>
      <c r="V1232" s="3" t="s">
        <v>49</v>
      </c>
      <c r="W1232" s="2">
        <v>14</v>
      </c>
      <c r="X1232" s="2" t="str">
        <f>IF(DatosLimpios[[#This Row],[Incident Resolution Time (in Hours)]]&gt;50,"Tardia",IF(DatosLimpios[[#This Row],[Incident Resolution Time (in Hours)]]&gt;20,"Media","Rapida" ))</f>
        <v>Rapida</v>
      </c>
    </row>
    <row r="1233" spans="1:24" x14ac:dyDescent="0.25">
      <c r="A1233" s="2">
        <v>1241</v>
      </c>
      <c r="B1233" s="3" t="s">
        <v>32</v>
      </c>
      <c r="C12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33" s="1" t="str">
        <f>IFERROR(VLOOKUP(DatosLimpios[[#This Row],[Paises]], TablaRegiones[],2,FALSE), "Otra")</f>
        <v>Europa</v>
      </c>
      <c r="E1233" s="2">
        <v>2016</v>
      </c>
      <c r="F1233" s="3" t="s">
        <v>22</v>
      </c>
      <c r="G1233" s="2">
        <f xml:space="preserve"> 2025 -DatosLimpios[[#This Row],[Year]]</f>
        <v>9</v>
      </c>
      <c r="H1233" s="1" t="str">
        <f>IF(TRIM(DatosLimpios[[#This Row],[Attack Type]])="","Unknown",PROPER(TRIM(LOWER(DatosLimpios[[#This Row],[Attack Type]]))))</f>
        <v>Man-In-The-Middle</v>
      </c>
      <c r="I1233" s="3" t="s">
        <v>69</v>
      </c>
      <c r="J123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33" s="11">
        <v>9779</v>
      </c>
      <c r="L1233" s="11">
        <f>IF(DatosLimpios[[#This Row],[Financial Loss (in Million $) ]]="",0,ABS(DatosLimpios[[#This Row],[Financial Loss (in Million $) ]]))*1000</f>
        <v>9779000</v>
      </c>
      <c r="M1233" s="11" t="str">
        <f>IF(DatosLimpios[[#This Row],[Perdida economica UNK]]&gt;4000000,"Alta", IF(DatosLimpios[[#This Row],[Perdida economica UNK]]&gt;100000,"Media", "Baja"))</f>
        <v>Alta</v>
      </c>
      <c r="N1233" s="18" t="s">
        <v>1282</v>
      </c>
      <c r="O1233" s="3" t="s">
        <v>29</v>
      </c>
      <c r="P1233" s="2">
        <f>IF(DatosLimpios[[#This Row],[Number of Affected Users]]="six hundred",600,VALUE(DatosLimpios[[#This Row],[Number of Affected Users]]))</f>
        <v>984519</v>
      </c>
      <c r="Q1233" s="2">
        <f>IF(DatosLimpios[[#This Row],[Number of Affected Users]]="six hundred",600,VALUE(DatosLimpios[[#This Row],[Number of Affected Users]]))</f>
        <v>984519</v>
      </c>
      <c r="R1233" s="11">
        <f>DatosLimpios[[#This Row],[Perdida economica UNK]] /DatosLimpios[[#This Row],[Nº de Usuarios Afectados]]</f>
        <v>9.9327691999849677</v>
      </c>
      <c r="S1233" s="11" t="str">
        <f>IF(DatosLimpios[[#This Row],[Perdida $ por Usuario]]&gt;100, "Grave",IF(DatosLimpios[[#This Row],[Perdida $ por Usuario]]&gt;40, "Moderada","Leve"))</f>
        <v>Leve</v>
      </c>
      <c r="T1233" s="1" t="str">
        <f t="shared" si="19"/>
        <v>Nation-state</v>
      </c>
      <c r="U1233" s="3" t="s">
        <v>15</v>
      </c>
      <c r="V1233" s="3" t="s">
        <v>49</v>
      </c>
      <c r="W1233" s="2">
        <v>57</v>
      </c>
      <c r="X1233" s="2" t="str">
        <f>IF(DatosLimpios[[#This Row],[Incident Resolution Time (in Hours)]]&gt;50,"Tardia",IF(DatosLimpios[[#This Row],[Incident Resolution Time (in Hours)]]&gt;20,"Media","Rapida" ))</f>
        <v>Tardia</v>
      </c>
    </row>
    <row r="1234" spans="1:24" x14ac:dyDescent="0.25">
      <c r="A1234" s="2">
        <v>1242</v>
      </c>
      <c r="B1234" s="3" t="s">
        <v>66</v>
      </c>
      <c r="C12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234" s="1" t="str">
        <f>IFERROR(VLOOKUP(DatosLimpios[[#This Row],[Paises]], TablaRegiones[],2,FALSE), "Otra")</f>
        <v>América</v>
      </c>
      <c r="E1234" s="2">
        <v>2021</v>
      </c>
      <c r="F1234" s="3" t="s">
        <v>39</v>
      </c>
      <c r="G1234" s="2">
        <f xml:space="preserve"> 2025 -DatosLimpios[[#This Row],[Year]]</f>
        <v>4</v>
      </c>
      <c r="H1234" s="1" t="str">
        <f>IF(TRIM(DatosLimpios[[#This Row],[Attack Type]])="","Unknown",PROPER(TRIM(LOWER(DatosLimpios[[#This Row],[Attack Type]]))))</f>
        <v>Ddos</v>
      </c>
      <c r="I1234" s="3" t="s">
        <v>18</v>
      </c>
      <c r="J123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34" s="11">
        <v>751</v>
      </c>
      <c r="L1234" s="11">
        <f>IF(DatosLimpios[[#This Row],[Financial Loss (in Million $) ]]="",0,ABS(DatosLimpios[[#This Row],[Financial Loss (in Million $) ]]))*1000</f>
        <v>751000</v>
      </c>
      <c r="M1234" s="11" t="str">
        <f>IF(DatosLimpios[[#This Row],[Perdida economica UNK]]&gt;4000000,"Alta", IF(DatosLimpios[[#This Row],[Perdida economica UNK]]&gt;100000,"Media", "Baja"))</f>
        <v>Media</v>
      </c>
      <c r="N1234" s="18" t="s">
        <v>1283</v>
      </c>
      <c r="O1234" s="3" t="s">
        <v>14</v>
      </c>
      <c r="P1234" s="2">
        <f>IF(DatosLimpios[[#This Row],[Number of Affected Users]]="six hundred",600,VALUE(DatosLimpios[[#This Row],[Number of Affected Users]]))</f>
        <v>740795</v>
      </c>
      <c r="Q1234" s="2">
        <f>IF(DatosLimpios[[#This Row],[Number of Affected Users]]="six hundred",600,VALUE(DatosLimpios[[#This Row],[Number of Affected Users]]))</f>
        <v>740795</v>
      </c>
      <c r="R1234" s="11">
        <f>DatosLimpios[[#This Row],[Perdida economica UNK]] /DatosLimpios[[#This Row],[Nº de Usuarios Afectados]]</f>
        <v>1.0137757409269772</v>
      </c>
      <c r="S1234" s="11" t="str">
        <f>IF(DatosLimpios[[#This Row],[Perdida $ por Usuario]]&gt;100, "Grave",IF(DatosLimpios[[#This Row],[Perdida $ por Usuario]]&gt;40, "Moderada","Leve"))</f>
        <v>Leve</v>
      </c>
      <c r="T1234" s="1" t="str">
        <f t="shared" si="19"/>
        <v>Hacker Group</v>
      </c>
      <c r="U1234" s="3" t="s">
        <v>15</v>
      </c>
      <c r="V1234" s="3" t="s">
        <v>49</v>
      </c>
      <c r="W1234" s="2">
        <v>12</v>
      </c>
      <c r="X1234" s="2" t="str">
        <f>IF(DatosLimpios[[#This Row],[Incident Resolution Time (in Hours)]]&gt;50,"Tardia",IF(DatosLimpios[[#This Row],[Incident Resolution Time (in Hours)]]&gt;20,"Media","Rapida" ))</f>
        <v>Rapida</v>
      </c>
    </row>
    <row r="1235" spans="1:24" x14ac:dyDescent="0.25">
      <c r="A1235" s="2">
        <v>1243</v>
      </c>
      <c r="B1235" s="3" t="s">
        <v>26</v>
      </c>
      <c r="C12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35" s="1" t="str">
        <f>IFERROR(VLOOKUP(DatosLimpios[[#This Row],[Paises]], TablaRegiones[],2,FALSE), "Otra")</f>
        <v>Europa</v>
      </c>
      <c r="E1235" s="2">
        <v>2019</v>
      </c>
      <c r="F1235" s="3" t="s">
        <v>42</v>
      </c>
      <c r="G1235" s="2">
        <f xml:space="preserve"> 2025 -DatosLimpios[[#This Row],[Year]]</f>
        <v>6</v>
      </c>
      <c r="H1235" s="1" t="str">
        <f>IF(TRIM(DatosLimpios[[#This Row],[Attack Type]])="","Unknown",PROPER(TRIM(LOWER(DatosLimpios[[#This Row],[Attack Type]]))))</f>
        <v>Sql Injection</v>
      </c>
      <c r="I1235" s="3" t="s">
        <v>27</v>
      </c>
      <c r="J123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35" s="11">
        <v>3958</v>
      </c>
      <c r="L1235" s="11">
        <f>IF(DatosLimpios[[#This Row],[Financial Loss (in Million $) ]]="",0,ABS(DatosLimpios[[#This Row],[Financial Loss (in Million $) ]]))*1000</f>
        <v>3958000</v>
      </c>
      <c r="M1235" s="11" t="str">
        <f>IF(DatosLimpios[[#This Row],[Perdida economica UNK]]&gt;4000000,"Alta", IF(DatosLimpios[[#This Row],[Perdida economica UNK]]&gt;100000,"Media", "Baja"))</f>
        <v>Media</v>
      </c>
      <c r="N1235" s="18" t="s">
        <v>1284</v>
      </c>
      <c r="O1235" s="3" t="s">
        <v>36</v>
      </c>
      <c r="P1235" s="2">
        <f>IF(DatosLimpios[[#This Row],[Number of Affected Users]]="six hundred",600,VALUE(DatosLimpios[[#This Row],[Number of Affected Users]]))</f>
        <v>483585</v>
      </c>
      <c r="Q1235" s="2">
        <f>IF(DatosLimpios[[#This Row],[Number of Affected Users]]="six hundred",600,VALUE(DatosLimpios[[#This Row],[Number of Affected Users]]))</f>
        <v>483585</v>
      </c>
      <c r="R1235" s="11">
        <f>DatosLimpios[[#This Row],[Perdida economica UNK]] /DatosLimpios[[#This Row],[Nº de Usuarios Afectados]]</f>
        <v>8.1847038266282031</v>
      </c>
      <c r="S1235" s="11" t="str">
        <f>IF(DatosLimpios[[#This Row],[Perdida $ por Usuario]]&gt;100, "Grave",IF(DatosLimpios[[#This Row],[Perdida $ por Usuario]]&gt;40, "Moderada","Leve"))</f>
        <v>Leve</v>
      </c>
      <c r="T1235" s="1" t="str">
        <f t="shared" si="19"/>
        <v>Unknown</v>
      </c>
      <c r="U1235" s="3" t="s">
        <v>15</v>
      </c>
      <c r="V1235" s="3" t="s">
        <v>57</v>
      </c>
      <c r="W1235" s="2">
        <v>13</v>
      </c>
      <c r="X1235" s="2" t="str">
        <f>IF(DatosLimpios[[#This Row],[Incident Resolution Time (in Hours)]]&gt;50,"Tardia",IF(DatosLimpios[[#This Row],[Incident Resolution Time (in Hours)]]&gt;20,"Media","Rapida" ))</f>
        <v>Rapida</v>
      </c>
    </row>
    <row r="1236" spans="1:24" x14ac:dyDescent="0.25">
      <c r="A1236" s="2">
        <v>1244</v>
      </c>
      <c r="B1236" s="3" t="s">
        <v>66</v>
      </c>
      <c r="C12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236" s="1" t="str">
        <f>IFERROR(VLOOKUP(DatosLimpios[[#This Row],[Paises]], TablaRegiones[],2,FALSE), "Otra")</f>
        <v>América</v>
      </c>
      <c r="E1236" s="2">
        <v>2021</v>
      </c>
      <c r="F1236" s="3" t="s">
        <v>17</v>
      </c>
      <c r="G1236" s="2">
        <f xml:space="preserve"> 2025 -DatosLimpios[[#This Row],[Year]]</f>
        <v>4</v>
      </c>
      <c r="H1236" s="1" t="str">
        <f>IF(TRIM(DatosLimpios[[#This Row],[Attack Type]])="","Unknown",PROPER(TRIM(LOWER(DatosLimpios[[#This Row],[Attack Type]]))))</f>
        <v>Ransomware</v>
      </c>
      <c r="I1236" s="3" t="s">
        <v>47</v>
      </c>
      <c r="J123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36" s="11">
        <v>7808</v>
      </c>
      <c r="L1236" s="11">
        <f>IF(DatosLimpios[[#This Row],[Financial Loss (in Million $) ]]="",0,ABS(DatosLimpios[[#This Row],[Financial Loss (in Million $) ]]))*1000</f>
        <v>7808000</v>
      </c>
      <c r="M1236" s="11" t="str">
        <f>IF(DatosLimpios[[#This Row],[Perdida economica UNK]]&gt;4000000,"Alta", IF(DatosLimpios[[#This Row],[Perdida economica UNK]]&gt;100000,"Media", "Baja"))</f>
        <v>Alta</v>
      </c>
      <c r="N1236" s="18" t="s">
        <v>1285</v>
      </c>
      <c r="O1236" s="3" t="s">
        <v>36</v>
      </c>
      <c r="P1236" s="2">
        <f>IF(DatosLimpios[[#This Row],[Number of Affected Users]]="six hundred",600,VALUE(DatosLimpios[[#This Row],[Number of Affected Users]]))</f>
        <v>989151</v>
      </c>
      <c r="Q1236" s="2">
        <f>IF(DatosLimpios[[#This Row],[Number of Affected Users]]="six hundred",600,VALUE(DatosLimpios[[#This Row],[Number of Affected Users]]))</f>
        <v>989151</v>
      </c>
      <c r="R1236" s="11">
        <f>DatosLimpios[[#This Row],[Perdida economica UNK]] /DatosLimpios[[#This Row],[Nº de Usuarios Afectados]]</f>
        <v>7.8936380795247638</v>
      </c>
      <c r="S1236" s="11" t="str">
        <f>IF(DatosLimpios[[#This Row],[Perdida $ por Usuario]]&gt;100, "Grave",IF(DatosLimpios[[#This Row],[Perdida $ por Usuario]]&gt;40, "Moderada","Leve"))</f>
        <v>Leve</v>
      </c>
      <c r="T1236" s="1" t="str">
        <f t="shared" si="19"/>
        <v>Unknown</v>
      </c>
      <c r="U1236" s="3" t="s">
        <v>34</v>
      </c>
      <c r="V1236" s="3" t="s">
        <v>31</v>
      </c>
      <c r="W1236" s="2">
        <v>2</v>
      </c>
      <c r="X1236" s="2" t="str">
        <f>IF(DatosLimpios[[#This Row],[Incident Resolution Time (in Hours)]]&gt;50,"Tardia",IF(DatosLimpios[[#This Row],[Incident Resolution Time (in Hours)]]&gt;20,"Media","Rapida" ))</f>
        <v>Rapida</v>
      </c>
    </row>
    <row r="1237" spans="1:24" x14ac:dyDescent="0.25">
      <c r="A1237" s="2">
        <v>1245</v>
      </c>
      <c r="B1237" s="3" t="s">
        <v>32</v>
      </c>
      <c r="C12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37" s="1" t="str">
        <f>IFERROR(VLOOKUP(DatosLimpios[[#This Row],[Paises]], TablaRegiones[],2,FALSE), "Otra")</f>
        <v>Europa</v>
      </c>
      <c r="E1237" s="2">
        <v>2016</v>
      </c>
      <c r="F1237" s="3" t="s">
        <v>42</v>
      </c>
      <c r="G1237" s="2">
        <f xml:space="preserve"> 2025 -DatosLimpios[[#This Row],[Year]]</f>
        <v>9</v>
      </c>
      <c r="H1237" s="1" t="str">
        <f>IF(TRIM(DatosLimpios[[#This Row],[Attack Type]])="","Unknown",PROPER(TRIM(LOWER(DatosLimpios[[#This Row],[Attack Type]]))))</f>
        <v>Sql Injection</v>
      </c>
      <c r="I1237" s="3" t="s">
        <v>69</v>
      </c>
      <c r="J123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37" s="11">
        <v>6389</v>
      </c>
      <c r="L1237" s="11">
        <f>IF(DatosLimpios[[#This Row],[Financial Loss (in Million $) ]]="",0,ABS(DatosLimpios[[#This Row],[Financial Loss (in Million $) ]]))*1000</f>
        <v>6389000</v>
      </c>
      <c r="M1237" s="11" t="str">
        <f>IF(DatosLimpios[[#This Row],[Perdida economica UNK]]&gt;4000000,"Alta", IF(DatosLimpios[[#This Row],[Perdida economica UNK]]&gt;100000,"Media", "Baja"))</f>
        <v>Alta</v>
      </c>
      <c r="N1237" s="18" t="s">
        <v>1286</v>
      </c>
      <c r="O1237" s="3" t="s">
        <v>33</v>
      </c>
      <c r="P1237" s="2">
        <f>IF(DatosLimpios[[#This Row],[Number of Affected Users]]="six hundred",600,VALUE(DatosLimpios[[#This Row],[Number of Affected Users]]))</f>
        <v>946613</v>
      </c>
      <c r="Q1237" s="2">
        <f>IF(DatosLimpios[[#This Row],[Number of Affected Users]]="six hundred",600,VALUE(DatosLimpios[[#This Row],[Number of Affected Users]]))</f>
        <v>946613</v>
      </c>
      <c r="R1237" s="11">
        <f>DatosLimpios[[#This Row],[Perdida economica UNK]] /DatosLimpios[[#This Row],[Nº de Usuarios Afectados]]</f>
        <v>6.7493262822293802</v>
      </c>
      <c r="S1237" s="11" t="str">
        <f>IF(DatosLimpios[[#This Row],[Perdida $ por Usuario]]&gt;100, "Grave",IF(DatosLimpios[[#This Row],[Perdida $ por Usuario]]&gt;40, "Moderada","Leve"))</f>
        <v>Leve</v>
      </c>
      <c r="T1237" s="1" t="str">
        <f t="shared" si="19"/>
        <v>Insider</v>
      </c>
      <c r="U1237" s="3" t="s">
        <v>34</v>
      </c>
      <c r="V1237" s="3" t="s">
        <v>31</v>
      </c>
      <c r="W1237" s="2">
        <v>21</v>
      </c>
      <c r="X1237" s="2" t="str">
        <f>IF(DatosLimpios[[#This Row],[Incident Resolution Time (in Hours)]]&gt;50,"Tardia",IF(DatosLimpios[[#This Row],[Incident Resolution Time (in Hours)]]&gt;20,"Media","Rapida" ))</f>
        <v>Media</v>
      </c>
    </row>
    <row r="1238" spans="1:24" x14ac:dyDescent="0.25">
      <c r="A1238" s="2">
        <v>1246</v>
      </c>
      <c r="B1238" s="3" t="s">
        <v>58</v>
      </c>
      <c r="C12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38" s="1" t="str">
        <f>IFERROR(VLOOKUP(DatosLimpios[[#This Row],[Paises]], TablaRegiones[],2,FALSE), "Otra")</f>
        <v>Oceanía</v>
      </c>
      <c r="E1238" s="2">
        <v>2021</v>
      </c>
      <c r="F1238" s="3" t="s">
        <v>17</v>
      </c>
      <c r="G1238" s="2">
        <f xml:space="preserve"> 2025 -DatosLimpios[[#This Row],[Year]]</f>
        <v>4</v>
      </c>
      <c r="H1238" s="1" t="str">
        <f>IF(TRIM(DatosLimpios[[#This Row],[Attack Type]])="","Unknown",PROPER(TRIM(LOWER(DatosLimpios[[#This Row],[Attack Type]]))))</f>
        <v>Ransomware</v>
      </c>
      <c r="I1238" s="3" t="s">
        <v>46</v>
      </c>
      <c r="J123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38" s="11">
        <v>2433</v>
      </c>
      <c r="L1238" s="11">
        <f>IF(DatosLimpios[[#This Row],[Financial Loss (in Million $) ]]="",0,ABS(DatosLimpios[[#This Row],[Financial Loss (in Million $) ]]))*1000</f>
        <v>2433000</v>
      </c>
      <c r="M1238" s="11" t="str">
        <f>IF(DatosLimpios[[#This Row],[Perdida economica UNK]]&gt;4000000,"Alta", IF(DatosLimpios[[#This Row],[Perdida economica UNK]]&gt;100000,"Media", "Baja"))</f>
        <v>Media</v>
      </c>
      <c r="N1238" s="18" t="s">
        <v>1287</v>
      </c>
      <c r="O1238" s="3" t="s">
        <v>33</v>
      </c>
      <c r="P1238" s="2">
        <f>IF(DatosLimpios[[#This Row],[Number of Affected Users]]="six hundred",600,VALUE(DatosLimpios[[#This Row],[Number of Affected Users]]))</f>
        <v>77845</v>
      </c>
      <c r="Q1238" s="2">
        <f>IF(DatosLimpios[[#This Row],[Number of Affected Users]]="six hundred",600,VALUE(DatosLimpios[[#This Row],[Number of Affected Users]]))</f>
        <v>77845</v>
      </c>
      <c r="R1238" s="11">
        <f>DatosLimpios[[#This Row],[Perdida economica UNK]] /DatosLimpios[[#This Row],[Nº de Usuarios Afectados]]</f>
        <v>31.254415826321537</v>
      </c>
      <c r="S1238" s="11" t="str">
        <f>IF(DatosLimpios[[#This Row],[Perdida $ por Usuario]]&gt;100, "Grave",IF(DatosLimpios[[#This Row],[Perdida $ por Usuario]]&gt;40, "Moderada","Leve"))</f>
        <v>Leve</v>
      </c>
      <c r="T1238" s="1" t="str">
        <f t="shared" si="19"/>
        <v>Insider</v>
      </c>
      <c r="U1238" s="3" t="s">
        <v>34</v>
      </c>
      <c r="V1238" s="3" t="s">
        <v>31</v>
      </c>
      <c r="W1238" s="2">
        <v>26</v>
      </c>
      <c r="X1238" s="2" t="str">
        <f>IF(DatosLimpios[[#This Row],[Incident Resolution Time (in Hours)]]&gt;50,"Tardia",IF(DatosLimpios[[#This Row],[Incident Resolution Time (in Hours)]]&gt;20,"Media","Rapida" ))</f>
        <v>Media</v>
      </c>
    </row>
    <row r="1239" spans="1:24" x14ac:dyDescent="0.25">
      <c r="A1239" s="2">
        <v>1247</v>
      </c>
      <c r="B1239" s="3" t="s">
        <v>45</v>
      </c>
      <c r="C12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39" s="1" t="str">
        <f>IFERROR(VLOOKUP(DatosLimpios[[#This Row],[Paises]], TablaRegiones[],2,FALSE), "Otra")</f>
        <v>Asia</v>
      </c>
      <c r="E1239" s="2">
        <v>2020</v>
      </c>
      <c r="F1239" s="3" t="s">
        <v>17</v>
      </c>
      <c r="G1239" s="2">
        <f xml:space="preserve"> 2025 -DatosLimpios[[#This Row],[Year]]</f>
        <v>5</v>
      </c>
      <c r="H1239" s="1" t="str">
        <f>IF(TRIM(DatosLimpios[[#This Row],[Attack Type]])="","Unknown",PROPER(TRIM(LOWER(DatosLimpios[[#This Row],[Attack Type]]))))</f>
        <v>Ransomware</v>
      </c>
      <c r="I1239" s="3" t="s">
        <v>23</v>
      </c>
      <c r="J12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39" s="11">
        <v>7091</v>
      </c>
      <c r="L1239" s="11">
        <f>IF(DatosLimpios[[#This Row],[Financial Loss (in Million $) ]]="",0,ABS(DatosLimpios[[#This Row],[Financial Loss (in Million $) ]]))*1000</f>
        <v>7091000</v>
      </c>
      <c r="M1239" s="11" t="str">
        <f>IF(DatosLimpios[[#This Row],[Perdida economica UNK]]&gt;4000000,"Alta", IF(DatosLimpios[[#This Row],[Perdida economica UNK]]&gt;100000,"Media", "Baja"))</f>
        <v>Alta</v>
      </c>
      <c r="N1239" s="18" t="s">
        <v>1288</v>
      </c>
      <c r="O1239" s="3" t="s">
        <v>14</v>
      </c>
      <c r="P1239" s="2">
        <f>IF(DatosLimpios[[#This Row],[Number of Affected Users]]="six hundred",600,VALUE(DatosLimpios[[#This Row],[Number of Affected Users]]))</f>
        <v>403494</v>
      </c>
      <c r="Q1239" s="2">
        <f>IF(DatosLimpios[[#This Row],[Number of Affected Users]]="six hundred",600,VALUE(DatosLimpios[[#This Row],[Number of Affected Users]]))</f>
        <v>403494</v>
      </c>
      <c r="R1239" s="11">
        <f>DatosLimpios[[#This Row],[Perdida economica UNK]] /DatosLimpios[[#This Row],[Nº de Usuarios Afectados]]</f>
        <v>17.573991186981715</v>
      </c>
      <c r="S1239" s="11" t="str">
        <f>IF(DatosLimpios[[#This Row],[Perdida $ por Usuario]]&gt;100, "Grave",IF(DatosLimpios[[#This Row],[Perdida $ por Usuario]]&gt;40, "Moderada","Leve"))</f>
        <v>Leve</v>
      </c>
      <c r="T1239" s="1" t="str">
        <f t="shared" si="19"/>
        <v>Hacker Group</v>
      </c>
      <c r="U1239" s="3" t="s">
        <v>34</v>
      </c>
      <c r="V1239" s="3" t="s">
        <v>49</v>
      </c>
      <c r="W1239" s="2">
        <v>3</v>
      </c>
      <c r="X1239" s="2" t="str">
        <f>IF(DatosLimpios[[#This Row],[Incident Resolution Time (in Hours)]]&gt;50,"Tardia",IF(DatosLimpios[[#This Row],[Incident Resolution Time (in Hours)]]&gt;20,"Media","Rapida" ))</f>
        <v>Rapida</v>
      </c>
    </row>
    <row r="1240" spans="1:24" x14ac:dyDescent="0.25">
      <c r="A1240" s="2">
        <v>1248</v>
      </c>
      <c r="B1240" s="3" t="s">
        <v>32</v>
      </c>
      <c r="C12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40" s="1" t="str">
        <f>IFERROR(VLOOKUP(DatosLimpios[[#This Row],[Paises]], TablaRegiones[],2,FALSE), "Otra")</f>
        <v>Europa</v>
      </c>
      <c r="E1240" s="2">
        <v>2018</v>
      </c>
      <c r="F1240" s="3" t="s">
        <v>22</v>
      </c>
      <c r="G1240" s="2">
        <f xml:space="preserve"> 2025 -DatosLimpios[[#This Row],[Year]]</f>
        <v>7</v>
      </c>
      <c r="H1240" s="1" t="str">
        <f>IF(TRIM(DatosLimpios[[#This Row],[Attack Type]])="","Unknown",PROPER(TRIM(LOWER(DatosLimpios[[#This Row],[Attack Type]]))))</f>
        <v>Man-In-The-Middle</v>
      </c>
      <c r="I1240" s="3" t="s">
        <v>46</v>
      </c>
      <c r="J124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40" s="11">
        <v>2332</v>
      </c>
      <c r="L1240" s="11">
        <f>IF(DatosLimpios[[#This Row],[Financial Loss (in Million $) ]]="",0,ABS(DatosLimpios[[#This Row],[Financial Loss (in Million $) ]]))*1000</f>
        <v>2332000</v>
      </c>
      <c r="M1240" s="11" t="str">
        <f>IF(DatosLimpios[[#This Row],[Perdida economica UNK]]&gt;4000000,"Alta", IF(DatosLimpios[[#This Row],[Perdida economica UNK]]&gt;100000,"Media", "Baja"))</f>
        <v>Media</v>
      </c>
      <c r="N1240" s="18" t="s">
        <v>1289</v>
      </c>
      <c r="O1240" s="3" t="s">
        <v>36</v>
      </c>
      <c r="P1240" s="2">
        <f>IF(DatosLimpios[[#This Row],[Number of Affected Users]]="six hundred",600,VALUE(DatosLimpios[[#This Row],[Number of Affected Users]]))</f>
        <v>524693</v>
      </c>
      <c r="Q1240" s="2">
        <f>IF(DatosLimpios[[#This Row],[Number of Affected Users]]="six hundred",600,VALUE(DatosLimpios[[#This Row],[Number of Affected Users]]))</f>
        <v>524693</v>
      </c>
      <c r="R1240" s="11">
        <f>DatosLimpios[[#This Row],[Perdida economica UNK]] /DatosLimpios[[#This Row],[Nº de Usuarios Afectados]]</f>
        <v>4.444503738376536</v>
      </c>
      <c r="S1240" s="11" t="str">
        <f>IF(DatosLimpios[[#This Row],[Perdida $ por Usuario]]&gt;100, "Grave",IF(DatosLimpios[[#This Row],[Perdida $ por Usuario]]&gt;40, "Moderada","Leve"))</f>
        <v>Leve</v>
      </c>
      <c r="T1240" s="1" t="str">
        <f t="shared" si="19"/>
        <v>Unknown</v>
      </c>
      <c r="U1240" s="3" t="s">
        <v>15</v>
      </c>
      <c r="V1240" s="3" t="s">
        <v>16</v>
      </c>
      <c r="W1240" s="2">
        <v>63</v>
      </c>
      <c r="X1240" s="2" t="str">
        <f>IF(DatosLimpios[[#This Row],[Incident Resolution Time (in Hours)]]&gt;50,"Tardia",IF(DatosLimpios[[#This Row],[Incident Resolution Time (in Hours)]]&gt;20,"Media","Rapida" ))</f>
        <v>Tardia</v>
      </c>
    </row>
    <row r="1241" spans="1:24" x14ac:dyDescent="0.25">
      <c r="A1241" s="2">
        <v>1249</v>
      </c>
      <c r="B1241" s="3" t="s">
        <v>26</v>
      </c>
      <c r="C12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41" s="1" t="str">
        <f>IFERROR(VLOOKUP(DatosLimpios[[#This Row],[Paises]], TablaRegiones[],2,FALSE), "Otra")</f>
        <v>Europa</v>
      </c>
      <c r="E1241" s="2">
        <v>2016</v>
      </c>
      <c r="F1241" s="3" t="s">
        <v>50</v>
      </c>
      <c r="G1241" s="2">
        <f xml:space="preserve"> 2025 -DatosLimpios[[#This Row],[Year]]</f>
        <v>9</v>
      </c>
      <c r="H1241" s="1" t="str">
        <f>IF(TRIM(DatosLimpios[[#This Row],[Attack Type]])="","Unknown",PROPER(TRIM(LOWER(DatosLimpios[[#This Row],[Attack Type]]))))</f>
        <v>Phishing</v>
      </c>
      <c r="I1241" s="3" t="s">
        <v>12</v>
      </c>
      <c r="J124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41" s="11">
        <v>984</v>
      </c>
      <c r="L1241" s="11">
        <f>IF(DatosLimpios[[#This Row],[Financial Loss (in Million $) ]]="",0,ABS(DatosLimpios[[#This Row],[Financial Loss (in Million $) ]]))*1000</f>
        <v>984000</v>
      </c>
      <c r="M1241" s="11" t="str">
        <f>IF(DatosLimpios[[#This Row],[Perdida economica UNK]]&gt;4000000,"Alta", IF(DatosLimpios[[#This Row],[Perdida economica UNK]]&gt;100000,"Media", "Baja"))</f>
        <v>Media</v>
      </c>
      <c r="N1241" s="18" t="s">
        <v>1290</v>
      </c>
      <c r="O1241" s="3" t="s">
        <v>36</v>
      </c>
      <c r="P1241" s="2">
        <f>IF(DatosLimpios[[#This Row],[Number of Affected Users]]="six hundred",600,VALUE(DatosLimpios[[#This Row],[Number of Affected Users]]))</f>
        <v>628589</v>
      </c>
      <c r="Q1241" s="2">
        <f>IF(DatosLimpios[[#This Row],[Number of Affected Users]]="six hundred",600,VALUE(DatosLimpios[[#This Row],[Number of Affected Users]]))</f>
        <v>628589</v>
      </c>
      <c r="R1241" s="11">
        <f>DatosLimpios[[#This Row],[Perdida economica UNK]] /DatosLimpios[[#This Row],[Nº de Usuarios Afectados]]</f>
        <v>1.5654107851075982</v>
      </c>
      <c r="S1241" s="11" t="str">
        <f>IF(DatosLimpios[[#This Row],[Perdida $ por Usuario]]&gt;100, "Grave",IF(DatosLimpios[[#This Row],[Perdida $ por Usuario]]&gt;40, "Moderada","Leve"))</f>
        <v>Leve</v>
      </c>
      <c r="T1241" s="1" t="str">
        <f t="shared" si="19"/>
        <v>Unknown</v>
      </c>
      <c r="U1241" s="3" t="s">
        <v>15</v>
      </c>
      <c r="V1241" s="3" t="s">
        <v>57</v>
      </c>
      <c r="W1241" s="2">
        <v>8</v>
      </c>
      <c r="X1241" s="2" t="str">
        <f>IF(DatosLimpios[[#This Row],[Incident Resolution Time (in Hours)]]&gt;50,"Tardia",IF(DatosLimpios[[#This Row],[Incident Resolution Time (in Hours)]]&gt;20,"Media","Rapida" ))</f>
        <v>Rapida</v>
      </c>
    </row>
    <row r="1242" spans="1:24" x14ac:dyDescent="0.25">
      <c r="A1242" s="2">
        <v>1250</v>
      </c>
      <c r="B1242" s="3" t="s">
        <v>58</v>
      </c>
      <c r="C12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42" s="1" t="str">
        <f>IFERROR(VLOOKUP(DatosLimpios[[#This Row],[Paises]], TablaRegiones[],2,FALSE), "Otra")</f>
        <v>Oceanía</v>
      </c>
      <c r="E1242" s="2">
        <v>2018</v>
      </c>
      <c r="F1242" s="3" t="s">
        <v>22</v>
      </c>
      <c r="G1242" s="2">
        <f xml:space="preserve"> 2025 -DatosLimpios[[#This Row],[Year]]</f>
        <v>7</v>
      </c>
      <c r="H1242" s="1" t="str">
        <f>IF(TRIM(DatosLimpios[[#This Row],[Attack Type]])="","Unknown",PROPER(TRIM(LOWER(DatosLimpios[[#This Row],[Attack Type]]))))</f>
        <v>Man-In-The-Middle</v>
      </c>
      <c r="I1242" s="3" t="s">
        <v>47</v>
      </c>
      <c r="J124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42" s="11">
        <v>3429</v>
      </c>
      <c r="L1242" s="11">
        <f>IF(DatosLimpios[[#This Row],[Financial Loss (in Million $) ]]="",0,ABS(DatosLimpios[[#This Row],[Financial Loss (in Million $) ]]))*1000</f>
        <v>3429000</v>
      </c>
      <c r="M1242" s="11" t="str">
        <f>IF(DatosLimpios[[#This Row],[Perdida economica UNK]]&gt;4000000,"Alta", IF(DatosLimpios[[#This Row],[Perdida economica UNK]]&gt;100000,"Media", "Baja"))</f>
        <v>Media</v>
      </c>
      <c r="N1242" s="18" t="s">
        <v>1291</v>
      </c>
      <c r="O1242" s="3" t="s">
        <v>29</v>
      </c>
      <c r="P1242" s="2">
        <f>IF(DatosLimpios[[#This Row],[Number of Affected Users]]="six hundred",600,VALUE(DatosLimpios[[#This Row],[Number of Affected Users]]))</f>
        <v>943349</v>
      </c>
      <c r="Q1242" s="2">
        <f>IF(DatosLimpios[[#This Row],[Number of Affected Users]]="six hundred",600,VALUE(DatosLimpios[[#This Row],[Number of Affected Users]]))</f>
        <v>943349</v>
      </c>
      <c r="R1242" s="11">
        <f>DatosLimpios[[#This Row],[Perdida economica UNK]] /DatosLimpios[[#This Row],[Nº de Usuarios Afectados]]</f>
        <v>3.6349219641935275</v>
      </c>
      <c r="S1242" s="11" t="str">
        <f>IF(DatosLimpios[[#This Row],[Perdida $ por Usuario]]&gt;100, "Grave",IF(DatosLimpios[[#This Row],[Perdida $ por Usuario]]&gt;40, "Moderada","Leve"))</f>
        <v>Leve</v>
      </c>
      <c r="T1242" s="1" t="str">
        <f t="shared" si="19"/>
        <v>Nation-state</v>
      </c>
      <c r="U1242" s="3" t="s">
        <v>52</v>
      </c>
      <c r="V1242" s="3" t="s">
        <v>37</v>
      </c>
      <c r="W1242" s="2">
        <v>5</v>
      </c>
      <c r="X1242" s="2" t="str">
        <f>IF(DatosLimpios[[#This Row],[Incident Resolution Time (in Hours)]]&gt;50,"Tardia",IF(DatosLimpios[[#This Row],[Incident Resolution Time (in Hours)]]&gt;20,"Media","Rapida" ))</f>
        <v>Rapida</v>
      </c>
    </row>
    <row r="1243" spans="1:24" x14ac:dyDescent="0.25">
      <c r="A1243" s="2">
        <v>1251</v>
      </c>
      <c r="B1243" s="3" t="s">
        <v>66</v>
      </c>
      <c r="C12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243" s="1" t="str">
        <f>IFERROR(VLOOKUP(DatosLimpios[[#This Row],[Paises]], TablaRegiones[],2,FALSE), "Otra")</f>
        <v>América</v>
      </c>
      <c r="E1243" s="2">
        <v>2018</v>
      </c>
      <c r="F1243" s="3" t="s">
        <v>39</v>
      </c>
      <c r="G1243" s="2">
        <f xml:space="preserve"> 2025 -DatosLimpios[[#This Row],[Year]]</f>
        <v>7</v>
      </c>
      <c r="H1243" s="1" t="str">
        <f>IF(TRIM(DatosLimpios[[#This Row],[Attack Type]])="","Unknown",PROPER(TRIM(LOWER(DatosLimpios[[#This Row],[Attack Type]]))))</f>
        <v>Ddos</v>
      </c>
      <c r="I1243" s="3" t="s">
        <v>18</v>
      </c>
      <c r="J124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43" s="11">
        <v>158</v>
      </c>
      <c r="L1243" s="11">
        <f>IF(DatosLimpios[[#This Row],[Financial Loss (in Million $) ]]="",0,ABS(DatosLimpios[[#This Row],[Financial Loss (in Million $) ]]))*1000</f>
        <v>158000</v>
      </c>
      <c r="M1243" s="11" t="str">
        <f>IF(DatosLimpios[[#This Row],[Perdida economica UNK]]&gt;4000000,"Alta", IF(DatosLimpios[[#This Row],[Perdida economica UNK]]&gt;100000,"Media", "Baja"))</f>
        <v>Media</v>
      </c>
      <c r="N1243" s="18" t="s">
        <v>1292</v>
      </c>
      <c r="O1243" s="3" t="s">
        <v>33</v>
      </c>
      <c r="P1243" s="2">
        <f>IF(DatosLimpios[[#This Row],[Number of Affected Users]]="six hundred",600,VALUE(DatosLimpios[[#This Row],[Number of Affected Users]]))</f>
        <v>100633</v>
      </c>
      <c r="Q1243" s="2">
        <f>IF(DatosLimpios[[#This Row],[Number of Affected Users]]="six hundred",600,VALUE(DatosLimpios[[#This Row],[Number of Affected Users]]))</f>
        <v>100633</v>
      </c>
      <c r="R1243" s="11">
        <f>DatosLimpios[[#This Row],[Perdida economica UNK]] /DatosLimpios[[#This Row],[Nº de Usuarios Afectados]]</f>
        <v>1.5700615106376636</v>
      </c>
      <c r="S1243" s="11" t="str">
        <f>IF(DatosLimpios[[#This Row],[Perdida $ por Usuario]]&gt;100, "Grave",IF(DatosLimpios[[#This Row],[Perdida $ por Usuario]]&gt;40, "Moderada","Leve"))</f>
        <v>Leve</v>
      </c>
      <c r="T1243" s="1" t="str">
        <f t="shared" si="19"/>
        <v>Insider</v>
      </c>
      <c r="U1243" s="3" t="s">
        <v>52</v>
      </c>
      <c r="V1243" s="3" t="s">
        <v>57</v>
      </c>
      <c r="W1243" s="2">
        <v>53</v>
      </c>
      <c r="X1243" s="2" t="str">
        <f>IF(DatosLimpios[[#This Row],[Incident Resolution Time (in Hours)]]&gt;50,"Tardia",IF(DatosLimpios[[#This Row],[Incident Resolution Time (in Hours)]]&gt;20,"Media","Rapida" ))</f>
        <v>Tardia</v>
      </c>
    </row>
    <row r="1244" spans="1:24" x14ac:dyDescent="0.25">
      <c r="A1244" s="2">
        <v>1252</v>
      </c>
      <c r="B1244" s="3" t="s">
        <v>41</v>
      </c>
      <c r="C12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44" s="1" t="str">
        <f>IFERROR(VLOOKUP(DatosLimpios[[#This Row],[Paises]], TablaRegiones[],2,FALSE), "Otra")</f>
        <v>Europa</v>
      </c>
      <c r="E1244" s="2">
        <v>2017</v>
      </c>
      <c r="F1244" s="3" t="s">
        <v>50</v>
      </c>
      <c r="G1244" s="2">
        <f xml:space="preserve"> 2025 -DatosLimpios[[#This Row],[Year]]</f>
        <v>8</v>
      </c>
      <c r="H1244" s="1" t="str">
        <f>IF(TRIM(DatosLimpios[[#This Row],[Attack Type]])="","Unknown",PROPER(TRIM(LOWER(DatosLimpios[[#This Row],[Attack Type]]))))</f>
        <v>Phishing</v>
      </c>
      <c r="I1244" s="3" t="s">
        <v>69</v>
      </c>
      <c r="J124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44" s="11">
        <v>5964</v>
      </c>
      <c r="L1244" s="11">
        <f>IF(DatosLimpios[[#This Row],[Financial Loss (in Million $) ]]="",0,ABS(DatosLimpios[[#This Row],[Financial Loss (in Million $) ]]))*1000</f>
        <v>5964000</v>
      </c>
      <c r="M1244" s="11" t="str">
        <f>IF(DatosLimpios[[#This Row],[Perdida economica UNK]]&gt;4000000,"Alta", IF(DatosLimpios[[#This Row],[Perdida economica UNK]]&gt;100000,"Media", "Baja"))</f>
        <v>Alta</v>
      </c>
      <c r="N1244" s="18" t="s">
        <v>1293</v>
      </c>
      <c r="O1244" s="3" t="s">
        <v>36</v>
      </c>
      <c r="P1244" s="2">
        <f>IF(DatosLimpios[[#This Row],[Number of Affected Users]]="six hundred",600,VALUE(DatosLimpios[[#This Row],[Number of Affected Users]]))</f>
        <v>551515</v>
      </c>
      <c r="Q1244" s="2">
        <f>IF(DatosLimpios[[#This Row],[Number of Affected Users]]="six hundred",600,VALUE(DatosLimpios[[#This Row],[Number of Affected Users]]))</f>
        <v>551515</v>
      </c>
      <c r="R1244" s="11">
        <f>DatosLimpios[[#This Row],[Perdida economica UNK]] /DatosLimpios[[#This Row],[Nº de Usuarios Afectados]]</f>
        <v>10.813849124683825</v>
      </c>
      <c r="S1244" s="11" t="str">
        <f>IF(DatosLimpios[[#This Row],[Perdida $ por Usuario]]&gt;100, "Grave",IF(DatosLimpios[[#This Row],[Perdida $ por Usuario]]&gt;40, "Moderada","Leve"))</f>
        <v>Leve</v>
      </c>
      <c r="T1244" s="1" t="str">
        <f t="shared" si="19"/>
        <v>Unknown</v>
      </c>
      <c r="U1244" s="3" t="s">
        <v>52</v>
      </c>
      <c r="V1244" s="3" t="s">
        <v>31</v>
      </c>
      <c r="W1244" s="2">
        <v>37</v>
      </c>
      <c r="X1244" s="2" t="str">
        <f>IF(DatosLimpios[[#This Row],[Incident Resolution Time (in Hours)]]&gt;50,"Tardia",IF(DatosLimpios[[#This Row],[Incident Resolution Time (in Hours)]]&gt;20,"Media","Rapida" ))</f>
        <v>Media</v>
      </c>
    </row>
    <row r="1245" spans="1:24" x14ac:dyDescent="0.25">
      <c r="A1245" s="2">
        <v>1253</v>
      </c>
      <c r="B1245" s="3" t="s">
        <v>32</v>
      </c>
      <c r="C12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45" s="1" t="str">
        <f>IFERROR(VLOOKUP(DatosLimpios[[#This Row],[Paises]], TablaRegiones[],2,FALSE), "Otra")</f>
        <v>Europa</v>
      </c>
      <c r="E1245" s="2">
        <v>2023</v>
      </c>
      <c r="F1245" s="3" t="s">
        <v>22</v>
      </c>
      <c r="G1245" s="2">
        <f xml:space="preserve"> 2025 -DatosLimpios[[#This Row],[Year]]</f>
        <v>2</v>
      </c>
      <c r="H1245" s="1" t="str">
        <f>IF(TRIM(DatosLimpios[[#This Row],[Attack Type]])="","Unknown",PROPER(TRIM(LOWER(DatosLimpios[[#This Row],[Attack Type]]))))</f>
        <v>Man-In-The-Middle</v>
      </c>
      <c r="I1245" s="3" t="s">
        <v>46</v>
      </c>
      <c r="J124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45" s="11">
        <v>8097</v>
      </c>
      <c r="L1245" s="11">
        <f>IF(DatosLimpios[[#This Row],[Financial Loss (in Million $) ]]="",0,ABS(DatosLimpios[[#This Row],[Financial Loss (in Million $) ]]))*1000</f>
        <v>8097000</v>
      </c>
      <c r="M1245" s="11" t="str">
        <f>IF(DatosLimpios[[#This Row],[Perdida economica UNK]]&gt;4000000,"Alta", IF(DatosLimpios[[#This Row],[Perdida economica UNK]]&gt;100000,"Media", "Baja"))</f>
        <v>Alta</v>
      </c>
      <c r="N1245" s="18" t="s">
        <v>1294</v>
      </c>
      <c r="O1245" s="3" t="s">
        <v>29</v>
      </c>
      <c r="P1245" s="2">
        <f>IF(DatosLimpios[[#This Row],[Number of Affected Users]]="six hundred",600,VALUE(DatosLimpios[[#This Row],[Number of Affected Users]]))</f>
        <v>289046</v>
      </c>
      <c r="Q1245" s="2">
        <f>IF(DatosLimpios[[#This Row],[Number of Affected Users]]="six hundred",600,VALUE(DatosLimpios[[#This Row],[Number of Affected Users]]))</f>
        <v>289046</v>
      </c>
      <c r="R1245" s="11">
        <f>DatosLimpios[[#This Row],[Perdida economica UNK]] /DatosLimpios[[#This Row],[Nº de Usuarios Afectados]]</f>
        <v>28.01284224656283</v>
      </c>
      <c r="S1245" s="11" t="str">
        <f>IF(DatosLimpios[[#This Row],[Perdida $ por Usuario]]&gt;100, "Grave",IF(DatosLimpios[[#This Row],[Perdida $ por Usuario]]&gt;40, "Moderada","Leve"))</f>
        <v>Leve</v>
      </c>
      <c r="T1245" s="1" t="str">
        <f t="shared" si="19"/>
        <v>Nation-state</v>
      </c>
      <c r="U1245" s="3" t="s">
        <v>52</v>
      </c>
      <c r="V1245" s="3" t="s">
        <v>57</v>
      </c>
      <c r="W1245" s="2">
        <v>41</v>
      </c>
      <c r="X1245" s="2" t="str">
        <f>IF(DatosLimpios[[#This Row],[Incident Resolution Time (in Hours)]]&gt;50,"Tardia",IF(DatosLimpios[[#This Row],[Incident Resolution Time (in Hours)]]&gt;20,"Media","Rapida" ))</f>
        <v>Media</v>
      </c>
    </row>
    <row r="1246" spans="1:24" x14ac:dyDescent="0.25">
      <c r="A1246" s="2">
        <v>1254</v>
      </c>
      <c r="B1246" s="3" t="s">
        <v>58</v>
      </c>
      <c r="C12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46" s="1" t="str">
        <f>IFERROR(VLOOKUP(DatosLimpios[[#This Row],[Paises]], TablaRegiones[],2,FALSE), "Otra")</f>
        <v>Oceanía</v>
      </c>
      <c r="E1246" s="2">
        <v>2021</v>
      </c>
      <c r="F1246" s="3" t="s">
        <v>63</v>
      </c>
      <c r="G1246" s="2">
        <f xml:space="preserve"> 2025 -DatosLimpios[[#This Row],[Year]]</f>
        <v>4</v>
      </c>
      <c r="H1246" s="1" t="str">
        <f>IF(TRIM(DatosLimpios[[#This Row],[Attack Type]])="","Unknown",PROPER(TRIM(LOWER(DatosLimpios[[#This Row],[Attack Type]]))))</f>
        <v>Malware</v>
      </c>
      <c r="I1246" s="3" t="s">
        <v>18</v>
      </c>
      <c r="J124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46" s="11">
        <v>2248</v>
      </c>
      <c r="L1246" s="11">
        <f>IF(DatosLimpios[[#This Row],[Financial Loss (in Million $) ]]="",0,ABS(DatosLimpios[[#This Row],[Financial Loss (in Million $) ]]))*1000</f>
        <v>2248000</v>
      </c>
      <c r="M1246" s="11" t="str">
        <f>IF(DatosLimpios[[#This Row],[Perdida economica UNK]]&gt;4000000,"Alta", IF(DatosLimpios[[#This Row],[Perdida economica UNK]]&gt;100000,"Media", "Baja"))</f>
        <v>Media</v>
      </c>
      <c r="N1246" s="18" t="s">
        <v>1295</v>
      </c>
      <c r="O1246" s="3" t="s">
        <v>33</v>
      </c>
      <c r="P1246" s="2">
        <f>IF(DatosLimpios[[#This Row],[Number of Affected Users]]="six hundred",600,VALUE(DatosLimpios[[#This Row],[Number of Affected Users]]))</f>
        <v>70067</v>
      </c>
      <c r="Q1246" s="2">
        <f>IF(DatosLimpios[[#This Row],[Number of Affected Users]]="six hundred",600,VALUE(DatosLimpios[[#This Row],[Number of Affected Users]]))</f>
        <v>70067</v>
      </c>
      <c r="R1246" s="11">
        <f>DatosLimpios[[#This Row],[Perdida economica UNK]] /DatosLimpios[[#This Row],[Nº de Usuarios Afectados]]</f>
        <v>32.083577147587306</v>
      </c>
      <c r="S1246" s="11" t="str">
        <f>IF(DatosLimpios[[#This Row],[Perdida $ por Usuario]]&gt;100, "Grave",IF(DatosLimpios[[#This Row],[Perdida $ por Usuario]]&gt;40, "Moderada","Leve"))</f>
        <v>Leve</v>
      </c>
      <c r="T1246" s="1" t="str">
        <f t="shared" si="19"/>
        <v>Insider</v>
      </c>
      <c r="U1246" s="3" t="s">
        <v>25</v>
      </c>
      <c r="V1246" s="3" t="s">
        <v>16</v>
      </c>
      <c r="W1246" s="2">
        <v>22</v>
      </c>
      <c r="X1246" s="2" t="str">
        <f>IF(DatosLimpios[[#This Row],[Incident Resolution Time (in Hours)]]&gt;50,"Tardia",IF(DatosLimpios[[#This Row],[Incident Resolution Time (in Hours)]]&gt;20,"Media","Rapida" ))</f>
        <v>Media</v>
      </c>
    </row>
    <row r="1247" spans="1:24" x14ac:dyDescent="0.25">
      <c r="A1247" s="2">
        <v>1255</v>
      </c>
      <c r="B1247" s="3" t="s">
        <v>41</v>
      </c>
      <c r="C12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47" s="1" t="str">
        <f>IFERROR(VLOOKUP(DatosLimpios[[#This Row],[Paises]], TablaRegiones[],2,FALSE), "Otra")</f>
        <v>Europa</v>
      </c>
      <c r="E1247" s="2">
        <v>2022</v>
      </c>
      <c r="F1247" s="3" t="s">
        <v>50</v>
      </c>
      <c r="G1247" s="2">
        <f xml:space="preserve"> 2025 -DatosLimpios[[#This Row],[Year]]</f>
        <v>3</v>
      </c>
      <c r="H1247" s="1" t="str">
        <f>IF(TRIM(DatosLimpios[[#This Row],[Attack Type]])="","Unknown",PROPER(TRIM(LOWER(DatosLimpios[[#This Row],[Attack Type]]))))</f>
        <v>Phishing</v>
      </c>
      <c r="I1247" s="3" t="s">
        <v>46</v>
      </c>
      <c r="J124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47" s="11">
        <v>6999</v>
      </c>
      <c r="L1247" s="11">
        <f>IF(DatosLimpios[[#This Row],[Financial Loss (in Million $) ]]="",0,ABS(DatosLimpios[[#This Row],[Financial Loss (in Million $) ]]))*1000</f>
        <v>6999000</v>
      </c>
      <c r="M1247" s="11" t="str">
        <f>IF(DatosLimpios[[#This Row],[Perdida economica UNK]]&gt;4000000,"Alta", IF(DatosLimpios[[#This Row],[Perdida economica UNK]]&gt;100000,"Media", "Baja"))</f>
        <v>Alta</v>
      </c>
      <c r="N1247" s="18" t="s">
        <v>1296</v>
      </c>
      <c r="O1247" s="3" t="s">
        <v>33</v>
      </c>
      <c r="P1247" s="2">
        <f>IF(DatosLimpios[[#This Row],[Number of Affected Users]]="six hundred",600,VALUE(DatosLimpios[[#This Row],[Number of Affected Users]]))</f>
        <v>366596</v>
      </c>
      <c r="Q1247" s="2">
        <f>IF(DatosLimpios[[#This Row],[Number of Affected Users]]="six hundred",600,VALUE(DatosLimpios[[#This Row],[Number of Affected Users]]))</f>
        <v>366596</v>
      </c>
      <c r="R1247" s="11">
        <f>DatosLimpios[[#This Row],[Perdida economica UNK]] /DatosLimpios[[#This Row],[Nº de Usuarios Afectados]]</f>
        <v>19.091861340549269</v>
      </c>
      <c r="S1247" s="11" t="str">
        <f>IF(DatosLimpios[[#This Row],[Perdida $ por Usuario]]&gt;100, "Grave",IF(DatosLimpios[[#This Row],[Perdida $ por Usuario]]&gt;40, "Moderada","Leve"))</f>
        <v>Leve</v>
      </c>
      <c r="T1247" s="1" t="str">
        <f t="shared" si="19"/>
        <v>Insider</v>
      </c>
      <c r="U1247" s="3" t="s">
        <v>25</v>
      </c>
      <c r="V1247" s="3" t="s">
        <v>31</v>
      </c>
      <c r="W1247" s="2">
        <v>65</v>
      </c>
      <c r="X1247" s="2" t="str">
        <f>IF(DatosLimpios[[#This Row],[Incident Resolution Time (in Hours)]]&gt;50,"Tardia",IF(DatosLimpios[[#This Row],[Incident Resolution Time (in Hours)]]&gt;20,"Media","Rapida" ))</f>
        <v>Tardia</v>
      </c>
    </row>
    <row r="1248" spans="1:24" x14ac:dyDescent="0.25">
      <c r="A1248" s="2">
        <v>1256</v>
      </c>
      <c r="B1248" s="3" t="s">
        <v>71</v>
      </c>
      <c r="C12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248" s="1" t="str">
        <f>IFERROR(VLOOKUP(DatosLimpios[[#This Row],[Paises]], TablaRegiones[],2,FALSE), "Otra")</f>
        <v>Asia</v>
      </c>
      <c r="E1248" s="2">
        <v>2021</v>
      </c>
      <c r="F1248" s="3" t="s">
        <v>42</v>
      </c>
      <c r="G1248" s="2">
        <f xml:space="preserve"> 2025 -DatosLimpios[[#This Row],[Year]]</f>
        <v>4</v>
      </c>
      <c r="H1248" s="1" t="str">
        <f>IF(TRIM(DatosLimpios[[#This Row],[Attack Type]])="","Unknown",PROPER(TRIM(LOWER(DatosLimpios[[#This Row],[Attack Type]]))))</f>
        <v>Sql Injection</v>
      </c>
      <c r="I1248" s="3" t="s">
        <v>23</v>
      </c>
      <c r="J124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48" s="11">
        <v>5124</v>
      </c>
      <c r="L1248" s="11">
        <f>IF(DatosLimpios[[#This Row],[Financial Loss (in Million $) ]]="",0,ABS(DatosLimpios[[#This Row],[Financial Loss (in Million $) ]]))*1000</f>
        <v>5124000</v>
      </c>
      <c r="M1248" s="11" t="str">
        <f>IF(DatosLimpios[[#This Row],[Perdida economica UNK]]&gt;4000000,"Alta", IF(DatosLimpios[[#This Row],[Perdida economica UNK]]&gt;100000,"Media", "Baja"))</f>
        <v>Alta</v>
      </c>
      <c r="N1248" s="18" t="s">
        <v>1297</v>
      </c>
      <c r="O1248" s="3" t="s">
        <v>29</v>
      </c>
      <c r="P1248" s="2">
        <f>IF(DatosLimpios[[#This Row],[Number of Affected Users]]="six hundred",600,VALUE(DatosLimpios[[#This Row],[Number of Affected Users]]))</f>
        <v>452476</v>
      </c>
      <c r="Q1248" s="2">
        <f>IF(DatosLimpios[[#This Row],[Number of Affected Users]]="six hundred",600,VALUE(DatosLimpios[[#This Row],[Number of Affected Users]]))</f>
        <v>452476</v>
      </c>
      <c r="R1248" s="11">
        <f>DatosLimpios[[#This Row],[Perdida economica UNK]] /DatosLimpios[[#This Row],[Nº de Usuarios Afectados]]</f>
        <v>11.324357534985282</v>
      </c>
      <c r="S1248" s="11" t="str">
        <f>IF(DatosLimpios[[#This Row],[Perdida $ por Usuario]]&gt;100, "Grave",IF(DatosLimpios[[#This Row],[Perdida $ por Usuario]]&gt;40, "Moderada","Leve"))</f>
        <v>Leve</v>
      </c>
      <c r="T1248" s="1" t="str">
        <f t="shared" si="19"/>
        <v>Nation-state</v>
      </c>
      <c r="U1248" s="3" t="s">
        <v>52</v>
      </c>
      <c r="V1248" s="3" t="s">
        <v>16</v>
      </c>
      <c r="W1248" s="2">
        <v>41</v>
      </c>
      <c r="X1248" s="2" t="str">
        <f>IF(DatosLimpios[[#This Row],[Incident Resolution Time (in Hours)]]&gt;50,"Tardia",IF(DatosLimpios[[#This Row],[Incident Resolution Time (in Hours)]]&gt;20,"Media","Rapida" ))</f>
        <v>Media</v>
      </c>
    </row>
    <row r="1249" spans="1:24" x14ac:dyDescent="0.25">
      <c r="A1249" s="2">
        <v>1257</v>
      </c>
      <c r="B1249" s="3" t="s">
        <v>71</v>
      </c>
      <c r="C12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249" s="1" t="str">
        <f>IFERROR(VLOOKUP(DatosLimpios[[#This Row],[Paises]], TablaRegiones[],2,FALSE), "Otra")</f>
        <v>Asia</v>
      </c>
      <c r="E1249" s="2">
        <v>2020</v>
      </c>
      <c r="F1249" s="3" t="s">
        <v>42</v>
      </c>
      <c r="G1249" s="2">
        <f xml:space="preserve"> 2025 -DatosLimpios[[#This Row],[Year]]</f>
        <v>5</v>
      </c>
      <c r="H1249" s="1" t="str">
        <f>IF(TRIM(DatosLimpios[[#This Row],[Attack Type]])="","Unknown",PROPER(TRIM(LOWER(DatosLimpios[[#This Row],[Attack Type]]))))</f>
        <v>Sql Injection</v>
      </c>
      <c r="I1249" s="3" t="s">
        <v>46</v>
      </c>
      <c r="J124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49" s="11">
        <v>7014</v>
      </c>
      <c r="L1249" s="11">
        <f>IF(DatosLimpios[[#This Row],[Financial Loss (in Million $) ]]="",0,ABS(DatosLimpios[[#This Row],[Financial Loss (in Million $) ]]))*1000</f>
        <v>7014000</v>
      </c>
      <c r="M1249" s="11" t="str">
        <f>IF(DatosLimpios[[#This Row],[Perdida economica UNK]]&gt;4000000,"Alta", IF(DatosLimpios[[#This Row],[Perdida economica UNK]]&gt;100000,"Media", "Baja"))</f>
        <v>Alta</v>
      </c>
      <c r="N1249" s="18" t="s">
        <v>1298</v>
      </c>
      <c r="O1249" s="3" t="s">
        <v>33</v>
      </c>
      <c r="P1249" s="2">
        <f>IF(DatosLimpios[[#This Row],[Number of Affected Users]]="six hundred",600,VALUE(DatosLimpios[[#This Row],[Number of Affected Users]]))</f>
        <v>575065</v>
      </c>
      <c r="Q1249" s="2">
        <f>IF(DatosLimpios[[#This Row],[Number of Affected Users]]="six hundred",600,VALUE(DatosLimpios[[#This Row],[Number of Affected Users]]))</f>
        <v>575065</v>
      </c>
      <c r="R1249" s="11">
        <f>DatosLimpios[[#This Row],[Perdida economica UNK]] /DatosLimpios[[#This Row],[Nº de Usuarios Afectados]]</f>
        <v>12.196882091589647</v>
      </c>
      <c r="S1249" s="11" t="str">
        <f>IF(DatosLimpios[[#This Row],[Perdida $ por Usuario]]&gt;100, "Grave",IF(DatosLimpios[[#This Row],[Perdida $ por Usuario]]&gt;40, "Moderada","Leve"))</f>
        <v>Leve</v>
      </c>
      <c r="T1249" s="1" t="str">
        <f t="shared" si="19"/>
        <v>Insider</v>
      </c>
      <c r="U1249" s="3" t="s">
        <v>25</v>
      </c>
      <c r="V1249" s="3" t="s">
        <v>57</v>
      </c>
      <c r="W1249" s="2">
        <v>61</v>
      </c>
      <c r="X1249" s="2" t="str">
        <f>IF(DatosLimpios[[#This Row],[Incident Resolution Time (in Hours)]]&gt;50,"Tardia",IF(DatosLimpios[[#This Row],[Incident Resolution Time (in Hours)]]&gt;20,"Media","Rapida" ))</f>
        <v>Tardia</v>
      </c>
    </row>
    <row r="1250" spans="1:24" x14ac:dyDescent="0.25">
      <c r="A1250" s="2">
        <v>1258</v>
      </c>
      <c r="B1250" s="3" t="s">
        <v>71</v>
      </c>
      <c r="C12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250" s="1" t="str">
        <f>IFERROR(VLOOKUP(DatosLimpios[[#This Row],[Paises]], TablaRegiones[],2,FALSE), "Otra")</f>
        <v>Asia</v>
      </c>
      <c r="E1250" s="2">
        <v>2024</v>
      </c>
      <c r="F1250" s="3" t="s">
        <v>22</v>
      </c>
      <c r="G1250" s="2">
        <f xml:space="preserve"> 2025 -DatosLimpios[[#This Row],[Year]]</f>
        <v>1</v>
      </c>
      <c r="H1250" s="1" t="str">
        <f>IF(TRIM(DatosLimpios[[#This Row],[Attack Type]])="","Unknown",PROPER(TRIM(LOWER(DatosLimpios[[#This Row],[Attack Type]]))))</f>
        <v>Man-In-The-Middle</v>
      </c>
      <c r="I1250" s="3" t="s">
        <v>12</v>
      </c>
      <c r="J125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50" s="11">
        <v>6835</v>
      </c>
      <c r="L1250" s="11">
        <f>IF(DatosLimpios[[#This Row],[Financial Loss (in Million $) ]]="",0,ABS(DatosLimpios[[#This Row],[Financial Loss (in Million $) ]]))*1000</f>
        <v>6835000</v>
      </c>
      <c r="M1250" s="11" t="str">
        <f>IF(DatosLimpios[[#This Row],[Perdida economica UNK]]&gt;4000000,"Alta", IF(DatosLimpios[[#This Row],[Perdida economica UNK]]&gt;100000,"Media", "Baja"))</f>
        <v>Alta</v>
      </c>
      <c r="N1250" s="18" t="s">
        <v>1299</v>
      </c>
      <c r="O1250" s="3" t="s">
        <v>33</v>
      </c>
      <c r="P1250" s="2">
        <f>IF(DatosLimpios[[#This Row],[Number of Affected Users]]="six hundred",600,VALUE(DatosLimpios[[#This Row],[Number of Affected Users]]))</f>
        <v>474131</v>
      </c>
      <c r="Q1250" s="2">
        <f>IF(DatosLimpios[[#This Row],[Number of Affected Users]]="six hundred",600,VALUE(DatosLimpios[[#This Row],[Number of Affected Users]]))</f>
        <v>474131</v>
      </c>
      <c r="R1250" s="11">
        <f>DatosLimpios[[#This Row],[Perdida economica UNK]] /DatosLimpios[[#This Row],[Nº de Usuarios Afectados]]</f>
        <v>14.415847097110293</v>
      </c>
      <c r="S1250" s="11" t="str">
        <f>IF(DatosLimpios[[#This Row],[Perdida $ por Usuario]]&gt;100, "Grave",IF(DatosLimpios[[#This Row],[Perdida $ por Usuario]]&gt;40, "Moderada","Leve"))</f>
        <v>Leve</v>
      </c>
      <c r="T1250" s="1" t="str">
        <f t="shared" si="19"/>
        <v>Insider</v>
      </c>
      <c r="U1250" s="3" t="s">
        <v>15</v>
      </c>
      <c r="V1250" s="3" t="s">
        <v>49</v>
      </c>
      <c r="W1250" s="2">
        <v>41</v>
      </c>
      <c r="X1250" s="2" t="str">
        <f>IF(DatosLimpios[[#This Row],[Incident Resolution Time (in Hours)]]&gt;50,"Tardia",IF(DatosLimpios[[#This Row],[Incident Resolution Time (in Hours)]]&gt;20,"Media","Rapida" ))</f>
        <v>Media</v>
      </c>
    </row>
    <row r="1251" spans="1:24" x14ac:dyDescent="0.25">
      <c r="A1251" s="2">
        <v>1259</v>
      </c>
      <c r="B1251" s="3" t="s">
        <v>87</v>
      </c>
      <c r="C12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251" s="1" t="str">
        <f>IFERROR(VLOOKUP(DatosLimpios[[#This Row],[Paises]], TablaRegiones[],2,FALSE), "Otra")</f>
        <v>América</v>
      </c>
      <c r="E1251" s="2">
        <v>2016</v>
      </c>
      <c r="F1251" s="3" t="s">
        <v>50</v>
      </c>
      <c r="G1251" s="2">
        <f xml:space="preserve"> 2025 -DatosLimpios[[#This Row],[Year]]</f>
        <v>9</v>
      </c>
      <c r="H1251" s="1" t="str">
        <f>IF(TRIM(DatosLimpios[[#This Row],[Attack Type]])="","Unknown",PROPER(TRIM(LOWER(DatosLimpios[[#This Row],[Attack Type]]))))</f>
        <v>Phishing</v>
      </c>
      <c r="I1251" s="3" t="s">
        <v>12</v>
      </c>
      <c r="J125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51" s="11">
        <v>863</v>
      </c>
      <c r="L1251" s="11">
        <f>IF(DatosLimpios[[#This Row],[Financial Loss (in Million $) ]]="",0,ABS(DatosLimpios[[#This Row],[Financial Loss (in Million $) ]]))*1000</f>
        <v>863000</v>
      </c>
      <c r="M1251" s="11" t="str">
        <f>IF(DatosLimpios[[#This Row],[Perdida economica UNK]]&gt;4000000,"Alta", IF(DatosLimpios[[#This Row],[Perdida economica UNK]]&gt;100000,"Media", "Baja"))</f>
        <v>Media</v>
      </c>
      <c r="N1251" s="18" t="s">
        <v>1300</v>
      </c>
      <c r="O1251" s="3" t="s">
        <v>14</v>
      </c>
      <c r="P1251" s="2">
        <f>IF(DatosLimpios[[#This Row],[Number of Affected Users]]="six hundred",600,VALUE(DatosLimpios[[#This Row],[Number of Affected Users]]))</f>
        <v>702702</v>
      </c>
      <c r="Q1251" s="2">
        <f>IF(DatosLimpios[[#This Row],[Number of Affected Users]]="six hundred",600,VALUE(DatosLimpios[[#This Row],[Number of Affected Users]]))</f>
        <v>702702</v>
      </c>
      <c r="R1251" s="11">
        <f>DatosLimpios[[#This Row],[Perdida economica UNK]] /DatosLimpios[[#This Row],[Nº de Usuarios Afectados]]</f>
        <v>1.2281166127319973</v>
      </c>
      <c r="S1251" s="11" t="str">
        <f>IF(DatosLimpios[[#This Row],[Perdida $ por Usuario]]&gt;100, "Grave",IF(DatosLimpios[[#This Row],[Perdida $ por Usuario]]&gt;40, "Moderada","Leve"))</f>
        <v>Leve</v>
      </c>
      <c r="T1251" s="1" t="str">
        <f t="shared" si="19"/>
        <v>Hacker Group</v>
      </c>
      <c r="U1251" s="3" t="s">
        <v>52</v>
      </c>
      <c r="V1251" s="3" t="s">
        <v>57</v>
      </c>
      <c r="W1251" s="2">
        <v>14</v>
      </c>
      <c r="X1251" s="2" t="str">
        <f>IF(DatosLimpios[[#This Row],[Incident Resolution Time (in Hours)]]&gt;50,"Tardia",IF(DatosLimpios[[#This Row],[Incident Resolution Time (in Hours)]]&gt;20,"Media","Rapida" ))</f>
        <v>Rapida</v>
      </c>
    </row>
    <row r="1252" spans="1:24" x14ac:dyDescent="0.25">
      <c r="A1252" s="2">
        <v>1260</v>
      </c>
      <c r="B1252" s="3" t="s">
        <v>58</v>
      </c>
      <c r="C12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52" s="1" t="str">
        <f>IFERROR(VLOOKUP(DatosLimpios[[#This Row],[Paises]], TablaRegiones[],2,FALSE), "Otra")</f>
        <v>Oceanía</v>
      </c>
      <c r="E1252" s="2">
        <v>2023</v>
      </c>
      <c r="F1252" s="3" t="s">
        <v>39</v>
      </c>
      <c r="G1252" s="2">
        <f xml:space="preserve"> 2025 -DatosLimpios[[#This Row],[Year]]</f>
        <v>2</v>
      </c>
      <c r="H1252" s="1" t="str">
        <f>IF(TRIM(DatosLimpios[[#This Row],[Attack Type]])="","Unknown",PROPER(TRIM(LOWER(DatosLimpios[[#This Row],[Attack Type]]))))</f>
        <v>Ddos</v>
      </c>
      <c r="I1252" s="3" t="s">
        <v>69</v>
      </c>
      <c r="J125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52" s="11">
        <v>9718</v>
      </c>
      <c r="L1252" s="11">
        <f>IF(DatosLimpios[[#This Row],[Financial Loss (in Million $) ]]="",0,ABS(DatosLimpios[[#This Row],[Financial Loss (in Million $) ]]))*1000</f>
        <v>9718000</v>
      </c>
      <c r="M1252" s="11" t="str">
        <f>IF(DatosLimpios[[#This Row],[Perdida economica UNK]]&gt;4000000,"Alta", IF(DatosLimpios[[#This Row],[Perdida economica UNK]]&gt;100000,"Media", "Baja"))</f>
        <v>Alta</v>
      </c>
      <c r="N1252" s="18" t="s">
        <v>1301</v>
      </c>
      <c r="O1252" s="3" t="s">
        <v>36</v>
      </c>
      <c r="P1252" s="2">
        <f>IF(DatosLimpios[[#This Row],[Number of Affected Users]]="six hundred",600,VALUE(DatosLimpios[[#This Row],[Number of Affected Users]]))</f>
        <v>692900</v>
      </c>
      <c r="Q1252" s="2">
        <f>IF(DatosLimpios[[#This Row],[Number of Affected Users]]="six hundred",600,VALUE(DatosLimpios[[#This Row],[Number of Affected Users]]))</f>
        <v>692900</v>
      </c>
      <c r="R1252" s="11">
        <f>DatosLimpios[[#This Row],[Perdida economica UNK]] /DatosLimpios[[#This Row],[Nº de Usuarios Afectados]]</f>
        <v>14.025111848751624</v>
      </c>
      <c r="S1252" s="11" t="str">
        <f>IF(DatosLimpios[[#This Row],[Perdida $ por Usuario]]&gt;100, "Grave",IF(DatosLimpios[[#This Row],[Perdida $ por Usuario]]&gt;40, "Moderada","Leve"))</f>
        <v>Leve</v>
      </c>
      <c r="T1252" s="1" t="str">
        <f t="shared" si="19"/>
        <v>Unknown</v>
      </c>
      <c r="U1252" s="3" t="s">
        <v>34</v>
      </c>
      <c r="V1252" s="3" t="s">
        <v>57</v>
      </c>
      <c r="W1252" s="2">
        <v>72</v>
      </c>
      <c r="X1252" s="2" t="str">
        <f>IF(DatosLimpios[[#This Row],[Incident Resolution Time (in Hours)]]&gt;50,"Tardia",IF(DatosLimpios[[#This Row],[Incident Resolution Time (in Hours)]]&gt;20,"Media","Rapida" ))</f>
        <v>Tardia</v>
      </c>
    </row>
    <row r="1253" spans="1:24" x14ac:dyDescent="0.25">
      <c r="A1253" s="2">
        <v>1261</v>
      </c>
      <c r="B1253" s="3" t="s">
        <v>66</v>
      </c>
      <c r="C12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253" s="1" t="str">
        <f>IFERROR(VLOOKUP(DatosLimpios[[#This Row],[Paises]], TablaRegiones[],2,FALSE), "Otra")</f>
        <v>América</v>
      </c>
      <c r="E1253" s="2">
        <v>2021</v>
      </c>
      <c r="F1253" s="3" t="s">
        <v>42</v>
      </c>
      <c r="G1253" s="2">
        <f xml:space="preserve"> 2025 -DatosLimpios[[#This Row],[Year]]</f>
        <v>4</v>
      </c>
      <c r="H1253" s="1" t="str">
        <f>IF(TRIM(DatosLimpios[[#This Row],[Attack Type]])="","Unknown",PROPER(TRIM(LOWER(DatosLimpios[[#This Row],[Attack Type]]))))</f>
        <v>Sql Injection</v>
      </c>
      <c r="I1253" s="3" t="s">
        <v>23</v>
      </c>
      <c r="J125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53" s="11">
        <v>924</v>
      </c>
      <c r="L1253" s="11">
        <f>IF(DatosLimpios[[#This Row],[Financial Loss (in Million $) ]]="",0,ABS(DatosLimpios[[#This Row],[Financial Loss (in Million $) ]]))*1000</f>
        <v>924000</v>
      </c>
      <c r="M1253" s="11" t="str">
        <f>IF(DatosLimpios[[#This Row],[Perdida economica UNK]]&gt;4000000,"Alta", IF(DatosLimpios[[#This Row],[Perdida economica UNK]]&gt;100000,"Media", "Baja"))</f>
        <v>Media</v>
      </c>
      <c r="N1253" s="18" t="s">
        <v>1302</v>
      </c>
      <c r="O1253" s="3" t="s">
        <v>14</v>
      </c>
      <c r="P1253" s="2">
        <f>IF(DatosLimpios[[#This Row],[Number of Affected Users]]="six hundred",600,VALUE(DatosLimpios[[#This Row],[Number of Affected Users]]))</f>
        <v>654303</v>
      </c>
      <c r="Q1253" s="2">
        <f>IF(DatosLimpios[[#This Row],[Number of Affected Users]]="six hundred",600,VALUE(DatosLimpios[[#This Row],[Number of Affected Users]]))</f>
        <v>654303</v>
      </c>
      <c r="R1253" s="11">
        <f>DatosLimpios[[#This Row],[Perdida economica UNK]] /DatosLimpios[[#This Row],[Nº de Usuarios Afectados]]</f>
        <v>1.4121897652922271</v>
      </c>
      <c r="S1253" s="11" t="str">
        <f>IF(DatosLimpios[[#This Row],[Perdida $ por Usuario]]&gt;100, "Grave",IF(DatosLimpios[[#This Row],[Perdida $ por Usuario]]&gt;40, "Moderada","Leve"))</f>
        <v>Leve</v>
      </c>
      <c r="T1253" s="1" t="str">
        <f t="shared" si="19"/>
        <v>Hacker Group</v>
      </c>
      <c r="U1253" s="3" t="s">
        <v>15</v>
      </c>
      <c r="V1253" s="3" t="s">
        <v>31</v>
      </c>
      <c r="W1253" s="2">
        <v>15</v>
      </c>
      <c r="X1253" s="2" t="str">
        <f>IF(DatosLimpios[[#This Row],[Incident Resolution Time (in Hours)]]&gt;50,"Tardia",IF(DatosLimpios[[#This Row],[Incident Resolution Time (in Hours)]]&gt;20,"Media","Rapida" ))</f>
        <v>Rapida</v>
      </c>
    </row>
    <row r="1254" spans="1:24" x14ac:dyDescent="0.25">
      <c r="A1254" s="2">
        <v>1262</v>
      </c>
      <c r="B1254" s="3" t="s">
        <v>60</v>
      </c>
      <c r="C12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54" s="1" t="str">
        <f>IFERROR(VLOOKUP(DatosLimpios[[#This Row],[Paises]], TablaRegiones[],2,FALSE), "Otra")</f>
        <v>Asia</v>
      </c>
      <c r="E1254" s="2">
        <v>2022</v>
      </c>
      <c r="F1254" s="3" t="s">
        <v>17</v>
      </c>
      <c r="G1254" s="2">
        <f xml:space="preserve"> 2025 -DatosLimpios[[#This Row],[Year]]</f>
        <v>3</v>
      </c>
      <c r="H1254" s="1" t="str">
        <f>IF(TRIM(DatosLimpios[[#This Row],[Attack Type]])="","Unknown",PROPER(TRIM(LOWER(DatosLimpios[[#This Row],[Attack Type]]))))</f>
        <v>Ransomware</v>
      </c>
      <c r="I1254" s="3" t="s">
        <v>46</v>
      </c>
      <c r="J125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54" s="11">
        <v>5011</v>
      </c>
      <c r="L1254" s="11">
        <f>IF(DatosLimpios[[#This Row],[Financial Loss (in Million $) ]]="",0,ABS(DatosLimpios[[#This Row],[Financial Loss (in Million $) ]]))*1000</f>
        <v>5011000</v>
      </c>
      <c r="M1254" s="11" t="str">
        <f>IF(DatosLimpios[[#This Row],[Perdida economica UNK]]&gt;4000000,"Alta", IF(DatosLimpios[[#This Row],[Perdida economica UNK]]&gt;100000,"Media", "Baja"))</f>
        <v>Alta</v>
      </c>
      <c r="N1254" s="18" t="s">
        <v>1303</v>
      </c>
      <c r="O1254" s="3" t="s">
        <v>33</v>
      </c>
      <c r="P1254" s="2">
        <f>IF(DatosLimpios[[#This Row],[Number of Affected Users]]="six hundred",600,VALUE(DatosLimpios[[#This Row],[Number of Affected Users]]))</f>
        <v>851222</v>
      </c>
      <c r="Q1254" s="2">
        <f>IF(DatosLimpios[[#This Row],[Number of Affected Users]]="six hundred",600,VALUE(DatosLimpios[[#This Row],[Number of Affected Users]]))</f>
        <v>851222</v>
      </c>
      <c r="R1254" s="11">
        <f>DatosLimpios[[#This Row],[Perdida economica UNK]] /DatosLimpios[[#This Row],[Nº de Usuarios Afectados]]</f>
        <v>5.8868309324712005</v>
      </c>
      <c r="S1254" s="11" t="str">
        <f>IF(DatosLimpios[[#This Row],[Perdida $ por Usuario]]&gt;100, "Grave",IF(DatosLimpios[[#This Row],[Perdida $ por Usuario]]&gt;40, "Moderada","Leve"))</f>
        <v>Leve</v>
      </c>
      <c r="T1254" s="1" t="str">
        <f t="shared" si="19"/>
        <v>Insider</v>
      </c>
      <c r="U1254" s="3" t="s">
        <v>25</v>
      </c>
      <c r="V1254" s="3" t="s">
        <v>57</v>
      </c>
      <c r="W1254" s="2">
        <v>16</v>
      </c>
      <c r="X1254" s="2" t="str">
        <f>IF(DatosLimpios[[#This Row],[Incident Resolution Time (in Hours)]]&gt;50,"Tardia",IF(DatosLimpios[[#This Row],[Incident Resolution Time (in Hours)]]&gt;20,"Media","Rapida" ))</f>
        <v>Rapida</v>
      </c>
    </row>
    <row r="1255" spans="1:24" x14ac:dyDescent="0.25">
      <c r="A1255" s="2">
        <v>1263</v>
      </c>
      <c r="B1255" s="3" t="s">
        <v>58</v>
      </c>
      <c r="C12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55" s="1" t="str">
        <f>IFERROR(VLOOKUP(DatosLimpios[[#This Row],[Paises]], TablaRegiones[],2,FALSE), "Otra")</f>
        <v>Oceanía</v>
      </c>
      <c r="E1255" s="2">
        <v>2016</v>
      </c>
      <c r="F1255" s="3" t="s">
        <v>22</v>
      </c>
      <c r="G1255" s="2">
        <f xml:space="preserve"> 2025 -DatosLimpios[[#This Row],[Year]]</f>
        <v>9</v>
      </c>
      <c r="H1255" s="1" t="str">
        <f>IF(TRIM(DatosLimpios[[#This Row],[Attack Type]])="","Unknown",PROPER(TRIM(LOWER(DatosLimpios[[#This Row],[Attack Type]]))))</f>
        <v>Man-In-The-Middle</v>
      </c>
      <c r="I1255" s="3" t="s">
        <v>69</v>
      </c>
      <c r="J125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55" s="11">
        <v>3559</v>
      </c>
      <c r="L1255" s="11">
        <f>IF(DatosLimpios[[#This Row],[Financial Loss (in Million $) ]]="",0,ABS(DatosLimpios[[#This Row],[Financial Loss (in Million $) ]]))*1000</f>
        <v>3559000</v>
      </c>
      <c r="M1255" s="11" t="str">
        <f>IF(DatosLimpios[[#This Row],[Perdida economica UNK]]&gt;4000000,"Alta", IF(DatosLimpios[[#This Row],[Perdida economica UNK]]&gt;100000,"Media", "Baja"))</f>
        <v>Media</v>
      </c>
      <c r="N1255" s="18" t="s">
        <v>1304</v>
      </c>
      <c r="O1255" s="3" t="s">
        <v>33</v>
      </c>
      <c r="P1255" s="2">
        <f>IF(DatosLimpios[[#This Row],[Number of Affected Users]]="six hundred",600,VALUE(DatosLimpios[[#This Row],[Number of Affected Users]]))</f>
        <v>729762</v>
      </c>
      <c r="Q1255" s="2">
        <f>IF(DatosLimpios[[#This Row],[Number of Affected Users]]="six hundred",600,VALUE(DatosLimpios[[#This Row],[Number of Affected Users]]))</f>
        <v>729762</v>
      </c>
      <c r="R1255" s="11">
        <f>DatosLimpios[[#This Row],[Perdida economica UNK]] /DatosLimpios[[#This Row],[Nº de Usuarios Afectados]]</f>
        <v>4.8769324793562836</v>
      </c>
      <c r="S1255" s="11" t="str">
        <f>IF(DatosLimpios[[#This Row],[Perdida $ por Usuario]]&gt;100, "Grave",IF(DatosLimpios[[#This Row],[Perdida $ por Usuario]]&gt;40, "Moderada","Leve"))</f>
        <v>Leve</v>
      </c>
      <c r="T1255" s="1" t="str">
        <f t="shared" si="19"/>
        <v>Insider</v>
      </c>
      <c r="U1255" s="3" t="s">
        <v>34</v>
      </c>
      <c r="V1255" s="3" t="s">
        <v>16</v>
      </c>
      <c r="W1255" s="2">
        <v>6</v>
      </c>
      <c r="X1255" s="2" t="str">
        <f>IF(DatosLimpios[[#This Row],[Incident Resolution Time (in Hours)]]&gt;50,"Tardia",IF(DatosLimpios[[#This Row],[Incident Resolution Time (in Hours)]]&gt;20,"Media","Rapida" ))</f>
        <v>Rapida</v>
      </c>
    </row>
    <row r="1256" spans="1:24" x14ac:dyDescent="0.25">
      <c r="A1256" s="2">
        <v>1264</v>
      </c>
      <c r="B1256" s="3" t="s">
        <v>87</v>
      </c>
      <c r="C12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256" s="1" t="str">
        <f>IFERROR(VLOOKUP(DatosLimpios[[#This Row],[Paises]], TablaRegiones[],2,FALSE), "Otra")</f>
        <v>América</v>
      </c>
      <c r="E1256" s="2">
        <v>2022</v>
      </c>
      <c r="F1256" s="3" t="s">
        <v>39</v>
      </c>
      <c r="G1256" s="2">
        <f xml:space="preserve"> 2025 -DatosLimpios[[#This Row],[Year]]</f>
        <v>3</v>
      </c>
      <c r="H1256" s="1" t="str">
        <f>IF(TRIM(DatosLimpios[[#This Row],[Attack Type]])="","Unknown",PROPER(TRIM(LOWER(DatosLimpios[[#This Row],[Attack Type]]))))</f>
        <v>Ddos</v>
      </c>
      <c r="I1256" s="3" t="s">
        <v>47</v>
      </c>
      <c r="J125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56" s="11">
        <v>5689</v>
      </c>
      <c r="L1256" s="11">
        <f>IF(DatosLimpios[[#This Row],[Financial Loss (in Million $) ]]="",0,ABS(DatosLimpios[[#This Row],[Financial Loss (in Million $) ]]))*1000</f>
        <v>5689000</v>
      </c>
      <c r="M1256" s="11" t="str">
        <f>IF(DatosLimpios[[#This Row],[Perdida economica UNK]]&gt;4000000,"Alta", IF(DatosLimpios[[#This Row],[Perdida economica UNK]]&gt;100000,"Media", "Baja"))</f>
        <v>Alta</v>
      </c>
      <c r="N1256" s="18" t="s">
        <v>1305</v>
      </c>
      <c r="O1256" s="3" t="s">
        <v>29</v>
      </c>
      <c r="P1256" s="2">
        <f>IF(DatosLimpios[[#This Row],[Number of Affected Users]]="six hundred",600,VALUE(DatosLimpios[[#This Row],[Number of Affected Users]]))</f>
        <v>388698</v>
      </c>
      <c r="Q1256" s="2">
        <f>IF(DatosLimpios[[#This Row],[Number of Affected Users]]="six hundred",600,VALUE(DatosLimpios[[#This Row],[Number of Affected Users]]))</f>
        <v>388698</v>
      </c>
      <c r="R1256" s="11">
        <f>DatosLimpios[[#This Row],[Perdida economica UNK]] /DatosLimpios[[#This Row],[Nº de Usuarios Afectados]]</f>
        <v>14.636041348296107</v>
      </c>
      <c r="S1256" s="11" t="str">
        <f>IF(DatosLimpios[[#This Row],[Perdida $ por Usuario]]&gt;100, "Grave",IF(DatosLimpios[[#This Row],[Perdida $ por Usuario]]&gt;40, "Moderada","Leve"))</f>
        <v>Leve</v>
      </c>
      <c r="T1256" s="1" t="str">
        <f t="shared" si="19"/>
        <v>Nation-state</v>
      </c>
      <c r="U1256" s="3" t="s">
        <v>34</v>
      </c>
      <c r="V1256" s="3" t="s">
        <v>16</v>
      </c>
      <c r="W1256" s="2">
        <v>35</v>
      </c>
      <c r="X1256" s="2" t="str">
        <f>IF(DatosLimpios[[#This Row],[Incident Resolution Time (in Hours)]]&gt;50,"Tardia",IF(DatosLimpios[[#This Row],[Incident Resolution Time (in Hours)]]&gt;20,"Media","Rapida" ))</f>
        <v>Media</v>
      </c>
    </row>
    <row r="1257" spans="1:24" x14ac:dyDescent="0.25">
      <c r="A1257" s="2">
        <v>1265</v>
      </c>
      <c r="B1257" s="3" t="s">
        <v>58</v>
      </c>
      <c r="C12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57" s="1" t="str">
        <f>IFERROR(VLOOKUP(DatosLimpios[[#This Row],[Paises]], TablaRegiones[],2,FALSE), "Otra")</f>
        <v>Oceanía</v>
      </c>
      <c r="E1257" s="2">
        <v>2019</v>
      </c>
      <c r="F1257" s="3" t="s">
        <v>42</v>
      </c>
      <c r="G1257" s="2">
        <f xml:space="preserve"> 2025 -DatosLimpios[[#This Row],[Year]]</f>
        <v>6</v>
      </c>
      <c r="H1257" s="1" t="str">
        <f>IF(TRIM(DatosLimpios[[#This Row],[Attack Type]])="","Unknown",PROPER(TRIM(LOWER(DatosLimpios[[#This Row],[Attack Type]]))))</f>
        <v>Sql Injection</v>
      </c>
      <c r="I1257" s="3" t="s">
        <v>27</v>
      </c>
      <c r="J125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57" s="11">
        <v>8679</v>
      </c>
      <c r="L1257" s="11">
        <f>IF(DatosLimpios[[#This Row],[Financial Loss (in Million $) ]]="",0,ABS(DatosLimpios[[#This Row],[Financial Loss (in Million $) ]]))*1000</f>
        <v>8679000</v>
      </c>
      <c r="M1257" s="11" t="str">
        <f>IF(DatosLimpios[[#This Row],[Perdida economica UNK]]&gt;4000000,"Alta", IF(DatosLimpios[[#This Row],[Perdida economica UNK]]&gt;100000,"Media", "Baja"))</f>
        <v>Alta</v>
      </c>
      <c r="N1257" s="18" t="s">
        <v>1306</v>
      </c>
      <c r="O1257" s="3" t="s">
        <v>29</v>
      </c>
      <c r="P1257" s="2">
        <f>IF(DatosLimpios[[#This Row],[Number of Affected Users]]="six hundred",600,VALUE(DatosLimpios[[#This Row],[Number of Affected Users]]))</f>
        <v>293647</v>
      </c>
      <c r="Q1257" s="2">
        <f>IF(DatosLimpios[[#This Row],[Number of Affected Users]]="six hundred",600,VALUE(DatosLimpios[[#This Row],[Number of Affected Users]]))</f>
        <v>293647</v>
      </c>
      <c r="R1257" s="11">
        <f>DatosLimpios[[#This Row],[Perdida economica UNK]] /DatosLimpios[[#This Row],[Nº de Usuarios Afectados]]</f>
        <v>29.555895343729034</v>
      </c>
      <c r="S1257" s="11" t="str">
        <f>IF(DatosLimpios[[#This Row],[Perdida $ por Usuario]]&gt;100, "Grave",IF(DatosLimpios[[#This Row],[Perdida $ por Usuario]]&gt;40, "Moderada","Leve"))</f>
        <v>Leve</v>
      </c>
      <c r="T1257" s="1" t="str">
        <f t="shared" si="19"/>
        <v>Nation-state</v>
      </c>
      <c r="U1257" s="3" t="s">
        <v>34</v>
      </c>
      <c r="V1257" s="3" t="s">
        <v>31</v>
      </c>
      <c r="W1257" s="2">
        <v>37</v>
      </c>
      <c r="X1257" s="2" t="str">
        <f>IF(DatosLimpios[[#This Row],[Incident Resolution Time (in Hours)]]&gt;50,"Tardia",IF(DatosLimpios[[#This Row],[Incident Resolution Time (in Hours)]]&gt;20,"Media","Rapida" ))</f>
        <v>Media</v>
      </c>
    </row>
    <row r="1258" spans="1:24" x14ac:dyDescent="0.25">
      <c r="A1258" s="2">
        <v>1266</v>
      </c>
      <c r="B1258" s="3" t="s">
        <v>10</v>
      </c>
      <c r="C12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258" s="1" t="str">
        <f>IFERROR(VLOOKUP(DatosLimpios[[#This Row],[Paises]], TablaRegiones[],2,FALSE), "Otra")</f>
        <v>Asia</v>
      </c>
      <c r="E1258" s="2">
        <v>2021</v>
      </c>
      <c r="F1258" s="3" t="s">
        <v>50</v>
      </c>
      <c r="G1258" s="2">
        <f xml:space="preserve"> 2025 -DatosLimpios[[#This Row],[Year]]</f>
        <v>4</v>
      </c>
      <c r="H1258" s="1" t="str">
        <f>IF(TRIM(DatosLimpios[[#This Row],[Attack Type]])="","Unknown",PROPER(TRIM(LOWER(DatosLimpios[[#This Row],[Attack Type]]))))</f>
        <v>Phishing</v>
      </c>
      <c r="I1258" s="3" t="s">
        <v>69</v>
      </c>
      <c r="J125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58" s="11">
        <v>8449</v>
      </c>
      <c r="L1258" s="11">
        <f>IF(DatosLimpios[[#This Row],[Financial Loss (in Million $) ]]="",0,ABS(DatosLimpios[[#This Row],[Financial Loss (in Million $) ]]))*1000</f>
        <v>8449000</v>
      </c>
      <c r="M1258" s="11" t="str">
        <f>IF(DatosLimpios[[#This Row],[Perdida economica UNK]]&gt;4000000,"Alta", IF(DatosLimpios[[#This Row],[Perdida economica UNK]]&gt;100000,"Media", "Baja"))</f>
        <v>Alta</v>
      </c>
      <c r="N1258" s="18" t="s">
        <v>1307</v>
      </c>
      <c r="O1258" s="3" t="s">
        <v>14</v>
      </c>
      <c r="P1258" s="2">
        <f>IF(DatosLimpios[[#This Row],[Number of Affected Users]]="six hundred",600,VALUE(DatosLimpios[[#This Row],[Number of Affected Users]]))</f>
        <v>884734</v>
      </c>
      <c r="Q1258" s="2">
        <f>IF(DatosLimpios[[#This Row],[Number of Affected Users]]="six hundred",600,VALUE(DatosLimpios[[#This Row],[Number of Affected Users]]))</f>
        <v>884734</v>
      </c>
      <c r="R1258" s="11">
        <f>DatosLimpios[[#This Row],[Perdida economica UNK]] /DatosLimpios[[#This Row],[Nº de Usuarios Afectados]]</f>
        <v>9.5497629796074293</v>
      </c>
      <c r="S1258" s="11" t="str">
        <f>IF(DatosLimpios[[#This Row],[Perdida $ por Usuario]]&gt;100, "Grave",IF(DatosLimpios[[#This Row],[Perdida $ por Usuario]]&gt;40, "Moderada","Leve"))</f>
        <v>Leve</v>
      </c>
      <c r="T1258" s="1" t="str">
        <f t="shared" si="19"/>
        <v>Hacker Group</v>
      </c>
      <c r="U1258" s="3" t="s">
        <v>25</v>
      </c>
      <c r="V1258" s="3" t="s">
        <v>57</v>
      </c>
      <c r="W1258" s="2">
        <v>6</v>
      </c>
      <c r="X1258" s="2" t="str">
        <f>IF(DatosLimpios[[#This Row],[Incident Resolution Time (in Hours)]]&gt;50,"Tardia",IF(DatosLimpios[[#This Row],[Incident Resolution Time (in Hours)]]&gt;20,"Media","Rapida" ))</f>
        <v>Rapida</v>
      </c>
    </row>
    <row r="1259" spans="1:24" x14ac:dyDescent="0.25">
      <c r="A1259" s="2">
        <v>1267</v>
      </c>
      <c r="B1259" s="3" t="s">
        <v>26</v>
      </c>
      <c r="C12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59" s="1" t="str">
        <f>IFERROR(VLOOKUP(DatosLimpios[[#This Row],[Paises]], TablaRegiones[],2,FALSE), "Otra")</f>
        <v>Europa</v>
      </c>
      <c r="E1259" s="2">
        <v>2023</v>
      </c>
      <c r="F1259" s="3" t="s">
        <v>39</v>
      </c>
      <c r="G1259" s="2">
        <f xml:space="preserve"> 2025 -DatosLimpios[[#This Row],[Year]]</f>
        <v>2</v>
      </c>
      <c r="H1259" s="1" t="str">
        <f>IF(TRIM(DatosLimpios[[#This Row],[Attack Type]])="","Unknown",PROPER(TRIM(LOWER(DatosLimpios[[#This Row],[Attack Type]]))))</f>
        <v>Ddos</v>
      </c>
      <c r="I1259" s="3" t="s">
        <v>23</v>
      </c>
      <c r="J125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59" s="11">
        <v>5275</v>
      </c>
      <c r="L1259" s="11">
        <f>IF(DatosLimpios[[#This Row],[Financial Loss (in Million $) ]]="",0,ABS(DatosLimpios[[#This Row],[Financial Loss (in Million $) ]]))*1000</f>
        <v>5275000</v>
      </c>
      <c r="M1259" s="11" t="str">
        <f>IF(DatosLimpios[[#This Row],[Perdida economica UNK]]&gt;4000000,"Alta", IF(DatosLimpios[[#This Row],[Perdida economica UNK]]&gt;100000,"Media", "Baja"))</f>
        <v>Alta</v>
      </c>
      <c r="N1259" s="18" t="s">
        <v>1308</v>
      </c>
      <c r="O1259" s="3" t="s">
        <v>14</v>
      </c>
      <c r="P1259" s="2">
        <f>IF(DatosLimpios[[#This Row],[Number of Affected Users]]="six hundred",600,VALUE(DatosLimpios[[#This Row],[Number of Affected Users]]))</f>
        <v>638329</v>
      </c>
      <c r="Q1259" s="2">
        <f>IF(DatosLimpios[[#This Row],[Number of Affected Users]]="six hundred",600,VALUE(DatosLimpios[[#This Row],[Number of Affected Users]]))</f>
        <v>638329</v>
      </c>
      <c r="R1259" s="11">
        <f>DatosLimpios[[#This Row],[Perdida economica UNK]] /DatosLimpios[[#This Row],[Nº de Usuarios Afectados]]</f>
        <v>8.2637636704583368</v>
      </c>
      <c r="S1259" s="11" t="str">
        <f>IF(DatosLimpios[[#This Row],[Perdida $ por Usuario]]&gt;100, "Grave",IF(DatosLimpios[[#This Row],[Perdida $ por Usuario]]&gt;40, "Moderada","Leve"))</f>
        <v>Leve</v>
      </c>
      <c r="T1259" s="1" t="str">
        <f t="shared" si="19"/>
        <v>Hacker Group</v>
      </c>
      <c r="U1259" s="3" t="s">
        <v>34</v>
      </c>
      <c r="V1259" s="3" t="s">
        <v>49</v>
      </c>
      <c r="W1259" s="2">
        <v>11</v>
      </c>
      <c r="X1259" s="2" t="str">
        <f>IF(DatosLimpios[[#This Row],[Incident Resolution Time (in Hours)]]&gt;50,"Tardia",IF(DatosLimpios[[#This Row],[Incident Resolution Time (in Hours)]]&gt;20,"Media","Rapida" ))</f>
        <v>Rapida</v>
      </c>
    </row>
    <row r="1260" spans="1:24" x14ac:dyDescent="0.25">
      <c r="A1260" s="2">
        <v>1268</v>
      </c>
      <c r="B1260" s="3" t="s">
        <v>45</v>
      </c>
      <c r="C12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60" s="1" t="str">
        <f>IFERROR(VLOOKUP(DatosLimpios[[#This Row],[Paises]], TablaRegiones[],2,FALSE), "Otra")</f>
        <v>Asia</v>
      </c>
      <c r="E1260" s="2">
        <v>2019</v>
      </c>
      <c r="F1260" s="3" t="s">
        <v>39</v>
      </c>
      <c r="G1260" s="2">
        <f xml:space="preserve"> 2025 -DatosLimpios[[#This Row],[Year]]</f>
        <v>6</v>
      </c>
      <c r="H1260" s="1" t="str">
        <f>IF(TRIM(DatosLimpios[[#This Row],[Attack Type]])="","Unknown",PROPER(TRIM(LOWER(DatosLimpios[[#This Row],[Attack Type]]))))</f>
        <v>Ddos</v>
      </c>
      <c r="I1260" s="3" t="s">
        <v>69</v>
      </c>
      <c r="J126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60" s="11">
        <v>6363</v>
      </c>
      <c r="L1260" s="11">
        <f>IF(DatosLimpios[[#This Row],[Financial Loss (in Million $) ]]="",0,ABS(DatosLimpios[[#This Row],[Financial Loss (in Million $) ]]))*1000</f>
        <v>6363000</v>
      </c>
      <c r="M1260" s="11" t="str">
        <f>IF(DatosLimpios[[#This Row],[Perdida economica UNK]]&gt;4000000,"Alta", IF(DatosLimpios[[#This Row],[Perdida economica UNK]]&gt;100000,"Media", "Baja"))</f>
        <v>Alta</v>
      </c>
      <c r="N1260" s="18" t="s">
        <v>1309</v>
      </c>
      <c r="O1260" s="3" t="s">
        <v>33</v>
      </c>
      <c r="P1260" s="2">
        <f>IF(DatosLimpios[[#This Row],[Number of Affected Users]]="six hundred",600,VALUE(DatosLimpios[[#This Row],[Number of Affected Users]]))</f>
        <v>47191</v>
      </c>
      <c r="Q1260" s="2">
        <f>IF(DatosLimpios[[#This Row],[Number of Affected Users]]="six hundred",600,VALUE(DatosLimpios[[#This Row],[Number of Affected Users]]))</f>
        <v>47191</v>
      </c>
      <c r="R1260" s="11">
        <f>DatosLimpios[[#This Row],[Perdida economica UNK]] /DatosLimpios[[#This Row],[Nº de Usuarios Afectados]]</f>
        <v>134.83503210357907</v>
      </c>
      <c r="S1260" s="11" t="str">
        <f>IF(DatosLimpios[[#This Row],[Perdida $ por Usuario]]&gt;100, "Grave",IF(DatosLimpios[[#This Row],[Perdida $ por Usuario]]&gt;40, "Moderada","Leve"))</f>
        <v>Grave</v>
      </c>
      <c r="T1260" s="1" t="str">
        <f t="shared" si="19"/>
        <v>Insider</v>
      </c>
      <c r="U1260" s="3" t="s">
        <v>15</v>
      </c>
      <c r="V1260" s="3" t="s">
        <v>16</v>
      </c>
      <c r="W1260" s="2">
        <v>28</v>
      </c>
      <c r="X1260" s="2" t="str">
        <f>IF(DatosLimpios[[#This Row],[Incident Resolution Time (in Hours)]]&gt;50,"Tardia",IF(DatosLimpios[[#This Row],[Incident Resolution Time (in Hours)]]&gt;20,"Media","Rapida" ))</f>
        <v>Media</v>
      </c>
    </row>
    <row r="1261" spans="1:24" x14ac:dyDescent="0.25">
      <c r="A1261" s="2">
        <v>1269</v>
      </c>
      <c r="B1261" s="3" t="s">
        <v>66</v>
      </c>
      <c r="C12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261" s="1" t="str">
        <f>IFERROR(VLOOKUP(DatosLimpios[[#This Row],[Paises]], TablaRegiones[],2,FALSE), "Otra")</f>
        <v>América</v>
      </c>
      <c r="E1261" s="2">
        <v>2023</v>
      </c>
      <c r="F1261" s="3" t="s">
        <v>50</v>
      </c>
      <c r="G1261" s="2">
        <f xml:space="preserve"> 2025 -DatosLimpios[[#This Row],[Year]]</f>
        <v>2</v>
      </c>
      <c r="H1261" s="1" t="str">
        <f>IF(TRIM(DatosLimpios[[#This Row],[Attack Type]])="","Unknown",PROPER(TRIM(LOWER(DatosLimpios[[#This Row],[Attack Type]]))))</f>
        <v>Phishing</v>
      </c>
      <c r="I1261" s="3" t="s">
        <v>18</v>
      </c>
      <c r="J126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61" s="11">
        <v>4269</v>
      </c>
      <c r="L1261" s="11">
        <f>IF(DatosLimpios[[#This Row],[Financial Loss (in Million $) ]]="",0,ABS(DatosLimpios[[#This Row],[Financial Loss (in Million $) ]]))*1000</f>
        <v>4269000</v>
      </c>
      <c r="M1261" s="11" t="str">
        <f>IF(DatosLimpios[[#This Row],[Perdida economica UNK]]&gt;4000000,"Alta", IF(DatosLimpios[[#This Row],[Perdida economica UNK]]&gt;100000,"Media", "Baja"))</f>
        <v>Alta</v>
      </c>
      <c r="N1261" s="18" t="s">
        <v>1310</v>
      </c>
      <c r="O1261" s="3" t="s">
        <v>36</v>
      </c>
      <c r="P1261" s="2">
        <f>IF(DatosLimpios[[#This Row],[Number of Affected Users]]="six hundred",600,VALUE(DatosLimpios[[#This Row],[Number of Affected Users]]))</f>
        <v>309021</v>
      </c>
      <c r="Q1261" s="2">
        <f>IF(DatosLimpios[[#This Row],[Number of Affected Users]]="six hundred",600,VALUE(DatosLimpios[[#This Row],[Number of Affected Users]]))</f>
        <v>309021</v>
      </c>
      <c r="R1261" s="11">
        <f>DatosLimpios[[#This Row],[Perdida economica UNK]] /DatosLimpios[[#This Row],[Nº de Usuarios Afectados]]</f>
        <v>13.814595124603182</v>
      </c>
      <c r="S1261" s="11" t="str">
        <f>IF(DatosLimpios[[#This Row],[Perdida $ por Usuario]]&gt;100, "Grave",IF(DatosLimpios[[#This Row],[Perdida $ por Usuario]]&gt;40, "Moderada","Leve"))</f>
        <v>Leve</v>
      </c>
      <c r="T1261" s="1" t="str">
        <f t="shared" si="19"/>
        <v>Unknown</v>
      </c>
      <c r="U1261" s="3" t="s">
        <v>15</v>
      </c>
      <c r="V1261" s="3" t="s">
        <v>57</v>
      </c>
      <c r="W1261" s="2">
        <v>2</v>
      </c>
      <c r="X1261" s="2" t="str">
        <f>IF(DatosLimpios[[#This Row],[Incident Resolution Time (in Hours)]]&gt;50,"Tardia",IF(DatosLimpios[[#This Row],[Incident Resolution Time (in Hours)]]&gt;20,"Media","Rapida" ))</f>
        <v>Rapida</v>
      </c>
    </row>
    <row r="1262" spans="1:24" x14ac:dyDescent="0.25">
      <c r="A1262" s="2">
        <v>1270</v>
      </c>
      <c r="B1262" s="3" t="s">
        <v>32</v>
      </c>
      <c r="C12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62" s="1" t="str">
        <f>IFERROR(VLOOKUP(DatosLimpios[[#This Row],[Paises]], TablaRegiones[],2,FALSE), "Otra")</f>
        <v>Europa</v>
      </c>
      <c r="E1262" s="2">
        <v>2018</v>
      </c>
      <c r="F1262" s="3" t="s">
        <v>39</v>
      </c>
      <c r="G1262" s="2">
        <f xml:space="preserve"> 2025 -DatosLimpios[[#This Row],[Year]]</f>
        <v>7</v>
      </c>
      <c r="H1262" s="1" t="str">
        <f>IF(TRIM(DatosLimpios[[#This Row],[Attack Type]])="","Unknown",PROPER(TRIM(LOWER(DatosLimpios[[#This Row],[Attack Type]]))))</f>
        <v>Ddos</v>
      </c>
      <c r="I1262" s="3" t="s">
        <v>27</v>
      </c>
      <c r="J126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62" s="11">
        <v>1514</v>
      </c>
      <c r="L1262" s="11">
        <f>IF(DatosLimpios[[#This Row],[Financial Loss (in Million $) ]]="",0,ABS(DatosLimpios[[#This Row],[Financial Loss (in Million $) ]]))*1000</f>
        <v>1514000</v>
      </c>
      <c r="M1262" s="11" t="str">
        <f>IF(DatosLimpios[[#This Row],[Perdida economica UNK]]&gt;4000000,"Alta", IF(DatosLimpios[[#This Row],[Perdida economica UNK]]&gt;100000,"Media", "Baja"))</f>
        <v>Media</v>
      </c>
      <c r="N1262" s="18" t="s">
        <v>1311</v>
      </c>
      <c r="O1262" s="3" t="s">
        <v>29</v>
      </c>
      <c r="P1262" s="2">
        <f>IF(DatosLimpios[[#This Row],[Number of Affected Users]]="six hundred",600,VALUE(DatosLimpios[[#This Row],[Number of Affected Users]]))</f>
        <v>834902</v>
      </c>
      <c r="Q1262" s="2">
        <f>IF(DatosLimpios[[#This Row],[Number of Affected Users]]="six hundred",600,VALUE(DatosLimpios[[#This Row],[Number of Affected Users]]))</f>
        <v>834902</v>
      </c>
      <c r="R1262" s="11">
        <f>DatosLimpios[[#This Row],[Perdida economica UNK]] /DatosLimpios[[#This Row],[Nº de Usuarios Afectados]]</f>
        <v>1.8133864812876241</v>
      </c>
      <c r="S1262" s="11" t="str">
        <f>IF(DatosLimpios[[#This Row],[Perdida $ por Usuario]]&gt;100, "Grave",IF(DatosLimpios[[#This Row],[Perdida $ por Usuario]]&gt;40, "Moderada","Leve"))</f>
        <v>Leve</v>
      </c>
      <c r="T1262" s="1" t="str">
        <f t="shared" si="19"/>
        <v>Nation-state</v>
      </c>
      <c r="U1262" s="3" t="s">
        <v>25</v>
      </c>
      <c r="V1262" s="3" t="s">
        <v>49</v>
      </c>
      <c r="W1262" s="2">
        <v>63</v>
      </c>
      <c r="X1262" s="2" t="str">
        <f>IF(DatosLimpios[[#This Row],[Incident Resolution Time (in Hours)]]&gt;50,"Tardia",IF(DatosLimpios[[#This Row],[Incident Resolution Time (in Hours)]]&gt;20,"Media","Rapida" ))</f>
        <v>Tardia</v>
      </c>
    </row>
    <row r="1263" spans="1:24" x14ac:dyDescent="0.25">
      <c r="A1263" s="2">
        <v>1271</v>
      </c>
      <c r="B1263" s="3" t="s">
        <v>41</v>
      </c>
      <c r="C12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63" s="1" t="str">
        <f>IFERROR(VLOOKUP(DatosLimpios[[#This Row],[Paises]], TablaRegiones[],2,FALSE), "Otra")</f>
        <v>Europa</v>
      </c>
      <c r="E1263" s="2">
        <v>2016</v>
      </c>
      <c r="F1263" s="3" t="s">
        <v>39</v>
      </c>
      <c r="G1263" s="2">
        <f xml:space="preserve"> 2025 -DatosLimpios[[#This Row],[Year]]</f>
        <v>9</v>
      </c>
      <c r="H1263" s="1" t="str">
        <f>IF(TRIM(DatosLimpios[[#This Row],[Attack Type]])="","Unknown",PROPER(TRIM(LOWER(DatosLimpios[[#This Row],[Attack Type]]))))</f>
        <v>Ddos</v>
      </c>
      <c r="I1263" s="3" t="s">
        <v>46</v>
      </c>
      <c r="J126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63" s="11">
        <v>2581</v>
      </c>
      <c r="L1263" s="11">
        <f>IF(DatosLimpios[[#This Row],[Financial Loss (in Million $) ]]="",0,ABS(DatosLimpios[[#This Row],[Financial Loss (in Million $) ]]))*1000</f>
        <v>2581000</v>
      </c>
      <c r="M1263" s="11" t="str">
        <f>IF(DatosLimpios[[#This Row],[Perdida economica UNK]]&gt;4000000,"Alta", IF(DatosLimpios[[#This Row],[Perdida economica UNK]]&gt;100000,"Media", "Baja"))</f>
        <v>Media</v>
      </c>
      <c r="N1263" s="18" t="s">
        <v>1312</v>
      </c>
      <c r="O1263" s="3" t="s">
        <v>33</v>
      </c>
      <c r="P1263" s="2">
        <f>IF(DatosLimpios[[#This Row],[Number of Affected Users]]="six hundred",600,VALUE(DatosLimpios[[#This Row],[Number of Affected Users]]))</f>
        <v>132286</v>
      </c>
      <c r="Q1263" s="2">
        <f>IF(DatosLimpios[[#This Row],[Number of Affected Users]]="six hundred",600,VALUE(DatosLimpios[[#This Row],[Number of Affected Users]]))</f>
        <v>132286</v>
      </c>
      <c r="R1263" s="11">
        <f>DatosLimpios[[#This Row],[Perdida economica UNK]] /DatosLimpios[[#This Row],[Nº de Usuarios Afectados]]</f>
        <v>19.510756996205192</v>
      </c>
      <c r="S1263" s="11" t="str">
        <f>IF(DatosLimpios[[#This Row],[Perdida $ por Usuario]]&gt;100, "Grave",IF(DatosLimpios[[#This Row],[Perdida $ por Usuario]]&gt;40, "Moderada","Leve"))</f>
        <v>Leve</v>
      </c>
      <c r="T1263" s="1" t="str">
        <f t="shared" si="19"/>
        <v>Insider</v>
      </c>
      <c r="U1263" s="3" t="s">
        <v>15</v>
      </c>
      <c r="V1263" s="3" t="s">
        <v>37</v>
      </c>
      <c r="W1263" s="2">
        <v>66</v>
      </c>
      <c r="X1263" s="2" t="str">
        <f>IF(DatosLimpios[[#This Row],[Incident Resolution Time (in Hours)]]&gt;50,"Tardia",IF(DatosLimpios[[#This Row],[Incident Resolution Time (in Hours)]]&gt;20,"Media","Rapida" ))</f>
        <v>Tardia</v>
      </c>
    </row>
    <row r="1264" spans="1:24" x14ac:dyDescent="0.25">
      <c r="A1264" s="2">
        <v>1272</v>
      </c>
      <c r="B1264" s="3" t="s">
        <v>41</v>
      </c>
      <c r="C12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64" s="1" t="str">
        <f>IFERROR(VLOOKUP(DatosLimpios[[#This Row],[Paises]], TablaRegiones[],2,FALSE), "Otra")</f>
        <v>Europa</v>
      </c>
      <c r="E1264" s="2">
        <v>2023</v>
      </c>
      <c r="F1264" s="3" t="s">
        <v>42</v>
      </c>
      <c r="G1264" s="2">
        <f xml:space="preserve"> 2025 -DatosLimpios[[#This Row],[Year]]</f>
        <v>2</v>
      </c>
      <c r="H1264" s="1" t="str">
        <f>IF(TRIM(DatosLimpios[[#This Row],[Attack Type]])="","Unknown",PROPER(TRIM(LOWER(DatosLimpios[[#This Row],[Attack Type]]))))</f>
        <v>Sql Injection</v>
      </c>
      <c r="I1264" s="3" t="s">
        <v>46</v>
      </c>
      <c r="J126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64" s="11">
        <v>4658</v>
      </c>
      <c r="L1264" s="11">
        <f>IF(DatosLimpios[[#This Row],[Financial Loss (in Million $) ]]="",0,ABS(DatosLimpios[[#This Row],[Financial Loss (in Million $) ]]))*1000</f>
        <v>4658000</v>
      </c>
      <c r="M1264" s="11" t="str">
        <f>IF(DatosLimpios[[#This Row],[Perdida economica UNK]]&gt;4000000,"Alta", IF(DatosLimpios[[#This Row],[Perdida economica UNK]]&gt;100000,"Media", "Baja"))</f>
        <v>Alta</v>
      </c>
      <c r="N1264" s="18" t="s">
        <v>1313</v>
      </c>
      <c r="O1264" s="3" t="s">
        <v>36</v>
      </c>
      <c r="P1264" s="2">
        <f>IF(DatosLimpios[[#This Row],[Number of Affected Users]]="six hundred",600,VALUE(DatosLimpios[[#This Row],[Number of Affected Users]]))</f>
        <v>659062</v>
      </c>
      <c r="Q1264" s="2">
        <f>IF(DatosLimpios[[#This Row],[Number of Affected Users]]="six hundred",600,VALUE(DatosLimpios[[#This Row],[Number of Affected Users]]))</f>
        <v>659062</v>
      </c>
      <c r="R1264" s="11">
        <f>DatosLimpios[[#This Row],[Perdida economica UNK]] /DatosLimpios[[#This Row],[Nº de Usuarios Afectados]]</f>
        <v>7.0676203452785931</v>
      </c>
      <c r="S1264" s="11" t="str">
        <f>IF(DatosLimpios[[#This Row],[Perdida $ por Usuario]]&gt;100, "Grave",IF(DatosLimpios[[#This Row],[Perdida $ por Usuario]]&gt;40, "Moderada","Leve"))</f>
        <v>Leve</v>
      </c>
      <c r="T1264" s="1" t="str">
        <f t="shared" si="19"/>
        <v>Unknown</v>
      </c>
      <c r="U1264" s="3" t="s">
        <v>15</v>
      </c>
      <c r="V1264" s="3" t="s">
        <v>37</v>
      </c>
      <c r="W1264" s="2">
        <v>42</v>
      </c>
      <c r="X1264" s="2" t="str">
        <f>IF(DatosLimpios[[#This Row],[Incident Resolution Time (in Hours)]]&gt;50,"Tardia",IF(DatosLimpios[[#This Row],[Incident Resolution Time (in Hours)]]&gt;20,"Media","Rapida" ))</f>
        <v>Media</v>
      </c>
    </row>
    <row r="1265" spans="1:24" x14ac:dyDescent="0.25">
      <c r="A1265" s="2">
        <v>1273</v>
      </c>
      <c r="B1265" s="3" t="s">
        <v>41</v>
      </c>
      <c r="C12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65" s="1" t="str">
        <f>IFERROR(VLOOKUP(DatosLimpios[[#This Row],[Paises]], TablaRegiones[],2,FALSE), "Otra")</f>
        <v>Europa</v>
      </c>
      <c r="E1265" s="2">
        <v>2020</v>
      </c>
      <c r="F1265" s="3" t="s">
        <v>63</v>
      </c>
      <c r="G1265" s="2">
        <f xml:space="preserve"> 2025 -DatosLimpios[[#This Row],[Year]]</f>
        <v>5</v>
      </c>
      <c r="H1265" s="1" t="str">
        <f>IF(TRIM(DatosLimpios[[#This Row],[Attack Type]])="","Unknown",PROPER(TRIM(LOWER(DatosLimpios[[#This Row],[Attack Type]]))))</f>
        <v>Malware</v>
      </c>
      <c r="I1265" s="3" t="s">
        <v>27</v>
      </c>
      <c r="J126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65" s="11">
        <v>9388</v>
      </c>
      <c r="L1265" s="11">
        <f>IF(DatosLimpios[[#This Row],[Financial Loss (in Million $) ]]="",0,ABS(DatosLimpios[[#This Row],[Financial Loss (in Million $) ]]))*1000</f>
        <v>9388000</v>
      </c>
      <c r="M1265" s="11" t="str">
        <f>IF(DatosLimpios[[#This Row],[Perdida economica UNK]]&gt;4000000,"Alta", IF(DatosLimpios[[#This Row],[Perdida economica UNK]]&gt;100000,"Media", "Baja"))</f>
        <v>Alta</v>
      </c>
      <c r="N1265" s="18" t="s">
        <v>1314</v>
      </c>
      <c r="O1265" s="3" t="s">
        <v>14</v>
      </c>
      <c r="P1265" s="2">
        <f>IF(DatosLimpios[[#This Row],[Number of Affected Users]]="six hundred",600,VALUE(DatosLimpios[[#This Row],[Number of Affected Users]]))</f>
        <v>69492</v>
      </c>
      <c r="Q1265" s="2">
        <f>IF(DatosLimpios[[#This Row],[Number of Affected Users]]="six hundred",600,VALUE(DatosLimpios[[#This Row],[Number of Affected Users]]))</f>
        <v>69492</v>
      </c>
      <c r="R1265" s="11">
        <f>DatosLimpios[[#This Row],[Perdida economica UNK]] /DatosLimpios[[#This Row],[Nº de Usuarios Afectados]]</f>
        <v>135.09468715823405</v>
      </c>
      <c r="S1265" s="11" t="str">
        <f>IF(DatosLimpios[[#This Row],[Perdida $ por Usuario]]&gt;100, "Grave",IF(DatosLimpios[[#This Row],[Perdida $ por Usuario]]&gt;40, "Moderada","Leve"))</f>
        <v>Grave</v>
      </c>
      <c r="T1265" s="1" t="str">
        <f t="shared" si="19"/>
        <v>Hacker Group</v>
      </c>
      <c r="U1265" s="3" t="s">
        <v>34</v>
      </c>
      <c r="V1265" s="3" t="s">
        <v>57</v>
      </c>
      <c r="W1265" s="2">
        <v>29</v>
      </c>
      <c r="X1265" s="2" t="str">
        <f>IF(DatosLimpios[[#This Row],[Incident Resolution Time (in Hours)]]&gt;50,"Tardia",IF(DatosLimpios[[#This Row],[Incident Resolution Time (in Hours)]]&gt;20,"Media","Rapida" ))</f>
        <v>Media</v>
      </c>
    </row>
    <row r="1266" spans="1:24" x14ac:dyDescent="0.25">
      <c r="A1266" s="2">
        <v>1274</v>
      </c>
      <c r="B1266" s="3" t="s">
        <v>60</v>
      </c>
      <c r="C12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66" s="1" t="str">
        <f>IFERROR(VLOOKUP(DatosLimpios[[#This Row],[Paises]], TablaRegiones[],2,FALSE), "Otra")</f>
        <v>Asia</v>
      </c>
      <c r="E1266" s="2">
        <v>2017</v>
      </c>
      <c r="F1266" s="3" t="s">
        <v>50</v>
      </c>
      <c r="G1266" s="2">
        <f xml:space="preserve"> 2025 -DatosLimpios[[#This Row],[Year]]</f>
        <v>8</v>
      </c>
      <c r="H1266" s="1" t="str">
        <f>IF(TRIM(DatosLimpios[[#This Row],[Attack Type]])="","Unknown",PROPER(TRIM(LOWER(DatosLimpios[[#This Row],[Attack Type]]))))</f>
        <v>Phishing</v>
      </c>
      <c r="I1266" s="3" t="s">
        <v>23</v>
      </c>
      <c r="J126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66" s="11">
        <v>5307</v>
      </c>
      <c r="L1266" s="11">
        <f>IF(DatosLimpios[[#This Row],[Financial Loss (in Million $) ]]="",0,ABS(DatosLimpios[[#This Row],[Financial Loss (in Million $) ]]))*1000</f>
        <v>5307000</v>
      </c>
      <c r="M1266" s="11" t="str">
        <f>IF(DatosLimpios[[#This Row],[Perdida economica UNK]]&gt;4000000,"Alta", IF(DatosLimpios[[#This Row],[Perdida economica UNK]]&gt;100000,"Media", "Baja"))</f>
        <v>Alta</v>
      </c>
      <c r="N1266" s="18" t="s">
        <v>1315</v>
      </c>
      <c r="O1266" s="3" t="s">
        <v>29</v>
      </c>
      <c r="P1266" s="2">
        <f>IF(DatosLimpios[[#This Row],[Number of Affected Users]]="six hundred",600,VALUE(DatosLimpios[[#This Row],[Number of Affected Users]]))</f>
        <v>388154</v>
      </c>
      <c r="Q1266" s="2">
        <f>IF(DatosLimpios[[#This Row],[Number of Affected Users]]="six hundred",600,VALUE(DatosLimpios[[#This Row],[Number of Affected Users]]))</f>
        <v>388154</v>
      </c>
      <c r="R1266" s="11">
        <f>DatosLimpios[[#This Row],[Perdida economica UNK]] /DatosLimpios[[#This Row],[Nº de Usuarios Afectados]]</f>
        <v>13.672408373995887</v>
      </c>
      <c r="S1266" s="11" t="str">
        <f>IF(DatosLimpios[[#This Row],[Perdida $ por Usuario]]&gt;100, "Grave",IF(DatosLimpios[[#This Row],[Perdida $ por Usuario]]&gt;40, "Moderada","Leve"))</f>
        <v>Leve</v>
      </c>
      <c r="T1266" s="1" t="str">
        <f t="shared" si="19"/>
        <v>Nation-state</v>
      </c>
      <c r="U1266" s="3" t="s">
        <v>52</v>
      </c>
      <c r="V1266" s="3" t="s">
        <v>31</v>
      </c>
      <c r="W1266" s="2">
        <v>29</v>
      </c>
      <c r="X1266" s="2" t="str">
        <f>IF(DatosLimpios[[#This Row],[Incident Resolution Time (in Hours)]]&gt;50,"Tardia",IF(DatosLimpios[[#This Row],[Incident Resolution Time (in Hours)]]&gt;20,"Media","Rapida" ))</f>
        <v>Media</v>
      </c>
    </row>
    <row r="1267" spans="1:24" x14ac:dyDescent="0.25">
      <c r="A1267" s="2">
        <v>1275</v>
      </c>
      <c r="B1267" s="3" t="s">
        <v>66</v>
      </c>
      <c r="C12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267" s="1" t="str">
        <f>IFERROR(VLOOKUP(DatosLimpios[[#This Row],[Paises]], TablaRegiones[],2,FALSE), "Otra")</f>
        <v>América</v>
      </c>
      <c r="E1267" s="2">
        <v>2024</v>
      </c>
      <c r="F1267" s="3" t="s">
        <v>39</v>
      </c>
      <c r="G1267" s="2">
        <f xml:space="preserve"> 2025 -DatosLimpios[[#This Row],[Year]]</f>
        <v>1</v>
      </c>
      <c r="H1267" s="1" t="str">
        <f>IF(TRIM(DatosLimpios[[#This Row],[Attack Type]])="","Unknown",PROPER(TRIM(LOWER(DatosLimpios[[#This Row],[Attack Type]]))))</f>
        <v>Ddos</v>
      </c>
      <c r="I1267" s="3" t="s">
        <v>69</v>
      </c>
      <c r="J126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67" s="11">
        <v>2423</v>
      </c>
      <c r="L1267" s="11">
        <f>IF(DatosLimpios[[#This Row],[Financial Loss (in Million $) ]]="",0,ABS(DatosLimpios[[#This Row],[Financial Loss (in Million $) ]]))*1000</f>
        <v>2423000</v>
      </c>
      <c r="M1267" s="11" t="str">
        <f>IF(DatosLimpios[[#This Row],[Perdida economica UNK]]&gt;4000000,"Alta", IF(DatosLimpios[[#This Row],[Perdida economica UNK]]&gt;100000,"Media", "Baja"))</f>
        <v>Media</v>
      </c>
      <c r="N1267" s="18" t="s">
        <v>1316</v>
      </c>
      <c r="O1267" s="3" t="s">
        <v>14</v>
      </c>
      <c r="P1267" s="2">
        <f>IF(DatosLimpios[[#This Row],[Number of Affected Users]]="six hundred",600,VALUE(DatosLimpios[[#This Row],[Number of Affected Users]]))</f>
        <v>889448</v>
      </c>
      <c r="Q1267" s="2">
        <f>IF(DatosLimpios[[#This Row],[Number of Affected Users]]="six hundred",600,VALUE(DatosLimpios[[#This Row],[Number of Affected Users]]))</f>
        <v>889448</v>
      </c>
      <c r="R1267" s="11">
        <f>DatosLimpios[[#This Row],[Perdida economica UNK]] /DatosLimpios[[#This Row],[Nº de Usuarios Afectados]]</f>
        <v>2.7241615024149808</v>
      </c>
      <c r="S1267" s="11" t="str">
        <f>IF(DatosLimpios[[#This Row],[Perdida $ por Usuario]]&gt;100, "Grave",IF(DatosLimpios[[#This Row],[Perdida $ por Usuario]]&gt;40, "Moderada","Leve"))</f>
        <v>Leve</v>
      </c>
      <c r="T1267" s="1" t="str">
        <f t="shared" si="19"/>
        <v>Hacker Group</v>
      </c>
      <c r="U1267" s="3" t="s">
        <v>52</v>
      </c>
      <c r="V1267" s="3" t="s">
        <v>16</v>
      </c>
      <c r="W1267" s="2">
        <v>20</v>
      </c>
      <c r="X1267" s="2" t="str">
        <f>IF(DatosLimpios[[#This Row],[Incident Resolution Time (in Hours)]]&gt;50,"Tardia",IF(DatosLimpios[[#This Row],[Incident Resolution Time (in Hours)]]&gt;20,"Media","Rapida" ))</f>
        <v>Rapida</v>
      </c>
    </row>
    <row r="1268" spans="1:24" x14ac:dyDescent="0.25">
      <c r="A1268" s="2">
        <v>1276</v>
      </c>
      <c r="B1268" s="3" t="s">
        <v>26</v>
      </c>
      <c r="C12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68" s="1" t="str">
        <f>IFERROR(VLOOKUP(DatosLimpios[[#This Row],[Paises]], TablaRegiones[],2,FALSE), "Otra")</f>
        <v>Europa</v>
      </c>
      <c r="E1268" s="2">
        <v>2022</v>
      </c>
      <c r="F1268" s="3" t="s">
        <v>50</v>
      </c>
      <c r="G1268" s="2">
        <f xml:space="preserve"> 2025 -DatosLimpios[[#This Row],[Year]]</f>
        <v>3</v>
      </c>
      <c r="H1268" s="1" t="str">
        <f>IF(TRIM(DatosLimpios[[#This Row],[Attack Type]])="","Unknown",PROPER(TRIM(LOWER(DatosLimpios[[#This Row],[Attack Type]]))))</f>
        <v>Phishing</v>
      </c>
      <c r="I1268" s="3" t="s">
        <v>18</v>
      </c>
      <c r="J126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68" s="11">
        <v>4908</v>
      </c>
      <c r="L1268" s="11">
        <f>IF(DatosLimpios[[#This Row],[Financial Loss (in Million $) ]]="",0,ABS(DatosLimpios[[#This Row],[Financial Loss (in Million $) ]]))*1000</f>
        <v>4908000</v>
      </c>
      <c r="M1268" s="11" t="str">
        <f>IF(DatosLimpios[[#This Row],[Perdida economica UNK]]&gt;4000000,"Alta", IF(DatosLimpios[[#This Row],[Perdida economica UNK]]&gt;100000,"Media", "Baja"))</f>
        <v>Alta</v>
      </c>
      <c r="N1268" s="18" t="s">
        <v>1317</v>
      </c>
      <c r="O1268" s="3" t="s">
        <v>14</v>
      </c>
      <c r="P1268" s="2">
        <f>IF(DatosLimpios[[#This Row],[Number of Affected Users]]="six hundred",600,VALUE(DatosLimpios[[#This Row],[Number of Affected Users]]))</f>
        <v>445458</v>
      </c>
      <c r="Q1268" s="2">
        <f>IF(DatosLimpios[[#This Row],[Number of Affected Users]]="six hundred",600,VALUE(DatosLimpios[[#This Row],[Number of Affected Users]]))</f>
        <v>445458</v>
      </c>
      <c r="R1268" s="11">
        <f>DatosLimpios[[#This Row],[Perdida economica UNK]] /DatosLimpios[[#This Row],[Nº de Usuarios Afectados]]</f>
        <v>11.01787373893835</v>
      </c>
      <c r="S1268" s="11" t="str">
        <f>IF(DatosLimpios[[#This Row],[Perdida $ por Usuario]]&gt;100, "Grave",IF(DatosLimpios[[#This Row],[Perdida $ por Usuario]]&gt;40, "Moderada","Leve"))</f>
        <v>Leve</v>
      </c>
      <c r="T1268" s="1" t="str">
        <f t="shared" si="19"/>
        <v>Hacker Group</v>
      </c>
      <c r="U1268" s="3" t="s">
        <v>15</v>
      </c>
      <c r="V1268" s="3" t="s">
        <v>37</v>
      </c>
      <c r="W1268" s="2">
        <v>36</v>
      </c>
      <c r="X1268" s="2" t="str">
        <f>IF(DatosLimpios[[#This Row],[Incident Resolution Time (in Hours)]]&gt;50,"Tardia",IF(DatosLimpios[[#This Row],[Incident Resolution Time (in Hours)]]&gt;20,"Media","Rapida" ))</f>
        <v>Media</v>
      </c>
    </row>
    <row r="1269" spans="1:24" x14ac:dyDescent="0.25">
      <c r="A1269" s="2">
        <v>1277</v>
      </c>
      <c r="B1269" s="3" t="s">
        <v>26</v>
      </c>
      <c r="C12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69" s="1" t="str">
        <f>IFERROR(VLOOKUP(DatosLimpios[[#This Row],[Paises]], TablaRegiones[],2,FALSE), "Otra")</f>
        <v>Europa</v>
      </c>
      <c r="E1269" s="2">
        <v>2019</v>
      </c>
      <c r="F1269" s="3" t="s">
        <v>50</v>
      </c>
      <c r="G1269" s="2">
        <f xml:space="preserve"> 2025 -DatosLimpios[[#This Row],[Year]]</f>
        <v>6</v>
      </c>
      <c r="H1269" s="1" t="str">
        <f>IF(TRIM(DatosLimpios[[#This Row],[Attack Type]])="","Unknown",PROPER(TRIM(LOWER(DatosLimpios[[#This Row],[Attack Type]]))))</f>
        <v>Phishing</v>
      </c>
      <c r="I1269" s="3" t="s">
        <v>46</v>
      </c>
      <c r="J126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69" s="11">
        <v>845</v>
      </c>
      <c r="L1269" s="11">
        <f>IF(DatosLimpios[[#This Row],[Financial Loss (in Million $) ]]="",0,ABS(DatosLimpios[[#This Row],[Financial Loss (in Million $) ]]))*1000</f>
        <v>845000</v>
      </c>
      <c r="M1269" s="11" t="str">
        <f>IF(DatosLimpios[[#This Row],[Perdida economica UNK]]&gt;4000000,"Alta", IF(DatosLimpios[[#This Row],[Perdida economica UNK]]&gt;100000,"Media", "Baja"))</f>
        <v>Media</v>
      </c>
      <c r="N1269" s="18" t="s">
        <v>1318</v>
      </c>
      <c r="O1269" s="3" t="s">
        <v>14</v>
      </c>
      <c r="P1269" s="2">
        <f>IF(DatosLimpios[[#This Row],[Number of Affected Users]]="six hundred",600,VALUE(DatosLimpios[[#This Row],[Number of Affected Users]]))</f>
        <v>828382</v>
      </c>
      <c r="Q1269" s="2">
        <f>IF(DatosLimpios[[#This Row],[Number of Affected Users]]="six hundred",600,VALUE(DatosLimpios[[#This Row],[Number of Affected Users]]))</f>
        <v>828382</v>
      </c>
      <c r="R1269" s="11">
        <f>DatosLimpios[[#This Row],[Perdida economica UNK]] /DatosLimpios[[#This Row],[Nº de Usuarios Afectados]]</f>
        <v>1.0200607932089303</v>
      </c>
      <c r="S1269" s="11" t="str">
        <f>IF(DatosLimpios[[#This Row],[Perdida $ por Usuario]]&gt;100, "Grave",IF(DatosLimpios[[#This Row],[Perdida $ por Usuario]]&gt;40, "Moderada","Leve"))</f>
        <v>Leve</v>
      </c>
      <c r="T1269" s="1" t="str">
        <f t="shared" si="19"/>
        <v>Hacker Group</v>
      </c>
      <c r="U1269" s="3" t="s">
        <v>25</v>
      </c>
      <c r="V1269" s="3" t="s">
        <v>31</v>
      </c>
      <c r="W1269" s="2">
        <v>4</v>
      </c>
      <c r="X1269" s="2" t="str">
        <f>IF(DatosLimpios[[#This Row],[Incident Resolution Time (in Hours)]]&gt;50,"Tardia",IF(DatosLimpios[[#This Row],[Incident Resolution Time (in Hours)]]&gt;20,"Media","Rapida" ))</f>
        <v>Rapida</v>
      </c>
    </row>
    <row r="1270" spans="1:24" x14ac:dyDescent="0.25">
      <c r="A1270" s="2">
        <v>1278</v>
      </c>
      <c r="B1270" s="3" t="s">
        <v>60</v>
      </c>
      <c r="C12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70" s="1" t="str">
        <f>IFERROR(VLOOKUP(DatosLimpios[[#This Row],[Paises]], TablaRegiones[],2,FALSE), "Otra")</f>
        <v>Asia</v>
      </c>
      <c r="E1270" s="2">
        <v>2024</v>
      </c>
      <c r="F1270" s="3" t="s">
        <v>42</v>
      </c>
      <c r="G1270" s="2">
        <f xml:space="preserve"> 2025 -DatosLimpios[[#This Row],[Year]]</f>
        <v>1</v>
      </c>
      <c r="H1270" s="1" t="str">
        <f>IF(TRIM(DatosLimpios[[#This Row],[Attack Type]])="","Unknown",PROPER(TRIM(LOWER(DatosLimpios[[#This Row],[Attack Type]]))))</f>
        <v>Sql Injection</v>
      </c>
      <c r="I1270" s="3" t="s">
        <v>12</v>
      </c>
      <c r="J127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70" s="11">
        <v>9931</v>
      </c>
      <c r="L1270" s="11">
        <f>IF(DatosLimpios[[#This Row],[Financial Loss (in Million $) ]]="",0,ABS(DatosLimpios[[#This Row],[Financial Loss (in Million $) ]]))*1000</f>
        <v>9931000</v>
      </c>
      <c r="M1270" s="11" t="str">
        <f>IF(DatosLimpios[[#This Row],[Perdida economica UNK]]&gt;4000000,"Alta", IF(DatosLimpios[[#This Row],[Perdida economica UNK]]&gt;100000,"Media", "Baja"))</f>
        <v>Alta</v>
      </c>
      <c r="N1270" s="18" t="s">
        <v>1319</v>
      </c>
      <c r="O1270" s="3" t="s">
        <v>33</v>
      </c>
      <c r="P1270" s="2">
        <f>IF(DatosLimpios[[#This Row],[Number of Affected Users]]="six hundred",600,VALUE(DatosLimpios[[#This Row],[Number of Affected Users]]))</f>
        <v>362492</v>
      </c>
      <c r="Q1270" s="2">
        <f>IF(DatosLimpios[[#This Row],[Number of Affected Users]]="six hundred",600,VALUE(DatosLimpios[[#This Row],[Number of Affected Users]]))</f>
        <v>362492</v>
      </c>
      <c r="R1270" s="11">
        <f>DatosLimpios[[#This Row],[Perdida economica UNK]] /DatosLimpios[[#This Row],[Nº de Usuarios Afectados]]</f>
        <v>27.396466680643986</v>
      </c>
      <c r="S1270" s="11" t="str">
        <f>IF(DatosLimpios[[#This Row],[Perdida $ por Usuario]]&gt;100, "Grave",IF(DatosLimpios[[#This Row],[Perdida $ por Usuario]]&gt;40, "Moderada","Leve"))</f>
        <v>Leve</v>
      </c>
      <c r="T1270" s="1" t="str">
        <f t="shared" si="19"/>
        <v>Insider</v>
      </c>
      <c r="U1270" s="3" t="s">
        <v>25</v>
      </c>
      <c r="V1270" s="3" t="s">
        <v>31</v>
      </c>
      <c r="W1270" s="2">
        <v>63</v>
      </c>
      <c r="X1270" s="2" t="str">
        <f>IF(DatosLimpios[[#This Row],[Incident Resolution Time (in Hours)]]&gt;50,"Tardia",IF(DatosLimpios[[#This Row],[Incident Resolution Time (in Hours)]]&gt;20,"Media","Rapida" ))</f>
        <v>Tardia</v>
      </c>
    </row>
    <row r="1271" spans="1:24" x14ac:dyDescent="0.25">
      <c r="A1271" s="2">
        <v>1279</v>
      </c>
      <c r="B1271" s="3" t="s">
        <v>71</v>
      </c>
      <c r="C12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271" s="1" t="str">
        <f>IFERROR(VLOOKUP(DatosLimpios[[#This Row],[Paises]], TablaRegiones[],2,FALSE), "Otra")</f>
        <v>Asia</v>
      </c>
      <c r="E1271" s="2">
        <v>2021</v>
      </c>
      <c r="F1271" s="3" t="s">
        <v>22</v>
      </c>
      <c r="G1271" s="2">
        <f xml:space="preserve"> 2025 -DatosLimpios[[#This Row],[Year]]</f>
        <v>4</v>
      </c>
      <c r="H1271" s="1" t="str">
        <f>IF(TRIM(DatosLimpios[[#This Row],[Attack Type]])="","Unknown",PROPER(TRIM(LOWER(DatosLimpios[[#This Row],[Attack Type]]))))</f>
        <v>Man-In-The-Middle</v>
      </c>
      <c r="I1271" s="3" t="s">
        <v>47</v>
      </c>
      <c r="J127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71" s="11">
        <v>554</v>
      </c>
      <c r="L1271" s="11">
        <f>IF(DatosLimpios[[#This Row],[Financial Loss (in Million $) ]]="",0,ABS(DatosLimpios[[#This Row],[Financial Loss (in Million $) ]]))*1000</f>
        <v>554000</v>
      </c>
      <c r="M1271" s="11" t="str">
        <f>IF(DatosLimpios[[#This Row],[Perdida economica UNK]]&gt;4000000,"Alta", IF(DatosLimpios[[#This Row],[Perdida economica UNK]]&gt;100000,"Media", "Baja"))</f>
        <v>Media</v>
      </c>
      <c r="N1271" s="18" t="s">
        <v>1320</v>
      </c>
      <c r="O1271" s="3" t="s">
        <v>14</v>
      </c>
      <c r="P1271" s="2">
        <f>IF(DatosLimpios[[#This Row],[Number of Affected Users]]="six hundred",600,VALUE(DatosLimpios[[#This Row],[Number of Affected Users]]))</f>
        <v>68886</v>
      </c>
      <c r="Q1271" s="2">
        <f>IF(DatosLimpios[[#This Row],[Number of Affected Users]]="six hundred",600,VALUE(DatosLimpios[[#This Row],[Number of Affected Users]]))</f>
        <v>68886</v>
      </c>
      <c r="R1271" s="11">
        <f>DatosLimpios[[#This Row],[Perdida economica UNK]] /DatosLimpios[[#This Row],[Nº de Usuarios Afectados]]</f>
        <v>8.0422727404697625</v>
      </c>
      <c r="S1271" s="11" t="str">
        <f>IF(DatosLimpios[[#This Row],[Perdida $ por Usuario]]&gt;100, "Grave",IF(DatosLimpios[[#This Row],[Perdida $ por Usuario]]&gt;40, "Moderada","Leve"))</f>
        <v>Leve</v>
      </c>
      <c r="T1271" s="1" t="str">
        <f t="shared" si="19"/>
        <v>Hacker Group</v>
      </c>
      <c r="U1271" s="3" t="s">
        <v>25</v>
      </c>
      <c r="V1271" s="3" t="s">
        <v>31</v>
      </c>
      <c r="W1271" s="2">
        <v>41</v>
      </c>
      <c r="X1271" s="2" t="str">
        <f>IF(DatosLimpios[[#This Row],[Incident Resolution Time (in Hours)]]&gt;50,"Tardia",IF(DatosLimpios[[#This Row],[Incident Resolution Time (in Hours)]]&gt;20,"Media","Rapida" ))</f>
        <v>Media</v>
      </c>
    </row>
    <row r="1272" spans="1:24" x14ac:dyDescent="0.25">
      <c r="A1272" s="2">
        <v>1280</v>
      </c>
      <c r="B1272" s="3" t="s">
        <v>71</v>
      </c>
      <c r="C12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272" s="1" t="str">
        <f>IFERROR(VLOOKUP(DatosLimpios[[#This Row],[Paises]], TablaRegiones[],2,FALSE), "Otra")</f>
        <v>Asia</v>
      </c>
      <c r="E1272" s="2">
        <v>2017</v>
      </c>
      <c r="F1272" s="3" t="s">
        <v>39</v>
      </c>
      <c r="G1272" s="2">
        <f xml:space="preserve"> 2025 -DatosLimpios[[#This Row],[Year]]</f>
        <v>8</v>
      </c>
      <c r="H1272" s="1" t="str">
        <f>IF(TRIM(DatosLimpios[[#This Row],[Attack Type]])="","Unknown",PROPER(TRIM(LOWER(DatosLimpios[[#This Row],[Attack Type]]))))</f>
        <v>Ddos</v>
      </c>
      <c r="I1272" s="3" t="s">
        <v>12</v>
      </c>
      <c r="J127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72" s="11">
        <v>784</v>
      </c>
      <c r="L1272" s="11">
        <f>IF(DatosLimpios[[#This Row],[Financial Loss (in Million $) ]]="",0,ABS(DatosLimpios[[#This Row],[Financial Loss (in Million $) ]]))*1000</f>
        <v>784000</v>
      </c>
      <c r="M1272" s="11" t="str">
        <f>IF(DatosLimpios[[#This Row],[Perdida economica UNK]]&gt;4000000,"Alta", IF(DatosLimpios[[#This Row],[Perdida economica UNK]]&gt;100000,"Media", "Baja"))</f>
        <v>Media</v>
      </c>
      <c r="N1272" s="18" t="s">
        <v>1321</v>
      </c>
      <c r="O1272" s="3" t="s">
        <v>36</v>
      </c>
      <c r="P1272" s="2">
        <f>IF(DatosLimpios[[#This Row],[Number of Affected Users]]="six hundred",600,VALUE(DatosLimpios[[#This Row],[Number of Affected Users]]))</f>
        <v>165722</v>
      </c>
      <c r="Q1272" s="2">
        <f>IF(DatosLimpios[[#This Row],[Number of Affected Users]]="six hundred",600,VALUE(DatosLimpios[[#This Row],[Number of Affected Users]]))</f>
        <v>165722</v>
      </c>
      <c r="R1272" s="11">
        <f>DatosLimpios[[#This Row],[Perdida economica UNK]] /DatosLimpios[[#This Row],[Nº de Usuarios Afectados]]</f>
        <v>4.7308142551984647</v>
      </c>
      <c r="S1272" s="11" t="str">
        <f>IF(DatosLimpios[[#This Row],[Perdida $ por Usuario]]&gt;100, "Grave",IF(DatosLimpios[[#This Row],[Perdida $ por Usuario]]&gt;40, "Moderada","Leve"))</f>
        <v>Leve</v>
      </c>
      <c r="T1272" s="1" t="str">
        <f t="shared" si="19"/>
        <v>Unknown</v>
      </c>
      <c r="U1272" s="3" t="s">
        <v>15</v>
      </c>
      <c r="V1272" s="3" t="s">
        <v>57</v>
      </c>
      <c r="W1272" s="2">
        <v>23</v>
      </c>
      <c r="X1272" s="2" t="str">
        <f>IF(DatosLimpios[[#This Row],[Incident Resolution Time (in Hours)]]&gt;50,"Tardia",IF(DatosLimpios[[#This Row],[Incident Resolution Time (in Hours)]]&gt;20,"Media","Rapida" ))</f>
        <v>Media</v>
      </c>
    </row>
    <row r="1273" spans="1:24" x14ac:dyDescent="0.25">
      <c r="A1273" s="2">
        <v>1281</v>
      </c>
      <c r="B1273" s="3" t="s">
        <v>45</v>
      </c>
      <c r="C12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73" s="1" t="str">
        <f>IFERROR(VLOOKUP(DatosLimpios[[#This Row],[Paises]], TablaRegiones[],2,FALSE), "Otra")</f>
        <v>Asia</v>
      </c>
      <c r="E1273" s="2">
        <v>2020</v>
      </c>
      <c r="F1273" s="3" t="s">
        <v>42</v>
      </c>
      <c r="G1273" s="2">
        <f xml:space="preserve"> 2025 -DatosLimpios[[#This Row],[Year]]</f>
        <v>5</v>
      </c>
      <c r="H1273" s="1" t="str">
        <f>IF(TRIM(DatosLimpios[[#This Row],[Attack Type]])="","Unknown",PROPER(TRIM(LOWER(DatosLimpios[[#This Row],[Attack Type]]))))</f>
        <v>Sql Injection</v>
      </c>
      <c r="I1273" s="3" t="s">
        <v>69</v>
      </c>
      <c r="J127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73" s="11">
        <v>9972</v>
      </c>
      <c r="L1273" s="11">
        <f>IF(DatosLimpios[[#This Row],[Financial Loss (in Million $) ]]="",0,ABS(DatosLimpios[[#This Row],[Financial Loss (in Million $) ]]))*1000</f>
        <v>9972000</v>
      </c>
      <c r="M1273" s="11" t="str">
        <f>IF(DatosLimpios[[#This Row],[Perdida economica UNK]]&gt;4000000,"Alta", IF(DatosLimpios[[#This Row],[Perdida economica UNK]]&gt;100000,"Media", "Baja"))</f>
        <v>Alta</v>
      </c>
      <c r="N1273" s="18" t="s">
        <v>1322</v>
      </c>
      <c r="O1273" s="3" t="s">
        <v>33</v>
      </c>
      <c r="P1273" s="2">
        <f>IF(DatosLimpios[[#This Row],[Number of Affected Users]]="six hundred",600,VALUE(DatosLimpios[[#This Row],[Number of Affected Users]]))</f>
        <v>604113</v>
      </c>
      <c r="Q1273" s="2">
        <f>IF(DatosLimpios[[#This Row],[Number of Affected Users]]="six hundred",600,VALUE(DatosLimpios[[#This Row],[Number of Affected Users]]))</f>
        <v>604113</v>
      </c>
      <c r="R1273" s="11">
        <f>DatosLimpios[[#This Row],[Perdida economica UNK]] /DatosLimpios[[#This Row],[Nº de Usuarios Afectados]]</f>
        <v>16.506845573593019</v>
      </c>
      <c r="S1273" s="11" t="str">
        <f>IF(DatosLimpios[[#This Row],[Perdida $ por Usuario]]&gt;100, "Grave",IF(DatosLimpios[[#This Row],[Perdida $ por Usuario]]&gt;40, "Moderada","Leve"))</f>
        <v>Leve</v>
      </c>
      <c r="T1273" s="1" t="str">
        <f t="shared" si="19"/>
        <v>Insider</v>
      </c>
      <c r="U1273" s="3" t="s">
        <v>25</v>
      </c>
      <c r="V1273" s="3" t="s">
        <v>57</v>
      </c>
      <c r="W1273" s="2">
        <v>7</v>
      </c>
      <c r="X1273" s="2" t="str">
        <f>IF(DatosLimpios[[#This Row],[Incident Resolution Time (in Hours)]]&gt;50,"Tardia",IF(DatosLimpios[[#This Row],[Incident Resolution Time (in Hours)]]&gt;20,"Media","Rapida" ))</f>
        <v>Rapida</v>
      </c>
    </row>
    <row r="1274" spans="1:24" x14ac:dyDescent="0.25">
      <c r="A1274" s="2">
        <v>1282</v>
      </c>
      <c r="B1274" s="3" t="s">
        <v>41</v>
      </c>
      <c r="C12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74" s="1" t="str">
        <f>IFERROR(VLOOKUP(DatosLimpios[[#This Row],[Paises]], TablaRegiones[],2,FALSE), "Otra")</f>
        <v>Europa</v>
      </c>
      <c r="E1274" s="2">
        <v>2019</v>
      </c>
      <c r="F1274" s="3" t="s">
        <v>22</v>
      </c>
      <c r="G1274" s="2">
        <f xml:space="preserve"> 2025 -DatosLimpios[[#This Row],[Year]]</f>
        <v>6</v>
      </c>
      <c r="H1274" s="1" t="str">
        <f>IF(TRIM(DatosLimpios[[#This Row],[Attack Type]])="","Unknown",PROPER(TRIM(LOWER(DatosLimpios[[#This Row],[Attack Type]]))))</f>
        <v>Man-In-The-Middle</v>
      </c>
      <c r="I1274" s="3" t="s">
        <v>47</v>
      </c>
      <c r="J127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74" s="11">
        <v>3948</v>
      </c>
      <c r="L1274" s="11">
        <f>IF(DatosLimpios[[#This Row],[Financial Loss (in Million $) ]]="",0,ABS(DatosLimpios[[#This Row],[Financial Loss (in Million $) ]]))*1000</f>
        <v>3948000</v>
      </c>
      <c r="M1274" s="11" t="str">
        <f>IF(DatosLimpios[[#This Row],[Perdida economica UNK]]&gt;4000000,"Alta", IF(DatosLimpios[[#This Row],[Perdida economica UNK]]&gt;100000,"Media", "Baja"))</f>
        <v>Media</v>
      </c>
      <c r="N1274" s="18" t="s">
        <v>1323</v>
      </c>
      <c r="O1274" s="3" t="s">
        <v>36</v>
      </c>
      <c r="P1274" s="2">
        <f>IF(DatosLimpios[[#This Row],[Number of Affected Users]]="six hundred",600,VALUE(DatosLimpios[[#This Row],[Number of Affected Users]]))</f>
        <v>450466</v>
      </c>
      <c r="Q1274" s="2">
        <f>IF(DatosLimpios[[#This Row],[Number of Affected Users]]="six hundred",600,VALUE(DatosLimpios[[#This Row],[Number of Affected Users]]))</f>
        <v>450466</v>
      </c>
      <c r="R1274" s="11">
        <f>DatosLimpios[[#This Row],[Perdida economica UNK]] /DatosLimpios[[#This Row],[Nº de Usuarios Afectados]]</f>
        <v>8.7642574578325565</v>
      </c>
      <c r="S1274" s="11" t="str">
        <f>IF(DatosLimpios[[#This Row],[Perdida $ por Usuario]]&gt;100, "Grave",IF(DatosLimpios[[#This Row],[Perdida $ por Usuario]]&gt;40, "Moderada","Leve"))</f>
        <v>Leve</v>
      </c>
      <c r="T1274" s="1" t="str">
        <f t="shared" si="19"/>
        <v>Unknown</v>
      </c>
      <c r="U1274" s="3" t="s">
        <v>15</v>
      </c>
      <c r="V1274" s="3" t="s">
        <v>16</v>
      </c>
      <c r="W1274" s="2">
        <v>52</v>
      </c>
      <c r="X1274" s="2" t="str">
        <f>IF(DatosLimpios[[#This Row],[Incident Resolution Time (in Hours)]]&gt;50,"Tardia",IF(DatosLimpios[[#This Row],[Incident Resolution Time (in Hours)]]&gt;20,"Media","Rapida" ))</f>
        <v>Tardia</v>
      </c>
    </row>
    <row r="1275" spans="1:24" x14ac:dyDescent="0.25">
      <c r="A1275" s="2">
        <v>1283</v>
      </c>
      <c r="B1275" s="3" t="s">
        <v>58</v>
      </c>
      <c r="C12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275" s="1" t="str">
        <f>IFERROR(VLOOKUP(DatosLimpios[[#This Row],[Paises]], TablaRegiones[],2,FALSE), "Otra")</f>
        <v>Oceanía</v>
      </c>
      <c r="E1275" s="2">
        <v>2019</v>
      </c>
      <c r="F1275" s="3" t="s">
        <v>50</v>
      </c>
      <c r="G1275" s="2">
        <f xml:space="preserve"> 2025 -DatosLimpios[[#This Row],[Year]]</f>
        <v>6</v>
      </c>
      <c r="H1275" s="1" t="str">
        <f>IF(TRIM(DatosLimpios[[#This Row],[Attack Type]])="","Unknown",PROPER(TRIM(LOWER(DatosLimpios[[#This Row],[Attack Type]]))))</f>
        <v>Phishing</v>
      </c>
      <c r="I1275" s="3" t="s">
        <v>46</v>
      </c>
      <c r="J127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75" s="11">
        <v>113</v>
      </c>
      <c r="L1275" s="11">
        <f>IF(DatosLimpios[[#This Row],[Financial Loss (in Million $) ]]="",0,ABS(DatosLimpios[[#This Row],[Financial Loss (in Million $) ]]))*1000</f>
        <v>113000</v>
      </c>
      <c r="M1275" s="11" t="str">
        <f>IF(DatosLimpios[[#This Row],[Perdida economica UNK]]&gt;4000000,"Alta", IF(DatosLimpios[[#This Row],[Perdida economica UNK]]&gt;100000,"Media", "Baja"))</f>
        <v>Media</v>
      </c>
      <c r="N1275" s="18" t="s">
        <v>1324</v>
      </c>
      <c r="O1275" s="3" t="s">
        <v>14</v>
      </c>
      <c r="P1275" s="2">
        <f>IF(DatosLimpios[[#This Row],[Number of Affected Users]]="six hundred",600,VALUE(DatosLimpios[[#This Row],[Number of Affected Users]]))</f>
        <v>507976</v>
      </c>
      <c r="Q1275" s="2">
        <f>IF(DatosLimpios[[#This Row],[Number of Affected Users]]="six hundred",600,VALUE(DatosLimpios[[#This Row],[Number of Affected Users]]))</f>
        <v>507976</v>
      </c>
      <c r="R1275" s="11">
        <f>DatosLimpios[[#This Row],[Perdida economica UNK]] /DatosLimpios[[#This Row],[Nº de Usuarios Afectados]]</f>
        <v>0.22245145439942043</v>
      </c>
      <c r="S1275" s="11" t="str">
        <f>IF(DatosLimpios[[#This Row],[Perdida $ por Usuario]]&gt;100, "Grave",IF(DatosLimpios[[#This Row],[Perdida $ por Usuario]]&gt;40, "Moderada","Leve"))</f>
        <v>Leve</v>
      </c>
      <c r="T1275" s="1" t="str">
        <f t="shared" si="19"/>
        <v>Hacker Group</v>
      </c>
      <c r="U1275" s="3" t="s">
        <v>52</v>
      </c>
      <c r="V1275" s="3" t="s">
        <v>31</v>
      </c>
      <c r="W1275" s="2">
        <v>70</v>
      </c>
      <c r="X1275" s="2" t="str">
        <f>IF(DatosLimpios[[#This Row],[Incident Resolution Time (in Hours)]]&gt;50,"Tardia",IF(DatosLimpios[[#This Row],[Incident Resolution Time (in Hours)]]&gt;20,"Media","Rapida" ))</f>
        <v>Tardia</v>
      </c>
    </row>
    <row r="1276" spans="1:24" x14ac:dyDescent="0.25">
      <c r="A1276" s="2">
        <v>1284</v>
      </c>
      <c r="B1276" s="3" t="s">
        <v>45</v>
      </c>
      <c r="C12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76" s="1" t="str">
        <f>IFERROR(VLOOKUP(DatosLimpios[[#This Row],[Paises]], TablaRegiones[],2,FALSE), "Otra")</f>
        <v>Asia</v>
      </c>
      <c r="E1276" s="2">
        <v>2018</v>
      </c>
      <c r="F1276" s="3" t="s">
        <v>39</v>
      </c>
      <c r="G1276" s="2">
        <f xml:space="preserve"> 2025 -DatosLimpios[[#This Row],[Year]]</f>
        <v>7</v>
      </c>
      <c r="H1276" s="1" t="str">
        <f>IF(TRIM(DatosLimpios[[#This Row],[Attack Type]])="","Unknown",PROPER(TRIM(LOWER(DatosLimpios[[#This Row],[Attack Type]]))))</f>
        <v>Ddos</v>
      </c>
      <c r="I1276" s="3" t="s">
        <v>46</v>
      </c>
      <c r="J127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76" s="11">
        <v>4345</v>
      </c>
      <c r="L1276" s="11">
        <f>IF(DatosLimpios[[#This Row],[Financial Loss (in Million $) ]]="",0,ABS(DatosLimpios[[#This Row],[Financial Loss (in Million $) ]]))*1000</f>
        <v>4345000</v>
      </c>
      <c r="M1276" s="11" t="str">
        <f>IF(DatosLimpios[[#This Row],[Perdida economica UNK]]&gt;4000000,"Alta", IF(DatosLimpios[[#This Row],[Perdida economica UNK]]&gt;100000,"Media", "Baja"))</f>
        <v>Alta</v>
      </c>
      <c r="N1276" s="18" t="s">
        <v>1325</v>
      </c>
      <c r="O1276" s="3" t="s">
        <v>14</v>
      </c>
      <c r="P1276" s="2">
        <f>IF(DatosLimpios[[#This Row],[Number of Affected Users]]="six hundred",600,VALUE(DatosLimpios[[#This Row],[Number of Affected Users]]))</f>
        <v>180980</v>
      </c>
      <c r="Q1276" s="2">
        <f>IF(DatosLimpios[[#This Row],[Number of Affected Users]]="six hundred",600,VALUE(DatosLimpios[[#This Row],[Number of Affected Users]]))</f>
        <v>180980</v>
      </c>
      <c r="R1276" s="11">
        <f>DatosLimpios[[#This Row],[Perdida economica UNK]] /DatosLimpios[[#This Row],[Nº de Usuarios Afectados]]</f>
        <v>24.008177699193283</v>
      </c>
      <c r="S1276" s="11" t="str">
        <f>IF(DatosLimpios[[#This Row],[Perdida $ por Usuario]]&gt;100, "Grave",IF(DatosLimpios[[#This Row],[Perdida $ por Usuario]]&gt;40, "Moderada","Leve"))</f>
        <v>Leve</v>
      </c>
      <c r="T1276" s="1" t="str">
        <f t="shared" ref="T1276:T1339" si="20">IF(O1276="","Unknown",O1276)</f>
        <v>Hacker Group</v>
      </c>
      <c r="U1276" s="3" t="s">
        <v>15</v>
      </c>
      <c r="V1276" s="3" t="s">
        <v>31</v>
      </c>
      <c r="W1276" s="2">
        <v>15</v>
      </c>
      <c r="X1276" s="2" t="str">
        <f>IF(DatosLimpios[[#This Row],[Incident Resolution Time (in Hours)]]&gt;50,"Tardia",IF(DatosLimpios[[#This Row],[Incident Resolution Time (in Hours)]]&gt;20,"Media","Rapida" ))</f>
        <v>Rapida</v>
      </c>
    </row>
    <row r="1277" spans="1:24" x14ac:dyDescent="0.25">
      <c r="A1277" s="2">
        <v>1285</v>
      </c>
      <c r="B1277" s="3" t="s">
        <v>41</v>
      </c>
      <c r="C12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77" s="1" t="str">
        <f>IFERROR(VLOOKUP(DatosLimpios[[#This Row],[Paises]], TablaRegiones[],2,FALSE), "Otra")</f>
        <v>Europa</v>
      </c>
      <c r="E1277" s="2">
        <v>2020</v>
      </c>
      <c r="F1277" s="3" t="s">
        <v>17</v>
      </c>
      <c r="G1277" s="2">
        <f xml:space="preserve"> 2025 -DatosLimpios[[#This Row],[Year]]</f>
        <v>5</v>
      </c>
      <c r="H1277" s="1" t="str">
        <f>IF(TRIM(DatosLimpios[[#This Row],[Attack Type]])="","Unknown",PROPER(TRIM(LOWER(DatosLimpios[[#This Row],[Attack Type]]))))</f>
        <v>Ransomware</v>
      </c>
      <c r="I1277" s="3" t="s">
        <v>47</v>
      </c>
      <c r="J127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77" s="11">
        <v>3736</v>
      </c>
      <c r="L1277" s="11">
        <f>IF(DatosLimpios[[#This Row],[Financial Loss (in Million $) ]]="",0,ABS(DatosLimpios[[#This Row],[Financial Loss (in Million $) ]]))*1000</f>
        <v>3736000</v>
      </c>
      <c r="M1277" s="11" t="str">
        <f>IF(DatosLimpios[[#This Row],[Perdida economica UNK]]&gt;4000000,"Alta", IF(DatosLimpios[[#This Row],[Perdida economica UNK]]&gt;100000,"Media", "Baja"))</f>
        <v>Media</v>
      </c>
      <c r="N1277" s="18" t="s">
        <v>1326</v>
      </c>
      <c r="O1277" s="3" t="s">
        <v>33</v>
      </c>
      <c r="P1277" s="2">
        <f>IF(DatosLimpios[[#This Row],[Number of Affected Users]]="six hundred",600,VALUE(DatosLimpios[[#This Row],[Number of Affected Users]]))</f>
        <v>745273</v>
      </c>
      <c r="Q1277" s="2">
        <f>IF(DatosLimpios[[#This Row],[Number of Affected Users]]="six hundred",600,VALUE(DatosLimpios[[#This Row],[Number of Affected Users]]))</f>
        <v>745273</v>
      </c>
      <c r="R1277" s="11">
        <f>DatosLimpios[[#This Row],[Perdida economica UNK]] /DatosLimpios[[#This Row],[Nº de Usuarios Afectados]]</f>
        <v>5.0129281484771351</v>
      </c>
      <c r="S1277" s="11" t="str">
        <f>IF(DatosLimpios[[#This Row],[Perdida $ por Usuario]]&gt;100, "Grave",IF(DatosLimpios[[#This Row],[Perdida $ por Usuario]]&gt;40, "Moderada","Leve"))</f>
        <v>Leve</v>
      </c>
      <c r="T1277" s="1" t="str">
        <f t="shared" si="20"/>
        <v>Insider</v>
      </c>
      <c r="U1277" s="3" t="s">
        <v>52</v>
      </c>
      <c r="V1277" s="3" t="s">
        <v>49</v>
      </c>
      <c r="W1277" s="2">
        <v>67</v>
      </c>
      <c r="X1277" s="2" t="str">
        <f>IF(DatosLimpios[[#This Row],[Incident Resolution Time (in Hours)]]&gt;50,"Tardia",IF(DatosLimpios[[#This Row],[Incident Resolution Time (in Hours)]]&gt;20,"Media","Rapida" ))</f>
        <v>Tardia</v>
      </c>
    </row>
    <row r="1278" spans="1:24" x14ac:dyDescent="0.25">
      <c r="A1278" s="2">
        <v>1286</v>
      </c>
      <c r="B1278" s="3" t="s">
        <v>32</v>
      </c>
      <c r="C12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78" s="1" t="str">
        <f>IFERROR(VLOOKUP(DatosLimpios[[#This Row],[Paises]], TablaRegiones[],2,FALSE), "Otra")</f>
        <v>Europa</v>
      </c>
      <c r="E1278" s="2">
        <v>2023</v>
      </c>
      <c r="F1278" s="3" t="s">
        <v>42</v>
      </c>
      <c r="G1278" s="2">
        <f xml:space="preserve"> 2025 -DatosLimpios[[#This Row],[Year]]</f>
        <v>2</v>
      </c>
      <c r="H1278" s="1" t="str">
        <f>IF(TRIM(DatosLimpios[[#This Row],[Attack Type]])="","Unknown",PROPER(TRIM(LOWER(DatosLimpios[[#This Row],[Attack Type]]))))</f>
        <v>Sql Injection</v>
      </c>
      <c r="I1278" s="3" t="s">
        <v>27</v>
      </c>
      <c r="J127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78" s="11">
        <v>9414</v>
      </c>
      <c r="L1278" s="11">
        <f>IF(DatosLimpios[[#This Row],[Financial Loss (in Million $) ]]="",0,ABS(DatosLimpios[[#This Row],[Financial Loss (in Million $) ]]))*1000</f>
        <v>9414000</v>
      </c>
      <c r="M1278" s="11" t="str">
        <f>IF(DatosLimpios[[#This Row],[Perdida economica UNK]]&gt;4000000,"Alta", IF(DatosLimpios[[#This Row],[Perdida economica UNK]]&gt;100000,"Media", "Baja"))</f>
        <v>Alta</v>
      </c>
      <c r="N1278" s="18" t="s">
        <v>1327</v>
      </c>
      <c r="O1278" s="3" t="s">
        <v>36</v>
      </c>
      <c r="P1278" s="2">
        <f>IF(DatosLimpios[[#This Row],[Number of Affected Users]]="six hundred",600,VALUE(DatosLimpios[[#This Row],[Number of Affected Users]]))</f>
        <v>536737</v>
      </c>
      <c r="Q1278" s="2">
        <f>IF(DatosLimpios[[#This Row],[Number of Affected Users]]="six hundred",600,VALUE(DatosLimpios[[#This Row],[Number of Affected Users]]))</f>
        <v>536737</v>
      </c>
      <c r="R1278" s="11">
        <f>DatosLimpios[[#This Row],[Perdida economica UNK]] /DatosLimpios[[#This Row],[Nº de Usuarios Afectados]]</f>
        <v>17.539316275941477</v>
      </c>
      <c r="S1278" s="11" t="str">
        <f>IF(DatosLimpios[[#This Row],[Perdida $ por Usuario]]&gt;100, "Grave",IF(DatosLimpios[[#This Row],[Perdida $ por Usuario]]&gt;40, "Moderada","Leve"))</f>
        <v>Leve</v>
      </c>
      <c r="T1278" s="1" t="str">
        <f t="shared" si="20"/>
        <v>Unknown</v>
      </c>
      <c r="U1278" s="3" t="s">
        <v>15</v>
      </c>
      <c r="V1278" s="3" t="s">
        <v>57</v>
      </c>
      <c r="W1278" s="2">
        <v>44</v>
      </c>
      <c r="X1278" s="2" t="str">
        <f>IF(DatosLimpios[[#This Row],[Incident Resolution Time (in Hours)]]&gt;50,"Tardia",IF(DatosLimpios[[#This Row],[Incident Resolution Time (in Hours)]]&gt;20,"Media","Rapida" ))</f>
        <v>Media</v>
      </c>
    </row>
    <row r="1279" spans="1:24" x14ac:dyDescent="0.25">
      <c r="A1279" s="2">
        <v>1287</v>
      </c>
      <c r="B1279" s="3" t="s">
        <v>32</v>
      </c>
      <c r="C12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79" s="1" t="str">
        <f>IFERROR(VLOOKUP(DatosLimpios[[#This Row],[Paises]], TablaRegiones[],2,FALSE), "Otra")</f>
        <v>Europa</v>
      </c>
      <c r="E1279" s="2">
        <v>2020</v>
      </c>
      <c r="F1279" s="3" t="s">
        <v>42</v>
      </c>
      <c r="G1279" s="2">
        <f xml:space="preserve"> 2025 -DatosLimpios[[#This Row],[Year]]</f>
        <v>5</v>
      </c>
      <c r="H1279" s="1" t="str">
        <f>IF(TRIM(DatosLimpios[[#This Row],[Attack Type]])="","Unknown",PROPER(TRIM(LOWER(DatosLimpios[[#This Row],[Attack Type]]))))</f>
        <v>Sql Injection</v>
      </c>
      <c r="I1279" s="3" t="s">
        <v>46</v>
      </c>
      <c r="J127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79" s="11">
        <v>6524</v>
      </c>
      <c r="L1279" s="11">
        <f>IF(DatosLimpios[[#This Row],[Financial Loss (in Million $) ]]="",0,ABS(DatosLimpios[[#This Row],[Financial Loss (in Million $) ]]))*1000</f>
        <v>6524000</v>
      </c>
      <c r="M1279" s="11" t="str">
        <f>IF(DatosLimpios[[#This Row],[Perdida economica UNK]]&gt;4000000,"Alta", IF(DatosLimpios[[#This Row],[Perdida economica UNK]]&gt;100000,"Media", "Baja"))</f>
        <v>Alta</v>
      </c>
      <c r="N1279" s="18" t="s">
        <v>1328</v>
      </c>
      <c r="O1279" s="3" t="s">
        <v>33</v>
      </c>
      <c r="P1279" s="2">
        <f>IF(DatosLimpios[[#This Row],[Number of Affected Users]]="six hundred",600,VALUE(DatosLimpios[[#This Row],[Number of Affected Users]]))</f>
        <v>202102</v>
      </c>
      <c r="Q1279" s="2">
        <f>IF(DatosLimpios[[#This Row],[Number of Affected Users]]="six hundred",600,VALUE(DatosLimpios[[#This Row],[Number of Affected Users]]))</f>
        <v>202102</v>
      </c>
      <c r="R1279" s="11">
        <f>DatosLimpios[[#This Row],[Perdida economica UNK]] /DatosLimpios[[#This Row],[Nº de Usuarios Afectados]]</f>
        <v>32.280729532612249</v>
      </c>
      <c r="S1279" s="11" t="str">
        <f>IF(DatosLimpios[[#This Row],[Perdida $ por Usuario]]&gt;100, "Grave",IF(DatosLimpios[[#This Row],[Perdida $ por Usuario]]&gt;40, "Moderada","Leve"))</f>
        <v>Leve</v>
      </c>
      <c r="T1279" s="1" t="str">
        <f t="shared" si="20"/>
        <v>Insider</v>
      </c>
      <c r="U1279" s="3" t="s">
        <v>15</v>
      </c>
      <c r="V1279" s="3" t="s">
        <v>37</v>
      </c>
      <c r="W1279" s="2">
        <v>54</v>
      </c>
      <c r="X1279" s="2" t="str">
        <f>IF(DatosLimpios[[#This Row],[Incident Resolution Time (in Hours)]]&gt;50,"Tardia",IF(DatosLimpios[[#This Row],[Incident Resolution Time (in Hours)]]&gt;20,"Media","Rapida" ))</f>
        <v>Tardia</v>
      </c>
    </row>
    <row r="1280" spans="1:24" x14ac:dyDescent="0.25">
      <c r="A1280" s="2">
        <v>1288</v>
      </c>
      <c r="B1280" s="3" t="s">
        <v>66</v>
      </c>
      <c r="C12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280" s="1" t="str">
        <f>IFERROR(VLOOKUP(DatosLimpios[[#This Row],[Paises]], TablaRegiones[],2,FALSE), "Otra")</f>
        <v>América</v>
      </c>
      <c r="E1280" s="2">
        <v>2021</v>
      </c>
      <c r="F1280" s="3" t="s">
        <v>39</v>
      </c>
      <c r="G1280" s="2">
        <f xml:space="preserve"> 2025 -DatosLimpios[[#This Row],[Year]]</f>
        <v>4</v>
      </c>
      <c r="H1280" s="1" t="str">
        <f>IF(TRIM(DatosLimpios[[#This Row],[Attack Type]])="","Unknown",PROPER(TRIM(LOWER(DatosLimpios[[#This Row],[Attack Type]]))))</f>
        <v>Ddos</v>
      </c>
      <c r="I1280" s="3" t="s">
        <v>12</v>
      </c>
      <c r="J128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80" s="11">
        <v>8079</v>
      </c>
      <c r="L1280" s="11">
        <f>IF(DatosLimpios[[#This Row],[Financial Loss (in Million $) ]]="",0,ABS(DatosLimpios[[#This Row],[Financial Loss (in Million $) ]]))*1000</f>
        <v>8079000</v>
      </c>
      <c r="M1280" s="11" t="str">
        <f>IF(DatosLimpios[[#This Row],[Perdida economica UNK]]&gt;4000000,"Alta", IF(DatosLimpios[[#This Row],[Perdida economica UNK]]&gt;100000,"Media", "Baja"))</f>
        <v>Alta</v>
      </c>
      <c r="N1280" s="18" t="s">
        <v>1329</v>
      </c>
      <c r="O1280" s="3" t="s">
        <v>36</v>
      </c>
      <c r="P1280" s="2">
        <f>IF(DatosLimpios[[#This Row],[Number of Affected Users]]="six hundred",600,VALUE(DatosLimpios[[#This Row],[Number of Affected Users]]))</f>
        <v>134998</v>
      </c>
      <c r="Q1280" s="2">
        <f>IF(DatosLimpios[[#This Row],[Number of Affected Users]]="six hundred",600,VALUE(DatosLimpios[[#This Row],[Number of Affected Users]]))</f>
        <v>134998</v>
      </c>
      <c r="R1280" s="11">
        <f>DatosLimpios[[#This Row],[Perdida economica UNK]] /DatosLimpios[[#This Row],[Nº de Usuarios Afectados]]</f>
        <v>59.845331041941364</v>
      </c>
      <c r="S1280" s="11" t="str">
        <f>IF(DatosLimpios[[#This Row],[Perdida $ por Usuario]]&gt;100, "Grave",IF(DatosLimpios[[#This Row],[Perdida $ por Usuario]]&gt;40, "Moderada","Leve"))</f>
        <v>Moderada</v>
      </c>
      <c r="T1280" s="1" t="str">
        <f t="shared" si="20"/>
        <v>Unknown</v>
      </c>
      <c r="U1280" s="3" t="s">
        <v>52</v>
      </c>
      <c r="V1280" s="3" t="s">
        <v>31</v>
      </c>
      <c r="W1280" s="2">
        <v>42</v>
      </c>
      <c r="X1280" s="2" t="str">
        <f>IF(DatosLimpios[[#This Row],[Incident Resolution Time (in Hours)]]&gt;50,"Tardia",IF(DatosLimpios[[#This Row],[Incident Resolution Time (in Hours)]]&gt;20,"Media","Rapida" ))</f>
        <v>Media</v>
      </c>
    </row>
    <row r="1281" spans="1:24" x14ac:dyDescent="0.25">
      <c r="A1281" s="2">
        <v>1289</v>
      </c>
      <c r="B1281" s="3" t="s">
        <v>45</v>
      </c>
      <c r="C12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81" s="1" t="str">
        <f>IFERROR(VLOOKUP(DatosLimpios[[#This Row],[Paises]], TablaRegiones[],2,FALSE), "Otra")</f>
        <v>Asia</v>
      </c>
      <c r="E1281" s="2">
        <v>2015</v>
      </c>
      <c r="F1281" s="3" t="s">
        <v>17</v>
      </c>
      <c r="G1281" s="2">
        <f xml:space="preserve"> 2025 -DatosLimpios[[#This Row],[Year]]</f>
        <v>10</v>
      </c>
      <c r="H1281" s="1" t="str">
        <f>IF(TRIM(DatosLimpios[[#This Row],[Attack Type]])="","Unknown",PROPER(TRIM(LOWER(DatosLimpios[[#This Row],[Attack Type]]))))</f>
        <v>Ransomware</v>
      </c>
      <c r="I1281" s="3" t="s">
        <v>46</v>
      </c>
      <c r="J128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81" s="11">
        <v>8181</v>
      </c>
      <c r="L1281" s="11">
        <f>IF(DatosLimpios[[#This Row],[Financial Loss (in Million $) ]]="",0,ABS(DatosLimpios[[#This Row],[Financial Loss (in Million $) ]]))*1000</f>
        <v>8181000</v>
      </c>
      <c r="M1281" s="11" t="str">
        <f>IF(DatosLimpios[[#This Row],[Perdida economica UNK]]&gt;4000000,"Alta", IF(DatosLimpios[[#This Row],[Perdida economica UNK]]&gt;100000,"Media", "Baja"))</f>
        <v>Alta</v>
      </c>
      <c r="N1281" s="18" t="s">
        <v>1330</v>
      </c>
      <c r="O1281" s="3" t="s">
        <v>29</v>
      </c>
      <c r="P1281" s="2">
        <f>IF(DatosLimpios[[#This Row],[Number of Affected Users]]="six hundred",600,VALUE(DatosLimpios[[#This Row],[Number of Affected Users]]))</f>
        <v>41635</v>
      </c>
      <c r="Q1281" s="2">
        <f>IF(DatosLimpios[[#This Row],[Number of Affected Users]]="six hundred",600,VALUE(DatosLimpios[[#This Row],[Number of Affected Users]]))</f>
        <v>41635</v>
      </c>
      <c r="R1281" s="11">
        <f>DatosLimpios[[#This Row],[Perdida economica UNK]] /DatosLimpios[[#This Row],[Nº de Usuarios Afectados]]</f>
        <v>196.49333493455026</v>
      </c>
      <c r="S1281" s="11" t="str">
        <f>IF(DatosLimpios[[#This Row],[Perdida $ por Usuario]]&gt;100, "Grave",IF(DatosLimpios[[#This Row],[Perdida $ por Usuario]]&gt;40, "Moderada","Leve"))</f>
        <v>Grave</v>
      </c>
      <c r="T1281" s="1" t="str">
        <f t="shared" si="20"/>
        <v>Nation-state</v>
      </c>
      <c r="U1281" s="3" t="s">
        <v>15</v>
      </c>
      <c r="V1281" s="3" t="s">
        <v>57</v>
      </c>
      <c r="W1281" s="2">
        <v>37</v>
      </c>
      <c r="X1281" s="2" t="str">
        <f>IF(DatosLimpios[[#This Row],[Incident Resolution Time (in Hours)]]&gt;50,"Tardia",IF(DatosLimpios[[#This Row],[Incident Resolution Time (in Hours)]]&gt;20,"Media","Rapida" ))</f>
        <v>Media</v>
      </c>
    </row>
    <row r="1282" spans="1:24" x14ac:dyDescent="0.25">
      <c r="A1282" s="2">
        <v>1290</v>
      </c>
      <c r="B1282" s="3" t="s">
        <v>71</v>
      </c>
      <c r="C12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282" s="1" t="str">
        <f>IFERROR(VLOOKUP(DatosLimpios[[#This Row],[Paises]], TablaRegiones[],2,FALSE), "Otra")</f>
        <v>Asia</v>
      </c>
      <c r="E1282" s="2">
        <v>2022</v>
      </c>
      <c r="F1282" s="3" t="s">
        <v>50</v>
      </c>
      <c r="G1282" s="2">
        <f xml:space="preserve"> 2025 -DatosLimpios[[#This Row],[Year]]</f>
        <v>3</v>
      </c>
      <c r="H1282" s="1" t="str">
        <f>IF(TRIM(DatosLimpios[[#This Row],[Attack Type]])="","Unknown",PROPER(TRIM(LOWER(DatosLimpios[[#This Row],[Attack Type]]))))</f>
        <v>Phishing</v>
      </c>
      <c r="I1282" s="3" t="s">
        <v>27</v>
      </c>
      <c r="J128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82" s="11">
        <v>3554</v>
      </c>
      <c r="L1282" s="11">
        <f>IF(DatosLimpios[[#This Row],[Financial Loss (in Million $) ]]="",0,ABS(DatosLimpios[[#This Row],[Financial Loss (in Million $) ]]))*1000</f>
        <v>3554000</v>
      </c>
      <c r="M1282" s="11" t="str">
        <f>IF(DatosLimpios[[#This Row],[Perdida economica UNK]]&gt;4000000,"Alta", IF(DatosLimpios[[#This Row],[Perdida economica UNK]]&gt;100000,"Media", "Baja"))</f>
        <v>Media</v>
      </c>
      <c r="N1282" s="18" t="s">
        <v>1331</v>
      </c>
      <c r="O1282" s="3" t="s">
        <v>36</v>
      </c>
      <c r="P1282" s="2">
        <f>IF(DatosLimpios[[#This Row],[Number of Affected Users]]="six hundred",600,VALUE(DatosLimpios[[#This Row],[Number of Affected Users]]))</f>
        <v>604908</v>
      </c>
      <c r="Q1282" s="2">
        <f>IF(DatosLimpios[[#This Row],[Number of Affected Users]]="six hundred",600,VALUE(DatosLimpios[[#This Row],[Number of Affected Users]]))</f>
        <v>604908</v>
      </c>
      <c r="R1282" s="11">
        <f>DatosLimpios[[#This Row],[Perdida economica UNK]] /DatosLimpios[[#This Row],[Nº de Usuarios Afectados]]</f>
        <v>5.8752735953235868</v>
      </c>
      <c r="S1282" s="11" t="str">
        <f>IF(DatosLimpios[[#This Row],[Perdida $ por Usuario]]&gt;100, "Grave",IF(DatosLimpios[[#This Row],[Perdida $ por Usuario]]&gt;40, "Moderada","Leve"))</f>
        <v>Leve</v>
      </c>
      <c r="T1282" s="1" t="str">
        <f t="shared" si="20"/>
        <v>Unknown</v>
      </c>
      <c r="U1282" s="3" t="s">
        <v>52</v>
      </c>
      <c r="V1282" s="3" t="s">
        <v>37</v>
      </c>
      <c r="W1282" s="2">
        <v>25</v>
      </c>
      <c r="X1282" s="2" t="str">
        <f>IF(DatosLimpios[[#This Row],[Incident Resolution Time (in Hours)]]&gt;50,"Tardia",IF(DatosLimpios[[#This Row],[Incident Resolution Time (in Hours)]]&gt;20,"Media","Rapida" ))</f>
        <v>Media</v>
      </c>
    </row>
    <row r="1283" spans="1:24" x14ac:dyDescent="0.25">
      <c r="A1283" s="2">
        <v>1291</v>
      </c>
      <c r="B1283" s="3" t="s">
        <v>41</v>
      </c>
      <c r="C12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83" s="1" t="str">
        <f>IFERROR(VLOOKUP(DatosLimpios[[#This Row],[Paises]], TablaRegiones[],2,FALSE), "Otra")</f>
        <v>Europa</v>
      </c>
      <c r="E1283" s="2">
        <v>2020</v>
      </c>
      <c r="F1283" s="3" t="s">
        <v>22</v>
      </c>
      <c r="G1283" s="2">
        <f xml:space="preserve"> 2025 -DatosLimpios[[#This Row],[Year]]</f>
        <v>5</v>
      </c>
      <c r="H1283" s="1" t="str">
        <f>IF(TRIM(DatosLimpios[[#This Row],[Attack Type]])="","Unknown",PROPER(TRIM(LOWER(DatosLimpios[[#This Row],[Attack Type]]))))</f>
        <v>Man-In-The-Middle</v>
      </c>
      <c r="I1283" s="3" t="s">
        <v>23</v>
      </c>
      <c r="J128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83" s="11">
        <v>8842</v>
      </c>
      <c r="L1283" s="11">
        <f>IF(DatosLimpios[[#This Row],[Financial Loss (in Million $) ]]="",0,ABS(DatosLimpios[[#This Row],[Financial Loss (in Million $) ]]))*1000</f>
        <v>8842000</v>
      </c>
      <c r="M1283" s="11" t="str">
        <f>IF(DatosLimpios[[#This Row],[Perdida economica UNK]]&gt;4000000,"Alta", IF(DatosLimpios[[#This Row],[Perdida economica UNK]]&gt;100000,"Media", "Baja"))</f>
        <v>Alta</v>
      </c>
      <c r="N1283" s="18" t="s">
        <v>1332</v>
      </c>
      <c r="O1283" s="3" t="s">
        <v>29</v>
      </c>
      <c r="P1283" s="2">
        <f>IF(DatosLimpios[[#This Row],[Number of Affected Users]]="six hundred",600,VALUE(DatosLimpios[[#This Row],[Number of Affected Users]]))</f>
        <v>688016</v>
      </c>
      <c r="Q1283" s="2">
        <f>IF(DatosLimpios[[#This Row],[Number of Affected Users]]="six hundred",600,VALUE(DatosLimpios[[#This Row],[Number of Affected Users]]))</f>
        <v>688016</v>
      </c>
      <c r="R1283" s="11">
        <f>DatosLimpios[[#This Row],[Perdida economica UNK]] /DatosLimpios[[#This Row],[Nº de Usuarios Afectados]]</f>
        <v>12.851445315225227</v>
      </c>
      <c r="S1283" s="11" t="str">
        <f>IF(DatosLimpios[[#This Row],[Perdida $ por Usuario]]&gt;100, "Grave",IF(DatosLimpios[[#This Row],[Perdida $ por Usuario]]&gt;40, "Moderada","Leve"))</f>
        <v>Leve</v>
      </c>
      <c r="T1283" s="1" t="str">
        <f t="shared" si="20"/>
        <v>Nation-state</v>
      </c>
      <c r="U1283" s="3" t="s">
        <v>52</v>
      </c>
      <c r="V1283" s="3" t="s">
        <v>37</v>
      </c>
      <c r="W1283" s="2">
        <v>26</v>
      </c>
      <c r="X1283" s="2" t="str">
        <f>IF(DatosLimpios[[#This Row],[Incident Resolution Time (in Hours)]]&gt;50,"Tardia",IF(DatosLimpios[[#This Row],[Incident Resolution Time (in Hours)]]&gt;20,"Media","Rapida" ))</f>
        <v>Media</v>
      </c>
    </row>
    <row r="1284" spans="1:24" x14ac:dyDescent="0.25">
      <c r="A1284" s="2">
        <v>1292</v>
      </c>
      <c r="B1284" s="3" t="s">
        <v>66</v>
      </c>
      <c r="C12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284" s="1" t="str">
        <f>IFERROR(VLOOKUP(DatosLimpios[[#This Row],[Paises]], TablaRegiones[],2,FALSE), "Otra")</f>
        <v>América</v>
      </c>
      <c r="E1284" s="2">
        <v>2020</v>
      </c>
      <c r="F1284" s="3" t="s">
        <v>17</v>
      </c>
      <c r="G1284" s="2">
        <f xml:space="preserve"> 2025 -DatosLimpios[[#This Row],[Year]]</f>
        <v>5</v>
      </c>
      <c r="H1284" s="1" t="str">
        <f>IF(TRIM(DatosLimpios[[#This Row],[Attack Type]])="","Unknown",PROPER(TRIM(LOWER(DatosLimpios[[#This Row],[Attack Type]]))))</f>
        <v>Ransomware</v>
      </c>
      <c r="I1284" s="3" t="s">
        <v>23</v>
      </c>
      <c r="J128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84" s="11">
        <v>5659</v>
      </c>
      <c r="L1284" s="11">
        <f>IF(DatosLimpios[[#This Row],[Financial Loss (in Million $) ]]="",0,ABS(DatosLimpios[[#This Row],[Financial Loss (in Million $) ]]))*1000</f>
        <v>5659000</v>
      </c>
      <c r="M1284" s="11" t="str">
        <f>IF(DatosLimpios[[#This Row],[Perdida economica UNK]]&gt;4000000,"Alta", IF(DatosLimpios[[#This Row],[Perdida economica UNK]]&gt;100000,"Media", "Baja"))</f>
        <v>Alta</v>
      </c>
      <c r="N1284" s="18" t="s">
        <v>1333</v>
      </c>
      <c r="O1284" s="3" t="s">
        <v>14</v>
      </c>
      <c r="P1284" s="2">
        <f>IF(DatosLimpios[[#This Row],[Number of Affected Users]]="six hundred",600,VALUE(DatosLimpios[[#This Row],[Number of Affected Users]]))</f>
        <v>679131</v>
      </c>
      <c r="Q1284" s="2">
        <f>IF(DatosLimpios[[#This Row],[Number of Affected Users]]="six hundred",600,VALUE(DatosLimpios[[#This Row],[Number of Affected Users]]))</f>
        <v>679131</v>
      </c>
      <c r="R1284" s="11">
        <f>DatosLimpios[[#This Row],[Perdida economica UNK]] /DatosLimpios[[#This Row],[Nº de Usuarios Afectados]]</f>
        <v>8.332707533598084</v>
      </c>
      <c r="S1284" s="11" t="str">
        <f>IF(DatosLimpios[[#This Row],[Perdida $ por Usuario]]&gt;100, "Grave",IF(DatosLimpios[[#This Row],[Perdida $ por Usuario]]&gt;40, "Moderada","Leve"))</f>
        <v>Leve</v>
      </c>
      <c r="T1284" s="1" t="str">
        <f t="shared" si="20"/>
        <v>Hacker Group</v>
      </c>
      <c r="U1284" s="3" t="s">
        <v>25</v>
      </c>
      <c r="V1284" s="3" t="s">
        <v>31</v>
      </c>
      <c r="W1284" s="2">
        <v>55</v>
      </c>
      <c r="X1284" s="2" t="str">
        <f>IF(DatosLimpios[[#This Row],[Incident Resolution Time (in Hours)]]&gt;50,"Tardia",IF(DatosLimpios[[#This Row],[Incident Resolution Time (in Hours)]]&gt;20,"Media","Rapida" ))</f>
        <v>Tardia</v>
      </c>
    </row>
    <row r="1285" spans="1:24" x14ac:dyDescent="0.25">
      <c r="A1285" s="2">
        <v>1293</v>
      </c>
      <c r="B1285" s="3" t="s">
        <v>45</v>
      </c>
      <c r="C12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285" s="1" t="str">
        <f>IFERROR(VLOOKUP(DatosLimpios[[#This Row],[Paises]], TablaRegiones[],2,FALSE), "Otra")</f>
        <v>Asia</v>
      </c>
      <c r="E1285" s="2">
        <v>2015</v>
      </c>
      <c r="F1285" s="3" t="s">
        <v>39</v>
      </c>
      <c r="G1285" s="2">
        <f xml:space="preserve"> 2025 -DatosLimpios[[#This Row],[Year]]</f>
        <v>10</v>
      </c>
      <c r="H1285" s="1" t="str">
        <f>IF(TRIM(DatosLimpios[[#This Row],[Attack Type]])="","Unknown",PROPER(TRIM(LOWER(DatosLimpios[[#This Row],[Attack Type]]))))</f>
        <v>Ddos</v>
      </c>
      <c r="I1285" s="3" t="s">
        <v>18</v>
      </c>
      <c r="J128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85" s="11">
        <v>3928</v>
      </c>
      <c r="L1285" s="11">
        <f>IF(DatosLimpios[[#This Row],[Financial Loss (in Million $) ]]="",0,ABS(DatosLimpios[[#This Row],[Financial Loss (in Million $) ]]))*1000</f>
        <v>3928000</v>
      </c>
      <c r="M1285" s="11" t="str">
        <f>IF(DatosLimpios[[#This Row],[Perdida economica UNK]]&gt;4000000,"Alta", IF(DatosLimpios[[#This Row],[Perdida economica UNK]]&gt;100000,"Media", "Baja"))</f>
        <v>Media</v>
      </c>
      <c r="N1285" s="18" t="s">
        <v>1334</v>
      </c>
      <c r="O1285" s="3" t="s">
        <v>33</v>
      </c>
      <c r="P1285" s="2">
        <f>IF(DatosLimpios[[#This Row],[Number of Affected Users]]="six hundred",600,VALUE(DatosLimpios[[#This Row],[Number of Affected Users]]))</f>
        <v>585934</v>
      </c>
      <c r="Q1285" s="2">
        <f>IF(DatosLimpios[[#This Row],[Number of Affected Users]]="six hundred",600,VALUE(DatosLimpios[[#This Row],[Number of Affected Users]]))</f>
        <v>585934</v>
      </c>
      <c r="R1285" s="11">
        <f>DatosLimpios[[#This Row],[Perdida economica UNK]] /DatosLimpios[[#This Row],[Nº de Usuarios Afectados]]</f>
        <v>6.7038267108582197</v>
      </c>
      <c r="S1285" s="11" t="str">
        <f>IF(DatosLimpios[[#This Row],[Perdida $ por Usuario]]&gt;100, "Grave",IF(DatosLimpios[[#This Row],[Perdida $ por Usuario]]&gt;40, "Moderada","Leve"))</f>
        <v>Leve</v>
      </c>
      <c r="T1285" s="1" t="str">
        <f t="shared" si="20"/>
        <v>Insider</v>
      </c>
      <c r="U1285" s="3" t="s">
        <v>15</v>
      </c>
      <c r="V1285" s="3" t="s">
        <v>37</v>
      </c>
      <c r="W1285" s="2">
        <v>13</v>
      </c>
      <c r="X1285" s="2" t="str">
        <f>IF(DatosLimpios[[#This Row],[Incident Resolution Time (in Hours)]]&gt;50,"Tardia",IF(DatosLimpios[[#This Row],[Incident Resolution Time (in Hours)]]&gt;20,"Media","Rapida" ))</f>
        <v>Rapida</v>
      </c>
    </row>
    <row r="1286" spans="1:24" x14ac:dyDescent="0.25">
      <c r="A1286" s="2">
        <v>1294</v>
      </c>
      <c r="B1286" s="3" t="s">
        <v>87</v>
      </c>
      <c r="C12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286" s="1" t="str">
        <f>IFERROR(VLOOKUP(DatosLimpios[[#This Row],[Paises]], TablaRegiones[],2,FALSE), "Otra")</f>
        <v>América</v>
      </c>
      <c r="E1286" s="2">
        <v>2023</v>
      </c>
      <c r="F1286" s="3" t="s">
        <v>22</v>
      </c>
      <c r="G1286" s="2">
        <f xml:space="preserve"> 2025 -DatosLimpios[[#This Row],[Year]]</f>
        <v>2</v>
      </c>
      <c r="H1286" s="1" t="str">
        <f>IF(TRIM(DatosLimpios[[#This Row],[Attack Type]])="","Unknown",PROPER(TRIM(LOWER(DatosLimpios[[#This Row],[Attack Type]]))))</f>
        <v>Man-In-The-Middle</v>
      </c>
      <c r="I1286" s="3" t="s">
        <v>23</v>
      </c>
      <c r="J128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86" s="11">
        <v>8881</v>
      </c>
      <c r="L1286" s="11">
        <f>IF(DatosLimpios[[#This Row],[Financial Loss (in Million $) ]]="",0,ABS(DatosLimpios[[#This Row],[Financial Loss (in Million $) ]]))*1000</f>
        <v>8881000</v>
      </c>
      <c r="M1286" s="11" t="str">
        <f>IF(DatosLimpios[[#This Row],[Perdida economica UNK]]&gt;4000000,"Alta", IF(DatosLimpios[[#This Row],[Perdida economica UNK]]&gt;100000,"Media", "Baja"))</f>
        <v>Alta</v>
      </c>
      <c r="N1286" s="18" t="s">
        <v>1335</v>
      </c>
      <c r="O1286" s="3" t="s">
        <v>29</v>
      </c>
      <c r="P1286" s="2">
        <f>IF(DatosLimpios[[#This Row],[Number of Affected Users]]="six hundred",600,VALUE(DatosLimpios[[#This Row],[Number of Affected Users]]))</f>
        <v>762605</v>
      </c>
      <c r="Q1286" s="2">
        <f>IF(DatosLimpios[[#This Row],[Number of Affected Users]]="six hundred",600,VALUE(DatosLimpios[[#This Row],[Number of Affected Users]]))</f>
        <v>762605</v>
      </c>
      <c r="R1286" s="11">
        <f>DatosLimpios[[#This Row],[Perdida economica UNK]] /DatosLimpios[[#This Row],[Nº de Usuarios Afectados]]</f>
        <v>11.645609457058372</v>
      </c>
      <c r="S1286" s="11" t="str">
        <f>IF(DatosLimpios[[#This Row],[Perdida $ por Usuario]]&gt;100, "Grave",IF(DatosLimpios[[#This Row],[Perdida $ por Usuario]]&gt;40, "Moderada","Leve"))</f>
        <v>Leve</v>
      </c>
      <c r="T1286" s="1" t="str">
        <f t="shared" si="20"/>
        <v>Nation-state</v>
      </c>
      <c r="U1286" s="3" t="s">
        <v>15</v>
      </c>
      <c r="V1286" s="3" t="s">
        <v>57</v>
      </c>
      <c r="W1286" s="2">
        <v>53</v>
      </c>
      <c r="X1286" s="2" t="str">
        <f>IF(DatosLimpios[[#This Row],[Incident Resolution Time (in Hours)]]&gt;50,"Tardia",IF(DatosLimpios[[#This Row],[Incident Resolution Time (in Hours)]]&gt;20,"Media","Rapida" ))</f>
        <v>Tardia</v>
      </c>
    </row>
    <row r="1287" spans="1:24" x14ac:dyDescent="0.25">
      <c r="A1287" s="2">
        <v>1295</v>
      </c>
      <c r="B1287" s="3" t="s">
        <v>26</v>
      </c>
      <c r="C12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87" s="1" t="str">
        <f>IFERROR(VLOOKUP(DatosLimpios[[#This Row],[Paises]], TablaRegiones[],2,FALSE), "Otra")</f>
        <v>Europa</v>
      </c>
      <c r="E1287" s="2">
        <v>2021</v>
      </c>
      <c r="F1287" s="3" t="s">
        <v>63</v>
      </c>
      <c r="G1287" s="2">
        <f xml:space="preserve"> 2025 -DatosLimpios[[#This Row],[Year]]</f>
        <v>4</v>
      </c>
      <c r="H1287" s="1" t="str">
        <f>IF(TRIM(DatosLimpios[[#This Row],[Attack Type]])="","Unknown",PROPER(TRIM(LOWER(DatosLimpios[[#This Row],[Attack Type]]))))</f>
        <v>Malware</v>
      </c>
      <c r="I1287" s="3" t="s">
        <v>47</v>
      </c>
      <c r="J128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87" s="11">
        <v>589</v>
      </c>
      <c r="L1287" s="11">
        <f>IF(DatosLimpios[[#This Row],[Financial Loss (in Million $) ]]="",0,ABS(DatosLimpios[[#This Row],[Financial Loss (in Million $) ]]))*1000</f>
        <v>589000</v>
      </c>
      <c r="M1287" s="11" t="str">
        <f>IF(DatosLimpios[[#This Row],[Perdida economica UNK]]&gt;4000000,"Alta", IF(DatosLimpios[[#This Row],[Perdida economica UNK]]&gt;100000,"Media", "Baja"))</f>
        <v>Media</v>
      </c>
      <c r="N1287" s="18" t="s">
        <v>1336</v>
      </c>
      <c r="O1287" s="3" t="s">
        <v>36</v>
      </c>
      <c r="P1287" s="2">
        <f>IF(DatosLimpios[[#This Row],[Number of Affected Users]]="six hundred",600,VALUE(DatosLimpios[[#This Row],[Number of Affected Users]]))</f>
        <v>984973</v>
      </c>
      <c r="Q1287" s="2">
        <f>IF(DatosLimpios[[#This Row],[Number of Affected Users]]="six hundred",600,VALUE(DatosLimpios[[#This Row],[Number of Affected Users]]))</f>
        <v>984973</v>
      </c>
      <c r="R1287" s="11">
        <f>DatosLimpios[[#This Row],[Perdida economica UNK]] /DatosLimpios[[#This Row],[Nº de Usuarios Afectados]]</f>
        <v>0.59798593463983274</v>
      </c>
      <c r="S1287" s="11" t="str">
        <f>IF(DatosLimpios[[#This Row],[Perdida $ por Usuario]]&gt;100, "Grave",IF(DatosLimpios[[#This Row],[Perdida $ por Usuario]]&gt;40, "Moderada","Leve"))</f>
        <v>Leve</v>
      </c>
      <c r="T1287" s="1" t="str">
        <f t="shared" si="20"/>
        <v>Unknown</v>
      </c>
      <c r="U1287" s="3" t="s">
        <v>52</v>
      </c>
      <c r="V1287" s="3" t="s">
        <v>57</v>
      </c>
      <c r="W1287" s="2">
        <v>30</v>
      </c>
      <c r="X1287" s="2" t="str">
        <f>IF(DatosLimpios[[#This Row],[Incident Resolution Time (in Hours)]]&gt;50,"Tardia",IF(DatosLimpios[[#This Row],[Incident Resolution Time (in Hours)]]&gt;20,"Media","Rapida" ))</f>
        <v>Media</v>
      </c>
    </row>
    <row r="1288" spans="1:24" x14ac:dyDescent="0.25">
      <c r="A1288" s="2">
        <v>1296</v>
      </c>
      <c r="B1288" s="3" t="s">
        <v>60</v>
      </c>
      <c r="C12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88" s="1" t="str">
        <f>IFERROR(VLOOKUP(DatosLimpios[[#This Row],[Paises]], TablaRegiones[],2,FALSE), "Otra")</f>
        <v>Asia</v>
      </c>
      <c r="E1288" s="2">
        <v>2020</v>
      </c>
      <c r="F1288" s="3" t="s">
        <v>50</v>
      </c>
      <c r="G1288" s="2">
        <f xml:space="preserve"> 2025 -DatosLimpios[[#This Row],[Year]]</f>
        <v>5</v>
      </c>
      <c r="H1288" s="1" t="str">
        <f>IF(TRIM(DatosLimpios[[#This Row],[Attack Type]])="","Unknown",PROPER(TRIM(LOWER(DatosLimpios[[#This Row],[Attack Type]]))))</f>
        <v>Phishing</v>
      </c>
      <c r="I1288" s="3" t="s">
        <v>12</v>
      </c>
      <c r="J128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288" s="11">
        <v>952</v>
      </c>
      <c r="L1288" s="11">
        <f>IF(DatosLimpios[[#This Row],[Financial Loss (in Million $) ]]="",0,ABS(DatosLimpios[[#This Row],[Financial Loss (in Million $) ]]))*1000</f>
        <v>952000</v>
      </c>
      <c r="M1288" s="11" t="str">
        <f>IF(DatosLimpios[[#This Row],[Perdida economica UNK]]&gt;4000000,"Alta", IF(DatosLimpios[[#This Row],[Perdida economica UNK]]&gt;100000,"Media", "Baja"))</f>
        <v>Media</v>
      </c>
      <c r="N1288" s="18" t="s">
        <v>1337</v>
      </c>
      <c r="O1288" s="3" t="s">
        <v>29</v>
      </c>
      <c r="P1288" s="2">
        <f>IF(DatosLimpios[[#This Row],[Number of Affected Users]]="six hundred",600,VALUE(DatosLimpios[[#This Row],[Number of Affected Users]]))</f>
        <v>889970</v>
      </c>
      <c r="Q1288" s="2">
        <f>IF(DatosLimpios[[#This Row],[Number of Affected Users]]="six hundred",600,VALUE(DatosLimpios[[#This Row],[Number of Affected Users]]))</f>
        <v>889970</v>
      </c>
      <c r="R1288" s="11">
        <f>DatosLimpios[[#This Row],[Perdida economica UNK]] /DatosLimpios[[#This Row],[Nº de Usuarios Afectados]]</f>
        <v>1.0696989786172568</v>
      </c>
      <c r="S1288" s="11" t="str">
        <f>IF(DatosLimpios[[#This Row],[Perdida $ por Usuario]]&gt;100, "Grave",IF(DatosLimpios[[#This Row],[Perdida $ por Usuario]]&gt;40, "Moderada","Leve"))</f>
        <v>Leve</v>
      </c>
      <c r="T1288" s="1" t="str">
        <f t="shared" si="20"/>
        <v>Nation-state</v>
      </c>
      <c r="U1288" s="3" t="s">
        <v>15</v>
      </c>
      <c r="V1288" s="3" t="s">
        <v>16</v>
      </c>
      <c r="W1288" s="2">
        <v>20</v>
      </c>
      <c r="X1288" s="2" t="str">
        <f>IF(DatosLimpios[[#This Row],[Incident Resolution Time (in Hours)]]&gt;50,"Tardia",IF(DatosLimpios[[#This Row],[Incident Resolution Time (in Hours)]]&gt;20,"Media","Rapida" ))</f>
        <v>Rapida</v>
      </c>
    </row>
    <row r="1289" spans="1:24" x14ac:dyDescent="0.25">
      <c r="A1289" s="2">
        <v>1297</v>
      </c>
      <c r="B1289" s="3" t="s">
        <v>87</v>
      </c>
      <c r="C12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289" s="1" t="str">
        <f>IFERROR(VLOOKUP(DatosLimpios[[#This Row],[Paises]], TablaRegiones[],2,FALSE), "Otra")</f>
        <v>América</v>
      </c>
      <c r="E1289" s="2">
        <v>2020</v>
      </c>
      <c r="F1289" s="3" t="s">
        <v>50</v>
      </c>
      <c r="G1289" s="2">
        <f xml:space="preserve"> 2025 -DatosLimpios[[#This Row],[Year]]</f>
        <v>5</v>
      </c>
      <c r="H1289" s="1" t="str">
        <f>IF(TRIM(DatosLimpios[[#This Row],[Attack Type]])="","Unknown",PROPER(TRIM(LOWER(DatosLimpios[[#This Row],[Attack Type]]))))</f>
        <v>Phishing</v>
      </c>
      <c r="I1289" s="3" t="s">
        <v>47</v>
      </c>
      <c r="J128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89" s="11">
        <v>3992</v>
      </c>
      <c r="L1289" s="11">
        <f>IF(DatosLimpios[[#This Row],[Financial Loss (in Million $) ]]="",0,ABS(DatosLimpios[[#This Row],[Financial Loss (in Million $) ]]))*1000</f>
        <v>3992000</v>
      </c>
      <c r="M1289" s="11" t="str">
        <f>IF(DatosLimpios[[#This Row],[Perdida economica UNK]]&gt;4000000,"Alta", IF(DatosLimpios[[#This Row],[Perdida economica UNK]]&gt;100000,"Media", "Baja"))</f>
        <v>Media</v>
      </c>
      <c r="N1289" s="18" t="s">
        <v>1338</v>
      </c>
      <c r="O1289" s="3" t="s">
        <v>33</v>
      </c>
      <c r="P1289" s="2">
        <f>IF(DatosLimpios[[#This Row],[Number of Affected Users]]="six hundred",600,VALUE(DatosLimpios[[#This Row],[Number of Affected Users]]))</f>
        <v>376443</v>
      </c>
      <c r="Q1289" s="2">
        <f>IF(DatosLimpios[[#This Row],[Number of Affected Users]]="six hundred",600,VALUE(DatosLimpios[[#This Row],[Number of Affected Users]]))</f>
        <v>376443</v>
      </c>
      <c r="R1289" s="11">
        <f>DatosLimpios[[#This Row],[Perdida economica UNK]] /DatosLimpios[[#This Row],[Nº de Usuarios Afectados]]</f>
        <v>10.604527113002499</v>
      </c>
      <c r="S1289" s="11" t="str">
        <f>IF(DatosLimpios[[#This Row],[Perdida $ por Usuario]]&gt;100, "Grave",IF(DatosLimpios[[#This Row],[Perdida $ por Usuario]]&gt;40, "Moderada","Leve"))</f>
        <v>Leve</v>
      </c>
      <c r="T1289" s="1" t="str">
        <f t="shared" si="20"/>
        <v>Insider</v>
      </c>
      <c r="U1289" s="3" t="s">
        <v>52</v>
      </c>
      <c r="V1289" s="3" t="s">
        <v>37</v>
      </c>
      <c r="W1289" s="2">
        <v>20</v>
      </c>
      <c r="X1289" s="2" t="str">
        <f>IF(DatosLimpios[[#This Row],[Incident Resolution Time (in Hours)]]&gt;50,"Tardia",IF(DatosLimpios[[#This Row],[Incident Resolution Time (in Hours)]]&gt;20,"Media","Rapida" ))</f>
        <v>Rapida</v>
      </c>
    </row>
    <row r="1290" spans="1:24" x14ac:dyDescent="0.25">
      <c r="A1290" s="2">
        <v>1298</v>
      </c>
      <c r="B1290" s="3" t="s">
        <v>26</v>
      </c>
      <c r="C12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90" s="1" t="str">
        <f>IFERROR(VLOOKUP(DatosLimpios[[#This Row],[Paises]], TablaRegiones[],2,FALSE), "Otra")</f>
        <v>Europa</v>
      </c>
      <c r="E1290" s="2">
        <v>2023</v>
      </c>
      <c r="F1290" s="3" t="s">
        <v>50</v>
      </c>
      <c r="G1290" s="2">
        <f xml:space="preserve"> 2025 -DatosLimpios[[#This Row],[Year]]</f>
        <v>2</v>
      </c>
      <c r="H1290" s="1" t="str">
        <f>IF(TRIM(DatosLimpios[[#This Row],[Attack Type]])="","Unknown",PROPER(TRIM(LOWER(DatosLimpios[[#This Row],[Attack Type]]))))</f>
        <v>Phishing</v>
      </c>
      <c r="I1290" s="3" t="s">
        <v>18</v>
      </c>
      <c r="J129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90" s="11">
        <v>2854</v>
      </c>
      <c r="L1290" s="11">
        <f>IF(DatosLimpios[[#This Row],[Financial Loss (in Million $) ]]="",0,ABS(DatosLimpios[[#This Row],[Financial Loss (in Million $) ]]))*1000</f>
        <v>2854000</v>
      </c>
      <c r="M1290" s="11" t="str">
        <f>IF(DatosLimpios[[#This Row],[Perdida economica UNK]]&gt;4000000,"Alta", IF(DatosLimpios[[#This Row],[Perdida economica UNK]]&gt;100000,"Media", "Baja"))</f>
        <v>Media</v>
      </c>
      <c r="N1290" s="18" t="s">
        <v>1339</v>
      </c>
      <c r="O1290" s="3" t="s">
        <v>29</v>
      </c>
      <c r="P1290" s="2">
        <f>IF(DatosLimpios[[#This Row],[Number of Affected Users]]="six hundred",600,VALUE(DatosLimpios[[#This Row],[Number of Affected Users]]))</f>
        <v>699386</v>
      </c>
      <c r="Q1290" s="2">
        <f>IF(DatosLimpios[[#This Row],[Number of Affected Users]]="six hundred",600,VALUE(DatosLimpios[[#This Row],[Number of Affected Users]]))</f>
        <v>699386</v>
      </c>
      <c r="R1290" s="11">
        <f>DatosLimpios[[#This Row],[Perdida economica UNK]] /DatosLimpios[[#This Row],[Nº de Usuarios Afectados]]</f>
        <v>4.0807222335019571</v>
      </c>
      <c r="S1290" s="11" t="str">
        <f>IF(DatosLimpios[[#This Row],[Perdida $ por Usuario]]&gt;100, "Grave",IF(DatosLimpios[[#This Row],[Perdida $ por Usuario]]&gt;40, "Moderada","Leve"))</f>
        <v>Leve</v>
      </c>
      <c r="T1290" s="1" t="str">
        <f t="shared" si="20"/>
        <v>Nation-state</v>
      </c>
      <c r="U1290" s="3" t="s">
        <v>25</v>
      </c>
      <c r="V1290" s="3" t="s">
        <v>57</v>
      </c>
      <c r="W1290" s="2">
        <v>20</v>
      </c>
      <c r="X1290" s="2" t="str">
        <f>IF(DatosLimpios[[#This Row],[Incident Resolution Time (in Hours)]]&gt;50,"Tardia",IF(DatosLimpios[[#This Row],[Incident Resolution Time (in Hours)]]&gt;20,"Media","Rapida" ))</f>
        <v>Rapida</v>
      </c>
    </row>
    <row r="1291" spans="1:24" x14ac:dyDescent="0.25">
      <c r="A1291" s="2">
        <v>1299</v>
      </c>
      <c r="B1291" s="3" t="s">
        <v>60</v>
      </c>
      <c r="C12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291" s="1" t="str">
        <f>IFERROR(VLOOKUP(DatosLimpios[[#This Row],[Paises]], TablaRegiones[],2,FALSE), "Otra")</f>
        <v>Asia</v>
      </c>
      <c r="E1291" s="2">
        <v>2020</v>
      </c>
      <c r="F1291" s="3" t="s">
        <v>22</v>
      </c>
      <c r="G1291" s="2">
        <f xml:space="preserve"> 2025 -DatosLimpios[[#This Row],[Year]]</f>
        <v>5</v>
      </c>
      <c r="H1291" s="1" t="str">
        <f>IF(TRIM(DatosLimpios[[#This Row],[Attack Type]])="","Unknown",PROPER(TRIM(LOWER(DatosLimpios[[#This Row],[Attack Type]]))))</f>
        <v>Man-In-The-Middle</v>
      </c>
      <c r="I1291" s="3" t="s">
        <v>18</v>
      </c>
      <c r="J129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91" s="11">
        <v>7411</v>
      </c>
      <c r="L1291" s="11">
        <f>IF(DatosLimpios[[#This Row],[Financial Loss (in Million $) ]]="",0,ABS(DatosLimpios[[#This Row],[Financial Loss (in Million $) ]]))*1000</f>
        <v>7411000</v>
      </c>
      <c r="M1291" s="11" t="str">
        <f>IF(DatosLimpios[[#This Row],[Perdida economica UNK]]&gt;4000000,"Alta", IF(DatosLimpios[[#This Row],[Perdida economica UNK]]&gt;100000,"Media", "Baja"))</f>
        <v>Alta</v>
      </c>
      <c r="N1291" s="18" t="s">
        <v>1340</v>
      </c>
      <c r="O1291" s="3" t="s">
        <v>29</v>
      </c>
      <c r="P1291" s="2">
        <f>IF(DatosLimpios[[#This Row],[Number of Affected Users]]="six hundred",600,VALUE(DatosLimpios[[#This Row],[Number of Affected Users]]))</f>
        <v>158758</v>
      </c>
      <c r="Q1291" s="2">
        <f>IF(DatosLimpios[[#This Row],[Number of Affected Users]]="six hundred",600,VALUE(DatosLimpios[[#This Row],[Number of Affected Users]]))</f>
        <v>158758</v>
      </c>
      <c r="R1291" s="11">
        <f>DatosLimpios[[#This Row],[Perdida economica UNK]] /DatosLimpios[[#This Row],[Nº de Usuarios Afectados]]</f>
        <v>46.681112132931887</v>
      </c>
      <c r="S1291" s="11" t="str">
        <f>IF(DatosLimpios[[#This Row],[Perdida $ por Usuario]]&gt;100, "Grave",IF(DatosLimpios[[#This Row],[Perdida $ por Usuario]]&gt;40, "Moderada","Leve"))</f>
        <v>Moderada</v>
      </c>
      <c r="T1291" s="1" t="str">
        <f t="shared" si="20"/>
        <v>Nation-state</v>
      </c>
      <c r="U1291" s="3" t="s">
        <v>52</v>
      </c>
      <c r="V1291" s="3" t="s">
        <v>37</v>
      </c>
      <c r="W1291" s="2">
        <v>72</v>
      </c>
      <c r="X1291" s="2" t="str">
        <f>IF(DatosLimpios[[#This Row],[Incident Resolution Time (in Hours)]]&gt;50,"Tardia",IF(DatosLimpios[[#This Row],[Incident Resolution Time (in Hours)]]&gt;20,"Media","Rapida" ))</f>
        <v>Tardia</v>
      </c>
    </row>
    <row r="1292" spans="1:24" x14ac:dyDescent="0.25">
      <c r="A1292" s="2">
        <v>1300</v>
      </c>
      <c r="B1292" s="3" t="s">
        <v>10</v>
      </c>
      <c r="C12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292" s="1" t="str">
        <f>IFERROR(VLOOKUP(DatosLimpios[[#This Row],[Paises]], TablaRegiones[],2,FALSE), "Otra")</f>
        <v>Asia</v>
      </c>
      <c r="E1292" s="2">
        <v>2021</v>
      </c>
      <c r="F1292" s="3" t="s">
        <v>22</v>
      </c>
      <c r="G1292" s="2">
        <f xml:space="preserve"> 2025 -DatosLimpios[[#This Row],[Year]]</f>
        <v>4</v>
      </c>
      <c r="H1292" s="1" t="str">
        <f>IF(TRIM(DatosLimpios[[#This Row],[Attack Type]])="","Unknown",PROPER(TRIM(LOWER(DatosLimpios[[#This Row],[Attack Type]]))))</f>
        <v>Man-In-The-Middle</v>
      </c>
      <c r="I1292" s="3" t="s">
        <v>46</v>
      </c>
      <c r="J129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92" s="11">
        <v>8526</v>
      </c>
      <c r="L1292" s="11">
        <f>IF(DatosLimpios[[#This Row],[Financial Loss (in Million $) ]]="",0,ABS(DatosLimpios[[#This Row],[Financial Loss (in Million $) ]]))*1000</f>
        <v>8526000</v>
      </c>
      <c r="M1292" s="11" t="str">
        <f>IF(DatosLimpios[[#This Row],[Perdida economica UNK]]&gt;4000000,"Alta", IF(DatosLimpios[[#This Row],[Perdida economica UNK]]&gt;100000,"Media", "Baja"))</f>
        <v>Alta</v>
      </c>
      <c r="N1292" s="18" t="s">
        <v>1341</v>
      </c>
      <c r="O1292" s="3" t="s">
        <v>33</v>
      </c>
      <c r="P1292" s="2">
        <f>IF(DatosLimpios[[#This Row],[Number of Affected Users]]="six hundred",600,VALUE(DatosLimpios[[#This Row],[Number of Affected Users]]))</f>
        <v>812101</v>
      </c>
      <c r="Q1292" s="2">
        <f>IF(DatosLimpios[[#This Row],[Number of Affected Users]]="six hundred",600,VALUE(DatosLimpios[[#This Row],[Number of Affected Users]]))</f>
        <v>812101</v>
      </c>
      <c r="R1292" s="11">
        <f>DatosLimpios[[#This Row],[Perdida economica UNK]] /DatosLimpios[[#This Row],[Nº de Usuarios Afectados]]</f>
        <v>10.49869412794714</v>
      </c>
      <c r="S1292" s="11" t="str">
        <f>IF(DatosLimpios[[#This Row],[Perdida $ por Usuario]]&gt;100, "Grave",IF(DatosLimpios[[#This Row],[Perdida $ por Usuario]]&gt;40, "Moderada","Leve"))</f>
        <v>Leve</v>
      </c>
      <c r="T1292" s="1" t="str">
        <f t="shared" si="20"/>
        <v>Insider</v>
      </c>
      <c r="U1292" s="3" t="s">
        <v>34</v>
      </c>
      <c r="V1292" s="3" t="s">
        <v>16</v>
      </c>
      <c r="W1292" s="2">
        <v>52</v>
      </c>
      <c r="X1292" s="2" t="str">
        <f>IF(DatosLimpios[[#This Row],[Incident Resolution Time (in Hours)]]&gt;50,"Tardia",IF(DatosLimpios[[#This Row],[Incident Resolution Time (in Hours)]]&gt;20,"Media","Rapida" ))</f>
        <v>Tardia</v>
      </c>
    </row>
    <row r="1293" spans="1:24" x14ac:dyDescent="0.25">
      <c r="A1293" s="2">
        <v>1301</v>
      </c>
      <c r="B1293" s="3" t="s">
        <v>26</v>
      </c>
      <c r="C12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293" s="1" t="str">
        <f>IFERROR(VLOOKUP(DatosLimpios[[#This Row],[Paises]], TablaRegiones[],2,FALSE), "Otra")</f>
        <v>Europa</v>
      </c>
      <c r="E1293" s="2">
        <v>2020</v>
      </c>
      <c r="F1293" s="3" t="s">
        <v>50</v>
      </c>
      <c r="G1293" s="2">
        <f xml:space="preserve"> 2025 -DatosLimpios[[#This Row],[Year]]</f>
        <v>5</v>
      </c>
      <c r="H1293" s="1" t="str">
        <f>IF(TRIM(DatosLimpios[[#This Row],[Attack Type]])="","Unknown",PROPER(TRIM(LOWER(DatosLimpios[[#This Row],[Attack Type]]))))</f>
        <v>Phishing</v>
      </c>
      <c r="I1293" s="3" t="s">
        <v>27</v>
      </c>
      <c r="J129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293" s="11">
        <v>4372</v>
      </c>
      <c r="L1293" s="11">
        <f>IF(DatosLimpios[[#This Row],[Financial Loss (in Million $) ]]="",0,ABS(DatosLimpios[[#This Row],[Financial Loss (in Million $) ]]))*1000</f>
        <v>4372000</v>
      </c>
      <c r="M1293" s="11" t="str">
        <f>IF(DatosLimpios[[#This Row],[Perdida economica UNK]]&gt;4000000,"Alta", IF(DatosLimpios[[#This Row],[Perdida economica UNK]]&gt;100000,"Media", "Baja"))</f>
        <v>Alta</v>
      </c>
      <c r="N1293" s="18" t="s">
        <v>1342</v>
      </c>
      <c r="O1293" s="3" t="s">
        <v>33</v>
      </c>
      <c r="P1293" s="2">
        <f>IF(DatosLimpios[[#This Row],[Number of Affected Users]]="six hundred",600,VALUE(DatosLimpios[[#This Row],[Number of Affected Users]]))</f>
        <v>402744</v>
      </c>
      <c r="Q1293" s="2">
        <f>IF(DatosLimpios[[#This Row],[Number of Affected Users]]="six hundred",600,VALUE(DatosLimpios[[#This Row],[Number of Affected Users]]))</f>
        <v>402744</v>
      </c>
      <c r="R1293" s="11">
        <f>DatosLimpios[[#This Row],[Perdida economica UNK]] /DatosLimpios[[#This Row],[Nº de Usuarios Afectados]]</f>
        <v>10.855531056949328</v>
      </c>
      <c r="S1293" s="11" t="str">
        <f>IF(DatosLimpios[[#This Row],[Perdida $ por Usuario]]&gt;100, "Grave",IF(DatosLimpios[[#This Row],[Perdida $ por Usuario]]&gt;40, "Moderada","Leve"))</f>
        <v>Leve</v>
      </c>
      <c r="T1293" s="1" t="str">
        <f t="shared" si="20"/>
        <v>Insider</v>
      </c>
      <c r="U1293" s="3" t="s">
        <v>52</v>
      </c>
      <c r="V1293" s="3" t="s">
        <v>31</v>
      </c>
      <c r="W1293" s="2">
        <v>65</v>
      </c>
      <c r="X1293" s="2" t="str">
        <f>IF(DatosLimpios[[#This Row],[Incident Resolution Time (in Hours)]]&gt;50,"Tardia",IF(DatosLimpios[[#This Row],[Incident Resolution Time (in Hours)]]&gt;20,"Media","Rapida" ))</f>
        <v>Tardia</v>
      </c>
    </row>
    <row r="1294" spans="1:24" x14ac:dyDescent="0.25">
      <c r="A1294" s="2">
        <v>1302</v>
      </c>
      <c r="B1294" s="3" t="s">
        <v>71</v>
      </c>
      <c r="C12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294" s="1" t="str">
        <f>IFERROR(VLOOKUP(DatosLimpios[[#This Row],[Paises]], TablaRegiones[],2,FALSE), "Otra")</f>
        <v>Asia</v>
      </c>
      <c r="E1294" s="2">
        <v>2015</v>
      </c>
      <c r="F1294" s="3" t="s">
        <v>63</v>
      </c>
      <c r="G1294" s="2">
        <f xml:space="preserve"> 2025 -DatosLimpios[[#This Row],[Year]]</f>
        <v>10</v>
      </c>
      <c r="H1294" s="1" t="str">
        <f>IF(TRIM(DatosLimpios[[#This Row],[Attack Type]])="","Unknown",PROPER(TRIM(LOWER(DatosLimpios[[#This Row],[Attack Type]]))))</f>
        <v>Malware</v>
      </c>
      <c r="I1294" s="3" t="s">
        <v>47</v>
      </c>
      <c r="J129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294" s="11">
        <v>7701</v>
      </c>
      <c r="L1294" s="11">
        <f>IF(DatosLimpios[[#This Row],[Financial Loss (in Million $) ]]="",0,ABS(DatosLimpios[[#This Row],[Financial Loss (in Million $) ]]))*1000</f>
        <v>7701000</v>
      </c>
      <c r="M1294" s="11" t="str">
        <f>IF(DatosLimpios[[#This Row],[Perdida economica UNK]]&gt;4000000,"Alta", IF(DatosLimpios[[#This Row],[Perdida economica UNK]]&gt;100000,"Media", "Baja"))</f>
        <v>Alta</v>
      </c>
      <c r="N1294" s="18" t="s">
        <v>1343</v>
      </c>
      <c r="O1294" s="3" t="s">
        <v>36</v>
      </c>
      <c r="P1294" s="2">
        <f>IF(DatosLimpios[[#This Row],[Number of Affected Users]]="six hundred",600,VALUE(DatosLimpios[[#This Row],[Number of Affected Users]]))</f>
        <v>182338</v>
      </c>
      <c r="Q1294" s="2">
        <f>IF(DatosLimpios[[#This Row],[Number of Affected Users]]="six hundred",600,VALUE(DatosLimpios[[#This Row],[Number of Affected Users]]))</f>
        <v>182338</v>
      </c>
      <c r="R1294" s="11">
        <f>DatosLimpios[[#This Row],[Perdida economica UNK]] /DatosLimpios[[#This Row],[Nº de Usuarios Afectados]]</f>
        <v>42.23475084732749</v>
      </c>
      <c r="S1294" s="11" t="str">
        <f>IF(DatosLimpios[[#This Row],[Perdida $ por Usuario]]&gt;100, "Grave",IF(DatosLimpios[[#This Row],[Perdida $ por Usuario]]&gt;40, "Moderada","Leve"))</f>
        <v>Moderada</v>
      </c>
      <c r="T1294" s="1" t="str">
        <f t="shared" si="20"/>
        <v>Unknown</v>
      </c>
      <c r="U1294" s="3" t="s">
        <v>34</v>
      </c>
      <c r="V1294" s="3" t="s">
        <v>49</v>
      </c>
      <c r="W1294" s="2">
        <v>72</v>
      </c>
      <c r="X1294" s="2" t="str">
        <f>IF(DatosLimpios[[#This Row],[Incident Resolution Time (in Hours)]]&gt;50,"Tardia",IF(DatosLimpios[[#This Row],[Incident Resolution Time (in Hours)]]&gt;20,"Media","Rapida" ))</f>
        <v>Tardia</v>
      </c>
    </row>
    <row r="1295" spans="1:24" x14ac:dyDescent="0.25">
      <c r="A1295" s="2">
        <v>1303</v>
      </c>
      <c r="B1295" s="3" t="s">
        <v>32</v>
      </c>
      <c r="C12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95" s="1" t="str">
        <f>IFERROR(VLOOKUP(DatosLimpios[[#This Row],[Paises]], TablaRegiones[],2,FALSE), "Otra")</f>
        <v>Europa</v>
      </c>
      <c r="E1295" s="2">
        <v>2017</v>
      </c>
      <c r="F1295" s="3" t="s">
        <v>22</v>
      </c>
      <c r="G1295" s="2">
        <f xml:space="preserve"> 2025 -DatosLimpios[[#This Row],[Year]]</f>
        <v>8</v>
      </c>
      <c r="H1295" s="1" t="str">
        <f>IF(TRIM(DatosLimpios[[#This Row],[Attack Type]])="","Unknown",PROPER(TRIM(LOWER(DatosLimpios[[#This Row],[Attack Type]]))))</f>
        <v>Man-In-The-Middle</v>
      </c>
      <c r="I1295" s="3" t="s">
        <v>46</v>
      </c>
      <c r="J129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295" s="11">
        <v>8803</v>
      </c>
      <c r="L1295" s="11">
        <f>IF(DatosLimpios[[#This Row],[Financial Loss (in Million $) ]]="",0,ABS(DatosLimpios[[#This Row],[Financial Loss (in Million $) ]]))*1000</f>
        <v>8803000</v>
      </c>
      <c r="M1295" s="11" t="str">
        <f>IF(DatosLimpios[[#This Row],[Perdida economica UNK]]&gt;4000000,"Alta", IF(DatosLimpios[[#This Row],[Perdida economica UNK]]&gt;100000,"Media", "Baja"))</f>
        <v>Alta</v>
      </c>
      <c r="N1295" s="18" t="s">
        <v>1344</v>
      </c>
      <c r="O1295" s="3" t="s">
        <v>36</v>
      </c>
      <c r="P1295" s="2">
        <f>IF(DatosLimpios[[#This Row],[Number of Affected Users]]="six hundred",600,VALUE(DatosLimpios[[#This Row],[Number of Affected Users]]))</f>
        <v>587213</v>
      </c>
      <c r="Q1295" s="2">
        <f>IF(DatosLimpios[[#This Row],[Number of Affected Users]]="six hundred",600,VALUE(DatosLimpios[[#This Row],[Number of Affected Users]]))</f>
        <v>587213</v>
      </c>
      <c r="R1295" s="11">
        <f>DatosLimpios[[#This Row],[Perdida economica UNK]] /DatosLimpios[[#This Row],[Nº de Usuarios Afectados]]</f>
        <v>14.991153125015964</v>
      </c>
      <c r="S1295" s="11" t="str">
        <f>IF(DatosLimpios[[#This Row],[Perdida $ por Usuario]]&gt;100, "Grave",IF(DatosLimpios[[#This Row],[Perdida $ por Usuario]]&gt;40, "Moderada","Leve"))</f>
        <v>Leve</v>
      </c>
      <c r="T1295" s="1" t="str">
        <f t="shared" si="20"/>
        <v>Unknown</v>
      </c>
      <c r="U1295" s="3" t="s">
        <v>25</v>
      </c>
      <c r="V1295" s="3" t="s">
        <v>31</v>
      </c>
      <c r="W1295" s="2">
        <v>32</v>
      </c>
      <c r="X1295" s="2" t="str">
        <f>IF(DatosLimpios[[#This Row],[Incident Resolution Time (in Hours)]]&gt;50,"Tardia",IF(DatosLimpios[[#This Row],[Incident Resolution Time (in Hours)]]&gt;20,"Media","Rapida" ))</f>
        <v>Media</v>
      </c>
    </row>
    <row r="1296" spans="1:24" x14ac:dyDescent="0.25">
      <c r="A1296" s="2">
        <v>1304</v>
      </c>
      <c r="B1296" s="3" t="s">
        <v>41</v>
      </c>
      <c r="C12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296" s="1" t="str">
        <f>IFERROR(VLOOKUP(DatosLimpios[[#This Row],[Paises]], TablaRegiones[],2,FALSE), "Otra")</f>
        <v>Europa</v>
      </c>
      <c r="E1296" s="2">
        <v>2024</v>
      </c>
      <c r="F1296" s="3" t="s">
        <v>39</v>
      </c>
      <c r="G1296" s="2">
        <f xml:space="preserve"> 2025 -DatosLimpios[[#This Row],[Year]]</f>
        <v>1</v>
      </c>
      <c r="H1296" s="1" t="str">
        <f>IF(TRIM(DatosLimpios[[#This Row],[Attack Type]])="","Unknown",PROPER(TRIM(LOWER(DatosLimpios[[#This Row],[Attack Type]]))))</f>
        <v>Ddos</v>
      </c>
      <c r="I1296" s="3" t="s">
        <v>69</v>
      </c>
      <c r="J129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96" s="11">
        <v>8665</v>
      </c>
      <c r="L1296" s="11">
        <f>IF(DatosLimpios[[#This Row],[Financial Loss (in Million $) ]]="",0,ABS(DatosLimpios[[#This Row],[Financial Loss (in Million $) ]]))*1000</f>
        <v>8665000</v>
      </c>
      <c r="M1296" s="11" t="str">
        <f>IF(DatosLimpios[[#This Row],[Perdida economica UNK]]&gt;4000000,"Alta", IF(DatosLimpios[[#This Row],[Perdida economica UNK]]&gt;100000,"Media", "Baja"))</f>
        <v>Alta</v>
      </c>
      <c r="N1296" s="18" t="s">
        <v>1345</v>
      </c>
      <c r="O1296" s="3" t="s">
        <v>29</v>
      </c>
      <c r="P1296" s="2">
        <f>IF(DatosLimpios[[#This Row],[Number of Affected Users]]="six hundred",600,VALUE(DatosLimpios[[#This Row],[Number of Affected Users]]))</f>
        <v>419571</v>
      </c>
      <c r="Q1296" s="2">
        <f>IF(DatosLimpios[[#This Row],[Number of Affected Users]]="six hundred",600,VALUE(DatosLimpios[[#This Row],[Number of Affected Users]]))</f>
        <v>419571</v>
      </c>
      <c r="R1296" s="11">
        <f>DatosLimpios[[#This Row],[Perdida economica UNK]] /DatosLimpios[[#This Row],[Nº de Usuarios Afectados]]</f>
        <v>20.652046971787851</v>
      </c>
      <c r="S1296" s="11" t="str">
        <f>IF(DatosLimpios[[#This Row],[Perdida $ por Usuario]]&gt;100, "Grave",IF(DatosLimpios[[#This Row],[Perdida $ por Usuario]]&gt;40, "Moderada","Leve"))</f>
        <v>Leve</v>
      </c>
      <c r="T1296" s="1" t="str">
        <f t="shared" si="20"/>
        <v>Nation-state</v>
      </c>
      <c r="U1296" s="3" t="s">
        <v>52</v>
      </c>
      <c r="V1296" s="3" t="s">
        <v>31</v>
      </c>
      <c r="W1296" s="2">
        <v>72</v>
      </c>
      <c r="X1296" s="2" t="str">
        <f>IF(DatosLimpios[[#This Row],[Incident Resolution Time (in Hours)]]&gt;50,"Tardia",IF(DatosLimpios[[#This Row],[Incident Resolution Time (in Hours)]]&gt;20,"Media","Rapida" ))</f>
        <v>Tardia</v>
      </c>
    </row>
    <row r="1297" spans="1:24" x14ac:dyDescent="0.25">
      <c r="A1297" s="2">
        <v>1305</v>
      </c>
      <c r="B1297" s="3" t="s">
        <v>32</v>
      </c>
      <c r="C12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97" s="1" t="str">
        <f>IFERROR(VLOOKUP(DatosLimpios[[#This Row],[Paises]], TablaRegiones[],2,FALSE), "Otra")</f>
        <v>Europa</v>
      </c>
      <c r="E1297" s="2">
        <v>2017</v>
      </c>
      <c r="F1297" s="3" t="s">
        <v>42</v>
      </c>
      <c r="G1297" s="2">
        <f xml:space="preserve"> 2025 -DatosLimpios[[#This Row],[Year]]</f>
        <v>8</v>
      </c>
      <c r="H1297" s="1" t="str">
        <f>IF(TRIM(DatosLimpios[[#This Row],[Attack Type]])="","Unknown",PROPER(TRIM(LOWER(DatosLimpios[[#This Row],[Attack Type]]))))</f>
        <v>Sql Injection</v>
      </c>
      <c r="I1297" s="3" t="s">
        <v>23</v>
      </c>
      <c r="J129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297" s="11">
        <v>3379</v>
      </c>
      <c r="L1297" s="11">
        <f>IF(DatosLimpios[[#This Row],[Financial Loss (in Million $) ]]="",0,ABS(DatosLimpios[[#This Row],[Financial Loss (in Million $) ]]))*1000</f>
        <v>3379000</v>
      </c>
      <c r="M1297" s="11" t="str">
        <f>IF(DatosLimpios[[#This Row],[Perdida economica UNK]]&gt;4000000,"Alta", IF(DatosLimpios[[#This Row],[Perdida economica UNK]]&gt;100000,"Media", "Baja"))</f>
        <v>Media</v>
      </c>
      <c r="N1297" s="18" t="s">
        <v>1346</v>
      </c>
      <c r="O1297" s="3" t="s">
        <v>29</v>
      </c>
      <c r="P1297" s="2">
        <f>IF(DatosLimpios[[#This Row],[Number of Affected Users]]="six hundred",600,VALUE(DatosLimpios[[#This Row],[Number of Affected Users]]))</f>
        <v>772541</v>
      </c>
      <c r="Q1297" s="2">
        <f>IF(DatosLimpios[[#This Row],[Number of Affected Users]]="six hundred",600,VALUE(DatosLimpios[[#This Row],[Number of Affected Users]]))</f>
        <v>772541</v>
      </c>
      <c r="R1297" s="11">
        <f>DatosLimpios[[#This Row],[Perdida economica UNK]] /DatosLimpios[[#This Row],[Nº de Usuarios Afectados]]</f>
        <v>4.3738778912704959</v>
      </c>
      <c r="S1297" s="11" t="str">
        <f>IF(DatosLimpios[[#This Row],[Perdida $ por Usuario]]&gt;100, "Grave",IF(DatosLimpios[[#This Row],[Perdida $ por Usuario]]&gt;40, "Moderada","Leve"))</f>
        <v>Leve</v>
      </c>
      <c r="T1297" s="1" t="str">
        <f t="shared" si="20"/>
        <v>Nation-state</v>
      </c>
      <c r="U1297" s="3" t="s">
        <v>15</v>
      </c>
      <c r="V1297" s="3" t="s">
        <v>37</v>
      </c>
      <c r="W1297" s="2">
        <v>46</v>
      </c>
      <c r="X1297" s="2" t="str">
        <f>IF(DatosLimpios[[#This Row],[Incident Resolution Time (in Hours)]]&gt;50,"Tardia",IF(DatosLimpios[[#This Row],[Incident Resolution Time (in Hours)]]&gt;20,"Media","Rapida" ))</f>
        <v>Media</v>
      </c>
    </row>
    <row r="1298" spans="1:24" x14ac:dyDescent="0.25">
      <c r="A1298" s="2">
        <v>1306</v>
      </c>
      <c r="B1298" s="3" t="s">
        <v>32</v>
      </c>
      <c r="C12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298" s="1" t="str">
        <f>IFERROR(VLOOKUP(DatosLimpios[[#This Row],[Paises]], TablaRegiones[],2,FALSE), "Otra")</f>
        <v>Europa</v>
      </c>
      <c r="E1298" s="2">
        <v>2020</v>
      </c>
      <c r="F1298" s="3" t="s">
        <v>42</v>
      </c>
      <c r="G1298" s="2">
        <f xml:space="preserve"> 2025 -DatosLimpios[[#This Row],[Year]]</f>
        <v>5</v>
      </c>
      <c r="H1298" s="1" t="str">
        <f>IF(TRIM(DatosLimpios[[#This Row],[Attack Type]])="","Unknown",PROPER(TRIM(LOWER(DatosLimpios[[#This Row],[Attack Type]]))))</f>
        <v>Sql Injection</v>
      </c>
      <c r="I1298" s="3" t="s">
        <v>18</v>
      </c>
      <c r="J129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298" s="11">
        <v>7604</v>
      </c>
      <c r="L1298" s="11">
        <f>IF(DatosLimpios[[#This Row],[Financial Loss (in Million $) ]]="",0,ABS(DatosLimpios[[#This Row],[Financial Loss (in Million $) ]]))*1000</f>
        <v>7604000</v>
      </c>
      <c r="M1298" s="11" t="str">
        <f>IF(DatosLimpios[[#This Row],[Perdida economica UNK]]&gt;4000000,"Alta", IF(DatosLimpios[[#This Row],[Perdida economica UNK]]&gt;100000,"Media", "Baja"))</f>
        <v>Alta</v>
      </c>
      <c r="N1298" s="18" t="s">
        <v>1347</v>
      </c>
      <c r="O1298" s="3" t="s">
        <v>29</v>
      </c>
      <c r="P1298" s="2">
        <f>IF(DatosLimpios[[#This Row],[Number of Affected Users]]="six hundred",600,VALUE(DatosLimpios[[#This Row],[Number of Affected Users]]))</f>
        <v>759384</v>
      </c>
      <c r="Q1298" s="2">
        <f>IF(DatosLimpios[[#This Row],[Number of Affected Users]]="six hundred",600,VALUE(DatosLimpios[[#This Row],[Number of Affected Users]]))</f>
        <v>759384</v>
      </c>
      <c r="R1298" s="11">
        <f>DatosLimpios[[#This Row],[Perdida economica UNK]] /DatosLimpios[[#This Row],[Nº de Usuarios Afectados]]</f>
        <v>10.013379265299243</v>
      </c>
      <c r="S1298" s="11" t="str">
        <f>IF(DatosLimpios[[#This Row],[Perdida $ por Usuario]]&gt;100, "Grave",IF(DatosLimpios[[#This Row],[Perdida $ por Usuario]]&gt;40, "Moderada","Leve"))</f>
        <v>Leve</v>
      </c>
      <c r="T1298" s="1" t="str">
        <f t="shared" si="20"/>
        <v>Nation-state</v>
      </c>
      <c r="U1298" s="3" t="s">
        <v>15</v>
      </c>
      <c r="V1298" s="3" t="s">
        <v>31</v>
      </c>
      <c r="W1298" s="2">
        <v>22</v>
      </c>
      <c r="X1298" s="2" t="str">
        <f>IF(DatosLimpios[[#This Row],[Incident Resolution Time (in Hours)]]&gt;50,"Tardia",IF(DatosLimpios[[#This Row],[Incident Resolution Time (in Hours)]]&gt;20,"Media","Rapida" ))</f>
        <v>Media</v>
      </c>
    </row>
    <row r="1299" spans="1:24" x14ac:dyDescent="0.25">
      <c r="A1299" s="2">
        <v>1307</v>
      </c>
      <c r="B1299" s="3" t="s">
        <v>10</v>
      </c>
      <c r="C12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299" s="1" t="str">
        <f>IFERROR(VLOOKUP(DatosLimpios[[#This Row],[Paises]], TablaRegiones[],2,FALSE), "Otra")</f>
        <v>Asia</v>
      </c>
      <c r="E1299" s="2">
        <v>2015</v>
      </c>
      <c r="F1299" s="3" t="s">
        <v>17</v>
      </c>
      <c r="G1299" s="2">
        <f xml:space="preserve"> 2025 -DatosLimpios[[#This Row],[Year]]</f>
        <v>10</v>
      </c>
      <c r="H1299" s="1" t="str">
        <f>IF(TRIM(DatosLimpios[[#This Row],[Attack Type]])="","Unknown",PROPER(TRIM(LOWER(DatosLimpios[[#This Row],[Attack Type]]))))</f>
        <v>Ransomware</v>
      </c>
      <c r="I1299" s="3" t="s">
        <v>69</v>
      </c>
      <c r="J129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299" s="11">
        <v>5759</v>
      </c>
      <c r="L1299" s="11">
        <f>IF(DatosLimpios[[#This Row],[Financial Loss (in Million $) ]]="",0,ABS(DatosLimpios[[#This Row],[Financial Loss (in Million $) ]]))*1000</f>
        <v>5759000</v>
      </c>
      <c r="M1299" s="11" t="str">
        <f>IF(DatosLimpios[[#This Row],[Perdida economica UNK]]&gt;4000000,"Alta", IF(DatosLimpios[[#This Row],[Perdida economica UNK]]&gt;100000,"Media", "Baja"))</f>
        <v>Alta</v>
      </c>
      <c r="N1299" s="18" t="s">
        <v>1348</v>
      </c>
      <c r="O1299" s="3" t="s">
        <v>33</v>
      </c>
      <c r="P1299" s="2">
        <f>IF(DatosLimpios[[#This Row],[Number of Affected Users]]="six hundred",600,VALUE(DatosLimpios[[#This Row],[Number of Affected Users]]))</f>
        <v>887037</v>
      </c>
      <c r="Q1299" s="2">
        <f>IF(DatosLimpios[[#This Row],[Number of Affected Users]]="six hundred",600,VALUE(DatosLimpios[[#This Row],[Number of Affected Users]]))</f>
        <v>887037</v>
      </c>
      <c r="R1299" s="11">
        <f>DatosLimpios[[#This Row],[Perdida economica UNK]] /DatosLimpios[[#This Row],[Nº de Usuarios Afectados]]</f>
        <v>6.492401106154535</v>
      </c>
      <c r="S1299" s="11" t="str">
        <f>IF(DatosLimpios[[#This Row],[Perdida $ por Usuario]]&gt;100, "Grave",IF(DatosLimpios[[#This Row],[Perdida $ por Usuario]]&gt;40, "Moderada","Leve"))</f>
        <v>Leve</v>
      </c>
      <c r="T1299" s="1" t="str">
        <f t="shared" si="20"/>
        <v>Insider</v>
      </c>
      <c r="U1299" s="3" t="s">
        <v>15</v>
      </c>
      <c r="V1299" s="3" t="s">
        <v>16</v>
      </c>
      <c r="W1299" s="2">
        <v>39</v>
      </c>
      <c r="X1299" s="2" t="str">
        <f>IF(DatosLimpios[[#This Row],[Incident Resolution Time (in Hours)]]&gt;50,"Tardia",IF(DatosLimpios[[#This Row],[Incident Resolution Time (in Hours)]]&gt;20,"Media","Rapida" ))</f>
        <v>Media</v>
      </c>
    </row>
    <row r="1300" spans="1:24" x14ac:dyDescent="0.25">
      <c r="A1300" s="2">
        <v>1308</v>
      </c>
      <c r="B1300" s="3" t="s">
        <v>10</v>
      </c>
      <c r="C13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300" s="1" t="str">
        <f>IFERROR(VLOOKUP(DatosLimpios[[#This Row],[Paises]], TablaRegiones[],2,FALSE), "Otra")</f>
        <v>Asia</v>
      </c>
      <c r="E1300" s="2">
        <v>2016</v>
      </c>
      <c r="F1300" s="3" t="s">
        <v>17</v>
      </c>
      <c r="G1300" s="2">
        <f xml:space="preserve"> 2025 -DatosLimpios[[#This Row],[Year]]</f>
        <v>9</v>
      </c>
      <c r="H1300" s="1" t="str">
        <f>IF(TRIM(DatosLimpios[[#This Row],[Attack Type]])="","Unknown",PROPER(TRIM(LOWER(DatosLimpios[[#This Row],[Attack Type]]))))</f>
        <v>Ransomware</v>
      </c>
      <c r="I1300" s="3" t="s">
        <v>23</v>
      </c>
      <c r="J130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00" s="11">
        <v>3722</v>
      </c>
      <c r="L1300" s="11">
        <f>IF(DatosLimpios[[#This Row],[Financial Loss (in Million $) ]]="",0,ABS(DatosLimpios[[#This Row],[Financial Loss (in Million $) ]]))*1000</f>
        <v>3722000</v>
      </c>
      <c r="M1300" s="11" t="str">
        <f>IF(DatosLimpios[[#This Row],[Perdida economica UNK]]&gt;4000000,"Alta", IF(DatosLimpios[[#This Row],[Perdida economica UNK]]&gt;100000,"Media", "Baja"))</f>
        <v>Media</v>
      </c>
      <c r="N1300" s="18" t="s">
        <v>1349</v>
      </c>
      <c r="O1300" s="3" t="s">
        <v>33</v>
      </c>
      <c r="P1300" s="2">
        <f>IF(DatosLimpios[[#This Row],[Number of Affected Users]]="six hundred",600,VALUE(DatosLimpios[[#This Row],[Number of Affected Users]]))</f>
        <v>788555</v>
      </c>
      <c r="Q1300" s="2">
        <f>IF(DatosLimpios[[#This Row],[Number of Affected Users]]="six hundred",600,VALUE(DatosLimpios[[#This Row],[Number of Affected Users]]))</f>
        <v>788555</v>
      </c>
      <c r="R1300" s="11">
        <f>DatosLimpios[[#This Row],[Perdida economica UNK]] /DatosLimpios[[#This Row],[Nº de Usuarios Afectados]]</f>
        <v>4.7200258701041777</v>
      </c>
      <c r="S1300" s="11" t="str">
        <f>IF(DatosLimpios[[#This Row],[Perdida $ por Usuario]]&gt;100, "Grave",IF(DatosLimpios[[#This Row],[Perdida $ por Usuario]]&gt;40, "Moderada","Leve"))</f>
        <v>Leve</v>
      </c>
      <c r="T1300" s="1" t="str">
        <f t="shared" si="20"/>
        <v>Insider</v>
      </c>
      <c r="U1300" s="3" t="s">
        <v>15</v>
      </c>
      <c r="V1300" s="3" t="s">
        <v>57</v>
      </c>
      <c r="W1300" s="2">
        <v>43</v>
      </c>
      <c r="X1300" s="2" t="str">
        <f>IF(DatosLimpios[[#This Row],[Incident Resolution Time (in Hours)]]&gt;50,"Tardia",IF(DatosLimpios[[#This Row],[Incident Resolution Time (in Hours)]]&gt;20,"Media","Rapida" ))</f>
        <v>Media</v>
      </c>
    </row>
    <row r="1301" spans="1:24" x14ac:dyDescent="0.25">
      <c r="A1301" s="2">
        <v>1309</v>
      </c>
      <c r="B1301" s="3" t="s">
        <v>45</v>
      </c>
      <c r="C13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01" s="1" t="str">
        <f>IFERROR(VLOOKUP(DatosLimpios[[#This Row],[Paises]], TablaRegiones[],2,FALSE), "Otra")</f>
        <v>Asia</v>
      </c>
      <c r="E1301" s="2">
        <v>2020</v>
      </c>
      <c r="F1301" s="3" t="s">
        <v>22</v>
      </c>
      <c r="G1301" s="2">
        <f xml:space="preserve"> 2025 -DatosLimpios[[#This Row],[Year]]</f>
        <v>5</v>
      </c>
      <c r="H1301" s="1" t="str">
        <f>IF(TRIM(DatosLimpios[[#This Row],[Attack Type]])="","Unknown",PROPER(TRIM(LOWER(DatosLimpios[[#This Row],[Attack Type]]))))</f>
        <v>Man-In-The-Middle</v>
      </c>
      <c r="I1301" s="3" t="s">
        <v>27</v>
      </c>
      <c r="J130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01" s="11">
        <v>5789</v>
      </c>
      <c r="L1301" s="11">
        <f>IF(DatosLimpios[[#This Row],[Financial Loss (in Million $) ]]="",0,ABS(DatosLimpios[[#This Row],[Financial Loss (in Million $) ]]))*1000</f>
        <v>5789000</v>
      </c>
      <c r="M1301" s="11" t="str">
        <f>IF(DatosLimpios[[#This Row],[Perdida economica UNK]]&gt;4000000,"Alta", IF(DatosLimpios[[#This Row],[Perdida economica UNK]]&gt;100000,"Media", "Baja"))</f>
        <v>Alta</v>
      </c>
      <c r="N1301" s="18" t="s">
        <v>1350</v>
      </c>
      <c r="O1301" s="3" t="s">
        <v>36</v>
      </c>
      <c r="P1301" s="2">
        <f>IF(DatosLimpios[[#This Row],[Number of Affected Users]]="six hundred",600,VALUE(DatosLimpios[[#This Row],[Number of Affected Users]]))</f>
        <v>438137</v>
      </c>
      <c r="Q1301" s="2">
        <f>IF(DatosLimpios[[#This Row],[Number of Affected Users]]="six hundred",600,VALUE(DatosLimpios[[#This Row],[Number of Affected Users]]))</f>
        <v>438137</v>
      </c>
      <c r="R1301" s="11">
        <f>DatosLimpios[[#This Row],[Perdida economica UNK]] /DatosLimpios[[#This Row],[Nº de Usuarios Afectados]]</f>
        <v>13.212762218210285</v>
      </c>
      <c r="S1301" s="11" t="str">
        <f>IF(DatosLimpios[[#This Row],[Perdida $ por Usuario]]&gt;100, "Grave",IF(DatosLimpios[[#This Row],[Perdida $ por Usuario]]&gt;40, "Moderada","Leve"))</f>
        <v>Leve</v>
      </c>
      <c r="T1301" s="1" t="str">
        <f t="shared" si="20"/>
        <v>Unknown</v>
      </c>
      <c r="U1301" s="3" t="s">
        <v>15</v>
      </c>
      <c r="V1301" s="3" t="s">
        <v>16</v>
      </c>
      <c r="W1301" s="2">
        <v>18</v>
      </c>
      <c r="X1301" s="2" t="str">
        <f>IF(DatosLimpios[[#This Row],[Incident Resolution Time (in Hours)]]&gt;50,"Tardia",IF(DatosLimpios[[#This Row],[Incident Resolution Time (in Hours)]]&gt;20,"Media","Rapida" ))</f>
        <v>Rapida</v>
      </c>
    </row>
    <row r="1302" spans="1:24" x14ac:dyDescent="0.25">
      <c r="A1302" s="2">
        <v>1310</v>
      </c>
      <c r="B1302" s="3" t="s">
        <v>58</v>
      </c>
      <c r="C13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02" s="1" t="str">
        <f>IFERROR(VLOOKUP(DatosLimpios[[#This Row],[Paises]], TablaRegiones[],2,FALSE), "Otra")</f>
        <v>Oceanía</v>
      </c>
      <c r="E1302" s="2">
        <v>2024</v>
      </c>
      <c r="F1302" s="3" t="s">
        <v>17</v>
      </c>
      <c r="G1302" s="2">
        <f xml:space="preserve"> 2025 -DatosLimpios[[#This Row],[Year]]</f>
        <v>1</v>
      </c>
      <c r="H1302" s="1" t="str">
        <f>IF(TRIM(DatosLimpios[[#This Row],[Attack Type]])="","Unknown",PROPER(TRIM(LOWER(DatosLimpios[[#This Row],[Attack Type]]))))</f>
        <v>Ransomware</v>
      </c>
      <c r="I1302" s="3" t="s">
        <v>69</v>
      </c>
      <c r="J130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02" s="11">
        <v>337</v>
      </c>
      <c r="L1302" s="11">
        <f>IF(DatosLimpios[[#This Row],[Financial Loss (in Million $) ]]="",0,ABS(DatosLimpios[[#This Row],[Financial Loss (in Million $) ]]))*1000</f>
        <v>337000</v>
      </c>
      <c r="M1302" s="11" t="str">
        <f>IF(DatosLimpios[[#This Row],[Perdida economica UNK]]&gt;4000000,"Alta", IF(DatosLimpios[[#This Row],[Perdida economica UNK]]&gt;100000,"Media", "Baja"))</f>
        <v>Media</v>
      </c>
      <c r="N1302" s="18" t="s">
        <v>1351</v>
      </c>
      <c r="O1302" s="3" t="s">
        <v>14</v>
      </c>
      <c r="P1302" s="2">
        <f>IF(DatosLimpios[[#This Row],[Number of Affected Users]]="six hundred",600,VALUE(DatosLimpios[[#This Row],[Number of Affected Users]]))</f>
        <v>414907</v>
      </c>
      <c r="Q1302" s="2">
        <f>IF(DatosLimpios[[#This Row],[Number of Affected Users]]="six hundred",600,VALUE(DatosLimpios[[#This Row],[Number of Affected Users]]))</f>
        <v>414907</v>
      </c>
      <c r="R1302" s="11">
        <f>DatosLimpios[[#This Row],[Perdida economica UNK]] /DatosLimpios[[#This Row],[Nº de Usuarios Afectados]]</f>
        <v>0.8122302106255137</v>
      </c>
      <c r="S1302" s="11" t="str">
        <f>IF(DatosLimpios[[#This Row],[Perdida $ por Usuario]]&gt;100, "Grave",IF(DatosLimpios[[#This Row],[Perdida $ por Usuario]]&gt;40, "Moderada","Leve"))</f>
        <v>Leve</v>
      </c>
      <c r="T1302" s="1" t="str">
        <f t="shared" si="20"/>
        <v>Hacker Group</v>
      </c>
      <c r="U1302" s="3" t="s">
        <v>52</v>
      </c>
      <c r="V1302" s="3" t="s">
        <v>49</v>
      </c>
      <c r="W1302" s="2">
        <v>42</v>
      </c>
      <c r="X1302" s="2" t="str">
        <f>IF(DatosLimpios[[#This Row],[Incident Resolution Time (in Hours)]]&gt;50,"Tardia",IF(DatosLimpios[[#This Row],[Incident Resolution Time (in Hours)]]&gt;20,"Media","Rapida" ))</f>
        <v>Media</v>
      </c>
    </row>
    <row r="1303" spans="1:24" x14ac:dyDescent="0.25">
      <c r="A1303" s="2">
        <v>1311</v>
      </c>
      <c r="B1303" s="3" t="s">
        <v>58</v>
      </c>
      <c r="C13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03" s="1" t="str">
        <f>IFERROR(VLOOKUP(DatosLimpios[[#This Row],[Paises]], TablaRegiones[],2,FALSE), "Otra")</f>
        <v>Oceanía</v>
      </c>
      <c r="E1303" s="2">
        <v>2021</v>
      </c>
      <c r="F1303" s="3" t="s">
        <v>17</v>
      </c>
      <c r="G1303" s="2">
        <f xml:space="preserve"> 2025 -DatosLimpios[[#This Row],[Year]]</f>
        <v>4</v>
      </c>
      <c r="H1303" s="1" t="str">
        <f>IF(TRIM(DatosLimpios[[#This Row],[Attack Type]])="","Unknown",PROPER(TRIM(LOWER(DatosLimpios[[#This Row],[Attack Type]]))))</f>
        <v>Ransomware</v>
      </c>
      <c r="I1303" s="3" t="s">
        <v>27</v>
      </c>
      <c r="J130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03" s="11">
        <v>882</v>
      </c>
      <c r="L1303" s="11">
        <f>IF(DatosLimpios[[#This Row],[Financial Loss (in Million $) ]]="",0,ABS(DatosLimpios[[#This Row],[Financial Loss (in Million $) ]]))*1000</f>
        <v>882000</v>
      </c>
      <c r="M1303" s="11" t="str">
        <f>IF(DatosLimpios[[#This Row],[Perdida economica UNK]]&gt;4000000,"Alta", IF(DatosLimpios[[#This Row],[Perdida economica UNK]]&gt;100000,"Media", "Baja"))</f>
        <v>Media</v>
      </c>
      <c r="N1303" s="18" t="s">
        <v>1352</v>
      </c>
      <c r="O1303" s="3" t="s">
        <v>14</v>
      </c>
      <c r="P1303" s="2">
        <f>IF(DatosLimpios[[#This Row],[Number of Affected Users]]="six hundred",600,VALUE(DatosLimpios[[#This Row],[Number of Affected Users]]))</f>
        <v>576302</v>
      </c>
      <c r="Q1303" s="2">
        <f>IF(DatosLimpios[[#This Row],[Number of Affected Users]]="six hundred",600,VALUE(DatosLimpios[[#This Row],[Number of Affected Users]]))</f>
        <v>576302</v>
      </c>
      <c r="R1303" s="11">
        <f>DatosLimpios[[#This Row],[Perdida economica UNK]] /DatosLimpios[[#This Row],[Nº de Usuarios Afectados]]</f>
        <v>1.530447577832456</v>
      </c>
      <c r="S1303" s="11" t="str">
        <f>IF(DatosLimpios[[#This Row],[Perdida $ por Usuario]]&gt;100, "Grave",IF(DatosLimpios[[#This Row],[Perdida $ por Usuario]]&gt;40, "Moderada","Leve"))</f>
        <v>Leve</v>
      </c>
      <c r="T1303" s="1" t="str">
        <f t="shared" si="20"/>
        <v>Hacker Group</v>
      </c>
      <c r="U1303" s="3" t="s">
        <v>52</v>
      </c>
      <c r="V1303" s="3" t="s">
        <v>31</v>
      </c>
      <c r="W1303" s="2">
        <v>2</v>
      </c>
      <c r="X1303" s="2" t="str">
        <f>IF(DatosLimpios[[#This Row],[Incident Resolution Time (in Hours)]]&gt;50,"Tardia",IF(DatosLimpios[[#This Row],[Incident Resolution Time (in Hours)]]&gt;20,"Media","Rapida" ))</f>
        <v>Rapida</v>
      </c>
    </row>
    <row r="1304" spans="1:24" x14ac:dyDescent="0.25">
      <c r="A1304" s="2">
        <v>1312</v>
      </c>
      <c r="B1304" s="3" t="s">
        <v>87</v>
      </c>
      <c r="C13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04" s="1" t="str">
        <f>IFERROR(VLOOKUP(DatosLimpios[[#This Row],[Paises]], TablaRegiones[],2,FALSE), "Otra")</f>
        <v>América</v>
      </c>
      <c r="E1304" s="2">
        <v>2020</v>
      </c>
      <c r="F1304" s="3" t="s">
        <v>39</v>
      </c>
      <c r="G1304" s="2">
        <f xml:space="preserve"> 2025 -DatosLimpios[[#This Row],[Year]]</f>
        <v>5</v>
      </c>
      <c r="H1304" s="1" t="str">
        <f>IF(TRIM(DatosLimpios[[#This Row],[Attack Type]])="","Unknown",PROPER(TRIM(LOWER(DatosLimpios[[#This Row],[Attack Type]]))))</f>
        <v>Ddos</v>
      </c>
      <c r="I1304" s="3" t="s">
        <v>23</v>
      </c>
      <c r="J130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04" s="11">
        <v>9608</v>
      </c>
      <c r="L1304" s="11">
        <f>IF(DatosLimpios[[#This Row],[Financial Loss (in Million $) ]]="",0,ABS(DatosLimpios[[#This Row],[Financial Loss (in Million $) ]]))*1000</f>
        <v>9608000</v>
      </c>
      <c r="M1304" s="11" t="str">
        <f>IF(DatosLimpios[[#This Row],[Perdida economica UNK]]&gt;4000000,"Alta", IF(DatosLimpios[[#This Row],[Perdida economica UNK]]&gt;100000,"Media", "Baja"))</f>
        <v>Alta</v>
      </c>
      <c r="N1304" s="18" t="s">
        <v>1353</v>
      </c>
      <c r="O1304" s="3" t="s">
        <v>33</v>
      </c>
      <c r="P1304" s="2">
        <f>IF(DatosLimpios[[#This Row],[Number of Affected Users]]="six hundred",600,VALUE(DatosLimpios[[#This Row],[Number of Affected Users]]))</f>
        <v>156275</v>
      </c>
      <c r="Q1304" s="2">
        <f>IF(DatosLimpios[[#This Row],[Number of Affected Users]]="six hundred",600,VALUE(DatosLimpios[[#This Row],[Number of Affected Users]]))</f>
        <v>156275</v>
      </c>
      <c r="R1304" s="11">
        <f>DatosLimpios[[#This Row],[Perdida economica UNK]] /DatosLimpios[[#This Row],[Nº de Usuarios Afectados]]</f>
        <v>61.481362981922892</v>
      </c>
      <c r="S1304" s="11" t="str">
        <f>IF(DatosLimpios[[#This Row],[Perdida $ por Usuario]]&gt;100, "Grave",IF(DatosLimpios[[#This Row],[Perdida $ por Usuario]]&gt;40, "Moderada","Leve"))</f>
        <v>Moderada</v>
      </c>
      <c r="T1304" s="1" t="str">
        <f t="shared" si="20"/>
        <v>Insider</v>
      </c>
      <c r="U1304" s="3" t="s">
        <v>34</v>
      </c>
      <c r="V1304" s="3" t="s">
        <v>57</v>
      </c>
      <c r="W1304" s="2">
        <v>24</v>
      </c>
      <c r="X1304" s="2" t="str">
        <f>IF(DatosLimpios[[#This Row],[Incident Resolution Time (in Hours)]]&gt;50,"Tardia",IF(DatosLimpios[[#This Row],[Incident Resolution Time (in Hours)]]&gt;20,"Media","Rapida" ))</f>
        <v>Media</v>
      </c>
    </row>
    <row r="1305" spans="1:24" x14ac:dyDescent="0.25">
      <c r="A1305" s="2">
        <v>1313</v>
      </c>
      <c r="B1305" s="3" t="s">
        <v>71</v>
      </c>
      <c r="C13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305" s="1" t="str">
        <f>IFERROR(VLOOKUP(DatosLimpios[[#This Row],[Paises]], TablaRegiones[],2,FALSE), "Otra")</f>
        <v>Asia</v>
      </c>
      <c r="E1305" s="2">
        <v>2024</v>
      </c>
      <c r="F1305" s="3" t="s">
        <v>39</v>
      </c>
      <c r="G1305" s="2">
        <f xml:space="preserve"> 2025 -DatosLimpios[[#This Row],[Year]]</f>
        <v>1</v>
      </c>
      <c r="H1305" s="1" t="str">
        <f>IF(TRIM(DatosLimpios[[#This Row],[Attack Type]])="","Unknown",PROPER(TRIM(LOWER(DatosLimpios[[#This Row],[Attack Type]]))))</f>
        <v>Ddos</v>
      </c>
      <c r="I1305" s="3" t="s">
        <v>69</v>
      </c>
      <c r="J130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05" s="11">
        <v>8436</v>
      </c>
      <c r="L1305" s="11">
        <f>IF(DatosLimpios[[#This Row],[Financial Loss (in Million $) ]]="",0,ABS(DatosLimpios[[#This Row],[Financial Loss (in Million $) ]]))*1000</f>
        <v>8436000</v>
      </c>
      <c r="M1305" s="11" t="str">
        <f>IF(DatosLimpios[[#This Row],[Perdida economica UNK]]&gt;4000000,"Alta", IF(DatosLimpios[[#This Row],[Perdida economica UNK]]&gt;100000,"Media", "Baja"))</f>
        <v>Alta</v>
      </c>
      <c r="N1305" s="18" t="s">
        <v>1354</v>
      </c>
      <c r="O1305" s="3" t="s">
        <v>29</v>
      </c>
      <c r="P1305" s="2">
        <f>IF(DatosLimpios[[#This Row],[Number of Affected Users]]="six hundred",600,VALUE(DatosLimpios[[#This Row],[Number of Affected Users]]))</f>
        <v>234154</v>
      </c>
      <c r="Q1305" s="2">
        <f>IF(DatosLimpios[[#This Row],[Number of Affected Users]]="six hundred",600,VALUE(DatosLimpios[[#This Row],[Number of Affected Users]]))</f>
        <v>234154</v>
      </c>
      <c r="R1305" s="11">
        <f>DatosLimpios[[#This Row],[Perdida economica UNK]] /DatosLimpios[[#This Row],[Nº de Usuarios Afectados]]</f>
        <v>36.027571598178973</v>
      </c>
      <c r="S1305" s="11" t="str">
        <f>IF(DatosLimpios[[#This Row],[Perdida $ por Usuario]]&gt;100, "Grave",IF(DatosLimpios[[#This Row],[Perdida $ por Usuario]]&gt;40, "Moderada","Leve"))</f>
        <v>Leve</v>
      </c>
      <c r="T1305" s="1" t="str">
        <f t="shared" si="20"/>
        <v>Nation-state</v>
      </c>
      <c r="U1305" s="3" t="s">
        <v>15</v>
      </c>
      <c r="V1305" s="3" t="s">
        <v>16</v>
      </c>
      <c r="W1305" s="2">
        <v>42</v>
      </c>
      <c r="X1305" s="2" t="str">
        <f>IF(DatosLimpios[[#This Row],[Incident Resolution Time (in Hours)]]&gt;50,"Tardia",IF(DatosLimpios[[#This Row],[Incident Resolution Time (in Hours)]]&gt;20,"Media","Rapida" ))</f>
        <v>Media</v>
      </c>
    </row>
    <row r="1306" spans="1:24" x14ac:dyDescent="0.25">
      <c r="A1306" s="2">
        <v>1314</v>
      </c>
      <c r="B1306" s="3" t="s">
        <v>66</v>
      </c>
      <c r="C13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06" s="1" t="str">
        <f>IFERROR(VLOOKUP(DatosLimpios[[#This Row],[Paises]], TablaRegiones[],2,FALSE), "Otra")</f>
        <v>América</v>
      </c>
      <c r="E1306" s="2">
        <v>2022</v>
      </c>
      <c r="F1306" s="3" t="s">
        <v>50</v>
      </c>
      <c r="G1306" s="2">
        <f xml:space="preserve"> 2025 -DatosLimpios[[#This Row],[Year]]</f>
        <v>3</v>
      </c>
      <c r="H1306" s="1" t="str">
        <f>IF(TRIM(DatosLimpios[[#This Row],[Attack Type]])="","Unknown",PROPER(TRIM(LOWER(DatosLimpios[[#This Row],[Attack Type]]))))</f>
        <v>Phishing</v>
      </c>
      <c r="I1306" s="3" t="s">
        <v>23</v>
      </c>
      <c r="J130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06" s="11">
        <v>9258</v>
      </c>
      <c r="L1306" s="11">
        <f>IF(DatosLimpios[[#This Row],[Financial Loss (in Million $) ]]="",0,ABS(DatosLimpios[[#This Row],[Financial Loss (in Million $) ]]))*1000</f>
        <v>9258000</v>
      </c>
      <c r="M1306" s="11" t="str">
        <f>IF(DatosLimpios[[#This Row],[Perdida economica UNK]]&gt;4000000,"Alta", IF(DatosLimpios[[#This Row],[Perdida economica UNK]]&gt;100000,"Media", "Baja"))</f>
        <v>Alta</v>
      </c>
      <c r="N1306" s="18" t="s">
        <v>1355</v>
      </c>
      <c r="O1306" s="3" t="s">
        <v>14</v>
      </c>
      <c r="P1306" s="2">
        <f>IF(DatosLimpios[[#This Row],[Number of Affected Users]]="six hundred",600,VALUE(DatosLimpios[[#This Row],[Number of Affected Users]]))</f>
        <v>176386</v>
      </c>
      <c r="Q1306" s="2">
        <f>IF(DatosLimpios[[#This Row],[Number of Affected Users]]="six hundred",600,VALUE(DatosLimpios[[#This Row],[Number of Affected Users]]))</f>
        <v>176386</v>
      </c>
      <c r="R1306" s="11">
        <f>DatosLimpios[[#This Row],[Perdida economica UNK]] /DatosLimpios[[#This Row],[Nº de Usuarios Afectados]]</f>
        <v>52.487158844806274</v>
      </c>
      <c r="S1306" s="11" t="str">
        <f>IF(DatosLimpios[[#This Row],[Perdida $ por Usuario]]&gt;100, "Grave",IF(DatosLimpios[[#This Row],[Perdida $ por Usuario]]&gt;40, "Moderada","Leve"))</f>
        <v>Moderada</v>
      </c>
      <c r="T1306" s="1" t="str">
        <f t="shared" si="20"/>
        <v>Hacker Group</v>
      </c>
      <c r="U1306" s="3" t="s">
        <v>15</v>
      </c>
      <c r="V1306" s="3" t="s">
        <v>16</v>
      </c>
      <c r="W1306" s="2">
        <v>63</v>
      </c>
      <c r="X1306" s="2" t="str">
        <f>IF(DatosLimpios[[#This Row],[Incident Resolution Time (in Hours)]]&gt;50,"Tardia",IF(DatosLimpios[[#This Row],[Incident Resolution Time (in Hours)]]&gt;20,"Media","Rapida" ))</f>
        <v>Tardia</v>
      </c>
    </row>
    <row r="1307" spans="1:24" x14ac:dyDescent="0.25">
      <c r="A1307" s="2">
        <v>1315</v>
      </c>
      <c r="B1307" s="3" t="s">
        <v>71</v>
      </c>
      <c r="C13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307" s="1" t="str">
        <f>IFERROR(VLOOKUP(DatosLimpios[[#This Row],[Paises]], TablaRegiones[],2,FALSE), "Otra")</f>
        <v>Asia</v>
      </c>
      <c r="E1307" s="2">
        <v>2015</v>
      </c>
      <c r="F1307" s="3" t="s">
        <v>63</v>
      </c>
      <c r="G1307" s="2">
        <f xml:space="preserve"> 2025 -DatosLimpios[[#This Row],[Year]]</f>
        <v>10</v>
      </c>
      <c r="H1307" s="1" t="str">
        <f>IF(TRIM(DatosLimpios[[#This Row],[Attack Type]])="","Unknown",PROPER(TRIM(LOWER(DatosLimpios[[#This Row],[Attack Type]]))))</f>
        <v>Malware</v>
      </c>
      <c r="I1307" s="3" t="s">
        <v>47</v>
      </c>
      <c r="J130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07" s="11">
        <v>2792</v>
      </c>
      <c r="L1307" s="11">
        <f>IF(DatosLimpios[[#This Row],[Financial Loss (in Million $) ]]="",0,ABS(DatosLimpios[[#This Row],[Financial Loss (in Million $) ]]))*1000</f>
        <v>2792000</v>
      </c>
      <c r="M1307" s="11" t="str">
        <f>IF(DatosLimpios[[#This Row],[Perdida economica UNK]]&gt;4000000,"Alta", IF(DatosLimpios[[#This Row],[Perdida economica UNK]]&gt;100000,"Media", "Baja"))</f>
        <v>Media</v>
      </c>
      <c r="N1307" s="18" t="s">
        <v>1356</v>
      </c>
      <c r="O1307" s="3" t="s">
        <v>36</v>
      </c>
      <c r="P1307" s="2">
        <f>IF(DatosLimpios[[#This Row],[Number of Affected Users]]="six hundred",600,VALUE(DatosLimpios[[#This Row],[Number of Affected Users]]))</f>
        <v>775042</v>
      </c>
      <c r="Q1307" s="2">
        <f>IF(DatosLimpios[[#This Row],[Number of Affected Users]]="six hundred",600,VALUE(DatosLimpios[[#This Row],[Number of Affected Users]]))</f>
        <v>775042</v>
      </c>
      <c r="R1307" s="11">
        <f>DatosLimpios[[#This Row],[Perdida economica UNK]] /DatosLimpios[[#This Row],[Nº de Usuarios Afectados]]</f>
        <v>3.6023854191127707</v>
      </c>
      <c r="S1307" s="11" t="str">
        <f>IF(DatosLimpios[[#This Row],[Perdida $ por Usuario]]&gt;100, "Grave",IF(DatosLimpios[[#This Row],[Perdida $ por Usuario]]&gt;40, "Moderada","Leve"))</f>
        <v>Leve</v>
      </c>
      <c r="T1307" s="1" t="str">
        <f t="shared" si="20"/>
        <v>Unknown</v>
      </c>
      <c r="U1307" s="3" t="s">
        <v>52</v>
      </c>
      <c r="V1307" s="3" t="s">
        <v>57</v>
      </c>
      <c r="W1307" s="2">
        <v>12</v>
      </c>
      <c r="X1307" s="2" t="str">
        <f>IF(DatosLimpios[[#This Row],[Incident Resolution Time (in Hours)]]&gt;50,"Tardia",IF(DatosLimpios[[#This Row],[Incident Resolution Time (in Hours)]]&gt;20,"Media","Rapida" ))</f>
        <v>Rapida</v>
      </c>
    </row>
    <row r="1308" spans="1:24" x14ac:dyDescent="0.25">
      <c r="A1308" s="2">
        <v>1316</v>
      </c>
      <c r="B1308" s="3" t="s">
        <v>32</v>
      </c>
      <c r="C13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08" s="1" t="str">
        <f>IFERROR(VLOOKUP(DatosLimpios[[#This Row],[Paises]], TablaRegiones[],2,FALSE), "Otra")</f>
        <v>Europa</v>
      </c>
      <c r="E1308" s="2">
        <v>2016</v>
      </c>
      <c r="F1308" s="3" t="s">
        <v>50</v>
      </c>
      <c r="G1308" s="2">
        <f xml:space="preserve"> 2025 -DatosLimpios[[#This Row],[Year]]</f>
        <v>9</v>
      </c>
      <c r="H1308" s="1" t="str">
        <f>IF(TRIM(DatosLimpios[[#This Row],[Attack Type]])="","Unknown",PROPER(TRIM(LOWER(DatosLimpios[[#This Row],[Attack Type]]))))</f>
        <v>Phishing</v>
      </c>
      <c r="I1308" s="3" t="s">
        <v>27</v>
      </c>
      <c r="J130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08" s="11">
        <v>4628</v>
      </c>
      <c r="L1308" s="11">
        <f>IF(DatosLimpios[[#This Row],[Financial Loss (in Million $) ]]="",0,ABS(DatosLimpios[[#This Row],[Financial Loss (in Million $) ]]))*1000</f>
        <v>4628000</v>
      </c>
      <c r="M1308" s="11" t="str">
        <f>IF(DatosLimpios[[#This Row],[Perdida economica UNK]]&gt;4000000,"Alta", IF(DatosLimpios[[#This Row],[Perdida economica UNK]]&gt;100000,"Media", "Baja"))</f>
        <v>Alta</v>
      </c>
      <c r="N1308" s="18" t="s">
        <v>1357</v>
      </c>
      <c r="O1308" s="3" t="s">
        <v>14</v>
      </c>
      <c r="P1308" s="2">
        <f>IF(DatosLimpios[[#This Row],[Number of Affected Users]]="six hundred",600,VALUE(DatosLimpios[[#This Row],[Number of Affected Users]]))</f>
        <v>992092</v>
      </c>
      <c r="Q1308" s="2">
        <f>IF(DatosLimpios[[#This Row],[Number of Affected Users]]="six hundred",600,VALUE(DatosLimpios[[#This Row],[Number of Affected Users]]))</f>
        <v>992092</v>
      </c>
      <c r="R1308" s="11">
        <f>DatosLimpios[[#This Row],[Perdida economica UNK]] /DatosLimpios[[#This Row],[Nº de Usuarios Afectados]]</f>
        <v>4.6648899497224043</v>
      </c>
      <c r="S1308" s="11" t="str">
        <f>IF(DatosLimpios[[#This Row],[Perdida $ por Usuario]]&gt;100, "Grave",IF(DatosLimpios[[#This Row],[Perdida $ por Usuario]]&gt;40, "Moderada","Leve"))</f>
        <v>Leve</v>
      </c>
      <c r="T1308" s="1" t="str">
        <f t="shared" si="20"/>
        <v>Hacker Group</v>
      </c>
      <c r="U1308" s="3" t="s">
        <v>15</v>
      </c>
      <c r="V1308" s="3" t="s">
        <v>57</v>
      </c>
      <c r="W1308" s="2">
        <v>3</v>
      </c>
      <c r="X1308" s="2" t="str">
        <f>IF(DatosLimpios[[#This Row],[Incident Resolution Time (in Hours)]]&gt;50,"Tardia",IF(DatosLimpios[[#This Row],[Incident Resolution Time (in Hours)]]&gt;20,"Media","Rapida" ))</f>
        <v>Rapida</v>
      </c>
    </row>
    <row r="1309" spans="1:24" x14ac:dyDescent="0.25">
      <c r="A1309" s="2">
        <v>1317</v>
      </c>
      <c r="B1309" s="3" t="s">
        <v>41</v>
      </c>
      <c r="C13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309" s="1" t="str">
        <f>IFERROR(VLOOKUP(DatosLimpios[[#This Row],[Paises]], TablaRegiones[],2,FALSE), "Otra")</f>
        <v>Europa</v>
      </c>
      <c r="E1309" s="2">
        <v>2016</v>
      </c>
      <c r="F1309" s="3" t="s">
        <v>17</v>
      </c>
      <c r="G1309" s="2">
        <f xml:space="preserve"> 2025 -DatosLimpios[[#This Row],[Year]]</f>
        <v>9</v>
      </c>
      <c r="H1309" s="1" t="str">
        <f>IF(TRIM(DatosLimpios[[#This Row],[Attack Type]])="","Unknown",PROPER(TRIM(LOWER(DatosLimpios[[#This Row],[Attack Type]]))))</f>
        <v>Ransomware</v>
      </c>
      <c r="I1309" s="3" t="s">
        <v>12</v>
      </c>
      <c r="J130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09" s="11">
        <v>2555</v>
      </c>
      <c r="L1309" s="11">
        <f>IF(DatosLimpios[[#This Row],[Financial Loss (in Million $) ]]="",0,ABS(DatosLimpios[[#This Row],[Financial Loss (in Million $) ]]))*1000</f>
        <v>2555000</v>
      </c>
      <c r="M1309" s="11" t="str">
        <f>IF(DatosLimpios[[#This Row],[Perdida economica UNK]]&gt;4000000,"Alta", IF(DatosLimpios[[#This Row],[Perdida economica UNK]]&gt;100000,"Media", "Baja"))</f>
        <v>Media</v>
      </c>
      <c r="N1309" s="18" t="s">
        <v>1358</v>
      </c>
      <c r="O1309" s="3" t="s">
        <v>14</v>
      </c>
      <c r="P1309" s="2">
        <f>IF(DatosLimpios[[#This Row],[Number of Affected Users]]="six hundred",600,VALUE(DatosLimpios[[#This Row],[Number of Affected Users]]))</f>
        <v>883536</v>
      </c>
      <c r="Q1309" s="2">
        <f>IF(DatosLimpios[[#This Row],[Number of Affected Users]]="six hundred",600,VALUE(DatosLimpios[[#This Row],[Number of Affected Users]]))</f>
        <v>883536</v>
      </c>
      <c r="R1309" s="11">
        <f>DatosLimpios[[#This Row],[Perdida economica UNK]] /DatosLimpios[[#This Row],[Nº de Usuarios Afectados]]</f>
        <v>2.8917893554988137</v>
      </c>
      <c r="S1309" s="11" t="str">
        <f>IF(DatosLimpios[[#This Row],[Perdida $ por Usuario]]&gt;100, "Grave",IF(DatosLimpios[[#This Row],[Perdida $ por Usuario]]&gt;40, "Moderada","Leve"))</f>
        <v>Leve</v>
      </c>
      <c r="T1309" s="1" t="str">
        <f t="shared" si="20"/>
        <v>Hacker Group</v>
      </c>
      <c r="U1309" s="3" t="s">
        <v>15</v>
      </c>
      <c r="V1309" s="3" t="s">
        <v>31</v>
      </c>
      <c r="W1309" s="2">
        <v>66</v>
      </c>
      <c r="X1309" s="2" t="str">
        <f>IF(DatosLimpios[[#This Row],[Incident Resolution Time (in Hours)]]&gt;50,"Tardia",IF(DatosLimpios[[#This Row],[Incident Resolution Time (in Hours)]]&gt;20,"Media","Rapida" ))</f>
        <v>Tardia</v>
      </c>
    </row>
    <row r="1310" spans="1:24" x14ac:dyDescent="0.25">
      <c r="A1310" s="2">
        <v>1318</v>
      </c>
      <c r="B1310" s="3" t="s">
        <v>41</v>
      </c>
      <c r="C13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310" s="1" t="str">
        <f>IFERROR(VLOOKUP(DatosLimpios[[#This Row],[Paises]], TablaRegiones[],2,FALSE), "Otra")</f>
        <v>Europa</v>
      </c>
      <c r="E1310" s="2">
        <v>2017</v>
      </c>
      <c r="F1310" s="3" t="s">
        <v>50</v>
      </c>
      <c r="G1310" s="2">
        <f xml:space="preserve"> 2025 -DatosLimpios[[#This Row],[Year]]</f>
        <v>8</v>
      </c>
      <c r="H1310" s="1" t="str">
        <f>IF(TRIM(DatosLimpios[[#This Row],[Attack Type]])="","Unknown",PROPER(TRIM(LOWER(DatosLimpios[[#This Row],[Attack Type]]))))</f>
        <v>Phishing</v>
      </c>
      <c r="I1310" s="3" t="s">
        <v>46</v>
      </c>
      <c r="J131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10" s="11">
        <v>1514</v>
      </c>
      <c r="L1310" s="11">
        <f>IF(DatosLimpios[[#This Row],[Financial Loss (in Million $) ]]="",0,ABS(DatosLimpios[[#This Row],[Financial Loss (in Million $) ]]))*1000</f>
        <v>1514000</v>
      </c>
      <c r="M1310" s="11" t="str">
        <f>IF(DatosLimpios[[#This Row],[Perdida economica UNK]]&gt;4000000,"Alta", IF(DatosLimpios[[#This Row],[Perdida economica UNK]]&gt;100000,"Media", "Baja"))</f>
        <v>Media</v>
      </c>
      <c r="N1310" s="18" t="s">
        <v>1359</v>
      </c>
      <c r="O1310" s="3" t="s">
        <v>14</v>
      </c>
      <c r="P1310" s="2">
        <f>IF(DatosLimpios[[#This Row],[Number of Affected Users]]="six hundred",600,VALUE(DatosLimpios[[#This Row],[Number of Affected Users]]))</f>
        <v>276541</v>
      </c>
      <c r="Q1310" s="2">
        <f>IF(DatosLimpios[[#This Row],[Number of Affected Users]]="six hundred",600,VALUE(DatosLimpios[[#This Row],[Number of Affected Users]]))</f>
        <v>276541</v>
      </c>
      <c r="R1310" s="11">
        <f>DatosLimpios[[#This Row],[Perdida economica UNK]] /DatosLimpios[[#This Row],[Nº de Usuarios Afectados]]</f>
        <v>5.4747758921823531</v>
      </c>
      <c r="S1310" s="11" t="str">
        <f>IF(DatosLimpios[[#This Row],[Perdida $ por Usuario]]&gt;100, "Grave",IF(DatosLimpios[[#This Row],[Perdida $ por Usuario]]&gt;40, "Moderada","Leve"))</f>
        <v>Leve</v>
      </c>
      <c r="T1310" s="1" t="str">
        <f t="shared" si="20"/>
        <v>Hacker Group</v>
      </c>
      <c r="U1310" s="3" t="s">
        <v>34</v>
      </c>
      <c r="V1310" s="3" t="s">
        <v>31</v>
      </c>
      <c r="W1310" s="2">
        <v>16</v>
      </c>
      <c r="X1310" s="2" t="str">
        <f>IF(DatosLimpios[[#This Row],[Incident Resolution Time (in Hours)]]&gt;50,"Tardia",IF(DatosLimpios[[#This Row],[Incident Resolution Time (in Hours)]]&gt;20,"Media","Rapida" ))</f>
        <v>Rapida</v>
      </c>
    </row>
    <row r="1311" spans="1:24" x14ac:dyDescent="0.25">
      <c r="A1311" s="2">
        <v>1319</v>
      </c>
      <c r="B1311" s="3" t="s">
        <v>45</v>
      </c>
      <c r="C13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11" s="1" t="str">
        <f>IFERROR(VLOOKUP(DatosLimpios[[#This Row],[Paises]], TablaRegiones[],2,FALSE), "Otra")</f>
        <v>Asia</v>
      </c>
      <c r="E1311" s="2">
        <v>2024</v>
      </c>
      <c r="F1311" s="3" t="s">
        <v>50</v>
      </c>
      <c r="G1311" s="2">
        <f xml:space="preserve"> 2025 -DatosLimpios[[#This Row],[Year]]</f>
        <v>1</v>
      </c>
      <c r="H1311" s="1" t="str">
        <f>IF(TRIM(DatosLimpios[[#This Row],[Attack Type]])="","Unknown",PROPER(TRIM(LOWER(DatosLimpios[[#This Row],[Attack Type]]))))</f>
        <v>Phishing</v>
      </c>
      <c r="I1311" s="3" t="s">
        <v>27</v>
      </c>
      <c r="J131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11" s="11">
        <v>5064</v>
      </c>
      <c r="L1311" s="11">
        <f>IF(DatosLimpios[[#This Row],[Financial Loss (in Million $) ]]="",0,ABS(DatosLimpios[[#This Row],[Financial Loss (in Million $) ]]))*1000</f>
        <v>5064000</v>
      </c>
      <c r="M1311" s="11" t="str">
        <f>IF(DatosLimpios[[#This Row],[Perdida economica UNK]]&gt;4000000,"Alta", IF(DatosLimpios[[#This Row],[Perdida economica UNK]]&gt;100000,"Media", "Baja"))</f>
        <v>Alta</v>
      </c>
      <c r="N1311" s="18" t="s">
        <v>1360</v>
      </c>
      <c r="O1311" s="3" t="s">
        <v>36</v>
      </c>
      <c r="P1311" s="2">
        <f>IF(DatosLimpios[[#This Row],[Number of Affected Users]]="six hundred",600,VALUE(DatosLimpios[[#This Row],[Number of Affected Users]]))</f>
        <v>513620</v>
      </c>
      <c r="Q1311" s="2">
        <f>IF(DatosLimpios[[#This Row],[Number of Affected Users]]="six hundred",600,VALUE(DatosLimpios[[#This Row],[Number of Affected Users]]))</f>
        <v>513620</v>
      </c>
      <c r="R1311" s="11">
        <f>DatosLimpios[[#This Row],[Perdida economica UNK]] /DatosLimpios[[#This Row],[Nº de Usuarios Afectados]]</f>
        <v>9.8594291499552202</v>
      </c>
      <c r="S1311" s="11" t="str">
        <f>IF(DatosLimpios[[#This Row],[Perdida $ por Usuario]]&gt;100, "Grave",IF(DatosLimpios[[#This Row],[Perdida $ por Usuario]]&gt;40, "Moderada","Leve"))</f>
        <v>Leve</v>
      </c>
      <c r="T1311" s="1" t="str">
        <f t="shared" si="20"/>
        <v>Unknown</v>
      </c>
      <c r="U1311" s="3" t="s">
        <v>15</v>
      </c>
      <c r="V1311" s="3" t="s">
        <v>37</v>
      </c>
      <c r="W1311" s="2">
        <v>65</v>
      </c>
      <c r="X1311" s="2" t="str">
        <f>IF(DatosLimpios[[#This Row],[Incident Resolution Time (in Hours)]]&gt;50,"Tardia",IF(DatosLimpios[[#This Row],[Incident Resolution Time (in Hours)]]&gt;20,"Media","Rapida" ))</f>
        <v>Tardia</v>
      </c>
    </row>
    <row r="1312" spans="1:24" x14ac:dyDescent="0.25">
      <c r="A1312" s="2">
        <v>1320</v>
      </c>
      <c r="B1312" s="3" t="s">
        <v>32</v>
      </c>
      <c r="C13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12" s="1" t="str">
        <f>IFERROR(VLOOKUP(DatosLimpios[[#This Row],[Paises]], TablaRegiones[],2,FALSE), "Otra")</f>
        <v>Europa</v>
      </c>
      <c r="E1312" s="2">
        <v>2022</v>
      </c>
      <c r="F1312" s="3" t="s">
        <v>50</v>
      </c>
      <c r="G1312" s="2">
        <f xml:space="preserve"> 2025 -DatosLimpios[[#This Row],[Year]]</f>
        <v>3</v>
      </c>
      <c r="H1312" s="1" t="str">
        <f>IF(TRIM(DatosLimpios[[#This Row],[Attack Type]])="","Unknown",PROPER(TRIM(LOWER(DatosLimpios[[#This Row],[Attack Type]]))))</f>
        <v>Phishing</v>
      </c>
      <c r="I1312" s="3" t="s">
        <v>46</v>
      </c>
      <c r="J131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12" s="11">
        <v>3173</v>
      </c>
      <c r="L1312" s="11">
        <f>IF(DatosLimpios[[#This Row],[Financial Loss (in Million $) ]]="",0,ABS(DatosLimpios[[#This Row],[Financial Loss (in Million $) ]]))*1000</f>
        <v>3173000</v>
      </c>
      <c r="M1312" s="11" t="str">
        <f>IF(DatosLimpios[[#This Row],[Perdida economica UNK]]&gt;4000000,"Alta", IF(DatosLimpios[[#This Row],[Perdida economica UNK]]&gt;100000,"Media", "Baja"))</f>
        <v>Media</v>
      </c>
      <c r="N1312" s="18" t="s">
        <v>1361</v>
      </c>
      <c r="O1312" s="3" t="s">
        <v>29</v>
      </c>
      <c r="P1312" s="2">
        <f>IF(DatosLimpios[[#This Row],[Number of Affected Users]]="six hundred",600,VALUE(DatosLimpios[[#This Row],[Number of Affected Users]]))</f>
        <v>397919</v>
      </c>
      <c r="Q1312" s="2">
        <f>IF(DatosLimpios[[#This Row],[Number of Affected Users]]="six hundred",600,VALUE(DatosLimpios[[#This Row],[Number of Affected Users]]))</f>
        <v>397919</v>
      </c>
      <c r="R1312" s="11">
        <f>DatosLimpios[[#This Row],[Perdida economica UNK]] /DatosLimpios[[#This Row],[Nº de Usuarios Afectados]]</f>
        <v>7.9739846551685138</v>
      </c>
      <c r="S1312" s="11" t="str">
        <f>IF(DatosLimpios[[#This Row],[Perdida $ por Usuario]]&gt;100, "Grave",IF(DatosLimpios[[#This Row],[Perdida $ por Usuario]]&gt;40, "Moderada","Leve"))</f>
        <v>Leve</v>
      </c>
      <c r="T1312" s="1" t="str">
        <f t="shared" si="20"/>
        <v>Nation-state</v>
      </c>
      <c r="U1312" s="3" t="s">
        <v>34</v>
      </c>
      <c r="V1312" s="3" t="s">
        <v>57</v>
      </c>
      <c r="W1312" s="2">
        <v>22</v>
      </c>
      <c r="X1312" s="2" t="str">
        <f>IF(DatosLimpios[[#This Row],[Incident Resolution Time (in Hours)]]&gt;50,"Tardia",IF(DatosLimpios[[#This Row],[Incident Resolution Time (in Hours)]]&gt;20,"Media","Rapida" ))</f>
        <v>Media</v>
      </c>
    </row>
    <row r="1313" spans="1:24" x14ac:dyDescent="0.25">
      <c r="A1313" s="2">
        <v>1321</v>
      </c>
      <c r="B1313" s="3" t="s">
        <v>60</v>
      </c>
      <c r="C13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13" s="1" t="str">
        <f>IFERROR(VLOOKUP(DatosLimpios[[#This Row],[Paises]], TablaRegiones[],2,FALSE), "Otra")</f>
        <v>Asia</v>
      </c>
      <c r="E1313" s="2">
        <v>2021</v>
      </c>
      <c r="F1313" s="3" t="s">
        <v>50</v>
      </c>
      <c r="G1313" s="2">
        <f xml:space="preserve"> 2025 -DatosLimpios[[#This Row],[Year]]</f>
        <v>4</v>
      </c>
      <c r="H1313" s="1" t="str">
        <f>IF(TRIM(DatosLimpios[[#This Row],[Attack Type]])="","Unknown",PROPER(TRIM(LOWER(DatosLimpios[[#This Row],[Attack Type]]))))</f>
        <v>Phishing</v>
      </c>
      <c r="I1313" s="3" t="s">
        <v>27</v>
      </c>
      <c r="J131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13" s="11">
        <v>7393</v>
      </c>
      <c r="L1313" s="11">
        <f>IF(DatosLimpios[[#This Row],[Financial Loss (in Million $) ]]="",0,ABS(DatosLimpios[[#This Row],[Financial Loss (in Million $) ]]))*1000</f>
        <v>7393000</v>
      </c>
      <c r="M1313" s="11" t="str">
        <f>IF(DatosLimpios[[#This Row],[Perdida economica UNK]]&gt;4000000,"Alta", IF(DatosLimpios[[#This Row],[Perdida economica UNK]]&gt;100000,"Media", "Baja"))</f>
        <v>Alta</v>
      </c>
      <c r="N1313" s="18" t="s">
        <v>1362</v>
      </c>
      <c r="O1313" s="3" t="s">
        <v>14</v>
      </c>
      <c r="P1313" s="2">
        <f>IF(DatosLimpios[[#This Row],[Number of Affected Users]]="six hundred",600,VALUE(DatosLimpios[[#This Row],[Number of Affected Users]]))</f>
        <v>32743</v>
      </c>
      <c r="Q1313" s="2">
        <f>IF(DatosLimpios[[#This Row],[Number of Affected Users]]="six hundred",600,VALUE(DatosLimpios[[#This Row],[Number of Affected Users]]))</f>
        <v>32743</v>
      </c>
      <c r="R1313" s="11">
        <f>DatosLimpios[[#This Row],[Perdida economica UNK]] /DatosLimpios[[#This Row],[Nº de Usuarios Afectados]]</f>
        <v>225.78871819930978</v>
      </c>
      <c r="S1313" s="11" t="str">
        <f>IF(DatosLimpios[[#This Row],[Perdida $ por Usuario]]&gt;100, "Grave",IF(DatosLimpios[[#This Row],[Perdida $ por Usuario]]&gt;40, "Moderada","Leve"))</f>
        <v>Grave</v>
      </c>
      <c r="T1313" s="1" t="str">
        <f t="shared" si="20"/>
        <v>Hacker Group</v>
      </c>
      <c r="U1313" s="3" t="s">
        <v>52</v>
      </c>
      <c r="V1313" s="3" t="s">
        <v>16</v>
      </c>
      <c r="W1313" s="2">
        <v>18</v>
      </c>
      <c r="X1313" s="2" t="str">
        <f>IF(DatosLimpios[[#This Row],[Incident Resolution Time (in Hours)]]&gt;50,"Tardia",IF(DatosLimpios[[#This Row],[Incident Resolution Time (in Hours)]]&gt;20,"Media","Rapida" ))</f>
        <v>Rapida</v>
      </c>
    </row>
    <row r="1314" spans="1:24" x14ac:dyDescent="0.25">
      <c r="A1314" s="2">
        <v>1322</v>
      </c>
      <c r="B1314" s="3" t="s">
        <v>32</v>
      </c>
      <c r="C13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14" s="1" t="str">
        <f>IFERROR(VLOOKUP(DatosLimpios[[#This Row],[Paises]], TablaRegiones[],2,FALSE), "Otra")</f>
        <v>Europa</v>
      </c>
      <c r="E1314" s="2">
        <v>2020</v>
      </c>
      <c r="F1314" s="3" t="s">
        <v>50</v>
      </c>
      <c r="G1314" s="2">
        <f xml:space="preserve"> 2025 -DatosLimpios[[#This Row],[Year]]</f>
        <v>5</v>
      </c>
      <c r="H1314" s="1" t="str">
        <f>IF(TRIM(DatosLimpios[[#This Row],[Attack Type]])="","Unknown",PROPER(TRIM(LOWER(DatosLimpios[[#This Row],[Attack Type]]))))</f>
        <v>Phishing</v>
      </c>
      <c r="I1314" s="3" t="s">
        <v>69</v>
      </c>
      <c r="J131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14" s="11">
        <v>4062</v>
      </c>
      <c r="L1314" s="11">
        <f>IF(DatosLimpios[[#This Row],[Financial Loss (in Million $) ]]="",0,ABS(DatosLimpios[[#This Row],[Financial Loss (in Million $) ]]))*1000</f>
        <v>4062000</v>
      </c>
      <c r="M1314" s="11" t="str">
        <f>IF(DatosLimpios[[#This Row],[Perdida economica UNK]]&gt;4000000,"Alta", IF(DatosLimpios[[#This Row],[Perdida economica UNK]]&gt;100000,"Media", "Baja"))</f>
        <v>Alta</v>
      </c>
      <c r="N1314" s="18" t="s">
        <v>1363</v>
      </c>
      <c r="O1314" s="3" t="s">
        <v>33</v>
      </c>
      <c r="P1314" s="2">
        <f>IF(DatosLimpios[[#This Row],[Number of Affected Users]]="six hundred",600,VALUE(DatosLimpios[[#This Row],[Number of Affected Users]]))</f>
        <v>318648</v>
      </c>
      <c r="Q1314" s="2">
        <f>IF(DatosLimpios[[#This Row],[Number of Affected Users]]="six hundred",600,VALUE(DatosLimpios[[#This Row],[Number of Affected Users]]))</f>
        <v>318648</v>
      </c>
      <c r="R1314" s="11">
        <f>DatosLimpios[[#This Row],[Perdida economica UNK]] /DatosLimpios[[#This Row],[Nº de Usuarios Afectados]]</f>
        <v>12.747608646531596</v>
      </c>
      <c r="S1314" s="11" t="str">
        <f>IF(DatosLimpios[[#This Row],[Perdida $ por Usuario]]&gt;100, "Grave",IF(DatosLimpios[[#This Row],[Perdida $ por Usuario]]&gt;40, "Moderada","Leve"))</f>
        <v>Leve</v>
      </c>
      <c r="T1314" s="1" t="str">
        <f t="shared" si="20"/>
        <v>Insider</v>
      </c>
      <c r="U1314" s="3" t="s">
        <v>52</v>
      </c>
      <c r="V1314" s="3" t="s">
        <v>57</v>
      </c>
      <c r="W1314" s="2">
        <v>1</v>
      </c>
      <c r="X1314" s="2" t="str">
        <f>IF(DatosLimpios[[#This Row],[Incident Resolution Time (in Hours)]]&gt;50,"Tardia",IF(DatosLimpios[[#This Row],[Incident Resolution Time (in Hours)]]&gt;20,"Media","Rapida" ))</f>
        <v>Rapida</v>
      </c>
    </row>
    <row r="1315" spans="1:24" x14ac:dyDescent="0.25">
      <c r="A1315" s="2">
        <v>1323</v>
      </c>
      <c r="B1315" s="3" t="s">
        <v>87</v>
      </c>
      <c r="C13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15" s="1" t="str">
        <f>IFERROR(VLOOKUP(DatosLimpios[[#This Row],[Paises]], TablaRegiones[],2,FALSE), "Otra")</f>
        <v>América</v>
      </c>
      <c r="E1315" s="2">
        <v>2022</v>
      </c>
      <c r="F1315" s="3" t="s">
        <v>17</v>
      </c>
      <c r="G1315" s="2">
        <f xml:space="preserve"> 2025 -DatosLimpios[[#This Row],[Year]]</f>
        <v>3</v>
      </c>
      <c r="H1315" s="1" t="str">
        <f>IF(TRIM(DatosLimpios[[#This Row],[Attack Type]])="","Unknown",PROPER(TRIM(LOWER(DatosLimpios[[#This Row],[Attack Type]]))))</f>
        <v>Ransomware</v>
      </c>
      <c r="I1315" s="3" t="s">
        <v>12</v>
      </c>
      <c r="J131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15" s="11">
        <v>145</v>
      </c>
      <c r="L1315" s="11">
        <f>IF(DatosLimpios[[#This Row],[Financial Loss (in Million $) ]]="",0,ABS(DatosLimpios[[#This Row],[Financial Loss (in Million $) ]]))*1000</f>
        <v>145000</v>
      </c>
      <c r="M1315" s="11" t="str">
        <f>IF(DatosLimpios[[#This Row],[Perdida economica UNK]]&gt;4000000,"Alta", IF(DatosLimpios[[#This Row],[Perdida economica UNK]]&gt;100000,"Media", "Baja"))</f>
        <v>Media</v>
      </c>
      <c r="N1315" s="18" t="s">
        <v>1364</v>
      </c>
      <c r="O1315" s="3" t="s">
        <v>33</v>
      </c>
      <c r="P1315" s="2">
        <f>IF(DatosLimpios[[#This Row],[Number of Affected Users]]="six hundred",600,VALUE(DatosLimpios[[#This Row],[Number of Affected Users]]))</f>
        <v>353297</v>
      </c>
      <c r="Q1315" s="2">
        <f>IF(DatosLimpios[[#This Row],[Number of Affected Users]]="six hundred",600,VALUE(DatosLimpios[[#This Row],[Number of Affected Users]]))</f>
        <v>353297</v>
      </c>
      <c r="R1315" s="11">
        <f>DatosLimpios[[#This Row],[Perdida economica UNK]] /DatosLimpios[[#This Row],[Nº de Usuarios Afectados]]</f>
        <v>0.41041956201156532</v>
      </c>
      <c r="S1315" s="11" t="str">
        <f>IF(DatosLimpios[[#This Row],[Perdida $ por Usuario]]&gt;100, "Grave",IF(DatosLimpios[[#This Row],[Perdida $ por Usuario]]&gt;40, "Moderada","Leve"))</f>
        <v>Leve</v>
      </c>
      <c r="T1315" s="1" t="str">
        <f t="shared" si="20"/>
        <v>Insider</v>
      </c>
      <c r="U1315" s="3" t="s">
        <v>25</v>
      </c>
      <c r="V1315" s="3" t="s">
        <v>16</v>
      </c>
      <c r="W1315" s="2">
        <v>58</v>
      </c>
      <c r="X1315" s="2" t="str">
        <f>IF(DatosLimpios[[#This Row],[Incident Resolution Time (in Hours)]]&gt;50,"Tardia",IF(DatosLimpios[[#This Row],[Incident Resolution Time (in Hours)]]&gt;20,"Media","Rapida" ))</f>
        <v>Tardia</v>
      </c>
    </row>
    <row r="1316" spans="1:24" x14ac:dyDescent="0.25">
      <c r="A1316" s="2">
        <v>1324</v>
      </c>
      <c r="B1316" s="3" t="s">
        <v>60</v>
      </c>
      <c r="C13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16" s="1" t="str">
        <f>IFERROR(VLOOKUP(DatosLimpios[[#This Row],[Paises]], TablaRegiones[],2,FALSE), "Otra")</f>
        <v>Asia</v>
      </c>
      <c r="E1316" s="2">
        <v>2017</v>
      </c>
      <c r="F1316" s="3" t="s">
        <v>63</v>
      </c>
      <c r="G1316" s="2">
        <f xml:space="preserve"> 2025 -DatosLimpios[[#This Row],[Year]]</f>
        <v>8</v>
      </c>
      <c r="H1316" s="1" t="str">
        <f>IF(TRIM(DatosLimpios[[#This Row],[Attack Type]])="","Unknown",PROPER(TRIM(LOWER(DatosLimpios[[#This Row],[Attack Type]]))))</f>
        <v>Malware</v>
      </c>
      <c r="I1316" s="3" t="s">
        <v>23</v>
      </c>
      <c r="J131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16" s="11">
        <v>2085</v>
      </c>
      <c r="L1316" s="11">
        <f>IF(DatosLimpios[[#This Row],[Financial Loss (in Million $) ]]="",0,ABS(DatosLimpios[[#This Row],[Financial Loss (in Million $) ]]))*1000</f>
        <v>2085000</v>
      </c>
      <c r="M1316" s="11" t="str">
        <f>IF(DatosLimpios[[#This Row],[Perdida economica UNK]]&gt;4000000,"Alta", IF(DatosLimpios[[#This Row],[Perdida economica UNK]]&gt;100000,"Media", "Baja"))</f>
        <v>Media</v>
      </c>
      <c r="N1316" s="18" t="s">
        <v>1365</v>
      </c>
      <c r="O1316" s="3" t="s">
        <v>33</v>
      </c>
      <c r="P1316" s="2">
        <f>IF(DatosLimpios[[#This Row],[Number of Affected Users]]="six hundred",600,VALUE(DatosLimpios[[#This Row],[Number of Affected Users]]))</f>
        <v>484009</v>
      </c>
      <c r="Q1316" s="2">
        <f>IF(DatosLimpios[[#This Row],[Number of Affected Users]]="six hundred",600,VALUE(DatosLimpios[[#This Row],[Number of Affected Users]]))</f>
        <v>484009</v>
      </c>
      <c r="R1316" s="11">
        <f>DatosLimpios[[#This Row],[Perdida economica UNK]] /DatosLimpios[[#This Row],[Nº de Usuarios Afectados]]</f>
        <v>4.3077711364871316</v>
      </c>
      <c r="S1316" s="11" t="str">
        <f>IF(DatosLimpios[[#This Row],[Perdida $ por Usuario]]&gt;100, "Grave",IF(DatosLimpios[[#This Row],[Perdida $ por Usuario]]&gt;40, "Moderada","Leve"))</f>
        <v>Leve</v>
      </c>
      <c r="T1316" s="1" t="str">
        <f t="shared" si="20"/>
        <v>Insider</v>
      </c>
      <c r="U1316" s="3" t="s">
        <v>25</v>
      </c>
      <c r="V1316" s="3" t="s">
        <v>49</v>
      </c>
      <c r="W1316" s="2">
        <v>41</v>
      </c>
      <c r="X1316" s="2" t="str">
        <f>IF(DatosLimpios[[#This Row],[Incident Resolution Time (in Hours)]]&gt;50,"Tardia",IF(DatosLimpios[[#This Row],[Incident Resolution Time (in Hours)]]&gt;20,"Media","Rapida" ))</f>
        <v>Media</v>
      </c>
    </row>
    <row r="1317" spans="1:24" x14ac:dyDescent="0.25">
      <c r="A1317" s="2">
        <v>1325</v>
      </c>
      <c r="B1317" s="3" t="s">
        <v>60</v>
      </c>
      <c r="C13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17" s="1" t="str">
        <f>IFERROR(VLOOKUP(DatosLimpios[[#This Row],[Paises]], TablaRegiones[],2,FALSE), "Otra")</f>
        <v>Asia</v>
      </c>
      <c r="E1317" s="2">
        <v>2024</v>
      </c>
      <c r="F1317" s="3" t="s">
        <v>63</v>
      </c>
      <c r="G1317" s="2">
        <f xml:space="preserve"> 2025 -DatosLimpios[[#This Row],[Year]]</f>
        <v>1</v>
      </c>
      <c r="H1317" s="1" t="str">
        <f>IF(TRIM(DatosLimpios[[#This Row],[Attack Type]])="","Unknown",PROPER(TRIM(LOWER(DatosLimpios[[#This Row],[Attack Type]]))))</f>
        <v>Malware</v>
      </c>
      <c r="I1317" s="3" t="s">
        <v>69</v>
      </c>
      <c r="J131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17" s="11">
        <v>4951</v>
      </c>
      <c r="L1317" s="11">
        <f>IF(DatosLimpios[[#This Row],[Financial Loss (in Million $) ]]="",0,ABS(DatosLimpios[[#This Row],[Financial Loss (in Million $) ]]))*1000</f>
        <v>4951000</v>
      </c>
      <c r="M1317" s="11" t="str">
        <f>IF(DatosLimpios[[#This Row],[Perdida economica UNK]]&gt;4000000,"Alta", IF(DatosLimpios[[#This Row],[Perdida economica UNK]]&gt;100000,"Media", "Baja"))</f>
        <v>Alta</v>
      </c>
      <c r="N1317" s="18" t="s">
        <v>1366</v>
      </c>
      <c r="O1317" s="3" t="s">
        <v>14</v>
      </c>
      <c r="P1317" s="2">
        <f>IF(DatosLimpios[[#This Row],[Number of Affected Users]]="six hundred",600,VALUE(DatosLimpios[[#This Row],[Number of Affected Users]]))</f>
        <v>872411</v>
      </c>
      <c r="Q1317" s="2">
        <f>IF(DatosLimpios[[#This Row],[Number of Affected Users]]="six hundred",600,VALUE(DatosLimpios[[#This Row],[Number of Affected Users]]))</f>
        <v>872411</v>
      </c>
      <c r="R1317" s="11">
        <f>DatosLimpios[[#This Row],[Perdida economica UNK]] /DatosLimpios[[#This Row],[Nº de Usuarios Afectados]]</f>
        <v>5.6750774577578689</v>
      </c>
      <c r="S1317" s="11" t="str">
        <f>IF(DatosLimpios[[#This Row],[Perdida $ por Usuario]]&gt;100, "Grave",IF(DatosLimpios[[#This Row],[Perdida $ por Usuario]]&gt;40, "Moderada","Leve"))</f>
        <v>Leve</v>
      </c>
      <c r="T1317" s="1" t="str">
        <f t="shared" si="20"/>
        <v>Hacker Group</v>
      </c>
      <c r="U1317" s="3" t="s">
        <v>52</v>
      </c>
      <c r="V1317" s="3" t="s">
        <v>49</v>
      </c>
      <c r="W1317" s="2">
        <v>5</v>
      </c>
      <c r="X1317" s="2" t="str">
        <f>IF(DatosLimpios[[#This Row],[Incident Resolution Time (in Hours)]]&gt;50,"Tardia",IF(DatosLimpios[[#This Row],[Incident Resolution Time (in Hours)]]&gt;20,"Media","Rapida" ))</f>
        <v>Rapida</v>
      </c>
    </row>
    <row r="1318" spans="1:24" x14ac:dyDescent="0.25">
      <c r="A1318" s="2">
        <v>1326</v>
      </c>
      <c r="B1318" s="3" t="s">
        <v>32</v>
      </c>
      <c r="C13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18" s="1" t="str">
        <f>IFERROR(VLOOKUP(DatosLimpios[[#This Row],[Paises]], TablaRegiones[],2,FALSE), "Otra")</f>
        <v>Europa</v>
      </c>
      <c r="E1318" s="2">
        <v>2023</v>
      </c>
      <c r="F1318" s="3" t="s">
        <v>22</v>
      </c>
      <c r="G1318" s="2">
        <f xml:space="preserve"> 2025 -DatosLimpios[[#This Row],[Year]]</f>
        <v>2</v>
      </c>
      <c r="H1318" s="1" t="str">
        <f>IF(TRIM(DatosLimpios[[#This Row],[Attack Type]])="","Unknown",PROPER(TRIM(LOWER(DatosLimpios[[#This Row],[Attack Type]]))))</f>
        <v>Man-In-The-Middle</v>
      </c>
      <c r="I1318" s="3" t="s">
        <v>12</v>
      </c>
      <c r="J131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18" s="11">
        <v>2614</v>
      </c>
      <c r="L1318" s="11">
        <f>IF(DatosLimpios[[#This Row],[Financial Loss (in Million $) ]]="",0,ABS(DatosLimpios[[#This Row],[Financial Loss (in Million $) ]]))*1000</f>
        <v>2614000</v>
      </c>
      <c r="M1318" s="11" t="str">
        <f>IF(DatosLimpios[[#This Row],[Perdida economica UNK]]&gt;4000000,"Alta", IF(DatosLimpios[[#This Row],[Perdida economica UNK]]&gt;100000,"Media", "Baja"))</f>
        <v>Media</v>
      </c>
      <c r="N1318" s="18" t="s">
        <v>1367</v>
      </c>
      <c r="O1318" s="3" t="s">
        <v>36</v>
      </c>
      <c r="P1318" s="2">
        <f>IF(DatosLimpios[[#This Row],[Number of Affected Users]]="six hundred",600,VALUE(DatosLimpios[[#This Row],[Number of Affected Users]]))</f>
        <v>876348</v>
      </c>
      <c r="Q1318" s="2">
        <f>IF(DatosLimpios[[#This Row],[Number of Affected Users]]="six hundred",600,VALUE(DatosLimpios[[#This Row],[Number of Affected Users]]))</f>
        <v>876348</v>
      </c>
      <c r="R1318" s="11">
        <f>DatosLimpios[[#This Row],[Perdida economica UNK]] /DatosLimpios[[#This Row],[Nº de Usuarios Afectados]]</f>
        <v>2.9828333036647541</v>
      </c>
      <c r="S1318" s="11" t="str">
        <f>IF(DatosLimpios[[#This Row],[Perdida $ por Usuario]]&gt;100, "Grave",IF(DatosLimpios[[#This Row],[Perdida $ por Usuario]]&gt;40, "Moderada","Leve"))</f>
        <v>Leve</v>
      </c>
      <c r="T1318" s="1" t="str">
        <f t="shared" si="20"/>
        <v>Unknown</v>
      </c>
      <c r="U1318" s="3" t="s">
        <v>34</v>
      </c>
      <c r="V1318" s="3" t="s">
        <v>57</v>
      </c>
      <c r="W1318" s="2">
        <v>1</v>
      </c>
      <c r="X1318" s="2" t="str">
        <f>IF(DatosLimpios[[#This Row],[Incident Resolution Time (in Hours)]]&gt;50,"Tardia",IF(DatosLimpios[[#This Row],[Incident Resolution Time (in Hours)]]&gt;20,"Media","Rapida" ))</f>
        <v>Rapida</v>
      </c>
    </row>
    <row r="1319" spans="1:24" x14ac:dyDescent="0.25">
      <c r="A1319" s="2">
        <v>1327</v>
      </c>
      <c r="B1319" s="3" t="s">
        <v>10</v>
      </c>
      <c r="C13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319" s="1" t="str">
        <f>IFERROR(VLOOKUP(DatosLimpios[[#This Row],[Paises]], TablaRegiones[],2,FALSE), "Otra")</f>
        <v>Asia</v>
      </c>
      <c r="E1319" s="2">
        <v>2021</v>
      </c>
      <c r="F1319" s="3" t="s">
        <v>42</v>
      </c>
      <c r="G1319" s="2">
        <f xml:space="preserve"> 2025 -DatosLimpios[[#This Row],[Year]]</f>
        <v>4</v>
      </c>
      <c r="H1319" s="1" t="str">
        <f>IF(TRIM(DatosLimpios[[#This Row],[Attack Type]])="","Unknown",PROPER(TRIM(LOWER(DatosLimpios[[#This Row],[Attack Type]]))))</f>
        <v>Sql Injection</v>
      </c>
      <c r="I1319" s="3" t="s">
        <v>69</v>
      </c>
      <c r="J131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19" s="11">
        <v>1376</v>
      </c>
      <c r="L1319" s="11">
        <f>IF(DatosLimpios[[#This Row],[Financial Loss (in Million $) ]]="",0,ABS(DatosLimpios[[#This Row],[Financial Loss (in Million $) ]]))*1000</f>
        <v>1376000</v>
      </c>
      <c r="M1319" s="11" t="str">
        <f>IF(DatosLimpios[[#This Row],[Perdida economica UNK]]&gt;4000000,"Alta", IF(DatosLimpios[[#This Row],[Perdida economica UNK]]&gt;100000,"Media", "Baja"))</f>
        <v>Media</v>
      </c>
      <c r="N1319" s="18" t="s">
        <v>1368</v>
      </c>
      <c r="O1319" s="3" t="s">
        <v>14</v>
      </c>
      <c r="P1319" s="2">
        <f>IF(DatosLimpios[[#This Row],[Number of Affected Users]]="six hundred",600,VALUE(DatosLimpios[[#This Row],[Number of Affected Users]]))</f>
        <v>11310</v>
      </c>
      <c r="Q1319" s="2">
        <f>IF(DatosLimpios[[#This Row],[Number of Affected Users]]="six hundred",600,VALUE(DatosLimpios[[#This Row],[Number of Affected Users]]))</f>
        <v>11310</v>
      </c>
      <c r="R1319" s="11">
        <f>DatosLimpios[[#This Row],[Perdida economica UNK]] /DatosLimpios[[#This Row],[Nº de Usuarios Afectados]]</f>
        <v>121.66224580017683</v>
      </c>
      <c r="S1319" s="11" t="str">
        <f>IF(DatosLimpios[[#This Row],[Perdida $ por Usuario]]&gt;100, "Grave",IF(DatosLimpios[[#This Row],[Perdida $ por Usuario]]&gt;40, "Moderada","Leve"))</f>
        <v>Grave</v>
      </c>
      <c r="T1319" s="1" t="str">
        <f t="shared" si="20"/>
        <v>Hacker Group</v>
      </c>
      <c r="U1319" s="3" t="s">
        <v>25</v>
      </c>
      <c r="V1319" s="3" t="s">
        <v>37</v>
      </c>
      <c r="W1319" s="2">
        <v>71</v>
      </c>
      <c r="X1319" s="2" t="str">
        <f>IF(DatosLimpios[[#This Row],[Incident Resolution Time (in Hours)]]&gt;50,"Tardia",IF(DatosLimpios[[#This Row],[Incident Resolution Time (in Hours)]]&gt;20,"Media","Rapida" ))</f>
        <v>Tardia</v>
      </c>
    </row>
    <row r="1320" spans="1:24" x14ac:dyDescent="0.25">
      <c r="A1320" s="2">
        <v>1328</v>
      </c>
      <c r="B1320" s="3" t="s">
        <v>26</v>
      </c>
      <c r="C13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320" s="1" t="str">
        <f>IFERROR(VLOOKUP(DatosLimpios[[#This Row],[Paises]], TablaRegiones[],2,FALSE), "Otra")</f>
        <v>Europa</v>
      </c>
      <c r="E1320" s="2">
        <v>2018</v>
      </c>
      <c r="F1320" s="3" t="s">
        <v>42</v>
      </c>
      <c r="G1320" s="2">
        <f xml:space="preserve"> 2025 -DatosLimpios[[#This Row],[Year]]</f>
        <v>7</v>
      </c>
      <c r="H1320" s="1" t="str">
        <f>IF(TRIM(DatosLimpios[[#This Row],[Attack Type]])="","Unknown",PROPER(TRIM(LOWER(DatosLimpios[[#This Row],[Attack Type]]))))</f>
        <v>Sql Injection</v>
      </c>
      <c r="I1320" s="3" t="s">
        <v>18</v>
      </c>
      <c r="J132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20" s="11">
        <v>7221</v>
      </c>
      <c r="L1320" s="11">
        <f>IF(DatosLimpios[[#This Row],[Financial Loss (in Million $) ]]="",0,ABS(DatosLimpios[[#This Row],[Financial Loss (in Million $) ]]))*1000</f>
        <v>7221000</v>
      </c>
      <c r="M1320" s="11" t="str">
        <f>IF(DatosLimpios[[#This Row],[Perdida economica UNK]]&gt;4000000,"Alta", IF(DatosLimpios[[#This Row],[Perdida economica UNK]]&gt;100000,"Media", "Baja"))</f>
        <v>Alta</v>
      </c>
      <c r="N1320" s="18" t="s">
        <v>1369</v>
      </c>
      <c r="O1320" s="3" t="s">
        <v>29</v>
      </c>
      <c r="P1320" s="2">
        <f>IF(DatosLimpios[[#This Row],[Number of Affected Users]]="six hundred",600,VALUE(DatosLimpios[[#This Row],[Number of Affected Users]]))</f>
        <v>597358</v>
      </c>
      <c r="Q1320" s="2">
        <f>IF(DatosLimpios[[#This Row],[Number of Affected Users]]="six hundred",600,VALUE(DatosLimpios[[#This Row],[Number of Affected Users]]))</f>
        <v>597358</v>
      </c>
      <c r="R1320" s="11">
        <f>DatosLimpios[[#This Row],[Perdida economica UNK]] /DatosLimpios[[#This Row],[Nº de Usuarios Afectados]]</f>
        <v>12.088228499492766</v>
      </c>
      <c r="S1320" s="11" t="str">
        <f>IF(DatosLimpios[[#This Row],[Perdida $ por Usuario]]&gt;100, "Grave",IF(DatosLimpios[[#This Row],[Perdida $ por Usuario]]&gt;40, "Moderada","Leve"))</f>
        <v>Leve</v>
      </c>
      <c r="T1320" s="1" t="str">
        <f t="shared" si="20"/>
        <v>Nation-state</v>
      </c>
      <c r="U1320" s="3" t="s">
        <v>52</v>
      </c>
      <c r="V1320" s="3" t="s">
        <v>16</v>
      </c>
      <c r="W1320" s="2">
        <v>30</v>
      </c>
      <c r="X1320" s="2" t="str">
        <f>IF(DatosLimpios[[#This Row],[Incident Resolution Time (in Hours)]]&gt;50,"Tardia",IF(DatosLimpios[[#This Row],[Incident Resolution Time (in Hours)]]&gt;20,"Media","Rapida" ))</f>
        <v>Media</v>
      </c>
    </row>
    <row r="1321" spans="1:24" x14ac:dyDescent="0.25">
      <c r="A1321" s="2">
        <v>1329</v>
      </c>
      <c r="B1321" s="3" t="s">
        <v>45</v>
      </c>
      <c r="C13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21" s="1" t="str">
        <f>IFERROR(VLOOKUP(DatosLimpios[[#This Row],[Paises]], TablaRegiones[],2,FALSE), "Otra")</f>
        <v>Asia</v>
      </c>
      <c r="E1321" s="2">
        <v>2022</v>
      </c>
      <c r="F1321" s="3" t="s">
        <v>42</v>
      </c>
      <c r="G1321" s="2">
        <f xml:space="preserve"> 2025 -DatosLimpios[[#This Row],[Year]]</f>
        <v>3</v>
      </c>
      <c r="H1321" s="1" t="str">
        <f>IF(TRIM(DatosLimpios[[#This Row],[Attack Type]])="","Unknown",PROPER(TRIM(LOWER(DatosLimpios[[#This Row],[Attack Type]]))))</f>
        <v>Sql Injection</v>
      </c>
      <c r="I1321" s="3" t="s">
        <v>47</v>
      </c>
      <c r="J132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21" s="11">
        <v>9191</v>
      </c>
      <c r="L1321" s="11">
        <f>IF(DatosLimpios[[#This Row],[Financial Loss (in Million $) ]]="",0,ABS(DatosLimpios[[#This Row],[Financial Loss (in Million $) ]]))*1000</f>
        <v>9191000</v>
      </c>
      <c r="M1321" s="11" t="str">
        <f>IF(DatosLimpios[[#This Row],[Perdida economica UNK]]&gt;4000000,"Alta", IF(DatosLimpios[[#This Row],[Perdida economica UNK]]&gt;100000,"Media", "Baja"))</f>
        <v>Alta</v>
      </c>
      <c r="N1321" s="18" t="s">
        <v>1370</v>
      </c>
      <c r="O1321" s="3" t="s">
        <v>36</v>
      </c>
      <c r="P1321" s="2">
        <f>IF(DatosLimpios[[#This Row],[Number of Affected Users]]="six hundred",600,VALUE(DatosLimpios[[#This Row],[Number of Affected Users]]))</f>
        <v>180456</v>
      </c>
      <c r="Q1321" s="2">
        <f>IF(DatosLimpios[[#This Row],[Number of Affected Users]]="six hundred",600,VALUE(DatosLimpios[[#This Row],[Number of Affected Users]]))</f>
        <v>180456</v>
      </c>
      <c r="R1321" s="11">
        <f>DatosLimpios[[#This Row],[Perdida economica UNK]] /DatosLimpios[[#This Row],[Nº de Usuarios Afectados]]</f>
        <v>50.932083167087825</v>
      </c>
      <c r="S1321" s="11" t="str">
        <f>IF(DatosLimpios[[#This Row],[Perdida $ por Usuario]]&gt;100, "Grave",IF(DatosLimpios[[#This Row],[Perdida $ por Usuario]]&gt;40, "Moderada","Leve"))</f>
        <v>Moderada</v>
      </c>
      <c r="T1321" s="1" t="str">
        <f t="shared" si="20"/>
        <v>Unknown</v>
      </c>
      <c r="U1321" s="3" t="s">
        <v>15</v>
      </c>
      <c r="V1321" s="3" t="s">
        <v>16</v>
      </c>
      <c r="W1321" s="2">
        <v>8</v>
      </c>
      <c r="X1321" s="2" t="str">
        <f>IF(DatosLimpios[[#This Row],[Incident Resolution Time (in Hours)]]&gt;50,"Tardia",IF(DatosLimpios[[#This Row],[Incident Resolution Time (in Hours)]]&gt;20,"Media","Rapida" ))</f>
        <v>Rapida</v>
      </c>
    </row>
    <row r="1322" spans="1:24" x14ac:dyDescent="0.25">
      <c r="A1322" s="2">
        <v>1330</v>
      </c>
      <c r="B1322" s="3" t="s">
        <v>60</v>
      </c>
      <c r="C13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22" s="1" t="str">
        <f>IFERROR(VLOOKUP(DatosLimpios[[#This Row],[Paises]], TablaRegiones[],2,FALSE), "Otra")</f>
        <v>Asia</v>
      </c>
      <c r="E1322" s="2">
        <v>2021</v>
      </c>
      <c r="F1322" s="3" t="s">
        <v>39</v>
      </c>
      <c r="G1322" s="2">
        <f xml:space="preserve"> 2025 -DatosLimpios[[#This Row],[Year]]</f>
        <v>4</v>
      </c>
      <c r="H1322" s="1" t="str">
        <f>IF(TRIM(DatosLimpios[[#This Row],[Attack Type]])="","Unknown",PROPER(TRIM(LOWER(DatosLimpios[[#This Row],[Attack Type]]))))</f>
        <v>Ddos</v>
      </c>
      <c r="I1322" s="3" t="s">
        <v>18</v>
      </c>
      <c r="J132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22" s="11">
        <v>7906</v>
      </c>
      <c r="L1322" s="11">
        <f>IF(DatosLimpios[[#This Row],[Financial Loss (in Million $) ]]="",0,ABS(DatosLimpios[[#This Row],[Financial Loss (in Million $) ]]))*1000</f>
        <v>7906000</v>
      </c>
      <c r="M1322" s="11" t="str">
        <f>IF(DatosLimpios[[#This Row],[Perdida economica UNK]]&gt;4000000,"Alta", IF(DatosLimpios[[#This Row],[Perdida economica UNK]]&gt;100000,"Media", "Baja"))</f>
        <v>Alta</v>
      </c>
      <c r="N1322" s="18" t="s">
        <v>1371</v>
      </c>
      <c r="O1322" s="3" t="s">
        <v>29</v>
      </c>
      <c r="P1322" s="2">
        <f>IF(DatosLimpios[[#This Row],[Number of Affected Users]]="six hundred",600,VALUE(DatosLimpios[[#This Row],[Number of Affected Users]]))</f>
        <v>368255</v>
      </c>
      <c r="Q1322" s="2">
        <f>IF(DatosLimpios[[#This Row],[Number of Affected Users]]="six hundred",600,VALUE(DatosLimpios[[#This Row],[Number of Affected Users]]))</f>
        <v>368255</v>
      </c>
      <c r="R1322" s="11">
        <f>DatosLimpios[[#This Row],[Perdida economica UNK]] /DatosLimpios[[#This Row],[Nº de Usuarios Afectados]]</f>
        <v>21.468819160635974</v>
      </c>
      <c r="S1322" s="11" t="str">
        <f>IF(DatosLimpios[[#This Row],[Perdida $ por Usuario]]&gt;100, "Grave",IF(DatosLimpios[[#This Row],[Perdida $ por Usuario]]&gt;40, "Moderada","Leve"))</f>
        <v>Leve</v>
      </c>
      <c r="T1322" s="1" t="str">
        <f t="shared" si="20"/>
        <v>Nation-state</v>
      </c>
      <c r="U1322" s="3" t="s">
        <v>34</v>
      </c>
      <c r="V1322" s="3" t="s">
        <v>57</v>
      </c>
      <c r="W1322" s="2">
        <v>17</v>
      </c>
      <c r="X1322" s="2" t="str">
        <f>IF(DatosLimpios[[#This Row],[Incident Resolution Time (in Hours)]]&gt;50,"Tardia",IF(DatosLimpios[[#This Row],[Incident Resolution Time (in Hours)]]&gt;20,"Media","Rapida" ))</f>
        <v>Rapida</v>
      </c>
    </row>
    <row r="1323" spans="1:24" x14ac:dyDescent="0.25">
      <c r="A1323" s="2">
        <v>1331</v>
      </c>
      <c r="B1323" s="3" t="s">
        <v>45</v>
      </c>
      <c r="C13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23" s="1" t="str">
        <f>IFERROR(VLOOKUP(DatosLimpios[[#This Row],[Paises]], TablaRegiones[],2,FALSE), "Otra")</f>
        <v>Asia</v>
      </c>
      <c r="E1323" s="2">
        <v>2022</v>
      </c>
      <c r="F1323" s="3" t="s">
        <v>63</v>
      </c>
      <c r="G1323" s="2">
        <f xml:space="preserve"> 2025 -DatosLimpios[[#This Row],[Year]]</f>
        <v>3</v>
      </c>
      <c r="H1323" s="1" t="str">
        <f>IF(TRIM(DatosLimpios[[#This Row],[Attack Type]])="","Unknown",PROPER(TRIM(LOWER(DatosLimpios[[#This Row],[Attack Type]]))))</f>
        <v>Malware</v>
      </c>
      <c r="I1323" s="3" t="s">
        <v>12</v>
      </c>
      <c r="J132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23" s="11">
        <v>717</v>
      </c>
      <c r="L1323" s="11">
        <f>IF(DatosLimpios[[#This Row],[Financial Loss (in Million $) ]]="",0,ABS(DatosLimpios[[#This Row],[Financial Loss (in Million $) ]]))*1000</f>
        <v>717000</v>
      </c>
      <c r="M1323" s="11" t="str">
        <f>IF(DatosLimpios[[#This Row],[Perdida economica UNK]]&gt;4000000,"Alta", IF(DatosLimpios[[#This Row],[Perdida economica UNK]]&gt;100000,"Media", "Baja"))</f>
        <v>Media</v>
      </c>
      <c r="N1323" s="18" t="s">
        <v>1372</v>
      </c>
      <c r="O1323" s="3" t="s">
        <v>33</v>
      </c>
      <c r="P1323" s="2">
        <f>IF(DatosLimpios[[#This Row],[Number of Affected Users]]="six hundred",600,VALUE(DatosLimpios[[#This Row],[Number of Affected Users]]))</f>
        <v>268414</v>
      </c>
      <c r="Q1323" s="2">
        <f>IF(DatosLimpios[[#This Row],[Number of Affected Users]]="six hundred",600,VALUE(DatosLimpios[[#This Row],[Number of Affected Users]]))</f>
        <v>268414</v>
      </c>
      <c r="R1323" s="11">
        <f>DatosLimpios[[#This Row],[Perdida economica UNK]] /DatosLimpios[[#This Row],[Nº de Usuarios Afectados]]</f>
        <v>2.6712466562846946</v>
      </c>
      <c r="S1323" s="11" t="str">
        <f>IF(DatosLimpios[[#This Row],[Perdida $ por Usuario]]&gt;100, "Grave",IF(DatosLimpios[[#This Row],[Perdida $ por Usuario]]&gt;40, "Moderada","Leve"))</f>
        <v>Leve</v>
      </c>
      <c r="T1323" s="1" t="str">
        <f t="shared" si="20"/>
        <v>Insider</v>
      </c>
      <c r="U1323" s="3" t="s">
        <v>15</v>
      </c>
      <c r="V1323" s="3" t="s">
        <v>57</v>
      </c>
      <c r="W1323" s="2">
        <v>9</v>
      </c>
      <c r="X1323" s="2" t="str">
        <f>IF(DatosLimpios[[#This Row],[Incident Resolution Time (in Hours)]]&gt;50,"Tardia",IF(DatosLimpios[[#This Row],[Incident Resolution Time (in Hours)]]&gt;20,"Media","Rapida" ))</f>
        <v>Rapida</v>
      </c>
    </row>
    <row r="1324" spans="1:24" x14ac:dyDescent="0.25">
      <c r="A1324" s="2">
        <v>1332</v>
      </c>
      <c r="B1324" s="3" t="s">
        <v>10</v>
      </c>
      <c r="C13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324" s="1" t="str">
        <f>IFERROR(VLOOKUP(DatosLimpios[[#This Row],[Paises]], TablaRegiones[],2,FALSE), "Otra")</f>
        <v>Asia</v>
      </c>
      <c r="E1324" s="2">
        <v>2019</v>
      </c>
      <c r="F1324" s="3" t="s">
        <v>42</v>
      </c>
      <c r="G1324" s="2">
        <f xml:space="preserve"> 2025 -DatosLimpios[[#This Row],[Year]]</f>
        <v>6</v>
      </c>
      <c r="H1324" s="1" t="str">
        <f>IF(TRIM(DatosLimpios[[#This Row],[Attack Type]])="","Unknown",PROPER(TRIM(LOWER(DatosLimpios[[#This Row],[Attack Type]]))))</f>
        <v>Sql Injection</v>
      </c>
      <c r="I1324" s="3" t="s">
        <v>47</v>
      </c>
      <c r="J132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24" s="11">
        <v>7928</v>
      </c>
      <c r="L1324" s="11">
        <f>IF(DatosLimpios[[#This Row],[Financial Loss (in Million $) ]]="",0,ABS(DatosLimpios[[#This Row],[Financial Loss (in Million $) ]]))*1000</f>
        <v>7928000</v>
      </c>
      <c r="M1324" s="11" t="str">
        <f>IF(DatosLimpios[[#This Row],[Perdida economica UNK]]&gt;4000000,"Alta", IF(DatosLimpios[[#This Row],[Perdida economica UNK]]&gt;100000,"Media", "Baja"))</f>
        <v>Alta</v>
      </c>
      <c r="N1324" s="18" t="s">
        <v>1373</v>
      </c>
      <c r="O1324" s="3" t="s">
        <v>33</v>
      </c>
      <c r="P1324" s="2">
        <f>IF(DatosLimpios[[#This Row],[Number of Affected Users]]="six hundred",600,VALUE(DatosLimpios[[#This Row],[Number of Affected Users]]))</f>
        <v>891504</v>
      </c>
      <c r="Q1324" s="2">
        <f>IF(DatosLimpios[[#This Row],[Number of Affected Users]]="six hundred",600,VALUE(DatosLimpios[[#This Row],[Number of Affected Users]]))</f>
        <v>891504</v>
      </c>
      <c r="R1324" s="11">
        <f>DatosLimpios[[#This Row],[Perdida economica UNK]] /DatosLimpios[[#This Row],[Nº de Usuarios Afectados]]</f>
        <v>8.8928372727435878</v>
      </c>
      <c r="S1324" s="11" t="str">
        <f>IF(DatosLimpios[[#This Row],[Perdida $ por Usuario]]&gt;100, "Grave",IF(DatosLimpios[[#This Row],[Perdida $ por Usuario]]&gt;40, "Moderada","Leve"))</f>
        <v>Leve</v>
      </c>
      <c r="T1324" s="1" t="str">
        <f t="shared" si="20"/>
        <v>Insider</v>
      </c>
      <c r="U1324" s="3" t="s">
        <v>52</v>
      </c>
      <c r="V1324" s="3" t="s">
        <v>49</v>
      </c>
      <c r="W1324" s="2">
        <v>63</v>
      </c>
      <c r="X1324" s="2" t="str">
        <f>IF(DatosLimpios[[#This Row],[Incident Resolution Time (in Hours)]]&gt;50,"Tardia",IF(DatosLimpios[[#This Row],[Incident Resolution Time (in Hours)]]&gt;20,"Media","Rapida" ))</f>
        <v>Tardia</v>
      </c>
    </row>
    <row r="1325" spans="1:24" x14ac:dyDescent="0.25">
      <c r="A1325" s="2">
        <v>1333</v>
      </c>
      <c r="B1325" s="3" t="s">
        <v>71</v>
      </c>
      <c r="C13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325" s="1" t="str">
        <f>IFERROR(VLOOKUP(DatosLimpios[[#This Row],[Paises]], TablaRegiones[],2,FALSE), "Otra")</f>
        <v>Asia</v>
      </c>
      <c r="E1325" s="2">
        <v>2023</v>
      </c>
      <c r="F1325" s="3" t="s">
        <v>50</v>
      </c>
      <c r="G1325" s="2">
        <f xml:space="preserve"> 2025 -DatosLimpios[[#This Row],[Year]]</f>
        <v>2</v>
      </c>
      <c r="H1325" s="1" t="str">
        <f>IF(TRIM(DatosLimpios[[#This Row],[Attack Type]])="","Unknown",PROPER(TRIM(LOWER(DatosLimpios[[#This Row],[Attack Type]]))))</f>
        <v>Phishing</v>
      </c>
      <c r="I1325" s="3" t="s">
        <v>47</v>
      </c>
      <c r="J132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25" s="11">
        <v>4825</v>
      </c>
      <c r="L1325" s="11">
        <f>IF(DatosLimpios[[#This Row],[Financial Loss (in Million $) ]]="",0,ABS(DatosLimpios[[#This Row],[Financial Loss (in Million $) ]]))*1000</f>
        <v>4825000</v>
      </c>
      <c r="M1325" s="11" t="str">
        <f>IF(DatosLimpios[[#This Row],[Perdida economica UNK]]&gt;4000000,"Alta", IF(DatosLimpios[[#This Row],[Perdida economica UNK]]&gt;100000,"Media", "Baja"))</f>
        <v>Alta</v>
      </c>
      <c r="N1325" s="18" t="s">
        <v>1374</v>
      </c>
      <c r="O1325" s="3" t="s">
        <v>29</v>
      </c>
      <c r="P1325" s="2">
        <f>IF(DatosLimpios[[#This Row],[Number of Affected Users]]="six hundred",600,VALUE(DatosLimpios[[#This Row],[Number of Affected Users]]))</f>
        <v>3395</v>
      </c>
      <c r="Q1325" s="2">
        <f>IF(DatosLimpios[[#This Row],[Number of Affected Users]]="six hundred",600,VALUE(DatosLimpios[[#This Row],[Number of Affected Users]]))</f>
        <v>3395</v>
      </c>
      <c r="R1325" s="11">
        <f>DatosLimpios[[#This Row],[Perdida economica UNK]] /DatosLimpios[[#This Row],[Nº de Usuarios Afectados]]</f>
        <v>1421.2076583210603</v>
      </c>
      <c r="S1325" s="11" t="str">
        <f>IF(DatosLimpios[[#This Row],[Perdida $ por Usuario]]&gt;100, "Grave",IF(DatosLimpios[[#This Row],[Perdida $ por Usuario]]&gt;40, "Moderada","Leve"))</f>
        <v>Grave</v>
      </c>
      <c r="T1325" s="1" t="str">
        <f t="shared" si="20"/>
        <v>Nation-state</v>
      </c>
      <c r="U1325" s="3" t="s">
        <v>25</v>
      </c>
      <c r="V1325" s="3" t="s">
        <v>37</v>
      </c>
      <c r="W1325" s="2">
        <v>58</v>
      </c>
      <c r="X1325" s="2" t="str">
        <f>IF(DatosLimpios[[#This Row],[Incident Resolution Time (in Hours)]]&gt;50,"Tardia",IF(DatosLimpios[[#This Row],[Incident Resolution Time (in Hours)]]&gt;20,"Media","Rapida" ))</f>
        <v>Tardia</v>
      </c>
    </row>
    <row r="1326" spans="1:24" x14ac:dyDescent="0.25">
      <c r="A1326" s="2">
        <v>1334</v>
      </c>
      <c r="B1326" s="3" t="s">
        <v>10</v>
      </c>
      <c r="C13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326" s="1" t="str">
        <f>IFERROR(VLOOKUP(DatosLimpios[[#This Row],[Paises]], TablaRegiones[],2,FALSE), "Otra")</f>
        <v>Asia</v>
      </c>
      <c r="E1326" s="2">
        <v>2023</v>
      </c>
      <c r="F1326" s="3" t="s">
        <v>17</v>
      </c>
      <c r="G1326" s="2">
        <f xml:space="preserve"> 2025 -DatosLimpios[[#This Row],[Year]]</f>
        <v>2</v>
      </c>
      <c r="H1326" s="1" t="str">
        <f>IF(TRIM(DatosLimpios[[#This Row],[Attack Type]])="","Unknown",PROPER(TRIM(LOWER(DatosLimpios[[#This Row],[Attack Type]]))))</f>
        <v>Ransomware</v>
      </c>
      <c r="I1326" s="3" t="s">
        <v>12</v>
      </c>
      <c r="J132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26" s="11">
        <v>4588</v>
      </c>
      <c r="L1326" s="11">
        <f>IF(DatosLimpios[[#This Row],[Financial Loss (in Million $) ]]="",0,ABS(DatosLimpios[[#This Row],[Financial Loss (in Million $) ]]))*1000</f>
        <v>4588000</v>
      </c>
      <c r="M1326" s="11" t="str">
        <f>IF(DatosLimpios[[#This Row],[Perdida economica UNK]]&gt;4000000,"Alta", IF(DatosLimpios[[#This Row],[Perdida economica UNK]]&gt;100000,"Media", "Baja"))</f>
        <v>Alta</v>
      </c>
      <c r="N1326" s="18" t="s">
        <v>660</v>
      </c>
      <c r="O1326" s="3" t="s">
        <v>36</v>
      </c>
      <c r="P1326" s="2">
        <f>IF(DatosLimpios[[#This Row],[Number of Affected Users]]="six hundred",600,VALUE(DatosLimpios[[#This Row],[Number of Affected Users]]))</f>
        <v>164890</v>
      </c>
      <c r="Q1326" s="2">
        <f>IF(DatosLimpios[[#This Row],[Number of Affected Users]]="six hundred",600,VALUE(DatosLimpios[[#This Row],[Number of Affected Users]]))</f>
        <v>164890</v>
      </c>
      <c r="R1326" s="11">
        <f>DatosLimpios[[#This Row],[Perdida economica UNK]] /DatosLimpios[[#This Row],[Nº de Usuarios Afectados]]</f>
        <v>27.824610346291468</v>
      </c>
      <c r="S1326" s="11" t="str">
        <f>IF(DatosLimpios[[#This Row],[Perdida $ por Usuario]]&gt;100, "Grave",IF(DatosLimpios[[#This Row],[Perdida $ por Usuario]]&gt;40, "Moderada","Leve"))</f>
        <v>Leve</v>
      </c>
      <c r="T1326" s="1" t="str">
        <f t="shared" si="20"/>
        <v>Unknown</v>
      </c>
      <c r="U1326" s="3" t="s">
        <v>25</v>
      </c>
      <c r="V1326" s="3" t="s">
        <v>31</v>
      </c>
      <c r="W1326" s="2">
        <v>20</v>
      </c>
      <c r="X1326" s="2" t="str">
        <f>IF(DatosLimpios[[#This Row],[Incident Resolution Time (in Hours)]]&gt;50,"Tardia",IF(DatosLimpios[[#This Row],[Incident Resolution Time (in Hours)]]&gt;20,"Media","Rapida" ))</f>
        <v>Rapida</v>
      </c>
    </row>
    <row r="1327" spans="1:24" x14ac:dyDescent="0.25">
      <c r="A1327" s="2">
        <v>1335</v>
      </c>
      <c r="B1327" s="3" t="s">
        <v>45</v>
      </c>
      <c r="C13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27" s="1" t="str">
        <f>IFERROR(VLOOKUP(DatosLimpios[[#This Row],[Paises]], TablaRegiones[],2,FALSE), "Otra")</f>
        <v>Asia</v>
      </c>
      <c r="E1327" s="2">
        <v>2020</v>
      </c>
      <c r="F1327" s="3" t="s">
        <v>42</v>
      </c>
      <c r="G1327" s="2">
        <f xml:space="preserve"> 2025 -DatosLimpios[[#This Row],[Year]]</f>
        <v>5</v>
      </c>
      <c r="H1327" s="1" t="str">
        <f>IF(TRIM(DatosLimpios[[#This Row],[Attack Type]])="","Unknown",PROPER(TRIM(LOWER(DatosLimpios[[#This Row],[Attack Type]]))))</f>
        <v>Sql Injection</v>
      </c>
      <c r="I1327" s="3" t="s">
        <v>46</v>
      </c>
      <c r="J132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27" s="11">
        <v>898</v>
      </c>
      <c r="L1327" s="11">
        <f>IF(DatosLimpios[[#This Row],[Financial Loss (in Million $) ]]="",0,ABS(DatosLimpios[[#This Row],[Financial Loss (in Million $) ]]))*1000</f>
        <v>898000</v>
      </c>
      <c r="M1327" s="11" t="str">
        <f>IF(DatosLimpios[[#This Row],[Perdida economica UNK]]&gt;4000000,"Alta", IF(DatosLimpios[[#This Row],[Perdida economica UNK]]&gt;100000,"Media", "Baja"))</f>
        <v>Media</v>
      </c>
      <c r="N1327" s="18" t="s">
        <v>1375</v>
      </c>
      <c r="O1327" s="3" t="s">
        <v>33</v>
      </c>
      <c r="P1327" s="2">
        <f>IF(DatosLimpios[[#This Row],[Number of Affected Users]]="six hundred",600,VALUE(DatosLimpios[[#This Row],[Number of Affected Users]]))</f>
        <v>895388</v>
      </c>
      <c r="Q1327" s="2">
        <f>IF(DatosLimpios[[#This Row],[Number of Affected Users]]="six hundred",600,VALUE(DatosLimpios[[#This Row],[Number of Affected Users]]))</f>
        <v>895388</v>
      </c>
      <c r="R1327" s="11">
        <f>DatosLimpios[[#This Row],[Perdida economica UNK]] /DatosLimpios[[#This Row],[Nº de Usuarios Afectados]]</f>
        <v>1.002917171103477</v>
      </c>
      <c r="S1327" s="11" t="str">
        <f>IF(DatosLimpios[[#This Row],[Perdida $ por Usuario]]&gt;100, "Grave",IF(DatosLimpios[[#This Row],[Perdida $ por Usuario]]&gt;40, "Moderada","Leve"))</f>
        <v>Leve</v>
      </c>
      <c r="T1327" s="1" t="str">
        <f t="shared" si="20"/>
        <v>Insider</v>
      </c>
      <c r="U1327" s="3" t="s">
        <v>34</v>
      </c>
      <c r="V1327" s="3" t="s">
        <v>31</v>
      </c>
      <c r="W1327" s="2">
        <v>54</v>
      </c>
      <c r="X1327" s="2" t="str">
        <f>IF(DatosLimpios[[#This Row],[Incident Resolution Time (in Hours)]]&gt;50,"Tardia",IF(DatosLimpios[[#This Row],[Incident Resolution Time (in Hours)]]&gt;20,"Media","Rapida" ))</f>
        <v>Tardia</v>
      </c>
    </row>
    <row r="1328" spans="1:24" x14ac:dyDescent="0.25">
      <c r="A1328" s="2">
        <v>1336</v>
      </c>
      <c r="B1328" s="3" t="s">
        <v>45</v>
      </c>
      <c r="C13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28" s="1" t="str">
        <f>IFERROR(VLOOKUP(DatosLimpios[[#This Row],[Paises]], TablaRegiones[],2,FALSE), "Otra")</f>
        <v>Asia</v>
      </c>
      <c r="E1328" s="2">
        <v>2020</v>
      </c>
      <c r="F1328" s="3" t="s">
        <v>42</v>
      </c>
      <c r="G1328" s="2">
        <f xml:space="preserve"> 2025 -DatosLimpios[[#This Row],[Year]]</f>
        <v>5</v>
      </c>
      <c r="H1328" s="1" t="str">
        <f>IF(TRIM(DatosLimpios[[#This Row],[Attack Type]])="","Unknown",PROPER(TRIM(LOWER(DatosLimpios[[#This Row],[Attack Type]]))))</f>
        <v>Sql Injection</v>
      </c>
      <c r="I1328" s="3" t="s">
        <v>27</v>
      </c>
      <c r="J132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28" s="11">
        <v>1747</v>
      </c>
      <c r="L1328" s="11">
        <f>IF(DatosLimpios[[#This Row],[Financial Loss (in Million $) ]]="",0,ABS(DatosLimpios[[#This Row],[Financial Loss (in Million $) ]]))*1000</f>
        <v>1747000</v>
      </c>
      <c r="M1328" s="11" t="str">
        <f>IF(DatosLimpios[[#This Row],[Perdida economica UNK]]&gt;4000000,"Alta", IF(DatosLimpios[[#This Row],[Perdida economica UNK]]&gt;100000,"Media", "Baja"))</f>
        <v>Media</v>
      </c>
      <c r="N1328" s="18" t="s">
        <v>1376</v>
      </c>
      <c r="O1328" s="3" t="s">
        <v>29</v>
      </c>
      <c r="P1328" s="2">
        <f>IF(DatosLimpios[[#This Row],[Number of Affected Users]]="six hundred",600,VALUE(DatosLimpios[[#This Row],[Number of Affected Users]]))</f>
        <v>436517</v>
      </c>
      <c r="Q1328" s="2">
        <f>IF(DatosLimpios[[#This Row],[Number of Affected Users]]="six hundred",600,VALUE(DatosLimpios[[#This Row],[Number of Affected Users]]))</f>
        <v>436517</v>
      </c>
      <c r="R1328" s="11">
        <f>DatosLimpios[[#This Row],[Perdida economica UNK]] /DatosLimpios[[#This Row],[Nº de Usuarios Afectados]]</f>
        <v>4.0021350829406419</v>
      </c>
      <c r="S1328" s="11" t="str">
        <f>IF(DatosLimpios[[#This Row],[Perdida $ por Usuario]]&gt;100, "Grave",IF(DatosLimpios[[#This Row],[Perdida $ por Usuario]]&gt;40, "Moderada","Leve"))</f>
        <v>Leve</v>
      </c>
      <c r="T1328" s="1" t="str">
        <f t="shared" si="20"/>
        <v>Nation-state</v>
      </c>
      <c r="U1328" s="3" t="s">
        <v>25</v>
      </c>
      <c r="V1328" s="3" t="s">
        <v>37</v>
      </c>
      <c r="W1328" s="2">
        <v>61</v>
      </c>
      <c r="X1328" s="2" t="str">
        <f>IF(DatosLimpios[[#This Row],[Incident Resolution Time (in Hours)]]&gt;50,"Tardia",IF(DatosLimpios[[#This Row],[Incident Resolution Time (in Hours)]]&gt;20,"Media","Rapida" ))</f>
        <v>Tardia</v>
      </c>
    </row>
    <row r="1329" spans="1:24" x14ac:dyDescent="0.25">
      <c r="A1329" s="2">
        <v>1337</v>
      </c>
      <c r="B1329" s="3" t="s">
        <v>45</v>
      </c>
      <c r="C13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29" s="1" t="str">
        <f>IFERROR(VLOOKUP(DatosLimpios[[#This Row],[Paises]], TablaRegiones[],2,FALSE), "Otra")</f>
        <v>Asia</v>
      </c>
      <c r="E1329" s="2">
        <v>2018</v>
      </c>
      <c r="F1329" s="3" t="s">
        <v>50</v>
      </c>
      <c r="G1329" s="2">
        <f xml:space="preserve"> 2025 -DatosLimpios[[#This Row],[Year]]</f>
        <v>7</v>
      </c>
      <c r="H1329" s="1" t="str">
        <f>IF(TRIM(DatosLimpios[[#This Row],[Attack Type]])="","Unknown",PROPER(TRIM(LOWER(DatosLimpios[[#This Row],[Attack Type]]))))</f>
        <v>Phishing</v>
      </c>
      <c r="I1329" s="3" t="s">
        <v>23</v>
      </c>
      <c r="J132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29" s="11">
        <v>7085</v>
      </c>
      <c r="L1329" s="11">
        <f>IF(DatosLimpios[[#This Row],[Financial Loss (in Million $) ]]="",0,ABS(DatosLimpios[[#This Row],[Financial Loss (in Million $) ]]))*1000</f>
        <v>7085000</v>
      </c>
      <c r="M1329" s="11" t="str">
        <f>IF(DatosLimpios[[#This Row],[Perdida economica UNK]]&gt;4000000,"Alta", IF(DatosLimpios[[#This Row],[Perdida economica UNK]]&gt;100000,"Media", "Baja"))</f>
        <v>Alta</v>
      </c>
      <c r="N1329" s="18" t="s">
        <v>1377</v>
      </c>
      <c r="O1329" s="3" t="s">
        <v>29</v>
      </c>
      <c r="P1329" s="2">
        <f>IF(DatosLimpios[[#This Row],[Number of Affected Users]]="six hundred",600,VALUE(DatosLimpios[[#This Row],[Number of Affected Users]]))</f>
        <v>677164</v>
      </c>
      <c r="Q1329" s="2">
        <f>IF(DatosLimpios[[#This Row],[Number of Affected Users]]="six hundred",600,VALUE(DatosLimpios[[#This Row],[Number of Affected Users]]))</f>
        <v>677164</v>
      </c>
      <c r="R1329" s="11">
        <f>DatosLimpios[[#This Row],[Perdida economica UNK]] /DatosLimpios[[#This Row],[Nº de Usuarios Afectados]]</f>
        <v>10.462753483646502</v>
      </c>
      <c r="S1329" s="11" t="str">
        <f>IF(DatosLimpios[[#This Row],[Perdida $ por Usuario]]&gt;100, "Grave",IF(DatosLimpios[[#This Row],[Perdida $ por Usuario]]&gt;40, "Moderada","Leve"))</f>
        <v>Leve</v>
      </c>
      <c r="T1329" s="1" t="str">
        <f t="shared" si="20"/>
        <v>Nation-state</v>
      </c>
      <c r="U1329" s="3" t="s">
        <v>25</v>
      </c>
      <c r="V1329" s="3" t="s">
        <v>49</v>
      </c>
      <c r="W1329" s="2">
        <v>7</v>
      </c>
      <c r="X1329" s="2" t="str">
        <f>IF(DatosLimpios[[#This Row],[Incident Resolution Time (in Hours)]]&gt;50,"Tardia",IF(DatosLimpios[[#This Row],[Incident Resolution Time (in Hours)]]&gt;20,"Media","Rapida" ))</f>
        <v>Rapida</v>
      </c>
    </row>
    <row r="1330" spans="1:24" x14ac:dyDescent="0.25">
      <c r="A1330" s="2">
        <v>1338</v>
      </c>
      <c r="B1330" s="3" t="s">
        <v>60</v>
      </c>
      <c r="C13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30" s="1" t="str">
        <f>IFERROR(VLOOKUP(DatosLimpios[[#This Row],[Paises]], TablaRegiones[],2,FALSE), "Otra")</f>
        <v>Asia</v>
      </c>
      <c r="E1330" s="2">
        <v>2024</v>
      </c>
      <c r="F1330" s="3" t="s">
        <v>22</v>
      </c>
      <c r="G1330" s="2">
        <f xml:space="preserve"> 2025 -DatosLimpios[[#This Row],[Year]]</f>
        <v>1</v>
      </c>
      <c r="H1330" s="1" t="str">
        <f>IF(TRIM(DatosLimpios[[#This Row],[Attack Type]])="","Unknown",PROPER(TRIM(LOWER(DatosLimpios[[#This Row],[Attack Type]]))))</f>
        <v>Man-In-The-Middle</v>
      </c>
      <c r="I1330" s="3" t="s">
        <v>46</v>
      </c>
      <c r="J133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30" s="11">
        <v>9313</v>
      </c>
      <c r="L1330" s="11">
        <f>IF(DatosLimpios[[#This Row],[Financial Loss (in Million $) ]]="",0,ABS(DatosLimpios[[#This Row],[Financial Loss (in Million $) ]]))*1000</f>
        <v>9313000</v>
      </c>
      <c r="M1330" s="11" t="str">
        <f>IF(DatosLimpios[[#This Row],[Perdida economica UNK]]&gt;4000000,"Alta", IF(DatosLimpios[[#This Row],[Perdida economica UNK]]&gt;100000,"Media", "Baja"))</f>
        <v>Alta</v>
      </c>
      <c r="N1330" s="18" t="s">
        <v>1378</v>
      </c>
      <c r="O1330" s="3" t="s">
        <v>29</v>
      </c>
      <c r="P1330" s="2">
        <f>IF(DatosLimpios[[#This Row],[Number of Affected Users]]="six hundred",600,VALUE(DatosLimpios[[#This Row],[Number of Affected Users]]))</f>
        <v>414192</v>
      </c>
      <c r="Q1330" s="2">
        <f>IF(DatosLimpios[[#This Row],[Number of Affected Users]]="six hundred",600,VALUE(DatosLimpios[[#This Row],[Number of Affected Users]]))</f>
        <v>414192</v>
      </c>
      <c r="R1330" s="11">
        <f>DatosLimpios[[#This Row],[Perdida economica UNK]] /DatosLimpios[[#This Row],[Nº de Usuarios Afectados]]</f>
        <v>22.484741375980221</v>
      </c>
      <c r="S1330" s="11" t="str">
        <f>IF(DatosLimpios[[#This Row],[Perdida $ por Usuario]]&gt;100, "Grave",IF(DatosLimpios[[#This Row],[Perdida $ por Usuario]]&gt;40, "Moderada","Leve"))</f>
        <v>Leve</v>
      </c>
      <c r="T1330" s="1" t="str">
        <f t="shared" si="20"/>
        <v>Nation-state</v>
      </c>
      <c r="U1330" s="3" t="s">
        <v>25</v>
      </c>
      <c r="V1330" s="3" t="s">
        <v>49</v>
      </c>
      <c r="W1330" s="2">
        <v>34</v>
      </c>
      <c r="X1330" s="2" t="str">
        <f>IF(DatosLimpios[[#This Row],[Incident Resolution Time (in Hours)]]&gt;50,"Tardia",IF(DatosLimpios[[#This Row],[Incident Resolution Time (in Hours)]]&gt;20,"Media","Rapida" ))</f>
        <v>Media</v>
      </c>
    </row>
    <row r="1331" spans="1:24" x14ac:dyDescent="0.25">
      <c r="A1331" s="2">
        <v>1339</v>
      </c>
      <c r="B1331" s="3" t="s">
        <v>60</v>
      </c>
      <c r="C13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31" s="1" t="str">
        <f>IFERROR(VLOOKUP(DatosLimpios[[#This Row],[Paises]], TablaRegiones[],2,FALSE), "Otra")</f>
        <v>Asia</v>
      </c>
      <c r="E1331" s="2">
        <v>2021</v>
      </c>
      <c r="F1331" s="3" t="s">
        <v>22</v>
      </c>
      <c r="G1331" s="2">
        <f xml:space="preserve"> 2025 -DatosLimpios[[#This Row],[Year]]</f>
        <v>4</v>
      </c>
      <c r="H1331" s="1" t="str">
        <f>IF(TRIM(DatosLimpios[[#This Row],[Attack Type]])="","Unknown",PROPER(TRIM(LOWER(DatosLimpios[[#This Row],[Attack Type]]))))</f>
        <v>Man-In-The-Middle</v>
      </c>
      <c r="I1331" s="3" t="s">
        <v>18</v>
      </c>
      <c r="J133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31" s="11">
        <v>3973</v>
      </c>
      <c r="L1331" s="11">
        <f>IF(DatosLimpios[[#This Row],[Financial Loss (in Million $) ]]="",0,ABS(DatosLimpios[[#This Row],[Financial Loss (in Million $) ]]))*1000</f>
        <v>3973000</v>
      </c>
      <c r="M1331" s="11" t="str">
        <f>IF(DatosLimpios[[#This Row],[Perdida economica UNK]]&gt;4000000,"Alta", IF(DatosLimpios[[#This Row],[Perdida economica UNK]]&gt;100000,"Media", "Baja"))</f>
        <v>Media</v>
      </c>
      <c r="N1331" s="18" t="s">
        <v>1379</v>
      </c>
      <c r="O1331" s="3" t="s">
        <v>33</v>
      </c>
      <c r="P1331" s="2">
        <f>IF(DatosLimpios[[#This Row],[Number of Affected Users]]="six hundred",600,VALUE(DatosLimpios[[#This Row],[Number of Affected Users]]))</f>
        <v>80069</v>
      </c>
      <c r="Q1331" s="2">
        <f>IF(DatosLimpios[[#This Row],[Number of Affected Users]]="six hundred",600,VALUE(DatosLimpios[[#This Row],[Number of Affected Users]]))</f>
        <v>80069</v>
      </c>
      <c r="R1331" s="11">
        <f>DatosLimpios[[#This Row],[Perdida economica UNK]] /DatosLimpios[[#This Row],[Nº de Usuarios Afectados]]</f>
        <v>49.619703006157188</v>
      </c>
      <c r="S1331" s="11" t="str">
        <f>IF(DatosLimpios[[#This Row],[Perdida $ por Usuario]]&gt;100, "Grave",IF(DatosLimpios[[#This Row],[Perdida $ por Usuario]]&gt;40, "Moderada","Leve"))</f>
        <v>Moderada</v>
      </c>
      <c r="T1331" s="1" t="str">
        <f t="shared" si="20"/>
        <v>Insider</v>
      </c>
      <c r="U1331" s="3" t="s">
        <v>15</v>
      </c>
      <c r="V1331" s="3" t="s">
        <v>16</v>
      </c>
      <c r="W1331" s="2">
        <v>8</v>
      </c>
      <c r="X1331" s="2" t="str">
        <f>IF(DatosLimpios[[#This Row],[Incident Resolution Time (in Hours)]]&gt;50,"Tardia",IF(DatosLimpios[[#This Row],[Incident Resolution Time (in Hours)]]&gt;20,"Media","Rapida" ))</f>
        <v>Rapida</v>
      </c>
    </row>
    <row r="1332" spans="1:24" x14ac:dyDescent="0.25">
      <c r="A1332" s="2">
        <v>1340</v>
      </c>
      <c r="B1332" s="3" t="s">
        <v>26</v>
      </c>
      <c r="C13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332" s="1" t="str">
        <f>IFERROR(VLOOKUP(DatosLimpios[[#This Row],[Paises]], TablaRegiones[],2,FALSE), "Otra")</f>
        <v>Europa</v>
      </c>
      <c r="E1332" s="2">
        <v>2016</v>
      </c>
      <c r="F1332" s="3" t="s">
        <v>50</v>
      </c>
      <c r="G1332" s="2">
        <f xml:space="preserve"> 2025 -DatosLimpios[[#This Row],[Year]]</f>
        <v>9</v>
      </c>
      <c r="H1332" s="1" t="str">
        <f>IF(TRIM(DatosLimpios[[#This Row],[Attack Type]])="","Unknown",PROPER(TRIM(LOWER(DatosLimpios[[#This Row],[Attack Type]]))))</f>
        <v>Phishing</v>
      </c>
      <c r="I1332" s="3" t="s">
        <v>23</v>
      </c>
      <c r="J133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32" s="11">
        <v>128</v>
      </c>
      <c r="L1332" s="11">
        <f>IF(DatosLimpios[[#This Row],[Financial Loss (in Million $) ]]="",0,ABS(DatosLimpios[[#This Row],[Financial Loss (in Million $) ]]))*1000</f>
        <v>128000</v>
      </c>
      <c r="M1332" s="11" t="str">
        <f>IF(DatosLimpios[[#This Row],[Perdida economica UNK]]&gt;4000000,"Alta", IF(DatosLimpios[[#This Row],[Perdida economica UNK]]&gt;100000,"Media", "Baja"))</f>
        <v>Media</v>
      </c>
      <c r="N1332" s="18" t="s">
        <v>1380</v>
      </c>
      <c r="O1332" s="3" t="s">
        <v>36</v>
      </c>
      <c r="P1332" s="2">
        <f>IF(DatosLimpios[[#This Row],[Number of Affected Users]]="six hundred",600,VALUE(DatosLimpios[[#This Row],[Number of Affected Users]]))</f>
        <v>604185</v>
      </c>
      <c r="Q1332" s="2">
        <f>IF(DatosLimpios[[#This Row],[Number of Affected Users]]="six hundred",600,VALUE(DatosLimpios[[#This Row],[Number of Affected Users]]))</f>
        <v>604185</v>
      </c>
      <c r="R1332" s="11">
        <f>DatosLimpios[[#This Row],[Perdida economica UNK]] /DatosLimpios[[#This Row],[Nº de Usuarios Afectados]]</f>
        <v>0.21185564024264092</v>
      </c>
      <c r="S1332" s="11" t="str">
        <f>IF(DatosLimpios[[#This Row],[Perdida $ por Usuario]]&gt;100, "Grave",IF(DatosLimpios[[#This Row],[Perdida $ por Usuario]]&gt;40, "Moderada","Leve"))</f>
        <v>Leve</v>
      </c>
      <c r="T1332" s="1" t="str">
        <f t="shared" si="20"/>
        <v>Unknown</v>
      </c>
      <c r="U1332" s="3" t="s">
        <v>52</v>
      </c>
      <c r="V1332" s="3" t="s">
        <v>49</v>
      </c>
      <c r="W1332" s="2">
        <v>57</v>
      </c>
      <c r="X1332" s="2" t="str">
        <f>IF(DatosLimpios[[#This Row],[Incident Resolution Time (in Hours)]]&gt;50,"Tardia",IF(DatosLimpios[[#This Row],[Incident Resolution Time (in Hours)]]&gt;20,"Media","Rapida" ))</f>
        <v>Tardia</v>
      </c>
    </row>
    <row r="1333" spans="1:24" x14ac:dyDescent="0.25">
      <c r="A1333" s="2">
        <v>1341</v>
      </c>
      <c r="B1333" s="3" t="s">
        <v>66</v>
      </c>
      <c r="C13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33" s="1" t="str">
        <f>IFERROR(VLOOKUP(DatosLimpios[[#This Row],[Paises]], TablaRegiones[],2,FALSE), "Otra")</f>
        <v>América</v>
      </c>
      <c r="E1333" s="2">
        <v>2021</v>
      </c>
      <c r="F1333" s="3" t="s">
        <v>42</v>
      </c>
      <c r="G1333" s="2">
        <f xml:space="preserve"> 2025 -DatosLimpios[[#This Row],[Year]]</f>
        <v>4</v>
      </c>
      <c r="H1333" s="1" t="str">
        <f>IF(TRIM(DatosLimpios[[#This Row],[Attack Type]])="","Unknown",PROPER(TRIM(LOWER(DatosLimpios[[#This Row],[Attack Type]]))))</f>
        <v>Sql Injection</v>
      </c>
      <c r="I1333" s="3" t="s">
        <v>23</v>
      </c>
      <c r="J133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33" s="11">
        <v>8399</v>
      </c>
      <c r="L1333" s="11">
        <f>IF(DatosLimpios[[#This Row],[Financial Loss (in Million $) ]]="",0,ABS(DatosLimpios[[#This Row],[Financial Loss (in Million $) ]]))*1000</f>
        <v>8399000</v>
      </c>
      <c r="M1333" s="11" t="str">
        <f>IF(DatosLimpios[[#This Row],[Perdida economica UNK]]&gt;4000000,"Alta", IF(DatosLimpios[[#This Row],[Perdida economica UNK]]&gt;100000,"Media", "Baja"))</f>
        <v>Alta</v>
      </c>
      <c r="N1333" s="18" t="s">
        <v>1381</v>
      </c>
      <c r="O1333" s="3" t="s">
        <v>36</v>
      </c>
      <c r="P1333" s="2">
        <f>IF(DatosLimpios[[#This Row],[Number of Affected Users]]="six hundred",600,VALUE(DatosLimpios[[#This Row],[Number of Affected Users]]))</f>
        <v>807733</v>
      </c>
      <c r="Q1333" s="2">
        <f>IF(DatosLimpios[[#This Row],[Number of Affected Users]]="six hundred",600,VALUE(DatosLimpios[[#This Row],[Number of Affected Users]]))</f>
        <v>807733</v>
      </c>
      <c r="R1333" s="11">
        <f>DatosLimpios[[#This Row],[Perdida economica UNK]] /DatosLimpios[[#This Row],[Nº de Usuarios Afectados]]</f>
        <v>10.398238031626788</v>
      </c>
      <c r="S1333" s="11" t="str">
        <f>IF(DatosLimpios[[#This Row],[Perdida $ por Usuario]]&gt;100, "Grave",IF(DatosLimpios[[#This Row],[Perdida $ por Usuario]]&gt;40, "Moderada","Leve"))</f>
        <v>Leve</v>
      </c>
      <c r="T1333" s="1" t="str">
        <f t="shared" si="20"/>
        <v>Unknown</v>
      </c>
      <c r="U1333" s="3" t="s">
        <v>25</v>
      </c>
      <c r="V1333" s="3" t="s">
        <v>57</v>
      </c>
      <c r="W1333" s="2">
        <v>18</v>
      </c>
      <c r="X1333" s="2" t="str">
        <f>IF(DatosLimpios[[#This Row],[Incident Resolution Time (in Hours)]]&gt;50,"Tardia",IF(DatosLimpios[[#This Row],[Incident Resolution Time (in Hours)]]&gt;20,"Media","Rapida" ))</f>
        <v>Rapida</v>
      </c>
    </row>
    <row r="1334" spans="1:24" x14ac:dyDescent="0.25">
      <c r="A1334" s="2">
        <v>1342</v>
      </c>
      <c r="B1334" s="3" t="s">
        <v>41</v>
      </c>
      <c r="C13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334" s="1" t="str">
        <f>IFERROR(VLOOKUP(DatosLimpios[[#This Row],[Paises]], TablaRegiones[],2,FALSE), "Otra")</f>
        <v>Europa</v>
      </c>
      <c r="E1334" s="2">
        <v>2019</v>
      </c>
      <c r="F1334" s="3" t="s">
        <v>42</v>
      </c>
      <c r="G1334" s="2">
        <f xml:space="preserve"> 2025 -DatosLimpios[[#This Row],[Year]]</f>
        <v>6</v>
      </c>
      <c r="H1334" s="1" t="str">
        <f>IF(TRIM(DatosLimpios[[#This Row],[Attack Type]])="","Unknown",PROPER(TRIM(LOWER(DatosLimpios[[#This Row],[Attack Type]]))))</f>
        <v>Sql Injection</v>
      </c>
      <c r="I1334" s="3" t="s">
        <v>27</v>
      </c>
      <c r="J133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34" s="11">
        <v>1651</v>
      </c>
      <c r="L1334" s="11">
        <f>IF(DatosLimpios[[#This Row],[Financial Loss (in Million $) ]]="",0,ABS(DatosLimpios[[#This Row],[Financial Loss (in Million $) ]]))*1000</f>
        <v>1651000</v>
      </c>
      <c r="M1334" s="11" t="str">
        <f>IF(DatosLimpios[[#This Row],[Perdida economica UNK]]&gt;4000000,"Alta", IF(DatosLimpios[[#This Row],[Perdida economica UNK]]&gt;100000,"Media", "Baja"))</f>
        <v>Media</v>
      </c>
      <c r="N1334" s="18" t="s">
        <v>1382</v>
      </c>
      <c r="O1334" s="3" t="s">
        <v>29</v>
      </c>
      <c r="P1334" s="2">
        <f>IF(DatosLimpios[[#This Row],[Number of Affected Users]]="six hundred",600,VALUE(DatosLimpios[[#This Row],[Number of Affected Users]]))</f>
        <v>945154</v>
      </c>
      <c r="Q1334" s="2">
        <f>IF(DatosLimpios[[#This Row],[Number of Affected Users]]="six hundred",600,VALUE(DatosLimpios[[#This Row],[Number of Affected Users]]))</f>
        <v>945154</v>
      </c>
      <c r="R1334" s="11">
        <f>DatosLimpios[[#This Row],[Perdida economica UNK]] /DatosLimpios[[#This Row],[Nº de Usuarios Afectados]]</f>
        <v>1.7468052825253875</v>
      </c>
      <c r="S1334" s="11" t="str">
        <f>IF(DatosLimpios[[#This Row],[Perdida $ por Usuario]]&gt;100, "Grave",IF(DatosLimpios[[#This Row],[Perdida $ por Usuario]]&gt;40, "Moderada","Leve"))</f>
        <v>Leve</v>
      </c>
      <c r="T1334" s="1" t="str">
        <f t="shared" si="20"/>
        <v>Nation-state</v>
      </c>
      <c r="U1334" s="3" t="s">
        <v>34</v>
      </c>
      <c r="V1334" s="3" t="s">
        <v>31</v>
      </c>
      <c r="W1334" s="2">
        <v>63</v>
      </c>
      <c r="X1334" s="2" t="str">
        <f>IF(DatosLimpios[[#This Row],[Incident Resolution Time (in Hours)]]&gt;50,"Tardia",IF(DatosLimpios[[#This Row],[Incident Resolution Time (in Hours)]]&gt;20,"Media","Rapida" ))</f>
        <v>Tardia</v>
      </c>
    </row>
    <row r="1335" spans="1:24" x14ac:dyDescent="0.25">
      <c r="A1335" s="2">
        <v>1343</v>
      </c>
      <c r="B1335" s="3" t="s">
        <v>32</v>
      </c>
      <c r="C13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35" s="1" t="str">
        <f>IFERROR(VLOOKUP(DatosLimpios[[#This Row],[Paises]], TablaRegiones[],2,FALSE), "Otra")</f>
        <v>Europa</v>
      </c>
      <c r="E1335" s="2">
        <v>2023</v>
      </c>
      <c r="F1335" s="3" t="s">
        <v>63</v>
      </c>
      <c r="G1335" s="2">
        <f xml:space="preserve"> 2025 -DatosLimpios[[#This Row],[Year]]</f>
        <v>2</v>
      </c>
      <c r="H1335" s="1" t="str">
        <f>IF(TRIM(DatosLimpios[[#This Row],[Attack Type]])="","Unknown",PROPER(TRIM(LOWER(DatosLimpios[[#This Row],[Attack Type]]))))</f>
        <v>Malware</v>
      </c>
      <c r="I1335" s="3" t="s">
        <v>18</v>
      </c>
      <c r="J133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35" s="11">
        <v>6243</v>
      </c>
      <c r="L1335" s="11">
        <f>IF(DatosLimpios[[#This Row],[Financial Loss (in Million $) ]]="",0,ABS(DatosLimpios[[#This Row],[Financial Loss (in Million $) ]]))*1000</f>
        <v>6243000</v>
      </c>
      <c r="M1335" s="11" t="str">
        <f>IF(DatosLimpios[[#This Row],[Perdida economica UNK]]&gt;4000000,"Alta", IF(DatosLimpios[[#This Row],[Perdida economica UNK]]&gt;100000,"Media", "Baja"))</f>
        <v>Alta</v>
      </c>
      <c r="N1335" s="18" t="s">
        <v>1383</v>
      </c>
      <c r="O1335" s="3" t="s">
        <v>36</v>
      </c>
      <c r="P1335" s="2">
        <f>IF(DatosLimpios[[#This Row],[Number of Affected Users]]="six hundred",600,VALUE(DatosLimpios[[#This Row],[Number of Affected Users]]))</f>
        <v>918454</v>
      </c>
      <c r="Q1335" s="2">
        <f>IF(DatosLimpios[[#This Row],[Number of Affected Users]]="six hundred",600,VALUE(DatosLimpios[[#This Row],[Number of Affected Users]]))</f>
        <v>918454</v>
      </c>
      <c r="R1335" s="11">
        <f>DatosLimpios[[#This Row],[Perdida economica UNK]] /DatosLimpios[[#This Row],[Nº de Usuarios Afectados]]</f>
        <v>6.797291971073129</v>
      </c>
      <c r="S1335" s="11" t="str">
        <f>IF(DatosLimpios[[#This Row],[Perdida $ por Usuario]]&gt;100, "Grave",IF(DatosLimpios[[#This Row],[Perdida $ por Usuario]]&gt;40, "Moderada","Leve"))</f>
        <v>Leve</v>
      </c>
      <c r="T1335" s="1" t="str">
        <f t="shared" si="20"/>
        <v>Unknown</v>
      </c>
      <c r="U1335" s="3" t="s">
        <v>15</v>
      </c>
      <c r="V1335" s="3" t="s">
        <v>49</v>
      </c>
      <c r="W1335" s="2">
        <v>15</v>
      </c>
      <c r="X1335" s="2" t="str">
        <f>IF(DatosLimpios[[#This Row],[Incident Resolution Time (in Hours)]]&gt;50,"Tardia",IF(DatosLimpios[[#This Row],[Incident Resolution Time (in Hours)]]&gt;20,"Media","Rapida" ))</f>
        <v>Rapida</v>
      </c>
    </row>
    <row r="1336" spans="1:24" x14ac:dyDescent="0.25">
      <c r="A1336" s="2">
        <v>1344</v>
      </c>
      <c r="B1336" s="3" t="s">
        <v>58</v>
      </c>
      <c r="C13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36" s="1" t="str">
        <f>IFERROR(VLOOKUP(DatosLimpios[[#This Row],[Paises]], TablaRegiones[],2,FALSE), "Otra")</f>
        <v>Oceanía</v>
      </c>
      <c r="E1336" s="2">
        <v>2017</v>
      </c>
      <c r="F1336" s="3" t="s">
        <v>50</v>
      </c>
      <c r="G1336" s="2">
        <f xml:space="preserve"> 2025 -DatosLimpios[[#This Row],[Year]]</f>
        <v>8</v>
      </c>
      <c r="H1336" s="1" t="str">
        <f>IF(TRIM(DatosLimpios[[#This Row],[Attack Type]])="","Unknown",PROPER(TRIM(LOWER(DatosLimpios[[#This Row],[Attack Type]]))))</f>
        <v>Phishing</v>
      </c>
      <c r="I1336" s="3" t="s">
        <v>18</v>
      </c>
      <c r="J133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36" s="11">
        <v>561</v>
      </c>
      <c r="L1336" s="11">
        <f>IF(DatosLimpios[[#This Row],[Financial Loss (in Million $) ]]="",0,ABS(DatosLimpios[[#This Row],[Financial Loss (in Million $) ]]))*1000</f>
        <v>561000</v>
      </c>
      <c r="M1336" s="11" t="str">
        <f>IF(DatosLimpios[[#This Row],[Perdida economica UNK]]&gt;4000000,"Alta", IF(DatosLimpios[[#This Row],[Perdida economica UNK]]&gt;100000,"Media", "Baja"))</f>
        <v>Media</v>
      </c>
      <c r="N1336" s="18" t="s">
        <v>1384</v>
      </c>
      <c r="O1336" s="3" t="s">
        <v>36</v>
      </c>
      <c r="P1336" s="2">
        <f>IF(DatosLimpios[[#This Row],[Number of Affected Users]]="six hundred",600,VALUE(DatosLimpios[[#This Row],[Number of Affected Users]]))</f>
        <v>450205</v>
      </c>
      <c r="Q1336" s="2">
        <f>IF(DatosLimpios[[#This Row],[Number of Affected Users]]="six hundred",600,VALUE(DatosLimpios[[#This Row],[Number of Affected Users]]))</f>
        <v>450205</v>
      </c>
      <c r="R1336" s="11">
        <f>DatosLimpios[[#This Row],[Perdida economica UNK]] /DatosLimpios[[#This Row],[Nº de Usuarios Afectados]]</f>
        <v>1.2460989993447429</v>
      </c>
      <c r="S1336" s="11" t="str">
        <f>IF(DatosLimpios[[#This Row],[Perdida $ por Usuario]]&gt;100, "Grave",IF(DatosLimpios[[#This Row],[Perdida $ por Usuario]]&gt;40, "Moderada","Leve"))</f>
        <v>Leve</v>
      </c>
      <c r="T1336" s="1" t="str">
        <f t="shared" si="20"/>
        <v>Unknown</v>
      </c>
      <c r="U1336" s="3" t="s">
        <v>52</v>
      </c>
      <c r="V1336" s="3" t="s">
        <v>49</v>
      </c>
      <c r="W1336" s="2">
        <v>32</v>
      </c>
      <c r="X1336" s="2" t="str">
        <f>IF(DatosLimpios[[#This Row],[Incident Resolution Time (in Hours)]]&gt;50,"Tardia",IF(DatosLimpios[[#This Row],[Incident Resolution Time (in Hours)]]&gt;20,"Media","Rapida" ))</f>
        <v>Media</v>
      </c>
    </row>
    <row r="1337" spans="1:24" x14ac:dyDescent="0.25">
      <c r="A1337" s="2">
        <v>1345</v>
      </c>
      <c r="B1337" s="3" t="s">
        <v>71</v>
      </c>
      <c r="C13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337" s="1" t="str">
        <f>IFERROR(VLOOKUP(DatosLimpios[[#This Row],[Paises]], TablaRegiones[],2,FALSE), "Otra")</f>
        <v>Asia</v>
      </c>
      <c r="E1337" s="2">
        <v>2016</v>
      </c>
      <c r="F1337" s="3" t="s">
        <v>63</v>
      </c>
      <c r="G1337" s="2">
        <f xml:space="preserve"> 2025 -DatosLimpios[[#This Row],[Year]]</f>
        <v>9</v>
      </c>
      <c r="H1337" s="1" t="str">
        <f>IF(TRIM(DatosLimpios[[#This Row],[Attack Type]])="","Unknown",PROPER(TRIM(LOWER(DatosLimpios[[#This Row],[Attack Type]]))))</f>
        <v>Malware</v>
      </c>
      <c r="I1337" s="3" t="s">
        <v>27</v>
      </c>
      <c r="J133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37" s="11">
        <v>8752</v>
      </c>
      <c r="L1337" s="11">
        <f>IF(DatosLimpios[[#This Row],[Financial Loss (in Million $) ]]="",0,ABS(DatosLimpios[[#This Row],[Financial Loss (in Million $) ]]))*1000</f>
        <v>8752000</v>
      </c>
      <c r="M1337" s="11" t="str">
        <f>IF(DatosLimpios[[#This Row],[Perdida economica UNK]]&gt;4000000,"Alta", IF(DatosLimpios[[#This Row],[Perdida economica UNK]]&gt;100000,"Media", "Baja"))</f>
        <v>Alta</v>
      </c>
      <c r="N1337" s="18" t="s">
        <v>1385</v>
      </c>
      <c r="O1337" s="3" t="s">
        <v>14</v>
      </c>
      <c r="P1337" s="2">
        <f>IF(DatosLimpios[[#This Row],[Number of Affected Users]]="six hundred",600,VALUE(DatosLimpios[[#This Row],[Number of Affected Users]]))</f>
        <v>476001</v>
      </c>
      <c r="Q1337" s="2">
        <f>IF(DatosLimpios[[#This Row],[Number of Affected Users]]="six hundred",600,VALUE(DatosLimpios[[#This Row],[Number of Affected Users]]))</f>
        <v>476001</v>
      </c>
      <c r="R1337" s="11">
        <f>DatosLimpios[[#This Row],[Perdida economica UNK]] /DatosLimpios[[#This Row],[Nº de Usuarios Afectados]]</f>
        <v>18.386515994714298</v>
      </c>
      <c r="S1337" s="11" t="str">
        <f>IF(DatosLimpios[[#This Row],[Perdida $ por Usuario]]&gt;100, "Grave",IF(DatosLimpios[[#This Row],[Perdida $ por Usuario]]&gt;40, "Moderada","Leve"))</f>
        <v>Leve</v>
      </c>
      <c r="T1337" s="1" t="str">
        <f t="shared" si="20"/>
        <v>Hacker Group</v>
      </c>
      <c r="U1337" s="3" t="s">
        <v>34</v>
      </c>
      <c r="V1337" s="3" t="s">
        <v>16</v>
      </c>
      <c r="W1337" s="2">
        <v>58</v>
      </c>
      <c r="X1337" s="2" t="str">
        <f>IF(DatosLimpios[[#This Row],[Incident Resolution Time (in Hours)]]&gt;50,"Tardia",IF(DatosLimpios[[#This Row],[Incident Resolution Time (in Hours)]]&gt;20,"Media","Rapida" ))</f>
        <v>Tardia</v>
      </c>
    </row>
    <row r="1338" spans="1:24" x14ac:dyDescent="0.25">
      <c r="A1338" s="2">
        <v>1346</v>
      </c>
      <c r="B1338" s="3" t="s">
        <v>60</v>
      </c>
      <c r="C13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38" s="1" t="str">
        <f>IFERROR(VLOOKUP(DatosLimpios[[#This Row],[Paises]], TablaRegiones[],2,FALSE), "Otra")</f>
        <v>Asia</v>
      </c>
      <c r="E1338" s="2">
        <v>2018</v>
      </c>
      <c r="F1338" s="3" t="s">
        <v>50</v>
      </c>
      <c r="G1338" s="2">
        <f xml:space="preserve"> 2025 -DatosLimpios[[#This Row],[Year]]</f>
        <v>7</v>
      </c>
      <c r="H1338" s="1" t="str">
        <f>IF(TRIM(DatosLimpios[[#This Row],[Attack Type]])="","Unknown",PROPER(TRIM(LOWER(DatosLimpios[[#This Row],[Attack Type]]))))</f>
        <v>Phishing</v>
      </c>
      <c r="I1338" s="3" t="s">
        <v>23</v>
      </c>
      <c r="J133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38" s="11">
        <v>6588</v>
      </c>
      <c r="L1338" s="11">
        <f>IF(DatosLimpios[[#This Row],[Financial Loss (in Million $) ]]="",0,ABS(DatosLimpios[[#This Row],[Financial Loss (in Million $) ]]))*1000</f>
        <v>6588000</v>
      </c>
      <c r="M1338" s="11" t="str">
        <f>IF(DatosLimpios[[#This Row],[Perdida economica UNK]]&gt;4000000,"Alta", IF(DatosLimpios[[#This Row],[Perdida economica UNK]]&gt;100000,"Media", "Baja"))</f>
        <v>Alta</v>
      </c>
      <c r="N1338" s="18" t="s">
        <v>1386</v>
      </c>
      <c r="O1338" s="3" t="s">
        <v>14</v>
      </c>
      <c r="P1338" s="2">
        <f>IF(DatosLimpios[[#This Row],[Number of Affected Users]]="six hundred",600,VALUE(DatosLimpios[[#This Row],[Number of Affected Users]]))</f>
        <v>503520</v>
      </c>
      <c r="Q1338" s="2">
        <f>IF(DatosLimpios[[#This Row],[Number of Affected Users]]="six hundred",600,VALUE(DatosLimpios[[#This Row],[Number of Affected Users]]))</f>
        <v>503520</v>
      </c>
      <c r="R1338" s="11">
        <f>DatosLimpios[[#This Row],[Perdida economica UNK]] /DatosLimpios[[#This Row],[Nº de Usuarios Afectados]]</f>
        <v>13.083889418493804</v>
      </c>
      <c r="S1338" s="11" t="str">
        <f>IF(DatosLimpios[[#This Row],[Perdida $ por Usuario]]&gt;100, "Grave",IF(DatosLimpios[[#This Row],[Perdida $ por Usuario]]&gt;40, "Moderada","Leve"))</f>
        <v>Leve</v>
      </c>
      <c r="T1338" s="1" t="str">
        <f t="shared" si="20"/>
        <v>Hacker Group</v>
      </c>
      <c r="U1338" s="3" t="s">
        <v>52</v>
      </c>
      <c r="V1338" s="3" t="s">
        <v>57</v>
      </c>
      <c r="W1338" s="2">
        <v>48</v>
      </c>
      <c r="X1338" s="2" t="str">
        <f>IF(DatosLimpios[[#This Row],[Incident Resolution Time (in Hours)]]&gt;50,"Tardia",IF(DatosLimpios[[#This Row],[Incident Resolution Time (in Hours)]]&gt;20,"Media","Rapida" ))</f>
        <v>Media</v>
      </c>
    </row>
    <row r="1339" spans="1:24" x14ac:dyDescent="0.25">
      <c r="A1339" s="2">
        <v>1347</v>
      </c>
      <c r="B1339" s="3" t="s">
        <v>87</v>
      </c>
      <c r="C13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39" s="1" t="str">
        <f>IFERROR(VLOOKUP(DatosLimpios[[#This Row],[Paises]], TablaRegiones[],2,FALSE), "Otra")</f>
        <v>América</v>
      </c>
      <c r="E1339" s="2">
        <v>2024</v>
      </c>
      <c r="F1339" s="3" t="s">
        <v>42</v>
      </c>
      <c r="G1339" s="2">
        <f xml:space="preserve"> 2025 -DatosLimpios[[#This Row],[Year]]</f>
        <v>1</v>
      </c>
      <c r="H1339" s="1" t="str">
        <f>IF(TRIM(DatosLimpios[[#This Row],[Attack Type]])="","Unknown",PROPER(TRIM(LOWER(DatosLimpios[[#This Row],[Attack Type]]))))</f>
        <v>Sql Injection</v>
      </c>
      <c r="I1339" s="3" t="s">
        <v>18</v>
      </c>
      <c r="J133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39" s="11">
        <v>8629</v>
      </c>
      <c r="L1339" s="11">
        <f>IF(DatosLimpios[[#This Row],[Financial Loss (in Million $) ]]="",0,ABS(DatosLimpios[[#This Row],[Financial Loss (in Million $) ]]))*1000</f>
        <v>8629000</v>
      </c>
      <c r="M1339" s="11" t="str">
        <f>IF(DatosLimpios[[#This Row],[Perdida economica UNK]]&gt;4000000,"Alta", IF(DatosLimpios[[#This Row],[Perdida economica UNK]]&gt;100000,"Media", "Baja"))</f>
        <v>Alta</v>
      </c>
      <c r="N1339" s="18" t="s">
        <v>1387</v>
      </c>
      <c r="O1339" s="3" t="s">
        <v>29</v>
      </c>
      <c r="P1339" s="2">
        <f>IF(DatosLimpios[[#This Row],[Number of Affected Users]]="six hundred",600,VALUE(DatosLimpios[[#This Row],[Number of Affected Users]]))</f>
        <v>457411</v>
      </c>
      <c r="Q1339" s="2">
        <f>IF(DatosLimpios[[#This Row],[Number of Affected Users]]="six hundred",600,VALUE(DatosLimpios[[#This Row],[Number of Affected Users]]))</f>
        <v>457411</v>
      </c>
      <c r="R1339" s="11">
        <f>DatosLimpios[[#This Row],[Perdida economica UNK]] /DatosLimpios[[#This Row],[Nº de Usuarios Afectados]]</f>
        <v>18.864872073474402</v>
      </c>
      <c r="S1339" s="11" t="str">
        <f>IF(DatosLimpios[[#This Row],[Perdida $ por Usuario]]&gt;100, "Grave",IF(DatosLimpios[[#This Row],[Perdida $ por Usuario]]&gt;40, "Moderada","Leve"))</f>
        <v>Leve</v>
      </c>
      <c r="T1339" s="1" t="str">
        <f t="shared" si="20"/>
        <v>Nation-state</v>
      </c>
      <c r="U1339" s="3" t="s">
        <v>52</v>
      </c>
      <c r="V1339" s="3" t="s">
        <v>16</v>
      </c>
      <c r="W1339" s="2">
        <v>34</v>
      </c>
      <c r="X1339" s="2" t="str">
        <f>IF(DatosLimpios[[#This Row],[Incident Resolution Time (in Hours)]]&gt;50,"Tardia",IF(DatosLimpios[[#This Row],[Incident Resolution Time (in Hours)]]&gt;20,"Media","Rapida" ))</f>
        <v>Media</v>
      </c>
    </row>
    <row r="1340" spans="1:24" x14ac:dyDescent="0.25">
      <c r="A1340" s="2">
        <v>1348</v>
      </c>
      <c r="B1340" s="3" t="s">
        <v>10</v>
      </c>
      <c r="C13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340" s="1" t="str">
        <f>IFERROR(VLOOKUP(DatosLimpios[[#This Row],[Paises]], TablaRegiones[],2,FALSE), "Otra")</f>
        <v>Asia</v>
      </c>
      <c r="E1340" s="2">
        <v>2018</v>
      </c>
      <c r="F1340" s="3" t="s">
        <v>63</v>
      </c>
      <c r="G1340" s="2">
        <f xml:space="preserve"> 2025 -DatosLimpios[[#This Row],[Year]]</f>
        <v>7</v>
      </c>
      <c r="H1340" s="1" t="str">
        <f>IF(TRIM(DatosLimpios[[#This Row],[Attack Type]])="","Unknown",PROPER(TRIM(LOWER(DatosLimpios[[#This Row],[Attack Type]]))))</f>
        <v>Malware</v>
      </c>
      <c r="I1340" s="3" t="s">
        <v>12</v>
      </c>
      <c r="J134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40" s="11">
        <v>6282</v>
      </c>
      <c r="L1340" s="11">
        <f>IF(DatosLimpios[[#This Row],[Financial Loss (in Million $) ]]="",0,ABS(DatosLimpios[[#This Row],[Financial Loss (in Million $) ]]))*1000</f>
        <v>6282000</v>
      </c>
      <c r="M1340" s="11" t="str">
        <f>IF(DatosLimpios[[#This Row],[Perdida economica UNK]]&gt;4000000,"Alta", IF(DatosLimpios[[#This Row],[Perdida economica UNK]]&gt;100000,"Media", "Baja"))</f>
        <v>Alta</v>
      </c>
      <c r="N1340" s="18" t="s">
        <v>1388</v>
      </c>
      <c r="O1340" s="3" t="s">
        <v>36</v>
      </c>
      <c r="P1340" s="2">
        <f>IF(DatosLimpios[[#This Row],[Number of Affected Users]]="six hundred",600,VALUE(DatosLimpios[[#This Row],[Number of Affected Users]]))</f>
        <v>580609</v>
      </c>
      <c r="Q1340" s="2">
        <f>IF(DatosLimpios[[#This Row],[Number of Affected Users]]="six hundred",600,VALUE(DatosLimpios[[#This Row],[Number of Affected Users]]))</f>
        <v>580609</v>
      </c>
      <c r="R1340" s="11">
        <f>DatosLimpios[[#This Row],[Perdida economica UNK]] /DatosLimpios[[#This Row],[Nº de Usuarios Afectados]]</f>
        <v>10.819673825242116</v>
      </c>
      <c r="S1340" s="11" t="str">
        <f>IF(DatosLimpios[[#This Row],[Perdida $ por Usuario]]&gt;100, "Grave",IF(DatosLimpios[[#This Row],[Perdida $ por Usuario]]&gt;40, "Moderada","Leve"))</f>
        <v>Leve</v>
      </c>
      <c r="T1340" s="1" t="str">
        <f t="shared" ref="T1340:T1403" si="21">IF(O1340="","Unknown",O1340)</f>
        <v>Unknown</v>
      </c>
      <c r="U1340" s="3" t="s">
        <v>25</v>
      </c>
      <c r="V1340" s="3" t="s">
        <v>31</v>
      </c>
      <c r="W1340" s="2">
        <v>29</v>
      </c>
      <c r="X1340" s="2" t="str">
        <f>IF(DatosLimpios[[#This Row],[Incident Resolution Time (in Hours)]]&gt;50,"Tardia",IF(DatosLimpios[[#This Row],[Incident Resolution Time (in Hours)]]&gt;20,"Media","Rapida" ))</f>
        <v>Media</v>
      </c>
    </row>
    <row r="1341" spans="1:24" x14ac:dyDescent="0.25">
      <c r="A1341" s="2">
        <v>1349</v>
      </c>
      <c r="B1341" s="3" t="s">
        <v>26</v>
      </c>
      <c r="C13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341" s="1" t="str">
        <f>IFERROR(VLOOKUP(DatosLimpios[[#This Row],[Paises]], TablaRegiones[],2,FALSE), "Otra")</f>
        <v>Europa</v>
      </c>
      <c r="E1341" s="2">
        <v>2022</v>
      </c>
      <c r="F1341" s="3" t="s">
        <v>50</v>
      </c>
      <c r="G1341" s="2">
        <f xml:space="preserve"> 2025 -DatosLimpios[[#This Row],[Year]]</f>
        <v>3</v>
      </c>
      <c r="H1341" s="1" t="str">
        <f>IF(TRIM(DatosLimpios[[#This Row],[Attack Type]])="","Unknown",PROPER(TRIM(LOWER(DatosLimpios[[#This Row],[Attack Type]]))))</f>
        <v>Phishing</v>
      </c>
      <c r="I1341" s="3" t="s">
        <v>46</v>
      </c>
      <c r="J134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41" s="11">
        <v>1845</v>
      </c>
      <c r="L1341" s="11">
        <f>IF(DatosLimpios[[#This Row],[Financial Loss (in Million $) ]]="",0,ABS(DatosLimpios[[#This Row],[Financial Loss (in Million $) ]]))*1000</f>
        <v>1845000</v>
      </c>
      <c r="M1341" s="11" t="str">
        <f>IF(DatosLimpios[[#This Row],[Perdida economica UNK]]&gt;4000000,"Alta", IF(DatosLimpios[[#This Row],[Perdida economica UNK]]&gt;100000,"Media", "Baja"))</f>
        <v>Media</v>
      </c>
      <c r="N1341" s="18" t="s">
        <v>1389</v>
      </c>
      <c r="O1341" s="3" t="s">
        <v>14</v>
      </c>
      <c r="P1341" s="2">
        <f>IF(DatosLimpios[[#This Row],[Number of Affected Users]]="six hundred",600,VALUE(DatosLimpios[[#This Row],[Number of Affected Users]]))</f>
        <v>848022</v>
      </c>
      <c r="Q1341" s="2">
        <f>IF(DatosLimpios[[#This Row],[Number of Affected Users]]="six hundred",600,VALUE(DatosLimpios[[#This Row],[Number of Affected Users]]))</f>
        <v>848022</v>
      </c>
      <c r="R1341" s="11">
        <f>DatosLimpios[[#This Row],[Perdida economica UNK]] /DatosLimpios[[#This Row],[Nº de Usuarios Afectados]]</f>
        <v>2.1756511033911856</v>
      </c>
      <c r="S1341" s="11" t="str">
        <f>IF(DatosLimpios[[#This Row],[Perdida $ por Usuario]]&gt;100, "Grave",IF(DatosLimpios[[#This Row],[Perdida $ por Usuario]]&gt;40, "Moderada","Leve"))</f>
        <v>Leve</v>
      </c>
      <c r="T1341" s="1" t="str">
        <f t="shared" si="21"/>
        <v>Hacker Group</v>
      </c>
      <c r="U1341" s="3" t="s">
        <v>34</v>
      </c>
      <c r="V1341" s="3" t="s">
        <v>37</v>
      </c>
      <c r="W1341" s="2">
        <v>10</v>
      </c>
      <c r="X1341" s="2" t="str">
        <f>IF(DatosLimpios[[#This Row],[Incident Resolution Time (in Hours)]]&gt;50,"Tardia",IF(DatosLimpios[[#This Row],[Incident Resolution Time (in Hours)]]&gt;20,"Media","Rapida" ))</f>
        <v>Rapida</v>
      </c>
    </row>
    <row r="1342" spans="1:24" x14ac:dyDescent="0.25">
      <c r="A1342" s="2">
        <v>1350</v>
      </c>
      <c r="B1342" s="3" t="s">
        <v>66</v>
      </c>
      <c r="C13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42" s="1" t="str">
        <f>IFERROR(VLOOKUP(DatosLimpios[[#This Row],[Paises]], TablaRegiones[],2,FALSE), "Otra")</f>
        <v>América</v>
      </c>
      <c r="E1342" s="2">
        <v>2022</v>
      </c>
      <c r="F1342" s="3" t="s">
        <v>50</v>
      </c>
      <c r="G1342" s="2">
        <f xml:space="preserve"> 2025 -DatosLimpios[[#This Row],[Year]]</f>
        <v>3</v>
      </c>
      <c r="H1342" s="1" t="str">
        <f>IF(TRIM(DatosLimpios[[#This Row],[Attack Type]])="","Unknown",PROPER(TRIM(LOWER(DatosLimpios[[#This Row],[Attack Type]]))))</f>
        <v>Phishing</v>
      </c>
      <c r="I1342" s="3" t="s">
        <v>12</v>
      </c>
      <c r="J134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42" s="11">
        <v>7542</v>
      </c>
      <c r="L1342" s="11">
        <f>IF(DatosLimpios[[#This Row],[Financial Loss (in Million $) ]]="",0,ABS(DatosLimpios[[#This Row],[Financial Loss (in Million $) ]]))*1000</f>
        <v>7542000</v>
      </c>
      <c r="M1342" s="11" t="str">
        <f>IF(DatosLimpios[[#This Row],[Perdida economica UNK]]&gt;4000000,"Alta", IF(DatosLimpios[[#This Row],[Perdida economica UNK]]&gt;100000,"Media", "Baja"))</f>
        <v>Alta</v>
      </c>
      <c r="N1342" s="18" t="s">
        <v>1390</v>
      </c>
      <c r="O1342" s="3" t="s">
        <v>36</v>
      </c>
      <c r="P1342" s="2">
        <f>IF(DatosLimpios[[#This Row],[Number of Affected Users]]="six hundred",600,VALUE(DatosLimpios[[#This Row],[Number of Affected Users]]))</f>
        <v>761590</v>
      </c>
      <c r="Q1342" s="2">
        <f>IF(DatosLimpios[[#This Row],[Number of Affected Users]]="six hundred",600,VALUE(DatosLimpios[[#This Row],[Number of Affected Users]]))</f>
        <v>761590</v>
      </c>
      <c r="R1342" s="11">
        <f>DatosLimpios[[#This Row],[Perdida economica UNK]] /DatosLimpios[[#This Row],[Nº de Usuarios Afectados]]</f>
        <v>9.9029661628960461</v>
      </c>
      <c r="S1342" s="11" t="str">
        <f>IF(DatosLimpios[[#This Row],[Perdida $ por Usuario]]&gt;100, "Grave",IF(DatosLimpios[[#This Row],[Perdida $ por Usuario]]&gt;40, "Moderada","Leve"))</f>
        <v>Leve</v>
      </c>
      <c r="T1342" s="1" t="str">
        <f t="shared" si="21"/>
        <v>Unknown</v>
      </c>
      <c r="U1342" s="3" t="s">
        <v>15</v>
      </c>
      <c r="V1342" s="3" t="s">
        <v>31</v>
      </c>
      <c r="W1342" s="2">
        <v>45</v>
      </c>
      <c r="X1342" s="2" t="str">
        <f>IF(DatosLimpios[[#This Row],[Incident Resolution Time (in Hours)]]&gt;50,"Tardia",IF(DatosLimpios[[#This Row],[Incident Resolution Time (in Hours)]]&gt;20,"Media","Rapida" ))</f>
        <v>Media</v>
      </c>
    </row>
    <row r="1343" spans="1:24" x14ac:dyDescent="0.25">
      <c r="A1343" s="2">
        <v>1351</v>
      </c>
      <c r="B1343" s="3" t="s">
        <v>66</v>
      </c>
      <c r="C13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43" s="1" t="str">
        <f>IFERROR(VLOOKUP(DatosLimpios[[#This Row],[Paises]], TablaRegiones[],2,FALSE), "Otra")</f>
        <v>América</v>
      </c>
      <c r="E1343" s="2">
        <v>2022</v>
      </c>
      <c r="F1343" s="3" t="s">
        <v>39</v>
      </c>
      <c r="G1343" s="2">
        <f xml:space="preserve"> 2025 -DatosLimpios[[#This Row],[Year]]</f>
        <v>3</v>
      </c>
      <c r="H1343" s="1" t="str">
        <f>IF(TRIM(DatosLimpios[[#This Row],[Attack Type]])="","Unknown",PROPER(TRIM(LOWER(DatosLimpios[[#This Row],[Attack Type]]))))</f>
        <v>Ddos</v>
      </c>
      <c r="I1343" s="3" t="s">
        <v>12</v>
      </c>
      <c r="J134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43" s="11">
        <v>1768</v>
      </c>
      <c r="L1343" s="11">
        <f>IF(DatosLimpios[[#This Row],[Financial Loss (in Million $) ]]="",0,ABS(DatosLimpios[[#This Row],[Financial Loss (in Million $) ]]))*1000</f>
        <v>1768000</v>
      </c>
      <c r="M1343" s="11" t="str">
        <f>IF(DatosLimpios[[#This Row],[Perdida economica UNK]]&gt;4000000,"Alta", IF(DatosLimpios[[#This Row],[Perdida economica UNK]]&gt;100000,"Media", "Baja"))</f>
        <v>Media</v>
      </c>
      <c r="N1343" s="18" t="s">
        <v>1391</v>
      </c>
      <c r="O1343" s="3" t="s">
        <v>29</v>
      </c>
      <c r="P1343" s="2">
        <f>IF(DatosLimpios[[#This Row],[Number of Affected Users]]="six hundred",600,VALUE(DatosLimpios[[#This Row],[Number of Affected Users]]))</f>
        <v>366968</v>
      </c>
      <c r="Q1343" s="2">
        <f>IF(DatosLimpios[[#This Row],[Number of Affected Users]]="six hundred",600,VALUE(DatosLimpios[[#This Row],[Number of Affected Users]]))</f>
        <v>366968</v>
      </c>
      <c r="R1343" s="11">
        <f>DatosLimpios[[#This Row],[Perdida economica UNK]] /DatosLimpios[[#This Row],[Nº de Usuarios Afectados]]</f>
        <v>4.81785877787709</v>
      </c>
      <c r="S1343" s="11" t="str">
        <f>IF(DatosLimpios[[#This Row],[Perdida $ por Usuario]]&gt;100, "Grave",IF(DatosLimpios[[#This Row],[Perdida $ por Usuario]]&gt;40, "Moderada","Leve"))</f>
        <v>Leve</v>
      </c>
      <c r="T1343" s="1" t="str">
        <f t="shared" si="21"/>
        <v>Nation-state</v>
      </c>
      <c r="U1343" s="3" t="s">
        <v>34</v>
      </c>
      <c r="V1343" s="3" t="s">
        <v>16</v>
      </c>
      <c r="W1343" s="2">
        <v>47</v>
      </c>
      <c r="X1343" s="2" t="str">
        <f>IF(DatosLimpios[[#This Row],[Incident Resolution Time (in Hours)]]&gt;50,"Tardia",IF(DatosLimpios[[#This Row],[Incident Resolution Time (in Hours)]]&gt;20,"Media","Rapida" ))</f>
        <v>Media</v>
      </c>
    </row>
    <row r="1344" spans="1:24" x14ac:dyDescent="0.25">
      <c r="A1344" s="2">
        <v>1352</v>
      </c>
      <c r="B1344" s="3" t="s">
        <v>66</v>
      </c>
      <c r="C13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44" s="1" t="str">
        <f>IFERROR(VLOOKUP(DatosLimpios[[#This Row],[Paises]], TablaRegiones[],2,FALSE), "Otra")</f>
        <v>América</v>
      </c>
      <c r="E1344" s="2">
        <v>2021</v>
      </c>
      <c r="F1344" s="3" t="s">
        <v>22</v>
      </c>
      <c r="G1344" s="2">
        <f xml:space="preserve"> 2025 -DatosLimpios[[#This Row],[Year]]</f>
        <v>4</v>
      </c>
      <c r="H1344" s="1" t="str">
        <f>IF(TRIM(DatosLimpios[[#This Row],[Attack Type]])="","Unknown",PROPER(TRIM(LOWER(DatosLimpios[[#This Row],[Attack Type]]))))</f>
        <v>Man-In-The-Middle</v>
      </c>
      <c r="I1344" s="3" t="s">
        <v>12</v>
      </c>
      <c r="J134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44" s="11">
        <v>2795</v>
      </c>
      <c r="L1344" s="11">
        <f>IF(DatosLimpios[[#This Row],[Financial Loss (in Million $) ]]="",0,ABS(DatosLimpios[[#This Row],[Financial Loss (in Million $) ]]))*1000</f>
        <v>2795000</v>
      </c>
      <c r="M1344" s="11" t="str">
        <f>IF(DatosLimpios[[#This Row],[Perdida economica UNK]]&gt;4000000,"Alta", IF(DatosLimpios[[#This Row],[Perdida economica UNK]]&gt;100000,"Media", "Baja"))</f>
        <v>Media</v>
      </c>
      <c r="N1344" s="18" t="s">
        <v>1392</v>
      </c>
      <c r="O1344" s="3" t="s">
        <v>33</v>
      </c>
      <c r="P1344" s="2">
        <f>IF(DatosLimpios[[#This Row],[Number of Affected Users]]="six hundred",600,VALUE(DatosLimpios[[#This Row],[Number of Affected Users]]))</f>
        <v>625370</v>
      </c>
      <c r="Q1344" s="2">
        <f>IF(DatosLimpios[[#This Row],[Number of Affected Users]]="six hundred",600,VALUE(DatosLimpios[[#This Row],[Number of Affected Users]]))</f>
        <v>625370</v>
      </c>
      <c r="R1344" s="11">
        <f>DatosLimpios[[#This Row],[Perdida economica UNK]] /DatosLimpios[[#This Row],[Nº de Usuarios Afectados]]</f>
        <v>4.4693541423477301</v>
      </c>
      <c r="S1344" s="11" t="str">
        <f>IF(DatosLimpios[[#This Row],[Perdida $ por Usuario]]&gt;100, "Grave",IF(DatosLimpios[[#This Row],[Perdida $ por Usuario]]&gt;40, "Moderada","Leve"))</f>
        <v>Leve</v>
      </c>
      <c r="T1344" s="1" t="str">
        <f t="shared" si="21"/>
        <v>Insider</v>
      </c>
      <c r="U1344" s="3" t="s">
        <v>34</v>
      </c>
      <c r="V1344" s="3" t="s">
        <v>49</v>
      </c>
      <c r="W1344" s="2">
        <v>24</v>
      </c>
      <c r="X1344" s="2" t="str">
        <f>IF(DatosLimpios[[#This Row],[Incident Resolution Time (in Hours)]]&gt;50,"Tardia",IF(DatosLimpios[[#This Row],[Incident Resolution Time (in Hours)]]&gt;20,"Media","Rapida" ))</f>
        <v>Media</v>
      </c>
    </row>
    <row r="1345" spans="1:24" x14ac:dyDescent="0.25">
      <c r="A1345" s="2">
        <v>1353</v>
      </c>
      <c r="B1345" s="3" t="s">
        <v>26</v>
      </c>
      <c r="C13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345" s="1" t="str">
        <f>IFERROR(VLOOKUP(DatosLimpios[[#This Row],[Paises]], TablaRegiones[],2,FALSE), "Otra")</f>
        <v>Europa</v>
      </c>
      <c r="E1345" s="2">
        <v>2018</v>
      </c>
      <c r="F1345" s="3" t="s">
        <v>17</v>
      </c>
      <c r="G1345" s="2">
        <f xml:space="preserve"> 2025 -DatosLimpios[[#This Row],[Year]]</f>
        <v>7</v>
      </c>
      <c r="H1345" s="1" t="str">
        <f>IF(TRIM(DatosLimpios[[#This Row],[Attack Type]])="","Unknown",PROPER(TRIM(LOWER(DatosLimpios[[#This Row],[Attack Type]]))))</f>
        <v>Ransomware</v>
      </c>
      <c r="I1345" s="3" t="s">
        <v>47</v>
      </c>
      <c r="J134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45" s="11">
        <v>6001</v>
      </c>
      <c r="L1345" s="11">
        <f>IF(DatosLimpios[[#This Row],[Financial Loss (in Million $) ]]="",0,ABS(DatosLimpios[[#This Row],[Financial Loss (in Million $) ]]))*1000</f>
        <v>6001000</v>
      </c>
      <c r="M1345" s="11" t="str">
        <f>IF(DatosLimpios[[#This Row],[Perdida economica UNK]]&gt;4000000,"Alta", IF(DatosLimpios[[#This Row],[Perdida economica UNK]]&gt;100000,"Media", "Baja"))</f>
        <v>Alta</v>
      </c>
      <c r="N1345" s="18" t="s">
        <v>1393</v>
      </c>
      <c r="O1345" s="3" t="s">
        <v>36</v>
      </c>
      <c r="P1345" s="2">
        <f>IF(DatosLimpios[[#This Row],[Number of Affected Users]]="six hundred",600,VALUE(DatosLimpios[[#This Row],[Number of Affected Users]]))</f>
        <v>193378</v>
      </c>
      <c r="Q1345" s="2">
        <f>IF(DatosLimpios[[#This Row],[Number of Affected Users]]="six hundred",600,VALUE(DatosLimpios[[#This Row],[Number of Affected Users]]))</f>
        <v>193378</v>
      </c>
      <c r="R1345" s="11">
        <f>DatosLimpios[[#This Row],[Perdida economica UNK]] /DatosLimpios[[#This Row],[Nº de Usuarios Afectados]]</f>
        <v>31.03248559815491</v>
      </c>
      <c r="S1345" s="11" t="str">
        <f>IF(DatosLimpios[[#This Row],[Perdida $ por Usuario]]&gt;100, "Grave",IF(DatosLimpios[[#This Row],[Perdida $ por Usuario]]&gt;40, "Moderada","Leve"))</f>
        <v>Leve</v>
      </c>
      <c r="T1345" s="1" t="str">
        <f t="shared" si="21"/>
        <v>Unknown</v>
      </c>
      <c r="U1345" s="3" t="s">
        <v>15</v>
      </c>
      <c r="V1345" s="3" t="s">
        <v>57</v>
      </c>
      <c r="W1345" s="2">
        <v>32</v>
      </c>
      <c r="X1345" s="2" t="str">
        <f>IF(DatosLimpios[[#This Row],[Incident Resolution Time (in Hours)]]&gt;50,"Tardia",IF(DatosLimpios[[#This Row],[Incident Resolution Time (in Hours)]]&gt;20,"Media","Rapida" ))</f>
        <v>Media</v>
      </c>
    </row>
    <row r="1346" spans="1:24" x14ac:dyDescent="0.25">
      <c r="A1346" s="2">
        <v>1354</v>
      </c>
      <c r="B1346" s="3" t="s">
        <v>66</v>
      </c>
      <c r="C13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46" s="1" t="str">
        <f>IFERROR(VLOOKUP(DatosLimpios[[#This Row],[Paises]], TablaRegiones[],2,FALSE), "Otra")</f>
        <v>América</v>
      </c>
      <c r="E1346" s="2">
        <v>2024</v>
      </c>
      <c r="F1346" s="3" t="s">
        <v>39</v>
      </c>
      <c r="G1346" s="2">
        <f xml:space="preserve"> 2025 -DatosLimpios[[#This Row],[Year]]</f>
        <v>1</v>
      </c>
      <c r="H1346" s="1" t="str">
        <f>IF(TRIM(DatosLimpios[[#This Row],[Attack Type]])="","Unknown",PROPER(TRIM(LOWER(DatosLimpios[[#This Row],[Attack Type]]))))</f>
        <v>Ddos</v>
      </c>
      <c r="I1346" s="3" t="s">
        <v>47</v>
      </c>
      <c r="J134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46" s="11">
        <v>9234</v>
      </c>
      <c r="L1346" s="11">
        <f>IF(DatosLimpios[[#This Row],[Financial Loss (in Million $) ]]="",0,ABS(DatosLimpios[[#This Row],[Financial Loss (in Million $) ]]))*1000</f>
        <v>9234000</v>
      </c>
      <c r="M1346" s="11" t="str">
        <f>IF(DatosLimpios[[#This Row],[Perdida economica UNK]]&gt;4000000,"Alta", IF(DatosLimpios[[#This Row],[Perdida economica UNK]]&gt;100000,"Media", "Baja"))</f>
        <v>Alta</v>
      </c>
      <c r="N1346" s="18" t="s">
        <v>1394</v>
      </c>
      <c r="O1346" s="3" t="s">
        <v>33</v>
      </c>
      <c r="P1346" s="2">
        <f>IF(DatosLimpios[[#This Row],[Number of Affected Users]]="six hundred",600,VALUE(DatosLimpios[[#This Row],[Number of Affected Users]]))</f>
        <v>375691</v>
      </c>
      <c r="Q1346" s="2">
        <f>IF(DatosLimpios[[#This Row],[Number of Affected Users]]="six hundred",600,VALUE(DatosLimpios[[#This Row],[Number of Affected Users]]))</f>
        <v>375691</v>
      </c>
      <c r="R1346" s="11">
        <f>DatosLimpios[[#This Row],[Perdida economica UNK]] /DatosLimpios[[#This Row],[Nº de Usuarios Afectados]]</f>
        <v>24.578709631053179</v>
      </c>
      <c r="S1346" s="11" t="str">
        <f>IF(DatosLimpios[[#This Row],[Perdida $ por Usuario]]&gt;100, "Grave",IF(DatosLimpios[[#This Row],[Perdida $ por Usuario]]&gt;40, "Moderada","Leve"))</f>
        <v>Leve</v>
      </c>
      <c r="T1346" s="1" t="str">
        <f t="shared" si="21"/>
        <v>Insider</v>
      </c>
      <c r="U1346" s="3" t="s">
        <v>52</v>
      </c>
      <c r="V1346" s="3" t="s">
        <v>57</v>
      </c>
      <c r="W1346" s="2">
        <v>21</v>
      </c>
      <c r="X1346" s="2" t="str">
        <f>IF(DatosLimpios[[#This Row],[Incident Resolution Time (in Hours)]]&gt;50,"Tardia",IF(DatosLimpios[[#This Row],[Incident Resolution Time (in Hours)]]&gt;20,"Media","Rapida" ))</f>
        <v>Media</v>
      </c>
    </row>
    <row r="1347" spans="1:24" x14ac:dyDescent="0.25">
      <c r="A1347" s="2">
        <v>1355</v>
      </c>
      <c r="B1347" s="3" t="s">
        <v>58</v>
      </c>
      <c r="C13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47" s="1" t="str">
        <f>IFERROR(VLOOKUP(DatosLimpios[[#This Row],[Paises]], TablaRegiones[],2,FALSE), "Otra")</f>
        <v>Oceanía</v>
      </c>
      <c r="E1347" s="2">
        <v>2017</v>
      </c>
      <c r="F1347" s="3" t="s">
        <v>42</v>
      </c>
      <c r="G1347" s="2">
        <f xml:space="preserve"> 2025 -DatosLimpios[[#This Row],[Year]]</f>
        <v>8</v>
      </c>
      <c r="H1347" s="1" t="str">
        <f>IF(TRIM(DatosLimpios[[#This Row],[Attack Type]])="","Unknown",PROPER(TRIM(LOWER(DatosLimpios[[#This Row],[Attack Type]]))))</f>
        <v>Sql Injection</v>
      </c>
      <c r="I1347" s="3" t="s">
        <v>46</v>
      </c>
      <c r="J134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47" s="11">
        <v>721</v>
      </c>
      <c r="L1347" s="11">
        <f>IF(DatosLimpios[[#This Row],[Financial Loss (in Million $) ]]="",0,ABS(DatosLimpios[[#This Row],[Financial Loss (in Million $) ]]))*1000</f>
        <v>721000</v>
      </c>
      <c r="M1347" s="11" t="str">
        <f>IF(DatosLimpios[[#This Row],[Perdida economica UNK]]&gt;4000000,"Alta", IF(DatosLimpios[[#This Row],[Perdida economica UNK]]&gt;100000,"Media", "Baja"))</f>
        <v>Media</v>
      </c>
      <c r="N1347" s="18" t="s">
        <v>1395</v>
      </c>
      <c r="O1347" s="3" t="s">
        <v>33</v>
      </c>
      <c r="P1347" s="2">
        <f>IF(DatosLimpios[[#This Row],[Number of Affected Users]]="six hundred",600,VALUE(DatosLimpios[[#This Row],[Number of Affected Users]]))</f>
        <v>526324</v>
      </c>
      <c r="Q1347" s="2">
        <f>IF(DatosLimpios[[#This Row],[Number of Affected Users]]="six hundred",600,VALUE(DatosLimpios[[#This Row],[Number of Affected Users]]))</f>
        <v>526324</v>
      </c>
      <c r="R1347" s="11">
        <f>DatosLimpios[[#This Row],[Perdida economica UNK]] /DatosLimpios[[#This Row],[Nº de Usuarios Afectados]]</f>
        <v>1.3698786298933736</v>
      </c>
      <c r="S1347" s="11" t="str">
        <f>IF(DatosLimpios[[#This Row],[Perdida $ por Usuario]]&gt;100, "Grave",IF(DatosLimpios[[#This Row],[Perdida $ por Usuario]]&gt;40, "Moderada","Leve"))</f>
        <v>Leve</v>
      </c>
      <c r="T1347" s="1" t="str">
        <f t="shared" si="21"/>
        <v>Insider</v>
      </c>
      <c r="U1347" s="3" t="s">
        <v>15</v>
      </c>
      <c r="V1347" s="3" t="s">
        <v>16</v>
      </c>
      <c r="W1347" s="2">
        <v>39</v>
      </c>
      <c r="X1347" s="2" t="str">
        <f>IF(DatosLimpios[[#This Row],[Incident Resolution Time (in Hours)]]&gt;50,"Tardia",IF(DatosLimpios[[#This Row],[Incident Resolution Time (in Hours)]]&gt;20,"Media","Rapida" ))</f>
        <v>Media</v>
      </c>
    </row>
    <row r="1348" spans="1:24" x14ac:dyDescent="0.25">
      <c r="A1348" s="2">
        <v>1356</v>
      </c>
      <c r="B1348" s="3" t="s">
        <v>41</v>
      </c>
      <c r="C13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348" s="1" t="str">
        <f>IFERROR(VLOOKUP(DatosLimpios[[#This Row],[Paises]], TablaRegiones[],2,FALSE), "Otra")</f>
        <v>Europa</v>
      </c>
      <c r="E1348" s="2">
        <v>2020</v>
      </c>
      <c r="F1348" s="3" t="s">
        <v>63</v>
      </c>
      <c r="G1348" s="2">
        <f xml:space="preserve"> 2025 -DatosLimpios[[#This Row],[Year]]</f>
        <v>5</v>
      </c>
      <c r="H1348" s="1" t="str">
        <f>IF(TRIM(DatosLimpios[[#This Row],[Attack Type]])="","Unknown",PROPER(TRIM(LOWER(DatosLimpios[[#This Row],[Attack Type]]))))</f>
        <v>Malware</v>
      </c>
      <c r="I1348" s="3" t="s">
        <v>47</v>
      </c>
      <c r="J134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48" s="11">
        <v>7642</v>
      </c>
      <c r="L1348" s="11">
        <f>IF(DatosLimpios[[#This Row],[Financial Loss (in Million $) ]]="",0,ABS(DatosLimpios[[#This Row],[Financial Loss (in Million $) ]]))*1000</f>
        <v>7642000</v>
      </c>
      <c r="M1348" s="11" t="str">
        <f>IF(DatosLimpios[[#This Row],[Perdida economica UNK]]&gt;4000000,"Alta", IF(DatosLimpios[[#This Row],[Perdida economica UNK]]&gt;100000,"Media", "Baja"))</f>
        <v>Alta</v>
      </c>
      <c r="N1348" s="18" t="s">
        <v>1396</v>
      </c>
      <c r="O1348" s="3" t="s">
        <v>14</v>
      </c>
      <c r="P1348" s="2">
        <f>IF(DatosLimpios[[#This Row],[Number of Affected Users]]="six hundred",600,VALUE(DatosLimpios[[#This Row],[Number of Affected Users]]))</f>
        <v>50468</v>
      </c>
      <c r="Q1348" s="2">
        <f>IF(DatosLimpios[[#This Row],[Number of Affected Users]]="six hundred",600,VALUE(DatosLimpios[[#This Row],[Number of Affected Users]]))</f>
        <v>50468</v>
      </c>
      <c r="R1348" s="11">
        <f>DatosLimpios[[#This Row],[Perdida economica UNK]] /DatosLimpios[[#This Row],[Nº de Usuarios Afectados]]</f>
        <v>151.42268368074821</v>
      </c>
      <c r="S1348" s="11" t="str">
        <f>IF(DatosLimpios[[#This Row],[Perdida $ por Usuario]]&gt;100, "Grave",IF(DatosLimpios[[#This Row],[Perdida $ por Usuario]]&gt;40, "Moderada","Leve"))</f>
        <v>Grave</v>
      </c>
      <c r="T1348" s="1" t="str">
        <f t="shared" si="21"/>
        <v>Hacker Group</v>
      </c>
      <c r="U1348" s="3" t="s">
        <v>34</v>
      </c>
      <c r="V1348" s="3" t="s">
        <v>31</v>
      </c>
      <c r="W1348" s="2">
        <v>64</v>
      </c>
      <c r="X1348" s="2" t="str">
        <f>IF(DatosLimpios[[#This Row],[Incident Resolution Time (in Hours)]]&gt;50,"Tardia",IF(DatosLimpios[[#This Row],[Incident Resolution Time (in Hours)]]&gt;20,"Media","Rapida" ))</f>
        <v>Tardia</v>
      </c>
    </row>
    <row r="1349" spans="1:24" x14ac:dyDescent="0.25">
      <c r="A1349" s="2">
        <v>1357</v>
      </c>
      <c r="B1349" s="3" t="s">
        <v>45</v>
      </c>
      <c r="C13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49" s="1" t="str">
        <f>IFERROR(VLOOKUP(DatosLimpios[[#This Row],[Paises]], TablaRegiones[],2,FALSE), "Otra")</f>
        <v>Asia</v>
      </c>
      <c r="E1349" s="2">
        <v>2020</v>
      </c>
      <c r="F1349" s="3" t="s">
        <v>50</v>
      </c>
      <c r="G1349" s="2">
        <f xml:space="preserve"> 2025 -DatosLimpios[[#This Row],[Year]]</f>
        <v>5</v>
      </c>
      <c r="H1349" s="1" t="str">
        <f>IF(TRIM(DatosLimpios[[#This Row],[Attack Type]])="","Unknown",PROPER(TRIM(LOWER(DatosLimpios[[#This Row],[Attack Type]]))))</f>
        <v>Phishing</v>
      </c>
      <c r="I1349" s="3" t="s">
        <v>23</v>
      </c>
      <c r="J134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49" s="11">
        <v>32</v>
      </c>
      <c r="L1349" s="11">
        <f>IF(DatosLimpios[[#This Row],[Financial Loss (in Million $) ]]="",0,ABS(DatosLimpios[[#This Row],[Financial Loss (in Million $) ]]))*1000</f>
        <v>32000</v>
      </c>
      <c r="M1349" s="11" t="str">
        <f>IF(DatosLimpios[[#This Row],[Perdida economica UNK]]&gt;4000000,"Alta", IF(DatosLimpios[[#This Row],[Perdida economica UNK]]&gt;100000,"Media", "Baja"))</f>
        <v>Baja</v>
      </c>
      <c r="N1349" s="18" t="s">
        <v>1397</v>
      </c>
      <c r="O1349" s="3" t="s">
        <v>33</v>
      </c>
      <c r="P1349" s="2">
        <f>IF(DatosLimpios[[#This Row],[Number of Affected Users]]="six hundred",600,VALUE(DatosLimpios[[#This Row],[Number of Affected Users]]))</f>
        <v>922656</v>
      </c>
      <c r="Q1349" s="2">
        <f>IF(DatosLimpios[[#This Row],[Number of Affected Users]]="six hundred",600,VALUE(DatosLimpios[[#This Row],[Number of Affected Users]]))</f>
        <v>922656</v>
      </c>
      <c r="R1349" s="11">
        <f>DatosLimpios[[#This Row],[Perdida economica UNK]] /DatosLimpios[[#This Row],[Nº de Usuarios Afectados]]</f>
        <v>3.4682481878403219E-2</v>
      </c>
      <c r="S1349" s="11" t="str">
        <f>IF(DatosLimpios[[#This Row],[Perdida $ por Usuario]]&gt;100, "Grave",IF(DatosLimpios[[#This Row],[Perdida $ por Usuario]]&gt;40, "Moderada","Leve"))</f>
        <v>Leve</v>
      </c>
      <c r="T1349" s="1" t="str">
        <f t="shared" si="21"/>
        <v>Insider</v>
      </c>
      <c r="U1349" s="3" t="s">
        <v>52</v>
      </c>
      <c r="V1349" s="3" t="s">
        <v>31</v>
      </c>
      <c r="W1349" s="2">
        <v>17</v>
      </c>
      <c r="X1349" s="2" t="str">
        <f>IF(DatosLimpios[[#This Row],[Incident Resolution Time (in Hours)]]&gt;50,"Tardia",IF(DatosLimpios[[#This Row],[Incident Resolution Time (in Hours)]]&gt;20,"Media","Rapida" ))</f>
        <v>Rapida</v>
      </c>
    </row>
    <row r="1350" spans="1:24" x14ac:dyDescent="0.25">
      <c r="A1350" s="2">
        <v>1358</v>
      </c>
      <c r="B1350" s="3" t="s">
        <v>45</v>
      </c>
      <c r="C13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50" s="1" t="str">
        <f>IFERROR(VLOOKUP(DatosLimpios[[#This Row],[Paises]], TablaRegiones[],2,FALSE), "Otra")</f>
        <v>Asia</v>
      </c>
      <c r="E1350" s="2">
        <v>2018</v>
      </c>
      <c r="F1350" s="3" t="s">
        <v>17</v>
      </c>
      <c r="G1350" s="2">
        <f xml:space="preserve"> 2025 -DatosLimpios[[#This Row],[Year]]</f>
        <v>7</v>
      </c>
      <c r="H1350" s="1" t="str">
        <f>IF(TRIM(DatosLimpios[[#This Row],[Attack Type]])="","Unknown",PROPER(TRIM(LOWER(DatosLimpios[[#This Row],[Attack Type]]))))</f>
        <v>Ransomware</v>
      </c>
      <c r="I1350" s="3" t="s">
        <v>18</v>
      </c>
      <c r="J135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50" s="11">
        <v>6259</v>
      </c>
      <c r="L1350" s="11">
        <f>IF(DatosLimpios[[#This Row],[Financial Loss (in Million $) ]]="",0,ABS(DatosLimpios[[#This Row],[Financial Loss (in Million $) ]]))*1000</f>
        <v>6259000</v>
      </c>
      <c r="M1350" s="11" t="str">
        <f>IF(DatosLimpios[[#This Row],[Perdida economica UNK]]&gt;4000000,"Alta", IF(DatosLimpios[[#This Row],[Perdida economica UNK]]&gt;100000,"Media", "Baja"))</f>
        <v>Alta</v>
      </c>
      <c r="N1350" s="18" t="s">
        <v>1398</v>
      </c>
      <c r="O1350" s="3" t="s">
        <v>33</v>
      </c>
      <c r="P1350" s="2">
        <f>IF(DatosLimpios[[#This Row],[Number of Affected Users]]="six hundred",600,VALUE(DatosLimpios[[#This Row],[Number of Affected Users]]))</f>
        <v>498457</v>
      </c>
      <c r="Q1350" s="2">
        <f>IF(DatosLimpios[[#This Row],[Number of Affected Users]]="six hundred",600,VALUE(DatosLimpios[[#This Row],[Number of Affected Users]]))</f>
        <v>498457</v>
      </c>
      <c r="R1350" s="11">
        <f>DatosLimpios[[#This Row],[Perdida economica UNK]] /DatosLimpios[[#This Row],[Nº de Usuarios Afectados]]</f>
        <v>12.55675013090397</v>
      </c>
      <c r="S1350" s="11" t="str">
        <f>IF(DatosLimpios[[#This Row],[Perdida $ por Usuario]]&gt;100, "Grave",IF(DatosLimpios[[#This Row],[Perdida $ por Usuario]]&gt;40, "Moderada","Leve"))</f>
        <v>Leve</v>
      </c>
      <c r="T1350" s="1" t="str">
        <f t="shared" si="21"/>
        <v>Insider</v>
      </c>
      <c r="U1350" s="3" t="s">
        <v>25</v>
      </c>
      <c r="V1350" s="3" t="s">
        <v>16</v>
      </c>
      <c r="W1350" s="2">
        <v>12</v>
      </c>
      <c r="X1350" s="2" t="str">
        <f>IF(DatosLimpios[[#This Row],[Incident Resolution Time (in Hours)]]&gt;50,"Tardia",IF(DatosLimpios[[#This Row],[Incident Resolution Time (in Hours)]]&gt;20,"Media","Rapida" ))</f>
        <v>Rapida</v>
      </c>
    </row>
    <row r="1351" spans="1:24" x14ac:dyDescent="0.25">
      <c r="A1351" s="2">
        <v>1359</v>
      </c>
      <c r="B1351" s="3" t="s">
        <v>66</v>
      </c>
      <c r="C13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51" s="1" t="str">
        <f>IFERROR(VLOOKUP(DatosLimpios[[#This Row],[Paises]], TablaRegiones[],2,FALSE), "Otra")</f>
        <v>América</v>
      </c>
      <c r="E1351" s="2">
        <v>2023</v>
      </c>
      <c r="F1351" s="3" t="s">
        <v>42</v>
      </c>
      <c r="G1351" s="2">
        <f xml:space="preserve"> 2025 -DatosLimpios[[#This Row],[Year]]</f>
        <v>2</v>
      </c>
      <c r="H1351" s="1" t="str">
        <f>IF(TRIM(DatosLimpios[[#This Row],[Attack Type]])="","Unknown",PROPER(TRIM(LOWER(DatosLimpios[[#This Row],[Attack Type]]))))</f>
        <v>Sql Injection</v>
      </c>
      <c r="I1351" s="3" t="s">
        <v>12</v>
      </c>
      <c r="J135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51" s="11">
        <v>8904</v>
      </c>
      <c r="L1351" s="11">
        <f>IF(DatosLimpios[[#This Row],[Financial Loss (in Million $) ]]="",0,ABS(DatosLimpios[[#This Row],[Financial Loss (in Million $) ]]))*1000</f>
        <v>8904000</v>
      </c>
      <c r="M1351" s="11" t="str">
        <f>IF(DatosLimpios[[#This Row],[Perdida economica UNK]]&gt;4000000,"Alta", IF(DatosLimpios[[#This Row],[Perdida economica UNK]]&gt;100000,"Media", "Baja"))</f>
        <v>Alta</v>
      </c>
      <c r="N1351" s="18" t="s">
        <v>1399</v>
      </c>
      <c r="O1351" s="3" t="s">
        <v>14</v>
      </c>
      <c r="P1351" s="2">
        <f>IF(DatosLimpios[[#This Row],[Number of Affected Users]]="six hundred",600,VALUE(DatosLimpios[[#This Row],[Number of Affected Users]]))</f>
        <v>351850</v>
      </c>
      <c r="Q1351" s="2">
        <f>IF(DatosLimpios[[#This Row],[Number of Affected Users]]="six hundred",600,VALUE(DatosLimpios[[#This Row],[Number of Affected Users]]))</f>
        <v>351850</v>
      </c>
      <c r="R1351" s="11">
        <f>DatosLimpios[[#This Row],[Perdida economica UNK]] /DatosLimpios[[#This Row],[Nº de Usuarios Afectados]]</f>
        <v>25.3062384538866</v>
      </c>
      <c r="S1351" s="11" t="str">
        <f>IF(DatosLimpios[[#This Row],[Perdida $ por Usuario]]&gt;100, "Grave",IF(DatosLimpios[[#This Row],[Perdida $ por Usuario]]&gt;40, "Moderada","Leve"))</f>
        <v>Leve</v>
      </c>
      <c r="T1351" s="1" t="str">
        <f t="shared" si="21"/>
        <v>Hacker Group</v>
      </c>
      <c r="U1351" s="3" t="s">
        <v>34</v>
      </c>
      <c r="V1351" s="3" t="s">
        <v>57</v>
      </c>
      <c r="W1351" s="2">
        <v>21</v>
      </c>
      <c r="X1351" s="2" t="str">
        <f>IF(DatosLimpios[[#This Row],[Incident Resolution Time (in Hours)]]&gt;50,"Tardia",IF(DatosLimpios[[#This Row],[Incident Resolution Time (in Hours)]]&gt;20,"Media","Rapida" ))</f>
        <v>Media</v>
      </c>
    </row>
    <row r="1352" spans="1:24" x14ac:dyDescent="0.25">
      <c r="A1352" s="2">
        <v>1360</v>
      </c>
      <c r="B1352" s="3" t="s">
        <v>87</v>
      </c>
      <c r="C13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52" s="1" t="str">
        <f>IFERROR(VLOOKUP(DatosLimpios[[#This Row],[Paises]], TablaRegiones[],2,FALSE), "Otra")</f>
        <v>América</v>
      </c>
      <c r="E1352" s="2">
        <v>2015</v>
      </c>
      <c r="F1352" s="3" t="s">
        <v>39</v>
      </c>
      <c r="G1352" s="2">
        <f xml:space="preserve"> 2025 -DatosLimpios[[#This Row],[Year]]</f>
        <v>10</v>
      </c>
      <c r="H1352" s="1" t="str">
        <f>IF(TRIM(DatosLimpios[[#This Row],[Attack Type]])="","Unknown",PROPER(TRIM(LOWER(DatosLimpios[[#This Row],[Attack Type]]))))</f>
        <v>Ddos</v>
      </c>
      <c r="I1352" s="3" t="s">
        <v>18</v>
      </c>
      <c r="J135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52" s="11">
        <v>7695</v>
      </c>
      <c r="L1352" s="11">
        <f>IF(DatosLimpios[[#This Row],[Financial Loss (in Million $) ]]="",0,ABS(DatosLimpios[[#This Row],[Financial Loss (in Million $) ]]))*1000</f>
        <v>7695000</v>
      </c>
      <c r="M1352" s="11" t="str">
        <f>IF(DatosLimpios[[#This Row],[Perdida economica UNK]]&gt;4000000,"Alta", IF(DatosLimpios[[#This Row],[Perdida economica UNK]]&gt;100000,"Media", "Baja"))</f>
        <v>Alta</v>
      </c>
      <c r="N1352" s="18" t="s">
        <v>1400</v>
      </c>
      <c r="O1352" s="3" t="s">
        <v>36</v>
      </c>
      <c r="P1352" s="2">
        <f>IF(DatosLimpios[[#This Row],[Number of Affected Users]]="six hundred",600,VALUE(DatosLimpios[[#This Row],[Number of Affected Users]]))</f>
        <v>391982</v>
      </c>
      <c r="Q1352" s="2">
        <f>IF(DatosLimpios[[#This Row],[Number of Affected Users]]="six hundred",600,VALUE(DatosLimpios[[#This Row],[Number of Affected Users]]))</f>
        <v>391982</v>
      </c>
      <c r="R1352" s="11">
        <f>DatosLimpios[[#This Row],[Perdida economica UNK]] /DatosLimpios[[#This Row],[Nº de Usuarios Afectados]]</f>
        <v>19.631003464444795</v>
      </c>
      <c r="S1352" s="11" t="str">
        <f>IF(DatosLimpios[[#This Row],[Perdida $ por Usuario]]&gt;100, "Grave",IF(DatosLimpios[[#This Row],[Perdida $ por Usuario]]&gt;40, "Moderada","Leve"))</f>
        <v>Leve</v>
      </c>
      <c r="T1352" s="1" t="str">
        <f t="shared" si="21"/>
        <v>Unknown</v>
      </c>
      <c r="U1352" s="3" t="s">
        <v>34</v>
      </c>
      <c r="V1352" s="3" t="s">
        <v>49</v>
      </c>
      <c r="W1352" s="2">
        <v>46</v>
      </c>
      <c r="X1352" s="2" t="str">
        <f>IF(DatosLimpios[[#This Row],[Incident Resolution Time (in Hours)]]&gt;50,"Tardia",IF(DatosLimpios[[#This Row],[Incident Resolution Time (in Hours)]]&gt;20,"Media","Rapida" ))</f>
        <v>Media</v>
      </c>
    </row>
    <row r="1353" spans="1:24" x14ac:dyDescent="0.25">
      <c r="A1353" s="2">
        <v>1361</v>
      </c>
      <c r="B1353" s="3" t="s">
        <v>58</v>
      </c>
      <c r="C13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53" s="1" t="str">
        <f>IFERROR(VLOOKUP(DatosLimpios[[#This Row],[Paises]], TablaRegiones[],2,FALSE), "Otra")</f>
        <v>Oceanía</v>
      </c>
      <c r="E1353" s="2">
        <v>2021</v>
      </c>
      <c r="F1353" s="3" t="s">
        <v>63</v>
      </c>
      <c r="G1353" s="2">
        <f xml:space="preserve"> 2025 -DatosLimpios[[#This Row],[Year]]</f>
        <v>4</v>
      </c>
      <c r="H1353" s="1" t="str">
        <f>IF(TRIM(DatosLimpios[[#This Row],[Attack Type]])="","Unknown",PROPER(TRIM(LOWER(DatosLimpios[[#This Row],[Attack Type]]))))</f>
        <v>Malware</v>
      </c>
      <c r="I1353" s="3" t="s">
        <v>27</v>
      </c>
      <c r="J135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53" s="11">
        <v>5166</v>
      </c>
      <c r="L1353" s="11">
        <f>IF(DatosLimpios[[#This Row],[Financial Loss (in Million $) ]]="",0,ABS(DatosLimpios[[#This Row],[Financial Loss (in Million $) ]]))*1000</f>
        <v>5166000</v>
      </c>
      <c r="M1353" s="11" t="str">
        <f>IF(DatosLimpios[[#This Row],[Perdida economica UNK]]&gt;4000000,"Alta", IF(DatosLimpios[[#This Row],[Perdida economica UNK]]&gt;100000,"Media", "Baja"))</f>
        <v>Alta</v>
      </c>
      <c r="N1353" s="18" t="s">
        <v>1401</v>
      </c>
      <c r="O1353" s="3" t="s">
        <v>29</v>
      </c>
      <c r="P1353" s="2">
        <f>IF(DatosLimpios[[#This Row],[Number of Affected Users]]="six hundred",600,VALUE(DatosLimpios[[#This Row],[Number of Affected Users]]))</f>
        <v>247243</v>
      </c>
      <c r="Q1353" s="2">
        <f>IF(DatosLimpios[[#This Row],[Number of Affected Users]]="six hundred",600,VALUE(DatosLimpios[[#This Row],[Number of Affected Users]]))</f>
        <v>247243</v>
      </c>
      <c r="R1353" s="11">
        <f>DatosLimpios[[#This Row],[Perdida economica UNK]] /DatosLimpios[[#This Row],[Nº de Usuarios Afectados]]</f>
        <v>20.894423704614489</v>
      </c>
      <c r="S1353" s="11" t="str">
        <f>IF(DatosLimpios[[#This Row],[Perdida $ por Usuario]]&gt;100, "Grave",IF(DatosLimpios[[#This Row],[Perdida $ por Usuario]]&gt;40, "Moderada","Leve"))</f>
        <v>Leve</v>
      </c>
      <c r="T1353" s="1" t="str">
        <f t="shared" si="21"/>
        <v>Nation-state</v>
      </c>
      <c r="U1353" s="3" t="s">
        <v>52</v>
      </c>
      <c r="V1353" s="3" t="s">
        <v>37</v>
      </c>
      <c r="W1353" s="2">
        <v>69</v>
      </c>
      <c r="X1353" s="2" t="str">
        <f>IF(DatosLimpios[[#This Row],[Incident Resolution Time (in Hours)]]&gt;50,"Tardia",IF(DatosLimpios[[#This Row],[Incident Resolution Time (in Hours)]]&gt;20,"Media","Rapida" ))</f>
        <v>Tardia</v>
      </c>
    </row>
    <row r="1354" spans="1:24" x14ac:dyDescent="0.25">
      <c r="A1354" s="2">
        <v>1362</v>
      </c>
      <c r="B1354" s="3" t="s">
        <v>71</v>
      </c>
      <c r="C13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354" s="1" t="str">
        <f>IFERROR(VLOOKUP(DatosLimpios[[#This Row],[Paises]], TablaRegiones[],2,FALSE), "Otra")</f>
        <v>Asia</v>
      </c>
      <c r="E1354" s="2">
        <v>2020</v>
      </c>
      <c r="F1354" s="3" t="s">
        <v>50</v>
      </c>
      <c r="G1354" s="2">
        <f xml:space="preserve"> 2025 -DatosLimpios[[#This Row],[Year]]</f>
        <v>5</v>
      </c>
      <c r="H1354" s="1" t="str">
        <f>IF(TRIM(DatosLimpios[[#This Row],[Attack Type]])="","Unknown",PROPER(TRIM(LOWER(DatosLimpios[[#This Row],[Attack Type]]))))</f>
        <v>Phishing</v>
      </c>
      <c r="I1354" s="3" t="s">
        <v>46</v>
      </c>
      <c r="J135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54" s="11">
        <v>3933</v>
      </c>
      <c r="L1354" s="11">
        <f>IF(DatosLimpios[[#This Row],[Financial Loss (in Million $) ]]="",0,ABS(DatosLimpios[[#This Row],[Financial Loss (in Million $) ]]))*1000</f>
        <v>3933000</v>
      </c>
      <c r="M1354" s="11" t="str">
        <f>IF(DatosLimpios[[#This Row],[Perdida economica UNK]]&gt;4000000,"Alta", IF(DatosLimpios[[#This Row],[Perdida economica UNK]]&gt;100000,"Media", "Baja"))</f>
        <v>Media</v>
      </c>
      <c r="N1354" s="18" t="s">
        <v>1402</v>
      </c>
      <c r="O1354" s="3" t="s">
        <v>33</v>
      </c>
      <c r="P1354" s="2">
        <f>IF(DatosLimpios[[#This Row],[Number of Affected Users]]="six hundred",600,VALUE(DatosLimpios[[#This Row],[Number of Affected Users]]))</f>
        <v>257190</v>
      </c>
      <c r="Q1354" s="2">
        <f>IF(DatosLimpios[[#This Row],[Number of Affected Users]]="six hundred",600,VALUE(DatosLimpios[[#This Row],[Number of Affected Users]]))</f>
        <v>257190</v>
      </c>
      <c r="R1354" s="11">
        <f>DatosLimpios[[#This Row],[Perdida economica UNK]] /DatosLimpios[[#This Row],[Nº de Usuarios Afectados]]</f>
        <v>15.29219643065438</v>
      </c>
      <c r="S1354" s="11" t="str">
        <f>IF(DatosLimpios[[#This Row],[Perdida $ por Usuario]]&gt;100, "Grave",IF(DatosLimpios[[#This Row],[Perdida $ por Usuario]]&gt;40, "Moderada","Leve"))</f>
        <v>Leve</v>
      </c>
      <c r="T1354" s="1" t="str">
        <f t="shared" si="21"/>
        <v>Insider</v>
      </c>
      <c r="U1354" s="3" t="s">
        <v>15</v>
      </c>
      <c r="V1354" s="3" t="s">
        <v>57</v>
      </c>
      <c r="W1354" s="2">
        <v>14</v>
      </c>
      <c r="X1354" s="2" t="str">
        <f>IF(DatosLimpios[[#This Row],[Incident Resolution Time (in Hours)]]&gt;50,"Tardia",IF(DatosLimpios[[#This Row],[Incident Resolution Time (in Hours)]]&gt;20,"Media","Rapida" ))</f>
        <v>Rapida</v>
      </c>
    </row>
    <row r="1355" spans="1:24" x14ac:dyDescent="0.25">
      <c r="A1355" s="2">
        <v>1363</v>
      </c>
      <c r="B1355" s="3" t="s">
        <v>58</v>
      </c>
      <c r="C13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55" s="1" t="str">
        <f>IFERROR(VLOOKUP(DatosLimpios[[#This Row],[Paises]], TablaRegiones[],2,FALSE), "Otra")</f>
        <v>Oceanía</v>
      </c>
      <c r="E1355" s="2">
        <v>2015</v>
      </c>
      <c r="F1355" s="3" t="s">
        <v>42</v>
      </c>
      <c r="G1355" s="2">
        <f xml:space="preserve"> 2025 -DatosLimpios[[#This Row],[Year]]</f>
        <v>10</v>
      </c>
      <c r="H1355" s="1" t="str">
        <f>IF(TRIM(DatosLimpios[[#This Row],[Attack Type]])="","Unknown",PROPER(TRIM(LOWER(DatosLimpios[[#This Row],[Attack Type]]))))</f>
        <v>Sql Injection</v>
      </c>
      <c r="I1355" s="3" t="s">
        <v>18</v>
      </c>
      <c r="J135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55" s="11">
        <v>8977</v>
      </c>
      <c r="L1355" s="11">
        <f>IF(DatosLimpios[[#This Row],[Financial Loss (in Million $) ]]="",0,ABS(DatosLimpios[[#This Row],[Financial Loss (in Million $) ]]))*1000</f>
        <v>8977000</v>
      </c>
      <c r="M1355" s="11" t="str">
        <f>IF(DatosLimpios[[#This Row],[Perdida economica UNK]]&gt;4000000,"Alta", IF(DatosLimpios[[#This Row],[Perdida economica UNK]]&gt;100000,"Media", "Baja"))</f>
        <v>Alta</v>
      </c>
      <c r="N1355" s="18" t="s">
        <v>1403</v>
      </c>
      <c r="O1355" s="3" t="s">
        <v>29</v>
      </c>
      <c r="P1355" s="2">
        <f>IF(DatosLimpios[[#This Row],[Number of Affected Users]]="six hundred",600,VALUE(DatosLimpios[[#This Row],[Number of Affected Users]]))</f>
        <v>804658</v>
      </c>
      <c r="Q1355" s="2">
        <f>IF(DatosLimpios[[#This Row],[Number of Affected Users]]="six hundred",600,VALUE(DatosLimpios[[#This Row],[Number of Affected Users]]))</f>
        <v>804658</v>
      </c>
      <c r="R1355" s="11">
        <f>DatosLimpios[[#This Row],[Perdida economica UNK]] /DatosLimpios[[#This Row],[Nº de Usuarios Afectados]]</f>
        <v>11.156292486994476</v>
      </c>
      <c r="S1355" s="11" t="str">
        <f>IF(DatosLimpios[[#This Row],[Perdida $ por Usuario]]&gt;100, "Grave",IF(DatosLimpios[[#This Row],[Perdida $ por Usuario]]&gt;40, "Moderada","Leve"))</f>
        <v>Leve</v>
      </c>
      <c r="T1355" s="1" t="str">
        <f t="shared" si="21"/>
        <v>Nation-state</v>
      </c>
      <c r="U1355" s="3" t="s">
        <v>15</v>
      </c>
      <c r="V1355" s="3" t="s">
        <v>31</v>
      </c>
      <c r="W1355" s="2">
        <v>23</v>
      </c>
      <c r="X1355" s="2" t="str">
        <f>IF(DatosLimpios[[#This Row],[Incident Resolution Time (in Hours)]]&gt;50,"Tardia",IF(DatosLimpios[[#This Row],[Incident Resolution Time (in Hours)]]&gt;20,"Media","Rapida" ))</f>
        <v>Media</v>
      </c>
    </row>
    <row r="1356" spans="1:24" x14ac:dyDescent="0.25">
      <c r="A1356" s="2">
        <v>1364</v>
      </c>
      <c r="B1356" s="3" t="s">
        <v>60</v>
      </c>
      <c r="C13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56" s="1" t="str">
        <f>IFERROR(VLOOKUP(DatosLimpios[[#This Row],[Paises]], TablaRegiones[],2,FALSE), "Otra")</f>
        <v>Asia</v>
      </c>
      <c r="E1356" s="2">
        <v>2024</v>
      </c>
      <c r="F1356" s="3" t="s">
        <v>22</v>
      </c>
      <c r="G1356" s="2">
        <f xml:space="preserve"> 2025 -DatosLimpios[[#This Row],[Year]]</f>
        <v>1</v>
      </c>
      <c r="H1356" s="1" t="str">
        <f>IF(TRIM(DatosLimpios[[#This Row],[Attack Type]])="","Unknown",PROPER(TRIM(LOWER(DatosLimpios[[#This Row],[Attack Type]]))))</f>
        <v>Man-In-The-Middle</v>
      </c>
      <c r="I1356" s="3" t="s">
        <v>12</v>
      </c>
      <c r="J135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56" s="11">
        <v>7595</v>
      </c>
      <c r="L1356" s="11">
        <f>IF(DatosLimpios[[#This Row],[Financial Loss (in Million $) ]]="",0,ABS(DatosLimpios[[#This Row],[Financial Loss (in Million $) ]]))*1000</f>
        <v>7595000</v>
      </c>
      <c r="M1356" s="11" t="str">
        <f>IF(DatosLimpios[[#This Row],[Perdida economica UNK]]&gt;4000000,"Alta", IF(DatosLimpios[[#This Row],[Perdida economica UNK]]&gt;100000,"Media", "Baja"))</f>
        <v>Alta</v>
      </c>
      <c r="N1356" s="18" t="s">
        <v>1404</v>
      </c>
      <c r="O1356" s="3" t="s">
        <v>33</v>
      </c>
      <c r="P1356" s="2">
        <f>IF(DatosLimpios[[#This Row],[Number of Affected Users]]="six hundred",600,VALUE(DatosLimpios[[#This Row],[Number of Affected Users]]))</f>
        <v>758032</v>
      </c>
      <c r="Q1356" s="2">
        <f>IF(DatosLimpios[[#This Row],[Number of Affected Users]]="six hundred",600,VALUE(DatosLimpios[[#This Row],[Number of Affected Users]]))</f>
        <v>758032</v>
      </c>
      <c r="R1356" s="11">
        <f>DatosLimpios[[#This Row],[Perdida economica UNK]] /DatosLimpios[[#This Row],[Nº de Usuarios Afectados]]</f>
        <v>10.019365937058065</v>
      </c>
      <c r="S1356" s="11" t="str">
        <f>IF(DatosLimpios[[#This Row],[Perdida $ por Usuario]]&gt;100, "Grave",IF(DatosLimpios[[#This Row],[Perdida $ por Usuario]]&gt;40, "Moderada","Leve"))</f>
        <v>Leve</v>
      </c>
      <c r="T1356" s="1" t="str">
        <f t="shared" si="21"/>
        <v>Insider</v>
      </c>
      <c r="U1356" s="3" t="s">
        <v>34</v>
      </c>
      <c r="V1356" s="3" t="s">
        <v>37</v>
      </c>
      <c r="W1356" s="2">
        <v>30</v>
      </c>
      <c r="X1356" s="2" t="str">
        <f>IF(DatosLimpios[[#This Row],[Incident Resolution Time (in Hours)]]&gt;50,"Tardia",IF(DatosLimpios[[#This Row],[Incident Resolution Time (in Hours)]]&gt;20,"Media","Rapida" ))</f>
        <v>Media</v>
      </c>
    </row>
    <row r="1357" spans="1:24" x14ac:dyDescent="0.25">
      <c r="A1357" s="2">
        <v>1365</v>
      </c>
      <c r="B1357" s="3" t="s">
        <v>41</v>
      </c>
      <c r="C13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357" s="1" t="str">
        <f>IFERROR(VLOOKUP(DatosLimpios[[#This Row],[Paises]], TablaRegiones[],2,FALSE), "Otra")</f>
        <v>Europa</v>
      </c>
      <c r="E1357" s="2">
        <v>2017</v>
      </c>
      <c r="F1357" s="3" t="s">
        <v>39</v>
      </c>
      <c r="G1357" s="2">
        <f xml:space="preserve"> 2025 -DatosLimpios[[#This Row],[Year]]</f>
        <v>8</v>
      </c>
      <c r="H1357" s="1" t="str">
        <f>IF(TRIM(DatosLimpios[[#This Row],[Attack Type]])="","Unknown",PROPER(TRIM(LOWER(DatosLimpios[[#This Row],[Attack Type]]))))</f>
        <v>Ddos</v>
      </c>
      <c r="I1357" s="3" t="s">
        <v>27</v>
      </c>
      <c r="J135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57" s="11">
        <v>1331</v>
      </c>
      <c r="L1357" s="11">
        <f>IF(DatosLimpios[[#This Row],[Financial Loss (in Million $) ]]="",0,ABS(DatosLimpios[[#This Row],[Financial Loss (in Million $) ]]))*1000</f>
        <v>1331000</v>
      </c>
      <c r="M1357" s="11" t="str">
        <f>IF(DatosLimpios[[#This Row],[Perdida economica UNK]]&gt;4000000,"Alta", IF(DatosLimpios[[#This Row],[Perdida economica UNK]]&gt;100000,"Media", "Baja"))</f>
        <v>Media</v>
      </c>
      <c r="N1357" s="18" t="s">
        <v>1405</v>
      </c>
      <c r="O1357" s="3" t="s">
        <v>36</v>
      </c>
      <c r="P1357" s="2">
        <f>IF(DatosLimpios[[#This Row],[Number of Affected Users]]="six hundred",600,VALUE(DatosLimpios[[#This Row],[Number of Affected Users]]))</f>
        <v>381948</v>
      </c>
      <c r="Q1357" s="2">
        <f>IF(DatosLimpios[[#This Row],[Number of Affected Users]]="six hundred",600,VALUE(DatosLimpios[[#This Row],[Number of Affected Users]]))</f>
        <v>381948</v>
      </c>
      <c r="R1357" s="11">
        <f>DatosLimpios[[#This Row],[Perdida economica UNK]] /DatosLimpios[[#This Row],[Nº de Usuarios Afectados]]</f>
        <v>3.4847675599819872</v>
      </c>
      <c r="S1357" s="11" t="str">
        <f>IF(DatosLimpios[[#This Row],[Perdida $ por Usuario]]&gt;100, "Grave",IF(DatosLimpios[[#This Row],[Perdida $ por Usuario]]&gt;40, "Moderada","Leve"))</f>
        <v>Leve</v>
      </c>
      <c r="T1357" s="1" t="str">
        <f t="shared" si="21"/>
        <v>Unknown</v>
      </c>
      <c r="U1357" s="3" t="s">
        <v>25</v>
      </c>
      <c r="V1357" s="3" t="s">
        <v>31</v>
      </c>
      <c r="W1357" s="2">
        <v>46</v>
      </c>
      <c r="X1357" s="2" t="str">
        <f>IF(DatosLimpios[[#This Row],[Incident Resolution Time (in Hours)]]&gt;50,"Tardia",IF(DatosLimpios[[#This Row],[Incident Resolution Time (in Hours)]]&gt;20,"Media","Rapida" ))</f>
        <v>Media</v>
      </c>
    </row>
    <row r="1358" spans="1:24" x14ac:dyDescent="0.25">
      <c r="A1358" s="2">
        <v>1366</v>
      </c>
      <c r="B1358" s="3" t="s">
        <v>58</v>
      </c>
      <c r="C13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58" s="1" t="str">
        <f>IFERROR(VLOOKUP(DatosLimpios[[#This Row],[Paises]], TablaRegiones[],2,FALSE), "Otra")</f>
        <v>Oceanía</v>
      </c>
      <c r="E1358" s="2">
        <v>2018</v>
      </c>
      <c r="F1358" s="3" t="s">
        <v>39</v>
      </c>
      <c r="G1358" s="2">
        <f xml:space="preserve"> 2025 -DatosLimpios[[#This Row],[Year]]</f>
        <v>7</v>
      </c>
      <c r="H1358" s="1" t="str">
        <f>IF(TRIM(DatosLimpios[[#This Row],[Attack Type]])="","Unknown",PROPER(TRIM(LOWER(DatosLimpios[[#This Row],[Attack Type]]))))</f>
        <v>Ddos</v>
      </c>
      <c r="I1358" s="3" t="s">
        <v>18</v>
      </c>
      <c r="J135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58" s="11">
        <v>400</v>
      </c>
      <c r="L1358" s="11">
        <f>IF(DatosLimpios[[#This Row],[Financial Loss (in Million $) ]]="",0,ABS(DatosLimpios[[#This Row],[Financial Loss (in Million $) ]]))*1000</f>
        <v>400000</v>
      </c>
      <c r="M1358" s="11" t="str">
        <f>IF(DatosLimpios[[#This Row],[Perdida economica UNK]]&gt;4000000,"Alta", IF(DatosLimpios[[#This Row],[Perdida economica UNK]]&gt;100000,"Media", "Baja"))</f>
        <v>Media</v>
      </c>
      <c r="N1358" s="18" t="s">
        <v>1406</v>
      </c>
      <c r="O1358" s="3" t="s">
        <v>36</v>
      </c>
      <c r="P1358" s="2">
        <f>IF(DatosLimpios[[#This Row],[Number of Affected Users]]="six hundred",600,VALUE(DatosLimpios[[#This Row],[Number of Affected Users]]))</f>
        <v>152435</v>
      </c>
      <c r="Q1358" s="2">
        <f>IF(DatosLimpios[[#This Row],[Number of Affected Users]]="six hundred",600,VALUE(DatosLimpios[[#This Row],[Number of Affected Users]]))</f>
        <v>152435</v>
      </c>
      <c r="R1358" s="11">
        <f>DatosLimpios[[#This Row],[Perdida economica UNK]] /DatosLimpios[[#This Row],[Nº de Usuarios Afectados]]</f>
        <v>2.6240692754288713</v>
      </c>
      <c r="S1358" s="11" t="str">
        <f>IF(DatosLimpios[[#This Row],[Perdida $ por Usuario]]&gt;100, "Grave",IF(DatosLimpios[[#This Row],[Perdida $ por Usuario]]&gt;40, "Moderada","Leve"))</f>
        <v>Leve</v>
      </c>
      <c r="T1358" s="1" t="str">
        <f t="shared" si="21"/>
        <v>Unknown</v>
      </c>
      <c r="U1358" s="3" t="s">
        <v>25</v>
      </c>
      <c r="V1358" s="3" t="s">
        <v>49</v>
      </c>
      <c r="W1358" s="2">
        <v>26</v>
      </c>
      <c r="X1358" s="2" t="str">
        <f>IF(DatosLimpios[[#This Row],[Incident Resolution Time (in Hours)]]&gt;50,"Tardia",IF(DatosLimpios[[#This Row],[Incident Resolution Time (in Hours)]]&gt;20,"Media","Rapida" ))</f>
        <v>Media</v>
      </c>
    </row>
    <row r="1359" spans="1:24" x14ac:dyDescent="0.25">
      <c r="A1359" s="2">
        <v>1367</v>
      </c>
      <c r="B1359" s="3" t="s">
        <v>66</v>
      </c>
      <c r="C13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59" s="1" t="str">
        <f>IFERROR(VLOOKUP(DatosLimpios[[#This Row],[Paises]], TablaRegiones[],2,FALSE), "Otra")</f>
        <v>América</v>
      </c>
      <c r="E1359" s="2">
        <v>2020</v>
      </c>
      <c r="F1359" s="3" t="s">
        <v>17</v>
      </c>
      <c r="G1359" s="2">
        <f xml:space="preserve"> 2025 -DatosLimpios[[#This Row],[Year]]</f>
        <v>5</v>
      </c>
      <c r="H1359" s="1" t="str">
        <f>IF(TRIM(DatosLimpios[[#This Row],[Attack Type]])="","Unknown",PROPER(TRIM(LOWER(DatosLimpios[[#This Row],[Attack Type]]))))</f>
        <v>Ransomware</v>
      </c>
      <c r="I1359" s="3" t="s">
        <v>46</v>
      </c>
      <c r="J135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59" s="11">
        <v>999</v>
      </c>
      <c r="L1359" s="11">
        <f>IF(DatosLimpios[[#This Row],[Financial Loss (in Million $) ]]="",0,ABS(DatosLimpios[[#This Row],[Financial Loss (in Million $) ]]))*1000</f>
        <v>999000</v>
      </c>
      <c r="M1359" s="11" t="str">
        <f>IF(DatosLimpios[[#This Row],[Perdida economica UNK]]&gt;4000000,"Alta", IF(DatosLimpios[[#This Row],[Perdida economica UNK]]&gt;100000,"Media", "Baja"))</f>
        <v>Media</v>
      </c>
      <c r="N1359" s="18" t="s">
        <v>1407</v>
      </c>
      <c r="O1359" s="3" t="s">
        <v>29</v>
      </c>
      <c r="P1359" s="2">
        <f>IF(DatosLimpios[[#This Row],[Number of Affected Users]]="six hundred",600,VALUE(DatosLimpios[[#This Row],[Number of Affected Users]]))</f>
        <v>429566</v>
      </c>
      <c r="Q1359" s="2">
        <f>IF(DatosLimpios[[#This Row],[Number of Affected Users]]="six hundred",600,VALUE(DatosLimpios[[#This Row],[Number of Affected Users]]))</f>
        <v>429566</v>
      </c>
      <c r="R1359" s="11">
        <f>DatosLimpios[[#This Row],[Perdida economica UNK]] /DatosLimpios[[#This Row],[Nº de Usuarios Afectados]]</f>
        <v>2.3256030505207583</v>
      </c>
      <c r="S1359" s="11" t="str">
        <f>IF(DatosLimpios[[#This Row],[Perdida $ por Usuario]]&gt;100, "Grave",IF(DatosLimpios[[#This Row],[Perdida $ por Usuario]]&gt;40, "Moderada","Leve"))</f>
        <v>Leve</v>
      </c>
      <c r="T1359" s="1" t="str">
        <f t="shared" si="21"/>
        <v>Nation-state</v>
      </c>
      <c r="U1359" s="3" t="s">
        <v>52</v>
      </c>
      <c r="V1359" s="3" t="s">
        <v>31</v>
      </c>
      <c r="W1359" s="2">
        <v>54</v>
      </c>
      <c r="X1359" s="2" t="str">
        <f>IF(DatosLimpios[[#This Row],[Incident Resolution Time (in Hours)]]&gt;50,"Tardia",IF(DatosLimpios[[#This Row],[Incident Resolution Time (in Hours)]]&gt;20,"Media","Rapida" ))</f>
        <v>Tardia</v>
      </c>
    </row>
    <row r="1360" spans="1:24" x14ac:dyDescent="0.25">
      <c r="A1360" s="2">
        <v>1368</v>
      </c>
      <c r="B1360" s="3" t="s">
        <v>32</v>
      </c>
      <c r="C13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60" s="1" t="str">
        <f>IFERROR(VLOOKUP(DatosLimpios[[#This Row],[Paises]], TablaRegiones[],2,FALSE), "Otra")</f>
        <v>Europa</v>
      </c>
      <c r="E1360" s="2">
        <v>2022</v>
      </c>
      <c r="F1360" s="3" t="s">
        <v>17</v>
      </c>
      <c r="G1360" s="2">
        <f xml:space="preserve"> 2025 -DatosLimpios[[#This Row],[Year]]</f>
        <v>3</v>
      </c>
      <c r="H1360" s="1" t="str">
        <f>IF(TRIM(DatosLimpios[[#This Row],[Attack Type]])="","Unknown",PROPER(TRIM(LOWER(DatosLimpios[[#This Row],[Attack Type]]))))</f>
        <v>Ransomware</v>
      </c>
      <c r="I1360" s="3" t="s">
        <v>47</v>
      </c>
      <c r="J136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60" s="11">
        <v>6199</v>
      </c>
      <c r="L1360" s="11">
        <f>IF(DatosLimpios[[#This Row],[Financial Loss (in Million $) ]]="",0,ABS(DatosLimpios[[#This Row],[Financial Loss (in Million $) ]]))*1000</f>
        <v>6199000</v>
      </c>
      <c r="M1360" s="11" t="str">
        <f>IF(DatosLimpios[[#This Row],[Perdida economica UNK]]&gt;4000000,"Alta", IF(DatosLimpios[[#This Row],[Perdida economica UNK]]&gt;100000,"Media", "Baja"))</f>
        <v>Alta</v>
      </c>
      <c r="N1360" s="18" t="s">
        <v>1408</v>
      </c>
      <c r="O1360" s="3" t="s">
        <v>29</v>
      </c>
      <c r="P1360" s="2">
        <f>IF(DatosLimpios[[#This Row],[Number of Affected Users]]="six hundred",600,VALUE(DatosLimpios[[#This Row],[Number of Affected Users]]))</f>
        <v>496292</v>
      </c>
      <c r="Q1360" s="2">
        <f>IF(DatosLimpios[[#This Row],[Number of Affected Users]]="six hundred",600,VALUE(DatosLimpios[[#This Row],[Number of Affected Users]]))</f>
        <v>496292</v>
      </c>
      <c r="R1360" s="11">
        <f>DatosLimpios[[#This Row],[Perdida economica UNK]] /DatosLimpios[[#This Row],[Nº de Usuarios Afectados]]</f>
        <v>12.490630515905959</v>
      </c>
      <c r="S1360" s="11" t="str">
        <f>IF(DatosLimpios[[#This Row],[Perdida $ por Usuario]]&gt;100, "Grave",IF(DatosLimpios[[#This Row],[Perdida $ por Usuario]]&gt;40, "Moderada","Leve"))</f>
        <v>Leve</v>
      </c>
      <c r="T1360" s="1" t="str">
        <f t="shared" si="21"/>
        <v>Nation-state</v>
      </c>
      <c r="U1360" s="3" t="s">
        <v>52</v>
      </c>
      <c r="V1360" s="3" t="s">
        <v>31</v>
      </c>
      <c r="W1360" s="2">
        <v>21</v>
      </c>
      <c r="X1360" s="2" t="str">
        <f>IF(DatosLimpios[[#This Row],[Incident Resolution Time (in Hours)]]&gt;50,"Tardia",IF(DatosLimpios[[#This Row],[Incident Resolution Time (in Hours)]]&gt;20,"Media","Rapida" ))</f>
        <v>Media</v>
      </c>
    </row>
    <row r="1361" spans="1:24" x14ac:dyDescent="0.25">
      <c r="A1361" s="2">
        <v>1369</v>
      </c>
      <c r="B1361" s="3" t="s">
        <v>32</v>
      </c>
      <c r="C13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61" s="1" t="str">
        <f>IFERROR(VLOOKUP(DatosLimpios[[#This Row],[Paises]], TablaRegiones[],2,FALSE), "Otra")</f>
        <v>Europa</v>
      </c>
      <c r="E1361" s="2">
        <v>2023</v>
      </c>
      <c r="F1361" s="3" t="s">
        <v>22</v>
      </c>
      <c r="G1361" s="2">
        <f xml:space="preserve"> 2025 -DatosLimpios[[#This Row],[Year]]</f>
        <v>2</v>
      </c>
      <c r="H1361" s="1" t="str">
        <f>IF(TRIM(DatosLimpios[[#This Row],[Attack Type]])="","Unknown",PROPER(TRIM(LOWER(DatosLimpios[[#This Row],[Attack Type]]))))</f>
        <v>Man-In-The-Middle</v>
      </c>
      <c r="I1361" s="3" t="s">
        <v>47</v>
      </c>
      <c r="J136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61" s="11">
        <v>758</v>
      </c>
      <c r="L1361" s="11">
        <f>IF(DatosLimpios[[#This Row],[Financial Loss (in Million $) ]]="",0,ABS(DatosLimpios[[#This Row],[Financial Loss (in Million $) ]]))*1000</f>
        <v>758000</v>
      </c>
      <c r="M1361" s="11" t="str">
        <f>IF(DatosLimpios[[#This Row],[Perdida economica UNK]]&gt;4000000,"Alta", IF(DatosLimpios[[#This Row],[Perdida economica UNK]]&gt;100000,"Media", "Baja"))</f>
        <v>Media</v>
      </c>
      <c r="N1361" s="18" t="s">
        <v>1409</v>
      </c>
      <c r="O1361" s="3" t="s">
        <v>33</v>
      </c>
      <c r="P1361" s="2">
        <f>IF(DatosLimpios[[#This Row],[Number of Affected Users]]="six hundred",600,VALUE(DatosLimpios[[#This Row],[Number of Affected Users]]))</f>
        <v>943724</v>
      </c>
      <c r="Q1361" s="2">
        <f>IF(DatosLimpios[[#This Row],[Number of Affected Users]]="six hundred",600,VALUE(DatosLimpios[[#This Row],[Number of Affected Users]]))</f>
        <v>943724</v>
      </c>
      <c r="R1361" s="11">
        <f>DatosLimpios[[#This Row],[Perdida economica UNK]] /DatosLimpios[[#This Row],[Nº de Usuarios Afectados]]</f>
        <v>0.80320093586684238</v>
      </c>
      <c r="S1361" s="11" t="str">
        <f>IF(DatosLimpios[[#This Row],[Perdida $ por Usuario]]&gt;100, "Grave",IF(DatosLimpios[[#This Row],[Perdida $ por Usuario]]&gt;40, "Moderada","Leve"))</f>
        <v>Leve</v>
      </c>
      <c r="T1361" s="1" t="str">
        <f t="shared" si="21"/>
        <v>Insider</v>
      </c>
      <c r="U1361" s="3" t="s">
        <v>15</v>
      </c>
      <c r="V1361" s="3" t="s">
        <v>31</v>
      </c>
      <c r="W1361" s="2">
        <v>58</v>
      </c>
      <c r="X1361" s="2" t="str">
        <f>IF(DatosLimpios[[#This Row],[Incident Resolution Time (in Hours)]]&gt;50,"Tardia",IF(DatosLimpios[[#This Row],[Incident Resolution Time (in Hours)]]&gt;20,"Media","Rapida" ))</f>
        <v>Tardia</v>
      </c>
    </row>
    <row r="1362" spans="1:24" x14ac:dyDescent="0.25">
      <c r="A1362" s="2">
        <v>1370</v>
      </c>
      <c r="B1362" s="3" t="s">
        <v>71</v>
      </c>
      <c r="C13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362" s="1" t="str">
        <f>IFERROR(VLOOKUP(DatosLimpios[[#This Row],[Paises]], TablaRegiones[],2,FALSE), "Otra")</f>
        <v>Asia</v>
      </c>
      <c r="E1362" s="2">
        <v>2022</v>
      </c>
      <c r="F1362" s="3" t="s">
        <v>22</v>
      </c>
      <c r="G1362" s="2">
        <f xml:space="preserve"> 2025 -DatosLimpios[[#This Row],[Year]]</f>
        <v>3</v>
      </c>
      <c r="H1362" s="1" t="str">
        <f>IF(TRIM(DatosLimpios[[#This Row],[Attack Type]])="","Unknown",PROPER(TRIM(LOWER(DatosLimpios[[#This Row],[Attack Type]]))))</f>
        <v>Man-In-The-Middle</v>
      </c>
      <c r="I1362" s="3" t="s">
        <v>69</v>
      </c>
      <c r="J136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62" s="11">
        <v>3987</v>
      </c>
      <c r="L1362" s="11">
        <f>IF(DatosLimpios[[#This Row],[Financial Loss (in Million $) ]]="",0,ABS(DatosLimpios[[#This Row],[Financial Loss (in Million $) ]]))*1000</f>
        <v>3987000</v>
      </c>
      <c r="M1362" s="11" t="str">
        <f>IF(DatosLimpios[[#This Row],[Perdida economica UNK]]&gt;4000000,"Alta", IF(DatosLimpios[[#This Row],[Perdida economica UNK]]&gt;100000,"Media", "Baja"))</f>
        <v>Media</v>
      </c>
      <c r="N1362" s="18" t="s">
        <v>1410</v>
      </c>
      <c r="O1362" s="3" t="s">
        <v>36</v>
      </c>
      <c r="P1362" s="2">
        <f>IF(DatosLimpios[[#This Row],[Number of Affected Users]]="six hundred",600,VALUE(DatosLimpios[[#This Row],[Number of Affected Users]]))</f>
        <v>243600</v>
      </c>
      <c r="Q1362" s="2">
        <f>IF(DatosLimpios[[#This Row],[Number of Affected Users]]="six hundred",600,VALUE(DatosLimpios[[#This Row],[Number of Affected Users]]))</f>
        <v>243600</v>
      </c>
      <c r="R1362" s="11">
        <f>DatosLimpios[[#This Row],[Perdida economica UNK]] /DatosLimpios[[#This Row],[Nº de Usuarios Afectados]]</f>
        <v>16.366995073891626</v>
      </c>
      <c r="S1362" s="11" t="str">
        <f>IF(DatosLimpios[[#This Row],[Perdida $ por Usuario]]&gt;100, "Grave",IF(DatosLimpios[[#This Row],[Perdida $ por Usuario]]&gt;40, "Moderada","Leve"))</f>
        <v>Leve</v>
      </c>
      <c r="T1362" s="1" t="str">
        <f t="shared" si="21"/>
        <v>Unknown</v>
      </c>
      <c r="U1362" s="3" t="s">
        <v>25</v>
      </c>
      <c r="V1362" s="3" t="s">
        <v>31</v>
      </c>
      <c r="W1362" s="2">
        <v>40</v>
      </c>
      <c r="X1362" s="2" t="str">
        <f>IF(DatosLimpios[[#This Row],[Incident Resolution Time (in Hours)]]&gt;50,"Tardia",IF(DatosLimpios[[#This Row],[Incident Resolution Time (in Hours)]]&gt;20,"Media","Rapida" ))</f>
        <v>Media</v>
      </c>
    </row>
    <row r="1363" spans="1:24" x14ac:dyDescent="0.25">
      <c r="A1363" s="2">
        <v>1371</v>
      </c>
      <c r="B1363" s="3" t="s">
        <v>87</v>
      </c>
      <c r="C13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63" s="1" t="str">
        <f>IFERROR(VLOOKUP(DatosLimpios[[#This Row],[Paises]], TablaRegiones[],2,FALSE), "Otra")</f>
        <v>América</v>
      </c>
      <c r="E1363" s="2">
        <v>2017</v>
      </c>
      <c r="F1363" s="3" t="s">
        <v>50</v>
      </c>
      <c r="G1363" s="2">
        <f xml:space="preserve"> 2025 -DatosLimpios[[#This Row],[Year]]</f>
        <v>8</v>
      </c>
      <c r="H1363" s="1" t="str">
        <f>IF(TRIM(DatosLimpios[[#This Row],[Attack Type]])="","Unknown",PROPER(TRIM(LOWER(DatosLimpios[[#This Row],[Attack Type]]))))</f>
        <v>Phishing</v>
      </c>
      <c r="I1363" s="3" t="s">
        <v>23</v>
      </c>
      <c r="J136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63" s="11">
        <v>4896</v>
      </c>
      <c r="L1363" s="11">
        <f>IF(DatosLimpios[[#This Row],[Financial Loss (in Million $) ]]="",0,ABS(DatosLimpios[[#This Row],[Financial Loss (in Million $) ]]))*1000</f>
        <v>4896000</v>
      </c>
      <c r="M1363" s="11" t="str">
        <f>IF(DatosLimpios[[#This Row],[Perdida economica UNK]]&gt;4000000,"Alta", IF(DatosLimpios[[#This Row],[Perdida economica UNK]]&gt;100000,"Media", "Baja"))</f>
        <v>Alta</v>
      </c>
      <c r="N1363" s="18" t="s">
        <v>1411</v>
      </c>
      <c r="O1363" s="3" t="s">
        <v>29</v>
      </c>
      <c r="P1363" s="2">
        <f>IF(DatosLimpios[[#This Row],[Number of Affected Users]]="six hundred",600,VALUE(DatosLimpios[[#This Row],[Number of Affected Users]]))</f>
        <v>480386</v>
      </c>
      <c r="Q1363" s="2">
        <f>IF(DatosLimpios[[#This Row],[Number of Affected Users]]="six hundred",600,VALUE(DatosLimpios[[#This Row],[Number of Affected Users]]))</f>
        <v>480386</v>
      </c>
      <c r="R1363" s="11">
        <f>DatosLimpios[[#This Row],[Perdida economica UNK]] /DatosLimpios[[#This Row],[Nº de Usuarios Afectados]]</f>
        <v>10.19180409087692</v>
      </c>
      <c r="S1363" s="11" t="str">
        <f>IF(DatosLimpios[[#This Row],[Perdida $ por Usuario]]&gt;100, "Grave",IF(DatosLimpios[[#This Row],[Perdida $ por Usuario]]&gt;40, "Moderada","Leve"))</f>
        <v>Leve</v>
      </c>
      <c r="T1363" s="1" t="str">
        <f t="shared" si="21"/>
        <v>Nation-state</v>
      </c>
      <c r="U1363" s="3" t="s">
        <v>52</v>
      </c>
      <c r="V1363" s="3" t="s">
        <v>37</v>
      </c>
      <c r="W1363" s="2">
        <v>18</v>
      </c>
      <c r="X1363" s="2" t="str">
        <f>IF(DatosLimpios[[#This Row],[Incident Resolution Time (in Hours)]]&gt;50,"Tardia",IF(DatosLimpios[[#This Row],[Incident Resolution Time (in Hours)]]&gt;20,"Media","Rapida" ))</f>
        <v>Rapida</v>
      </c>
    </row>
    <row r="1364" spans="1:24" x14ac:dyDescent="0.25">
      <c r="A1364" s="2">
        <v>1372</v>
      </c>
      <c r="B1364" s="3" t="s">
        <v>45</v>
      </c>
      <c r="C13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64" s="1" t="str">
        <f>IFERROR(VLOOKUP(DatosLimpios[[#This Row],[Paises]], TablaRegiones[],2,FALSE), "Otra")</f>
        <v>Asia</v>
      </c>
      <c r="E1364" s="2">
        <v>2020</v>
      </c>
      <c r="F1364" s="3" t="s">
        <v>17</v>
      </c>
      <c r="G1364" s="2">
        <f xml:space="preserve"> 2025 -DatosLimpios[[#This Row],[Year]]</f>
        <v>5</v>
      </c>
      <c r="H1364" s="1" t="str">
        <f>IF(TRIM(DatosLimpios[[#This Row],[Attack Type]])="","Unknown",PROPER(TRIM(LOWER(DatosLimpios[[#This Row],[Attack Type]]))))</f>
        <v>Ransomware</v>
      </c>
      <c r="I1364" s="3" t="s">
        <v>47</v>
      </c>
      <c r="J136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64" s="11">
        <v>7067</v>
      </c>
      <c r="L1364" s="11">
        <f>IF(DatosLimpios[[#This Row],[Financial Loss (in Million $) ]]="",0,ABS(DatosLimpios[[#This Row],[Financial Loss (in Million $) ]]))*1000</f>
        <v>7067000</v>
      </c>
      <c r="M1364" s="11" t="str">
        <f>IF(DatosLimpios[[#This Row],[Perdida economica UNK]]&gt;4000000,"Alta", IF(DatosLimpios[[#This Row],[Perdida economica UNK]]&gt;100000,"Media", "Baja"))</f>
        <v>Alta</v>
      </c>
      <c r="N1364" s="18" t="s">
        <v>1412</v>
      </c>
      <c r="O1364" s="3" t="s">
        <v>33</v>
      </c>
      <c r="P1364" s="2">
        <f>IF(DatosLimpios[[#This Row],[Number of Affected Users]]="six hundred",600,VALUE(DatosLimpios[[#This Row],[Number of Affected Users]]))</f>
        <v>564046</v>
      </c>
      <c r="Q1364" s="2">
        <f>IF(DatosLimpios[[#This Row],[Number of Affected Users]]="six hundred",600,VALUE(DatosLimpios[[#This Row],[Number of Affected Users]]))</f>
        <v>564046</v>
      </c>
      <c r="R1364" s="11">
        <f>DatosLimpios[[#This Row],[Perdida economica UNK]] /DatosLimpios[[#This Row],[Nº de Usuarios Afectados]]</f>
        <v>12.529119965392894</v>
      </c>
      <c r="S1364" s="11" t="str">
        <f>IF(DatosLimpios[[#This Row],[Perdida $ por Usuario]]&gt;100, "Grave",IF(DatosLimpios[[#This Row],[Perdida $ por Usuario]]&gt;40, "Moderada","Leve"))</f>
        <v>Leve</v>
      </c>
      <c r="T1364" s="1" t="str">
        <f t="shared" si="21"/>
        <v>Insider</v>
      </c>
      <c r="U1364" s="3" t="s">
        <v>34</v>
      </c>
      <c r="V1364" s="3" t="s">
        <v>49</v>
      </c>
      <c r="W1364" s="2">
        <v>39</v>
      </c>
      <c r="X1364" s="2" t="str">
        <f>IF(DatosLimpios[[#This Row],[Incident Resolution Time (in Hours)]]&gt;50,"Tardia",IF(DatosLimpios[[#This Row],[Incident Resolution Time (in Hours)]]&gt;20,"Media","Rapida" ))</f>
        <v>Media</v>
      </c>
    </row>
    <row r="1365" spans="1:24" x14ac:dyDescent="0.25">
      <c r="A1365" s="2">
        <v>1373</v>
      </c>
      <c r="B1365" s="3" t="s">
        <v>71</v>
      </c>
      <c r="C13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365" s="1" t="str">
        <f>IFERROR(VLOOKUP(DatosLimpios[[#This Row],[Paises]], TablaRegiones[],2,FALSE), "Otra")</f>
        <v>Asia</v>
      </c>
      <c r="E1365" s="2">
        <v>2022</v>
      </c>
      <c r="F1365" s="3" t="s">
        <v>63</v>
      </c>
      <c r="G1365" s="2">
        <f xml:space="preserve"> 2025 -DatosLimpios[[#This Row],[Year]]</f>
        <v>3</v>
      </c>
      <c r="H1365" s="1" t="str">
        <f>IF(TRIM(DatosLimpios[[#This Row],[Attack Type]])="","Unknown",PROPER(TRIM(LOWER(DatosLimpios[[#This Row],[Attack Type]]))))</f>
        <v>Malware</v>
      </c>
      <c r="I1365" s="3" t="s">
        <v>18</v>
      </c>
      <c r="J136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65" s="11">
        <v>267</v>
      </c>
      <c r="L1365" s="11">
        <f>IF(DatosLimpios[[#This Row],[Financial Loss (in Million $) ]]="",0,ABS(DatosLimpios[[#This Row],[Financial Loss (in Million $) ]]))*1000</f>
        <v>267000</v>
      </c>
      <c r="M1365" s="11" t="str">
        <f>IF(DatosLimpios[[#This Row],[Perdida economica UNK]]&gt;4000000,"Alta", IF(DatosLimpios[[#This Row],[Perdida economica UNK]]&gt;100000,"Media", "Baja"))</f>
        <v>Media</v>
      </c>
      <c r="N1365" s="18" t="s">
        <v>1413</v>
      </c>
      <c r="O1365" s="3" t="s">
        <v>29</v>
      </c>
      <c r="P1365" s="2">
        <f>IF(DatosLimpios[[#This Row],[Number of Affected Users]]="six hundred",600,VALUE(DatosLimpios[[#This Row],[Number of Affected Users]]))</f>
        <v>50007</v>
      </c>
      <c r="Q1365" s="2">
        <f>IF(DatosLimpios[[#This Row],[Number of Affected Users]]="six hundred",600,VALUE(DatosLimpios[[#This Row],[Number of Affected Users]]))</f>
        <v>50007</v>
      </c>
      <c r="R1365" s="11">
        <f>DatosLimpios[[#This Row],[Perdida economica UNK]] /DatosLimpios[[#This Row],[Nº de Usuarios Afectados]]</f>
        <v>5.3392525046493491</v>
      </c>
      <c r="S1365" s="11" t="str">
        <f>IF(DatosLimpios[[#This Row],[Perdida $ por Usuario]]&gt;100, "Grave",IF(DatosLimpios[[#This Row],[Perdida $ por Usuario]]&gt;40, "Moderada","Leve"))</f>
        <v>Leve</v>
      </c>
      <c r="T1365" s="1" t="str">
        <f t="shared" si="21"/>
        <v>Nation-state</v>
      </c>
      <c r="U1365" s="3" t="s">
        <v>25</v>
      </c>
      <c r="V1365" s="3" t="s">
        <v>37</v>
      </c>
      <c r="W1365" s="2">
        <v>19</v>
      </c>
      <c r="X1365" s="2" t="str">
        <f>IF(DatosLimpios[[#This Row],[Incident Resolution Time (in Hours)]]&gt;50,"Tardia",IF(DatosLimpios[[#This Row],[Incident Resolution Time (in Hours)]]&gt;20,"Media","Rapida" ))</f>
        <v>Rapida</v>
      </c>
    </row>
    <row r="1366" spans="1:24" x14ac:dyDescent="0.25">
      <c r="A1366" s="2">
        <v>1374</v>
      </c>
      <c r="B1366" s="3" t="s">
        <v>58</v>
      </c>
      <c r="C13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66" s="1" t="str">
        <f>IFERROR(VLOOKUP(DatosLimpios[[#This Row],[Paises]], TablaRegiones[],2,FALSE), "Otra")</f>
        <v>Oceanía</v>
      </c>
      <c r="E1366" s="2">
        <v>2023</v>
      </c>
      <c r="F1366" s="3" t="s">
        <v>63</v>
      </c>
      <c r="G1366" s="2">
        <f xml:space="preserve"> 2025 -DatosLimpios[[#This Row],[Year]]</f>
        <v>2</v>
      </c>
      <c r="H1366" s="1" t="str">
        <f>IF(TRIM(DatosLimpios[[#This Row],[Attack Type]])="","Unknown",PROPER(TRIM(LOWER(DatosLimpios[[#This Row],[Attack Type]]))))</f>
        <v>Malware</v>
      </c>
      <c r="I1366" s="3" t="s">
        <v>18</v>
      </c>
      <c r="J136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66" s="11">
        <v>9972</v>
      </c>
      <c r="L1366" s="11">
        <f>IF(DatosLimpios[[#This Row],[Financial Loss (in Million $) ]]="",0,ABS(DatosLimpios[[#This Row],[Financial Loss (in Million $) ]]))*1000</f>
        <v>9972000</v>
      </c>
      <c r="M1366" s="11" t="str">
        <f>IF(DatosLimpios[[#This Row],[Perdida economica UNK]]&gt;4000000,"Alta", IF(DatosLimpios[[#This Row],[Perdida economica UNK]]&gt;100000,"Media", "Baja"))</f>
        <v>Alta</v>
      </c>
      <c r="N1366" s="18" t="s">
        <v>1414</v>
      </c>
      <c r="O1366" s="3" t="s">
        <v>14</v>
      </c>
      <c r="P1366" s="2">
        <f>IF(DatosLimpios[[#This Row],[Number of Affected Users]]="six hundred",600,VALUE(DatosLimpios[[#This Row],[Number of Affected Users]]))</f>
        <v>307143</v>
      </c>
      <c r="Q1366" s="2">
        <f>IF(DatosLimpios[[#This Row],[Number of Affected Users]]="six hundred",600,VALUE(DatosLimpios[[#This Row],[Number of Affected Users]]))</f>
        <v>307143</v>
      </c>
      <c r="R1366" s="11">
        <f>DatosLimpios[[#This Row],[Perdida economica UNK]] /DatosLimpios[[#This Row],[Nº de Usuarios Afectados]]</f>
        <v>32.466961643273656</v>
      </c>
      <c r="S1366" s="11" t="str">
        <f>IF(DatosLimpios[[#This Row],[Perdida $ por Usuario]]&gt;100, "Grave",IF(DatosLimpios[[#This Row],[Perdida $ por Usuario]]&gt;40, "Moderada","Leve"))</f>
        <v>Leve</v>
      </c>
      <c r="T1366" s="1" t="str">
        <f t="shared" si="21"/>
        <v>Hacker Group</v>
      </c>
      <c r="U1366" s="3" t="s">
        <v>34</v>
      </c>
      <c r="V1366" s="3" t="s">
        <v>16</v>
      </c>
      <c r="W1366" s="2">
        <v>1</v>
      </c>
      <c r="X1366" s="2" t="str">
        <f>IF(DatosLimpios[[#This Row],[Incident Resolution Time (in Hours)]]&gt;50,"Tardia",IF(DatosLimpios[[#This Row],[Incident Resolution Time (in Hours)]]&gt;20,"Media","Rapida" ))</f>
        <v>Rapida</v>
      </c>
    </row>
    <row r="1367" spans="1:24" x14ac:dyDescent="0.25">
      <c r="A1367" s="2">
        <v>1375</v>
      </c>
      <c r="B1367" s="3" t="s">
        <v>60</v>
      </c>
      <c r="C13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67" s="1" t="str">
        <f>IFERROR(VLOOKUP(DatosLimpios[[#This Row],[Paises]], TablaRegiones[],2,FALSE), "Otra")</f>
        <v>Asia</v>
      </c>
      <c r="E1367" s="2">
        <v>2023</v>
      </c>
      <c r="F1367" s="3" t="s">
        <v>39</v>
      </c>
      <c r="G1367" s="2">
        <f xml:space="preserve"> 2025 -DatosLimpios[[#This Row],[Year]]</f>
        <v>2</v>
      </c>
      <c r="H1367" s="1" t="str">
        <f>IF(TRIM(DatosLimpios[[#This Row],[Attack Type]])="","Unknown",PROPER(TRIM(LOWER(DatosLimpios[[#This Row],[Attack Type]]))))</f>
        <v>Ddos</v>
      </c>
      <c r="I1367" s="3" t="s">
        <v>23</v>
      </c>
      <c r="J136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67" s="11">
        <v>2271</v>
      </c>
      <c r="L1367" s="11">
        <f>IF(DatosLimpios[[#This Row],[Financial Loss (in Million $) ]]="",0,ABS(DatosLimpios[[#This Row],[Financial Loss (in Million $) ]]))*1000</f>
        <v>2271000</v>
      </c>
      <c r="M1367" s="11" t="str">
        <f>IF(DatosLimpios[[#This Row],[Perdida economica UNK]]&gt;4000000,"Alta", IF(DatosLimpios[[#This Row],[Perdida economica UNK]]&gt;100000,"Media", "Baja"))</f>
        <v>Media</v>
      </c>
      <c r="N1367" s="18" t="s">
        <v>1415</v>
      </c>
      <c r="O1367" s="3" t="s">
        <v>33</v>
      </c>
      <c r="P1367" s="2">
        <f>IF(DatosLimpios[[#This Row],[Number of Affected Users]]="six hundred",600,VALUE(DatosLimpios[[#This Row],[Number of Affected Users]]))</f>
        <v>356964</v>
      </c>
      <c r="Q1367" s="2">
        <f>IF(DatosLimpios[[#This Row],[Number of Affected Users]]="six hundred",600,VALUE(DatosLimpios[[#This Row],[Number of Affected Users]]))</f>
        <v>356964</v>
      </c>
      <c r="R1367" s="11">
        <f>DatosLimpios[[#This Row],[Perdida economica UNK]] /DatosLimpios[[#This Row],[Nº de Usuarios Afectados]]</f>
        <v>6.3619860826301808</v>
      </c>
      <c r="S1367" s="11" t="str">
        <f>IF(DatosLimpios[[#This Row],[Perdida $ por Usuario]]&gt;100, "Grave",IF(DatosLimpios[[#This Row],[Perdida $ por Usuario]]&gt;40, "Moderada","Leve"))</f>
        <v>Leve</v>
      </c>
      <c r="T1367" s="1" t="str">
        <f t="shared" si="21"/>
        <v>Insider</v>
      </c>
      <c r="U1367" s="3" t="s">
        <v>15</v>
      </c>
      <c r="V1367" s="3" t="s">
        <v>49</v>
      </c>
      <c r="W1367" s="2">
        <v>27</v>
      </c>
      <c r="X1367" s="2" t="str">
        <f>IF(DatosLimpios[[#This Row],[Incident Resolution Time (in Hours)]]&gt;50,"Tardia",IF(DatosLimpios[[#This Row],[Incident Resolution Time (in Hours)]]&gt;20,"Media","Rapida" ))</f>
        <v>Media</v>
      </c>
    </row>
    <row r="1368" spans="1:24" x14ac:dyDescent="0.25">
      <c r="A1368" s="2">
        <v>1376</v>
      </c>
      <c r="B1368" s="3" t="s">
        <v>87</v>
      </c>
      <c r="C13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68" s="1" t="str">
        <f>IFERROR(VLOOKUP(DatosLimpios[[#This Row],[Paises]], TablaRegiones[],2,FALSE), "Otra")</f>
        <v>América</v>
      </c>
      <c r="E1368" s="2">
        <v>2024</v>
      </c>
      <c r="F1368" s="3" t="s">
        <v>42</v>
      </c>
      <c r="G1368" s="2">
        <f xml:space="preserve"> 2025 -DatosLimpios[[#This Row],[Year]]</f>
        <v>1</v>
      </c>
      <c r="H1368" s="1" t="str">
        <f>IF(TRIM(DatosLimpios[[#This Row],[Attack Type]])="","Unknown",PROPER(TRIM(LOWER(DatosLimpios[[#This Row],[Attack Type]]))))</f>
        <v>Sql Injection</v>
      </c>
      <c r="I1368" s="3" t="s">
        <v>18</v>
      </c>
      <c r="J136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68" s="11">
        <v>9483</v>
      </c>
      <c r="L1368" s="11">
        <f>IF(DatosLimpios[[#This Row],[Financial Loss (in Million $) ]]="",0,ABS(DatosLimpios[[#This Row],[Financial Loss (in Million $) ]]))*1000</f>
        <v>9483000</v>
      </c>
      <c r="M1368" s="11" t="str">
        <f>IF(DatosLimpios[[#This Row],[Perdida economica UNK]]&gt;4000000,"Alta", IF(DatosLimpios[[#This Row],[Perdida economica UNK]]&gt;100000,"Media", "Baja"))</f>
        <v>Alta</v>
      </c>
      <c r="N1368" s="18" t="s">
        <v>1416</v>
      </c>
      <c r="O1368" s="3" t="s">
        <v>14</v>
      </c>
      <c r="P1368" s="2">
        <f>IF(DatosLimpios[[#This Row],[Number of Affected Users]]="six hundred",600,VALUE(DatosLimpios[[#This Row],[Number of Affected Users]]))</f>
        <v>891369</v>
      </c>
      <c r="Q1368" s="2">
        <f>IF(DatosLimpios[[#This Row],[Number of Affected Users]]="six hundred",600,VALUE(DatosLimpios[[#This Row],[Number of Affected Users]]))</f>
        <v>891369</v>
      </c>
      <c r="R1368" s="11">
        <f>DatosLimpios[[#This Row],[Perdida economica UNK]] /DatosLimpios[[#This Row],[Nº de Usuarios Afectados]]</f>
        <v>10.638691720263999</v>
      </c>
      <c r="S1368" s="11" t="str">
        <f>IF(DatosLimpios[[#This Row],[Perdida $ por Usuario]]&gt;100, "Grave",IF(DatosLimpios[[#This Row],[Perdida $ por Usuario]]&gt;40, "Moderada","Leve"))</f>
        <v>Leve</v>
      </c>
      <c r="T1368" s="1" t="str">
        <f t="shared" si="21"/>
        <v>Hacker Group</v>
      </c>
      <c r="U1368" s="3" t="s">
        <v>34</v>
      </c>
      <c r="V1368" s="3" t="s">
        <v>37</v>
      </c>
      <c r="W1368" s="2">
        <v>71</v>
      </c>
      <c r="X1368" s="2" t="str">
        <f>IF(DatosLimpios[[#This Row],[Incident Resolution Time (in Hours)]]&gt;50,"Tardia",IF(DatosLimpios[[#This Row],[Incident Resolution Time (in Hours)]]&gt;20,"Media","Rapida" ))</f>
        <v>Tardia</v>
      </c>
    </row>
    <row r="1369" spans="1:24" x14ac:dyDescent="0.25">
      <c r="A1369" s="2">
        <v>1377</v>
      </c>
      <c r="B1369" s="3" t="s">
        <v>71</v>
      </c>
      <c r="C13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369" s="1" t="str">
        <f>IFERROR(VLOOKUP(DatosLimpios[[#This Row],[Paises]], TablaRegiones[],2,FALSE), "Otra")</f>
        <v>Asia</v>
      </c>
      <c r="E1369" s="2">
        <v>2020</v>
      </c>
      <c r="F1369" s="3" t="s">
        <v>39</v>
      </c>
      <c r="G1369" s="2">
        <f xml:space="preserve"> 2025 -DatosLimpios[[#This Row],[Year]]</f>
        <v>5</v>
      </c>
      <c r="H1369" s="1" t="str">
        <f>IF(TRIM(DatosLimpios[[#This Row],[Attack Type]])="","Unknown",PROPER(TRIM(LOWER(DatosLimpios[[#This Row],[Attack Type]]))))</f>
        <v>Ddos</v>
      </c>
      <c r="I1369" s="3" t="s">
        <v>18</v>
      </c>
      <c r="J136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69" s="11">
        <v>3781</v>
      </c>
      <c r="L1369" s="11">
        <f>IF(DatosLimpios[[#This Row],[Financial Loss (in Million $) ]]="",0,ABS(DatosLimpios[[#This Row],[Financial Loss (in Million $) ]]))*1000</f>
        <v>3781000</v>
      </c>
      <c r="M1369" s="11" t="str">
        <f>IF(DatosLimpios[[#This Row],[Perdida economica UNK]]&gt;4000000,"Alta", IF(DatosLimpios[[#This Row],[Perdida economica UNK]]&gt;100000,"Media", "Baja"))</f>
        <v>Media</v>
      </c>
      <c r="N1369" s="18" t="s">
        <v>1417</v>
      </c>
      <c r="O1369" s="3" t="s">
        <v>33</v>
      </c>
      <c r="P1369" s="2">
        <f>IF(DatosLimpios[[#This Row],[Number of Affected Users]]="six hundred",600,VALUE(DatosLimpios[[#This Row],[Number of Affected Users]]))</f>
        <v>482700</v>
      </c>
      <c r="Q1369" s="2">
        <f>IF(DatosLimpios[[#This Row],[Number of Affected Users]]="six hundred",600,VALUE(DatosLimpios[[#This Row],[Number of Affected Users]]))</f>
        <v>482700</v>
      </c>
      <c r="R1369" s="11">
        <f>DatosLimpios[[#This Row],[Perdida economica UNK]] /DatosLimpios[[#This Row],[Nº de Usuarios Afectados]]</f>
        <v>7.8330225813134451</v>
      </c>
      <c r="S1369" s="11" t="str">
        <f>IF(DatosLimpios[[#This Row],[Perdida $ por Usuario]]&gt;100, "Grave",IF(DatosLimpios[[#This Row],[Perdida $ por Usuario]]&gt;40, "Moderada","Leve"))</f>
        <v>Leve</v>
      </c>
      <c r="T1369" s="1" t="str">
        <f t="shared" si="21"/>
        <v>Insider</v>
      </c>
      <c r="U1369" s="3" t="s">
        <v>15</v>
      </c>
      <c r="V1369" s="3" t="s">
        <v>16</v>
      </c>
      <c r="W1369" s="2">
        <v>55</v>
      </c>
      <c r="X1369" s="2" t="str">
        <f>IF(DatosLimpios[[#This Row],[Incident Resolution Time (in Hours)]]&gt;50,"Tardia",IF(DatosLimpios[[#This Row],[Incident Resolution Time (in Hours)]]&gt;20,"Media","Rapida" ))</f>
        <v>Tardia</v>
      </c>
    </row>
    <row r="1370" spans="1:24" x14ac:dyDescent="0.25">
      <c r="A1370" s="2">
        <v>1378</v>
      </c>
      <c r="B1370" s="3" t="s">
        <v>10</v>
      </c>
      <c r="C13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370" s="1" t="str">
        <f>IFERROR(VLOOKUP(DatosLimpios[[#This Row],[Paises]], TablaRegiones[],2,FALSE), "Otra")</f>
        <v>Asia</v>
      </c>
      <c r="E1370" s="2">
        <v>2018</v>
      </c>
      <c r="F1370" s="3" t="s">
        <v>50</v>
      </c>
      <c r="G1370" s="2">
        <f xml:space="preserve"> 2025 -DatosLimpios[[#This Row],[Year]]</f>
        <v>7</v>
      </c>
      <c r="H1370" s="1" t="str">
        <f>IF(TRIM(DatosLimpios[[#This Row],[Attack Type]])="","Unknown",PROPER(TRIM(LOWER(DatosLimpios[[#This Row],[Attack Type]]))))</f>
        <v>Phishing</v>
      </c>
      <c r="I1370" s="3" t="s">
        <v>47</v>
      </c>
      <c r="J137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70" s="11">
        <v>4293</v>
      </c>
      <c r="L1370" s="11">
        <f>IF(DatosLimpios[[#This Row],[Financial Loss (in Million $) ]]="",0,ABS(DatosLimpios[[#This Row],[Financial Loss (in Million $) ]]))*1000</f>
        <v>4293000</v>
      </c>
      <c r="M1370" s="11" t="str">
        <f>IF(DatosLimpios[[#This Row],[Perdida economica UNK]]&gt;4000000,"Alta", IF(DatosLimpios[[#This Row],[Perdida economica UNK]]&gt;100000,"Media", "Baja"))</f>
        <v>Alta</v>
      </c>
      <c r="N1370" s="18" t="s">
        <v>1418</v>
      </c>
      <c r="O1370" s="3" t="s">
        <v>14</v>
      </c>
      <c r="P1370" s="2">
        <f>IF(DatosLimpios[[#This Row],[Number of Affected Users]]="six hundred",600,VALUE(DatosLimpios[[#This Row],[Number of Affected Users]]))</f>
        <v>596628</v>
      </c>
      <c r="Q1370" s="2">
        <f>IF(DatosLimpios[[#This Row],[Number of Affected Users]]="six hundred",600,VALUE(DatosLimpios[[#This Row],[Number of Affected Users]]))</f>
        <v>596628</v>
      </c>
      <c r="R1370" s="11">
        <f>DatosLimpios[[#This Row],[Perdida economica UNK]] /DatosLimpios[[#This Row],[Nº de Usuarios Afectados]]</f>
        <v>7.1954383636034516</v>
      </c>
      <c r="S1370" s="11" t="str">
        <f>IF(DatosLimpios[[#This Row],[Perdida $ por Usuario]]&gt;100, "Grave",IF(DatosLimpios[[#This Row],[Perdida $ por Usuario]]&gt;40, "Moderada","Leve"))</f>
        <v>Leve</v>
      </c>
      <c r="T1370" s="1" t="str">
        <f t="shared" si="21"/>
        <v>Hacker Group</v>
      </c>
      <c r="U1370" s="3" t="s">
        <v>15</v>
      </c>
      <c r="V1370" s="3" t="s">
        <v>37</v>
      </c>
      <c r="W1370" s="2">
        <v>60</v>
      </c>
      <c r="X1370" s="2" t="str">
        <f>IF(DatosLimpios[[#This Row],[Incident Resolution Time (in Hours)]]&gt;50,"Tardia",IF(DatosLimpios[[#This Row],[Incident Resolution Time (in Hours)]]&gt;20,"Media","Rapida" ))</f>
        <v>Tardia</v>
      </c>
    </row>
    <row r="1371" spans="1:24" x14ac:dyDescent="0.25">
      <c r="A1371" s="2">
        <v>1379</v>
      </c>
      <c r="B1371" s="3" t="s">
        <v>60</v>
      </c>
      <c r="C13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71" s="1" t="str">
        <f>IFERROR(VLOOKUP(DatosLimpios[[#This Row],[Paises]], TablaRegiones[],2,FALSE), "Otra")</f>
        <v>Asia</v>
      </c>
      <c r="E1371" s="2">
        <v>2022</v>
      </c>
      <c r="F1371" s="3" t="s">
        <v>17</v>
      </c>
      <c r="G1371" s="2">
        <f xml:space="preserve"> 2025 -DatosLimpios[[#This Row],[Year]]</f>
        <v>3</v>
      </c>
      <c r="H1371" s="1" t="str">
        <f>IF(TRIM(DatosLimpios[[#This Row],[Attack Type]])="","Unknown",PROPER(TRIM(LOWER(DatosLimpios[[#This Row],[Attack Type]]))))</f>
        <v>Ransomware</v>
      </c>
      <c r="I1371" s="3" t="s">
        <v>27</v>
      </c>
      <c r="J137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71" s="11">
        <v>8933</v>
      </c>
      <c r="L1371" s="11">
        <f>IF(DatosLimpios[[#This Row],[Financial Loss (in Million $) ]]="",0,ABS(DatosLimpios[[#This Row],[Financial Loss (in Million $) ]]))*1000</f>
        <v>8933000</v>
      </c>
      <c r="M1371" s="11" t="str">
        <f>IF(DatosLimpios[[#This Row],[Perdida economica UNK]]&gt;4000000,"Alta", IF(DatosLimpios[[#This Row],[Perdida economica UNK]]&gt;100000,"Media", "Baja"))</f>
        <v>Alta</v>
      </c>
      <c r="N1371" s="18" t="s">
        <v>1419</v>
      </c>
      <c r="O1371" s="3" t="s">
        <v>36</v>
      </c>
      <c r="P1371" s="2">
        <f>IF(DatosLimpios[[#This Row],[Number of Affected Users]]="six hundred",600,VALUE(DatosLimpios[[#This Row],[Number of Affected Users]]))</f>
        <v>776295</v>
      </c>
      <c r="Q1371" s="2">
        <f>IF(DatosLimpios[[#This Row],[Number of Affected Users]]="six hundred",600,VALUE(DatosLimpios[[#This Row],[Number of Affected Users]]))</f>
        <v>776295</v>
      </c>
      <c r="R1371" s="11">
        <f>DatosLimpios[[#This Row],[Perdida economica UNK]] /DatosLimpios[[#This Row],[Nº de Usuarios Afectados]]</f>
        <v>11.507223413779556</v>
      </c>
      <c r="S1371" s="11" t="str">
        <f>IF(DatosLimpios[[#This Row],[Perdida $ por Usuario]]&gt;100, "Grave",IF(DatosLimpios[[#This Row],[Perdida $ por Usuario]]&gt;40, "Moderada","Leve"))</f>
        <v>Leve</v>
      </c>
      <c r="T1371" s="1" t="str">
        <f t="shared" si="21"/>
        <v>Unknown</v>
      </c>
      <c r="U1371" s="3" t="s">
        <v>52</v>
      </c>
      <c r="V1371" s="3" t="s">
        <v>16</v>
      </c>
      <c r="W1371" s="2">
        <v>40</v>
      </c>
      <c r="X1371" s="2" t="str">
        <f>IF(DatosLimpios[[#This Row],[Incident Resolution Time (in Hours)]]&gt;50,"Tardia",IF(DatosLimpios[[#This Row],[Incident Resolution Time (in Hours)]]&gt;20,"Media","Rapida" ))</f>
        <v>Media</v>
      </c>
    </row>
    <row r="1372" spans="1:24" x14ac:dyDescent="0.25">
      <c r="A1372" s="2">
        <v>1380</v>
      </c>
      <c r="B1372" s="3" t="s">
        <v>87</v>
      </c>
      <c r="C13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72" s="1" t="str">
        <f>IFERROR(VLOOKUP(DatosLimpios[[#This Row],[Paises]], TablaRegiones[],2,FALSE), "Otra")</f>
        <v>América</v>
      </c>
      <c r="E1372" s="2">
        <v>2016</v>
      </c>
      <c r="F1372" s="3" t="s">
        <v>50</v>
      </c>
      <c r="G1372" s="2">
        <f xml:space="preserve"> 2025 -DatosLimpios[[#This Row],[Year]]</f>
        <v>9</v>
      </c>
      <c r="H1372" s="1" t="str">
        <f>IF(TRIM(DatosLimpios[[#This Row],[Attack Type]])="","Unknown",PROPER(TRIM(LOWER(DatosLimpios[[#This Row],[Attack Type]]))))</f>
        <v>Phishing</v>
      </c>
      <c r="I1372" s="3" t="s">
        <v>46</v>
      </c>
      <c r="J137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72" s="11">
        <v>3858</v>
      </c>
      <c r="L1372" s="11">
        <f>IF(DatosLimpios[[#This Row],[Financial Loss (in Million $) ]]="",0,ABS(DatosLimpios[[#This Row],[Financial Loss (in Million $) ]]))*1000</f>
        <v>3858000</v>
      </c>
      <c r="M1372" s="11" t="str">
        <f>IF(DatosLimpios[[#This Row],[Perdida economica UNK]]&gt;4000000,"Alta", IF(DatosLimpios[[#This Row],[Perdida economica UNK]]&gt;100000,"Media", "Baja"))</f>
        <v>Media</v>
      </c>
      <c r="N1372" s="18" t="s">
        <v>1420</v>
      </c>
      <c r="O1372" s="3" t="s">
        <v>33</v>
      </c>
      <c r="P1372" s="2">
        <f>IF(DatosLimpios[[#This Row],[Number of Affected Users]]="six hundred",600,VALUE(DatosLimpios[[#This Row],[Number of Affected Users]]))</f>
        <v>447486</v>
      </c>
      <c r="Q1372" s="2">
        <f>IF(DatosLimpios[[#This Row],[Number of Affected Users]]="six hundred",600,VALUE(DatosLimpios[[#This Row],[Number of Affected Users]]))</f>
        <v>447486</v>
      </c>
      <c r="R1372" s="11">
        <f>DatosLimpios[[#This Row],[Perdida economica UNK]] /DatosLimpios[[#This Row],[Nº de Usuarios Afectados]]</f>
        <v>8.6214987731459747</v>
      </c>
      <c r="S1372" s="11" t="str">
        <f>IF(DatosLimpios[[#This Row],[Perdida $ por Usuario]]&gt;100, "Grave",IF(DatosLimpios[[#This Row],[Perdida $ por Usuario]]&gt;40, "Moderada","Leve"))</f>
        <v>Leve</v>
      </c>
      <c r="T1372" s="1" t="str">
        <f t="shared" si="21"/>
        <v>Insider</v>
      </c>
      <c r="U1372" s="3" t="s">
        <v>25</v>
      </c>
      <c r="V1372" s="3" t="s">
        <v>57</v>
      </c>
      <c r="W1372" s="2">
        <v>7</v>
      </c>
      <c r="X1372" s="2" t="str">
        <f>IF(DatosLimpios[[#This Row],[Incident Resolution Time (in Hours)]]&gt;50,"Tardia",IF(DatosLimpios[[#This Row],[Incident Resolution Time (in Hours)]]&gt;20,"Media","Rapida" ))</f>
        <v>Rapida</v>
      </c>
    </row>
    <row r="1373" spans="1:24" x14ac:dyDescent="0.25">
      <c r="A1373" s="2">
        <v>1381</v>
      </c>
      <c r="B1373" s="3" t="s">
        <v>87</v>
      </c>
      <c r="C13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73" s="1" t="str">
        <f>IFERROR(VLOOKUP(DatosLimpios[[#This Row],[Paises]], TablaRegiones[],2,FALSE), "Otra")</f>
        <v>América</v>
      </c>
      <c r="E1373" s="2">
        <v>2022</v>
      </c>
      <c r="F1373" s="3" t="s">
        <v>22</v>
      </c>
      <c r="G1373" s="2">
        <f xml:space="preserve"> 2025 -DatosLimpios[[#This Row],[Year]]</f>
        <v>3</v>
      </c>
      <c r="H1373" s="1" t="str">
        <f>IF(TRIM(DatosLimpios[[#This Row],[Attack Type]])="","Unknown",PROPER(TRIM(LOWER(DatosLimpios[[#This Row],[Attack Type]]))))</f>
        <v>Man-In-The-Middle</v>
      </c>
      <c r="I1373" s="3" t="s">
        <v>18</v>
      </c>
      <c r="J137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73" s="11">
        <v>7551</v>
      </c>
      <c r="L1373" s="11">
        <f>IF(DatosLimpios[[#This Row],[Financial Loss (in Million $) ]]="",0,ABS(DatosLimpios[[#This Row],[Financial Loss (in Million $) ]]))*1000</f>
        <v>7551000</v>
      </c>
      <c r="M1373" s="11" t="str">
        <f>IF(DatosLimpios[[#This Row],[Perdida economica UNK]]&gt;4000000,"Alta", IF(DatosLimpios[[#This Row],[Perdida economica UNK]]&gt;100000,"Media", "Baja"))</f>
        <v>Alta</v>
      </c>
      <c r="N1373" s="18" t="s">
        <v>1421</v>
      </c>
      <c r="O1373" s="3" t="s">
        <v>29</v>
      </c>
      <c r="P1373" s="2">
        <f>IF(DatosLimpios[[#This Row],[Number of Affected Users]]="six hundred",600,VALUE(DatosLimpios[[#This Row],[Number of Affected Users]]))</f>
        <v>298887</v>
      </c>
      <c r="Q1373" s="2">
        <f>IF(DatosLimpios[[#This Row],[Number of Affected Users]]="six hundred",600,VALUE(DatosLimpios[[#This Row],[Number of Affected Users]]))</f>
        <v>298887</v>
      </c>
      <c r="R1373" s="11">
        <f>DatosLimpios[[#This Row],[Perdida economica UNK]] /DatosLimpios[[#This Row],[Nº de Usuarios Afectados]]</f>
        <v>25.263728432484516</v>
      </c>
      <c r="S1373" s="11" t="str">
        <f>IF(DatosLimpios[[#This Row],[Perdida $ por Usuario]]&gt;100, "Grave",IF(DatosLimpios[[#This Row],[Perdida $ por Usuario]]&gt;40, "Moderada","Leve"))</f>
        <v>Leve</v>
      </c>
      <c r="T1373" s="1" t="str">
        <f t="shared" si="21"/>
        <v>Nation-state</v>
      </c>
      <c r="U1373" s="3" t="s">
        <v>52</v>
      </c>
      <c r="V1373" s="3" t="s">
        <v>16</v>
      </c>
      <c r="W1373" s="2">
        <v>44</v>
      </c>
      <c r="X1373" s="2" t="str">
        <f>IF(DatosLimpios[[#This Row],[Incident Resolution Time (in Hours)]]&gt;50,"Tardia",IF(DatosLimpios[[#This Row],[Incident Resolution Time (in Hours)]]&gt;20,"Media","Rapida" ))</f>
        <v>Media</v>
      </c>
    </row>
    <row r="1374" spans="1:24" x14ac:dyDescent="0.25">
      <c r="A1374" s="2">
        <v>1382</v>
      </c>
      <c r="B1374" s="3" t="s">
        <v>45</v>
      </c>
      <c r="C13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74" s="1" t="str">
        <f>IFERROR(VLOOKUP(DatosLimpios[[#This Row],[Paises]], TablaRegiones[],2,FALSE), "Otra")</f>
        <v>Asia</v>
      </c>
      <c r="E1374" s="2">
        <v>2015</v>
      </c>
      <c r="F1374" s="3" t="s">
        <v>17</v>
      </c>
      <c r="G1374" s="2">
        <f xml:space="preserve"> 2025 -DatosLimpios[[#This Row],[Year]]</f>
        <v>10</v>
      </c>
      <c r="H1374" s="1" t="str">
        <f>IF(TRIM(DatosLimpios[[#This Row],[Attack Type]])="","Unknown",PROPER(TRIM(LOWER(DatosLimpios[[#This Row],[Attack Type]]))))</f>
        <v>Ransomware</v>
      </c>
      <c r="I1374" s="3" t="s">
        <v>69</v>
      </c>
      <c r="J137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74" s="11">
        <v>563</v>
      </c>
      <c r="L1374" s="11">
        <f>IF(DatosLimpios[[#This Row],[Financial Loss (in Million $) ]]="",0,ABS(DatosLimpios[[#This Row],[Financial Loss (in Million $) ]]))*1000</f>
        <v>563000</v>
      </c>
      <c r="M1374" s="11" t="str">
        <f>IF(DatosLimpios[[#This Row],[Perdida economica UNK]]&gt;4000000,"Alta", IF(DatosLimpios[[#This Row],[Perdida economica UNK]]&gt;100000,"Media", "Baja"))</f>
        <v>Media</v>
      </c>
      <c r="N1374" s="18" t="s">
        <v>1422</v>
      </c>
      <c r="O1374" s="3" t="s">
        <v>29</v>
      </c>
      <c r="P1374" s="2">
        <f>IF(DatosLimpios[[#This Row],[Number of Affected Users]]="six hundred",600,VALUE(DatosLimpios[[#This Row],[Number of Affected Users]]))</f>
        <v>59582</v>
      </c>
      <c r="Q1374" s="2">
        <f>IF(DatosLimpios[[#This Row],[Number of Affected Users]]="six hundred",600,VALUE(DatosLimpios[[#This Row],[Number of Affected Users]]))</f>
        <v>59582</v>
      </c>
      <c r="R1374" s="11">
        <f>DatosLimpios[[#This Row],[Perdida economica UNK]] /DatosLimpios[[#This Row],[Nº de Usuarios Afectados]]</f>
        <v>9.4491624987412308</v>
      </c>
      <c r="S1374" s="11" t="str">
        <f>IF(DatosLimpios[[#This Row],[Perdida $ por Usuario]]&gt;100, "Grave",IF(DatosLimpios[[#This Row],[Perdida $ por Usuario]]&gt;40, "Moderada","Leve"))</f>
        <v>Leve</v>
      </c>
      <c r="T1374" s="1" t="str">
        <f t="shared" si="21"/>
        <v>Nation-state</v>
      </c>
      <c r="U1374" s="3" t="s">
        <v>15</v>
      </c>
      <c r="V1374" s="3" t="s">
        <v>16</v>
      </c>
      <c r="W1374" s="2">
        <v>56</v>
      </c>
      <c r="X1374" s="2" t="str">
        <f>IF(DatosLimpios[[#This Row],[Incident Resolution Time (in Hours)]]&gt;50,"Tardia",IF(DatosLimpios[[#This Row],[Incident Resolution Time (in Hours)]]&gt;20,"Media","Rapida" ))</f>
        <v>Tardia</v>
      </c>
    </row>
    <row r="1375" spans="1:24" x14ac:dyDescent="0.25">
      <c r="A1375" s="2">
        <v>1383</v>
      </c>
      <c r="B1375" s="3" t="s">
        <v>66</v>
      </c>
      <c r="C13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75" s="1" t="str">
        <f>IFERROR(VLOOKUP(DatosLimpios[[#This Row],[Paises]], TablaRegiones[],2,FALSE), "Otra")</f>
        <v>América</v>
      </c>
      <c r="E1375" s="2">
        <v>2024</v>
      </c>
      <c r="F1375" s="3" t="s">
        <v>17</v>
      </c>
      <c r="G1375" s="2">
        <f xml:space="preserve"> 2025 -DatosLimpios[[#This Row],[Year]]</f>
        <v>1</v>
      </c>
      <c r="H1375" s="1" t="str">
        <f>IF(TRIM(DatosLimpios[[#This Row],[Attack Type]])="","Unknown",PROPER(TRIM(LOWER(DatosLimpios[[#This Row],[Attack Type]]))))</f>
        <v>Ransomware</v>
      </c>
      <c r="I1375" s="3" t="s">
        <v>47</v>
      </c>
      <c r="J137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75" s="11">
        <v>667</v>
      </c>
      <c r="L1375" s="11">
        <f>IF(DatosLimpios[[#This Row],[Financial Loss (in Million $) ]]="",0,ABS(DatosLimpios[[#This Row],[Financial Loss (in Million $) ]]))*1000</f>
        <v>667000</v>
      </c>
      <c r="M1375" s="11" t="str">
        <f>IF(DatosLimpios[[#This Row],[Perdida economica UNK]]&gt;4000000,"Alta", IF(DatosLimpios[[#This Row],[Perdida economica UNK]]&gt;100000,"Media", "Baja"))</f>
        <v>Media</v>
      </c>
      <c r="N1375" s="18" t="s">
        <v>1423</v>
      </c>
      <c r="O1375" s="3" t="s">
        <v>14</v>
      </c>
      <c r="P1375" s="2">
        <f>IF(DatosLimpios[[#This Row],[Number of Affected Users]]="six hundred",600,VALUE(DatosLimpios[[#This Row],[Number of Affected Users]]))</f>
        <v>553944</v>
      </c>
      <c r="Q1375" s="2">
        <f>IF(DatosLimpios[[#This Row],[Number of Affected Users]]="six hundred",600,VALUE(DatosLimpios[[#This Row],[Number of Affected Users]]))</f>
        <v>553944</v>
      </c>
      <c r="R1375" s="11">
        <f>DatosLimpios[[#This Row],[Perdida economica UNK]] /DatosLimpios[[#This Row],[Nº de Usuarios Afectados]]</f>
        <v>1.2040928324884825</v>
      </c>
      <c r="S1375" s="11" t="str">
        <f>IF(DatosLimpios[[#This Row],[Perdida $ por Usuario]]&gt;100, "Grave",IF(DatosLimpios[[#This Row],[Perdida $ por Usuario]]&gt;40, "Moderada","Leve"))</f>
        <v>Leve</v>
      </c>
      <c r="T1375" s="1" t="str">
        <f t="shared" si="21"/>
        <v>Hacker Group</v>
      </c>
      <c r="U1375" s="3" t="s">
        <v>34</v>
      </c>
      <c r="V1375" s="3" t="s">
        <v>57</v>
      </c>
      <c r="W1375" s="2">
        <v>64</v>
      </c>
      <c r="X1375" s="2" t="str">
        <f>IF(DatosLimpios[[#This Row],[Incident Resolution Time (in Hours)]]&gt;50,"Tardia",IF(DatosLimpios[[#This Row],[Incident Resolution Time (in Hours)]]&gt;20,"Media","Rapida" ))</f>
        <v>Tardia</v>
      </c>
    </row>
    <row r="1376" spans="1:24" x14ac:dyDescent="0.25">
      <c r="A1376" s="2">
        <v>1384</v>
      </c>
      <c r="B1376" s="3" t="s">
        <v>60</v>
      </c>
      <c r="C13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76" s="1" t="str">
        <f>IFERROR(VLOOKUP(DatosLimpios[[#This Row],[Paises]], TablaRegiones[],2,FALSE), "Otra")</f>
        <v>Asia</v>
      </c>
      <c r="E1376" s="2">
        <v>2024</v>
      </c>
      <c r="F1376" s="3" t="s">
        <v>17</v>
      </c>
      <c r="G1376" s="2">
        <f xml:space="preserve"> 2025 -DatosLimpios[[#This Row],[Year]]</f>
        <v>1</v>
      </c>
      <c r="H1376" s="1" t="str">
        <f>IF(TRIM(DatosLimpios[[#This Row],[Attack Type]])="","Unknown",PROPER(TRIM(LOWER(DatosLimpios[[#This Row],[Attack Type]]))))</f>
        <v>Ransomware</v>
      </c>
      <c r="I1376" s="3" t="s">
        <v>46</v>
      </c>
      <c r="J137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76" s="11">
        <v>8029</v>
      </c>
      <c r="L1376" s="11">
        <f>IF(DatosLimpios[[#This Row],[Financial Loss (in Million $) ]]="",0,ABS(DatosLimpios[[#This Row],[Financial Loss (in Million $) ]]))*1000</f>
        <v>8029000</v>
      </c>
      <c r="M1376" s="11" t="str">
        <f>IF(DatosLimpios[[#This Row],[Perdida economica UNK]]&gt;4000000,"Alta", IF(DatosLimpios[[#This Row],[Perdida economica UNK]]&gt;100000,"Media", "Baja"))</f>
        <v>Alta</v>
      </c>
      <c r="N1376" s="18" t="s">
        <v>1424</v>
      </c>
      <c r="O1376" s="3" t="s">
        <v>29</v>
      </c>
      <c r="P1376" s="2">
        <f>IF(DatosLimpios[[#This Row],[Number of Affected Users]]="six hundred",600,VALUE(DatosLimpios[[#This Row],[Number of Affected Users]]))</f>
        <v>507258</v>
      </c>
      <c r="Q1376" s="2">
        <f>IF(DatosLimpios[[#This Row],[Number of Affected Users]]="six hundred",600,VALUE(DatosLimpios[[#This Row],[Number of Affected Users]]))</f>
        <v>507258</v>
      </c>
      <c r="R1376" s="11">
        <f>DatosLimpios[[#This Row],[Perdida economica UNK]] /DatosLimpios[[#This Row],[Nº de Usuarios Afectados]]</f>
        <v>15.828237307247988</v>
      </c>
      <c r="S1376" s="11" t="str">
        <f>IF(DatosLimpios[[#This Row],[Perdida $ por Usuario]]&gt;100, "Grave",IF(DatosLimpios[[#This Row],[Perdida $ por Usuario]]&gt;40, "Moderada","Leve"))</f>
        <v>Leve</v>
      </c>
      <c r="T1376" s="1" t="str">
        <f t="shared" si="21"/>
        <v>Nation-state</v>
      </c>
      <c r="U1376" s="3" t="s">
        <v>34</v>
      </c>
      <c r="V1376" s="3" t="s">
        <v>37</v>
      </c>
      <c r="W1376" s="2">
        <v>30</v>
      </c>
      <c r="X1376" s="2" t="str">
        <f>IF(DatosLimpios[[#This Row],[Incident Resolution Time (in Hours)]]&gt;50,"Tardia",IF(DatosLimpios[[#This Row],[Incident Resolution Time (in Hours)]]&gt;20,"Media","Rapida" ))</f>
        <v>Media</v>
      </c>
    </row>
    <row r="1377" spans="1:24" x14ac:dyDescent="0.25">
      <c r="A1377" s="2">
        <v>1385</v>
      </c>
      <c r="B1377" s="3" t="s">
        <v>60</v>
      </c>
      <c r="C13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77" s="1" t="str">
        <f>IFERROR(VLOOKUP(DatosLimpios[[#This Row],[Paises]], TablaRegiones[],2,FALSE), "Otra")</f>
        <v>Asia</v>
      </c>
      <c r="E1377" s="2">
        <v>2024</v>
      </c>
      <c r="F1377" s="3" t="s">
        <v>39</v>
      </c>
      <c r="G1377" s="2">
        <f xml:space="preserve"> 2025 -DatosLimpios[[#This Row],[Year]]</f>
        <v>1</v>
      </c>
      <c r="H1377" s="1" t="str">
        <f>IF(TRIM(DatosLimpios[[#This Row],[Attack Type]])="","Unknown",PROPER(TRIM(LOWER(DatosLimpios[[#This Row],[Attack Type]]))))</f>
        <v>Ddos</v>
      </c>
      <c r="I1377" s="3" t="s">
        <v>69</v>
      </c>
      <c r="J137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77" s="11">
        <v>946</v>
      </c>
      <c r="L1377" s="11">
        <f>IF(DatosLimpios[[#This Row],[Financial Loss (in Million $) ]]="",0,ABS(DatosLimpios[[#This Row],[Financial Loss (in Million $) ]]))*1000</f>
        <v>946000</v>
      </c>
      <c r="M1377" s="11" t="str">
        <f>IF(DatosLimpios[[#This Row],[Perdida economica UNK]]&gt;4000000,"Alta", IF(DatosLimpios[[#This Row],[Perdida economica UNK]]&gt;100000,"Media", "Baja"))</f>
        <v>Media</v>
      </c>
      <c r="N1377" s="18" t="s">
        <v>1425</v>
      </c>
      <c r="O1377" s="3" t="s">
        <v>14</v>
      </c>
      <c r="P1377" s="2">
        <f>IF(DatosLimpios[[#This Row],[Number of Affected Users]]="six hundred",600,VALUE(DatosLimpios[[#This Row],[Number of Affected Users]]))</f>
        <v>82500</v>
      </c>
      <c r="Q1377" s="2">
        <f>IF(DatosLimpios[[#This Row],[Number of Affected Users]]="six hundred",600,VALUE(DatosLimpios[[#This Row],[Number of Affected Users]]))</f>
        <v>82500</v>
      </c>
      <c r="R1377" s="11">
        <f>DatosLimpios[[#This Row],[Perdida economica UNK]] /DatosLimpios[[#This Row],[Nº de Usuarios Afectados]]</f>
        <v>11.466666666666667</v>
      </c>
      <c r="S1377" s="11" t="str">
        <f>IF(DatosLimpios[[#This Row],[Perdida $ por Usuario]]&gt;100, "Grave",IF(DatosLimpios[[#This Row],[Perdida $ por Usuario]]&gt;40, "Moderada","Leve"))</f>
        <v>Leve</v>
      </c>
      <c r="T1377" s="1" t="str">
        <f t="shared" si="21"/>
        <v>Hacker Group</v>
      </c>
      <c r="U1377" s="3" t="s">
        <v>52</v>
      </c>
      <c r="V1377" s="3" t="s">
        <v>31</v>
      </c>
      <c r="W1377" s="2">
        <v>28</v>
      </c>
      <c r="X1377" s="2" t="str">
        <f>IF(DatosLimpios[[#This Row],[Incident Resolution Time (in Hours)]]&gt;50,"Tardia",IF(DatosLimpios[[#This Row],[Incident Resolution Time (in Hours)]]&gt;20,"Media","Rapida" ))</f>
        <v>Media</v>
      </c>
    </row>
    <row r="1378" spans="1:24" x14ac:dyDescent="0.25">
      <c r="A1378" s="2">
        <v>1386</v>
      </c>
      <c r="B1378" s="3" t="s">
        <v>32</v>
      </c>
      <c r="C13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78" s="1" t="str">
        <f>IFERROR(VLOOKUP(DatosLimpios[[#This Row],[Paises]], TablaRegiones[],2,FALSE), "Otra")</f>
        <v>Europa</v>
      </c>
      <c r="E1378" s="2">
        <v>2021</v>
      </c>
      <c r="F1378" s="3" t="s">
        <v>42</v>
      </c>
      <c r="G1378" s="2">
        <f xml:space="preserve"> 2025 -DatosLimpios[[#This Row],[Year]]</f>
        <v>4</v>
      </c>
      <c r="H1378" s="1" t="str">
        <f>IF(TRIM(DatosLimpios[[#This Row],[Attack Type]])="","Unknown",PROPER(TRIM(LOWER(DatosLimpios[[#This Row],[Attack Type]]))))</f>
        <v>Sql Injection</v>
      </c>
      <c r="I1378" s="3" t="s">
        <v>18</v>
      </c>
      <c r="J137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78" s="11">
        <v>2754</v>
      </c>
      <c r="L1378" s="11">
        <f>IF(DatosLimpios[[#This Row],[Financial Loss (in Million $) ]]="",0,ABS(DatosLimpios[[#This Row],[Financial Loss (in Million $) ]]))*1000</f>
        <v>2754000</v>
      </c>
      <c r="M1378" s="11" t="str">
        <f>IF(DatosLimpios[[#This Row],[Perdida economica UNK]]&gt;4000000,"Alta", IF(DatosLimpios[[#This Row],[Perdida economica UNK]]&gt;100000,"Media", "Baja"))</f>
        <v>Media</v>
      </c>
      <c r="N1378" s="18" t="s">
        <v>1426</v>
      </c>
      <c r="O1378" s="3" t="s">
        <v>29</v>
      </c>
      <c r="P1378" s="2">
        <f>IF(DatosLimpios[[#This Row],[Number of Affected Users]]="six hundred",600,VALUE(DatosLimpios[[#This Row],[Number of Affected Users]]))</f>
        <v>383781</v>
      </c>
      <c r="Q1378" s="2">
        <f>IF(DatosLimpios[[#This Row],[Number of Affected Users]]="six hundred",600,VALUE(DatosLimpios[[#This Row],[Number of Affected Users]]))</f>
        <v>383781</v>
      </c>
      <c r="R1378" s="11">
        <f>DatosLimpios[[#This Row],[Perdida economica UNK]] /DatosLimpios[[#This Row],[Nº de Usuarios Afectados]]</f>
        <v>7.1759675439899322</v>
      </c>
      <c r="S1378" s="11" t="str">
        <f>IF(DatosLimpios[[#This Row],[Perdida $ por Usuario]]&gt;100, "Grave",IF(DatosLimpios[[#This Row],[Perdida $ por Usuario]]&gt;40, "Moderada","Leve"))</f>
        <v>Leve</v>
      </c>
      <c r="T1378" s="1" t="str">
        <f t="shared" si="21"/>
        <v>Nation-state</v>
      </c>
      <c r="U1378" s="3" t="s">
        <v>52</v>
      </c>
      <c r="V1378" s="3" t="s">
        <v>37</v>
      </c>
      <c r="W1378" s="2">
        <v>57</v>
      </c>
      <c r="X1378" s="2" t="str">
        <f>IF(DatosLimpios[[#This Row],[Incident Resolution Time (in Hours)]]&gt;50,"Tardia",IF(DatosLimpios[[#This Row],[Incident Resolution Time (in Hours)]]&gt;20,"Media","Rapida" ))</f>
        <v>Tardia</v>
      </c>
    </row>
    <row r="1379" spans="1:24" x14ac:dyDescent="0.25">
      <c r="A1379" s="2">
        <v>1387</v>
      </c>
      <c r="B1379" s="3" t="s">
        <v>58</v>
      </c>
      <c r="C13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79" s="1" t="str">
        <f>IFERROR(VLOOKUP(DatosLimpios[[#This Row],[Paises]], TablaRegiones[],2,FALSE), "Otra")</f>
        <v>Oceanía</v>
      </c>
      <c r="E1379" s="2">
        <v>2020</v>
      </c>
      <c r="F1379" s="3" t="s">
        <v>17</v>
      </c>
      <c r="G1379" s="2">
        <f xml:space="preserve"> 2025 -DatosLimpios[[#This Row],[Year]]</f>
        <v>5</v>
      </c>
      <c r="H1379" s="1" t="str">
        <f>IF(TRIM(DatosLimpios[[#This Row],[Attack Type]])="","Unknown",PROPER(TRIM(LOWER(DatosLimpios[[#This Row],[Attack Type]]))))</f>
        <v>Ransomware</v>
      </c>
      <c r="I1379" s="3" t="s">
        <v>46</v>
      </c>
      <c r="J137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79" s="11">
        <v>9748</v>
      </c>
      <c r="L1379" s="11">
        <f>IF(DatosLimpios[[#This Row],[Financial Loss (in Million $) ]]="",0,ABS(DatosLimpios[[#This Row],[Financial Loss (in Million $) ]]))*1000</f>
        <v>9748000</v>
      </c>
      <c r="M1379" s="11" t="str">
        <f>IF(DatosLimpios[[#This Row],[Perdida economica UNK]]&gt;4000000,"Alta", IF(DatosLimpios[[#This Row],[Perdida economica UNK]]&gt;100000,"Media", "Baja"))</f>
        <v>Alta</v>
      </c>
      <c r="N1379" s="18" t="s">
        <v>1427</v>
      </c>
      <c r="O1379" s="3" t="s">
        <v>33</v>
      </c>
      <c r="P1379" s="2">
        <f>IF(DatosLimpios[[#This Row],[Number of Affected Users]]="six hundred",600,VALUE(DatosLimpios[[#This Row],[Number of Affected Users]]))</f>
        <v>647303</v>
      </c>
      <c r="Q1379" s="2">
        <f>IF(DatosLimpios[[#This Row],[Number of Affected Users]]="six hundred",600,VALUE(DatosLimpios[[#This Row],[Number of Affected Users]]))</f>
        <v>647303</v>
      </c>
      <c r="R1379" s="11">
        <f>DatosLimpios[[#This Row],[Perdida economica UNK]] /DatosLimpios[[#This Row],[Nº de Usuarios Afectados]]</f>
        <v>15.059408036112918</v>
      </c>
      <c r="S1379" s="11" t="str">
        <f>IF(DatosLimpios[[#This Row],[Perdida $ por Usuario]]&gt;100, "Grave",IF(DatosLimpios[[#This Row],[Perdida $ por Usuario]]&gt;40, "Moderada","Leve"))</f>
        <v>Leve</v>
      </c>
      <c r="T1379" s="1" t="str">
        <f t="shared" si="21"/>
        <v>Insider</v>
      </c>
      <c r="U1379" s="3" t="s">
        <v>52</v>
      </c>
      <c r="V1379" s="3" t="s">
        <v>37</v>
      </c>
      <c r="W1379" s="2">
        <v>37</v>
      </c>
      <c r="X1379" s="2" t="str">
        <f>IF(DatosLimpios[[#This Row],[Incident Resolution Time (in Hours)]]&gt;50,"Tardia",IF(DatosLimpios[[#This Row],[Incident Resolution Time (in Hours)]]&gt;20,"Media","Rapida" ))</f>
        <v>Media</v>
      </c>
    </row>
    <row r="1380" spans="1:24" x14ac:dyDescent="0.25">
      <c r="A1380" s="2">
        <v>1388</v>
      </c>
      <c r="B1380" s="3" t="s">
        <v>87</v>
      </c>
      <c r="C13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80" s="1" t="str">
        <f>IFERROR(VLOOKUP(DatosLimpios[[#This Row],[Paises]], TablaRegiones[],2,FALSE), "Otra")</f>
        <v>América</v>
      </c>
      <c r="E1380" s="2">
        <v>2016</v>
      </c>
      <c r="F1380" s="3" t="s">
        <v>50</v>
      </c>
      <c r="G1380" s="2">
        <f xml:space="preserve"> 2025 -DatosLimpios[[#This Row],[Year]]</f>
        <v>9</v>
      </c>
      <c r="H1380" s="1" t="str">
        <f>IF(TRIM(DatosLimpios[[#This Row],[Attack Type]])="","Unknown",PROPER(TRIM(LOWER(DatosLimpios[[#This Row],[Attack Type]]))))</f>
        <v>Phishing</v>
      </c>
      <c r="I1380" s="3" t="s">
        <v>23</v>
      </c>
      <c r="J138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80" s="11">
        <v>6823</v>
      </c>
      <c r="L1380" s="11">
        <f>IF(DatosLimpios[[#This Row],[Financial Loss (in Million $) ]]="",0,ABS(DatosLimpios[[#This Row],[Financial Loss (in Million $) ]]))*1000</f>
        <v>6823000</v>
      </c>
      <c r="M1380" s="11" t="str">
        <f>IF(DatosLimpios[[#This Row],[Perdida economica UNK]]&gt;4000000,"Alta", IF(DatosLimpios[[#This Row],[Perdida economica UNK]]&gt;100000,"Media", "Baja"))</f>
        <v>Alta</v>
      </c>
      <c r="N1380" s="18" t="s">
        <v>1428</v>
      </c>
      <c r="O1380" s="3" t="s">
        <v>29</v>
      </c>
      <c r="P1380" s="2">
        <f>IF(DatosLimpios[[#This Row],[Number of Affected Users]]="six hundred",600,VALUE(DatosLimpios[[#This Row],[Number of Affected Users]]))</f>
        <v>877998</v>
      </c>
      <c r="Q1380" s="2">
        <f>IF(DatosLimpios[[#This Row],[Number of Affected Users]]="six hundred",600,VALUE(DatosLimpios[[#This Row],[Number of Affected Users]]))</f>
        <v>877998</v>
      </c>
      <c r="R1380" s="11">
        <f>DatosLimpios[[#This Row],[Perdida economica UNK]] /DatosLimpios[[#This Row],[Nº de Usuarios Afectados]]</f>
        <v>7.7710883168298786</v>
      </c>
      <c r="S1380" s="11" t="str">
        <f>IF(DatosLimpios[[#This Row],[Perdida $ por Usuario]]&gt;100, "Grave",IF(DatosLimpios[[#This Row],[Perdida $ por Usuario]]&gt;40, "Moderada","Leve"))</f>
        <v>Leve</v>
      </c>
      <c r="T1380" s="1" t="str">
        <f t="shared" si="21"/>
        <v>Nation-state</v>
      </c>
      <c r="U1380" s="3" t="s">
        <v>25</v>
      </c>
      <c r="V1380" s="3" t="s">
        <v>37</v>
      </c>
      <c r="W1380" s="2">
        <v>23</v>
      </c>
      <c r="X1380" s="2" t="str">
        <f>IF(DatosLimpios[[#This Row],[Incident Resolution Time (in Hours)]]&gt;50,"Tardia",IF(DatosLimpios[[#This Row],[Incident Resolution Time (in Hours)]]&gt;20,"Media","Rapida" ))</f>
        <v>Media</v>
      </c>
    </row>
    <row r="1381" spans="1:24" x14ac:dyDescent="0.25">
      <c r="A1381" s="2">
        <v>1389</v>
      </c>
      <c r="B1381" s="3" t="s">
        <v>45</v>
      </c>
      <c r="C13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381" s="1" t="str">
        <f>IFERROR(VLOOKUP(DatosLimpios[[#This Row],[Paises]], TablaRegiones[],2,FALSE), "Otra")</f>
        <v>Asia</v>
      </c>
      <c r="E1381" s="2">
        <v>2015</v>
      </c>
      <c r="F1381" s="3" t="s">
        <v>42</v>
      </c>
      <c r="G1381" s="2">
        <f xml:space="preserve"> 2025 -DatosLimpios[[#This Row],[Year]]</f>
        <v>10</v>
      </c>
      <c r="H1381" s="1" t="str">
        <f>IF(TRIM(DatosLimpios[[#This Row],[Attack Type]])="","Unknown",PROPER(TRIM(LOWER(DatosLimpios[[#This Row],[Attack Type]]))))</f>
        <v>Sql Injection</v>
      </c>
      <c r="I1381" s="3" t="s">
        <v>69</v>
      </c>
      <c r="J138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381" s="11">
        <v>5684</v>
      </c>
      <c r="L1381" s="11">
        <f>IF(DatosLimpios[[#This Row],[Financial Loss (in Million $) ]]="",0,ABS(DatosLimpios[[#This Row],[Financial Loss (in Million $) ]]))*1000</f>
        <v>5684000</v>
      </c>
      <c r="M1381" s="11" t="str">
        <f>IF(DatosLimpios[[#This Row],[Perdida economica UNK]]&gt;4000000,"Alta", IF(DatosLimpios[[#This Row],[Perdida economica UNK]]&gt;100000,"Media", "Baja"))</f>
        <v>Alta</v>
      </c>
      <c r="N1381" s="18" t="s">
        <v>1429</v>
      </c>
      <c r="O1381" s="3" t="s">
        <v>29</v>
      </c>
      <c r="P1381" s="2">
        <f>IF(DatosLimpios[[#This Row],[Number of Affected Users]]="six hundred",600,VALUE(DatosLimpios[[#This Row],[Number of Affected Users]]))</f>
        <v>631420</v>
      </c>
      <c r="Q1381" s="2">
        <f>IF(DatosLimpios[[#This Row],[Number of Affected Users]]="six hundred",600,VALUE(DatosLimpios[[#This Row],[Number of Affected Users]]))</f>
        <v>631420</v>
      </c>
      <c r="R1381" s="11">
        <f>DatosLimpios[[#This Row],[Perdida economica UNK]] /DatosLimpios[[#This Row],[Nº de Usuarios Afectados]]</f>
        <v>9.0019321529251535</v>
      </c>
      <c r="S1381" s="11" t="str">
        <f>IF(DatosLimpios[[#This Row],[Perdida $ por Usuario]]&gt;100, "Grave",IF(DatosLimpios[[#This Row],[Perdida $ por Usuario]]&gt;40, "Moderada","Leve"))</f>
        <v>Leve</v>
      </c>
      <c r="T1381" s="1" t="str">
        <f t="shared" si="21"/>
        <v>Nation-state</v>
      </c>
      <c r="U1381" s="3" t="s">
        <v>15</v>
      </c>
      <c r="V1381" s="3" t="s">
        <v>49</v>
      </c>
      <c r="W1381" s="2">
        <v>68</v>
      </c>
      <c r="X1381" s="2" t="str">
        <f>IF(DatosLimpios[[#This Row],[Incident Resolution Time (in Hours)]]&gt;50,"Tardia",IF(DatosLimpios[[#This Row],[Incident Resolution Time (in Hours)]]&gt;20,"Media","Rapida" ))</f>
        <v>Tardia</v>
      </c>
    </row>
    <row r="1382" spans="1:24" x14ac:dyDescent="0.25">
      <c r="A1382" s="2">
        <v>1390</v>
      </c>
      <c r="B1382" s="3" t="s">
        <v>41</v>
      </c>
      <c r="C13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382" s="1" t="str">
        <f>IFERROR(VLOOKUP(DatosLimpios[[#This Row],[Paises]], TablaRegiones[],2,FALSE), "Otra")</f>
        <v>Europa</v>
      </c>
      <c r="E1382" s="2">
        <v>2023</v>
      </c>
      <c r="F1382" s="3" t="s">
        <v>17</v>
      </c>
      <c r="G1382" s="2">
        <f xml:space="preserve"> 2025 -DatosLimpios[[#This Row],[Year]]</f>
        <v>2</v>
      </c>
      <c r="H1382" s="1" t="str">
        <f>IF(TRIM(DatosLimpios[[#This Row],[Attack Type]])="","Unknown",PROPER(TRIM(LOWER(DatosLimpios[[#This Row],[Attack Type]]))))</f>
        <v>Ransomware</v>
      </c>
      <c r="I1382" s="3" t="s">
        <v>27</v>
      </c>
      <c r="J138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82" s="11">
        <v>8479</v>
      </c>
      <c r="L1382" s="11">
        <f>IF(DatosLimpios[[#This Row],[Financial Loss (in Million $) ]]="",0,ABS(DatosLimpios[[#This Row],[Financial Loss (in Million $) ]]))*1000</f>
        <v>8479000</v>
      </c>
      <c r="M1382" s="11" t="str">
        <f>IF(DatosLimpios[[#This Row],[Perdida economica UNK]]&gt;4000000,"Alta", IF(DatosLimpios[[#This Row],[Perdida economica UNK]]&gt;100000,"Media", "Baja"))</f>
        <v>Alta</v>
      </c>
      <c r="N1382" s="18" t="s">
        <v>1430</v>
      </c>
      <c r="O1382" s="3" t="s">
        <v>14</v>
      </c>
      <c r="P1382" s="2">
        <f>IF(DatosLimpios[[#This Row],[Number of Affected Users]]="six hundred",600,VALUE(DatosLimpios[[#This Row],[Number of Affected Users]]))</f>
        <v>263566</v>
      </c>
      <c r="Q1382" s="2">
        <f>IF(DatosLimpios[[#This Row],[Number of Affected Users]]="six hundred",600,VALUE(DatosLimpios[[#This Row],[Number of Affected Users]]))</f>
        <v>263566</v>
      </c>
      <c r="R1382" s="11">
        <f>DatosLimpios[[#This Row],[Perdida economica UNK]] /DatosLimpios[[#This Row],[Nº de Usuarios Afectados]]</f>
        <v>32.170310282813411</v>
      </c>
      <c r="S1382" s="11" t="str">
        <f>IF(DatosLimpios[[#This Row],[Perdida $ por Usuario]]&gt;100, "Grave",IF(DatosLimpios[[#This Row],[Perdida $ por Usuario]]&gt;40, "Moderada","Leve"))</f>
        <v>Leve</v>
      </c>
      <c r="T1382" s="1" t="str">
        <f t="shared" si="21"/>
        <v>Hacker Group</v>
      </c>
      <c r="U1382" s="3" t="s">
        <v>52</v>
      </c>
      <c r="V1382" s="3" t="s">
        <v>31</v>
      </c>
      <c r="W1382" s="2">
        <v>64</v>
      </c>
      <c r="X1382" s="2" t="str">
        <f>IF(DatosLimpios[[#This Row],[Incident Resolution Time (in Hours)]]&gt;50,"Tardia",IF(DatosLimpios[[#This Row],[Incident Resolution Time (in Hours)]]&gt;20,"Media","Rapida" ))</f>
        <v>Tardia</v>
      </c>
    </row>
    <row r="1383" spans="1:24" x14ac:dyDescent="0.25">
      <c r="A1383" s="2">
        <v>1391</v>
      </c>
      <c r="B1383" s="3" t="s">
        <v>26</v>
      </c>
      <c r="C13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383" s="1" t="str">
        <f>IFERROR(VLOOKUP(DatosLimpios[[#This Row],[Paises]], TablaRegiones[],2,FALSE), "Otra")</f>
        <v>Europa</v>
      </c>
      <c r="E1383" s="2">
        <v>2021</v>
      </c>
      <c r="F1383" s="3" t="s">
        <v>17</v>
      </c>
      <c r="G1383" s="2">
        <f xml:space="preserve"> 2025 -DatosLimpios[[#This Row],[Year]]</f>
        <v>4</v>
      </c>
      <c r="H1383" s="1" t="str">
        <f>IF(TRIM(DatosLimpios[[#This Row],[Attack Type]])="","Unknown",PROPER(TRIM(LOWER(DatosLimpios[[#This Row],[Attack Type]]))))</f>
        <v>Ransomware</v>
      </c>
      <c r="I1383" s="3" t="s">
        <v>46</v>
      </c>
      <c r="J138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83" s="11">
        <v>422</v>
      </c>
      <c r="L1383" s="11">
        <f>IF(DatosLimpios[[#This Row],[Financial Loss (in Million $) ]]="",0,ABS(DatosLimpios[[#This Row],[Financial Loss (in Million $) ]]))*1000</f>
        <v>422000</v>
      </c>
      <c r="M1383" s="11" t="str">
        <f>IF(DatosLimpios[[#This Row],[Perdida economica UNK]]&gt;4000000,"Alta", IF(DatosLimpios[[#This Row],[Perdida economica UNK]]&gt;100000,"Media", "Baja"))</f>
        <v>Media</v>
      </c>
      <c r="N1383" s="18" t="s">
        <v>1431</v>
      </c>
      <c r="O1383" s="3" t="s">
        <v>29</v>
      </c>
      <c r="P1383" s="2">
        <f>IF(DatosLimpios[[#This Row],[Number of Affected Users]]="six hundred",600,VALUE(DatosLimpios[[#This Row],[Number of Affected Users]]))</f>
        <v>65148</v>
      </c>
      <c r="Q1383" s="2">
        <f>IF(DatosLimpios[[#This Row],[Number of Affected Users]]="six hundred",600,VALUE(DatosLimpios[[#This Row],[Number of Affected Users]]))</f>
        <v>65148</v>
      </c>
      <c r="R1383" s="11">
        <f>DatosLimpios[[#This Row],[Perdida economica UNK]] /DatosLimpios[[#This Row],[Nº de Usuarios Afectados]]</f>
        <v>6.4775587892183948</v>
      </c>
      <c r="S1383" s="11" t="str">
        <f>IF(DatosLimpios[[#This Row],[Perdida $ por Usuario]]&gt;100, "Grave",IF(DatosLimpios[[#This Row],[Perdida $ por Usuario]]&gt;40, "Moderada","Leve"))</f>
        <v>Leve</v>
      </c>
      <c r="T1383" s="1" t="str">
        <f t="shared" si="21"/>
        <v>Nation-state</v>
      </c>
      <c r="U1383" s="3" t="s">
        <v>25</v>
      </c>
      <c r="V1383" s="3" t="s">
        <v>16</v>
      </c>
      <c r="W1383" s="2">
        <v>15</v>
      </c>
      <c r="X1383" s="2" t="str">
        <f>IF(DatosLimpios[[#This Row],[Incident Resolution Time (in Hours)]]&gt;50,"Tardia",IF(DatosLimpios[[#This Row],[Incident Resolution Time (in Hours)]]&gt;20,"Media","Rapida" ))</f>
        <v>Rapida</v>
      </c>
    </row>
    <row r="1384" spans="1:24" x14ac:dyDescent="0.25">
      <c r="A1384" s="2">
        <v>1392</v>
      </c>
      <c r="B1384" s="3" t="s">
        <v>60</v>
      </c>
      <c r="C13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384" s="1" t="str">
        <f>IFERROR(VLOOKUP(DatosLimpios[[#This Row],[Paises]], TablaRegiones[],2,FALSE), "Otra")</f>
        <v>Asia</v>
      </c>
      <c r="E1384" s="2">
        <v>2020</v>
      </c>
      <c r="F1384" s="3" t="s">
        <v>17</v>
      </c>
      <c r="G1384" s="2">
        <f xml:space="preserve"> 2025 -DatosLimpios[[#This Row],[Year]]</f>
        <v>5</v>
      </c>
      <c r="H1384" s="1" t="str">
        <f>IF(TRIM(DatosLimpios[[#This Row],[Attack Type]])="","Unknown",PROPER(TRIM(LOWER(DatosLimpios[[#This Row],[Attack Type]]))))</f>
        <v>Ransomware</v>
      </c>
      <c r="I1384" s="3" t="s">
        <v>27</v>
      </c>
      <c r="J138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84" s="11">
        <v>5873</v>
      </c>
      <c r="L1384" s="11">
        <f>IF(DatosLimpios[[#This Row],[Financial Loss (in Million $) ]]="",0,ABS(DatosLimpios[[#This Row],[Financial Loss (in Million $) ]]))*1000</f>
        <v>5873000</v>
      </c>
      <c r="M1384" s="11" t="str">
        <f>IF(DatosLimpios[[#This Row],[Perdida economica UNK]]&gt;4000000,"Alta", IF(DatosLimpios[[#This Row],[Perdida economica UNK]]&gt;100000,"Media", "Baja"))</f>
        <v>Alta</v>
      </c>
      <c r="N1384" s="18" t="s">
        <v>1432</v>
      </c>
      <c r="O1384" s="3" t="s">
        <v>36</v>
      </c>
      <c r="P1384" s="2">
        <f>IF(DatosLimpios[[#This Row],[Number of Affected Users]]="six hundred",600,VALUE(DatosLimpios[[#This Row],[Number of Affected Users]]))</f>
        <v>345623</v>
      </c>
      <c r="Q1384" s="2">
        <f>IF(DatosLimpios[[#This Row],[Number of Affected Users]]="six hundred",600,VALUE(DatosLimpios[[#This Row],[Number of Affected Users]]))</f>
        <v>345623</v>
      </c>
      <c r="R1384" s="11">
        <f>DatosLimpios[[#This Row],[Perdida economica UNK]] /DatosLimpios[[#This Row],[Nº de Usuarios Afectados]]</f>
        <v>16.992503392424695</v>
      </c>
      <c r="S1384" s="11" t="str">
        <f>IF(DatosLimpios[[#This Row],[Perdida $ por Usuario]]&gt;100, "Grave",IF(DatosLimpios[[#This Row],[Perdida $ por Usuario]]&gt;40, "Moderada","Leve"))</f>
        <v>Leve</v>
      </c>
      <c r="T1384" s="1" t="str">
        <f t="shared" si="21"/>
        <v>Unknown</v>
      </c>
      <c r="U1384" s="3" t="s">
        <v>25</v>
      </c>
      <c r="V1384" s="3" t="s">
        <v>31</v>
      </c>
      <c r="W1384" s="2">
        <v>67</v>
      </c>
      <c r="X1384" s="2" t="str">
        <f>IF(DatosLimpios[[#This Row],[Incident Resolution Time (in Hours)]]&gt;50,"Tardia",IF(DatosLimpios[[#This Row],[Incident Resolution Time (in Hours)]]&gt;20,"Media","Rapida" ))</f>
        <v>Tardia</v>
      </c>
    </row>
    <row r="1385" spans="1:24" x14ac:dyDescent="0.25">
      <c r="A1385" s="2">
        <v>1393</v>
      </c>
      <c r="B1385" s="3" t="s">
        <v>10</v>
      </c>
      <c r="C13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385" s="1" t="str">
        <f>IFERROR(VLOOKUP(DatosLimpios[[#This Row],[Paises]], TablaRegiones[],2,FALSE), "Otra")</f>
        <v>Asia</v>
      </c>
      <c r="E1385" s="2">
        <v>2015</v>
      </c>
      <c r="F1385" s="3" t="s">
        <v>17</v>
      </c>
      <c r="G1385" s="2">
        <f xml:space="preserve"> 2025 -DatosLimpios[[#This Row],[Year]]</f>
        <v>10</v>
      </c>
      <c r="H1385" s="1" t="str">
        <f>IF(TRIM(DatosLimpios[[#This Row],[Attack Type]])="","Unknown",PROPER(TRIM(LOWER(DatosLimpios[[#This Row],[Attack Type]]))))</f>
        <v>Ransomware</v>
      </c>
      <c r="I1385" s="3" t="s">
        <v>23</v>
      </c>
      <c r="J138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85" s="11">
        <v>6043</v>
      </c>
      <c r="L1385" s="11">
        <f>IF(DatosLimpios[[#This Row],[Financial Loss (in Million $) ]]="",0,ABS(DatosLimpios[[#This Row],[Financial Loss (in Million $) ]]))*1000</f>
        <v>6043000</v>
      </c>
      <c r="M1385" s="11" t="str">
        <f>IF(DatosLimpios[[#This Row],[Perdida economica UNK]]&gt;4000000,"Alta", IF(DatosLimpios[[#This Row],[Perdida economica UNK]]&gt;100000,"Media", "Baja"))</f>
        <v>Alta</v>
      </c>
      <c r="N1385" s="18" t="s">
        <v>1433</v>
      </c>
      <c r="O1385" s="3" t="s">
        <v>29</v>
      </c>
      <c r="P1385" s="2">
        <f>IF(DatosLimpios[[#This Row],[Number of Affected Users]]="six hundred",600,VALUE(DatosLimpios[[#This Row],[Number of Affected Users]]))</f>
        <v>962452</v>
      </c>
      <c r="Q1385" s="2">
        <f>IF(DatosLimpios[[#This Row],[Number of Affected Users]]="six hundred",600,VALUE(DatosLimpios[[#This Row],[Number of Affected Users]]))</f>
        <v>962452</v>
      </c>
      <c r="R1385" s="11">
        <f>DatosLimpios[[#This Row],[Perdida economica UNK]] /DatosLimpios[[#This Row],[Nº de Usuarios Afectados]]</f>
        <v>6.2787546807529102</v>
      </c>
      <c r="S1385" s="11" t="str">
        <f>IF(DatosLimpios[[#This Row],[Perdida $ por Usuario]]&gt;100, "Grave",IF(DatosLimpios[[#This Row],[Perdida $ por Usuario]]&gt;40, "Moderada","Leve"))</f>
        <v>Leve</v>
      </c>
      <c r="T1385" s="1" t="str">
        <f t="shared" si="21"/>
        <v>Nation-state</v>
      </c>
      <c r="U1385" s="3" t="s">
        <v>15</v>
      </c>
      <c r="V1385" s="3" t="s">
        <v>57</v>
      </c>
      <c r="W1385" s="2">
        <v>34</v>
      </c>
      <c r="X1385" s="2" t="str">
        <f>IF(DatosLimpios[[#This Row],[Incident Resolution Time (in Hours)]]&gt;50,"Tardia",IF(DatosLimpios[[#This Row],[Incident Resolution Time (in Hours)]]&gt;20,"Media","Rapida" ))</f>
        <v>Media</v>
      </c>
    </row>
    <row r="1386" spans="1:24" x14ac:dyDescent="0.25">
      <c r="A1386" s="2">
        <v>1394</v>
      </c>
      <c r="B1386" s="3" t="s">
        <v>32</v>
      </c>
      <c r="C13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86" s="1" t="str">
        <f>IFERROR(VLOOKUP(DatosLimpios[[#This Row],[Paises]], TablaRegiones[],2,FALSE), "Otra")</f>
        <v>Europa</v>
      </c>
      <c r="E1386" s="2">
        <v>2024</v>
      </c>
      <c r="F1386" s="3" t="s">
        <v>50</v>
      </c>
      <c r="G1386" s="2">
        <f xml:space="preserve"> 2025 -DatosLimpios[[#This Row],[Year]]</f>
        <v>1</v>
      </c>
      <c r="H1386" s="1" t="str">
        <f>IF(TRIM(DatosLimpios[[#This Row],[Attack Type]])="","Unknown",PROPER(TRIM(LOWER(DatosLimpios[[#This Row],[Attack Type]]))))</f>
        <v>Phishing</v>
      </c>
      <c r="I1386" s="3" t="s">
        <v>23</v>
      </c>
      <c r="J138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86" s="11">
        <v>285</v>
      </c>
      <c r="L1386" s="11">
        <f>IF(DatosLimpios[[#This Row],[Financial Loss (in Million $) ]]="",0,ABS(DatosLimpios[[#This Row],[Financial Loss (in Million $) ]]))*1000</f>
        <v>285000</v>
      </c>
      <c r="M1386" s="11" t="str">
        <f>IF(DatosLimpios[[#This Row],[Perdida economica UNK]]&gt;4000000,"Alta", IF(DatosLimpios[[#This Row],[Perdida economica UNK]]&gt;100000,"Media", "Baja"))</f>
        <v>Media</v>
      </c>
      <c r="N1386" s="18" t="s">
        <v>1434</v>
      </c>
      <c r="O1386" s="3" t="s">
        <v>29</v>
      </c>
      <c r="P1386" s="2">
        <f>IF(DatosLimpios[[#This Row],[Number of Affected Users]]="six hundred",600,VALUE(DatosLimpios[[#This Row],[Number of Affected Users]]))</f>
        <v>951767</v>
      </c>
      <c r="Q1386" s="2">
        <f>IF(DatosLimpios[[#This Row],[Number of Affected Users]]="six hundred",600,VALUE(DatosLimpios[[#This Row],[Number of Affected Users]]))</f>
        <v>951767</v>
      </c>
      <c r="R1386" s="11">
        <f>DatosLimpios[[#This Row],[Perdida economica UNK]] /DatosLimpios[[#This Row],[Nº de Usuarios Afectados]]</f>
        <v>0.29944303595312716</v>
      </c>
      <c r="S1386" s="11" t="str">
        <f>IF(DatosLimpios[[#This Row],[Perdida $ por Usuario]]&gt;100, "Grave",IF(DatosLimpios[[#This Row],[Perdida $ por Usuario]]&gt;40, "Moderada","Leve"))</f>
        <v>Leve</v>
      </c>
      <c r="T1386" s="1" t="str">
        <f t="shared" si="21"/>
        <v>Nation-state</v>
      </c>
      <c r="U1386" s="3" t="s">
        <v>25</v>
      </c>
      <c r="V1386" s="3" t="s">
        <v>31</v>
      </c>
      <c r="W1386" s="2">
        <v>10</v>
      </c>
      <c r="X1386" s="2" t="str">
        <f>IF(DatosLimpios[[#This Row],[Incident Resolution Time (in Hours)]]&gt;50,"Tardia",IF(DatosLimpios[[#This Row],[Incident Resolution Time (in Hours)]]&gt;20,"Media","Rapida" ))</f>
        <v>Rapida</v>
      </c>
    </row>
    <row r="1387" spans="1:24" x14ac:dyDescent="0.25">
      <c r="A1387" s="2">
        <v>1395</v>
      </c>
      <c r="B1387" s="3" t="s">
        <v>26</v>
      </c>
      <c r="C13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387" s="1" t="str">
        <f>IFERROR(VLOOKUP(DatosLimpios[[#This Row],[Paises]], TablaRegiones[],2,FALSE), "Otra")</f>
        <v>Europa</v>
      </c>
      <c r="E1387" s="2">
        <v>2016</v>
      </c>
      <c r="F1387" s="3" t="s">
        <v>42</v>
      </c>
      <c r="G1387" s="2">
        <f xml:space="preserve"> 2025 -DatosLimpios[[#This Row],[Year]]</f>
        <v>9</v>
      </c>
      <c r="H1387" s="1" t="str">
        <f>IF(TRIM(DatosLimpios[[#This Row],[Attack Type]])="","Unknown",PROPER(TRIM(LOWER(DatosLimpios[[#This Row],[Attack Type]]))))</f>
        <v>Sql Injection</v>
      </c>
      <c r="I1387" s="3" t="s">
        <v>12</v>
      </c>
      <c r="J138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87" s="11">
        <v>4355</v>
      </c>
      <c r="L1387" s="11">
        <f>IF(DatosLimpios[[#This Row],[Financial Loss (in Million $) ]]="",0,ABS(DatosLimpios[[#This Row],[Financial Loss (in Million $) ]]))*1000</f>
        <v>4355000</v>
      </c>
      <c r="M1387" s="11" t="str">
        <f>IF(DatosLimpios[[#This Row],[Perdida economica UNK]]&gt;4000000,"Alta", IF(DatosLimpios[[#This Row],[Perdida economica UNK]]&gt;100000,"Media", "Baja"))</f>
        <v>Alta</v>
      </c>
      <c r="N1387" s="18" t="s">
        <v>1435</v>
      </c>
      <c r="O1387" s="3" t="s">
        <v>14</v>
      </c>
      <c r="P1387" s="2">
        <f>IF(DatosLimpios[[#This Row],[Number of Affected Users]]="six hundred",600,VALUE(DatosLimpios[[#This Row],[Number of Affected Users]]))</f>
        <v>712306</v>
      </c>
      <c r="Q1387" s="2">
        <f>IF(DatosLimpios[[#This Row],[Number of Affected Users]]="six hundred",600,VALUE(DatosLimpios[[#This Row],[Number of Affected Users]]))</f>
        <v>712306</v>
      </c>
      <c r="R1387" s="11">
        <f>DatosLimpios[[#This Row],[Perdida economica UNK]] /DatosLimpios[[#This Row],[Nº de Usuarios Afectados]]</f>
        <v>6.1139454111014091</v>
      </c>
      <c r="S1387" s="11" t="str">
        <f>IF(DatosLimpios[[#This Row],[Perdida $ por Usuario]]&gt;100, "Grave",IF(DatosLimpios[[#This Row],[Perdida $ por Usuario]]&gt;40, "Moderada","Leve"))</f>
        <v>Leve</v>
      </c>
      <c r="T1387" s="1" t="str">
        <f t="shared" si="21"/>
        <v>Hacker Group</v>
      </c>
      <c r="U1387" s="3" t="s">
        <v>34</v>
      </c>
      <c r="V1387" s="3" t="s">
        <v>49</v>
      </c>
      <c r="W1387" s="2">
        <v>29</v>
      </c>
      <c r="X1387" s="2" t="str">
        <f>IF(DatosLimpios[[#This Row],[Incident Resolution Time (in Hours)]]&gt;50,"Tardia",IF(DatosLimpios[[#This Row],[Incident Resolution Time (in Hours)]]&gt;20,"Media","Rapida" ))</f>
        <v>Media</v>
      </c>
    </row>
    <row r="1388" spans="1:24" x14ac:dyDescent="0.25">
      <c r="A1388" s="2">
        <v>1396</v>
      </c>
      <c r="B1388" s="3" t="s">
        <v>26</v>
      </c>
      <c r="C13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388" s="1" t="str">
        <f>IFERROR(VLOOKUP(DatosLimpios[[#This Row],[Paises]], TablaRegiones[],2,FALSE), "Otra")</f>
        <v>Europa</v>
      </c>
      <c r="E1388" s="2">
        <v>2016</v>
      </c>
      <c r="F1388" s="3" t="s">
        <v>17</v>
      </c>
      <c r="G1388" s="2">
        <f xml:space="preserve"> 2025 -DatosLimpios[[#This Row],[Year]]</f>
        <v>9</v>
      </c>
      <c r="H1388" s="1" t="str">
        <f>IF(TRIM(DatosLimpios[[#This Row],[Attack Type]])="","Unknown",PROPER(TRIM(LOWER(DatosLimpios[[#This Row],[Attack Type]]))))</f>
        <v>Ransomware</v>
      </c>
      <c r="I1388" s="3" t="s">
        <v>27</v>
      </c>
      <c r="J138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88" s="11">
        <v>1183</v>
      </c>
      <c r="L1388" s="11">
        <f>IF(DatosLimpios[[#This Row],[Financial Loss (in Million $) ]]="",0,ABS(DatosLimpios[[#This Row],[Financial Loss (in Million $) ]]))*1000</f>
        <v>1183000</v>
      </c>
      <c r="M1388" s="11" t="str">
        <f>IF(DatosLimpios[[#This Row],[Perdida economica UNK]]&gt;4000000,"Alta", IF(DatosLimpios[[#This Row],[Perdida economica UNK]]&gt;100000,"Media", "Baja"))</f>
        <v>Media</v>
      </c>
      <c r="N1388" s="18" t="s">
        <v>1436</v>
      </c>
      <c r="O1388" s="3" t="s">
        <v>14</v>
      </c>
      <c r="P1388" s="2">
        <f>IF(DatosLimpios[[#This Row],[Number of Affected Users]]="six hundred",600,VALUE(DatosLimpios[[#This Row],[Number of Affected Users]]))</f>
        <v>365116</v>
      </c>
      <c r="Q1388" s="2">
        <f>IF(DatosLimpios[[#This Row],[Number of Affected Users]]="six hundred",600,VALUE(DatosLimpios[[#This Row],[Number of Affected Users]]))</f>
        <v>365116</v>
      </c>
      <c r="R1388" s="11">
        <f>DatosLimpios[[#This Row],[Perdida economica UNK]] /DatosLimpios[[#This Row],[Nº de Usuarios Afectados]]</f>
        <v>3.2400661707512133</v>
      </c>
      <c r="S1388" s="11" t="str">
        <f>IF(DatosLimpios[[#This Row],[Perdida $ por Usuario]]&gt;100, "Grave",IF(DatosLimpios[[#This Row],[Perdida $ por Usuario]]&gt;40, "Moderada","Leve"))</f>
        <v>Leve</v>
      </c>
      <c r="T1388" s="1" t="str">
        <f t="shared" si="21"/>
        <v>Hacker Group</v>
      </c>
      <c r="U1388" s="3" t="s">
        <v>34</v>
      </c>
      <c r="V1388" s="3" t="s">
        <v>57</v>
      </c>
      <c r="W1388" s="2">
        <v>66</v>
      </c>
      <c r="X1388" s="2" t="str">
        <f>IF(DatosLimpios[[#This Row],[Incident Resolution Time (in Hours)]]&gt;50,"Tardia",IF(DatosLimpios[[#This Row],[Incident Resolution Time (in Hours)]]&gt;20,"Media","Rapida" ))</f>
        <v>Tardia</v>
      </c>
    </row>
    <row r="1389" spans="1:24" x14ac:dyDescent="0.25">
      <c r="A1389" s="2">
        <v>1397</v>
      </c>
      <c r="B1389" s="3" t="s">
        <v>87</v>
      </c>
      <c r="C13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89" s="1" t="str">
        <f>IFERROR(VLOOKUP(DatosLimpios[[#This Row],[Paises]], TablaRegiones[],2,FALSE), "Otra")</f>
        <v>América</v>
      </c>
      <c r="E1389" s="2">
        <v>2021</v>
      </c>
      <c r="F1389" s="3" t="s">
        <v>22</v>
      </c>
      <c r="G1389" s="2">
        <f xml:space="preserve"> 2025 -DatosLimpios[[#This Row],[Year]]</f>
        <v>4</v>
      </c>
      <c r="H1389" s="1" t="str">
        <f>IF(TRIM(DatosLimpios[[#This Row],[Attack Type]])="","Unknown",PROPER(TRIM(LOWER(DatosLimpios[[#This Row],[Attack Type]]))))</f>
        <v>Man-In-The-Middle</v>
      </c>
      <c r="I1389" s="3" t="s">
        <v>46</v>
      </c>
      <c r="J138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89" s="11">
        <v>6496</v>
      </c>
      <c r="L1389" s="11">
        <f>IF(DatosLimpios[[#This Row],[Financial Loss (in Million $) ]]="",0,ABS(DatosLimpios[[#This Row],[Financial Loss (in Million $) ]]))*1000</f>
        <v>6496000</v>
      </c>
      <c r="M1389" s="11" t="str">
        <f>IF(DatosLimpios[[#This Row],[Perdida economica UNK]]&gt;4000000,"Alta", IF(DatosLimpios[[#This Row],[Perdida economica UNK]]&gt;100000,"Media", "Baja"))</f>
        <v>Alta</v>
      </c>
      <c r="N1389" s="18" t="s">
        <v>1437</v>
      </c>
      <c r="O1389" s="3" t="s">
        <v>36</v>
      </c>
      <c r="P1389" s="2">
        <f>IF(DatosLimpios[[#This Row],[Number of Affected Users]]="six hundred",600,VALUE(DatosLimpios[[#This Row],[Number of Affected Users]]))</f>
        <v>485702</v>
      </c>
      <c r="Q1389" s="2">
        <f>IF(DatosLimpios[[#This Row],[Number of Affected Users]]="six hundred",600,VALUE(DatosLimpios[[#This Row],[Number of Affected Users]]))</f>
        <v>485702</v>
      </c>
      <c r="R1389" s="11">
        <f>DatosLimpios[[#This Row],[Perdida economica UNK]] /DatosLimpios[[#This Row],[Nº de Usuarios Afectados]]</f>
        <v>13.374455942120889</v>
      </c>
      <c r="S1389" s="11" t="str">
        <f>IF(DatosLimpios[[#This Row],[Perdida $ por Usuario]]&gt;100, "Grave",IF(DatosLimpios[[#This Row],[Perdida $ por Usuario]]&gt;40, "Moderada","Leve"))</f>
        <v>Leve</v>
      </c>
      <c r="T1389" s="1" t="str">
        <f t="shared" si="21"/>
        <v>Unknown</v>
      </c>
      <c r="U1389" s="3" t="s">
        <v>15</v>
      </c>
      <c r="V1389" s="3" t="s">
        <v>49</v>
      </c>
      <c r="W1389" s="2">
        <v>51</v>
      </c>
      <c r="X1389" s="2" t="str">
        <f>IF(DatosLimpios[[#This Row],[Incident Resolution Time (in Hours)]]&gt;50,"Tardia",IF(DatosLimpios[[#This Row],[Incident Resolution Time (in Hours)]]&gt;20,"Media","Rapida" ))</f>
        <v>Tardia</v>
      </c>
    </row>
    <row r="1390" spans="1:24" x14ac:dyDescent="0.25">
      <c r="A1390" s="2">
        <v>1398</v>
      </c>
      <c r="B1390" s="3" t="s">
        <v>87</v>
      </c>
      <c r="C13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90" s="1" t="str">
        <f>IFERROR(VLOOKUP(DatosLimpios[[#This Row],[Paises]], TablaRegiones[],2,FALSE), "Otra")</f>
        <v>América</v>
      </c>
      <c r="E1390" s="2">
        <v>2023</v>
      </c>
      <c r="F1390" s="3" t="s">
        <v>42</v>
      </c>
      <c r="G1390" s="2">
        <f xml:space="preserve"> 2025 -DatosLimpios[[#This Row],[Year]]</f>
        <v>2</v>
      </c>
      <c r="H1390" s="1" t="str">
        <f>IF(TRIM(DatosLimpios[[#This Row],[Attack Type]])="","Unknown",PROPER(TRIM(LOWER(DatosLimpios[[#This Row],[Attack Type]]))))</f>
        <v>Sql Injection</v>
      </c>
      <c r="I1390" s="3" t="s">
        <v>23</v>
      </c>
      <c r="J139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90" s="11">
        <v>1937</v>
      </c>
      <c r="L1390" s="11">
        <f>IF(DatosLimpios[[#This Row],[Financial Loss (in Million $) ]]="",0,ABS(DatosLimpios[[#This Row],[Financial Loss (in Million $) ]]))*1000</f>
        <v>1937000</v>
      </c>
      <c r="M1390" s="11" t="str">
        <f>IF(DatosLimpios[[#This Row],[Perdida economica UNK]]&gt;4000000,"Alta", IF(DatosLimpios[[#This Row],[Perdida economica UNK]]&gt;100000,"Media", "Baja"))</f>
        <v>Media</v>
      </c>
      <c r="N1390" s="18" t="s">
        <v>1438</v>
      </c>
      <c r="O1390" s="3" t="s">
        <v>14</v>
      </c>
      <c r="P1390" s="2">
        <f>IF(DatosLimpios[[#This Row],[Number of Affected Users]]="six hundred",600,VALUE(DatosLimpios[[#This Row],[Number of Affected Users]]))</f>
        <v>49480</v>
      </c>
      <c r="Q1390" s="2">
        <f>IF(DatosLimpios[[#This Row],[Number of Affected Users]]="six hundred",600,VALUE(DatosLimpios[[#This Row],[Number of Affected Users]]))</f>
        <v>49480</v>
      </c>
      <c r="R1390" s="11">
        <f>DatosLimpios[[#This Row],[Perdida economica UNK]] /DatosLimpios[[#This Row],[Nº de Usuarios Afectados]]</f>
        <v>39.147130153597416</v>
      </c>
      <c r="S1390" s="11" t="str">
        <f>IF(DatosLimpios[[#This Row],[Perdida $ por Usuario]]&gt;100, "Grave",IF(DatosLimpios[[#This Row],[Perdida $ por Usuario]]&gt;40, "Moderada","Leve"))</f>
        <v>Leve</v>
      </c>
      <c r="T1390" s="1" t="str">
        <f t="shared" si="21"/>
        <v>Hacker Group</v>
      </c>
      <c r="U1390" s="3" t="s">
        <v>34</v>
      </c>
      <c r="V1390" s="3" t="s">
        <v>57</v>
      </c>
      <c r="W1390" s="2">
        <v>17</v>
      </c>
      <c r="X1390" s="2" t="str">
        <f>IF(DatosLimpios[[#This Row],[Incident Resolution Time (in Hours)]]&gt;50,"Tardia",IF(DatosLimpios[[#This Row],[Incident Resolution Time (in Hours)]]&gt;20,"Media","Rapida" ))</f>
        <v>Rapida</v>
      </c>
    </row>
    <row r="1391" spans="1:24" x14ac:dyDescent="0.25">
      <c r="A1391" s="2">
        <v>1399</v>
      </c>
      <c r="B1391" s="3" t="s">
        <v>58</v>
      </c>
      <c r="C13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91" s="1" t="str">
        <f>IFERROR(VLOOKUP(DatosLimpios[[#This Row],[Paises]], TablaRegiones[],2,FALSE), "Otra")</f>
        <v>Oceanía</v>
      </c>
      <c r="E1391" s="2">
        <v>2019</v>
      </c>
      <c r="F1391" s="3" t="s">
        <v>50</v>
      </c>
      <c r="G1391" s="2">
        <f xml:space="preserve"> 2025 -DatosLimpios[[#This Row],[Year]]</f>
        <v>6</v>
      </c>
      <c r="H1391" s="1" t="str">
        <f>IF(TRIM(DatosLimpios[[#This Row],[Attack Type]])="","Unknown",PROPER(TRIM(LOWER(DatosLimpios[[#This Row],[Attack Type]]))))</f>
        <v>Phishing</v>
      </c>
      <c r="I1391" s="3" t="s">
        <v>12</v>
      </c>
      <c r="J139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391" s="11">
        <v>4664</v>
      </c>
      <c r="L1391" s="11">
        <f>IF(DatosLimpios[[#This Row],[Financial Loss (in Million $) ]]="",0,ABS(DatosLimpios[[#This Row],[Financial Loss (in Million $) ]]))*1000</f>
        <v>4664000</v>
      </c>
      <c r="M1391" s="11" t="str">
        <f>IF(DatosLimpios[[#This Row],[Perdida economica UNK]]&gt;4000000,"Alta", IF(DatosLimpios[[#This Row],[Perdida economica UNK]]&gt;100000,"Media", "Baja"))</f>
        <v>Alta</v>
      </c>
      <c r="N1391" s="18" t="s">
        <v>1439</v>
      </c>
      <c r="O1391" s="3" t="s">
        <v>33</v>
      </c>
      <c r="P1391" s="2">
        <f>IF(DatosLimpios[[#This Row],[Number of Affected Users]]="six hundred",600,VALUE(DatosLimpios[[#This Row],[Number of Affected Users]]))</f>
        <v>971148</v>
      </c>
      <c r="Q1391" s="2">
        <f>IF(DatosLimpios[[#This Row],[Number of Affected Users]]="six hundred",600,VALUE(DatosLimpios[[#This Row],[Number of Affected Users]]))</f>
        <v>971148</v>
      </c>
      <c r="R1391" s="11">
        <f>DatosLimpios[[#This Row],[Perdida economica UNK]] /DatosLimpios[[#This Row],[Nº de Usuarios Afectados]]</f>
        <v>4.8025635639469986</v>
      </c>
      <c r="S1391" s="11" t="str">
        <f>IF(DatosLimpios[[#This Row],[Perdida $ por Usuario]]&gt;100, "Grave",IF(DatosLimpios[[#This Row],[Perdida $ por Usuario]]&gt;40, "Moderada","Leve"))</f>
        <v>Leve</v>
      </c>
      <c r="T1391" s="1" t="str">
        <f t="shared" si="21"/>
        <v>Insider</v>
      </c>
      <c r="U1391" s="3" t="s">
        <v>15</v>
      </c>
      <c r="V1391" s="3" t="s">
        <v>49</v>
      </c>
      <c r="W1391" s="2">
        <v>44</v>
      </c>
      <c r="X1391" s="2" t="str">
        <f>IF(DatosLimpios[[#This Row],[Incident Resolution Time (in Hours)]]&gt;50,"Tardia",IF(DatosLimpios[[#This Row],[Incident Resolution Time (in Hours)]]&gt;20,"Media","Rapida" ))</f>
        <v>Media</v>
      </c>
    </row>
    <row r="1392" spans="1:24" x14ac:dyDescent="0.25">
      <c r="A1392" s="2">
        <v>1400</v>
      </c>
      <c r="B1392" s="3" t="s">
        <v>87</v>
      </c>
      <c r="C13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92" s="1" t="str">
        <f>IFERROR(VLOOKUP(DatosLimpios[[#This Row],[Paises]], TablaRegiones[],2,FALSE), "Otra")</f>
        <v>América</v>
      </c>
      <c r="E1392" s="2">
        <v>2018</v>
      </c>
      <c r="F1392" s="3" t="s">
        <v>39</v>
      </c>
      <c r="G1392" s="2">
        <f xml:space="preserve"> 2025 -DatosLimpios[[#This Row],[Year]]</f>
        <v>7</v>
      </c>
      <c r="H1392" s="1" t="str">
        <f>IF(TRIM(DatosLimpios[[#This Row],[Attack Type]])="","Unknown",PROPER(TRIM(LOWER(DatosLimpios[[#This Row],[Attack Type]]))))</f>
        <v>Ddos</v>
      </c>
      <c r="I1392" s="3" t="s">
        <v>46</v>
      </c>
      <c r="J139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92" s="11">
        <v>3154</v>
      </c>
      <c r="L1392" s="11">
        <f>IF(DatosLimpios[[#This Row],[Financial Loss (in Million $) ]]="",0,ABS(DatosLimpios[[#This Row],[Financial Loss (in Million $) ]]))*1000</f>
        <v>3154000</v>
      </c>
      <c r="M1392" s="11" t="str">
        <f>IF(DatosLimpios[[#This Row],[Perdida economica UNK]]&gt;4000000,"Alta", IF(DatosLimpios[[#This Row],[Perdida economica UNK]]&gt;100000,"Media", "Baja"))</f>
        <v>Media</v>
      </c>
      <c r="N1392" s="18" t="s">
        <v>1440</v>
      </c>
      <c r="O1392" s="3" t="s">
        <v>36</v>
      </c>
      <c r="P1392" s="2">
        <f>IF(DatosLimpios[[#This Row],[Number of Affected Users]]="six hundred",600,VALUE(DatosLimpios[[#This Row],[Number of Affected Users]]))</f>
        <v>513005</v>
      </c>
      <c r="Q1392" s="2">
        <f>IF(DatosLimpios[[#This Row],[Number of Affected Users]]="six hundred",600,VALUE(DatosLimpios[[#This Row],[Number of Affected Users]]))</f>
        <v>513005</v>
      </c>
      <c r="R1392" s="11">
        <f>DatosLimpios[[#This Row],[Perdida economica UNK]] /DatosLimpios[[#This Row],[Nº de Usuarios Afectados]]</f>
        <v>6.1480882252609623</v>
      </c>
      <c r="S1392" s="11" t="str">
        <f>IF(DatosLimpios[[#This Row],[Perdida $ por Usuario]]&gt;100, "Grave",IF(DatosLimpios[[#This Row],[Perdida $ por Usuario]]&gt;40, "Moderada","Leve"))</f>
        <v>Leve</v>
      </c>
      <c r="T1392" s="1" t="str">
        <f t="shared" si="21"/>
        <v>Unknown</v>
      </c>
      <c r="U1392" s="3" t="s">
        <v>34</v>
      </c>
      <c r="V1392" s="3" t="s">
        <v>16</v>
      </c>
      <c r="W1392" s="2">
        <v>62</v>
      </c>
      <c r="X1392" s="2" t="str">
        <f>IF(DatosLimpios[[#This Row],[Incident Resolution Time (in Hours)]]&gt;50,"Tardia",IF(DatosLimpios[[#This Row],[Incident Resolution Time (in Hours)]]&gt;20,"Media","Rapida" ))</f>
        <v>Tardia</v>
      </c>
    </row>
    <row r="1393" spans="1:24" x14ac:dyDescent="0.25">
      <c r="A1393" s="2">
        <v>1401</v>
      </c>
      <c r="B1393" s="3" t="s">
        <v>32</v>
      </c>
      <c r="C13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93" s="1" t="str">
        <f>IFERROR(VLOOKUP(DatosLimpios[[#This Row],[Paises]], TablaRegiones[],2,FALSE), "Otra")</f>
        <v>Europa</v>
      </c>
      <c r="E1393" s="2">
        <v>2019</v>
      </c>
      <c r="F1393" s="3" t="s">
        <v>63</v>
      </c>
      <c r="G1393" s="2">
        <f xml:space="preserve"> 2025 -DatosLimpios[[#This Row],[Year]]</f>
        <v>6</v>
      </c>
      <c r="H1393" s="1" t="str">
        <f>IF(TRIM(DatosLimpios[[#This Row],[Attack Type]])="","Unknown",PROPER(TRIM(LOWER(DatosLimpios[[#This Row],[Attack Type]]))))</f>
        <v>Malware</v>
      </c>
      <c r="I1393" s="3" t="s">
        <v>18</v>
      </c>
      <c r="J139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393" s="11">
        <v>647</v>
      </c>
      <c r="L1393" s="11">
        <f>IF(DatosLimpios[[#This Row],[Financial Loss (in Million $) ]]="",0,ABS(DatosLimpios[[#This Row],[Financial Loss (in Million $) ]]))*1000</f>
        <v>647000</v>
      </c>
      <c r="M1393" s="11" t="str">
        <f>IF(DatosLimpios[[#This Row],[Perdida economica UNK]]&gt;4000000,"Alta", IF(DatosLimpios[[#This Row],[Perdida economica UNK]]&gt;100000,"Media", "Baja"))</f>
        <v>Media</v>
      </c>
      <c r="N1393" s="18" t="s">
        <v>1441</v>
      </c>
      <c r="O1393" s="3" t="s">
        <v>36</v>
      </c>
      <c r="P1393" s="2">
        <f>IF(DatosLimpios[[#This Row],[Number of Affected Users]]="six hundred",600,VALUE(DatosLimpios[[#This Row],[Number of Affected Users]]))</f>
        <v>360381</v>
      </c>
      <c r="Q1393" s="2">
        <f>IF(DatosLimpios[[#This Row],[Number of Affected Users]]="six hundred",600,VALUE(DatosLimpios[[#This Row],[Number of Affected Users]]))</f>
        <v>360381</v>
      </c>
      <c r="R1393" s="11">
        <f>DatosLimpios[[#This Row],[Perdida economica UNK]] /DatosLimpios[[#This Row],[Nº de Usuarios Afectados]]</f>
        <v>1.7953221729225459</v>
      </c>
      <c r="S1393" s="11" t="str">
        <f>IF(DatosLimpios[[#This Row],[Perdida $ por Usuario]]&gt;100, "Grave",IF(DatosLimpios[[#This Row],[Perdida $ por Usuario]]&gt;40, "Moderada","Leve"))</f>
        <v>Leve</v>
      </c>
      <c r="T1393" s="1" t="str">
        <f t="shared" si="21"/>
        <v>Unknown</v>
      </c>
      <c r="U1393" s="3" t="s">
        <v>52</v>
      </c>
      <c r="V1393" s="3" t="s">
        <v>16</v>
      </c>
      <c r="W1393" s="2">
        <v>62</v>
      </c>
      <c r="X1393" s="2" t="str">
        <f>IF(DatosLimpios[[#This Row],[Incident Resolution Time (in Hours)]]&gt;50,"Tardia",IF(DatosLimpios[[#This Row],[Incident Resolution Time (in Hours)]]&gt;20,"Media","Rapida" ))</f>
        <v>Tardia</v>
      </c>
    </row>
    <row r="1394" spans="1:24" x14ac:dyDescent="0.25">
      <c r="A1394" s="2">
        <v>1402</v>
      </c>
      <c r="B1394" s="3" t="s">
        <v>66</v>
      </c>
      <c r="C13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94" s="1" t="str">
        <f>IFERROR(VLOOKUP(DatosLimpios[[#This Row],[Paises]], TablaRegiones[],2,FALSE), "Otra")</f>
        <v>América</v>
      </c>
      <c r="E1394" s="2">
        <v>2021</v>
      </c>
      <c r="F1394" s="3" t="s">
        <v>39</v>
      </c>
      <c r="G1394" s="2">
        <f xml:space="preserve"> 2025 -DatosLimpios[[#This Row],[Year]]</f>
        <v>4</v>
      </c>
      <c r="H1394" s="1" t="str">
        <f>IF(TRIM(DatosLimpios[[#This Row],[Attack Type]])="","Unknown",PROPER(TRIM(LOWER(DatosLimpios[[#This Row],[Attack Type]]))))</f>
        <v>Ddos</v>
      </c>
      <c r="I1394" s="3" t="s">
        <v>46</v>
      </c>
      <c r="J139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94" s="11">
        <v>9623</v>
      </c>
      <c r="L1394" s="11">
        <f>IF(DatosLimpios[[#This Row],[Financial Loss (in Million $) ]]="",0,ABS(DatosLimpios[[#This Row],[Financial Loss (in Million $) ]]))*1000</f>
        <v>9623000</v>
      </c>
      <c r="M1394" s="11" t="str">
        <f>IF(DatosLimpios[[#This Row],[Perdida economica UNK]]&gt;4000000,"Alta", IF(DatosLimpios[[#This Row],[Perdida economica UNK]]&gt;100000,"Media", "Baja"))</f>
        <v>Alta</v>
      </c>
      <c r="N1394" s="18" t="s">
        <v>1442</v>
      </c>
      <c r="O1394" s="3" t="s">
        <v>36</v>
      </c>
      <c r="P1394" s="2">
        <f>IF(DatosLimpios[[#This Row],[Number of Affected Users]]="six hundred",600,VALUE(DatosLimpios[[#This Row],[Number of Affected Users]]))</f>
        <v>649383</v>
      </c>
      <c r="Q1394" s="2">
        <f>IF(DatosLimpios[[#This Row],[Number of Affected Users]]="six hundred",600,VALUE(DatosLimpios[[#This Row],[Number of Affected Users]]))</f>
        <v>649383</v>
      </c>
      <c r="R1394" s="11">
        <f>DatosLimpios[[#This Row],[Perdida economica UNK]] /DatosLimpios[[#This Row],[Nº de Usuarios Afectados]]</f>
        <v>14.818681733276048</v>
      </c>
      <c r="S1394" s="11" t="str">
        <f>IF(DatosLimpios[[#This Row],[Perdida $ por Usuario]]&gt;100, "Grave",IF(DatosLimpios[[#This Row],[Perdida $ por Usuario]]&gt;40, "Moderada","Leve"))</f>
        <v>Leve</v>
      </c>
      <c r="T1394" s="1" t="str">
        <f t="shared" si="21"/>
        <v>Unknown</v>
      </c>
      <c r="U1394" s="3" t="s">
        <v>25</v>
      </c>
      <c r="V1394" s="3" t="s">
        <v>57</v>
      </c>
      <c r="W1394" s="2">
        <v>59</v>
      </c>
      <c r="X1394" s="2" t="str">
        <f>IF(DatosLimpios[[#This Row],[Incident Resolution Time (in Hours)]]&gt;50,"Tardia",IF(DatosLimpios[[#This Row],[Incident Resolution Time (in Hours)]]&gt;20,"Media","Rapida" ))</f>
        <v>Tardia</v>
      </c>
    </row>
    <row r="1395" spans="1:24" x14ac:dyDescent="0.25">
      <c r="A1395" s="2">
        <v>1403</v>
      </c>
      <c r="B1395" s="3" t="s">
        <v>32</v>
      </c>
      <c r="C13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395" s="1" t="str">
        <f>IFERROR(VLOOKUP(DatosLimpios[[#This Row],[Paises]], TablaRegiones[],2,FALSE), "Otra")</f>
        <v>Europa</v>
      </c>
      <c r="E1395" s="2">
        <v>2022</v>
      </c>
      <c r="F1395" s="3" t="s">
        <v>42</v>
      </c>
      <c r="G1395" s="2">
        <f xml:space="preserve"> 2025 -DatosLimpios[[#This Row],[Year]]</f>
        <v>3</v>
      </c>
      <c r="H1395" s="1" t="str">
        <f>IF(TRIM(DatosLimpios[[#This Row],[Attack Type]])="","Unknown",PROPER(TRIM(LOWER(DatosLimpios[[#This Row],[Attack Type]]))))</f>
        <v>Sql Injection</v>
      </c>
      <c r="I1395" s="3" t="s">
        <v>46</v>
      </c>
      <c r="J139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395" s="11">
        <v>8974</v>
      </c>
      <c r="L1395" s="11">
        <f>IF(DatosLimpios[[#This Row],[Financial Loss (in Million $) ]]="",0,ABS(DatosLimpios[[#This Row],[Financial Loss (in Million $) ]]))*1000</f>
        <v>8974000</v>
      </c>
      <c r="M1395" s="11" t="str">
        <f>IF(DatosLimpios[[#This Row],[Perdida economica UNK]]&gt;4000000,"Alta", IF(DatosLimpios[[#This Row],[Perdida economica UNK]]&gt;100000,"Media", "Baja"))</f>
        <v>Alta</v>
      </c>
      <c r="N1395" s="18" t="s">
        <v>1443</v>
      </c>
      <c r="O1395" s="3" t="s">
        <v>29</v>
      </c>
      <c r="P1395" s="2">
        <f>IF(DatosLimpios[[#This Row],[Number of Affected Users]]="six hundred",600,VALUE(DatosLimpios[[#This Row],[Number of Affected Users]]))</f>
        <v>155736</v>
      </c>
      <c r="Q1395" s="2">
        <f>IF(DatosLimpios[[#This Row],[Number of Affected Users]]="six hundred",600,VALUE(DatosLimpios[[#This Row],[Number of Affected Users]]))</f>
        <v>155736</v>
      </c>
      <c r="R1395" s="11">
        <f>DatosLimpios[[#This Row],[Perdida economica UNK]] /DatosLimpios[[#This Row],[Nº de Usuarios Afectados]]</f>
        <v>57.623157137720241</v>
      </c>
      <c r="S1395" s="11" t="str">
        <f>IF(DatosLimpios[[#This Row],[Perdida $ por Usuario]]&gt;100, "Grave",IF(DatosLimpios[[#This Row],[Perdida $ por Usuario]]&gt;40, "Moderada","Leve"))</f>
        <v>Moderada</v>
      </c>
      <c r="T1395" s="1" t="str">
        <f t="shared" si="21"/>
        <v>Nation-state</v>
      </c>
      <c r="U1395" s="3" t="s">
        <v>34</v>
      </c>
      <c r="V1395" s="3" t="s">
        <v>57</v>
      </c>
      <c r="W1395" s="2">
        <v>63</v>
      </c>
      <c r="X1395" s="2" t="str">
        <f>IF(DatosLimpios[[#This Row],[Incident Resolution Time (in Hours)]]&gt;50,"Tardia",IF(DatosLimpios[[#This Row],[Incident Resolution Time (in Hours)]]&gt;20,"Media","Rapida" ))</f>
        <v>Tardia</v>
      </c>
    </row>
    <row r="1396" spans="1:24" x14ac:dyDescent="0.25">
      <c r="A1396" s="2">
        <v>1404</v>
      </c>
      <c r="B1396" s="3" t="s">
        <v>87</v>
      </c>
      <c r="C13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396" s="1" t="str">
        <f>IFERROR(VLOOKUP(DatosLimpios[[#This Row],[Paises]], TablaRegiones[],2,FALSE), "Otra")</f>
        <v>América</v>
      </c>
      <c r="E1396" s="2">
        <v>2023</v>
      </c>
      <c r="F1396" s="3" t="s">
        <v>63</v>
      </c>
      <c r="G1396" s="2">
        <f xml:space="preserve"> 2025 -DatosLimpios[[#This Row],[Year]]</f>
        <v>2</v>
      </c>
      <c r="H1396" s="1" t="str">
        <f>IF(TRIM(DatosLimpios[[#This Row],[Attack Type]])="","Unknown",PROPER(TRIM(LOWER(DatosLimpios[[#This Row],[Attack Type]]))))</f>
        <v>Malware</v>
      </c>
      <c r="I1396" s="3" t="s">
        <v>47</v>
      </c>
      <c r="J139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96" s="11">
        <v>5429</v>
      </c>
      <c r="L1396" s="11">
        <f>IF(DatosLimpios[[#This Row],[Financial Loss (in Million $) ]]="",0,ABS(DatosLimpios[[#This Row],[Financial Loss (in Million $) ]]))*1000</f>
        <v>5429000</v>
      </c>
      <c r="M1396" s="11" t="str">
        <f>IF(DatosLimpios[[#This Row],[Perdida economica UNK]]&gt;4000000,"Alta", IF(DatosLimpios[[#This Row],[Perdida economica UNK]]&gt;100000,"Media", "Baja"))</f>
        <v>Alta</v>
      </c>
      <c r="N1396" s="18" t="s">
        <v>1444</v>
      </c>
      <c r="O1396" s="3" t="s">
        <v>36</v>
      </c>
      <c r="P1396" s="2">
        <f>IF(DatosLimpios[[#This Row],[Number of Affected Users]]="six hundred",600,VALUE(DatosLimpios[[#This Row],[Number of Affected Users]]))</f>
        <v>443715</v>
      </c>
      <c r="Q1396" s="2">
        <f>IF(DatosLimpios[[#This Row],[Number of Affected Users]]="six hundred",600,VALUE(DatosLimpios[[#This Row],[Number of Affected Users]]))</f>
        <v>443715</v>
      </c>
      <c r="R1396" s="11">
        <f>DatosLimpios[[#This Row],[Perdida economica UNK]] /DatosLimpios[[#This Row],[Nº de Usuarios Afectados]]</f>
        <v>12.235331237393371</v>
      </c>
      <c r="S1396" s="11" t="str">
        <f>IF(DatosLimpios[[#This Row],[Perdida $ por Usuario]]&gt;100, "Grave",IF(DatosLimpios[[#This Row],[Perdida $ por Usuario]]&gt;40, "Moderada","Leve"))</f>
        <v>Leve</v>
      </c>
      <c r="T1396" s="1" t="str">
        <f t="shared" si="21"/>
        <v>Unknown</v>
      </c>
      <c r="U1396" s="3" t="s">
        <v>34</v>
      </c>
      <c r="V1396" s="3" t="s">
        <v>37</v>
      </c>
      <c r="W1396" s="2">
        <v>54</v>
      </c>
      <c r="X1396" s="2" t="str">
        <f>IF(DatosLimpios[[#This Row],[Incident Resolution Time (in Hours)]]&gt;50,"Tardia",IF(DatosLimpios[[#This Row],[Incident Resolution Time (in Hours)]]&gt;20,"Media","Rapida" ))</f>
        <v>Tardia</v>
      </c>
    </row>
    <row r="1397" spans="1:24" x14ac:dyDescent="0.25">
      <c r="A1397" s="2">
        <v>1405</v>
      </c>
      <c r="B1397" s="3" t="s">
        <v>58</v>
      </c>
      <c r="C13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397" s="1" t="str">
        <f>IFERROR(VLOOKUP(DatosLimpios[[#This Row],[Paises]], TablaRegiones[],2,FALSE), "Otra")</f>
        <v>Oceanía</v>
      </c>
      <c r="E1397" s="2">
        <v>2022</v>
      </c>
      <c r="F1397" s="3" t="s">
        <v>39</v>
      </c>
      <c r="G1397" s="2">
        <f xml:space="preserve"> 2025 -DatosLimpios[[#This Row],[Year]]</f>
        <v>3</v>
      </c>
      <c r="H1397" s="1" t="str">
        <f>IF(TRIM(DatosLimpios[[#This Row],[Attack Type]])="","Unknown",PROPER(TRIM(LOWER(DatosLimpios[[#This Row],[Attack Type]]))))</f>
        <v>Ddos</v>
      </c>
      <c r="I1397" s="3" t="s">
        <v>27</v>
      </c>
      <c r="J139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397" s="11">
        <v>481</v>
      </c>
      <c r="L1397" s="11">
        <f>IF(DatosLimpios[[#This Row],[Financial Loss (in Million $) ]]="",0,ABS(DatosLimpios[[#This Row],[Financial Loss (in Million $) ]]))*1000</f>
        <v>481000</v>
      </c>
      <c r="M1397" s="11" t="str">
        <f>IF(DatosLimpios[[#This Row],[Perdida economica UNK]]&gt;4000000,"Alta", IF(DatosLimpios[[#This Row],[Perdida economica UNK]]&gt;100000,"Media", "Baja"))</f>
        <v>Media</v>
      </c>
      <c r="N1397" s="18" t="s">
        <v>1445</v>
      </c>
      <c r="O1397" s="3" t="s">
        <v>29</v>
      </c>
      <c r="P1397" s="2">
        <f>IF(DatosLimpios[[#This Row],[Number of Affected Users]]="six hundred",600,VALUE(DatosLimpios[[#This Row],[Number of Affected Users]]))</f>
        <v>683733</v>
      </c>
      <c r="Q1397" s="2">
        <f>IF(DatosLimpios[[#This Row],[Number of Affected Users]]="six hundred",600,VALUE(DatosLimpios[[#This Row],[Number of Affected Users]]))</f>
        <v>683733</v>
      </c>
      <c r="R1397" s="11">
        <f>DatosLimpios[[#This Row],[Perdida economica UNK]] /DatosLimpios[[#This Row],[Nº de Usuarios Afectados]]</f>
        <v>0.70349098259115761</v>
      </c>
      <c r="S1397" s="11" t="str">
        <f>IF(DatosLimpios[[#This Row],[Perdida $ por Usuario]]&gt;100, "Grave",IF(DatosLimpios[[#This Row],[Perdida $ por Usuario]]&gt;40, "Moderada","Leve"))</f>
        <v>Leve</v>
      </c>
      <c r="T1397" s="1" t="str">
        <f t="shared" si="21"/>
        <v>Nation-state</v>
      </c>
      <c r="U1397" s="3" t="s">
        <v>52</v>
      </c>
      <c r="V1397" s="3" t="s">
        <v>16</v>
      </c>
      <c r="W1397" s="2">
        <v>65</v>
      </c>
      <c r="X1397" s="2" t="str">
        <f>IF(DatosLimpios[[#This Row],[Incident Resolution Time (in Hours)]]&gt;50,"Tardia",IF(DatosLimpios[[#This Row],[Incident Resolution Time (in Hours)]]&gt;20,"Media","Rapida" ))</f>
        <v>Tardia</v>
      </c>
    </row>
    <row r="1398" spans="1:24" x14ac:dyDescent="0.25">
      <c r="A1398" s="2">
        <v>1406</v>
      </c>
      <c r="B1398" s="3" t="s">
        <v>66</v>
      </c>
      <c r="C13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98" s="1" t="str">
        <f>IFERROR(VLOOKUP(DatosLimpios[[#This Row],[Paises]], TablaRegiones[],2,FALSE), "Otra")</f>
        <v>América</v>
      </c>
      <c r="E1398" s="2">
        <v>2019</v>
      </c>
      <c r="F1398" s="3" t="s">
        <v>39</v>
      </c>
      <c r="G1398" s="2">
        <f xml:space="preserve"> 2025 -DatosLimpios[[#This Row],[Year]]</f>
        <v>6</v>
      </c>
      <c r="H1398" s="1" t="str">
        <f>IF(TRIM(DatosLimpios[[#This Row],[Attack Type]])="","Unknown",PROPER(TRIM(LOWER(DatosLimpios[[#This Row],[Attack Type]]))))</f>
        <v>Ddos</v>
      </c>
      <c r="I1398" s="3" t="s">
        <v>47</v>
      </c>
      <c r="J139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398" s="11">
        <v>4216</v>
      </c>
      <c r="L1398" s="11">
        <f>IF(DatosLimpios[[#This Row],[Financial Loss (in Million $) ]]="",0,ABS(DatosLimpios[[#This Row],[Financial Loss (in Million $) ]]))*1000</f>
        <v>4216000</v>
      </c>
      <c r="M1398" s="11" t="str">
        <f>IF(DatosLimpios[[#This Row],[Perdida economica UNK]]&gt;4000000,"Alta", IF(DatosLimpios[[#This Row],[Perdida economica UNK]]&gt;100000,"Media", "Baja"))</f>
        <v>Alta</v>
      </c>
      <c r="N1398" s="18" t="s">
        <v>1446</v>
      </c>
      <c r="O1398" s="3" t="s">
        <v>36</v>
      </c>
      <c r="P1398" s="2">
        <f>IF(DatosLimpios[[#This Row],[Number of Affected Users]]="six hundred",600,VALUE(DatosLimpios[[#This Row],[Number of Affected Users]]))</f>
        <v>400214</v>
      </c>
      <c r="Q1398" s="2">
        <f>IF(DatosLimpios[[#This Row],[Number of Affected Users]]="six hundred",600,VALUE(DatosLimpios[[#This Row],[Number of Affected Users]]))</f>
        <v>400214</v>
      </c>
      <c r="R1398" s="11">
        <f>DatosLimpios[[#This Row],[Perdida economica UNK]] /DatosLimpios[[#This Row],[Nº de Usuarios Afectados]]</f>
        <v>10.534364115198368</v>
      </c>
      <c r="S1398" s="11" t="str">
        <f>IF(DatosLimpios[[#This Row],[Perdida $ por Usuario]]&gt;100, "Grave",IF(DatosLimpios[[#This Row],[Perdida $ por Usuario]]&gt;40, "Moderada","Leve"))</f>
        <v>Leve</v>
      </c>
      <c r="T1398" s="1" t="str">
        <f t="shared" si="21"/>
        <v>Unknown</v>
      </c>
      <c r="U1398" s="3" t="s">
        <v>52</v>
      </c>
      <c r="V1398" s="3" t="s">
        <v>49</v>
      </c>
      <c r="W1398" s="2">
        <v>58</v>
      </c>
      <c r="X1398" s="2" t="str">
        <f>IF(DatosLimpios[[#This Row],[Incident Resolution Time (in Hours)]]&gt;50,"Tardia",IF(DatosLimpios[[#This Row],[Incident Resolution Time (in Hours)]]&gt;20,"Media","Rapida" ))</f>
        <v>Tardia</v>
      </c>
    </row>
    <row r="1399" spans="1:24" x14ac:dyDescent="0.25">
      <c r="A1399" s="2">
        <v>1407</v>
      </c>
      <c r="B1399" s="3" t="s">
        <v>66</v>
      </c>
      <c r="C13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399" s="1" t="str">
        <f>IFERROR(VLOOKUP(DatosLimpios[[#This Row],[Paises]], TablaRegiones[],2,FALSE), "Otra")</f>
        <v>América</v>
      </c>
      <c r="E1399" s="2">
        <v>2024</v>
      </c>
      <c r="F1399" s="3" t="s">
        <v>17</v>
      </c>
      <c r="G1399" s="2">
        <f xml:space="preserve"> 2025 -DatosLimpios[[#This Row],[Year]]</f>
        <v>1</v>
      </c>
      <c r="H1399" s="1" t="str">
        <f>IF(TRIM(DatosLimpios[[#This Row],[Attack Type]])="","Unknown",PROPER(TRIM(LOWER(DatosLimpios[[#This Row],[Attack Type]]))))</f>
        <v>Ransomware</v>
      </c>
      <c r="I1399" s="3" t="s">
        <v>23</v>
      </c>
      <c r="J139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399" s="11">
        <v>7406</v>
      </c>
      <c r="L1399" s="11">
        <f>IF(DatosLimpios[[#This Row],[Financial Loss (in Million $) ]]="",0,ABS(DatosLimpios[[#This Row],[Financial Loss (in Million $) ]]))*1000</f>
        <v>7406000</v>
      </c>
      <c r="M1399" s="11" t="str">
        <f>IF(DatosLimpios[[#This Row],[Perdida economica UNK]]&gt;4000000,"Alta", IF(DatosLimpios[[#This Row],[Perdida economica UNK]]&gt;100000,"Media", "Baja"))</f>
        <v>Alta</v>
      </c>
      <c r="N1399" s="18" t="s">
        <v>1447</v>
      </c>
      <c r="O1399" s="3" t="s">
        <v>14</v>
      </c>
      <c r="P1399" s="2">
        <f>IF(DatosLimpios[[#This Row],[Number of Affected Users]]="six hundred",600,VALUE(DatosLimpios[[#This Row],[Number of Affected Users]]))</f>
        <v>813472</v>
      </c>
      <c r="Q1399" s="2">
        <f>IF(DatosLimpios[[#This Row],[Number of Affected Users]]="six hundred",600,VALUE(DatosLimpios[[#This Row],[Number of Affected Users]]))</f>
        <v>813472</v>
      </c>
      <c r="R1399" s="11">
        <f>DatosLimpios[[#This Row],[Perdida economica UNK]] /DatosLimpios[[#This Row],[Nº de Usuarios Afectados]]</f>
        <v>9.1041855159120413</v>
      </c>
      <c r="S1399" s="11" t="str">
        <f>IF(DatosLimpios[[#This Row],[Perdida $ por Usuario]]&gt;100, "Grave",IF(DatosLimpios[[#This Row],[Perdida $ por Usuario]]&gt;40, "Moderada","Leve"))</f>
        <v>Leve</v>
      </c>
      <c r="T1399" s="1" t="str">
        <f t="shared" si="21"/>
        <v>Hacker Group</v>
      </c>
      <c r="U1399" s="3" t="s">
        <v>52</v>
      </c>
      <c r="V1399" s="3" t="s">
        <v>16</v>
      </c>
      <c r="W1399" s="2">
        <v>17</v>
      </c>
      <c r="X1399" s="2" t="str">
        <f>IF(DatosLimpios[[#This Row],[Incident Resolution Time (in Hours)]]&gt;50,"Tardia",IF(DatosLimpios[[#This Row],[Incident Resolution Time (in Hours)]]&gt;20,"Media","Rapida" ))</f>
        <v>Rapida</v>
      </c>
    </row>
    <row r="1400" spans="1:24" x14ac:dyDescent="0.25">
      <c r="A1400" s="2">
        <v>1408</v>
      </c>
      <c r="B1400" s="3" t="s">
        <v>41</v>
      </c>
      <c r="C14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00" s="1" t="str">
        <f>IFERROR(VLOOKUP(DatosLimpios[[#This Row],[Paises]], TablaRegiones[],2,FALSE), "Otra")</f>
        <v>Europa</v>
      </c>
      <c r="E1400" s="2">
        <v>2021</v>
      </c>
      <c r="F1400" s="3" t="s">
        <v>17</v>
      </c>
      <c r="G1400" s="2">
        <f xml:space="preserve"> 2025 -DatosLimpios[[#This Row],[Year]]</f>
        <v>4</v>
      </c>
      <c r="H1400" s="1" t="str">
        <f>IF(TRIM(DatosLimpios[[#This Row],[Attack Type]])="","Unknown",PROPER(TRIM(LOWER(DatosLimpios[[#This Row],[Attack Type]]))))</f>
        <v>Ransomware</v>
      </c>
      <c r="I1400" s="3" t="s">
        <v>46</v>
      </c>
      <c r="J140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00" s="11">
        <v>271</v>
      </c>
      <c r="L1400" s="11">
        <f>IF(DatosLimpios[[#This Row],[Financial Loss (in Million $) ]]="",0,ABS(DatosLimpios[[#This Row],[Financial Loss (in Million $) ]]))*1000</f>
        <v>271000</v>
      </c>
      <c r="M1400" s="11" t="str">
        <f>IF(DatosLimpios[[#This Row],[Perdida economica UNK]]&gt;4000000,"Alta", IF(DatosLimpios[[#This Row],[Perdida economica UNK]]&gt;100000,"Media", "Baja"))</f>
        <v>Media</v>
      </c>
      <c r="N1400" s="18" t="s">
        <v>1448</v>
      </c>
      <c r="O1400" s="3" t="s">
        <v>29</v>
      </c>
      <c r="P1400" s="2">
        <f>IF(DatosLimpios[[#This Row],[Number of Affected Users]]="six hundred",600,VALUE(DatosLimpios[[#This Row],[Number of Affected Users]]))</f>
        <v>199832</v>
      </c>
      <c r="Q1400" s="2">
        <f>IF(DatosLimpios[[#This Row],[Number of Affected Users]]="six hundred",600,VALUE(DatosLimpios[[#This Row],[Number of Affected Users]]))</f>
        <v>199832</v>
      </c>
      <c r="R1400" s="11">
        <f>DatosLimpios[[#This Row],[Perdida economica UNK]] /DatosLimpios[[#This Row],[Nº de Usuarios Afectados]]</f>
        <v>1.3561391568917891</v>
      </c>
      <c r="S1400" s="11" t="str">
        <f>IF(DatosLimpios[[#This Row],[Perdida $ por Usuario]]&gt;100, "Grave",IF(DatosLimpios[[#This Row],[Perdida $ por Usuario]]&gt;40, "Moderada","Leve"))</f>
        <v>Leve</v>
      </c>
      <c r="T1400" s="1" t="str">
        <f t="shared" si="21"/>
        <v>Nation-state</v>
      </c>
      <c r="U1400" s="3" t="s">
        <v>25</v>
      </c>
      <c r="V1400" s="3" t="s">
        <v>37</v>
      </c>
      <c r="W1400" s="2">
        <v>54</v>
      </c>
      <c r="X1400" s="2" t="str">
        <f>IF(DatosLimpios[[#This Row],[Incident Resolution Time (in Hours)]]&gt;50,"Tardia",IF(DatosLimpios[[#This Row],[Incident Resolution Time (in Hours)]]&gt;20,"Media","Rapida" ))</f>
        <v>Tardia</v>
      </c>
    </row>
    <row r="1401" spans="1:24" x14ac:dyDescent="0.25">
      <c r="A1401" s="2">
        <v>1409</v>
      </c>
      <c r="B1401" s="3" t="s">
        <v>45</v>
      </c>
      <c r="C14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01" s="1" t="str">
        <f>IFERROR(VLOOKUP(DatosLimpios[[#This Row],[Paises]], TablaRegiones[],2,FALSE), "Otra")</f>
        <v>Asia</v>
      </c>
      <c r="E1401" s="2">
        <v>2017</v>
      </c>
      <c r="F1401" s="3" t="s">
        <v>63</v>
      </c>
      <c r="G1401" s="2">
        <f xml:space="preserve"> 2025 -DatosLimpios[[#This Row],[Year]]</f>
        <v>8</v>
      </c>
      <c r="H1401" s="1" t="str">
        <f>IF(TRIM(DatosLimpios[[#This Row],[Attack Type]])="","Unknown",PROPER(TRIM(LOWER(DatosLimpios[[#This Row],[Attack Type]]))))</f>
        <v>Malware</v>
      </c>
      <c r="I1401" s="3" t="s">
        <v>23</v>
      </c>
      <c r="J140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01" s="11">
        <v>2204</v>
      </c>
      <c r="L1401" s="11">
        <f>IF(DatosLimpios[[#This Row],[Financial Loss (in Million $) ]]="",0,ABS(DatosLimpios[[#This Row],[Financial Loss (in Million $) ]]))*1000</f>
        <v>2204000</v>
      </c>
      <c r="M1401" s="11" t="str">
        <f>IF(DatosLimpios[[#This Row],[Perdida economica UNK]]&gt;4000000,"Alta", IF(DatosLimpios[[#This Row],[Perdida economica UNK]]&gt;100000,"Media", "Baja"))</f>
        <v>Media</v>
      </c>
      <c r="N1401" s="18" t="s">
        <v>1449</v>
      </c>
      <c r="O1401" s="3" t="s">
        <v>33</v>
      </c>
      <c r="P1401" s="2">
        <f>IF(DatosLimpios[[#This Row],[Number of Affected Users]]="six hundred",600,VALUE(DatosLimpios[[#This Row],[Number of Affected Users]]))</f>
        <v>210495</v>
      </c>
      <c r="Q1401" s="2">
        <f>IF(DatosLimpios[[#This Row],[Number of Affected Users]]="six hundred",600,VALUE(DatosLimpios[[#This Row],[Number of Affected Users]]))</f>
        <v>210495</v>
      </c>
      <c r="R1401" s="11">
        <f>DatosLimpios[[#This Row],[Perdida economica UNK]] /DatosLimpios[[#This Row],[Nº de Usuarios Afectados]]</f>
        <v>10.470557495427444</v>
      </c>
      <c r="S1401" s="11" t="str">
        <f>IF(DatosLimpios[[#This Row],[Perdida $ por Usuario]]&gt;100, "Grave",IF(DatosLimpios[[#This Row],[Perdida $ por Usuario]]&gt;40, "Moderada","Leve"))</f>
        <v>Leve</v>
      </c>
      <c r="T1401" s="1" t="str">
        <f t="shared" si="21"/>
        <v>Insider</v>
      </c>
      <c r="U1401" s="3" t="s">
        <v>25</v>
      </c>
      <c r="V1401" s="3" t="s">
        <v>49</v>
      </c>
      <c r="W1401" s="2">
        <v>18</v>
      </c>
      <c r="X1401" s="2" t="str">
        <f>IF(DatosLimpios[[#This Row],[Incident Resolution Time (in Hours)]]&gt;50,"Tardia",IF(DatosLimpios[[#This Row],[Incident Resolution Time (in Hours)]]&gt;20,"Media","Rapida" ))</f>
        <v>Rapida</v>
      </c>
    </row>
    <row r="1402" spans="1:24" x14ac:dyDescent="0.25">
      <c r="A1402" s="2">
        <v>1410</v>
      </c>
      <c r="B1402" s="3" t="s">
        <v>10</v>
      </c>
      <c r="C14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02" s="1" t="str">
        <f>IFERROR(VLOOKUP(DatosLimpios[[#This Row],[Paises]], TablaRegiones[],2,FALSE), "Otra")</f>
        <v>Asia</v>
      </c>
      <c r="E1402" s="2">
        <v>2023</v>
      </c>
      <c r="F1402" s="3" t="s">
        <v>22</v>
      </c>
      <c r="G1402" s="2">
        <f xml:space="preserve"> 2025 -DatosLimpios[[#This Row],[Year]]</f>
        <v>2</v>
      </c>
      <c r="H1402" s="1" t="str">
        <f>IF(TRIM(DatosLimpios[[#This Row],[Attack Type]])="","Unknown",PROPER(TRIM(LOWER(DatosLimpios[[#This Row],[Attack Type]]))))</f>
        <v>Man-In-The-Middle</v>
      </c>
      <c r="I1402" s="3" t="s">
        <v>12</v>
      </c>
      <c r="J140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02" s="11">
        <v>4953</v>
      </c>
      <c r="L1402" s="11">
        <f>IF(DatosLimpios[[#This Row],[Financial Loss (in Million $) ]]="",0,ABS(DatosLimpios[[#This Row],[Financial Loss (in Million $) ]]))*1000</f>
        <v>4953000</v>
      </c>
      <c r="M1402" s="11" t="str">
        <f>IF(DatosLimpios[[#This Row],[Perdida economica UNK]]&gt;4000000,"Alta", IF(DatosLimpios[[#This Row],[Perdida economica UNK]]&gt;100000,"Media", "Baja"))</f>
        <v>Alta</v>
      </c>
      <c r="N1402" s="18" t="s">
        <v>1450</v>
      </c>
      <c r="O1402" s="3" t="s">
        <v>14</v>
      </c>
      <c r="P1402" s="2">
        <f>IF(DatosLimpios[[#This Row],[Number of Affected Users]]="six hundred",600,VALUE(DatosLimpios[[#This Row],[Number of Affected Users]]))</f>
        <v>923445</v>
      </c>
      <c r="Q1402" s="2">
        <f>IF(DatosLimpios[[#This Row],[Number of Affected Users]]="six hundred",600,VALUE(DatosLimpios[[#This Row],[Number of Affected Users]]))</f>
        <v>923445</v>
      </c>
      <c r="R1402" s="11">
        <f>DatosLimpios[[#This Row],[Perdida economica UNK]] /DatosLimpios[[#This Row],[Nº de Usuarios Afectados]]</f>
        <v>5.3636112600100709</v>
      </c>
      <c r="S1402" s="11" t="str">
        <f>IF(DatosLimpios[[#This Row],[Perdida $ por Usuario]]&gt;100, "Grave",IF(DatosLimpios[[#This Row],[Perdida $ por Usuario]]&gt;40, "Moderada","Leve"))</f>
        <v>Leve</v>
      </c>
      <c r="T1402" s="1" t="str">
        <f t="shared" si="21"/>
        <v>Hacker Group</v>
      </c>
      <c r="U1402" s="3" t="s">
        <v>15</v>
      </c>
      <c r="V1402" s="3" t="s">
        <v>16</v>
      </c>
      <c r="W1402" s="2">
        <v>42</v>
      </c>
      <c r="X1402" s="2" t="str">
        <f>IF(DatosLimpios[[#This Row],[Incident Resolution Time (in Hours)]]&gt;50,"Tardia",IF(DatosLimpios[[#This Row],[Incident Resolution Time (in Hours)]]&gt;20,"Media","Rapida" ))</f>
        <v>Media</v>
      </c>
    </row>
    <row r="1403" spans="1:24" x14ac:dyDescent="0.25">
      <c r="A1403" s="2">
        <v>1411</v>
      </c>
      <c r="B1403" s="3" t="s">
        <v>71</v>
      </c>
      <c r="C14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403" s="1" t="str">
        <f>IFERROR(VLOOKUP(DatosLimpios[[#This Row],[Paises]], TablaRegiones[],2,FALSE), "Otra")</f>
        <v>Asia</v>
      </c>
      <c r="E1403" s="2">
        <v>2019</v>
      </c>
      <c r="F1403" s="3" t="s">
        <v>22</v>
      </c>
      <c r="G1403" s="2">
        <f xml:space="preserve"> 2025 -DatosLimpios[[#This Row],[Year]]</f>
        <v>6</v>
      </c>
      <c r="H1403" s="1" t="str">
        <f>IF(TRIM(DatosLimpios[[#This Row],[Attack Type]])="","Unknown",PROPER(TRIM(LOWER(DatosLimpios[[#This Row],[Attack Type]]))))</f>
        <v>Man-In-The-Middle</v>
      </c>
      <c r="I1403" s="3" t="s">
        <v>12</v>
      </c>
      <c r="J140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03" s="11">
        <v>172</v>
      </c>
      <c r="L1403" s="11">
        <f>IF(DatosLimpios[[#This Row],[Financial Loss (in Million $) ]]="",0,ABS(DatosLimpios[[#This Row],[Financial Loss (in Million $) ]]))*1000</f>
        <v>172000</v>
      </c>
      <c r="M1403" s="11" t="str">
        <f>IF(DatosLimpios[[#This Row],[Perdida economica UNK]]&gt;4000000,"Alta", IF(DatosLimpios[[#This Row],[Perdida economica UNK]]&gt;100000,"Media", "Baja"))</f>
        <v>Media</v>
      </c>
      <c r="N1403" s="18" t="s">
        <v>1451</v>
      </c>
      <c r="O1403" s="3" t="s">
        <v>33</v>
      </c>
      <c r="P1403" s="2">
        <f>IF(DatosLimpios[[#This Row],[Number of Affected Users]]="six hundred",600,VALUE(DatosLimpios[[#This Row],[Number of Affected Users]]))</f>
        <v>407485</v>
      </c>
      <c r="Q1403" s="2">
        <f>IF(DatosLimpios[[#This Row],[Number of Affected Users]]="six hundred",600,VALUE(DatosLimpios[[#This Row],[Number of Affected Users]]))</f>
        <v>407485</v>
      </c>
      <c r="R1403" s="11">
        <f>DatosLimpios[[#This Row],[Perdida economica UNK]] /DatosLimpios[[#This Row],[Nº de Usuarios Afectados]]</f>
        <v>0.42210142704639436</v>
      </c>
      <c r="S1403" s="11" t="str">
        <f>IF(DatosLimpios[[#This Row],[Perdida $ por Usuario]]&gt;100, "Grave",IF(DatosLimpios[[#This Row],[Perdida $ por Usuario]]&gt;40, "Moderada","Leve"))</f>
        <v>Leve</v>
      </c>
      <c r="T1403" s="1" t="str">
        <f t="shared" si="21"/>
        <v>Insider</v>
      </c>
      <c r="U1403" s="3" t="s">
        <v>15</v>
      </c>
      <c r="V1403" s="3" t="s">
        <v>31</v>
      </c>
      <c r="W1403" s="2">
        <v>22</v>
      </c>
      <c r="X1403" s="2" t="str">
        <f>IF(DatosLimpios[[#This Row],[Incident Resolution Time (in Hours)]]&gt;50,"Tardia",IF(DatosLimpios[[#This Row],[Incident Resolution Time (in Hours)]]&gt;20,"Media","Rapida" ))</f>
        <v>Media</v>
      </c>
    </row>
    <row r="1404" spans="1:24" x14ac:dyDescent="0.25">
      <c r="A1404" s="2">
        <v>1412</v>
      </c>
      <c r="B1404" s="3" t="s">
        <v>60</v>
      </c>
      <c r="C14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04" s="1" t="str">
        <f>IFERROR(VLOOKUP(DatosLimpios[[#This Row],[Paises]], TablaRegiones[],2,FALSE), "Otra")</f>
        <v>Asia</v>
      </c>
      <c r="E1404" s="2">
        <v>2020</v>
      </c>
      <c r="F1404" s="3" t="s">
        <v>22</v>
      </c>
      <c r="G1404" s="2">
        <f xml:space="preserve"> 2025 -DatosLimpios[[#This Row],[Year]]</f>
        <v>5</v>
      </c>
      <c r="H1404" s="1" t="str">
        <f>IF(TRIM(DatosLimpios[[#This Row],[Attack Type]])="","Unknown",PROPER(TRIM(LOWER(DatosLimpios[[#This Row],[Attack Type]]))))</f>
        <v>Man-In-The-Middle</v>
      </c>
      <c r="I1404" s="3" t="s">
        <v>69</v>
      </c>
      <c r="J140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04" s="11">
        <v>9739</v>
      </c>
      <c r="L1404" s="11">
        <f>IF(DatosLimpios[[#This Row],[Financial Loss (in Million $) ]]="",0,ABS(DatosLimpios[[#This Row],[Financial Loss (in Million $) ]]))*1000</f>
        <v>9739000</v>
      </c>
      <c r="M1404" s="11" t="str">
        <f>IF(DatosLimpios[[#This Row],[Perdida economica UNK]]&gt;4000000,"Alta", IF(DatosLimpios[[#This Row],[Perdida economica UNK]]&gt;100000,"Media", "Baja"))</f>
        <v>Alta</v>
      </c>
      <c r="N1404" s="18" t="s">
        <v>1452</v>
      </c>
      <c r="O1404" s="3" t="s">
        <v>36</v>
      </c>
      <c r="P1404" s="2">
        <f>IF(DatosLimpios[[#This Row],[Number of Affected Users]]="six hundred",600,VALUE(DatosLimpios[[#This Row],[Number of Affected Users]]))</f>
        <v>517452</v>
      </c>
      <c r="Q1404" s="2">
        <f>IF(DatosLimpios[[#This Row],[Number of Affected Users]]="six hundred",600,VALUE(DatosLimpios[[#This Row],[Number of Affected Users]]))</f>
        <v>517452</v>
      </c>
      <c r="R1404" s="11">
        <f>DatosLimpios[[#This Row],[Perdida economica UNK]] /DatosLimpios[[#This Row],[Nº de Usuarios Afectados]]</f>
        <v>18.821069393876147</v>
      </c>
      <c r="S1404" s="11" t="str">
        <f>IF(DatosLimpios[[#This Row],[Perdida $ por Usuario]]&gt;100, "Grave",IF(DatosLimpios[[#This Row],[Perdida $ por Usuario]]&gt;40, "Moderada","Leve"))</f>
        <v>Leve</v>
      </c>
      <c r="T1404" s="1" t="str">
        <f t="shared" ref="T1404:T1467" si="22">IF(O1404="","Unknown",O1404)</f>
        <v>Unknown</v>
      </c>
      <c r="U1404" s="3" t="s">
        <v>52</v>
      </c>
      <c r="V1404" s="3" t="s">
        <v>49</v>
      </c>
      <c r="W1404" s="2">
        <v>9</v>
      </c>
      <c r="X1404" s="2" t="str">
        <f>IF(DatosLimpios[[#This Row],[Incident Resolution Time (in Hours)]]&gt;50,"Tardia",IF(DatosLimpios[[#This Row],[Incident Resolution Time (in Hours)]]&gt;20,"Media","Rapida" ))</f>
        <v>Rapida</v>
      </c>
    </row>
    <row r="1405" spans="1:24" x14ac:dyDescent="0.25">
      <c r="A1405" s="2">
        <v>1413</v>
      </c>
      <c r="B1405" s="3" t="s">
        <v>32</v>
      </c>
      <c r="C14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405" s="1" t="str">
        <f>IFERROR(VLOOKUP(DatosLimpios[[#This Row],[Paises]], TablaRegiones[],2,FALSE), "Otra")</f>
        <v>Europa</v>
      </c>
      <c r="E1405" s="2">
        <v>2017</v>
      </c>
      <c r="F1405" s="3" t="s">
        <v>17</v>
      </c>
      <c r="G1405" s="2">
        <f xml:space="preserve"> 2025 -DatosLimpios[[#This Row],[Year]]</f>
        <v>8</v>
      </c>
      <c r="H1405" s="1" t="str">
        <f>IF(TRIM(DatosLimpios[[#This Row],[Attack Type]])="","Unknown",PROPER(TRIM(LOWER(DatosLimpios[[#This Row],[Attack Type]]))))</f>
        <v>Ransomware</v>
      </c>
      <c r="I1405" s="3" t="s">
        <v>18</v>
      </c>
      <c r="J140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05" s="11">
        <v>6873</v>
      </c>
      <c r="L1405" s="11">
        <f>IF(DatosLimpios[[#This Row],[Financial Loss (in Million $) ]]="",0,ABS(DatosLimpios[[#This Row],[Financial Loss (in Million $) ]]))*1000</f>
        <v>6873000</v>
      </c>
      <c r="M1405" s="11" t="str">
        <f>IF(DatosLimpios[[#This Row],[Perdida economica UNK]]&gt;4000000,"Alta", IF(DatosLimpios[[#This Row],[Perdida economica UNK]]&gt;100000,"Media", "Baja"))</f>
        <v>Alta</v>
      </c>
      <c r="N1405" s="18" t="s">
        <v>1453</v>
      </c>
      <c r="O1405" s="3" t="s">
        <v>29</v>
      </c>
      <c r="P1405" s="2">
        <f>IF(DatosLimpios[[#This Row],[Number of Affected Users]]="six hundred",600,VALUE(DatosLimpios[[#This Row],[Number of Affected Users]]))</f>
        <v>509742</v>
      </c>
      <c r="Q1405" s="2">
        <f>IF(DatosLimpios[[#This Row],[Number of Affected Users]]="six hundred",600,VALUE(DatosLimpios[[#This Row],[Number of Affected Users]]))</f>
        <v>509742</v>
      </c>
      <c r="R1405" s="11">
        <f>DatosLimpios[[#This Row],[Perdida economica UNK]] /DatosLimpios[[#This Row],[Nº de Usuarios Afectados]]</f>
        <v>13.483291547488729</v>
      </c>
      <c r="S1405" s="11" t="str">
        <f>IF(DatosLimpios[[#This Row],[Perdida $ por Usuario]]&gt;100, "Grave",IF(DatosLimpios[[#This Row],[Perdida $ por Usuario]]&gt;40, "Moderada","Leve"))</f>
        <v>Leve</v>
      </c>
      <c r="T1405" s="1" t="str">
        <f t="shared" si="22"/>
        <v>Nation-state</v>
      </c>
      <c r="U1405" s="3" t="s">
        <v>52</v>
      </c>
      <c r="V1405" s="3" t="s">
        <v>37</v>
      </c>
      <c r="W1405" s="2">
        <v>43</v>
      </c>
      <c r="X1405" s="2" t="str">
        <f>IF(DatosLimpios[[#This Row],[Incident Resolution Time (in Hours)]]&gt;50,"Tardia",IF(DatosLimpios[[#This Row],[Incident Resolution Time (in Hours)]]&gt;20,"Media","Rapida" ))</f>
        <v>Media</v>
      </c>
    </row>
    <row r="1406" spans="1:24" x14ac:dyDescent="0.25">
      <c r="A1406" s="2">
        <v>1414</v>
      </c>
      <c r="B1406" s="3" t="s">
        <v>87</v>
      </c>
      <c r="C14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06" s="1" t="str">
        <f>IFERROR(VLOOKUP(DatosLimpios[[#This Row],[Paises]], TablaRegiones[],2,FALSE), "Otra")</f>
        <v>América</v>
      </c>
      <c r="E1406" s="2">
        <v>2019</v>
      </c>
      <c r="F1406" s="3" t="s">
        <v>63</v>
      </c>
      <c r="G1406" s="2">
        <f xml:space="preserve"> 2025 -DatosLimpios[[#This Row],[Year]]</f>
        <v>6</v>
      </c>
      <c r="H1406" s="1" t="str">
        <f>IF(TRIM(DatosLimpios[[#This Row],[Attack Type]])="","Unknown",PROPER(TRIM(LOWER(DatosLimpios[[#This Row],[Attack Type]]))))</f>
        <v>Malware</v>
      </c>
      <c r="I1406" s="3" t="s">
        <v>47</v>
      </c>
      <c r="J140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06" s="11">
        <v>5785</v>
      </c>
      <c r="L1406" s="11">
        <f>IF(DatosLimpios[[#This Row],[Financial Loss (in Million $) ]]="",0,ABS(DatosLimpios[[#This Row],[Financial Loss (in Million $) ]]))*1000</f>
        <v>5785000</v>
      </c>
      <c r="M1406" s="11" t="str">
        <f>IF(DatosLimpios[[#This Row],[Perdida economica UNK]]&gt;4000000,"Alta", IF(DatosLimpios[[#This Row],[Perdida economica UNK]]&gt;100000,"Media", "Baja"))</f>
        <v>Alta</v>
      </c>
      <c r="N1406" s="18" t="s">
        <v>1454</v>
      </c>
      <c r="O1406" s="3" t="s">
        <v>29</v>
      </c>
      <c r="P1406" s="2">
        <f>IF(DatosLimpios[[#This Row],[Number of Affected Users]]="six hundred",600,VALUE(DatosLimpios[[#This Row],[Number of Affected Users]]))</f>
        <v>412236</v>
      </c>
      <c r="Q1406" s="2">
        <f>IF(DatosLimpios[[#This Row],[Number of Affected Users]]="six hundred",600,VALUE(DatosLimpios[[#This Row],[Number of Affected Users]]))</f>
        <v>412236</v>
      </c>
      <c r="R1406" s="11">
        <f>DatosLimpios[[#This Row],[Perdida economica UNK]] /DatosLimpios[[#This Row],[Nº de Usuarios Afectados]]</f>
        <v>14.033223687402362</v>
      </c>
      <c r="S1406" s="11" t="str">
        <f>IF(DatosLimpios[[#This Row],[Perdida $ por Usuario]]&gt;100, "Grave",IF(DatosLimpios[[#This Row],[Perdida $ por Usuario]]&gt;40, "Moderada","Leve"))</f>
        <v>Leve</v>
      </c>
      <c r="T1406" s="1" t="str">
        <f t="shared" si="22"/>
        <v>Nation-state</v>
      </c>
      <c r="U1406" s="3" t="s">
        <v>25</v>
      </c>
      <c r="V1406" s="3" t="s">
        <v>37</v>
      </c>
      <c r="W1406" s="2">
        <v>36</v>
      </c>
      <c r="X1406" s="2" t="str">
        <f>IF(DatosLimpios[[#This Row],[Incident Resolution Time (in Hours)]]&gt;50,"Tardia",IF(DatosLimpios[[#This Row],[Incident Resolution Time (in Hours)]]&gt;20,"Media","Rapida" ))</f>
        <v>Media</v>
      </c>
    </row>
    <row r="1407" spans="1:24" x14ac:dyDescent="0.25">
      <c r="A1407" s="2">
        <v>1415</v>
      </c>
      <c r="B1407" s="3" t="s">
        <v>32</v>
      </c>
      <c r="C14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407" s="1" t="str">
        <f>IFERROR(VLOOKUP(DatosLimpios[[#This Row],[Paises]], TablaRegiones[],2,FALSE), "Otra")</f>
        <v>Europa</v>
      </c>
      <c r="E1407" s="2">
        <v>2017</v>
      </c>
      <c r="F1407" s="3" t="s">
        <v>63</v>
      </c>
      <c r="G1407" s="2">
        <f xml:space="preserve"> 2025 -DatosLimpios[[#This Row],[Year]]</f>
        <v>8</v>
      </c>
      <c r="H1407" s="1" t="str">
        <f>IF(TRIM(DatosLimpios[[#This Row],[Attack Type]])="","Unknown",PROPER(TRIM(LOWER(DatosLimpios[[#This Row],[Attack Type]]))))</f>
        <v>Malware</v>
      </c>
      <c r="I1407" s="3" t="s">
        <v>47</v>
      </c>
      <c r="J140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07" s="11">
        <v>658</v>
      </c>
      <c r="L1407" s="11">
        <f>IF(DatosLimpios[[#This Row],[Financial Loss (in Million $) ]]="",0,ABS(DatosLimpios[[#This Row],[Financial Loss (in Million $) ]]))*1000</f>
        <v>658000</v>
      </c>
      <c r="M1407" s="11" t="str">
        <f>IF(DatosLimpios[[#This Row],[Perdida economica UNK]]&gt;4000000,"Alta", IF(DatosLimpios[[#This Row],[Perdida economica UNK]]&gt;100000,"Media", "Baja"))</f>
        <v>Media</v>
      </c>
      <c r="N1407" s="18" t="s">
        <v>1455</v>
      </c>
      <c r="O1407" s="3" t="s">
        <v>14</v>
      </c>
      <c r="P1407" s="2">
        <f>IF(DatosLimpios[[#This Row],[Number of Affected Users]]="six hundred",600,VALUE(DatosLimpios[[#This Row],[Number of Affected Users]]))</f>
        <v>592988</v>
      </c>
      <c r="Q1407" s="2">
        <f>IF(DatosLimpios[[#This Row],[Number of Affected Users]]="six hundred",600,VALUE(DatosLimpios[[#This Row],[Number of Affected Users]]))</f>
        <v>592988</v>
      </c>
      <c r="R1407" s="11">
        <f>DatosLimpios[[#This Row],[Perdida economica UNK]] /DatosLimpios[[#This Row],[Nº de Usuarios Afectados]]</f>
        <v>1.1096345963156085</v>
      </c>
      <c r="S1407" s="11" t="str">
        <f>IF(DatosLimpios[[#This Row],[Perdida $ por Usuario]]&gt;100, "Grave",IF(DatosLimpios[[#This Row],[Perdida $ por Usuario]]&gt;40, "Moderada","Leve"))</f>
        <v>Leve</v>
      </c>
      <c r="T1407" s="1" t="str">
        <f t="shared" si="22"/>
        <v>Hacker Group</v>
      </c>
      <c r="U1407" s="3" t="s">
        <v>15</v>
      </c>
      <c r="V1407" s="3" t="s">
        <v>16</v>
      </c>
      <c r="W1407" s="2">
        <v>43</v>
      </c>
      <c r="X1407" s="2" t="str">
        <f>IF(DatosLimpios[[#This Row],[Incident Resolution Time (in Hours)]]&gt;50,"Tardia",IF(DatosLimpios[[#This Row],[Incident Resolution Time (in Hours)]]&gt;20,"Media","Rapida" ))</f>
        <v>Media</v>
      </c>
    </row>
    <row r="1408" spans="1:24" x14ac:dyDescent="0.25">
      <c r="A1408" s="2">
        <v>1416</v>
      </c>
      <c r="B1408" s="3" t="s">
        <v>87</v>
      </c>
      <c r="C14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08" s="1" t="str">
        <f>IFERROR(VLOOKUP(DatosLimpios[[#This Row],[Paises]], TablaRegiones[],2,FALSE), "Otra")</f>
        <v>América</v>
      </c>
      <c r="E1408" s="2">
        <v>2019</v>
      </c>
      <c r="F1408" s="3" t="s">
        <v>17</v>
      </c>
      <c r="G1408" s="2">
        <f xml:space="preserve"> 2025 -DatosLimpios[[#This Row],[Year]]</f>
        <v>6</v>
      </c>
      <c r="H1408" s="1" t="str">
        <f>IF(TRIM(DatosLimpios[[#This Row],[Attack Type]])="","Unknown",PROPER(TRIM(LOWER(DatosLimpios[[#This Row],[Attack Type]]))))</f>
        <v>Ransomware</v>
      </c>
      <c r="I1408" s="3" t="s">
        <v>46</v>
      </c>
      <c r="J140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08" s="11">
        <v>4725</v>
      </c>
      <c r="L1408" s="11">
        <f>IF(DatosLimpios[[#This Row],[Financial Loss (in Million $) ]]="",0,ABS(DatosLimpios[[#This Row],[Financial Loss (in Million $) ]]))*1000</f>
        <v>4725000</v>
      </c>
      <c r="M1408" s="11" t="str">
        <f>IF(DatosLimpios[[#This Row],[Perdida economica UNK]]&gt;4000000,"Alta", IF(DatosLimpios[[#This Row],[Perdida economica UNK]]&gt;100000,"Media", "Baja"))</f>
        <v>Alta</v>
      </c>
      <c r="N1408" s="18" t="s">
        <v>1456</v>
      </c>
      <c r="O1408" s="3" t="s">
        <v>14</v>
      </c>
      <c r="P1408" s="2">
        <f>IF(DatosLimpios[[#This Row],[Number of Affected Users]]="six hundred",600,VALUE(DatosLimpios[[#This Row],[Number of Affected Users]]))</f>
        <v>451510</v>
      </c>
      <c r="Q1408" s="2">
        <f>IF(DatosLimpios[[#This Row],[Number of Affected Users]]="six hundred",600,VALUE(DatosLimpios[[#This Row],[Number of Affected Users]]))</f>
        <v>451510</v>
      </c>
      <c r="R1408" s="11">
        <f>DatosLimpios[[#This Row],[Perdida economica UNK]] /DatosLimpios[[#This Row],[Nº de Usuarios Afectados]]</f>
        <v>10.464884498682199</v>
      </c>
      <c r="S1408" s="11" t="str">
        <f>IF(DatosLimpios[[#This Row],[Perdida $ por Usuario]]&gt;100, "Grave",IF(DatosLimpios[[#This Row],[Perdida $ por Usuario]]&gt;40, "Moderada","Leve"))</f>
        <v>Leve</v>
      </c>
      <c r="T1408" s="1" t="str">
        <f t="shared" si="22"/>
        <v>Hacker Group</v>
      </c>
      <c r="U1408" s="3" t="s">
        <v>52</v>
      </c>
      <c r="V1408" s="3" t="s">
        <v>16</v>
      </c>
      <c r="W1408" s="2">
        <v>45</v>
      </c>
      <c r="X1408" s="2" t="str">
        <f>IF(DatosLimpios[[#This Row],[Incident Resolution Time (in Hours)]]&gt;50,"Tardia",IF(DatosLimpios[[#This Row],[Incident Resolution Time (in Hours)]]&gt;20,"Media","Rapida" ))</f>
        <v>Media</v>
      </c>
    </row>
    <row r="1409" spans="1:24" x14ac:dyDescent="0.25">
      <c r="A1409" s="2">
        <v>1417</v>
      </c>
      <c r="B1409" s="3" t="s">
        <v>45</v>
      </c>
      <c r="C14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09" s="1" t="str">
        <f>IFERROR(VLOOKUP(DatosLimpios[[#This Row],[Paises]], TablaRegiones[],2,FALSE), "Otra")</f>
        <v>Asia</v>
      </c>
      <c r="E1409" s="2">
        <v>2021</v>
      </c>
      <c r="F1409" s="3" t="s">
        <v>17</v>
      </c>
      <c r="G1409" s="2">
        <f xml:space="preserve"> 2025 -DatosLimpios[[#This Row],[Year]]</f>
        <v>4</v>
      </c>
      <c r="H1409" s="1" t="str">
        <f>IF(TRIM(DatosLimpios[[#This Row],[Attack Type]])="","Unknown",PROPER(TRIM(LOWER(DatosLimpios[[#This Row],[Attack Type]]))))</f>
        <v>Ransomware</v>
      </c>
      <c r="I1409" s="3" t="s">
        <v>12</v>
      </c>
      <c r="J140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09" s="11">
        <v>2026</v>
      </c>
      <c r="L1409" s="11">
        <f>IF(DatosLimpios[[#This Row],[Financial Loss (in Million $) ]]="",0,ABS(DatosLimpios[[#This Row],[Financial Loss (in Million $) ]]))*1000</f>
        <v>2026000</v>
      </c>
      <c r="M1409" s="11" t="str">
        <f>IF(DatosLimpios[[#This Row],[Perdida economica UNK]]&gt;4000000,"Alta", IF(DatosLimpios[[#This Row],[Perdida economica UNK]]&gt;100000,"Media", "Baja"))</f>
        <v>Media</v>
      </c>
      <c r="N1409" s="18" t="s">
        <v>1457</v>
      </c>
      <c r="O1409" s="3" t="s">
        <v>33</v>
      </c>
      <c r="P1409" s="2">
        <f>IF(DatosLimpios[[#This Row],[Number of Affected Users]]="six hundred",600,VALUE(DatosLimpios[[#This Row],[Number of Affected Users]]))</f>
        <v>144065</v>
      </c>
      <c r="Q1409" s="2">
        <f>IF(DatosLimpios[[#This Row],[Number of Affected Users]]="six hundred",600,VALUE(DatosLimpios[[#This Row],[Number of Affected Users]]))</f>
        <v>144065</v>
      </c>
      <c r="R1409" s="11">
        <f>DatosLimpios[[#This Row],[Perdida economica UNK]] /DatosLimpios[[#This Row],[Nº de Usuarios Afectados]]</f>
        <v>14.063096518932426</v>
      </c>
      <c r="S1409" s="11" t="str">
        <f>IF(DatosLimpios[[#This Row],[Perdida $ por Usuario]]&gt;100, "Grave",IF(DatosLimpios[[#This Row],[Perdida $ por Usuario]]&gt;40, "Moderada","Leve"))</f>
        <v>Leve</v>
      </c>
      <c r="T1409" s="1" t="str">
        <f t="shared" si="22"/>
        <v>Insider</v>
      </c>
      <c r="U1409" s="3" t="s">
        <v>15</v>
      </c>
      <c r="V1409" s="3" t="s">
        <v>49</v>
      </c>
      <c r="W1409" s="2">
        <v>62</v>
      </c>
      <c r="X1409" s="2" t="str">
        <f>IF(DatosLimpios[[#This Row],[Incident Resolution Time (in Hours)]]&gt;50,"Tardia",IF(DatosLimpios[[#This Row],[Incident Resolution Time (in Hours)]]&gt;20,"Media","Rapida" ))</f>
        <v>Tardia</v>
      </c>
    </row>
    <row r="1410" spans="1:24" x14ac:dyDescent="0.25">
      <c r="A1410" s="2">
        <v>1418</v>
      </c>
      <c r="B1410" s="3" t="s">
        <v>45</v>
      </c>
      <c r="C14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10" s="1" t="str">
        <f>IFERROR(VLOOKUP(DatosLimpios[[#This Row],[Paises]], TablaRegiones[],2,FALSE), "Otra")</f>
        <v>Asia</v>
      </c>
      <c r="E1410" s="2">
        <v>2024</v>
      </c>
      <c r="F1410" s="3" t="s">
        <v>39</v>
      </c>
      <c r="G1410" s="2">
        <f xml:space="preserve"> 2025 -DatosLimpios[[#This Row],[Year]]</f>
        <v>1</v>
      </c>
      <c r="H1410" s="1" t="str">
        <f>IF(TRIM(DatosLimpios[[#This Row],[Attack Type]])="","Unknown",PROPER(TRIM(LOWER(DatosLimpios[[#This Row],[Attack Type]]))))</f>
        <v>Ddos</v>
      </c>
      <c r="I1410" s="3" t="s">
        <v>27</v>
      </c>
      <c r="J141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10" s="11">
        <v>8502</v>
      </c>
      <c r="L1410" s="11">
        <f>IF(DatosLimpios[[#This Row],[Financial Loss (in Million $) ]]="",0,ABS(DatosLimpios[[#This Row],[Financial Loss (in Million $) ]]))*1000</f>
        <v>8502000</v>
      </c>
      <c r="M1410" s="11" t="str">
        <f>IF(DatosLimpios[[#This Row],[Perdida economica UNK]]&gt;4000000,"Alta", IF(DatosLimpios[[#This Row],[Perdida economica UNK]]&gt;100000,"Media", "Baja"))</f>
        <v>Alta</v>
      </c>
      <c r="N1410" s="18" t="s">
        <v>1458</v>
      </c>
      <c r="O1410" s="3" t="s">
        <v>14</v>
      </c>
      <c r="P1410" s="2">
        <f>IF(DatosLimpios[[#This Row],[Number of Affected Users]]="six hundred",600,VALUE(DatosLimpios[[#This Row],[Number of Affected Users]]))</f>
        <v>700440</v>
      </c>
      <c r="Q1410" s="2">
        <f>IF(DatosLimpios[[#This Row],[Number of Affected Users]]="six hundred",600,VALUE(DatosLimpios[[#This Row],[Number of Affected Users]]))</f>
        <v>700440</v>
      </c>
      <c r="R1410" s="11">
        <f>DatosLimpios[[#This Row],[Perdida economica UNK]] /DatosLimpios[[#This Row],[Nº de Usuarios Afectados]]</f>
        <v>12.138084632516703</v>
      </c>
      <c r="S1410" s="11" t="str">
        <f>IF(DatosLimpios[[#This Row],[Perdida $ por Usuario]]&gt;100, "Grave",IF(DatosLimpios[[#This Row],[Perdida $ por Usuario]]&gt;40, "Moderada","Leve"))</f>
        <v>Leve</v>
      </c>
      <c r="T1410" s="1" t="str">
        <f t="shared" si="22"/>
        <v>Hacker Group</v>
      </c>
      <c r="U1410" s="3" t="s">
        <v>25</v>
      </c>
      <c r="V1410" s="3" t="s">
        <v>16</v>
      </c>
      <c r="W1410" s="2">
        <v>23</v>
      </c>
      <c r="X1410" s="2" t="str">
        <f>IF(DatosLimpios[[#This Row],[Incident Resolution Time (in Hours)]]&gt;50,"Tardia",IF(DatosLimpios[[#This Row],[Incident Resolution Time (in Hours)]]&gt;20,"Media","Rapida" ))</f>
        <v>Media</v>
      </c>
    </row>
    <row r="1411" spans="1:24" x14ac:dyDescent="0.25">
      <c r="A1411" s="2">
        <v>1419</v>
      </c>
      <c r="B1411" s="3" t="s">
        <v>41</v>
      </c>
      <c r="C14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11" s="1" t="str">
        <f>IFERROR(VLOOKUP(DatosLimpios[[#This Row],[Paises]], TablaRegiones[],2,FALSE), "Otra")</f>
        <v>Europa</v>
      </c>
      <c r="E1411" s="2">
        <v>2024</v>
      </c>
      <c r="F1411" s="3" t="s">
        <v>50</v>
      </c>
      <c r="G1411" s="2">
        <f xml:space="preserve"> 2025 -DatosLimpios[[#This Row],[Year]]</f>
        <v>1</v>
      </c>
      <c r="H1411" s="1" t="str">
        <f>IF(TRIM(DatosLimpios[[#This Row],[Attack Type]])="","Unknown",PROPER(TRIM(LOWER(DatosLimpios[[#This Row],[Attack Type]]))))</f>
        <v>Phishing</v>
      </c>
      <c r="I1411" s="3" t="s">
        <v>23</v>
      </c>
      <c r="J141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11" s="11">
        <v>6454</v>
      </c>
      <c r="L1411" s="11">
        <f>IF(DatosLimpios[[#This Row],[Financial Loss (in Million $) ]]="",0,ABS(DatosLimpios[[#This Row],[Financial Loss (in Million $) ]]))*1000</f>
        <v>6454000</v>
      </c>
      <c r="M1411" s="11" t="str">
        <f>IF(DatosLimpios[[#This Row],[Perdida economica UNK]]&gt;4000000,"Alta", IF(DatosLimpios[[#This Row],[Perdida economica UNK]]&gt;100000,"Media", "Baja"))</f>
        <v>Alta</v>
      </c>
      <c r="N1411" s="18" t="s">
        <v>1459</v>
      </c>
      <c r="O1411" s="3" t="s">
        <v>36</v>
      </c>
      <c r="P1411" s="2">
        <f>IF(DatosLimpios[[#This Row],[Number of Affected Users]]="six hundred",600,VALUE(DatosLimpios[[#This Row],[Number of Affected Users]]))</f>
        <v>255689</v>
      </c>
      <c r="Q1411" s="2">
        <f>IF(DatosLimpios[[#This Row],[Number of Affected Users]]="six hundred",600,VALUE(DatosLimpios[[#This Row],[Number of Affected Users]]))</f>
        <v>255689</v>
      </c>
      <c r="R1411" s="11">
        <f>DatosLimpios[[#This Row],[Perdida economica UNK]] /DatosLimpios[[#This Row],[Nº de Usuarios Afectados]]</f>
        <v>25.241602102554275</v>
      </c>
      <c r="S1411" s="11" t="str">
        <f>IF(DatosLimpios[[#This Row],[Perdida $ por Usuario]]&gt;100, "Grave",IF(DatosLimpios[[#This Row],[Perdida $ por Usuario]]&gt;40, "Moderada","Leve"))</f>
        <v>Leve</v>
      </c>
      <c r="T1411" s="1" t="str">
        <f t="shared" si="22"/>
        <v>Unknown</v>
      </c>
      <c r="U1411" s="3" t="s">
        <v>52</v>
      </c>
      <c r="V1411" s="3" t="s">
        <v>37</v>
      </c>
      <c r="W1411" s="2">
        <v>54</v>
      </c>
      <c r="X1411" s="2" t="str">
        <f>IF(DatosLimpios[[#This Row],[Incident Resolution Time (in Hours)]]&gt;50,"Tardia",IF(DatosLimpios[[#This Row],[Incident Resolution Time (in Hours)]]&gt;20,"Media","Rapida" ))</f>
        <v>Tardia</v>
      </c>
    </row>
    <row r="1412" spans="1:24" x14ac:dyDescent="0.25">
      <c r="A1412" s="2">
        <v>1420</v>
      </c>
      <c r="B1412" s="3" t="s">
        <v>71</v>
      </c>
      <c r="C14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412" s="1" t="str">
        <f>IFERROR(VLOOKUP(DatosLimpios[[#This Row],[Paises]], TablaRegiones[],2,FALSE), "Otra")</f>
        <v>Asia</v>
      </c>
      <c r="E1412" s="2">
        <v>2017</v>
      </c>
      <c r="F1412" s="3" t="s">
        <v>63</v>
      </c>
      <c r="G1412" s="2">
        <f xml:space="preserve"> 2025 -DatosLimpios[[#This Row],[Year]]</f>
        <v>8</v>
      </c>
      <c r="H1412" s="1" t="str">
        <f>IF(TRIM(DatosLimpios[[#This Row],[Attack Type]])="","Unknown",PROPER(TRIM(LOWER(DatosLimpios[[#This Row],[Attack Type]]))))</f>
        <v>Malware</v>
      </c>
      <c r="I1412" s="3" t="s">
        <v>18</v>
      </c>
      <c r="J141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12" s="11">
        <v>7401</v>
      </c>
      <c r="L1412" s="11">
        <f>IF(DatosLimpios[[#This Row],[Financial Loss (in Million $) ]]="",0,ABS(DatosLimpios[[#This Row],[Financial Loss (in Million $) ]]))*1000</f>
        <v>7401000</v>
      </c>
      <c r="M1412" s="11" t="str">
        <f>IF(DatosLimpios[[#This Row],[Perdida economica UNK]]&gt;4000000,"Alta", IF(DatosLimpios[[#This Row],[Perdida economica UNK]]&gt;100000,"Media", "Baja"))</f>
        <v>Alta</v>
      </c>
      <c r="N1412" s="18" t="s">
        <v>1460</v>
      </c>
      <c r="O1412" s="3" t="s">
        <v>36</v>
      </c>
      <c r="P1412" s="2">
        <f>IF(DatosLimpios[[#This Row],[Number of Affected Users]]="six hundred",600,VALUE(DatosLimpios[[#This Row],[Number of Affected Users]]))</f>
        <v>750473</v>
      </c>
      <c r="Q1412" s="2">
        <f>IF(DatosLimpios[[#This Row],[Number of Affected Users]]="six hundred",600,VALUE(DatosLimpios[[#This Row],[Number of Affected Users]]))</f>
        <v>750473</v>
      </c>
      <c r="R1412" s="11">
        <f>DatosLimpios[[#This Row],[Perdida economica UNK]] /DatosLimpios[[#This Row],[Nº de Usuarios Afectados]]</f>
        <v>9.8617805037622936</v>
      </c>
      <c r="S1412" s="11" t="str">
        <f>IF(DatosLimpios[[#This Row],[Perdida $ por Usuario]]&gt;100, "Grave",IF(DatosLimpios[[#This Row],[Perdida $ por Usuario]]&gt;40, "Moderada","Leve"))</f>
        <v>Leve</v>
      </c>
      <c r="T1412" s="1" t="str">
        <f t="shared" si="22"/>
        <v>Unknown</v>
      </c>
      <c r="U1412" s="3" t="s">
        <v>52</v>
      </c>
      <c r="V1412" s="3" t="s">
        <v>37</v>
      </c>
      <c r="W1412" s="2">
        <v>41</v>
      </c>
      <c r="X1412" s="2" t="str">
        <f>IF(DatosLimpios[[#This Row],[Incident Resolution Time (in Hours)]]&gt;50,"Tardia",IF(DatosLimpios[[#This Row],[Incident Resolution Time (in Hours)]]&gt;20,"Media","Rapida" ))</f>
        <v>Media</v>
      </c>
    </row>
    <row r="1413" spans="1:24" x14ac:dyDescent="0.25">
      <c r="A1413" s="2">
        <v>1421</v>
      </c>
      <c r="B1413" s="3" t="s">
        <v>26</v>
      </c>
      <c r="C14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413" s="1" t="str">
        <f>IFERROR(VLOOKUP(DatosLimpios[[#This Row],[Paises]], TablaRegiones[],2,FALSE), "Otra")</f>
        <v>Europa</v>
      </c>
      <c r="E1413" s="2">
        <v>2015</v>
      </c>
      <c r="F1413" s="3" t="s">
        <v>63</v>
      </c>
      <c r="G1413" s="2">
        <f xml:space="preserve"> 2025 -DatosLimpios[[#This Row],[Year]]</f>
        <v>10</v>
      </c>
      <c r="H1413" s="1" t="str">
        <f>IF(TRIM(DatosLimpios[[#This Row],[Attack Type]])="","Unknown",PROPER(TRIM(LOWER(DatosLimpios[[#This Row],[Attack Type]]))))</f>
        <v>Malware</v>
      </c>
      <c r="I1413" s="3" t="s">
        <v>69</v>
      </c>
      <c r="J141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13" s="11">
        <v>688</v>
      </c>
      <c r="L1413" s="11">
        <f>IF(DatosLimpios[[#This Row],[Financial Loss (in Million $) ]]="",0,ABS(DatosLimpios[[#This Row],[Financial Loss (in Million $) ]]))*1000</f>
        <v>688000</v>
      </c>
      <c r="M1413" s="11" t="str">
        <f>IF(DatosLimpios[[#This Row],[Perdida economica UNK]]&gt;4000000,"Alta", IF(DatosLimpios[[#This Row],[Perdida economica UNK]]&gt;100000,"Media", "Baja"))</f>
        <v>Media</v>
      </c>
      <c r="N1413" s="18" t="s">
        <v>1461</v>
      </c>
      <c r="O1413" s="3" t="s">
        <v>29</v>
      </c>
      <c r="P1413" s="2">
        <f>IF(DatosLimpios[[#This Row],[Number of Affected Users]]="six hundred",600,VALUE(DatosLimpios[[#This Row],[Number of Affected Users]]))</f>
        <v>284512</v>
      </c>
      <c r="Q1413" s="2">
        <f>IF(DatosLimpios[[#This Row],[Number of Affected Users]]="six hundred",600,VALUE(DatosLimpios[[#This Row],[Number of Affected Users]]))</f>
        <v>284512</v>
      </c>
      <c r="R1413" s="11">
        <f>DatosLimpios[[#This Row],[Perdida economica UNK]] /DatosLimpios[[#This Row],[Nº de Usuarios Afectados]]</f>
        <v>2.4181756832752219</v>
      </c>
      <c r="S1413" s="11" t="str">
        <f>IF(DatosLimpios[[#This Row],[Perdida $ por Usuario]]&gt;100, "Grave",IF(DatosLimpios[[#This Row],[Perdida $ por Usuario]]&gt;40, "Moderada","Leve"))</f>
        <v>Leve</v>
      </c>
      <c r="T1413" s="1" t="str">
        <f t="shared" si="22"/>
        <v>Nation-state</v>
      </c>
      <c r="U1413" s="3" t="s">
        <v>34</v>
      </c>
      <c r="V1413" s="3" t="s">
        <v>37</v>
      </c>
      <c r="W1413" s="2">
        <v>23</v>
      </c>
      <c r="X1413" s="2" t="str">
        <f>IF(DatosLimpios[[#This Row],[Incident Resolution Time (in Hours)]]&gt;50,"Tardia",IF(DatosLimpios[[#This Row],[Incident Resolution Time (in Hours)]]&gt;20,"Media","Rapida" ))</f>
        <v>Media</v>
      </c>
    </row>
    <row r="1414" spans="1:24" x14ac:dyDescent="0.25">
      <c r="A1414" s="2">
        <v>1422</v>
      </c>
      <c r="B1414" s="3" t="s">
        <v>71</v>
      </c>
      <c r="C14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414" s="1" t="str">
        <f>IFERROR(VLOOKUP(DatosLimpios[[#This Row],[Paises]], TablaRegiones[],2,FALSE), "Otra")</f>
        <v>Asia</v>
      </c>
      <c r="E1414" s="2">
        <v>2021</v>
      </c>
      <c r="F1414" s="3" t="s">
        <v>63</v>
      </c>
      <c r="G1414" s="2">
        <f xml:space="preserve"> 2025 -DatosLimpios[[#This Row],[Year]]</f>
        <v>4</v>
      </c>
      <c r="H1414" s="1" t="str">
        <f>IF(TRIM(DatosLimpios[[#This Row],[Attack Type]])="","Unknown",PROPER(TRIM(LOWER(DatosLimpios[[#This Row],[Attack Type]]))))</f>
        <v>Malware</v>
      </c>
      <c r="I1414" s="3" t="s">
        <v>12</v>
      </c>
      <c r="J141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14" s="11">
        <v>768</v>
      </c>
      <c r="L1414" s="11">
        <f>IF(DatosLimpios[[#This Row],[Financial Loss (in Million $) ]]="",0,ABS(DatosLimpios[[#This Row],[Financial Loss (in Million $) ]]))*1000</f>
        <v>768000</v>
      </c>
      <c r="M1414" s="11" t="str">
        <f>IF(DatosLimpios[[#This Row],[Perdida economica UNK]]&gt;4000000,"Alta", IF(DatosLimpios[[#This Row],[Perdida economica UNK]]&gt;100000,"Media", "Baja"))</f>
        <v>Media</v>
      </c>
      <c r="N1414" s="18" t="s">
        <v>1462</v>
      </c>
      <c r="O1414" s="3" t="s">
        <v>29</v>
      </c>
      <c r="P1414" s="2">
        <f>IF(DatosLimpios[[#This Row],[Number of Affected Users]]="six hundred",600,VALUE(DatosLimpios[[#This Row],[Number of Affected Users]]))</f>
        <v>607544</v>
      </c>
      <c r="Q1414" s="2">
        <f>IF(DatosLimpios[[#This Row],[Number of Affected Users]]="six hundred",600,VALUE(DatosLimpios[[#This Row],[Number of Affected Users]]))</f>
        <v>607544</v>
      </c>
      <c r="R1414" s="11">
        <f>DatosLimpios[[#This Row],[Perdida economica UNK]] /DatosLimpios[[#This Row],[Nº de Usuarios Afectados]]</f>
        <v>1.2641059742175051</v>
      </c>
      <c r="S1414" s="11" t="str">
        <f>IF(DatosLimpios[[#This Row],[Perdida $ por Usuario]]&gt;100, "Grave",IF(DatosLimpios[[#This Row],[Perdida $ por Usuario]]&gt;40, "Moderada","Leve"))</f>
        <v>Leve</v>
      </c>
      <c r="T1414" s="1" t="str">
        <f t="shared" si="22"/>
        <v>Nation-state</v>
      </c>
      <c r="U1414" s="3" t="s">
        <v>25</v>
      </c>
      <c r="V1414" s="3" t="s">
        <v>57</v>
      </c>
      <c r="W1414" s="2">
        <v>56</v>
      </c>
      <c r="X1414" s="2" t="str">
        <f>IF(DatosLimpios[[#This Row],[Incident Resolution Time (in Hours)]]&gt;50,"Tardia",IF(DatosLimpios[[#This Row],[Incident Resolution Time (in Hours)]]&gt;20,"Media","Rapida" ))</f>
        <v>Tardia</v>
      </c>
    </row>
    <row r="1415" spans="1:24" x14ac:dyDescent="0.25">
      <c r="A1415" s="2">
        <v>1423</v>
      </c>
      <c r="B1415" s="3" t="s">
        <v>26</v>
      </c>
      <c r="C14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415" s="1" t="str">
        <f>IFERROR(VLOOKUP(DatosLimpios[[#This Row],[Paises]], TablaRegiones[],2,FALSE), "Otra")</f>
        <v>Europa</v>
      </c>
      <c r="E1415" s="2">
        <v>2016</v>
      </c>
      <c r="F1415" s="3" t="s">
        <v>17</v>
      </c>
      <c r="G1415" s="2">
        <f xml:space="preserve"> 2025 -DatosLimpios[[#This Row],[Year]]</f>
        <v>9</v>
      </c>
      <c r="H1415" s="1" t="str">
        <f>IF(TRIM(DatosLimpios[[#This Row],[Attack Type]])="","Unknown",PROPER(TRIM(LOWER(DatosLimpios[[#This Row],[Attack Type]]))))</f>
        <v>Ransomware</v>
      </c>
      <c r="I1415" s="3" t="s">
        <v>46</v>
      </c>
      <c r="J141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15" s="11">
        <v>9239</v>
      </c>
      <c r="L1415" s="11">
        <f>IF(DatosLimpios[[#This Row],[Financial Loss (in Million $) ]]="",0,ABS(DatosLimpios[[#This Row],[Financial Loss (in Million $) ]]))*1000</f>
        <v>9239000</v>
      </c>
      <c r="M1415" s="11" t="str">
        <f>IF(DatosLimpios[[#This Row],[Perdida economica UNK]]&gt;4000000,"Alta", IF(DatosLimpios[[#This Row],[Perdida economica UNK]]&gt;100000,"Media", "Baja"))</f>
        <v>Alta</v>
      </c>
      <c r="N1415" s="18" t="s">
        <v>1463</v>
      </c>
      <c r="O1415" s="3" t="s">
        <v>14</v>
      </c>
      <c r="P1415" s="2">
        <f>IF(DatosLimpios[[#This Row],[Number of Affected Users]]="six hundred",600,VALUE(DatosLimpios[[#This Row],[Number of Affected Users]]))</f>
        <v>61764</v>
      </c>
      <c r="Q1415" s="2">
        <f>IF(DatosLimpios[[#This Row],[Number of Affected Users]]="six hundred",600,VALUE(DatosLimpios[[#This Row],[Number of Affected Users]]))</f>
        <v>61764</v>
      </c>
      <c r="R1415" s="11">
        <f>DatosLimpios[[#This Row],[Perdida economica UNK]] /DatosLimpios[[#This Row],[Nº de Usuarios Afectados]]</f>
        <v>149.58551907259891</v>
      </c>
      <c r="S1415" s="11" t="str">
        <f>IF(DatosLimpios[[#This Row],[Perdida $ por Usuario]]&gt;100, "Grave",IF(DatosLimpios[[#This Row],[Perdida $ por Usuario]]&gt;40, "Moderada","Leve"))</f>
        <v>Grave</v>
      </c>
      <c r="T1415" s="1" t="str">
        <f t="shared" si="22"/>
        <v>Hacker Group</v>
      </c>
      <c r="U1415" s="3" t="s">
        <v>34</v>
      </c>
      <c r="V1415" s="3" t="s">
        <v>57</v>
      </c>
      <c r="W1415" s="2">
        <v>38</v>
      </c>
      <c r="X1415" s="2" t="str">
        <f>IF(DatosLimpios[[#This Row],[Incident Resolution Time (in Hours)]]&gt;50,"Tardia",IF(DatosLimpios[[#This Row],[Incident Resolution Time (in Hours)]]&gt;20,"Media","Rapida" ))</f>
        <v>Media</v>
      </c>
    </row>
    <row r="1416" spans="1:24" x14ac:dyDescent="0.25">
      <c r="A1416" s="2">
        <v>1424</v>
      </c>
      <c r="B1416" s="3" t="s">
        <v>87</v>
      </c>
      <c r="C14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16" s="1" t="str">
        <f>IFERROR(VLOOKUP(DatosLimpios[[#This Row],[Paises]], TablaRegiones[],2,FALSE), "Otra")</f>
        <v>América</v>
      </c>
      <c r="E1416" s="2">
        <v>2023</v>
      </c>
      <c r="F1416" s="3" t="s">
        <v>39</v>
      </c>
      <c r="G1416" s="2">
        <f xml:space="preserve"> 2025 -DatosLimpios[[#This Row],[Year]]</f>
        <v>2</v>
      </c>
      <c r="H1416" s="1" t="str">
        <f>IF(TRIM(DatosLimpios[[#This Row],[Attack Type]])="","Unknown",PROPER(TRIM(LOWER(DatosLimpios[[#This Row],[Attack Type]]))))</f>
        <v>Ddos</v>
      </c>
      <c r="I1416" s="3" t="s">
        <v>27</v>
      </c>
      <c r="J141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16" s="11">
        <v>1173</v>
      </c>
      <c r="L1416" s="11">
        <f>IF(DatosLimpios[[#This Row],[Financial Loss (in Million $) ]]="",0,ABS(DatosLimpios[[#This Row],[Financial Loss (in Million $) ]]))*1000</f>
        <v>1173000</v>
      </c>
      <c r="M1416" s="11" t="str">
        <f>IF(DatosLimpios[[#This Row],[Perdida economica UNK]]&gt;4000000,"Alta", IF(DatosLimpios[[#This Row],[Perdida economica UNK]]&gt;100000,"Media", "Baja"))</f>
        <v>Media</v>
      </c>
      <c r="N1416" s="18" t="s">
        <v>1464</v>
      </c>
      <c r="O1416" s="3" t="s">
        <v>29</v>
      </c>
      <c r="P1416" s="2">
        <f>IF(DatosLimpios[[#This Row],[Number of Affected Users]]="six hundred",600,VALUE(DatosLimpios[[#This Row],[Number of Affected Users]]))</f>
        <v>489053</v>
      </c>
      <c r="Q1416" s="2">
        <f>IF(DatosLimpios[[#This Row],[Number of Affected Users]]="six hundred",600,VALUE(DatosLimpios[[#This Row],[Number of Affected Users]]))</f>
        <v>489053</v>
      </c>
      <c r="R1416" s="11">
        <f>DatosLimpios[[#This Row],[Perdida economica UNK]] /DatosLimpios[[#This Row],[Nº de Usuarios Afectados]]</f>
        <v>2.3985130445984382</v>
      </c>
      <c r="S1416" s="11" t="str">
        <f>IF(DatosLimpios[[#This Row],[Perdida $ por Usuario]]&gt;100, "Grave",IF(DatosLimpios[[#This Row],[Perdida $ por Usuario]]&gt;40, "Moderada","Leve"))</f>
        <v>Leve</v>
      </c>
      <c r="T1416" s="1" t="str">
        <f t="shared" si="22"/>
        <v>Nation-state</v>
      </c>
      <c r="U1416" s="3" t="s">
        <v>52</v>
      </c>
      <c r="V1416" s="3" t="s">
        <v>37</v>
      </c>
      <c r="W1416" s="2">
        <v>29</v>
      </c>
      <c r="X1416" s="2" t="str">
        <f>IF(DatosLimpios[[#This Row],[Incident Resolution Time (in Hours)]]&gt;50,"Tardia",IF(DatosLimpios[[#This Row],[Incident Resolution Time (in Hours)]]&gt;20,"Media","Rapida" ))</f>
        <v>Media</v>
      </c>
    </row>
    <row r="1417" spans="1:24" x14ac:dyDescent="0.25">
      <c r="A1417" s="2">
        <v>1425</v>
      </c>
      <c r="B1417" s="3" t="s">
        <v>10</v>
      </c>
      <c r="C14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17" s="1" t="str">
        <f>IFERROR(VLOOKUP(DatosLimpios[[#This Row],[Paises]], TablaRegiones[],2,FALSE), "Otra")</f>
        <v>Asia</v>
      </c>
      <c r="E1417" s="2">
        <v>2020</v>
      </c>
      <c r="F1417" s="3" t="s">
        <v>42</v>
      </c>
      <c r="G1417" s="2">
        <f xml:space="preserve"> 2025 -DatosLimpios[[#This Row],[Year]]</f>
        <v>5</v>
      </c>
      <c r="H1417" s="1" t="str">
        <f>IF(TRIM(DatosLimpios[[#This Row],[Attack Type]])="","Unknown",PROPER(TRIM(LOWER(DatosLimpios[[#This Row],[Attack Type]]))))</f>
        <v>Sql Injection</v>
      </c>
      <c r="I1417" s="3" t="s">
        <v>27</v>
      </c>
      <c r="J141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17" s="11">
        <v>2931</v>
      </c>
      <c r="L1417" s="11">
        <f>IF(DatosLimpios[[#This Row],[Financial Loss (in Million $) ]]="",0,ABS(DatosLimpios[[#This Row],[Financial Loss (in Million $) ]]))*1000</f>
        <v>2931000</v>
      </c>
      <c r="M1417" s="11" t="str">
        <f>IF(DatosLimpios[[#This Row],[Perdida economica UNK]]&gt;4000000,"Alta", IF(DatosLimpios[[#This Row],[Perdida economica UNK]]&gt;100000,"Media", "Baja"))</f>
        <v>Media</v>
      </c>
      <c r="N1417" s="18" t="s">
        <v>1465</v>
      </c>
      <c r="O1417" s="3" t="s">
        <v>29</v>
      </c>
      <c r="P1417" s="2">
        <f>IF(DatosLimpios[[#This Row],[Number of Affected Users]]="six hundred",600,VALUE(DatosLimpios[[#This Row],[Number of Affected Users]]))</f>
        <v>8884</v>
      </c>
      <c r="Q1417" s="2">
        <f>IF(DatosLimpios[[#This Row],[Number of Affected Users]]="six hundred",600,VALUE(DatosLimpios[[#This Row],[Number of Affected Users]]))</f>
        <v>8884</v>
      </c>
      <c r="R1417" s="11">
        <f>DatosLimpios[[#This Row],[Perdida economica UNK]] /DatosLimpios[[#This Row],[Nº de Usuarios Afectados]]</f>
        <v>329.918955425484</v>
      </c>
      <c r="S1417" s="11" t="str">
        <f>IF(DatosLimpios[[#This Row],[Perdida $ por Usuario]]&gt;100, "Grave",IF(DatosLimpios[[#This Row],[Perdida $ por Usuario]]&gt;40, "Moderada","Leve"))</f>
        <v>Grave</v>
      </c>
      <c r="T1417" s="1" t="str">
        <f t="shared" si="22"/>
        <v>Nation-state</v>
      </c>
      <c r="U1417" s="3" t="s">
        <v>25</v>
      </c>
      <c r="V1417" s="3" t="s">
        <v>49</v>
      </c>
      <c r="W1417" s="2">
        <v>23</v>
      </c>
      <c r="X1417" s="2" t="str">
        <f>IF(DatosLimpios[[#This Row],[Incident Resolution Time (in Hours)]]&gt;50,"Tardia",IF(DatosLimpios[[#This Row],[Incident Resolution Time (in Hours)]]&gt;20,"Media","Rapida" ))</f>
        <v>Media</v>
      </c>
    </row>
    <row r="1418" spans="1:24" x14ac:dyDescent="0.25">
      <c r="A1418" s="2">
        <v>1426</v>
      </c>
      <c r="B1418" s="3" t="s">
        <v>32</v>
      </c>
      <c r="C14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418" s="1" t="str">
        <f>IFERROR(VLOOKUP(DatosLimpios[[#This Row],[Paises]], TablaRegiones[],2,FALSE), "Otra")</f>
        <v>Europa</v>
      </c>
      <c r="E1418" s="2">
        <v>2017</v>
      </c>
      <c r="F1418" s="3" t="s">
        <v>17</v>
      </c>
      <c r="G1418" s="2">
        <f xml:space="preserve"> 2025 -DatosLimpios[[#This Row],[Year]]</f>
        <v>8</v>
      </c>
      <c r="H1418" s="1" t="str">
        <f>IF(TRIM(DatosLimpios[[#This Row],[Attack Type]])="","Unknown",PROPER(TRIM(LOWER(DatosLimpios[[#This Row],[Attack Type]]))))</f>
        <v>Ransomware</v>
      </c>
      <c r="I1418" s="3" t="s">
        <v>18</v>
      </c>
      <c r="J141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18" s="11">
        <v>9167</v>
      </c>
      <c r="L1418" s="11">
        <f>IF(DatosLimpios[[#This Row],[Financial Loss (in Million $) ]]="",0,ABS(DatosLimpios[[#This Row],[Financial Loss (in Million $) ]]))*1000</f>
        <v>9167000</v>
      </c>
      <c r="M1418" s="11" t="str">
        <f>IF(DatosLimpios[[#This Row],[Perdida economica UNK]]&gt;4000000,"Alta", IF(DatosLimpios[[#This Row],[Perdida economica UNK]]&gt;100000,"Media", "Baja"))</f>
        <v>Alta</v>
      </c>
      <c r="N1418" s="18" t="s">
        <v>1466</v>
      </c>
      <c r="O1418" s="3" t="s">
        <v>14</v>
      </c>
      <c r="P1418" s="2">
        <f>IF(DatosLimpios[[#This Row],[Number of Affected Users]]="six hundred",600,VALUE(DatosLimpios[[#This Row],[Number of Affected Users]]))</f>
        <v>80135</v>
      </c>
      <c r="Q1418" s="2">
        <f>IF(DatosLimpios[[#This Row],[Number of Affected Users]]="six hundred",600,VALUE(DatosLimpios[[#This Row],[Number of Affected Users]]))</f>
        <v>80135</v>
      </c>
      <c r="R1418" s="11">
        <f>DatosLimpios[[#This Row],[Perdida economica UNK]] /DatosLimpios[[#This Row],[Nº de Usuarios Afectados]]</f>
        <v>114.39445934984714</v>
      </c>
      <c r="S1418" s="11" t="str">
        <f>IF(DatosLimpios[[#This Row],[Perdida $ por Usuario]]&gt;100, "Grave",IF(DatosLimpios[[#This Row],[Perdida $ por Usuario]]&gt;40, "Moderada","Leve"))</f>
        <v>Grave</v>
      </c>
      <c r="T1418" s="1" t="str">
        <f t="shared" si="22"/>
        <v>Hacker Group</v>
      </c>
      <c r="U1418" s="3" t="s">
        <v>34</v>
      </c>
      <c r="V1418" s="3" t="s">
        <v>31</v>
      </c>
      <c r="W1418" s="2">
        <v>35</v>
      </c>
      <c r="X1418" s="2" t="str">
        <f>IF(DatosLimpios[[#This Row],[Incident Resolution Time (in Hours)]]&gt;50,"Tardia",IF(DatosLimpios[[#This Row],[Incident Resolution Time (in Hours)]]&gt;20,"Media","Rapida" ))</f>
        <v>Media</v>
      </c>
    </row>
    <row r="1419" spans="1:24" x14ac:dyDescent="0.25">
      <c r="A1419" s="2">
        <v>1427</v>
      </c>
      <c r="B1419" s="3" t="s">
        <v>87</v>
      </c>
      <c r="C14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19" s="1" t="str">
        <f>IFERROR(VLOOKUP(DatosLimpios[[#This Row],[Paises]], TablaRegiones[],2,FALSE), "Otra")</f>
        <v>América</v>
      </c>
      <c r="E1419" s="2">
        <v>2022</v>
      </c>
      <c r="F1419" s="3" t="s">
        <v>50</v>
      </c>
      <c r="G1419" s="2">
        <f xml:space="preserve"> 2025 -DatosLimpios[[#This Row],[Year]]</f>
        <v>3</v>
      </c>
      <c r="H1419" s="1" t="str">
        <f>IF(TRIM(DatosLimpios[[#This Row],[Attack Type]])="","Unknown",PROPER(TRIM(LOWER(DatosLimpios[[#This Row],[Attack Type]]))))</f>
        <v>Phishing</v>
      </c>
      <c r="I1419" s="3" t="s">
        <v>18</v>
      </c>
      <c r="J141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19" s="11">
        <v>4766</v>
      </c>
      <c r="L1419" s="11">
        <f>IF(DatosLimpios[[#This Row],[Financial Loss (in Million $) ]]="",0,ABS(DatosLimpios[[#This Row],[Financial Loss (in Million $) ]]))*1000</f>
        <v>4766000</v>
      </c>
      <c r="M1419" s="11" t="str">
        <f>IF(DatosLimpios[[#This Row],[Perdida economica UNK]]&gt;4000000,"Alta", IF(DatosLimpios[[#This Row],[Perdida economica UNK]]&gt;100000,"Media", "Baja"))</f>
        <v>Alta</v>
      </c>
      <c r="N1419" s="18" t="s">
        <v>1467</v>
      </c>
      <c r="O1419" s="3" t="s">
        <v>33</v>
      </c>
      <c r="P1419" s="2">
        <f>IF(DatosLimpios[[#This Row],[Number of Affected Users]]="six hundred",600,VALUE(DatosLimpios[[#This Row],[Number of Affected Users]]))</f>
        <v>20064</v>
      </c>
      <c r="Q1419" s="2">
        <f>IF(DatosLimpios[[#This Row],[Number of Affected Users]]="six hundred",600,VALUE(DatosLimpios[[#This Row],[Number of Affected Users]]))</f>
        <v>20064</v>
      </c>
      <c r="R1419" s="11">
        <f>DatosLimpios[[#This Row],[Perdida economica UNK]] /DatosLimpios[[#This Row],[Nº de Usuarios Afectados]]</f>
        <v>237.53987240829346</v>
      </c>
      <c r="S1419" s="11" t="str">
        <f>IF(DatosLimpios[[#This Row],[Perdida $ por Usuario]]&gt;100, "Grave",IF(DatosLimpios[[#This Row],[Perdida $ por Usuario]]&gt;40, "Moderada","Leve"))</f>
        <v>Grave</v>
      </c>
      <c r="T1419" s="1" t="str">
        <f t="shared" si="22"/>
        <v>Insider</v>
      </c>
      <c r="U1419" s="3" t="s">
        <v>34</v>
      </c>
      <c r="V1419" s="3" t="s">
        <v>57</v>
      </c>
      <c r="W1419" s="2">
        <v>61</v>
      </c>
      <c r="X1419" s="2" t="str">
        <f>IF(DatosLimpios[[#This Row],[Incident Resolution Time (in Hours)]]&gt;50,"Tardia",IF(DatosLimpios[[#This Row],[Incident Resolution Time (in Hours)]]&gt;20,"Media","Rapida" ))</f>
        <v>Tardia</v>
      </c>
    </row>
    <row r="1420" spans="1:24" x14ac:dyDescent="0.25">
      <c r="A1420" s="2">
        <v>1428</v>
      </c>
      <c r="B1420" s="3" t="s">
        <v>45</v>
      </c>
      <c r="C14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20" s="1" t="str">
        <f>IFERROR(VLOOKUP(DatosLimpios[[#This Row],[Paises]], TablaRegiones[],2,FALSE), "Otra")</f>
        <v>Asia</v>
      </c>
      <c r="E1420" s="2">
        <v>2022</v>
      </c>
      <c r="F1420" s="3" t="s">
        <v>42</v>
      </c>
      <c r="G1420" s="2">
        <f xml:space="preserve"> 2025 -DatosLimpios[[#This Row],[Year]]</f>
        <v>3</v>
      </c>
      <c r="H1420" s="1" t="str">
        <f>IF(TRIM(DatosLimpios[[#This Row],[Attack Type]])="","Unknown",PROPER(TRIM(LOWER(DatosLimpios[[#This Row],[Attack Type]]))))</f>
        <v>Sql Injection</v>
      </c>
      <c r="I1420" s="3" t="s">
        <v>27</v>
      </c>
      <c r="J142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20" s="11">
        <v>9574</v>
      </c>
      <c r="L1420" s="11">
        <f>IF(DatosLimpios[[#This Row],[Financial Loss (in Million $) ]]="",0,ABS(DatosLimpios[[#This Row],[Financial Loss (in Million $) ]]))*1000</f>
        <v>9574000</v>
      </c>
      <c r="M1420" s="11" t="str">
        <f>IF(DatosLimpios[[#This Row],[Perdida economica UNK]]&gt;4000000,"Alta", IF(DatosLimpios[[#This Row],[Perdida economica UNK]]&gt;100000,"Media", "Baja"))</f>
        <v>Alta</v>
      </c>
      <c r="N1420" s="18" t="s">
        <v>1468</v>
      </c>
      <c r="O1420" s="3" t="s">
        <v>33</v>
      </c>
      <c r="P1420" s="2">
        <f>IF(DatosLimpios[[#This Row],[Number of Affected Users]]="six hundred",600,VALUE(DatosLimpios[[#This Row],[Number of Affected Users]]))</f>
        <v>849940</v>
      </c>
      <c r="Q1420" s="2">
        <f>IF(DatosLimpios[[#This Row],[Number of Affected Users]]="six hundred",600,VALUE(DatosLimpios[[#This Row],[Number of Affected Users]]))</f>
        <v>849940</v>
      </c>
      <c r="R1420" s="11">
        <f>DatosLimpios[[#This Row],[Perdida economica UNK]] /DatosLimpios[[#This Row],[Nº de Usuarios Afectados]]</f>
        <v>11.264324540555805</v>
      </c>
      <c r="S1420" s="11" t="str">
        <f>IF(DatosLimpios[[#This Row],[Perdida $ por Usuario]]&gt;100, "Grave",IF(DatosLimpios[[#This Row],[Perdida $ por Usuario]]&gt;40, "Moderada","Leve"))</f>
        <v>Leve</v>
      </c>
      <c r="T1420" s="1" t="str">
        <f t="shared" si="22"/>
        <v>Insider</v>
      </c>
      <c r="U1420" s="3" t="s">
        <v>25</v>
      </c>
      <c r="V1420" s="3" t="s">
        <v>31</v>
      </c>
      <c r="W1420" s="2">
        <v>61</v>
      </c>
      <c r="X1420" s="2" t="str">
        <f>IF(DatosLimpios[[#This Row],[Incident Resolution Time (in Hours)]]&gt;50,"Tardia",IF(DatosLimpios[[#This Row],[Incident Resolution Time (in Hours)]]&gt;20,"Media","Rapida" ))</f>
        <v>Tardia</v>
      </c>
    </row>
    <row r="1421" spans="1:24" x14ac:dyDescent="0.25">
      <c r="A1421" s="2">
        <v>1429</v>
      </c>
      <c r="B1421" s="3" t="s">
        <v>71</v>
      </c>
      <c r="C14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421" s="1" t="str">
        <f>IFERROR(VLOOKUP(DatosLimpios[[#This Row],[Paises]], TablaRegiones[],2,FALSE), "Otra")</f>
        <v>Asia</v>
      </c>
      <c r="E1421" s="2">
        <v>2021</v>
      </c>
      <c r="F1421" s="3" t="s">
        <v>17</v>
      </c>
      <c r="G1421" s="2">
        <f xml:space="preserve"> 2025 -DatosLimpios[[#This Row],[Year]]</f>
        <v>4</v>
      </c>
      <c r="H1421" s="1" t="str">
        <f>IF(TRIM(DatosLimpios[[#This Row],[Attack Type]])="","Unknown",PROPER(TRIM(LOWER(DatosLimpios[[#This Row],[Attack Type]]))))</f>
        <v>Ransomware</v>
      </c>
      <c r="I1421" s="3" t="s">
        <v>69</v>
      </c>
      <c r="J142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21" s="11">
        <v>7925</v>
      </c>
      <c r="L1421" s="11">
        <f>IF(DatosLimpios[[#This Row],[Financial Loss (in Million $) ]]="",0,ABS(DatosLimpios[[#This Row],[Financial Loss (in Million $) ]]))*1000</f>
        <v>7925000</v>
      </c>
      <c r="M1421" s="11" t="str">
        <f>IF(DatosLimpios[[#This Row],[Perdida economica UNK]]&gt;4000000,"Alta", IF(DatosLimpios[[#This Row],[Perdida economica UNK]]&gt;100000,"Media", "Baja"))</f>
        <v>Alta</v>
      </c>
      <c r="N1421" s="18" t="s">
        <v>1469</v>
      </c>
      <c r="O1421" s="3" t="s">
        <v>14</v>
      </c>
      <c r="P1421" s="2">
        <f>IF(DatosLimpios[[#This Row],[Number of Affected Users]]="six hundred",600,VALUE(DatosLimpios[[#This Row],[Number of Affected Users]]))</f>
        <v>437649</v>
      </c>
      <c r="Q1421" s="2">
        <f>IF(DatosLimpios[[#This Row],[Number of Affected Users]]="six hundred",600,VALUE(DatosLimpios[[#This Row],[Number of Affected Users]]))</f>
        <v>437649</v>
      </c>
      <c r="R1421" s="11">
        <f>DatosLimpios[[#This Row],[Perdida economica UNK]] /DatosLimpios[[#This Row],[Nº de Usuarios Afectados]]</f>
        <v>18.108118606463169</v>
      </c>
      <c r="S1421" s="11" t="str">
        <f>IF(DatosLimpios[[#This Row],[Perdida $ por Usuario]]&gt;100, "Grave",IF(DatosLimpios[[#This Row],[Perdida $ por Usuario]]&gt;40, "Moderada","Leve"))</f>
        <v>Leve</v>
      </c>
      <c r="T1421" s="1" t="str">
        <f t="shared" si="22"/>
        <v>Hacker Group</v>
      </c>
      <c r="U1421" s="3" t="s">
        <v>25</v>
      </c>
      <c r="V1421" s="3" t="s">
        <v>49</v>
      </c>
      <c r="W1421" s="2">
        <v>10</v>
      </c>
      <c r="X1421" s="2" t="str">
        <f>IF(DatosLimpios[[#This Row],[Incident Resolution Time (in Hours)]]&gt;50,"Tardia",IF(DatosLimpios[[#This Row],[Incident Resolution Time (in Hours)]]&gt;20,"Media","Rapida" ))</f>
        <v>Rapida</v>
      </c>
    </row>
    <row r="1422" spans="1:24" x14ac:dyDescent="0.25">
      <c r="A1422" s="2">
        <v>1430</v>
      </c>
      <c r="B1422" s="3" t="s">
        <v>58</v>
      </c>
      <c r="C14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422" s="1" t="str">
        <f>IFERROR(VLOOKUP(DatosLimpios[[#This Row],[Paises]], TablaRegiones[],2,FALSE), "Otra")</f>
        <v>Oceanía</v>
      </c>
      <c r="E1422" s="2">
        <v>2020</v>
      </c>
      <c r="F1422" s="3" t="s">
        <v>42</v>
      </c>
      <c r="G1422" s="2">
        <f xml:space="preserve"> 2025 -DatosLimpios[[#This Row],[Year]]</f>
        <v>5</v>
      </c>
      <c r="H1422" s="1" t="str">
        <f>IF(TRIM(DatosLimpios[[#This Row],[Attack Type]])="","Unknown",PROPER(TRIM(LOWER(DatosLimpios[[#This Row],[Attack Type]]))))</f>
        <v>Sql Injection</v>
      </c>
      <c r="I1422" s="3" t="s">
        <v>27</v>
      </c>
      <c r="J142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22" s="11">
        <v>4369</v>
      </c>
      <c r="L1422" s="11">
        <f>IF(DatosLimpios[[#This Row],[Financial Loss (in Million $) ]]="",0,ABS(DatosLimpios[[#This Row],[Financial Loss (in Million $) ]]))*1000</f>
        <v>4369000</v>
      </c>
      <c r="M1422" s="11" t="str">
        <f>IF(DatosLimpios[[#This Row],[Perdida economica UNK]]&gt;4000000,"Alta", IF(DatosLimpios[[#This Row],[Perdida economica UNK]]&gt;100000,"Media", "Baja"))</f>
        <v>Alta</v>
      </c>
      <c r="N1422" s="18" t="s">
        <v>1470</v>
      </c>
      <c r="O1422" s="3" t="s">
        <v>36</v>
      </c>
      <c r="P1422" s="2">
        <f>IF(DatosLimpios[[#This Row],[Number of Affected Users]]="six hundred",600,VALUE(DatosLimpios[[#This Row],[Number of Affected Users]]))</f>
        <v>269137</v>
      </c>
      <c r="Q1422" s="2">
        <f>IF(DatosLimpios[[#This Row],[Number of Affected Users]]="six hundred",600,VALUE(DatosLimpios[[#This Row],[Number of Affected Users]]))</f>
        <v>269137</v>
      </c>
      <c r="R1422" s="11">
        <f>DatosLimpios[[#This Row],[Perdida economica UNK]] /DatosLimpios[[#This Row],[Nº de Usuarios Afectados]]</f>
        <v>16.233368135930771</v>
      </c>
      <c r="S1422" s="11" t="str">
        <f>IF(DatosLimpios[[#This Row],[Perdida $ por Usuario]]&gt;100, "Grave",IF(DatosLimpios[[#This Row],[Perdida $ por Usuario]]&gt;40, "Moderada","Leve"))</f>
        <v>Leve</v>
      </c>
      <c r="T1422" s="1" t="str">
        <f t="shared" si="22"/>
        <v>Unknown</v>
      </c>
      <c r="U1422" s="3" t="s">
        <v>15</v>
      </c>
      <c r="V1422" s="3" t="s">
        <v>31</v>
      </c>
      <c r="W1422" s="2">
        <v>18</v>
      </c>
      <c r="X1422" s="2" t="str">
        <f>IF(DatosLimpios[[#This Row],[Incident Resolution Time (in Hours)]]&gt;50,"Tardia",IF(DatosLimpios[[#This Row],[Incident Resolution Time (in Hours)]]&gt;20,"Media","Rapida" ))</f>
        <v>Rapida</v>
      </c>
    </row>
    <row r="1423" spans="1:24" x14ac:dyDescent="0.25">
      <c r="A1423" s="2">
        <v>1431</v>
      </c>
      <c r="B1423" s="3" t="s">
        <v>26</v>
      </c>
      <c r="C14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423" s="1" t="str">
        <f>IFERROR(VLOOKUP(DatosLimpios[[#This Row],[Paises]], TablaRegiones[],2,FALSE), "Otra")</f>
        <v>Europa</v>
      </c>
      <c r="E1423" s="2">
        <v>2018</v>
      </c>
      <c r="F1423" s="3" t="s">
        <v>63</v>
      </c>
      <c r="G1423" s="2">
        <f xml:space="preserve"> 2025 -DatosLimpios[[#This Row],[Year]]</f>
        <v>7</v>
      </c>
      <c r="H1423" s="1" t="str">
        <f>IF(TRIM(DatosLimpios[[#This Row],[Attack Type]])="","Unknown",PROPER(TRIM(LOWER(DatosLimpios[[#This Row],[Attack Type]]))))</f>
        <v>Malware</v>
      </c>
      <c r="I1423" s="3" t="s">
        <v>27</v>
      </c>
      <c r="J142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23" s="11">
        <v>2327</v>
      </c>
      <c r="L1423" s="11">
        <f>IF(DatosLimpios[[#This Row],[Financial Loss (in Million $) ]]="",0,ABS(DatosLimpios[[#This Row],[Financial Loss (in Million $) ]]))*1000</f>
        <v>2327000</v>
      </c>
      <c r="M1423" s="11" t="str">
        <f>IF(DatosLimpios[[#This Row],[Perdida economica UNK]]&gt;4000000,"Alta", IF(DatosLimpios[[#This Row],[Perdida economica UNK]]&gt;100000,"Media", "Baja"))</f>
        <v>Media</v>
      </c>
      <c r="N1423" s="18" t="s">
        <v>1471</v>
      </c>
      <c r="O1423" s="3" t="s">
        <v>33</v>
      </c>
      <c r="P1423" s="2">
        <f>IF(DatosLimpios[[#This Row],[Number of Affected Users]]="six hundred",600,VALUE(DatosLimpios[[#This Row],[Number of Affected Users]]))</f>
        <v>233460</v>
      </c>
      <c r="Q1423" s="2">
        <f>IF(DatosLimpios[[#This Row],[Number of Affected Users]]="six hundred",600,VALUE(DatosLimpios[[#This Row],[Number of Affected Users]]))</f>
        <v>233460</v>
      </c>
      <c r="R1423" s="11">
        <f>DatosLimpios[[#This Row],[Perdida economica UNK]] /DatosLimpios[[#This Row],[Nº de Usuarios Afectados]]</f>
        <v>9.9674462434678315</v>
      </c>
      <c r="S1423" s="11" t="str">
        <f>IF(DatosLimpios[[#This Row],[Perdida $ por Usuario]]&gt;100, "Grave",IF(DatosLimpios[[#This Row],[Perdida $ por Usuario]]&gt;40, "Moderada","Leve"))</f>
        <v>Leve</v>
      </c>
      <c r="T1423" s="1" t="str">
        <f t="shared" si="22"/>
        <v>Insider</v>
      </c>
      <c r="U1423" s="3" t="s">
        <v>15</v>
      </c>
      <c r="V1423" s="3" t="s">
        <v>37</v>
      </c>
      <c r="W1423" s="2">
        <v>11</v>
      </c>
      <c r="X1423" s="2" t="str">
        <f>IF(DatosLimpios[[#This Row],[Incident Resolution Time (in Hours)]]&gt;50,"Tardia",IF(DatosLimpios[[#This Row],[Incident Resolution Time (in Hours)]]&gt;20,"Media","Rapida" ))</f>
        <v>Rapida</v>
      </c>
    </row>
    <row r="1424" spans="1:24" x14ac:dyDescent="0.25">
      <c r="A1424" s="2">
        <v>1432</v>
      </c>
      <c r="B1424" s="3" t="s">
        <v>26</v>
      </c>
      <c r="C14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424" s="1" t="str">
        <f>IFERROR(VLOOKUP(DatosLimpios[[#This Row],[Paises]], TablaRegiones[],2,FALSE), "Otra")</f>
        <v>Europa</v>
      </c>
      <c r="E1424" s="2">
        <v>2015</v>
      </c>
      <c r="F1424" s="3" t="s">
        <v>42</v>
      </c>
      <c r="G1424" s="2">
        <f xml:space="preserve"> 2025 -DatosLimpios[[#This Row],[Year]]</f>
        <v>10</v>
      </c>
      <c r="H1424" s="1" t="str">
        <f>IF(TRIM(DatosLimpios[[#This Row],[Attack Type]])="","Unknown",PROPER(TRIM(LOWER(DatosLimpios[[#This Row],[Attack Type]]))))</f>
        <v>Sql Injection</v>
      </c>
      <c r="I1424" s="3" t="s">
        <v>46</v>
      </c>
      <c r="J142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24" s="11">
        <v>696</v>
      </c>
      <c r="L1424" s="11">
        <f>IF(DatosLimpios[[#This Row],[Financial Loss (in Million $) ]]="",0,ABS(DatosLimpios[[#This Row],[Financial Loss (in Million $) ]]))*1000</f>
        <v>696000</v>
      </c>
      <c r="M1424" s="11" t="str">
        <f>IF(DatosLimpios[[#This Row],[Perdida economica UNK]]&gt;4000000,"Alta", IF(DatosLimpios[[#This Row],[Perdida economica UNK]]&gt;100000,"Media", "Baja"))</f>
        <v>Media</v>
      </c>
      <c r="N1424" s="18" t="s">
        <v>1472</v>
      </c>
      <c r="O1424" s="3" t="s">
        <v>29</v>
      </c>
      <c r="P1424" s="2">
        <f>IF(DatosLimpios[[#This Row],[Number of Affected Users]]="six hundred",600,VALUE(DatosLimpios[[#This Row],[Number of Affected Users]]))</f>
        <v>474585</v>
      </c>
      <c r="Q1424" s="2">
        <f>IF(DatosLimpios[[#This Row],[Number of Affected Users]]="six hundred",600,VALUE(DatosLimpios[[#This Row],[Number of Affected Users]]))</f>
        <v>474585</v>
      </c>
      <c r="R1424" s="11">
        <f>DatosLimpios[[#This Row],[Perdida economica UNK]] /DatosLimpios[[#This Row],[Nº de Usuarios Afectados]]</f>
        <v>1.4665444546287809</v>
      </c>
      <c r="S1424" s="11" t="str">
        <f>IF(DatosLimpios[[#This Row],[Perdida $ por Usuario]]&gt;100, "Grave",IF(DatosLimpios[[#This Row],[Perdida $ por Usuario]]&gt;40, "Moderada","Leve"))</f>
        <v>Leve</v>
      </c>
      <c r="T1424" s="1" t="str">
        <f t="shared" si="22"/>
        <v>Nation-state</v>
      </c>
      <c r="U1424" s="3" t="s">
        <v>15</v>
      </c>
      <c r="V1424" s="3" t="s">
        <v>49</v>
      </c>
      <c r="W1424" s="2">
        <v>34</v>
      </c>
      <c r="X1424" s="2" t="str">
        <f>IF(DatosLimpios[[#This Row],[Incident Resolution Time (in Hours)]]&gt;50,"Tardia",IF(DatosLimpios[[#This Row],[Incident Resolution Time (in Hours)]]&gt;20,"Media","Rapida" ))</f>
        <v>Media</v>
      </c>
    </row>
    <row r="1425" spans="1:24" x14ac:dyDescent="0.25">
      <c r="A1425" s="2">
        <v>1433</v>
      </c>
      <c r="B1425" s="3" t="s">
        <v>60</v>
      </c>
      <c r="C14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25" s="1" t="str">
        <f>IFERROR(VLOOKUP(DatosLimpios[[#This Row],[Paises]], TablaRegiones[],2,FALSE), "Otra")</f>
        <v>Asia</v>
      </c>
      <c r="E1425" s="2">
        <v>2024</v>
      </c>
      <c r="F1425" s="3" t="s">
        <v>42</v>
      </c>
      <c r="G1425" s="2">
        <f xml:space="preserve"> 2025 -DatosLimpios[[#This Row],[Year]]</f>
        <v>1</v>
      </c>
      <c r="H1425" s="1" t="str">
        <f>IF(TRIM(DatosLimpios[[#This Row],[Attack Type]])="","Unknown",PROPER(TRIM(LOWER(DatosLimpios[[#This Row],[Attack Type]]))))</f>
        <v>Sql Injection</v>
      </c>
      <c r="I1425" s="3" t="s">
        <v>69</v>
      </c>
      <c r="J142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25" s="11">
        <v>4165</v>
      </c>
      <c r="L1425" s="11">
        <f>IF(DatosLimpios[[#This Row],[Financial Loss (in Million $) ]]="",0,ABS(DatosLimpios[[#This Row],[Financial Loss (in Million $) ]]))*1000</f>
        <v>4165000</v>
      </c>
      <c r="M1425" s="11" t="str">
        <f>IF(DatosLimpios[[#This Row],[Perdida economica UNK]]&gt;4000000,"Alta", IF(DatosLimpios[[#This Row],[Perdida economica UNK]]&gt;100000,"Media", "Baja"))</f>
        <v>Alta</v>
      </c>
      <c r="N1425" s="18" t="s">
        <v>1473</v>
      </c>
      <c r="O1425" s="3" t="s">
        <v>14</v>
      </c>
      <c r="P1425" s="2">
        <f>IF(DatosLimpios[[#This Row],[Number of Affected Users]]="six hundred",600,VALUE(DatosLimpios[[#This Row],[Number of Affected Users]]))</f>
        <v>674211</v>
      </c>
      <c r="Q1425" s="2">
        <f>IF(DatosLimpios[[#This Row],[Number of Affected Users]]="six hundred",600,VALUE(DatosLimpios[[#This Row],[Number of Affected Users]]))</f>
        <v>674211</v>
      </c>
      <c r="R1425" s="11">
        <f>DatosLimpios[[#This Row],[Perdida economica UNK]] /DatosLimpios[[#This Row],[Nº de Usuarios Afectados]]</f>
        <v>6.1775912881872292</v>
      </c>
      <c r="S1425" s="11" t="str">
        <f>IF(DatosLimpios[[#This Row],[Perdida $ por Usuario]]&gt;100, "Grave",IF(DatosLimpios[[#This Row],[Perdida $ por Usuario]]&gt;40, "Moderada","Leve"))</f>
        <v>Leve</v>
      </c>
      <c r="T1425" s="1" t="str">
        <f t="shared" si="22"/>
        <v>Hacker Group</v>
      </c>
      <c r="U1425" s="3" t="s">
        <v>25</v>
      </c>
      <c r="V1425" s="3" t="s">
        <v>49</v>
      </c>
      <c r="W1425" s="2">
        <v>54</v>
      </c>
      <c r="X1425" s="2" t="str">
        <f>IF(DatosLimpios[[#This Row],[Incident Resolution Time (in Hours)]]&gt;50,"Tardia",IF(DatosLimpios[[#This Row],[Incident Resolution Time (in Hours)]]&gt;20,"Media","Rapida" ))</f>
        <v>Tardia</v>
      </c>
    </row>
    <row r="1426" spans="1:24" x14ac:dyDescent="0.25">
      <c r="A1426" s="2">
        <v>1434</v>
      </c>
      <c r="B1426" s="3" t="s">
        <v>66</v>
      </c>
      <c r="C14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426" s="1" t="str">
        <f>IFERROR(VLOOKUP(DatosLimpios[[#This Row],[Paises]], TablaRegiones[],2,FALSE), "Otra")</f>
        <v>América</v>
      </c>
      <c r="E1426" s="2">
        <v>2020</v>
      </c>
      <c r="F1426" s="3" t="s">
        <v>50</v>
      </c>
      <c r="G1426" s="2">
        <f xml:space="preserve"> 2025 -DatosLimpios[[#This Row],[Year]]</f>
        <v>5</v>
      </c>
      <c r="H1426" s="1" t="str">
        <f>IF(TRIM(DatosLimpios[[#This Row],[Attack Type]])="","Unknown",PROPER(TRIM(LOWER(DatosLimpios[[#This Row],[Attack Type]]))))</f>
        <v>Phishing</v>
      </c>
      <c r="I1426" s="3" t="s">
        <v>47</v>
      </c>
      <c r="J142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26" s="11">
        <v>1879</v>
      </c>
      <c r="L1426" s="11">
        <f>IF(DatosLimpios[[#This Row],[Financial Loss (in Million $) ]]="",0,ABS(DatosLimpios[[#This Row],[Financial Loss (in Million $) ]]))*1000</f>
        <v>1879000</v>
      </c>
      <c r="M1426" s="11" t="str">
        <f>IF(DatosLimpios[[#This Row],[Perdida economica UNK]]&gt;4000000,"Alta", IF(DatosLimpios[[#This Row],[Perdida economica UNK]]&gt;100000,"Media", "Baja"))</f>
        <v>Media</v>
      </c>
      <c r="N1426" s="18" t="s">
        <v>1474</v>
      </c>
      <c r="O1426" s="3" t="s">
        <v>29</v>
      </c>
      <c r="P1426" s="2">
        <f>IF(DatosLimpios[[#This Row],[Number of Affected Users]]="six hundred",600,VALUE(DatosLimpios[[#This Row],[Number of Affected Users]]))</f>
        <v>267178</v>
      </c>
      <c r="Q1426" s="2">
        <f>IF(DatosLimpios[[#This Row],[Number of Affected Users]]="six hundred",600,VALUE(DatosLimpios[[#This Row],[Number of Affected Users]]))</f>
        <v>267178</v>
      </c>
      <c r="R1426" s="11">
        <f>DatosLimpios[[#This Row],[Perdida economica UNK]] /DatosLimpios[[#This Row],[Nº de Usuarios Afectados]]</f>
        <v>7.0327646737381073</v>
      </c>
      <c r="S1426" s="11" t="str">
        <f>IF(DatosLimpios[[#This Row],[Perdida $ por Usuario]]&gt;100, "Grave",IF(DatosLimpios[[#This Row],[Perdida $ por Usuario]]&gt;40, "Moderada","Leve"))</f>
        <v>Leve</v>
      </c>
      <c r="T1426" s="1" t="str">
        <f t="shared" si="22"/>
        <v>Nation-state</v>
      </c>
      <c r="U1426" s="3" t="s">
        <v>34</v>
      </c>
      <c r="V1426" s="3" t="s">
        <v>49</v>
      </c>
      <c r="W1426" s="2">
        <v>56</v>
      </c>
      <c r="X1426" s="2" t="str">
        <f>IF(DatosLimpios[[#This Row],[Incident Resolution Time (in Hours)]]&gt;50,"Tardia",IF(DatosLimpios[[#This Row],[Incident Resolution Time (in Hours)]]&gt;20,"Media","Rapida" ))</f>
        <v>Tardia</v>
      </c>
    </row>
    <row r="1427" spans="1:24" x14ac:dyDescent="0.25">
      <c r="A1427" s="2">
        <v>1435</v>
      </c>
      <c r="B1427" s="3" t="s">
        <v>60</v>
      </c>
      <c r="C14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27" s="1" t="str">
        <f>IFERROR(VLOOKUP(DatosLimpios[[#This Row],[Paises]], TablaRegiones[],2,FALSE), "Otra")</f>
        <v>Asia</v>
      </c>
      <c r="E1427" s="2">
        <v>2022</v>
      </c>
      <c r="F1427" s="3" t="s">
        <v>39</v>
      </c>
      <c r="G1427" s="2">
        <f xml:space="preserve"> 2025 -DatosLimpios[[#This Row],[Year]]</f>
        <v>3</v>
      </c>
      <c r="H1427" s="1" t="str">
        <f>IF(TRIM(DatosLimpios[[#This Row],[Attack Type]])="","Unknown",PROPER(TRIM(LOWER(DatosLimpios[[#This Row],[Attack Type]]))))</f>
        <v>Ddos</v>
      </c>
      <c r="I1427" s="3" t="s">
        <v>47</v>
      </c>
      <c r="J142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27" s="11">
        <v>5893</v>
      </c>
      <c r="L1427" s="11">
        <f>IF(DatosLimpios[[#This Row],[Financial Loss (in Million $) ]]="",0,ABS(DatosLimpios[[#This Row],[Financial Loss (in Million $) ]]))*1000</f>
        <v>5893000</v>
      </c>
      <c r="M1427" s="11" t="str">
        <f>IF(DatosLimpios[[#This Row],[Perdida economica UNK]]&gt;4000000,"Alta", IF(DatosLimpios[[#This Row],[Perdida economica UNK]]&gt;100000,"Media", "Baja"))</f>
        <v>Alta</v>
      </c>
      <c r="N1427" s="18" t="s">
        <v>1475</v>
      </c>
      <c r="O1427" s="3" t="s">
        <v>14</v>
      </c>
      <c r="P1427" s="2">
        <f>IF(DatosLimpios[[#This Row],[Number of Affected Users]]="six hundred",600,VALUE(DatosLimpios[[#This Row],[Number of Affected Users]]))</f>
        <v>104121</v>
      </c>
      <c r="Q1427" s="2">
        <f>IF(DatosLimpios[[#This Row],[Number of Affected Users]]="six hundred",600,VALUE(DatosLimpios[[#This Row],[Number of Affected Users]]))</f>
        <v>104121</v>
      </c>
      <c r="R1427" s="11">
        <f>DatosLimpios[[#This Row],[Perdida economica UNK]] /DatosLimpios[[#This Row],[Nº de Usuarios Afectados]]</f>
        <v>56.597612393273209</v>
      </c>
      <c r="S1427" s="11" t="str">
        <f>IF(DatosLimpios[[#This Row],[Perdida $ por Usuario]]&gt;100, "Grave",IF(DatosLimpios[[#This Row],[Perdida $ por Usuario]]&gt;40, "Moderada","Leve"))</f>
        <v>Moderada</v>
      </c>
      <c r="T1427" s="1" t="str">
        <f t="shared" si="22"/>
        <v>Hacker Group</v>
      </c>
      <c r="U1427" s="3" t="s">
        <v>52</v>
      </c>
      <c r="V1427" s="3" t="s">
        <v>49</v>
      </c>
      <c r="W1427" s="2">
        <v>15</v>
      </c>
      <c r="X1427" s="2" t="str">
        <f>IF(DatosLimpios[[#This Row],[Incident Resolution Time (in Hours)]]&gt;50,"Tardia",IF(DatosLimpios[[#This Row],[Incident Resolution Time (in Hours)]]&gt;20,"Media","Rapida" ))</f>
        <v>Rapida</v>
      </c>
    </row>
    <row r="1428" spans="1:24" x14ac:dyDescent="0.25">
      <c r="A1428" s="2">
        <v>1436</v>
      </c>
      <c r="B1428" s="3" t="s">
        <v>26</v>
      </c>
      <c r="C14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428" s="1" t="str">
        <f>IFERROR(VLOOKUP(DatosLimpios[[#This Row],[Paises]], TablaRegiones[],2,FALSE), "Otra")</f>
        <v>Europa</v>
      </c>
      <c r="E1428" s="2">
        <v>2020</v>
      </c>
      <c r="F1428" s="3" t="s">
        <v>17</v>
      </c>
      <c r="G1428" s="2">
        <f xml:space="preserve"> 2025 -DatosLimpios[[#This Row],[Year]]</f>
        <v>5</v>
      </c>
      <c r="H1428" s="1" t="str">
        <f>IF(TRIM(DatosLimpios[[#This Row],[Attack Type]])="","Unknown",PROPER(TRIM(LOWER(DatosLimpios[[#This Row],[Attack Type]]))))</f>
        <v>Ransomware</v>
      </c>
      <c r="I1428" s="3" t="s">
        <v>23</v>
      </c>
      <c r="J142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28" s="11">
        <v>8329</v>
      </c>
      <c r="L1428" s="11">
        <f>IF(DatosLimpios[[#This Row],[Financial Loss (in Million $) ]]="",0,ABS(DatosLimpios[[#This Row],[Financial Loss (in Million $) ]]))*1000</f>
        <v>8329000</v>
      </c>
      <c r="M1428" s="11" t="str">
        <f>IF(DatosLimpios[[#This Row],[Perdida economica UNK]]&gt;4000000,"Alta", IF(DatosLimpios[[#This Row],[Perdida economica UNK]]&gt;100000,"Media", "Baja"))</f>
        <v>Alta</v>
      </c>
      <c r="N1428" s="18" t="s">
        <v>1476</v>
      </c>
      <c r="O1428" s="3" t="s">
        <v>14</v>
      </c>
      <c r="P1428" s="2">
        <f>IF(DatosLimpios[[#This Row],[Number of Affected Users]]="six hundred",600,VALUE(DatosLimpios[[#This Row],[Number of Affected Users]]))</f>
        <v>217598</v>
      </c>
      <c r="Q1428" s="2">
        <f>IF(DatosLimpios[[#This Row],[Number of Affected Users]]="six hundred",600,VALUE(DatosLimpios[[#This Row],[Number of Affected Users]]))</f>
        <v>217598</v>
      </c>
      <c r="R1428" s="11">
        <f>DatosLimpios[[#This Row],[Perdida economica UNK]] /DatosLimpios[[#This Row],[Nº de Usuarios Afectados]]</f>
        <v>38.277006222483664</v>
      </c>
      <c r="S1428" s="11" t="str">
        <f>IF(DatosLimpios[[#This Row],[Perdida $ por Usuario]]&gt;100, "Grave",IF(DatosLimpios[[#This Row],[Perdida $ por Usuario]]&gt;40, "Moderada","Leve"))</f>
        <v>Leve</v>
      </c>
      <c r="T1428" s="1" t="str">
        <f t="shared" si="22"/>
        <v>Hacker Group</v>
      </c>
      <c r="U1428" s="3" t="s">
        <v>15</v>
      </c>
      <c r="V1428" s="3" t="s">
        <v>57</v>
      </c>
      <c r="W1428" s="2">
        <v>24</v>
      </c>
      <c r="X1428" s="2" t="str">
        <f>IF(DatosLimpios[[#This Row],[Incident Resolution Time (in Hours)]]&gt;50,"Tardia",IF(DatosLimpios[[#This Row],[Incident Resolution Time (in Hours)]]&gt;20,"Media","Rapida" ))</f>
        <v>Media</v>
      </c>
    </row>
    <row r="1429" spans="1:24" x14ac:dyDescent="0.25">
      <c r="A1429" s="2">
        <v>1437</v>
      </c>
      <c r="B1429" s="3" t="s">
        <v>10</v>
      </c>
      <c r="C14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29" s="1" t="str">
        <f>IFERROR(VLOOKUP(DatosLimpios[[#This Row],[Paises]], TablaRegiones[],2,FALSE), "Otra")</f>
        <v>Asia</v>
      </c>
      <c r="E1429" s="2">
        <v>2024</v>
      </c>
      <c r="F1429" s="3" t="s">
        <v>17</v>
      </c>
      <c r="G1429" s="2">
        <f xml:space="preserve"> 2025 -DatosLimpios[[#This Row],[Year]]</f>
        <v>1</v>
      </c>
      <c r="H1429" s="1" t="str">
        <f>IF(TRIM(DatosLimpios[[#This Row],[Attack Type]])="","Unknown",PROPER(TRIM(LOWER(DatosLimpios[[#This Row],[Attack Type]]))))</f>
        <v>Ransomware</v>
      </c>
      <c r="I1429" s="3" t="s">
        <v>69</v>
      </c>
      <c r="J142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29" s="11">
        <v>6596</v>
      </c>
      <c r="L1429" s="11">
        <f>IF(DatosLimpios[[#This Row],[Financial Loss (in Million $) ]]="",0,ABS(DatosLimpios[[#This Row],[Financial Loss (in Million $) ]]))*1000</f>
        <v>6596000</v>
      </c>
      <c r="M1429" s="11" t="str">
        <f>IF(DatosLimpios[[#This Row],[Perdida economica UNK]]&gt;4000000,"Alta", IF(DatosLimpios[[#This Row],[Perdida economica UNK]]&gt;100000,"Media", "Baja"))</f>
        <v>Alta</v>
      </c>
      <c r="N1429" s="18" t="s">
        <v>1477</v>
      </c>
      <c r="O1429" s="3" t="s">
        <v>29</v>
      </c>
      <c r="P1429" s="2">
        <f>IF(DatosLimpios[[#This Row],[Number of Affected Users]]="six hundred",600,VALUE(DatosLimpios[[#This Row],[Number of Affected Users]]))</f>
        <v>44082</v>
      </c>
      <c r="Q1429" s="2">
        <f>IF(DatosLimpios[[#This Row],[Number of Affected Users]]="six hundred",600,VALUE(DatosLimpios[[#This Row],[Number of Affected Users]]))</f>
        <v>44082</v>
      </c>
      <c r="R1429" s="11">
        <f>DatosLimpios[[#This Row],[Perdida economica UNK]] /DatosLimpios[[#This Row],[Nº de Usuarios Afectados]]</f>
        <v>149.63023456286012</v>
      </c>
      <c r="S1429" s="11" t="str">
        <f>IF(DatosLimpios[[#This Row],[Perdida $ por Usuario]]&gt;100, "Grave",IF(DatosLimpios[[#This Row],[Perdida $ por Usuario]]&gt;40, "Moderada","Leve"))</f>
        <v>Grave</v>
      </c>
      <c r="T1429" s="1" t="str">
        <f t="shared" si="22"/>
        <v>Nation-state</v>
      </c>
      <c r="U1429" s="3" t="s">
        <v>34</v>
      </c>
      <c r="V1429" s="3" t="s">
        <v>16</v>
      </c>
      <c r="W1429" s="2">
        <v>48</v>
      </c>
      <c r="X1429" s="2" t="str">
        <f>IF(DatosLimpios[[#This Row],[Incident Resolution Time (in Hours)]]&gt;50,"Tardia",IF(DatosLimpios[[#This Row],[Incident Resolution Time (in Hours)]]&gt;20,"Media","Rapida" ))</f>
        <v>Media</v>
      </c>
    </row>
    <row r="1430" spans="1:24" x14ac:dyDescent="0.25">
      <c r="A1430" s="2">
        <v>1438</v>
      </c>
      <c r="B1430" s="3" t="s">
        <v>45</v>
      </c>
      <c r="C14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30" s="1" t="str">
        <f>IFERROR(VLOOKUP(DatosLimpios[[#This Row],[Paises]], TablaRegiones[],2,FALSE), "Otra")</f>
        <v>Asia</v>
      </c>
      <c r="E1430" s="2">
        <v>2018</v>
      </c>
      <c r="F1430" s="3" t="s">
        <v>50</v>
      </c>
      <c r="G1430" s="2">
        <f xml:space="preserve"> 2025 -DatosLimpios[[#This Row],[Year]]</f>
        <v>7</v>
      </c>
      <c r="H1430" s="1" t="str">
        <f>IF(TRIM(DatosLimpios[[#This Row],[Attack Type]])="","Unknown",PROPER(TRIM(LOWER(DatosLimpios[[#This Row],[Attack Type]]))))</f>
        <v>Phishing</v>
      </c>
      <c r="I1430" s="3" t="s">
        <v>46</v>
      </c>
      <c r="J143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30" s="11">
        <v>7158</v>
      </c>
      <c r="L1430" s="11">
        <f>IF(DatosLimpios[[#This Row],[Financial Loss (in Million $) ]]="",0,ABS(DatosLimpios[[#This Row],[Financial Loss (in Million $) ]]))*1000</f>
        <v>7158000</v>
      </c>
      <c r="M1430" s="11" t="str">
        <f>IF(DatosLimpios[[#This Row],[Perdida economica UNK]]&gt;4000000,"Alta", IF(DatosLimpios[[#This Row],[Perdida economica UNK]]&gt;100000,"Media", "Baja"))</f>
        <v>Alta</v>
      </c>
      <c r="N1430" s="18" t="s">
        <v>1478</v>
      </c>
      <c r="O1430" s="3" t="s">
        <v>14</v>
      </c>
      <c r="P1430" s="2">
        <f>IF(DatosLimpios[[#This Row],[Number of Affected Users]]="six hundred",600,VALUE(DatosLimpios[[#This Row],[Number of Affected Users]]))</f>
        <v>31733</v>
      </c>
      <c r="Q1430" s="2">
        <f>IF(DatosLimpios[[#This Row],[Number of Affected Users]]="six hundred",600,VALUE(DatosLimpios[[#This Row],[Number of Affected Users]]))</f>
        <v>31733</v>
      </c>
      <c r="R1430" s="11">
        <f>DatosLimpios[[#This Row],[Perdida economica UNK]] /DatosLimpios[[#This Row],[Nº de Usuarios Afectados]]</f>
        <v>225.56959631928908</v>
      </c>
      <c r="S1430" s="11" t="str">
        <f>IF(DatosLimpios[[#This Row],[Perdida $ por Usuario]]&gt;100, "Grave",IF(DatosLimpios[[#This Row],[Perdida $ por Usuario]]&gt;40, "Moderada","Leve"))</f>
        <v>Grave</v>
      </c>
      <c r="T1430" s="1" t="str">
        <f t="shared" si="22"/>
        <v>Hacker Group</v>
      </c>
      <c r="U1430" s="3" t="s">
        <v>15</v>
      </c>
      <c r="V1430" s="3" t="s">
        <v>57</v>
      </c>
      <c r="W1430" s="2">
        <v>49</v>
      </c>
      <c r="X1430" s="2" t="str">
        <f>IF(DatosLimpios[[#This Row],[Incident Resolution Time (in Hours)]]&gt;50,"Tardia",IF(DatosLimpios[[#This Row],[Incident Resolution Time (in Hours)]]&gt;20,"Media","Rapida" ))</f>
        <v>Media</v>
      </c>
    </row>
    <row r="1431" spans="1:24" x14ac:dyDescent="0.25">
      <c r="A1431" s="2">
        <v>1439</v>
      </c>
      <c r="B1431" s="3" t="s">
        <v>58</v>
      </c>
      <c r="C14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431" s="1" t="str">
        <f>IFERROR(VLOOKUP(DatosLimpios[[#This Row],[Paises]], TablaRegiones[],2,FALSE), "Otra")</f>
        <v>Oceanía</v>
      </c>
      <c r="E1431" s="2">
        <v>2022</v>
      </c>
      <c r="F1431" s="3" t="s">
        <v>22</v>
      </c>
      <c r="G1431" s="2">
        <f xml:space="preserve"> 2025 -DatosLimpios[[#This Row],[Year]]</f>
        <v>3</v>
      </c>
      <c r="H1431" s="1" t="str">
        <f>IF(TRIM(DatosLimpios[[#This Row],[Attack Type]])="","Unknown",PROPER(TRIM(LOWER(DatosLimpios[[#This Row],[Attack Type]]))))</f>
        <v>Man-In-The-Middle</v>
      </c>
      <c r="I1431" s="3" t="s">
        <v>46</v>
      </c>
      <c r="J143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31" s="11">
        <v>3416</v>
      </c>
      <c r="L1431" s="11">
        <f>IF(DatosLimpios[[#This Row],[Financial Loss (in Million $) ]]="",0,ABS(DatosLimpios[[#This Row],[Financial Loss (in Million $) ]]))*1000</f>
        <v>3416000</v>
      </c>
      <c r="M1431" s="11" t="str">
        <f>IF(DatosLimpios[[#This Row],[Perdida economica UNK]]&gt;4000000,"Alta", IF(DatosLimpios[[#This Row],[Perdida economica UNK]]&gt;100000,"Media", "Baja"))</f>
        <v>Media</v>
      </c>
      <c r="N1431" s="18" t="s">
        <v>1479</v>
      </c>
      <c r="O1431" s="3" t="s">
        <v>29</v>
      </c>
      <c r="P1431" s="2">
        <f>IF(DatosLimpios[[#This Row],[Number of Affected Users]]="six hundred",600,VALUE(DatosLimpios[[#This Row],[Number of Affected Users]]))</f>
        <v>346224</v>
      </c>
      <c r="Q1431" s="2">
        <f>IF(DatosLimpios[[#This Row],[Number of Affected Users]]="six hundred",600,VALUE(DatosLimpios[[#This Row],[Number of Affected Users]]))</f>
        <v>346224</v>
      </c>
      <c r="R1431" s="11">
        <f>DatosLimpios[[#This Row],[Perdida economica UNK]] /DatosLimpios[[#This Row],[Nº de Usuarios Afectados]]</f>
        <v>9.8664448449558666</v>
      </c>
      <c r="S1431" s="11" t="str">
        <f>IF(DatosLimpios[[#This Row],[Perdida $ por Usuario]]&gt;100, "Grave",IF(DatosLimpios[[#This Row],[Perdida $ por Usuario]]&gt;40, "Moderada","Leve"))</f>
        <v>Leve</v>
      </c>
      <c r="T1431" s="1" t="str">
        <f t="shared" si="22"/>
        <v>Nation-state</v>
      </c>
      <c r="U1431" s="3" t="s">
        <v>52</v>
      </c>
      <c r="V1431" s="3" t="s">
        <v>57</v>
      </c>
      <c r="W1431" s="2">
        <v>64</v>
      </c>
      <c r="X1431" s="2" t="str">
        <f>IF(DatosLimpios[[#This Row],[Incident Resolution Time (in Hours)]]&gt;50,"Tardia",IF(DatosLimpios[[#This Row],[Incident Resolution Time (in Hours)]]&gt;20,"Media","Rapida" ))</f>
        <v>Tardia</v>
      </c>
    </row>
    <row r="1432" spans="1:24" x14ac:dyDescent="0.25">
      <c r="A1432" s="2">
        <v>1440</v>
      </c>
      <c r="B1432" s="3" t="s">
        <v>58</v>
      </c>
      <c r="C14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432" s="1" t="str">
        <f>IFERROR(VLOOKUP(DatosLimpios[[#This Row],[Paises]], TablaRegiones[],2,FALSE), "Otra")</f>
        <v>Oceanía</v>
      </c>
      <c r="E1432" s="2">
        <v>2015</v>
      </c>
      <c r="F1432" s="3" t="s">
        <v>39</v>
      </c>
      <c r="G1432" s="2">
        <f xml:space="preserve"> 2025 -DatosLimpios[[#This Row],[Year]]</f>
        <v>10</v>
      </c>
      <c r="H1432" s="1" t="str">
        <f>IF(TRIM(DatosLimpios[[#This Row],[Attack Type]])="","Unknown",PROPER(TRIM(LOWER(DatosLimpios[[#This Row],[Attack Type]]))))</f>
        <v>Ddos</v>
      </c>
      <c r="I1432" s="3" t="s">
        <v>23</v>
      </c>
      <c r="J143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32" s="11">
        <v>6101</v>
      </c>
      <c r="L1432" s="11">
        <f>IF(DatosLimpios[[#This Row],[Financial Loss (in Million $) ]]="",0,ABS(DatosLimpios[[#This Row],[Financial Loss (in Million $) ]]))*1000</f>
        <v>6101000</v>
      </c>
      <c r="M1432" s="11" t="str">
        <f>IF(DatosLimpios[[#This Row],[Perdida economica UNK]]&gt;4000000,"Alta", IF(DatosLimpios[[#This Row],[Perdida economica UNK]]&gt;100000,"Media", "Baja"))</f>
        <v>Alta</v>
      </c>
      <c r="N1432" s="18" t="s">
        <v>1480</v>
      </c>
      <c r="O1432" s="3" t="s">
        <v>36</v>
      </c>
      <c r="P1432" s="2">
        <f>IF(DatosLimpios[[#This Row],[Number of Affected Users]]="six hundred",600,VALUE(DatosLimpios[[#This Row],[Number of Affected Users]]))</f>
        <v>419127</v>
      </c>
      <c r="Q1432" s="2">
        <f>IF(DatosLimpios[[#This Row],[Number of Affected Users]]="six hundred",600,VALUE(DatosLimpios[[#This Row],[Number of Affected Users]]))</f>
        <v>419127</v>
      </c>
      <c r="R1432" s="11">
        <f>DatosLimpios[[#This Row],[Perdida economica UNK]] /DatosLimpios[[#This Row],[Nº de Usuarios Afectados]]</f>
        <v>14.556447091215789</v>
      </c>
      <c r="S1432" s="11" t="str">
        <f>IF(DatosLimpios[[#This Row],[Perdida $ por Usuario]]&gt;100, "Grave",IF(DatosLimpios[[#This Row],[Perdida $ por Usuario]]&gt;40, "Moderada","Leve"))</f>
        <v>Leve</v>
      </c>
      <c r="T1432" s="1" t="str">
        <f t="shared" si="22"/>
        <v>Unknown</v>
      </c>
      <c r="U1432" s="3" t="s">
        <v>34</v>
      </c>
      <c r="V1432" s="3" t="s">
        <v>49</v>
      </c>
      <c r="W1432" s="2">
        <v>26</v>
      </c>
      <c r="X1432" s="2" t="str">
        <f>IF(DatosLimpios[[#This Row],[Incident Resolution Time (in Hours)]]&gt;50,"Tardia",IF(DatosLimpios[[#This Row],[Incident Resolution Time (in Hours)]]&gt;20,"Media","Rapida" ))</f>
        <v>Media</v>
      </c>
    </row>
    <row r="1433" spans="1:24" x14ac:dyDescent="0.25">
      <c r="A1433" s="2">
        <v>1441</v>
      </c>
      <c r="B1433" s="3" t="s">
        <v>87</v>
      </c>
      <c r="C14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33" s="1" t="str">
        <f>IFERROR(VLOOKUP(DatosLimpios[[#This Row],[Paises]], TablaRegiones[],2,FALSE), "Otra")</f>
        <v>América</v>
      </c>
      <c r="E1433" s="2">
        <v>2024</v>
      </c>
      <c r="F1433" s="3" t="s">
        <v>22</v>
      </c>
      <c r="G1433" s="2">
        <f xml:space="preserve"> 2025 -DatosLimpios[[#This Row],[Year]]</f>
        <v>1</v>
      </c>
      <c r="H1433" s="1" t="str">
        <f>IF(TRIM(DatosLimpios[[#This Row],[Attack Type]])="","Unknown",PROPER(TRIM(LOWER(DatosLimpios[[#This Row],[Attack Type]]))))</f>
        <v>Man-In-The-Middle</v>
      </c>
      <c r="I1433" s="3" t="s">
        <v>12</v>
      </c>
      <c r="J143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33" s="11">
        <v>5359</v>
      </c>
      <c r="L1433" s="11">
        <f>IF(DatosLimpios[[#This Row],[Financial Loss (in Million $) ]]="",0,ABS(DatosLimpios[[#This Row],[Financial Loss (in Million $) ]]))*1000</f>
        <v>5359000</v>
      </c>
      <c r="M1433" s="11" t="str">
        <f>IF(DatosLimpios[[#This Row],[Perdida economica UNK]]&gt;4000000,"Alta", IF(DatosLimpios[[#This Row],[Perdida economica UNK]]&gt;100000,"Media", "Baja"))</f>
        <v>Alta</v>
      </c>
      <c r="N1433" s="18" t="s">
        <v>1481</v>
      </c>
      <c r="O1433" s="3" t="s">
        <v>36</v>
      </c>
      <c r="P1433" s="2">
        <f>IF(DatosLimpios[[#This Row],[Number of Affected Users]]="six hundred",600,VALUE(DatosLimpios[[#This Row],[Number of Affected Users]]))</f>
        <v>810539</v>
      </c>
      <c r="Q1433" s="2">
        <f>IF(DatosLimpios[[#This Row],[Number of Affected Users]]="six hundred",600,VALUE(DatosLimpios[[#This Row],[Number of Affected Users]]))</f>
        <v>810539</v>
      </c>
      <c r="R1433" s="11">
        <f>DatosLimpios[[#This Row],[Perdida economica UNK]] /DatosLimpios[[#This Row],[Nº de Usuarios Afectados]]</f>
        <v>6.6116497787274886</v>
      </c>
      <c r="S1433" s="11" t="str">
        <f>IF(DatosLimpios[[#This Row],[Perdida $ por Usuario]]&gt;100, "Grave",IF(DatosLimpios[[#This Row],[Perdida $ por Usuario]]&gt;40, "Moderada","Leve"))</f>
        <v>Leve</v>
      </c>
      <c r="T1433" s="1" t="str">
        <f t="shared" si="22"/>
        <v>Unknown</v>
      </c>
      <c r="U1433" s="3" t="s">
        <v>25</v>
      </c>
      <c r="V1433" s="3" t="s">
        <v>37</v>
      </c>
      <c r="W1433" s="2">
        <v>22</v>
      </c>
      <c r="X1433" s="2" t="str">
        <f>IF(DatosLimpios[[#This Row],[Incident Resolution Time (in Hours)]]&gt;50,"Tardia",IF(DatosLimpios[[#This Row],[Incident Resolution Time (in Hours)]]&gt;20,"Media","Rapida" ))</f>
        <v>Media</v>
      </c>
    </row>
    <row r="1434" spans="1:24" x14ac:dyDescent="0.25">
      <c r="A1434" s="2">
        <v>1442</v>
      </c>
      <c r="B1434" s="3" t="s">
        <v>87</v>
      </c>
      <c r="C14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34" s="1" t="str">
        <f>IFERROR(VLOOKUP(DatosLimpios[[#This Row],[Paises]], TablaRegiones[],2,FALSE), "Otra")</f>
        <v>América</v>
      </c>
      <c r="E1434" s="2">
        <v>2020</v>
      </c>
      <c r="F1434" s="3" t="s">
        <v>39</v>
      </c>
      <c r="G1434" s="2">
        <f xml:space="preserve"> 2025 -DatosLimpios[[#This Row],[Year]]</f>
        <v>5</v>
      </c>
      <c r="H1434" s="1" t="str">
        <f>IF(TRIM(DatosLimpios[[#This Row],[Attack Type]])="","Unknown",PROPER(TRIM(LOWER(DatosLimpios[[#This Row],[Attack Type]]))))</f>
        <v>Ddos</v>
      </c>
      <c r="I1434" s="3" t="s">
        <v>18</v>
      </c>
      <c r="J143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34" s="11">
        <v>1179</v>
      </c>
      <c r="L1434" s="11">
        <f>IF(DatosLimpios[[#This Row],[Financial Loss (in Million $) ]]="",0,ABS(DatosLimpios[[#This Row],[Financial Loss (in Million $) ]]))*1000</f>
        <v>1179000</v>
      </c>
      <c r="M1434" s="11" t="str">
        <f>IF(DatosLimpios[[#This Row],[Perdida economica UNK]]&gt;4000000,"Alta", IF(DatosLimpios[[#This Row],[Perdida economica UNK]]&gt;100000,"Media", "Baja"))</f>
        <v>Media</v>
      </c>
      <c r="N1434" s="18" t="s">
        <v>1482</v>
      </c>
      <c r="O1434" s="3" t="s">
        <v>14</v>
      </c>
      <c r="P1434" s="2">
        <f>IF(DatosLimpios[[#This Row],[Number of Affected Users]]="six hundred",600,VALUE(DatosLimpios[[#This Row],[Number of Affected Users]]))</f>
        <v>692784</v>
      </c>
      <c r="Q1434" s="2">
        <f>IF(DatosLimpios[[#This Row],[Number of Affected Users]]="six hundred",600,VALUE(DatosLimpios[[#This Row],[Number of Affected Users]]))</f>
        <v>692784</v>
      </c>
      <c r="R1434" s="11">
        <f>DatosLimpios[[#This Row],[Perdida economica UNK]] /DatosLimpios[[#This Row],[Nº de Usuarios Afectados]]</f>
        <v>1.7018291415506133</v>
      </c>
      <c r="S1434" s="11" t="str">
        <f>IF(DatosLimpios[[#This Row],[Perdida $ por Usuario]]&gt;100, "Grave",IF(DatosLimpios[[#This Row],[Perdida $ por Usuario]]&gt;40, "Moderada","Leve"))</f>
        <v>Leve</v>
      </c>
      <c r="T1434" s="1" t="str">
        <f t="shared" si="22"/>
        <v>Hacker Group</v>
      </c>
      <c r="U1434" s="3" t="s">
        <v>15</v>
      </c>
      <c r="V1434" s="3" t="s">
        <v>49</v>
      </c>
      <c r="W1434" s="2">
        <v>2</v>
      </c>
      <c r="X1434" s="2" t="str">
        <f>IF(DatosLimpios[[#This Row],[Incident Resolution Time (in Hours)]]&gt;50,"Tardia",IF(DatosLimpios[[#This Row],[Incident Resolution Time (in Hours)]]&gt;20,"Media","Rapida" ))</f>
        <v>Rapida</v>
      </c>
    </row>
    <row r="1435" spans="1:24" x14ac:dyDescent="0.25">
      <c r="A1435" s="2">
        <v>1443</v>
      </c>
      <c r="B1435" s="3" t="s">
        <v>87</v>
      </c>
      <c r="C14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35" s="1" t="str">
        <f>IFERROR(VLOOKUP(DatosLimpios[[#This Row],[Paises]], TablaRegiones[],2,FALSE), "Otra")</f>
        <v>América</v>
      </c>
      <c r="E1435" s="2">
        <v>2020</v>
      </c>
      <c r="F1435" s="3" t="s">
        <v>42</v>
      </c>
      <c r="G1435" s="2">
        <f xml:space="preserve"> 2025 -DatosLimpios[[#This Row],[Year]]</f>
        <v>5</v>
      </c>
      <c r="H1435" s="1" t="str">
        <f>IF(TRIM(DatosLimpios[[#This Row],[Attack Type]])="","Unknown",PROPER(TRIM(LOWER(DatosLimpios[[#This Row],[Attack Type]]))))</f>
        <v>Sql Injection</v>
      </c>
      <c r="I1435" s="3" t="s">
        <v>18</v>
      </c>
      <c r="J143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35" s="11">
        <v>1698</v>
      </c>
      <c r="L1435" s="11">
        <f>IF(DatosLimpios[[#This Row],[Financial Loss (in Million $) ]]="",0,ABS(DatosLimpios[[#This Row],[Financial Loss (in Million $) ]]))*1000</f>
        <v>1698000</v>
      </c>
      <c r="M1435" s="11" t="str">
        <f>IF(DatosLimpios[[#This Row],[Perdida economica UNK]]&gt;4000000,"Alta", IF(DatosLimpios[[#This Row],[Perdida economica UNK]]&gt;100000,"Media", "Baja"))</f>
        <v>Media</v>
      </c>
      <c r="N1435" s="18" t="s">
        <v>1483</v>
      </c>
      <c r="O1435" s="3" t="s">
        <v>36</v>
      </c>
      <c r="P1435" s="2">
        <f>IF(DatosLimpios[[#This Row],[Number of Affected Users]]="six hundred",600,VALUE(DatosLimpios[[#This Row],[Number of Affected Users]]))</f>
        <v>315050</v>
      </c>
      <c r="Q1435" s="2">
        <f>IF(DatosLimpios[[#This Row],[Number of Affected Users]]="six hundred",600,VALUE(DatosLimpios[[#This Row],[Number of Affected Users]]))</f>
        <v>315050</v>
      </c>
      <c r="R1435" s="11">
        <f>DatosLimpios[[#This Row],[Perdida economica UNK]] /DatosLimpios[[#This Row],[Nº de Usuarios Afectados]]</f>
        <v>5.3896206951277579</v>
      </c>
      <c r="S1435" s="11" t="str">
        <f>IF(DatosLimpios[[#This Row],[Perdida $ por Usuario]]&gt;100, "Grave",IF(DatosLimpios[[#This Row],[Perdida $ por Usuario]]&gt;40, "Moderada","Leve"))</f>
        <v>Leve</v>
      </c>
      <c r="T1435" s="1" t="str">
        <f t="shared" si="22"/>
        <v>Unknown</v>
      </c>
      <c r="U1435" s="3" t="s">
        <v>15</v>
      </c>
      <c r="V1435" s="3" t="s">
        <v>57</v>
      </c>
      <c r="W1435" s="2">
        <v>8</v>
      </c>
      <c r="X1435" s="2" t="str">
        <f>IF(DatosLimpios[[#This Row],[Incident Resolution Time (in Hours)]]&gt;50,"Tardia",IF(DatosLimpios[[#This Row],[Incident Resolution Time (in Hours)]]&gt;20,"Media","Rapida" ))</f>
        <v>Rapida</v>
      </c>
    </row>
    <row r="1436" spans="1:24" x14ac:dyDescent="0.25">
      <c r="A1436" s="2">
        <v>1444</v>
      </c>
      <c r="B1436" s="3" t="s">
        <v>45</v>
      </c>
      <c r="C14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36" s="1" t="str">
        <f>IFERROR(VLOOKUP(DatosLimpios[[#This Row],[Paises]], TablaRegiones[],2,FALSE), "Otra")</f>
        <v>Asia</v>
      </c>
      <c r="E1436" s="2">
        <v>2016</v>
      </c>
      <c r="F1436" s="3" t="s">
        <v>42</v>
      </c>
      <c r="G1436" s="2">
        <f xml:space="preserve"> 2025 -DatosLimpios[[#This Row],[Year]]</f>
        <v>9</v>
      </c>
      <c r="H1436" s="1" t="str">
        <f>IF(TRIM(DatosLimpios[[#This Row],[Attack Type]])="","Unknown",PROPER(TRIM(LOWER(DatosLimpios[[#This Row],[Attack Type]]))))</f>
        <v>Sql Injection</v>
      </c>
      <c r="I1436" s="3" t="s">
        <v>23</v>
      </c>
      <c r="J143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36" s="11">
        <v>2924</v>
      </c>
      <c r="L1436" s="11">
        <f>IF(DatosLimpios[[#This Row],[Financial Loss (in Million $) ]]="",0,ABS(DatosLimpios[[#This Row],[Financial Loss (in Million $) ]]))*1000</f>
        <v>2924000</v>
      </c>
      <c r="M1436" s="11" t="str">
        <f>IF(DatosLimpios[[#This Row],[Perdida economica UNK]]&gt;4000000,"Alta", IF(DatosLimpios[[#This Row],[Perdida economica UNK]]&gt;100000,"Media", "Baja"))</f>
        <v>Media</v>
      </c>
      <c r="N1436" s="18" t="s">
        <v>1484</v>
      </c>
      <c r="O1436" s="3" t="s">
        <v>36</v>
      </c>
      <c r="P1436" s="2">
        <f>IF(DatosLimpios[[#This Row],[Number of Affected Users]]="six hundred",600,VALUE(DatosLimpios[[#This Row],[Number of Affected Users]]))</f>
        <v>786464</v>
      </c>
      <c r="Q1436" s="2">
        <f>IF(DatosLimpios[[#This Row],[Number of Affected Users]]="six hundred",600,VALUE(DatosLimpios[[#This Row],[Number of Affected Users]]))</f>
        <v>786464</v>
      </c>
      <c r="R1436" s="11">
        <f>DatosLimpios[[#This Row],[Perdida economica UNK]] /DatosLimpios[[#This Row],[Nº de Usuarios Afectados]]</f>
        <v>3.7179069862066161</v>
      </c>
      <c r="S1436" s="11" t="str">
        <f>IF(DatosLimpios[[#This Row],[Perdida $ por Usuario]]&gt;100, "Grave",IF(DatosLimpios[[#This Row],[Perdida $ por Usuario]]&gt;40, "Moderada","Leve"))</f>
        <v>Leve</v>
      </c>
      <c r="T1436" s="1" t="str">
        <f t="shared" si="22"/>
        <v>Unknown</v>
      </c>
      <c r="U1436" s="3" t="s">
        <v>25</v>
      </c>
      <c r="V1436" s="3" t="s">
        <v>57</v>
      </c>
      <c r="W1436" s="2">
        <v>38</v>
      </c>
      <c r="X1436" s="2" t="str">
        <f>IF(DatosLimpios[[#This Row],[Incident Resolution Time (in Hours)]]&gt;50,"Tardia",IF(DatosLimpios[[#This Row],[Incident Resolution Time (in Hours)]]&gt;20,"Media","Rapida" ))</f>
        <v>Media</v>
      </c>
    </row>
    <row r="1437" spans="1:24" x14ac:dyDescent="0.25">
      <c r="A1437" s="2">
        <v>1445</v>
      </c>
      <c r="B1437" s="3" t="s">
        <v>26</v>
      </c>
      <c r="C14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437" s="1" t="str">
        <f>IFERROR(VLOOKUP(DatosLimpios[[#This Row],[Paises]], TablaRegiones[],2,FALSE), "Otra")</f>
        <v>Europa</v>
      </c>
      <c r="E1437" s="2">
        <v>2023</v>
      </c>
      <c r="F1437" s="3" t="s">
        <v>22</v>
      </c>
      <c r="G1437" s="2">
        <f xml:space="preserve"> 2025 -DatosLimpios[[#This Row],[Year]]</f>
        <v>2</v>
      </c>
      <c r="H1437" s="1" t="str">
        <f>IF(TRIM(DatosLimpios[[#This Row],[Attack Type]])="","Unknown",PROPER(TRIM(LOWER(DatosLimpios[[#This Row],[Attack Type]]))))</f>
        <v>Man-In-The-Middle</v>
      </c>
      <c r="I1437" s="3" t="s">
        <v>23</v>
      </c>
      <c r="J143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37" s="11">
        <v>2035</v>
      </c>
      <c r="L1437" s="11">
        <f>IF(DatosLimpios[[#This Row],[Financial Loss (in Million $) ]]="",0,ABS(DatosLimpios[[#This Row],[Financial Loss (in Million $) ]]))*1000</f>
        <v>2035000</v>
      </c>
      <c r="M1437" s="11" t="str">
        <f>IF(DatosLimpios[[#This Row],[Perdida economica UNK]]&gt;4000000,"Alta", IF(DatosLimpios[[#This Row],[Perdida economica UNK]]&gt;100000,"Media", "Baja"))</f>
        <v>Media</v>
      </c>
      <c r="N1437" s="18" t="s">
        <v>1485</v>
      </c>
      <c r="O1437" s="3" t="s">
        <v>14</v>
      </c>
      <c r="P1437" s="2">
        <f>IF(DatosLimpios[[#This Row],[Number of Affected Users]]="six hundred",600,VALUE(DatosLimpios[[#This Row],[Number of Affected Users]]))</f>
        <v>140061</v>
      </c>
      <c r="Q1437" s="2">
        <f>IF(DatosLimpios[[#This Row],[Number of Affected Users]]="six hundred",600,VALUE(DatosLimpios[[#This Row],[Number of Affected Users]]))</f>
        <v>140061</v>
      </c>
      <c r="R1437" s="11">
        <f>DatosLimpios[[#This Row],[Perdida economica UNK]] /DatosLimpios[[#This Row],[Nº de Usuarios Afectados]]</f>
        <v>14.529383625705943</v>
      </c>
      <c r="S1437" s="11" t="str">
        <f>IF(DatosLimpios[[#This Row],[Perdida $ por Usuario]]&gt;100, "Grave",IF(DatosLimpios[[#This Row],[Perdida $ por Usuario]]&gt;40, "Moderada","Leve"))</f>
        <v>Leve</v>
      </c>
      <c r="T1437" s="1" t="str">
        <f t="shared" si="22"/>
        <v>Hacker Group</v>
      </c>
      <c r="U1437" s="3" t="s">
        <v>25</v>
      </c>
      <c r="V1437" s="3" t="s">
        <v>31</v>
      </c>
      <c r="W1437" s="2">
        <v>42</v>
      </c>
      <c r="X1437" s="2" t="str">
        <f>IF(DatosLimpios[[#This Row],[Incident Resolution Time (in Hours)]]&gt;50,"Tardia",IF(DatosLimpios[[#This Row],[Incident Resolution Time (in Hours)]]&gt;20,"Media","Rapida" ))</f>
        <v>Media</v>
      </c>
    </row>
    <row r="1438" spans="1:24" x14ac:dyDescent="0.25">
      <c r="A1438" s="2">
        <v>1446</v>
      </c>
      <c r="B1438" s="3" t="s">
        <v>66</v>
      </c>
      <c r="C14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438" s="1" t="str">
        <f>IFERROR(VLOOKUP(DatosLimpios[[#This Row],[Paises]], TablaRegiones[],2,FALSE), "Otra")</f>
        <v>América</v>
      </c>
      <c r="E1438" s="2">
        <v>2021</v>
      </c>
      <c r="F1438" s="3" t="s">
        <v>42</v>
      </c>
      <c r="G1438" s="2">
        <f xml:space="preserve"> 2025 -DatosLimpios[[#This Row],[Year]]</f>
        <v>4</v>
      </c>
      <c r="H1438" s="1" t="str">
        <f>IF(TRIM(DatosLimpios[[#This Row],[Attack Type]])="","Unknown",PROPER(TRIM(LOWER(DatosLimpios[[#This Row],[Attack Type]]))))</f>
        <v>Sql Injection</v>
      </c>
      <c r="I1438" s="3" t="s">
        <v>23</v>
      </c>
      <c r="J143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38" s="11">
        <v>3432</v>
      </c>
      <c r="L1438" s="11">
        <f>IF(DatosLimpios[[#This Row],[Financial Loss (in Million $) ]]="",0,ABS(DatosLimpios[[#This Row],[Financial Loss (in Million $) ]]))*1000</f>
        <v>3432000</v>
      </c>
      <c r="M1438" s="11" t="str">
        <f>IF(DatosLimpios[[#This Row],[Perdida economica UNK]]&gt;4000000,"Alta", IF(DatosLimpios[[#This Row],[Perdida economica UNK]]&gt;100000,"Media", "Baja"))</f>
        <v>Media</v>
      </c>
      <c r="N1438" s="18" t="s">
        <v>1486</v>
      </c>
      <c r="O1438" s="3" t="s">
        <v>14</v>
      </c>
      <c r="P1438" s="2">
        <f>IF(DatosLimpios[[#This Row],[Number of Affected Users]]="six hundred",600,VALUE(DatosLimpios[[#This Row],[Number of Affected Users]]))</f>
        <v>673923</v>
      </c>
      <c r="Q1438" s="2">
        <f>IF(DatosLimpios[[#This Row],[Number of Affected Users]]="six hundred",600,VALUE(DatosLimpios[[#This Row],[Number of Affected Users]]))</f>
        <v>673923</v>
      </c>
      <c r="R1438" s="11">
        <f>DatosLimpios[[#This Row],[Perdida economica UNK]] /DatosLimpios[[#This Row],[Nº de Usuarios Afectados]]</f>
        <v>5.0925699226766259</v>
      </c>
      <c r="S1438" s="11" t="str">
        <f>IF(DatosLimpios[[#This Row],[Perdida $ por Usuario]]&gt;100, "Grave",IF(DatosLimpios[[#This Row],[Perdida $ por Usuario]]&gt;40, "Moderada","Leve"))</f>
        <v>Leve</v>
      </c>
      <c r="T1438" s="1" t="str">
        <f t="shared" si="22"/>
        <v>Hacker Group</v>
      </c>
      <c r="U1438" s="3" t="s">
        <v>15</v>
      </c>
      <c r="V1438" s="3" t="s">
        <v>57</v>
      </c>
      <c r="W1438" s="2">
        <v>3</v>
      </c>
      <c r="X1438" s="2" t="str">
        <f>IF(DatosLimpios[[#This Row],[Incident Resolution Time (in Hours)]]&gt;50,"Tardia",IF(DatosLimpios[[#This Row],[Incident Resolution Time (in Hours)]]&gt;20,"Media","Rapida" ))</f>
        <v>Rapida</v>
      </c>
    </row>
    <row r="1439" spans="1:24" x14ac:dyDescent="0.25">
      <c r="A1439" s="2">
        <v>1447</v>
      </c>
      <c r="B1439" s="3" t="s">
        <v>71</v>
      </c>
      <c r="C14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439" s="1" t="str">
        <f>IFERROR(VLOOKUP(DatosLimpios[[#This Row],[Paises]], TablaRegiones[],2,FALSE), "Otra")</f>
        <v>Asia</v>
      </c>
      <c r="E1439" s="2">
        <v>2017</v>
      </c>
      <c r="F1439" s="3" t="s">
        <v>42</v>
      </c>
      <c r="G1439" s="2">
        <f xml:space="preserve"> 2025 -DatosLimpios[[#This Row],[Year]]</f>
        <v>8</v>
      </c>
      <c r="H1439" s="1" t="str">
        <f>IF(TRIM(DatosLimpios[[#This Row],[Attack Type]])="","Unknown",PROPER(TRIM(LOWER(DatosLimpios[[#This Row],[Attack Type]]))))</f>
        <v>Sql Injection</v>
      </c>
      <c r="I1439" s="3" t="s">
        <v>69</v>
      </c>
      <c r="J143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39" s="11">
        <v>3588</v>
      </c>
      <c r="L1439" s="11">
        <f>IF(DatosLimpios[[#This Row],[Financial Loss (in Million $) ]]="",0,ABS(DatosLimpios[[#This Row],[Financial Loss (in Million $) ]]))*1000</f>
        <v>3588000</v>
      </c>
      <c r="M1439" s="11" t="str">
        <f>IF(DatosLimpios[[#This Row],[Perdida economica UNK]]&gt;4000000,"Alta", IF(DatosLimpios[[#This Row],[Perdida economica UNK]]&gt;100000,"Media", "Baja"))</f>
        <v>Media</v>
      </c>
      <c r="N1439" s="18" t="s">
        <v>1487</v>
      </c>
      <c r="O1439" s="3" t="s">
        <v>33</v>
      </c>
      <c r="P1439" s="2">
        <f>IF(DatosLimpios[[#This Row],[Number of Affected Users]]="six hundred",600,VALUE(DatosLimpios[[#This Row],[Number of Affected Users]]))</f>
        <v>221051</v>
      </c>
      <c r="Q1439" s="2">
        <f>IF(DatosLimpios[[#This Row],[Number of Affected Users]]="six hundred",600,VALUE(DatosLimpios[[#This Row],[Number of Affected Users]]))</f>
        <v>221051</v>
      </c>
      <c r="R1439" s="11">
        <f>DatosLimpios[[#This Row],[Perdida economica UNK]] /DatosLimpios[[#This Row],[Nº de Usuarios Afectados]]</f>
        <v>16.231548375714201</v>
      </c>
      <c r="S1439" s="11" t="str">
        <f>IF(DatosLimpios[[#This Row],[Perdida $ por Usuario]]&gt;100, "Grave",IF(DatosLimpios[[#This Row],[Perdida $ por Usuario]]&gt;40, "Moderada","Leve"))</f>
        <v>Leve</v>
      </c>
      <c r="T1439" s="1" t="str">
        <f t="shared" si="22"/>
        <v>Insider</v>
      </c>
      <c r="U1439" s="3" t="s">
        <v>52</v>
      </c>
      <c r="V1439" s="3" t="s">
        <v>57</v>
      </c>
      <c r="W1439" s="2">
        <v>18</v>
      </c>
      <c r="X1439" s="2" t="str">
        <f>IF(DatosLimpios[[#This Row],[Incident Resolution Time (in Hours)]]&gt;50,"Tardia",IF(DatosLimpios[[#This Row],[Incident Resolution Time (in Hours)]]&gt;20,"Media","Rapida" ))</f>
        <v>Rapida</v>
      </c>
    </row>
    <row r="1440" spans="1:24" x14ac:dyDescent="0.25">
      <c r="A1440" s="2">
        <v>1448</v>
      </c>
      <c r="B1440" s="3" t="s">
        <v>60</v>
      </c>
      <c r="C14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40" s="1" t="str">
        <f>IFERROR(VLOOKUP(DatosLimpios[[#This Row],[Paises]], TablaRegiones[],2,FALSE), "Otra")</f>
        <v>Asia</v>
      </c>
      <c r="E1440" s="2">
        <v>2017</v>
      </c>
      <c r="F1440" s="3" t="s">
        <v>42</v>
      </c>
      <c r="G1440" s="2">
        <f xml:space="preserve"> 2025 -DatosLimpios[[#This Row],[Year]]</f>
        <v>8</v>
      </c>
      <c r="H1440" s="1" t="str">
        <f>IF(TRIM(DatosLimpios[[#This Row],[Attack Type]])="","Unknown",PROPER(TRIM(LOWER(DatosLimpios[[#This Row],[Attack Type]]))))</f>
        <v>Sql Injection</v>
      </c>
      <c r="I1440" s="3" t="s">
        <v>46</v>
      </c>
      <c r="J144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40" s="11">
        <v>3384</v>
      </c>
      <c r="L1440" s="11">
        <f>IF(DatosLimpios[[#This Row],[Financial Loss (in Million $) ]]="",0,ABS(DatosLimpios[[#This Row],[Financial Loss (in Million $) ]]))*1000</f>
        <v>3384000</v>
      </c>
      <c r="M1440" s="11" t="str">
        <f>IF(DatosLimpios[[#This Row],[Perdida economica UNK]]&gt;4000000,"Alta", IF(DatosLimpios[[#This Row],[Perdida economica UNK]]&gt;100000,"Media", "Baja"))</f>
        <v>Media</v>
      </c>
      <c r="N1440" s="18" t="s">
        <v>1488</v>
      </c>
      <c r="O1440" s="3" t="s">
        <v>29</v>
      </c>
      <c r="P1440" s="2">
        <f>IF(DatosLimpios[[#This Row],[Number of Affected Users]]="six hundred",600,VALUE(DatosLimpios[[#This Row],[Number of Affected Users]]))</f>
        <v>442940</v>
      </c>
      <c r="Q1440" s="2">
        <f>IF(DatosLimpios[[#This Row],[Number of Affected Users]]="six hundred",600,VALUE(DatosLimpios[[#This Row],[Number of Affected Users]]))</f>
        <v>442940</v>
      </c>
      <c r="R1440" s="11">
        <f>DatosLimpios[[#This Row],[Perdida economica UNK]] /DatosLimpios[[#This Row],[Nº de Usuarios Afectados]]</f>
        <v>7.6398609292454962</v>
      </c>
      <c r="S1440" s="11" t="str">
        <f>IF(DatosLimpios[[#This Row],[Perdida $ por Usuario]]&gt;100, "Grave",IF(DatosLimpios[[#This Row],[Perdida $ por Usuario]]&gt;40, "Moderada","Leve"))</f>
        <v>Leve</v>
      </c>
      <c r="T1440" s="1" t="str">
        <f t="shared" si="22"/>
        <v>Nation-state</v>
      </c>
      <c r="U1440" s="3" t="s">
        <v>15</v>
      </c>
      <c r="V1440" s="3" t="s">
        <v>31</v>
      </c>
      <c r="W1440" s="2">
        <v>7</v>
      </c>
      <c r="X1440" s="2" t="str">
        <f>IF(DatosLimpios[[#This Row],[Incident Resolution Time (in Hours)]]&gt;50,"Tardia",IF(DatosLimpios[[#This Row],[Incident Resolution Time (in Hours)]]&gt;20,"Media","Rapida" ))</f>
        <v>Rapida</v>
      </c>
    </row>
    <row r="1441" spans="1:24" x14ac:dyDescent="0.25">
      <c r="A1441" s="2">
        <v>1449</v>
      </c>
      <c r="B1441" s="3" t="s">
        <v>60</v>
      </c>
      <c r="C14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41" s="1" t="str">
        <f>IFERROR(VLOOKUP(DatosLimpios[[#This Row],[Paises]], TablaRegiones[],2,FALSE), "Otra")</f>
        <v>Asia</v>
      </c>
      <c r="E1441" s="2">
        <v>2024</v>
      </c>
      <c r="F1441" s="3" t="s">
        <v>42</v>
      </c>
      <c r="G1441" s="2">
        <f xml:space="preserve"> 2025 -DatosLimpios[[#This Row],[Year]]</f>
        <v>1</v>
      </c>
      <c r="H1441" s="1" t="str">
        <f>IF(TRIM(DatosLimpios[[#This Row],[Attack Type]])="","Unknown",PROPER(TRIM(LOWER(DatosLimpios[[#This Row],[Attack Type]]))))</f>
        <v>Sql Injection</v>
      </c>
      <c r="I1441" s="3" t="s">
        <v>27</v>
      </c>
      <c r="J144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41" s="11">
        <v>1721</v>
      </c>
      <c r="L1441" s="11">
        <f>IF(DatosLimpios[[#This Row],[Financial Loss (in Million $) ]]="",0,ABS(DatosLimpios[[#This Row],[Financial Loss (in Million $) ]]))*1000</f>
        <v>1721000</v>
      </c>
      <c r="M1441" s="11" t="str">
        <f>IF(DatosLimpios[[#This Row],[Perdida economica UNK]]&gt;4000000,"Alta", IF(DatosLimpios[[#This Row],[Perdida economica UNK]]&gt;100000,"Media", "Baja"))</f>
        <v>Media</v>
      </c>
      <c r="N1441" s="18" t="s">
        <v>1489</v>
      </c>
      <c r="O1441" s="3" t="s">
        <v>29</v>
      </c>
      <c r="P1441" s="2">
        <f>IF(DatosLimpios[[#This Row],[Number of Affected Users]]="six hundred",600,VALUE(DatosLimpios[[#This Row],[Number of Affected Users]]))</f>
        <v>677688</v>
      </c>
      <c r="Q1441" s="2">
        <f>IF(DatosLimpios[[#This Row],[Number of Affected Users]]="six hundred",600,VALUE(DatosLimpios[[#This Row],[Number of Affected Users]]))</f>
        <v>677688</v>
      </c>
      <c r="R1441" s="11">
        <f>DatosLimpios[[#This Row],[Perdida economica UNK]] /DatosLimpios[[#This Row],[Nº de Usuarios Afectados]]</f>
        <v>2.5395167097543414</v>
      </c>
      <c r="S1441" s="11" t="str">
        <f>IF(DatosLimpios[[#This Row],[Perdida $ por Usuario]]&gt;100, "Grave",IF(DatosLimpios[[#This Row],[Perdida $ por Usuario]]&gt;40, "Moderada","Leve"))</f>
        <v>Leve</v>
      </c>
      <c r="T1441" s="1" t="str">
        <f t="shared" si="22"/>
        <v>Nation-state</v>
      </c>
      <c r="U1441" s="3" t="s">
        <v>52</v>
      </c>
      <c r="V1441" s="3" t="s">
        <v>57</v>
      </c>
      <c r="W1441" s="2">
        <v>31</v>
      </c>
      <c r="X1441" s="2" t="str">
        <f>IF(DatosLimpios[[#This Row],[Incident Resolution Time (in Hours)]]&gt;50,"Tardia",IF(DatosLimpios[[#This Row],[Incident Resolution Time (in Hours)]]&gt;20,"Media","Rapida" ))</f>
        <v>Media</v>
      </c>
    </row>
    <row r="1442" spans="1:24" x14ac:dyDescent="0.25">
      <c r="A1442" s="2">
        <v>1450</v>
      </c>
      <c r="B1442" s="3" t="s">
        <v>60</v>
      </c>
      <c r="C14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42" s="1" t="str">
        <f>IFERROR(VLOOKUP(DatosLimpios[[#This Row],[Paises]], TablaRegiones[],2,FALSE), "Otra")</f>
        <v>Asia</v>
      </c>
      <c r="E1442" s="2">
        <v>2017</v>
      </c>
      <c r="F1442" s="3" t="s">
        <v>17</v>
      </c>
      <c r="G1442" s="2">
        <f xml:space="preserve"> 2025 -DatosLimpios[[#This Row],[Year]]</f>
        <v>8</v>
      </c>
      <c r="H1442" s="1" t="str">
        <f>IF(TRIM(DatosLimpios[[#This Row],[Attack Type]])="","Unknown",PROPER(TRIM(LOWER(DatosLimpios[[#This Row],[Attack Type]]))))</f>
        <v>Ransomware</v>
      </c>
      <c r="I1442" s="3" t="s">
        <v>12</v>
      </c>
      <c r="J144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42" s="11">
        <v>9508</v>
      </c>
      <c r="L1442" s="11">
        <f>IF(DatosLimpios[[#This Row],[Financial Loss (in Million $) ]]="",0,ABS(DatosLimpios[[#This Row],[Financial Loss (in Million $) ]]))*1000</f>
        <v>9508000</v>
      </c>
      <c r="M1442" s="11" t="str">
        <f>IF(DatosLimpios[[#This Row],[Perdida economica UNK]]&gt;4000000,"Alta", IF(DatosLimpios[[#This Row],[Perdida economica UNK]]&gt;100000,"Media", "Baja"))</f>
        <v>Alta</v>
      </c>
      <c r="N1442" s="18" t="s">
        <v>1490</v>
      </c>
      <c r="O1442" s="3" t="s">
        <v>36</v>
      </c>
      <c r="P1442" s="2">
        <f>IF(DatosLimpios[[#This Row],[Number of Affected Users]]="six hundred",600,VALUE(DatosLimpios[[#This Row],[Number of Affected Users]]))</f>
        <v>679860</v>
      </c>
      <c r="Q1442" s="2">
        <f>IF(DatosLimpios[[#This Row],[Number of Affected Users]]="six hundred",600,VALUE(DatosLimpios[[#This Row],[Number of Affected Users]]))</f>
        <v>679860</v>
      </c>
      <c r="R1442" s="11">
        <f>DatosLimpios[[#This Row],[Perdida economica UNK]] /DatosLimpios[[#This Row],[Nº de Usuarios Afectados]]</f>
        <v>13.985232253699291</v>
      </c>
      <c r="S1442" s="11" t="str">
        <f>IF(DatosLimpios[[#This Row],[Perdida $ por Usuario]]&gt;100, "Grave",IF(DatosLimpios[[#This Row],[Perdida $ por Usuario]]&gt;40, "Moderada","Leve"))</f>
        <v>Leve</v>
      </c>
      <c r="T1442" s="1" t="str">
        <f t="shared" si="22"/>
        <v>Unknown</v>
      </c>
      <c r="U1442" s="3" t="s">
        <v>34</v>
      </c>
      <c r="V1442" s="3" t="s">
        <v>57</v>
      </c>
      <c r="W1442" s="2">
        <v>66</v>
      </c>
      <c r="X1442" s="2" t="str">
        <f>IF(DatosLimpios[[#This Row],[Incident Resolution Time (in Hours)]]&gt;50,"Tardia",IF(DatosLimpios[[#This Row],[Incident Resolution Time (in Hours)]]&gt;20,"Media","Rapida" ))</f>
        <v>Tardia</v>
      </c>
    </row>
    <row r="1443" spans="1:24" x14ac:dyDescent="0.25">
      <c r="A1443" s="2">
        <v>1451</v>
      </c>
      <c r="B1443" s="3" t="s">
        <v>32</v>
      </c>
      <c r="C14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443" s="1" t="str">
        <f>IFERROR(VLOOKUP(DatosLimpios[[#This Row],[Paises]], TablaRegiones[],2,FALSE), "Otra")</f>
        <v>Europa</v>
      </c>
      <c r="E1443" s="2">
        <v>2016</v>
      </c>
      <c r="F1443" s="3" t="s">
        <v>50</v>
      </c>
      <c r="G1443" s="2">
        <f xml:space="preserve"> 2025 -DatosLimpios[[#This Row],[Year]]</f>
        <v>9</v>
      </c>
      <c r="H1443" s="1" t="str">
        <f>IF(TRIM(DatosLimpios[[#This Row],[Attack Type]])="","Unknown",PROPER(TRIM(LOWER(DatosLimpios[[#This Row],[Attack Type]]))))</f>
        <v>Phishing</v>
      </c>
      <c r="I1443" s="3" t="s">
        <v>18</v>
      </c>
      <c r="J144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43" s="11">
        <v>2785</v>
      </c>
      <c r="L1443" s="11">
        <f>IF(DatosLimpios[[#This Row],[Financial Loss (in Million $) ]]="",0,ABS(DatosLimpios[[#This Row],[Financial Loss (in Million $) ]]))*1000</f>
        <v>2785000</v>
      </c>
      <c r="M1443" s="11" t="str">
        <f>IF(DatosLimpios[[#This Row],[Perdida economica UNK]]&gt;4000000,"Alta", IF(DatosLimpios[[#This Row],[Perdida economica UNK]]&gt;100000,"Media", "Baja"))</f>
        <v>Media</v>
      </c>
      <c r="N1443" s="18" t="s">
        <v>1491</v>
      </c>
      <c r="O1443" s="3" t="s">
        <v>36</v>
      </c>
      <c r="P1443" s="2">
        <f>IF(DatosLimpios[[#This Row],[Number of Affected Users]]="six hundred",600,VALUE(DatosLimpios[[#This Row],[Number of Affected Users]]))</f>
        <v>963983</v>
      </c>
      <c r="Q1443" s="2">
        <f>IF(DatosLimpios[[#This Row],[Number of Affected Users]]="six hundred",600,VALUE(DatosLimpios[[#This Row],[Number of Affected Users]]))</f>
        <v>963983</v>
      </c>
      <c r="R1443" s="11">
        <f>DatosLimpios[[#This Row],[Perdida economica UNK]] /DatosLimpios[[#This Row],[Nº de Usuarios Afectados]]</f>
        <v>2.8890550974446643</v>
      </c>
      <c r="S1443" s="11" t="str">
        <f>IF(DatosLimpios[[#This Row],[Perdida $ por Usuario]]&gt;100, "Grave",IF(DatosLimpios[[#This Row],[Perdida $ por Usuario]]&gt;40, "Moderada","Leve"))</f>
        <v>Leve</v>
      </c>
      <c r="T1443" s="1" t="str">
        <f t="shared" si="22"/>
        <v>Unknown</v>
      </c>
      <c r="U1443" s="3" t="s">
        <v>52</v>
      </c>
      <c r="V1443" s="3" t="s">
        <v>57</v>
      </c>
      <c r="W1443" s="2">
        <v>45</v>
      </c>
      <c r="X1443" s="2" t="str">
        <f>IF(DatosLimpios[[#This Row],[Incident Resolution Time (in Hours)]]&gt;50,"Tardia",IF(DatosLimpios[[#This Row],[Incident Resolution Time (in Hours)]]&gt;20,"Media","Rapida" ))</f>
        <v>Media</v>
      </c>
    </row>
    <row r="1444" spans="1:24" x14ac:dyDescent="0.25">
      <c r="A1444" s="2">
        <v>1452</v>
      </c>
      <c r="B1444" s="3" t="s">
        <v>26</v>
      </c>
      <c r="C14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444" s="1" t="str">
        <f>IFERROR(VLOOKUP(DatosLimpios[[#This Row],[Paises]], TablaRegiones[],2,FALSE), "Otra")</f>
        <v>Europa</v>
      </c>
      <c r="E1444" s="2">
        <v>2020</v>
      </c>
      <c r="F1444" s="3" t="s">
        <v>39</v>
      </c>
      <c r="G1444" s="2">
        <f xml:space="preserve"> 2025 -DatosLimpios[[#This Row],[Year]]</f>
        <v>5</v>
      </c>
      <c r="H1444" s="1" t="str">
        <f>IF(TRIM(DatosLimpios[[#This Row],[Attack Type]])="","Unknown",PROPER(TRIM(LOWER(DatosLimpios[[#This Row],[Attack Type]]))))</f>
        <v>Ddos</v>
      </c>
      <c r="I1444" s="3" t="s">
        <v>18</v>
      </c>
      <c r="J144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44" s="11">
        <v>1852</v>
      </c>
      <c r="L1444" s="11">
        <f>IF(DatosLimpios[[#This Row],[Financial Loss (in Million $) ]]="",0,ABS(DatosLimpios[[#This Row],[Financial Loss (in Million $) ]]))*1000</f>
        <v>1852000</v>
      </c>
      <c r="M1444" s="11" t="str">
        <f>IF(DatosLimpios[[#This Row],[Perdida economica UNK]]&gt;4000000,"Alta", IF(DatosLimpios[[#This Row],[Perdida economica UNK]]&gt;100000,"Media", "Baja"))</f>
        <v>Media</v>
      </c>
      <c r="N1444" s="18" t="s">
        <v>1492</v>
      </c>
      <c r="O1444" s="3" t="s">
        <v>36</v>
      </c>
      <c r="P1444" s="2">
        <f>IF(DatosLimpios[[#This Row],[Number of Affected Users]]="six hundred",600,VALUE(DatosLimpios[[#This Row],[Number of Affected Users]]))</f>
        <v>125100</v>
      </c>
      <c r="Q1444" s="2">
        <f>IF(DatosLimpios[[#This Row],[Number of Affected Users]]="six hundred",600,VALUE(DatosLimpios[[#This Row],[Number of Affected Users]]))</f>
        <v>125100</v>
      </c>
      <c r="R1444" s="11">
        <f>DatosLimpios[[#This Row],[Perdida economica UNK]] /DatosLimpios[[#This Row],[Nº de Usuarios Afectados]]</f>
        <v>14.804156674660272</v>
      </c>
      <c r="S1444" s="11" t="str">
        <f>IF(DatosLimpios[[#This Row],[Perdida $ por Usuario]]&gt;100, "Grave",IF(DatosLimpios[[#This Row],[Perdida $ por Usuario]]&gt;40, "Moderada","Leve"))</f>
        <v>Leve</v>
      </c>
      <c r="T1444" s="1" t="str">
        <f t="shared" si="22"/>
        <v>Unknown</v>
      </c>
      <c r="U1444" s="3" t="s">
        <v>25</v>
      </c>
      <c r="V1444" s="3" t="s">
        <v>16</v>
      </c>
      <c r="W1444" s="2">
        <v>61</v>
      </c>
      <c r="X1444" s="2" t="str">
        <f>IF(DatosLimpios[[#This Row],[Incident Resolution Time (in Hours)]]&gt;50,"Tardia",IF(DatosLimpios[[#This Row],[Incident Resolution Time (in Hours)]]&gt;20,"Media","Rapida" ))</f>
        <v>Tardia</v>
      </c>
    </row>
    <row r="1445" spans="1:24" x14ac:dyDescent="0.25">
      <c r="A1445" s="2">
        <v>1453</v>
      </c>
      <c r="B1445" s="3" t="s">
        <v>10</v>
      </c>
      <c r="C14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45" s="1" t="str">
        <f>IFERROR(VLOOKUP(DatosLimpios[[#This Row],[Paises]], TablaRegiones[],2,FALSE), "Otra")</f>
        <v>Asia</v>
      </c>
      <c r="E1445" s="2">
        <v>2016</v>
      </c>
      <c r="F1445" s="3" t="s">
        <v>39</v>
      </c>
      <c r="G1445" s="2">
        <f xml:space="preserve"> 2025 -DatosLimpios[[#This Row],[Year]]</f>
        <v>9</v>
      </c>
      <c r="H1445" s="1" t="str">
        <f>IF(TRIM(DatosLimpios[[#This Row],[Attack Type]])="","Unknown",PROPER(TRIM(LOWER(DatosLimpios[[#This Row],[Attack Type]]))))</f>
        <v>Ddos</v>
      </c>
      <c r="I1445" s="3" t="s">
        <v>12</v>
      </c>
      <c r="J144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45" s="11">
        <v>8131</v>
      </c>
      <c r="L1445" s="11">
        <f>IF(DatosLimpios[[#This Row],[Financial Loss (in Million $) ]]="",0,ABS(DatosLimpios[[#This Row],[Financial Loss (in Million $) ]]))*1000</f>
        <v>8131000</v>
      </c>
      <c r="M1445" s="11" t="str">
        <f>IF(DatosLimpios[[#This Row],[Perdida economica UNK]]&gt;4000000,"Alta", IF(DatosLimpios[[#This Row],[Perdida economica UNK]]&gt;100000,"Media", "Baja"))</f>
        <v>Alta</v>
      </c>
      <c r="N1445" s="18" t="s">
        <v>1493</v>
      </c>
      <c r="O1445" s="3" t="s">
        <v>14</v>
      </c>
      <c r="P1445" s="2">
        <f>IF(DatosLimpios[[#This Row],[Number of Affected Users]]="six hundred",600,VALUE(DatosLimpios[[#This Row],[Number of Affected Users]]))</f>
        <v>815317</v>
      </c>
      <c r="Q1445" s="2">
        <f>IF(DatosLimpios[[#This Row],[Number of Affected Users]]="six hundred",600,VALUE(DatosLimpios[[#This Row],[Number of Affected Users]]))</f>
        <v>815317</v>
      </c>
      <c r="R1445" s="11">
        <f>DatosLimpios[[#This Row],[Perdida economica UNK]] /DatosLimpios[[#This Row],[Nº de Usuarios Afectados]]</f>
        <v>9.9728081224848744</v>
      </c>
      <c r="S1445" s="11" t="str">
        <f>IF(DatosLimpios[[#This Row],[Perdida $ por Usuario]]&gt;100, "Grave",IF(DatosLimpios[[#This Row],[Perdida $ por Usuario]]&gt;40, "Moderada","Leve"))</f>
        <v>Leve</v>
      </c>
      <c r="T1445" s="1" t="str">
        <f t="shared" si="22"/>
        <v>Hacker Group</v>
      </c>
      <c r="U1445" s="3" t="s">
        <v>34</v>
      </c>
      <c r="V1445" s="3" t="s">
        <v>37</v>
      </c>
      <c r="W1445" s="2">
        <v>72</v>
      </c>
      <c r="X1445" s="2" t="str">
        <f>IF(DatosLimpios[[#This Row],[Incident Resolution Time (in Hours)]]&gt;50,"Tardia",IF(DatosLimpios[[#This Row],[Incident Resolution Time (in Hours)]]&gt;20,"Media","Rapida" ))</f>
        <v>Tardia</v>
      </c>
    </row>
    <row r="1446" spans="1:24" x14ac:dyDescent="0.25">
      <c r="A1446" s="2">
        <v>1454</v>
      </c>
      <c r="B1446" s="3" t="s">
        <v>10</v>
      </c>
      <c r="C14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46" s="1" t="str">
        <f>IFERROR(VLOOKUP(DatosLimpios[[#This Row],[Paises]], TablaRegiones[],2,FALSE), "Otra")</f>
        <v>Asia</v>
      </c>
      <c r="E1446" s="2">
        <v>2020</v>
      </c>
      <c r="F1446" s="3" t="s">
        <v>22</v>
      </c>
      <c r="G1446" s="2">
        <f xml:space="preserve"> 2025 -DatosLimpios[[#This Row],[Year]]</f>
        <v>5</v>
      </c>
      <c r="H1446" s="1" t="str">
        <f>IF(TRIM(DatosLimpios[[#This Row],[Attack Type]])="","Unknown",PROPER(TRIM(LOWER(DatosLimpios[[#This Row],[Attack Type]]))))</f>
        <v>Man-In-The-Middle</v>
      </c>
      <c r="I1446" s="3" t="s">
        <v>18</v>
      </c>
      <c r="J144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46" s="11">
        <v>3482</v>
      </c>
      <c r="L1446" s="11">
        <f>IF(DatosLimpios[[#This Row],[Financial Loss (in Million $) ]]="",0,ABS(DatosLimpios[[#This Row],[Financial Loss (in Million $) ]]))*1000</f>
        <v>3482000</v>
      </c>
      <c r="M1446" s="11" t="str">
        <f>IF(DatosLimpios[[#This Row],[Perdida economica UNK]]&gt;4000000,"Alta", IF(DatosLimpios[[#This Row],[Perdida economica UNK]]&gt;100000,"Media", "Baja"))</f>
        <v>Media</v>
      </c>
      <c r="N1446" s="18" t="s">
        <v>1494</v>
      </c>
      <c r="O1446" s="3" t="s">
        <v>29</v>
      </c>
      <c r="P1446" s="2">
        <f>IF(DatosLimpios[[#This Row],[Number of Affected Users]]="six hundred",600,VALUE(DatosLimpios[[#This Row],[Number of Affected Users]]))</f>
        <v>500252</v>
      </c>
      <c r="Q1446" s="2">
        <f>IF(DatosLimpios[[#This Row],[Number of Affected Users]]="six hundred",600,VALUE(DatosLimpios[[#This Row],[Number of Affected Users]]))</f>
        <v>500252</v>
      </c>
      <c r="R1446" s="11">
        <f>DatosLimpios[[#This Row],[Perdida economica UNK]] /DatosLimpios[[#This Row],[Nº de Usuarios Afectados]]</f>
        <v>6.9604919120763133</v>
      </c>
      <c r="S1446" s="11" t="str">
        <f>IF(DatosLimpios[[#This Row],[Perdida $ por Usuario]]&gt;100, "Grave",IF(DatosLimpios[[#This Row],[Perdida $ por Usuario]]&gt;40, "Moderada","Leve"))</f>
        <v>Leve</v>
      </c>
      <c r="T1446" s="1" t="str">
        <f t="shared" si="22"/>
        <v>Nation-state</v>
      </c>
      <c r="U1446" s="3" t="s">
        <v>52</v>
      </c>
      <c r="V1446" s="3" t="s">
        <v>37</v>
      </c>
      <c r="W1446" s="2">
        <v>29</v>
      </c>
      <c r="X1446" s="2" t="str">
        <f>IF(DatosLimpios[[#This Row],[Incident Resolution Time (in Hours)]]&gt;50,"Tardia",IF(DatosLimpios[[#This Row],[Incident Resolution Time (in Hours)]]&gt;20,"Media","Rapida" ))</f>
        <v>Media</v>
      </c>
    </row>
    <row r="1447" spans="1:24" x14ac:dyDescent="0.25">
      <c r="A1447" s="2">
        <v>1455</v>
      </c>
      <c r="B1447" s="3" t="s">
        <v>45</v>
      </c>
      <c r="C14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47" s="1" t="str">
        <f>IFERROR(VLOOKUP(DatosLimpios[[#This Row],[Paises]], TablaRegiones[],2,FALSE), "Otra")</f>
        <v>Asia</v>
      </c>
      <c r="E1447" s="2">
        <v>2018</v>
      </c>
      <c r="F1447" s="3" t="s">
        <v>39</v>
      </c>
      <c r="G1447" s="2">
        <f xml:space="preserve"> 2025 -DatosLimpios[[#This Row],[Year]]</f>
        <v>7</v>
      </c>
      <c r="H1447" s="1" t="str">
        <f>IF(TRIM(DatosLimpios[[#This Row],[Attack Type]])="","Unknown",PROPER(TRIM(LOWER(DatosLimpios[[#This Row],[Attack Type]]))))</f>
        <v>Ddos</v>
      </c>
      <c r="I1447" s="3" t="s">
        <v>12</v>
      </c>
      <c r="J144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47" s="11">
        <v>553</v>
      </c>
      <c r="L1447" s="11">
        <f>IF(DatosLimpios[[#This Row],[Financial Loss (in Million $) ]]="",0,ABS(DatosLimpios[[#This Row],[Financial Loss (in Million $) ]]))*1000</f>
        <v>553000</v>
      </c>
      <c r="M1447" s="11" t="str">
        <f>IF(DatosLimpios[[#This Row],[Perdida economica UNK]]&gt;4000000,"Alta", IF(DatosLimpios[[#This Row],[Perdida economica UNK]]&gt;100000,"Media", "Baja"))</f>
        <v>Media</v>
      </c>
      <c r="N1447" s="18" t="s">
        <v>1495</v>
      </c>
      <c r="O1447" s="3" t="s">
        <v>36</v>
      </c>
      <c r="P1447" s="2">
        <f>IF(DatosLimpios[[#This Row],[Number of Affected Users]]="six hundred",600,VALUE(DatosLimpios[[#This Row],[Number of Affected Users]]))</f>
        <v>512953</v>
      </c>
      <c r="Q1447" s="2">
        <f>IF(DatosLimpios[[#This Row],[Number of Affected Users]]="six hundred",600,VALUE(DatosLimpios[[#This Row],[Number of Affected Users]]))</f>
        <v>512953</v>
      </c>
      <c r="R1447" s="11">
        <f>DatosLimpios[[#This Row],[Perdida economica UNK]] /DatosLimpios[[#This Row],[Nº de Usuarios Afectados]]</f>
        <v>1.0780714802330817</v>
      </c>
      <c r="S1447" s="11" t="str">
        <f>IF(DatosLimpios[[#This Row],[Perdida $ por Usuario]]&gt;100, "Grave",IF(DatosLimpios[[#This Row],[Perdida $ por Usuario]]&gt;40, "Moderada","Leve"))</f>
        <v>Leve</v>
      </c>
      <c r="T1447" s="1" t="str">
        <f t="shared" si="22"/>
        <v>Unknown</v>
      </c>
      <c r="U1447" s="3" t="s">
        <v>25</v>
      </c>
      <c r="V1447" s="3" t="s">
        <v>49</v>
      </c>
      <c r="W1447" s="2">
        <v>57</v>
      </c>
      <c r="X1447" s="2" t="str">
        <f>IF(DatosLimpios[[#This Row],[Incident Resolution Time (in Hours)]]&gt;50,"Tardia",IF(DatosLimpios[[#This Row],[Incident Resolution Time (in Hours)]]&gt;20,"Media","Rapida" ))</f>
        <v>Tardia</v>
      </c>
    </row>
    <row r="1448" spans="1:24" x14ac:dyDescent="0.25">
      <c r="A1448" s="2">
        <v>1456</v>
      </c>
      <c r="B1448" s="3" t="s">
        <v>45</v>
      </c>
      <c r="C14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48" s="1" t="str">
        <f>IFERROR(VLOOKUP(DatosLimpios[[#This Row],[Paises]], TablaRegiones[],2,FALSE), "Otra")</f>
        <v>Asia</v>
      </c>
      <c r="E1448" s="2">
        <v>2023</v>
      </c>
      <c r="F1448" s="3" t="s">
        <v>50</v>
      </c>
      <c r="G1448" s="2">
        <f xml:space="preserve"> 2025 -DatosLimpios[[#This Row],[Year]]</f>
        <v>2</v>
      </c>
      <c r="H1448" s="1" t="str">
        <f>IF(TRIM(DatosLimpios[[#This Row],[Attack Type]])="","Unknown",PROPER(TRIM(LOWER(DatosLimpios[[#This Row],[Attack Type]]))))</f>
        <v>Phishing</v>
      </c>
      <c r="I1448" s="3" t="s">
        <v>23</v>
      </c>
      <c r="J144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48" s="11">
        <v>8871</v>
      </c>
      <c r="L1448" s="11">
        <f>IF(DatosLimpios[[#This Row],[Financial Loss (in Million $) ]]="",0,ABS(DatosLimpios[[#This Row],[Financial Loss (in Million $) ]]))*1000</f>
        <v>8871000</v>
      </c>
      <c r="M1448" s="11" t="str">
        <f>IF(DatosLimpios[[#This Row],[Perdida economica UNK]]&gt;4000000,"Alta", IF(DatosLimpios[[#This Row],[Perdida economica UNK]]&gt;100000,"Media", "Baja"))</f>
        <v>Alta</v>
      </c>
      <c r="N1448" s="18" t="s">
        <v>1496</v>
      </c>
      <c r="O1448" s="3" t="s">
        <v>14</v>
      </c>
      <c r="P1448" s="2">
        <f>IF(DatosLimpios[[#This Row],[Number of Affected Users]]="six hundred",600,VALUE(DatosLimpios[[#This Row],[Number of Affected Users]]))</f>
        <v>337377</v>
      </c>
      <c r="Q1448" s="2">
        <f>IF(DatosLimpios[[#This Row],[Number of Affected Users]]="six hundred",600,VALUE(DatosLimpios[[#This Row],[Number of Affected Users]]))</f>
        <v>337377</v>
      </c>
      <c r="R1448" s="11">
        <f>DatosLimpios[[#This Row],[Perdida economica UNK]] /DatosLimpios[[#This Row],[Nº de Usuarios Afectados]]</f>
        <v>26.294027156563725</v>
      </c>
      <c r="S1448" s="11" t="str">
        <f>IF(DatosLimpios[[#This Row],[Perdida $ por Usuario]]&gt;100, "Grave",IF(DatosLimpios[[#This Row],[Perdida $ por Usuario]]&gt;40, "Moderada","Leve"))</f>
        <v>Leve</v>
      </c>
      <c r="T1448" s="1" t="str">
        <f t="shared" si="22"/>
        <v>Hacker Group</v>
      </c>
      <c r="U1448" s="3" t="s">
        <v>34</v>
      </c>
      <c r="V1448" s="3" t="s">
        <v>31</v>
      </c>
      <c r="W1448" s="2">
        <v>23</v>
      </c>
      <c r="X1448" s="2" t="str">
        <f>IF(DatosLimpios[[#This Row],[Incident Resolution Time (in Hours)]]&gt;50,"Tardia",IF(DatosLimpios[[#This Row],[Incident Resolution Time (in Hours)]]&gt;20,"Media","Rapida" ))</f>
        <v>Media</v>
      </c>
    </row>
    <row r="1449" spans="1:24" x14ac:dyDescent="0.25">
      <c r="A1449" s="2">
        <v>1457</v>
      </c>
      <c r="B1449" s="3" t="s">
        <v>45</v>
      </c>
      <c r="C14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49" s="1" t="str">
        <f>IFERROR(VLOOKUP(DatosLimpios[[#This Row],[Paises]], TablaRegiones[],2,FALSE), "Otra")</f>
        <v>Asia</v>
      </c>
      <c r="E1449" s="2">
        <v>2024</v>
      </c>
      <c r="F1449" s="3" t="s">
        <v>39</v>
      </c>
      <c r="G1449" s="2">
        <f xml:space="preserve"> 2025 -DatosLimpios[[#This Row],[Year]]</f>
        <v>1</v>
      </c>
      <c r="H1449" s="1" t="str">
        <f>IF(TRIM(DatosLimpios[[#This Row],[Attack Type]])="","Unknown",PROPER(TRIM(LOWER(DatosLimpios[[#This Row],[Attack Type]]))))</f>
        <v>Ddos</v>
      </c>
      <c r="I1449" s="3" t="s">
        <v>18</v>
      </c>
      <c r="J144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49" s="11">
        <v>6</v>
      </c>
      <c r="L1449" s="11">
        <f>IF(DatosLimpios[[#This Row],[Financial Loss (in Million $) ]]="",0,ABS(DatosLimpios[[#This Row],[Financial Loss (in Million $) ]]))*1000</f>
        <v>6000</v>
      </c>
      <c r="M1449" s="11" t="str">
        <f>IF(DatosLimpios[[#This Row],[Perdida economica UNK]]&gt;4000000,"Alta", IF(DatosLimpios[[#This Row],[Perdida economica UNK]]&gt;100000,"Media", "Baja"))</f>
        <v>Baja</v>
      </c>
      <c r="N1449" s="18" t="s">
        <v>1497</v>
      </c>
      <c r="O1449" s="3" t="s">
        <v>33</v>
      </c>
      <c r="P1449" s="2">
        <f>IF(DatosLimpios[[#This Row],[Number of Affected Users]]="six hundred",600,VALUE(DatosLimpios[[#This Row],[Number of Affected Users]]))</f>
        <v>766733</v>
      </c>
      <c r="Q1449" s="2">
        <f>IF(DatosLimpios[[#This Row],[Number of Affected Users]]="six hundred",600,VALUE(DatosLimpios[[#This Row],[Number of Affected Users]]))</f>
        <v>766733</v>
      </c>
      <c r="R1449" s="11">
        <f>DatosLimpios[[#This Row],[Perdida economica UNK]] /DatosLimpios[[#This Row],[Nº de Usuarios Afectados]]</f>
        <v>7.8254098884487817E-3</v>
      </c>
      <c r="S1449" s="11" t="str">
        <f>IF(DatosLimpios[[#This Row],[Perdida $ por Usuario]]&gt;100, "Grave",IF(DatosLimpios[[#This Row],[Perdida $ por Usuario]]&gt;40, "Moderada","Leve"))</f>
        <v>Leve</v>
      </c>
      <c r="T1449" s="1" t="str">
        <f t="shared" si="22"/>
        <v>Insider</v>
      </c>
      <c r="U1449" s="3" t="s">
        <v>52</v>
      </c>
      <c r="V1449" s="3" t="s">
        <v>31</v>
      </c>
      <c r="W1449" s="2">
        <v>55</v>
      </c>
      <c r="X1449" s="2" t="str">
        <f>IF(DatosLimpios[[#This Row],[Incident Resolution Time (in Hours)]]&gt;50,"Tardia",IF(DatosLimpios[[#This Row],[Incident Resolution Time (in Hours)]]&gt;20,"Media","Rapida" ))</f>
        <v>Tardia</v>
      </c>
    </row>
    <row r="1450" spans="1:24" x14ac:dyDescent="0.25">
      <c r="A1450" s="2">
        <v>1458</v>
      </c>
      <c r="B1450" s="3" t="s">
        <v>87</v>
      </c>
      <c r="C14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50" s="1" t="str">
        <f>IFERROR(VLOOKUP(DatosLimpios[[#This Row],[Paises]], TablaRegiones[],2,FALSE), "Otra")</f>
        <v>América</v>
      </c>
      <c r="E1450" s="2">
        <v>2023</v>
      </c>
      <c r="F1450" s="3" t="s">
        <v>63</v>
      </c>
      <c r="G1450" s="2">
        <f xml:space="preserve"> 2025 -DatosLimpios[[#This Row],[Year]]</f>
        <v>2</v>
      </c>
      <c r="H1450" s="1" t="str">
        <f>IF(TRIM(DatosLimpios[[#This Row],[Attack Type]])="","Unknown",PROPER(TRIM(LOWER(DatosLimpios[[#This Row],[Attack Type]]))))</f>
        <v>Malware</v>
      </c>
      <c r="I1450" s="3" t="s">
        <v>18</v>
      </c>
      <c r="J145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50" s="11">
        <v>5002</v>
      </c>
      <c r="L1450" s="11">
        <f>IF(DatosLimpios[[#This Row],[Financial Loss (in Million $) ]]="",0,ABS(DatosLimpios[[#This Row],[Financial Loss (in Million $) ]]))*1000</f>
        <v>5002000</v>
      </c>
      <c r="M1450" s="11" t="str">
        <f>IF(DatosLimpios[[#This Row],[Perdida economica UNK]]&gt;4000000,"Alta", IF(DatosLimpios[[#This Row],[Perdida economica UNK]]&gt;100000,"Media", "Baja"))</f>
        <v>Alta</v>
      </c>
      <c r="N1450" s="18" t="s">
        <v>1498</v>
      </c>
      <c r="O1450" s="3" t="s">
        <v>29</v>
      </c>
      <c r="P1450" s="2">
        <f>IF(DatosLimpios[[#This Row],[Number of Affected Users]]="six hundred",600,VALUE(DatosLimpios[[#This Row],[Number of Affected Users]]))</f>
        <v>578310</v>
      </c>
      <c r="Q1450" s="2">
        <f>IF(DatosLimpios[[#This Row],[Number of Affected Users]]="six hundred",600,VALUE(DatosLimpios[[#This Row],[Number of Affected Users]]))</f>
        <v>578310</v>
      </c>
      <c r="R1450" s="11">
        <f>DatosLimpios[[#This Row],[Perdida economica UNK]] /DatosLimpios[[#This Row],[Nº de Usuarios Afectados]]</f>
        <v>8.6493403192059617</v>
      </c>
      <c r="S1450" s="11" t="str">
        <f>IF(DatosLimpios[[#This Row],[Perdida $ por Usuario]]&gt;100, "Grave",IF(DatosLimpios[[#This Row],[Perdida $ por Usuario]]&gt;40, "Moderada","Leve"))</f>
        <v>Leve</v>
      </c>
      <c r="T1450" s="1" t="str">
        <f t="shared" si="22"/>
        <v>Nation-state</v>
      </c>
      <c r="U1450" s="3" t="s">
        <v>25</v>
      </c>
      <c r="V1450" s="3" t="s">
        <v>37</v>
      </c>
      <c r="W1450" s="2">
        <v>15</v>
      </c>
      <c r="X1450" s="2" t="str">
        <f>IF(DatosLimpios[[#This Row],[Incident Resolution Time (in Hours)]]&gt;50,"Tardia",IF(DatosLimpios[[#This Row],[Incident Resolution Time (in Hours)]]&gt;20,"Media","Rapida" ))</f>
        <v>Rapida</v>
      </c>
    </row>
    <row r="1451" spans="1:24" x14ac:dyDescent="0.25">
      <c r="A1451" s="2">
        <v>1459</v>
      </c>
      <c r="B1451" s="3" t="s">
        <v>41</v>
      </c>
      <c r="C14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51" s="1" t="str">
        <f>IFERROR(VLOOKUP(DatosLimpios[[#This Row],[Paises]], TablaRegiones[],2,FALSE), "Otra")</f>
        <v>Europa</v>
      </c>
      <c r="E1451" s="2">
        <v>2022</v>
      </c>
      <c r="F1451" s="3" t="s">
        <v>22</v>
      </c>
      <c r="G1451" s="2">
        <f xml:space="preserve"> 2025 -DatosLimpios[[#This Row],[Year]]</f>
        <v>3</v>
      </c>
      <c r="H1451" s="1" t="str">
        <f>IF(TRIM(DatosLimpios[[#This Row],[Attack Type]])="","Unknown",PROPER(TRIM(LOWER(DatosLimpios[[#This Row],[Attack Type]]))))</f>
        <v>Man-In-The-Middle</v>
      </c>
      <c r="I1451" s="3" t="s">
        <v>27</v>
      </c>
      <c r="J145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51" s="11">
        <v>1296</v>
      </c>
      <c r="L1451" s="11">
        <f>IF(DatosLimpios[[#This Row],[Financial Loss (in Million $) ]]="",0,ABS(DatosLimpios[[#This Row],[Financial Loss (in Million $) ]]))*1000</f>
        <v>1296000</v>
      </c>
      <c r="M1451" s="11" t="str">
        <f>IF(DatosLimpios[[#This Row],[Perdida economica UNK]]&gt;4000000,"Alta", IF(DatosLimpios[[#This Row],[Perdida economica UNK]]&gt;100000,"Media", "Baja"))</f>
        <v>Media</v>
      </c>
      <c r="N1451" s="18" t="s">
        <v>1499</v>
      </c>
      <c r="O1451" s="3" t="s">
        <v>33</v>
      </c>
      <c r="P1451" s="2">
        <f>IF(DatosLimpios[[#This Row],[Number of Affected Users]]="six hundred",600,VALUE(DatosLimpios[[#This Row],[Number of Affected Users]]))</f>
        <v>255574</v>
      </c>
      <c r="Q1451" s="2">
        <f>IF(DatosLimpios[[#This Row],[Number of Affected Users]]="six hundred",600,VALUE(DatosLimpios[[#This Row],[Number of Affected Users]]))</f>
        <v>255574</v>
      </c>
      <c r="R1451" s="11">
        <f>DatosLimpios[[#This Row],[Perdida economica UNK]] /DatosLimpios[[#This Row],[Nº de Usuarios Afectados]]</f>
        <v>5.0709383583619614</v>
      </c>
      <c r="S1451" s="11" t="str">
        <f>IF(DatosLimpios[[#This Row],[Perdida $ por Usuario]]&gt;100, "Grave",IF(DatosLimpios[[#This Row],[Perdida $ por Usuario]]&gt;40, "Moderada","Leve"))</f>
        <v>Leve</v>
      </c>
      <c r="T1451" s="1" t="str">
        <f t="shared" si="22"/>
        <v>Insider</v>
      </c>
      <c r="U1451" s="3" t="s">
        <v>34</v>
      </c>
      <c r="V1451" s="3" t="s">
        <v>49</v>
      </c>
      <c r="W1451" s="2">
        <v>69</v>
      </c>
      <c r="X1451" s="2" t="str">
        <f>IF(DatosLimpios[[#This Row],[Incident Resolution Time (in Hours)]]&gt;50,"Tardia",IF(DatosLimpios[[#This Row],[Incident Resolution Time (in Hours)]]&gt;20,"Media","Rapida" ))</f>
        <v>Tardia</v>
      </c>
    </row>
    <row r="1452" spans="1:24" x14ac:dyDescent="0.25">
      <c r="A1452" s="2">
        <v>1460</v>
      </c>
      <c r="B1452" s="3" t="s">
        <v>10</v>
      </c>
      <c r="C14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52" s="1" t="str">
        <f>IFERROR(VLOOKUP(DatosLimpios[[#This Row],[Paises]], TablaRegiones[],2,FALSE), "Otra")</f>
        <v>Asia</v>
      </c>
      <c r="E1452" s="2">
        <v>2023</v>
      </c>
      <c r="F1452" s="3" t="s">
        <v>50</v>
      </c>
      <c r="G1452" s="2">
        <f xml:space="preserve"> 2025 -DatosLimpios[[#This Row],[Year]]</f>
        <v>2</v>
      </c>
      <c r="H1452" s="1" t="str">
        <f>IF(TRIM(DatosLimpios[[#This Row],[Attack Type]])="","Unknown",PROPER(TRIM(LOWER(DatosLimpios[[#This Row],[Attack Type]]))))</f>
        <v>Phishing</v>
      </c>
      <c r="I1452" s="3" t="s">
        <v>23</v>
      </c>
      <c r="J145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52" s="11">
        <v>4358</v>
      </c>
      <c r="L1452" s="11">
        <f>IF(DatosLimpios[[#This Row],[Financial Loss (in Million $) ]]="",0,ABS(DatosLimpios[[#This Row],[Financial Loss (in Million $) ]]))*1000</f>
        <v>4358000</v>
      </c>
      <c r="M1452" s="11" t="str">
        <f>IF(DatosLimpios[[#This Row],[Perdida economica UNK]]&gt;4000000,"Alta", IF(DatosLimpios[[#This Row],[Perdida economica UNK]]&gt;100000,"Media", "Baja"))</f>
        <v>Alta</v>
      </c>
      <c r="N1452" s="18" t="s">
        <v>1500</v>
      </c>
      <c r="O1452" s="3" t="s">
        <v>29</v>
      </c>
      <c r="P1452" s="2">
        <f>IF(DatosLimpios[[#This Row],[Number of Affected Users]]="six hundred",600,VALUE(DatosLimpios[[#This Row],[Number of Affected Users]]))</f>
        <v>169152</v>
      </c>
      <c r="Q1452" s="2">
        <f>IF(DatosLimpios[[#This Row],[Number of Affected Users]]="six hundred",600,VALUE(DatosLimpios[[#This Row],[Number of Affected Users]]))</f>
        <v>169152</v>
      </c>
      <c r="R1452" s="11">
        <f>DatosLimpios[[#This Row],[Perdida economica UNK]] /DatosLimpios[[#This Row],[Nº de Usuarios Afectados]]</f>
        <v>25.763810064320847</v>
      </c>
      <c r="S1452" s="11" t="str">
        <f>IF(DatosLimpios[[#This Row],[Perdida $ por Usuario]]&gt;100, "Grave",IF(DatosLimpios[[#This Row],[Perdida $ por Usuario]]&gt;40, "Moderada","Leve"))</f>
        <v>Leve</v>
      </c>
      <c r="T1452" s="1" t="str">
        <f t="shared" si="22"/>
        <v>Nation-state</v>
      </c>
      <c r="U1452" s="3" t="s">
        <v>15</v>
      </c>
      <c r="V1452" s="3" t="s">
        <v>57</v>
      </c>
      <c r="W1452" s="2">
        <v>49</v>
      </c>
      <c r="X1452" s="2" t="str">
        <f>IF(DatosLimpios[[#This Row],[Incident Resolution Time (in Hours)]]&gt;50,"Tardia",IF(DatosLimpios[[#This Row],[Incident Resolution Time (in Hours)]]&gt;20,"Media","Rapida" ))</f>
        <v>Media</v>
      </c>
    </row>
    <row r="1453" spans="1:24" x14ac:dyDescent="0.25">
      <c r="A1453" s="2">
        <v>1461</v>
      </c>
      <c r="B1453" s="3" t="s">
        <v>87</v>
      </c>
      <c r="C14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53" s="1" t="str">
        <f>IFERROR(VLOOKUP(DatosLimpios[[#This Row],[Paises]], TablaRegiones[],2,FALSE), "Otra")</f>
        <v>América</v>
      </c>
      <c r="E1453" s="2">
        <v>2020</v>
      </c>
      <c r="F1453" s="3" t="s">
        <v>22</v>
      </c>
      <c r="G1453" s="2">
        <f xml:space="preserve"> 2025 -DatosLimpios[[#This Row],[Year]]</f>
        <v>5</v>
      </c>
      <c r="H1453" s="1" t="str">
        <f>IF(TRIM(DatosLimpios[[#This Row],[Attack Type]])="","Unknown",PROPER(TRIM(LOWER(DatosLimpios[[#This Row],[Attack Type]]))))</f>
        <v>Man-In-The-Middle</v>
      </c>
      <c r="I1453" s="3" t="s">
        <v>23</v>
      </c>
      <c r="J145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53" s="11">
        <v>3322</v>
      </c>
      <c r="L1453" s="11">
        <f>IF(DatosLimpios[[#This Row],[Financial Loss (in Million $) ]]="",0,ABS(DatosLimpios[[#This Row],[Financial Loss (in Million $) ]]))*1000</f>
        <v>3322000</v>
      </c>
      <c r="M1453" s="11" t="str">
        <f>IF(DatosLimpios[[#This Row],[Perdida economica UNK]]&gt;4000000,"Alta", IF(DatosLimpios[[#This Row],[Perdida economica UNK]]&gt;100000,"Media", "Baja"))</f>
        <v>Media</v>
      </c>
      <c r="N1453" s="18" t="s">
        <v>1501</v>
      </c>
      <c r="O1453" s="3" t="s">
        <v>36</v>
      </c>
      <c r="P1453" s="2">
        <f>IF(DatosLimpios[[#This Row],[Number of Affected Users]]="six hundred",600,VALUE(DatosLimpios[[#This Row],[Number of Affected Users]]))</f>
        <v>216472</v>
      </c>
      <c r="Q1453" s="2">
        <f>IF(DatosLimpios[[#This Row],[Number of Affected Users]]="six hundred",600,VALUE(DatosLimpios[[#This Row],[Number of Affected Users]]))</f>
        <v>216472</v>
      </c>
      <c r="R1453" s="11">
        <f>DatosLimpios[[#This Row],[Perdida economica UNK]] /DatosLimpios[[#This Row],[Nº de Usuarios Afectados]]</f>
        <v>15.346095568941942</v>
      </c>
      <c r="S1453" s="11" t="str">
        <f>IF(DatosLimpios[[#This Row],[Perdida $ por Usuario]]&gt;100, "Grave",IF(DatosLimpios[[#This Row],[Perdida $ por Usuario]]&gt;40, "Moderada","Leve"))</f>
        <v>Leve</v>
      </c>
      <c r="T1453" s="1" t="str">
        <f t="shared" si="22"/>
        <v>Unknown</v>
      </c>
      <c r="U1453" s="3" t="s">
        <v>52</v>
      </c>
      <c r="V1453" s="3" t="s">
        <v>57</v>
      </c>
      <c r="W1453" s="2">
        <v>55</v>
      </c>
      <c r="X1453" s="2" t="str">
        <f>IF(DatosLimpios[[#This Row],[Incident Resolution Time (in Hours)]]&gt;50,"Tardia",IF(DatosLimpios[[#This Row],[Incident Resolution Time (in Hours)]]&gt;20,"Media","Rapida" ))</f>
        <v>Tardia</v>
      </c>
    </row>
    <row r="1454" spans="1:24" x14ac:dyDescent="0.25">
      <c r="A1454" s="2">
        <v>1462</v>
      </c>
      <c r="B1454" s="3" t="s">
        <v>71</v>
      </c>
      <c r="C14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454" s="1" t="str">
        <f>IFERROR(VLOOKUP(DatosLimpios[[#This Row],[Paises]], TablaRegiones[],2,FALSE), "Otra")</f>
        <v>Asia</v>
      </c>
      <c r="E1454" s="2">
        <v>2020</v>
      </c>
      <c r="F1454" s="3" t="s">
        <v>50</v>
      </c>
      <c r="G1454" s="2">
        <f xml:space="preserve"> 2025 -DatosLimpios[[#This Row],[Year]]</f>
        <v>5</v>
      </c>
      <c r="H1454" s="1" t="str">
        <f>IF(TRIM(DatosLimpios[[#This Row],[Attack Type]])="","Unknown",PROPER(TRIM(LOWER(DatosLimpios[[#This Row],[Attack Type]]))))</f>
        <v>Phishing</v>
      </c>
      <c r="I1454" s="3" t="s">
        <v>18</v>
      </c>
      <c r="J145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54" s="11">
        <v>3896</v>
      </c>
      <c r="L1454" s="11">
        <f>IF(DatosLimpios[[#This Row],[Financial Loss (in Million $) ]]="",0,ABS(DatosLimpios[[#This Row],[Financial Loss (in Million $) ]]))*1000</f>
        <v>3896000</v>
      </c>
      <c r="M1454" s="11" t="str">
        <f>IF(DatosLimpios[[#This Row],[Perdida economica UNK]]&gt;4000000,"Alta", IF(DatosLimpios[[#This Row],[Perdida economica UNK]]&gt;100000,"Media", "Baja"))</f>
        <v>Media</v>
      </c>
      <c r="N1454" s="18" t="s">
        <v>1502</v>
      </c>
      <c r="O1454" s="3" t="s">
        <v>29</v>
      </c>
      <c r="P1454" s="2">
        <f>IF(DatosLimpios[[#This Row],[Number of Affected Users]]="six hundred",600,VALUE(DatosLimpios[[#This Row],[Number of Affected Users]]))</f>
        <v>370096</v>
      </c>
      <c r="Q1454" s="2">
        <f>IF(DatosLimpios[[#This Row],[Number of Affected Users]]="six hundred",600,VALUE(DatosLimpios[[#This Row],[Number of Affected Users]]))</f>
        <v>370096</v>
      </c>
      <c r="R1454" s="11">
        <f>DatosLimpios[[#This Row],[Perdida economica UNK]] /DatosLimpios[[#This Row],[Nº de Usuarios Afectados]]</f>
        <v>10.526998400415028</v>
      </c>
      <c r="S1454" s="11" t="str">
        <f>IF(DatosLimpios[[#This Row],[Perdida $ por Usuario]]&gt;100, "Grave",IF(DatosLimpios[[#This Row],[Perdida $ por Usuario]]&gt;40, "Moderada","Leve"))</f>
        <v>Leve</v>
      </c>
      <c r="T1454" s="1" t="str">
        <f t="shared" si="22"/>
        <v>Nation-state</v>
      </c>
      <c r="U1454" s="3" t="s">
        <v>25</v>
      </c>
      <c r="V1454" s="3" t="s">
        <v>57</v>
      </c>
      <c r="W1454" s="2">
        <v>23</v>
      </c>
      <c r="X1454" s="2" t="str">
        <f>IF(DatosLimpios[[#This Row],[Incident Resolution Time (in Hours)]]&gt;50,"Tardia",IF(DatosLimpios[[#This Row],[Incident Resolution Time (in Hours)]]&gt;20,"Media","Rapida" ))</f>
        <v>Media</v>
      </c>
    </row>
    <row r="1455" spans="1:24" x14ac:dyDescent="0.25">
      <c r="A1455" s="2">
        <v>1463</v>
      </c>
      <c r="B1455" s="3" t="s">
        <v>45</v>
      </c>
      <c r="C14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55" s="1" t="str">
        <f>IFERROR(VLOOKUP(DatosLimpios[[#This Row],[Paises]], TablaRegiones[],2,FALSE), "Otra")</f>
        <v>Asia</v>
      </c>
      <c r="E1455" s="2">
        <v>2020</v>
      </c>
      <c r="F1455" s="3" t="s">
        <v>50</v>
      </c>
      <c r="G1455" s="2">
        <f xml:space="preserve"> 2025 -DatosLimpios[[#This Row],[Year]]</f>
        <v>5</v>
      </c>
      <c r="H1455" s="1" t="str">
        <f>IF(TRIM(DatosLimpios[[#This Row],[Attack Type]])="","Unknown",PROPER(TRIM(LOWER(DatosLimpios[[#This Row],[Attack Type]]))))</f>
        <v>Phishing</v>
      </c>
      <c r="I1455" s="3" t="s">
        <v>27</v>
      </c>
      <c r="J145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55" s="11">
        <v>3014</v>
      </c>
      <c r="L1455" s="11">
        <f>IF(DatosLimpios[[#This Row],[Financial Loss (in Million $) ]]="",0,ABS(DatosLimpios[[#This Row],[Financial Loss (in Million $) ]]))*1000</f>
        <v>3014000</v>
      </c>
      <c r="M1455" s="11" t="str">
        <f>IF(DatosLimpios[[#This Row],[Perdida economica UNK]]&gt;4000000,"Alta", IF(DatosLimpios[[#This Row],[Perdida economica UNK]]&gt;100000,"Media", "Baja"))</f>
        <v>Media</v>
      </c>
      <c r="N1455" s="18" t="s">
        <v>1503</v>
      </c>
      <c r="O1455" s="3" t="s">
        <v>33</v>
      </c>
      <c r="P1455" s="2">
        <f>IF(DatosLimpios[[#This Row],[Number of Affected Users]]="six hundred",600,VALUE(DatosLimpios[[#This Row],[Number of Affected Users]]))</f>
        <v>742555</v>
      </c>
      <c r="Q1455" s="2">
        <f>IF(DatosLimpios[[#This Row],[Number of Affected Users]]="six hundred",600,VALUE(DatosLimpios[[#This Row],[Number of Affected Users]]))</f>
        <v>742555</v>
      </c>
      <c r="R1455" s="11">
        <f>DatosLimpios[[#This Row],[Perdida economica UNK]] /DatosLimpios[[#This Row],[Nº de Usuarios Afectados]]</f>
        <v>4.0589585956595808</v>
      </c>
      <c r="S1455" s="11" t="str">
        <f>IF(DatosLimpios[[#This Row],[Perdida $ por Usuario]]&gt;100, "Grave",IF(DatosLimpios[[#This Row],[Perdida $ por Usuario]]&gt;40, "Moderada","Leve"))</f>
        <v>Leve</v>
      </c>
      <c r="T1455" s="1" t="str">
        <f t="shared" si="22"/>
        <v>Insider</v>
      </c>
      <c r="U1455" s="3" t="s">
        <v>52</v>
      </c>
      <c r="V1455" s="3" t="s">
        <v>49</v>
      </c>
      <c r="W1455" s="2">
        <v>57</v>
      </c>
      <c r="X1455" s="2" t="str">
        <f>IF(DatosLimpios[[#This Row],[Incident Resolution Time (in Hours)]]&gt;50,"Tardia",IF(DatosLimpios[[#This Row],[Incident Resolution Time (in Hours)]]&gt;20,"Media","Rapida" ))</f>
        <v>Tardia</v>
      </c>
    </row>
    <row r="1456" spans="1:24" x14ac:dyDescent="0.25">
      <c r="A1456" s="2">
        <v>1464</v>
      </c>
      <c r="B1456" s="3" t="s">
        <v>60</v>
      </c>
      <c r="C14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56" s="1" t="str">
        <f>IFERROR(VLOOKUP(DatosLimpios[[#This Row],[Paises]], TablaRegiones[],2,FALSE), "Otra")</f>
        <v>Asia</v>
      </c>
      <c r="E1456" s="2">
        <v>2020</v>
      </c>
      <c r="F1456" s="3" t="s">
        <v>22</v>
      </c>
      <c r="G1456" s="2">
        <f xml:space="preserve"> 2025 -DatosLimpios[[#This Row],[Year]]</f>
        <v>5</v>
      </c>
      <c r="H1456" s="1" t="str">
        <f>IF(TRIM(DatosLimpios[[#This Row],[Attack Type]])="","Unknown",PROPER(TRIM(LOWER(DatosLimpios[[#This Row],[Attack Type]]))))</f>
        <v>Man-In-The-Middle</v>
      </c>
      <c r="I1456" s="3" t="s">
        <v>23</v>
      </c>
      <c r="J145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56" s="11">
        <v>2172</v>
      </c>
      <c r="L1456" s="11">
        <f>IF(DatosLimpios[[#This Row],[Financial Loss (in Million $) ]]="",0,ABS(DatosLimpios[[#This Row],[Financial Loss (in Million $) ]]))*1000</f>
        <v>2172000</v>
      </c>
      <c r="M1456" s="11" t="str">
        <f>IF(DatosLimpios[[#This Row],[Perdida economica UNK]]&gt;4000000,"Alta", IF(DatosLimpios[[#This Row],[Perdida economica UNK]]&gt;100000,"Media", "Baja"))</f>
        <v>Media</v>
      </c>
      <c r="N1456" s="18" t="s">
        <v>1504</v>
      </c>
      <c r="O1456" s="3" t="s">
        <v>33</v>
      </c>
      <c r="P1456" s="2">
        <f>IF(DatosLimpios[[#This Row],[Number of Affected Users]]="six hundred",600,VALUE(DatosLimpios[[#This Row],[Number of Affected Users]]))</f>
        <v>870019</v>
      </c>
      <c r="Q1456" s="2">
        <f>IF(DatosLimpios[[#This Row],[Number of Affected Users]]="six hundred",600,VALUE(DatosLimpios[[#This Row],[Number of Affected Users]]))</f>
        <v>870019</v>
      </c>
      <c r="R1456" s="11">
        <f>DatosLimpios[[#This Row],[Perdida economica UNK]] /DatosLimpios[[#This Row],[Nº de Usuarios Afectados]]</f>
        <v>2.4964972029346484</v>
      </c>
      <c r="S1456" s="11" t="str">
        <f>IF(DatosLimpios[[#This Row],[Perdida $ por Usuario]]&gt;100, "Grave",IF(DatosLimpios[[#This Row],[Perdida $ por Usuario]]&gt;40, "Moderada","Leve"))</f>
        <v>Leve</v>
      </c>
      <c r="T1456" s="1" t="str">
        <f t="shared" si="22"/>
        <v>Insider</v>
      </c>
      <c r="U1456" s="3" t="s">
        <v>34</v>
      </c>
      <c r="V1456" s="3" t="s">
        <v>31</v>
      </c>
      <c r="W1456" s="2">
        <v>5</v>
      </c>
      <c r="X1456" s="2" t="str">
        <f>IF(DatosLimpios[[#This Row],[Incident Resolution Time (in Hours)]]&gt;50,"Tardia",IF(DatosLimpios[[#This Row],[Incident Resolution Time (in Hours)]]&gt;20,"Media","Rapida" ))</f>
        <v>Rapida</v>
      </c>
    </row>
    <row r="1457" spans="1:24" x14ac:dyDescent="0.25">
      <c r="A1457" s="2">
        <v>1465</v>
      </c>
      <c r="B1457" s="3" t="s">
        <v>58</v>
      </c>
      <c r="C14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457" s="1" t="str">
        <f>IFERROR(VLOOKUP(DatosLimpios[[#This Row],[Paises]], TablaRegiones[],2,FALSE), "Otra")</f>
        <v>Oceanía</v>
      </c>
      <c r="E1457" s="2">
        <v>2022</v>
      </c>
      <c r="F1457" s="3" t="s">
        <v>63</v>
      </c>
      <c r="G1457" s="2">
        <f xml:space="preserve"> 2025 -DatosLimpios[[#This Row],[Year]]</f>
        <v>3</v>
      </c>
      <c r="H1457" s="1" t="str">
        <f>IF(TRIM(DatosLimpios[[#This Row],[Attack Type]])="","Unknown",PROPER(TRIM(LOWER(DatosLimpios[[#This Row],[Attack Type]]))))</f>
        <v>Malware</v>
      </c>
      <c r="I1457" s="3" t="s">
        <v>23</v>
      </c>
      <c r="J145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57" s="11">
        <v>932</v>
      </c>
      <c r="L1457" s="11">
        <f>IF(DatosLimpios[[#This Row],[Financial Loss (in Million $) ]]="",0,ABS(DatosLimpios[[#This Row],[Financial Loss (in Million $) ]]))*1000</f>
        <v>932000</v>
      </c>
      <c r="M1457" s="11" t="str">
        <f>IF(DatosLimpios[[#This Row],[Perdida economica UNK]]&gt;4000000,"Alta", IF(DatosLimpios[[#This Row],[Perdida economica UNK]]&gt;100000,"Media", "Baja"))</f>
        <v>Media</v>
      </c>
      <c r="N1457" s="18" t="s">
        <v>1505</v>
      </c>
      <c r="O1457" s="3" t="s">
        <v>14</v>
      </c>
      <c r="P1457" s="2">
        <f>IF(DatosLimpios[[#This Row],[Number of Affected Users]]="six hundred",600,VALUE(DatosLimpios[[#This Row],[Number of Affected Users]]))</f>
        <v>941679</v>
      </c>
      <c r="Q1457" s="2">
        <f>IF(DatosLimpios[[#This Row],[Number of Affected Users]]="six hundred",600,VALUE(DatosLimpios[[#This Row],[Number of Affected Users]]))</f>
        <v>941679</v>
      </c>
      <c r="R1457" s="11">
        <f>DatosLimpios[[#This Row],[Perdida economica UNK]] /DatosLimpios[[#This Row],[Nº de Usuarios Afectados]]</f>
        <v>0.98972155054960342</v>
      </c>
      <c r="S1457" s="11" t="str">
        <f>IF(DatosLimpios[[#This Row],[Perdida $ por Usuario]]&gt;100, "Grave",IF(DatosLimpios[[#This Row],[Perdida $ por Usuario]]&gt;40, "Moderada","Leve"))</f>
        <v>Leve</v>
      </c>
      <c r="T1457" s="1" t="str">
        <f t="shared" si="22"/>
        <v>Hacker Group</v>
      </c>
      <c r="U1457" s="3" t="s">
        <v>34</v>
      </c>
      <c r="V1457" s="3" t="s">
        <v>37</v>
      </c>
      <c r="W1457" s="2">
        <v>43</v>
      </c>
      <c r="X1457" s="2" t="str">
        <f>IF(DatosLimpios[[#This Row],[Incident Resolution Time (in Hours)]]&gt;50,"Tardia",IF(DatosLimpios[[#This Row],[Incident Resolution Time (in Hours)]]&gt;20,"Media","Rapida" ))</f>
        <v>Media</v>
      </c>
    </row>
    <row r="1458" spans="1:24" x14ac:dyDescent="0.25">
      <c r="A1458" s="2">
        <v>1466</v>
      </c>
      <c r="B1458" s="3" t="s">
        <v>41</v>
      </c>
      <c r="C14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58" s="1" t="str">
        <f>IFERROR(VLOOKUP(DatosLimpios[[#This Row],[Paises]], TablaRegiones[],2,FALSE), "Otra")</f>
        <v>Europa</v>
      </c>
      <c r="E1458" s="2">
        <v>2024</v>
      </c>
      <c r="F1458" s="3" t="s">
        <v>39</v>
      </c>
      <c r="G1458" s="2">
        <f xml:space="preserve"> 2025 -DatosLimpios[[#This Row],[Year]]</f>
        <v>1</v>
      </c>
      <c r="H1458" s="1" t="str">
        <f>IF(TRIM(DatosLimpios[[#This Row],[Attack Type]])="","Unknown",PROPER(TRIM(LOWER(DatosLimpios[[#This Row],[Attack Type]]))))</f>
        <v>Ddos</v>
      </c>
      <c r="I1458" s="3" t="s">
        <v>18</v>
      </c>
      <c r="J145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58" s="11">
        <v>8817</v>
      </c>
      <c r="L1458" s="11">
        <f>IF(DatosLimpios[[#This Row],[Financial Loss (in Million $) ]]="",0,ABS(DatosLimpios[[#This Row],[Financial Loss (in Million $) ]]))*1000</f>
        <v>8817000</v>
      </c>
      <c r="M1458" s="11" t="str">
        <f>IF(DatosLimpios[[#This Row],[Perdida economica UNK]]&gt;4000000,"Alta", IF(DatosLimpios[[#This Row],[Perdida economica UNK]]&gt;100000,"Media", "Baja"))</f>
        <v>Alta</v>
      </c>
      <c r="N1458" s="18" t="s">
        <v>1506</v>
      </c>
      <c r="O1458" s="3" t="s">
        <v>36</v>
      </c>
      <c r="P1458" s="2">
        <f>IF(DatosLimpios[[#This Row],[Number of Affected Users]]="six hundred",600,VALUE(DatosLimpios[[#This Row],[Number of Affected Users]]))</f>
        <v>738419</v>
      </c>
      <c r="Q1458" s="2">
        <f>IF(DatosLimpios[[#This Row],[Number of Affected Users]]="six hundred",600,VALUE(DatosLimpios[[#This Row],[Number of Affected Users]]))</f>
        <v>738419</v>
      </c>
      <c r="R1458" s="11">
        <f>DatosLimpios[[#This Row],[Perdida economica UNK]] /DatosLimpios[[#This Row],[Nº de Usuarios Afectados]]</f>
        <v>11.94037531536973</v>
      </c>
      <c r="S1458" s="11" t="str">
        <f>IF(DatosLimpios[[#This Row],[Perdida $ por Usuario]]&gt;100, "Grave",IF(DatosLimpios[[#This Row],[Perdida $ por Usuario]]&gt;40, "Moderada","Leve"))</f>
        <v>Leve</v>
      </c>
      <c r="T1458" s="1" t="str">
        <f t="shared" si="22"/>
        <v>Unknown</v>
      </c>
      <c r="U1458" s="3" t="s">
        <v>52</v>
      </c>
      <c r="V1458" s="3" t="s">
        <v>49</v>
      </c>
      <c r="W1458" s="2">
        <v>11</v>
      </c>
      <c r="X1458" s="2" t="str">
        <f>IF(DatosLimpios[[#This Row],[Incident Resolution Time (in Hours)]]&gt;50,"Tardia",IF(DatosLimpios[[#This Row],[Incident Resolution Time (in Hours)]]&gt;20,"Media","Rapida" ))</f>
        <v>Rapida</v>
      </c>
    </row>
    <row r="1459" spans="1:24" x14ac:dyDescent="0.25">
      <c r="A1459" s="2">
        <v>1467</v>
      </c>
      <c r="B1459" s="3" t="s">
        <v>66</v>
      </c>
      <c r="C14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459" s="1" t="str">
        <f>IFERROR(VLOOKUP(DatosLimpios[[#This Row],[Paises]], TablaRegiones[],2,FALSE), "Otra")</f>
        <v>América</v>
      </c>
      <c r="E1459" s="2">
        <v>2018</v>
      </c>
      <c r="F1459" s="3" t="s">
        <v>50</v>
      </c>
      <c r="G1459" s="2">
        <f xml:space="preserve"> 2025 -DatosLimpios[[#This Row],[Year]]</f>
        <v>7</v>
      </c>
      <c r="H1459" s="1" t="str">
        <f>IF(TRIM(DatosLimpios[[#This Row],[Attack Type]])="","Unknown",PROPER(TRIM(LOWER(DatosLimpios[[#This Row],[Attack Type]]))))</f>
        <v>Phishing</v>
      </c>
      <c r="I1459" s="3" t="s">
        <v>18</v>
      </c>
      <c r="J145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59" s="11">
        <v>4246</v>
      </c>
      <c r="L1459" s="11">
        <f>IF(DatosLimpios[[#This Row],[Financial Loss (in Million $) ]]="",0,ABS(DatosLimpios[[#This Row],[Financial Loss (in Million $) ]]))*1000</f>
        <v>4246000</v>
      </c>
      <c r="M1459" s="11" t="str">
        <f>IF(DatosLimpios[[#This Row],[Perdida economica UNK]]&gt;4000000,"Alta", IF(DatosLimpios[[#This Row],[Perdida economica UNK]]&gt;100000,"Media", "Baja"))</f>
        <v>Alta</v>
      </c>
      <c r="N1459" s="18" t="s">
        <v>1507</v>
      </c>
      <c r="O1459" s="3" t="s">
        <v>29</v>
      </c>
      <c r="P1459" s="2">
        <f>IF(DatosLimpios[[#This Row],[Number of Affected Users]]="six hundred",600,VALUE(DatosLimpios[[#This Row],[Number of Affected Users]]))</f>
        <v>4136</v>
      </c>
      <c r="Q1459" s="2">
        <f>IF(DatosLimpios[[#This Row],[Number of Affected Users]]="six hundred",600,VALUE(DatosLimpios[[#This Row],[Number of Affected Users]]))</f>
        <v>4136</v>
      </c>
      <c r="R1459" s="11">
        <f>DatosLimpios[[#This Row],[Perdida economica UNK]] /DatosLimpios[[#This Row],[Nº de Usuarios Afectados]]</f>
        <v>1026.5957446808511</v>
      </c>
      <c r="S1459" s="11" t="str">
        <f>IF(DatosLimpios[[#This Row],[Perdida $ por Usuario]]&gt;100, "Grave",IF(DatosLimpios[[#This Row],[Perdida $ por Usuario]]&gt;40, "Moderada","Leve"))</f>
        <v>Grave</v>
      </c>
      <c r="T1459" s="1" t="str">
        <f t="shared" si="22"/>
        <v>Nation-state</v>
      </c>
      <c r="U1459" s="3" t="s">
        <v>52</v>
      </c>
      <c r="V1459" s="3" t="s">
        <v>57</v>
      </c>
      <c r="W1459" s="2">
        <v>23</v>
      </c>
      <c r="X1459" s="2" t="str">
        <f>IF(DatosLimpios[[#This Row],[Incident Resolution Time (in Hours)]]&gt;50,"Tardia",IF(DatosLimpios[[#This Row],[Incident Resolution Time (in Hours)]]&gt;20,"Media","Rapida" ))</f>
        <v>Media</v>
      </c>
    </row>
    <row r="1460" spans="1:24" x14ac:dyDescent="0.25">
      <c r="A1460" s="2">
        <v>1468</v>
      </c>
      <c r="B1460" s="3" t="s">
        <v>45</v>
      </c>
      <c r="C14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60" s="1" t="str">
        <f>IFERROR(VLOOKUP(DatosLimpios[[#This Row],[Paises]], TablaRegiones[],2,FALSE), "Otra")</f>
        <v>Asia</v>
      </c>
      <c r="E1460" s="2">
        <v>2022</v>
      </c>
      <c r="F1460" s="3" t="s">
        <v>42</v>
      </c>
      <c r="G1460" s="2">
        <f xml:space="preserve"> 2025 -DatosLimpios[[#This Row],[Year]]</f>
        <v>3</v>
      </c>
      <c r="H1460" s="1" t="str">
        <f>IF(TRIM(DatosLimpios[[#This Row],[Attack Type]])="","Unknown",PROPER(TRIM(LOWER(DatosLimpios[[#This Row],[Attack Type]]))))</f>
        <v>Sql Injection</v>
      </c>
      <c r="I1460" s="3" t="s">
        <v>12</v>
      </c>
      <c r="J146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60" s="11">
        <v>6141</v>
      </c>
      <c r="L1460" s="11">
        <f>IF(DatosLimpios[[#This Row],[Financial Loss (in Million $) ]]="",0,ABS(DatosLimpios[[#This Row],[Financial Loss (in Million $) ]]))*1000</f>
        <v>6141000</v>
      </c>
      <c r="M1460" s="11" t="str">
        <f>IF(DatosLimpios[[#This Row],[Perdida economica UNK]]&gt;4000000,"Alta", IF(DatosLimpios[[#This Row],[Perdida economica UNK]]&gt;100000,"Media", "Baja"))</f>
        <v>Alta</v>
      </c>
      <c r="N1460" s="18" t="s">
        <v>1508</v>
      </c>
      <c r="O1460" s="3" t="s">
        <v>29</v>
      </c>
      <c r="P1460" s="2">
        <f>IF(DatosLimpios[[#This Row],[Number of Affected Users]]="six hundred",600,VALUE(DatosLimpios[[#This Row],[Number of Affected Users]]))</f>
        <v>995847</v>
      </c>
      <c r="Q1460" s="2">
        <f>IF(DatosLimpios[[#This Row],[Number of Affected Users]]="six hundred",600,VALUE(DatosLimpios[[#This Row],[Number of Affected Users]]))</f>
        <v>995847</v>
      </c>
      <c r="R1460" s="11">
        <f>DatosLimpios[[#This Row],[Perdida economica UNK]] /DatosLimpios[[#This Row],[Nº de Usuarios Afectados]]</f>
        <v>6.1666099310436238</v>
      </c>
      <c r="S1460" s="11" t="str">
        <f>IF(DatosLimpios[[#This Row],[Perdida $ por Usuario]]&gt;100, "Grave",IF(DatosLimpios[[#This Row],[Perdida $ por Usuario]]&gt;40, "Moderada","Leve"))</f>
        <v>Leve</v>
      </c>
      <c r="T1460" s="1" t="str">
        <f t="shared" si="22"/>
        <v>Nation-state</v>
      </c>
      <c r="U1460" s="3" t="s">
        <v>34</v>
      </c>
      <c r="V1460" s="3" t="s">
        <v>57</v>
      </c>
      <c r="W1460" s="2">
        <v>1</v>
      </c>
      <c r="X1460" s="2" t="str">
        <f>IF(DatosLimpios[[#This Row],[Incident Resolution Time (in Hours)]]&gt;50,"Tardia",IF(DatosLimpios[[#This Row],[Incident Resolution Time (in Hours)]]&gt;20,"Media","Rapida" ))</f>
        <v>Rapida</v>
      </c>
    </row>
    <row r="1461" spans="1:24" x14ac:dyDescent="0.25">
      <c r="A1461" s="2">
        <v>1469</v>
      </c>
      <c r="B1461" s="3" t="s">
        <v>71</v>
      </c>
      <c r="C14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461" s="1" t="str">
        <f>IFERROR(VLOOKUP(DatosLimpios[[#This Row],[Paises]], TablaRegiones[],2,FALSE), "Otra")</f>
        <v>Asia</v>
      </c>
      <c r="E1461" s="2">
        <v>2022</v>
      </c>
      <c r="F1461" s="3" t="s">
        <v>17</v>
      </c>
      <c r="G1461" s="2">
        <f xml:space="preserve"> 2025 -DatosLimpios[[#This Row],[Year]]</f>
        <v>3</v>
      </c>
      <c r="H1461" s="1" t="str">
        <f>IF(TRIM(DatosLimpios[[#This Row],[Attack Type]])="","Unknown",PROPER(TRIM(LOWER(DatosLimpios[[#This Row],[Attack Type]]))))</f>
        <v>Ransomware</v>
      </c>
      <c r="I1461" s="3" t="s">
        <v>12</v>
      </c>
      <c r="J146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61" s="11">
        <v>5151</v>
      </c>
      <c r="L1461" s="11">
        <f>IF(DatosLimpios[[#This Row],[Financial Loss (in Million $) ]]="",0,ABS(DatosLimpios[[#This Row],[Financial Loss (in Million $) ]]))*1000</f>
        <v>5151000</v>
      </c>
      <c r="M1461" s="11" t="str">
        <f>IF(DatosLimpios[[#This Row],[Perdida economica UNK]]&gt;4000000,"Alta", IF(DatosLimpios[[#This Row],[Perdida economica UNK]]&gt;100000,"Media", "Baja"))</f>
        <v>Alta</v>
      </c>
      <c r="N1461" s="18" t="s">
        <v>1509</v>
      </c>
      <c r="O1461" s="3" t="s">
        <v>14</v>
      </c>
      <c r="P1461" s="2">
        <f>IF(DatosLimpios[[#This Row],[Number of Affected Users]]="six hundred",600,VALUE(DatosLimpios[[#This Row],[Number of Affected Users]]))</f>
        <v>536995</v>
      </c>
      <c r="Q1461" s="2">
        <f>IF(DatosLimpios[[#This Row],[Number of Affected Users]]="six hundred",600,VALUE(DatosLimpios[[#This Row],[Number of Affected Users]]))</f>
        <v>536995</v>
      </c>
      <c r="R1461" s="11">
        <f>DatosLimpios[[#This Row],[Perdida economica UNK]] /DatosLimpios[[#This Row],[Nº de Usuarios Afectados]]</f>
        <v>9.5922680844328152</v>
      </c>
      <c r="S1461" s="11" t="str">
        <f>IF(DatosLimpios[[#This Row],[Perdida $ por Usuario]]&gt;100, "Grave",IF(DatosLimpios[[#This Row],[Perdida $ por Usuario]]&gt;40, "Moderada","Leve"))</f>
        <v>Leve</v>
      </c>
      <c r="T1461" s="1" t="str">
        <f t="shared" si="22"/>
        <v>Hacker Group</v>
      </c>
      <c r="U1461" s="3" t="s">
        <v>25</v>
      </c>
      <c r="V1461" s="3" t="s">
        <v>57</v>
      </c>
      <c r="W1461" s="2">
        <v>3</v>
      </c>
      <c r="X1461" s="2" t="str">
        <f>IF(DatosLimpios[[#This Row],[Incident Resolution Time (in Hours)]]&gt;50,"Tardia",IF(DatosLimpios[[#This Row],[Incident Resolution Time (in Hours)]]&gt;20,"Media","Rapida" ))</f>
        <v>Rapida</v>
      </c>
    </row>
    <row r="1462" spans="1:24" x14ac:dyDescent="0.25">
      <c r="A1462" s="2">
        <v>1470</v>
      </c>
      <c r="B1462" s="3" t="s">
        <v>32</v>
      </c>
      <c r="C14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462" s="1" t="str">
        <f>IFERROR(VLOOKUP(DatosLimpios[[#This Row],[Paises]], TablaRegiones[],2,FALSE), "Otra")</f>
        <v>Europa</v>
      </c>
      <c r="E1462" s="2">
        <v>2016</v>
      </c>
      <c r="F1462" s="3" t="s">
        <v>63</v>
      </c>
      <c r="G1462" s="2">
        <f xml:space="preserve"> 2025 -DatosLimpios[[#This Row],[Year]]</f>
        <v>9</v>
      </c>
      <c r="H1462" s="1" t="str">
        <f>IF(TRIM(DatosLimpios[[#This Row],[Attack Type]])="","Unknown",PROPER(TRIM(LOWER(DatosLimpios[[#This Row],[Attack Type]]))))</f>
        <v>Malware</v>
      </c>
      <c r="I1462" s="3" t="s">
        <v>27</v>
      </c>
      <c r="J146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62" s="11">
        <v>777</v>
      </c>
      <c r="L1462" s="11">
        <f>IF(DatosLimpios[[#This Row],[Financial Loss (in Million $) ]]="",0,ABS(DatosLimpios[[#This Row],[Financial Loss (in Million $) ]]))*1000</f>
        <v>777000</v>
      </c>
      <c r="M1462" s="11" t="str">
        <f>IF(DatosLimpios[[#This Row],[Perdida economica UNK]]&gt;4000000,"Alta", IF(DatosLimpios[[#This Row],[Perdida economica UNK]]&gt;100000,"Media", "Baja"))</f>
        <v>Media</v>
      </c>
      <c r="N1462" s="18" t="s">
        <v>1510</v>
      </c>
      <c r="O1462" s="3" t="s">
        <v>14</v>
      </c>
      <c r="P1462" s="2">
        <f>IF(DatosLimpios[[#This Row],[Number of Affected Users]]="six hundred",600,VALUE(DatosLimpios[[#This Row],[Number of Affected Users]]))</f>
        <v>57200</v>
      </c>
      <c r="Q1462" s="2">
        <f>IF(DatosLimpios[[#This Row],[Number of Affected Users]]="six hundred",600,VALUE(DatosLimpios[[#This Row],[Number of Affected Users]]))</f>
        <v>57200</v>
      </c>
      <c r="R1462" s="11">
        <f>DatosLimpios[[#This Row],[Perdida economica UNK]] /DatosLimpios[[#This Row],[Nº de Usuarios Afectados]]</f>
        <v>13.583916083916083</v>
      </c>
      <c r="S1462" s="11" t="str">
        <f>IF(DatosLimpios[[#This Row],[Perdida $ por Usuario]]&gt;100, "Grave",IF(DatosLimpios[[#This Row],[Perdida $ por Usuario]]&gt;40, "Moderada","Leve"))</f>
        <v>Leve</v>
      </c>
      <c r="T1462" s="1" t="str">
        <f t="shared" si="22"/>
        <v>Hacker Group</v>
      </c>
      <c r="U1462" s="3" t="s">
        <v>34</v>
      </c>
      <c r="V1462" s="3" t="s">
        <v>16</v>
      </c>
      <c r="W1462" s="2">
        <v>26</v>
      </c>
      <c r="X1462" s="2" t="str">
        <f>IF(DatosLimpios[[#This Row],[Incident Resolution Time (in Hours)]]&gt;50,"Tardia",IF(DatosLimpios[[#This Row],[Incident Resolution Time (in Hours)]]&gt;20,"Media","Rapida" ))</f>
        <v>Media</v>
      </c>
    </row>
    <row r="1463" spans="1:24" x14ac:dyDescent="0.25">
      <c r="A1463" s="2">
        <v>1471</v>
      </c>
      <c r="B1463" s="3" t="s">
        <v>87</v>
      </c>
      <c r="C14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63" s="1" t="str">
        <f>IFERROR(VLOOKUP(DatosLimpios[[#This Row],[Paises]], TablaRegiones[],2,FALSE), "Otra")</f>
        <v>América</v>
      </c>
      <c r="E1463" s="2">
        <v>2016</v>
      </c>
      <c r="F1463" s="3" t="s">
        <v>50</v>
      </c>
      <c r="G1463" s="2">
        <f xml:space="preserve"> 2025 -DatosLimpios[[#This Row],[Year]]</f>
        <v>9</v>
      </c>
      <c r="H1463" s="1" t="str">
        <f>IF(TRIM(DatosLimpios[[#This Row],[Attack Type]])="","Unknown",PROPER(TRIM(LOWER(DatosLimpios[[#This Row],[Attack Type]]))))</f>
        <v>Phishing</v>
      </c>
      <c r="I1463" s="3" t="s">
        <v>69</v>
      </c>
      <c r="J146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63" s="11">
        <v>1465</v>
      </c>
      <c r="L1463" s="11">
        <f>IF(DatosLimpios[[#This Row],[Financial Loss (in Million $) ]]="",0,ABS(DatosLimpios[[#This Row],[Financial Loss (in Million $) ]]))*1000</f>
        <v>1465000</v>
      </c>
      <c r="M1463" s="11" t="str">
        <f>IF(DatosLimpios[[#This Row],[Perdida economica UNK]]&gt;4000000,"Alta", IF(DatosLimpios[[#This Row],[Perdida economica UNK]]&gt;100000,"Media", "Baja"))</f>
        <v>Media</v>
      </c>
      <c r="N1463" s="18" t="s">
        <v>1511</v>
      </c>
      <c r="O1463" s="3" t="s">
        <v>29</v>
      </c>
      <c r="P1463" s="2">
        <f>IF(DatosLimpios[[#This Row],[Number of Affected Users]]="six hundred",600,VALUE(DatosLimpios[[#This Row],[Number of Affected Users]]))</f>
        <v>936566</v>
      </c>
      <c r="Q1463" s="2">
        <f>IF(DatosLimpios[[#This Row],[Number of Affected Users]]="six hundred",600,VALUE(DatosLimpios[[#This Row],[Number of Affected Users]]))</f>
        <v>936566</v>
      </c>
      <c r="R1463" s="11">
        <f>DatosLimpios[[#This Row],[Perdida economica UNK]] /DatosLimpios[[#This Row],[Nº de Usuarios Afectados]]</f>
        <v>1.5642250519450844</v>
      </c>
      <c r="S1463" s="11" t="str">
        <f>IF(DatosLimpios[[#This Row],[Perdida $ por Usuario]]&gt;100, "Grave",IF(DatosLimpios[[#This Row],[Perdida $ por Usuario]]&gt;40, "Moderada","Leve"))</f>
        <v>Leve</v>
      </c>
      <c r="T1463" s="1" t="str">
        <f t="shared" si="22"/>
        <v>Nation-state</v>
      </c>
      <c r="U1463" s="3" t="s">
        <v>34</v>
      </c>
      <c r="V1463" s="3" t="s">
        <v>16</v>
      </c>
      <c r="W1463" s="2">
        <v>61</v>
      </c>
      <c r="X1463" s="2" t="str">
        <f>IF(DatosLimpios[[#This Row],[Incident Resolution Time (in Hours)]]&gt;50,"Tardia",IF(DatosLimpios[[#This Row],[Incident Resolution Time (in Hours)]]&gt;20,"Media","Rapida" ))</f>
        <v>Tardia</v>
      </c>
    </row>
    <row r="1464" spans="1:24" x14ac:dyDescent="0.25">
      <c r="A1464" s="2">
        <v>1472</v>
      </c>
      <c r="B1464" s="3" t="s">
        <v>71</v>
      </c>
      <c r="C14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464" s="1" t="str">
        <f>IFERROR(VLOOKUP(DatosLimpios[[#This Row],[Paises]], TablaRegiones[],2,FALSE), "Otra")</f>
        <v>Asia</v>
      </c>
      <c r="E1464" s="2">
        <v>2019</v>
      </c>
      <c r="F1464" s="3" t="s">
        <v>39</v>
      </c>
      <c r="G1464" s="2">
        <f xml:space="preserve"> 2025 -DatosLimpios[[#This Row],[Year]]</f>
        <v>6</v>
      </c>
      <c r="H1464" s="1" t="str">
        <f>IF(TRIM(DatosLimpios[[#This Row],[Attack Type]])="","Unknown",PROPER(TRIM(LOWER(DatosLimpios[[#This Row],[Attack Type]]))))</f>
        <v>Ddos</v>
      </c>
      <c r="I1464" s="3" t="s">
        <v>47</v>
      </c>
      <c r="J146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64" s="11">
        <v>684</v>
      </c>
      <c r="L1464" s="11">
        <f>IF(DatosLimpios[[#This Row],[Financial Loss (in Million $) ]]="",0,ABS(DatosLimpios[[#This Row],[Financial Loss (in Million $) ]]))*1000</f>
        <v>684000</v>
      </c>
      <c r="M1464" s="11" t="str">
        <f>IF(DatosLimpios[[#This Row],[Perdida economica UNK]]&gt;4000000,"Alta", IF(DatosLimpios[[#This Row],[Perdida economica UNK]]&gt;100000,"Media", "Baja"))</f>
        <v>Media</v>
      </c>
      <c r="N1464" s="18" t="s">
        <v>1512</v>
      </c>
      <c r="O1464" s="3" t="s">
        <v>33</v>
      </c>
      <c r="P1464" s="2">
        <f>IF(DatosLimpios[[#This Row],[Number of Affected Users]]="six hundred",600,VALUE(DatosLimpios[[#This Row],[Number of Affected Users]]))</f>
        <v>567370</v>
      </c>
      <c r="Q1464" s="2">
        <f>IF(DatosLimpios[[#This Row],[Number of Affected Users]]="six hundred",600,VALUE(DatosLimpios[[#This Row],[Number of Affected Users]]))</f>
        <v>567370</v>
      </c>
      <c r="R1464" s="11">
        <f>DatosLimpios[[#This Row],[Perdida economica UNK]] /DatosLimpios[[#This Row],[Nº de Usuarios Afectados]]</f>
        <v>1.2055625077110175</v>
      </c>
      <c r="S1464" s="11" t="str">
        <f>IF(DatosLimpios[[#This Row],[Perdida $ por Usuario]]&gt;100, "Grave",IF(DatosLimpios[[#This Row],[Perdida $ por Usuario]]&gt;40, "Moderada","Leve"))</f>
        <v>Leve</v>
      </c>
      <c r="T1464" s="1" t="str">
        <f t="shared" si="22"/>
        <v>Insider</v>
      </c>
      <c r="U1464" s="3" t="s">
        <v>15</v>
      </c>
      <c r="V1464" s="3" t="s">
        <v>16</v>
      </c>
      <c r="W1464" s="2">
        <v>9</v>
      </c>
      <c r="X1464" s="2" t="str">
        <f>IF(DatosLimpios[[#This Row],[Incident Resolution Time (in Hours)]]&gt;50,"Tardia",IF(DatosLimpios[[#This Row],[Incident Resolution Time (in Hours)]]&gt;20,"Media","Rapida" ))</f>
        <v>Rapida</v>
      </c>
    </row>
    <row r="1465" spans="1:24" x14ac:dyDescent="0.25">
      <c r="A1465" s="2">
        <v>1473</v>
      </c>
      <c r="B1465" s="3" t="s">
        <v>45</v>
      </c>
      <c r="C14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65" s="1" t="str">
        <f>IFERROR(VLOOKUP(DatosLimpios[[#This Row],[Paises]], TablaRegiones[],2,FALSE), "Otra")</f>
        <v>Asia</v>
      </c>
      <c r="E1465" s="2">
        <v>2015</v>
      </c>
      <c r="F1465" s="3" t="s">
        <v>63</v>
      </c>
      <c r="G1465" s="2">
        <f xml:space="preserve"> 2025 -DatosLimpios[[#This Row],[Year]]</f>
        <v>10</v>
      </c>
      <c r="H1465" s="1" t="str">
        <f>IF(TRIM(DatosLimpios[[#This Row],[Attack Type]])="","Unknown",PROPER(TRIM(LOWER(DatosLimpios[[#This Row],[Attack Type]]))))</f>
        <v>Malware</v>
      </c>
      <c r="I1465" s="3" t="s">
        <v>46</v>
      </c>
      <c r="J146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65" s="11">
        <v>3451</v>
      </c>
      <c r="L1465" s="11">
        <f>IF(DatosLimpios[[#This Row],[Financial Loss (in Million $) ]]="",0,ABS(DatosLimpios[[#This Row],[Financial Loss (in Million $) ]]))*1000</f>
        <v>3451000</v>
      </c>
      <c r="M1465" s="11" t="str">
        <f>IF(DatosLimpios[[#This Row],[Perdida economica UNK]]&gt;4000000,"Alta", IF(DatosLimpios[[#This Row],[Perdida economica UNK]]&gt;100000,"Media", "Baja"))</f>
        <v>Media</v>
      </c>
      <c r="N1465" s="18" t="s">
        <v>1513</v>
      </c>
      <c r="O1465" s="3" t="s">
        <v>14</v>
      </c>
      <c r="P1465" s="2">
        <f>IF(DatosLimpios[[#This Row],[Number of Affected Users]]="six hundred",600,VALUE(DatosLimpios[[#This Row],[Number of Affected Users]]))</f>
        <v>970056</v>
      </c>
      <c r="Q1465" s="2">
        <f>IF(DatosLimpios[[#This Row],[Number of Affected Users]]="six hundred",600,VALUE(DatosLimpios[[#This Row],[Number of Affected Users]]))</f>
        <v>970056</v>
      </c>
      <c r="R1465" s="11">
        <f>DatosLimpios[[#This Row],[Perdida economica UNK]] /DatosLimpios[[#This Row],[Nº de Usuarios Afectados]]</f>
        <v>3.5575265757853156</v>
      </c>
      <c r="S1465" s="11" t="str">
        <f>IF(DatosLimpios[[#This Row],[Perdida $ por Usuario]]&gt;100, "Grave",IF(DatosLimpios[[#This Row],[Perdida $ por Usuario]]&gt;40, "Moderada","Leve"))</f>
        <v>Leve</v>
      </c>
      <c r="T1465" s="1" t="str">
        <f t="shared" si="22"/>
        <v>Hacker Group</v>
      </c>
      <c r="U1465" s="3" t="s">
        <v>15</v>
      </c>
      <c r="V1465" s="3" t="s">
        <v>49</v>
      </c>
      <c r="W1465" s="2">
        <v>30</v>
      </c>
      <c r="X1465" s="2" t="str">
        <f>IF(DatosLimpios[[#This Row],[Incident Resolution Time (in Hours)]]&gt;50,"Tardia",IF(DatosLimpios[[#This Row],[Incident Resolution Time (in Hours)]]&gt;20,"Media","Rapida" ))</f>
        <v>Media</v>
      </c>
    </row>
    <row r="1466" spans="1:24" x14ac:dyDescent="0.25">
      <c r="A1466" s="2">
        <v>1474</v>
      </c>
      <c r="B1466" s="3" t="s">
        <v>66</v>
      </c>
      <c r="C14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466" s="1" t="str">
        <f>IFERROR(VLOOKUP(DatosLimpios[[#This Row],[Paises]], TablaRegiones[],2,FALSE), "Otra")</f>
        <v>América</v>
      </c>
      <c r="E1466" s="2">
        <v>2020</v>
      </c>
      <c r="F1466" s="3" t="s">
        <v>17</v>
      </c>
      <c r="G1466" s="2">
        <f xml:space="preserve"> 2025 -DatosLimpios[[#This Row],[Year]]</f>
        <v>5</v>
      </c>
      <c r="H1466" s="1" t="str">
        <f>IF(TRIM(DatosLimpios[[#This Row],[Attack Type]])="","Unknown",PROPER(TRIM(LOWER(DatosLimpios[[#This Row],[Attack Type]]))))</f>
        <v>Ransomware</v>
      </c>
      <c r="I1466" s="3" t="s">
        <v>23</v>
      </c>
      <c r="J146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66" s="11">
        <v>7174</v>
      </c>
      <c r="L1466" s="11">
        <f>IF(DatosLimpios[[#This Row],[Financial Loss (in Million $) ]]="",0,ABS(DatosLimpios[[#This Row],[Financial Loss (in Million $) ]]))*1000</f>
        <v>7174000</v>
      </c>
      <c r="M1466" s="11" t="str">
        <f>IF(DatosLimpios[[#This Row],[Perdida economica UNK]]&gt;4000000,"Alta", IF(DatosLimpios[[#This Row],[Perdida economica UNK]]&gt;100000,"Media", "Baja"))</f>
        <v>Alta</v>
      </c>
      <c r="N1466" s="18" t="s">
        <v>1514</v>
      </c>
      <c r="O1466" s="3" t="s">
        <v>14</v>
      </c>
      <c r="P1466" s="2">
        <f>IF(DatosLimpios[[#This Row],[Number of Affected Users]]="six hundred",600,VALUE(DatosLimpios[[#This Row],[Number of Affected Users]]))</f>
        <v>3432</v>
      </c>
      <c r="Q1466" s="2">
        <f>IF(DatosLimpios[[#This Row],[Number of Affected Users]]="six hundred",600,VALUE(DatosLimpios[[#This Row],[Number of Affected Users]]))</f>
        <v>3432</v>
      </c>
      <c r="R1466" s="11">
        <f>DatosLimpios[[#This Row],[Perdida economica UNK]] /DatosLimpios[[#This Row],[Nº de Usuarios Afectados]]</f>
        <v>2090.3263403263404</v>
      </c>
      <c r="S1466" s="11" t="str">
        <f>IF(DatosLimpios[[#This Row],[Perdida $ por Usuario]]&gt;100, "Grave",IF(DatosLimpios[[#This Row],[Perdida $ por Usuario]]&gt;40, "Moderada","Leve"))</f>
        <v>Grave</v>
      </c>
      <c r="T1466" s="1" t="str">
        <f t="shared" si="22"/>
        <v>Hacker Group</v>
      </c>
      <c r="U1466" s="3" t="s">
        <v>15</v>
      </c>
      <c r="V1466" s="3" t="s">
        <v>31</v>
      </c>
      <c r="W1466" s="2">
        <v>45</v>
      </c>
      <c r="X1466" s="2" t="str">
        <f>IF(DatosLimpios[[#This Row],[Incident Resolution Time (in Hours)]]&gt;50,"Tardia",IF(DatosLimpios[[#This Row],[Incident Resolution Time (in Hours)]]&gt;20,"Media","Rapida" ))</f>
        <v>Media</v>
      </c>
    </row>
    <row r="1467" spans="1:24" x14ac:dyDescent="0.25">
      <c r="A1467" s="2">
        <v>1475</v>
      </c>
      <c r="B1467" s="3" t="s">
        <v>66</v>
      </c>
      <c r="C14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467" s="1" t="str">
        <f>IFERROR(VLOOKUP(DatosLimpios[[#This Row],[Paises]], TablaRegiones[],2,FALSE), "Otra")</f>
        <v>América</v>
      </c>
      <c r="E1467" s="2">
        <v>2015</v>
      </c>
      <c r="F1467" s="3" t="s">
        <v>63</v>
      </c>
      <c r="G1467" s="2">
        <f xml:space="preserve"> 2025 -DatosLimpios[[#This Row],[Year]]</f>
        <v>10</v>
      </c>
      <c r="H1467" s="1" t="str">
        <f>IF(TRIM(DatosLimpios[[#This Row],[Attack Type]])="","Unknown",PROPER(TRIM(LOWER(DatosLimpios[[#This Row],[Attack Type]]))))</f>
        <v>Malware</v>
      </c>
      <c r="I1467" s="3" t="s">
        <v>12</v>
      </c>
      <c r="J146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67" s="11">
        <v>3754</v>
      </c>
      <c r="L1467" s="11">
        <f>IF(DatosLimpios[[#This Row],[Financial Loss (in Million $) ]]="",0,ABS(DatosLimpios[[#This Row],[Financial Loss (in Million $) ]]))*1000</f>
        <v>3754000</v>
      </c>
      <c r="M1467" s="11" t="str">
        <f>IF(DatosLimpios[[#This Row],[Perdida economica UNK]]&gt;4000000,"Alta", IF(DatosLimpios[[#This Row],[Perdida economica UNK]]&gt;100000,"Media", "Baja"))</f>
        <v>Media</v>
      </c>
      <c r="N1467" s="18" t="s">
        <v>1515</v>
      </c>
      <c r="O1467" s="3" t="s">
        <v>33</v>
      </c>
      <c r="P1467" s="2">
        <f>IF(DatosLimpios[[#This Row],[Number of Affected Users]]="six hundred",600,VALUE(DatosLimpios[[#This Row],[Number of Affected Users]]))</f>
        <v>49473</v>
      </c>
      <c r="Q1467" s="2">
        <f>IF(DatosLimpios[[#This Row],[Number of Affected Users]]="six hundred",600,VALUE(DatosLimpios[[#This Row],[Number of Affected Users]]))</f>
        <v>49473</v>
      </c>
      <c r="R1467" s="11">
        <f>DatosLimpios[[#This Row],[Perdida economica UNK]] /DatosLimpios[[#This Row],[Nº de Usuarios Afectados]]</f>
        <v>75.879772805368589</v>
      </c>
      <c r="S1467" s="11" t="str">
        <f>IF(DatosLimpios[[#This Row],[Perdida $ por Usuario]]&gt;100, "Grave",IF(DatosLimpios[[#This Row],[Perdida $ por Usuario]]&gt;40, "Moderada","Leve"))</f>
        <v>Moderada</v>
      </c>
      <c r="T1467" s="1" t="str">
        <f t="shared" si="22"/>
        <v>Insider</v>
      </c>
      <c r="U1467" s="3" t="s">
        <v>34</v>
      </c>
      <c r="V1467" s="3" t="s">
        <v>49</v>
      </c>
      <c r="W1467" s="2">
        <v>51</v>
      </c>
      <c r="X1467" s="2" t="str">
        <f>IF(DatosLimpios[[#This Row],[Incident Resolution Time (in Hours)]]&gt;50,"Tardia",IF(DatosLimpios[[#This Row],[Incident Resolution Time (in Hours)]]&gt;20,"Media","Rapida" ))</f>
        <v>Tardia</v>
      </c>
    </row>
    <row r="1468" spans="1:24" x14ac:dyDescent="0.25">
      <c r="A1468" s="2">
        <v>1476</v>
      </c>
      <c r="B1468" s="3" t="s">
        <v>41</v>
      </c>
      <c r="C14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68" s="1" t="str">
        <f>IFERROR(VLOOKUP(DatosLimpios[[#This Row],[Paises]], TablaRegiones[],2,FALSE), "Otra")</f>
        <v>Europa</v>
      </c>
      <c r="E1468" s="2">
        <v>2019</v>
      </c>
      <c r="F1468" s="3" t="s">
        <v>22</v>
      </c>
      <c r="G1468" s="2">
        <f xml:space="preserve"> 2025 -DatosLimpios[[#This Row],[Year]]</f>
        <v>6</v>
      </c>
      <c r="H1468" s="1" t="str">
        <f>IF(TRIM(DatosLimpios[[#This Row],[Attack Type]])="","Unknown",PROPER(TRIM(LOWER(DatosLimpios[[#This Row],[Attack Type]]))))</f>
        <v>Man-In-The-Middle</v>
      </c>
      <c r="I1468" s="3" t="s">
        <v>23</v>
      </c>
      <c r="J146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68" s="11">
        <v>7635</v>
      </c>
      <c r="L1468" s="11">
        <f>IF(DatosLimpios[[#This Row],[Financial Loss (in Million $) ]]="",0,ABS(DatosLimpios[[#This Row],[Financial Loss (in Million $) ]]))*1000</f>
        <v>7635000</v>
      </c>
      <c r="M1468" s="11" t="str">
        <f>IF(DatosLimpios[[#This Row],[Perdida economica UNK]]&gt;4000000,"Alta", IF(DatosLimpios[[#This Row],[Perdida economica UNK]]&gt;100000,"Media", "Baja"))</f>
        <v>Alta</v>
      </c>
      <c r="N1468" s="18" t="s">
        <v>1516</v>
      </c>
      <c r="O1468" s="3" t="s">
        <v>14</v>
      </c>
      <c r="P1468" s="2">
        <f>IF(DatosLimpios[[#This Row],[Number of Affected Users]]="six hundred",600,VALUE(DatosLimpios[[#This Row],[Number of Affected Users]]))</f>
        <v>460984</v>
      </c>
      <c r="Q1468" s="2">
        <f>IF(DatosLimpios[[#This Row],[Number of Affected Users]]="six hundred",600,VALUE(DatosLimpios[[#This Row],[Number of Affected Users]]))</f>
        <v>460984</v>
      </c>
      <c r="R1468" s="11">
        <f>DatosLimpios[[#This Row],[Perdida economica UNK]] /DatosLimpios[[#This Row],[Nº de Usuarios Afectados]]</f>
        <v>16.562396959547403</v>
      </c>
      <c r="S1468" s="11" t="str">
        <f>IF(DatosLimpios[[#This Row],[Perdida $ por Usuario]]&gt;100, "Grave",IF(DatosLimpios[[#This Row],[Perdida $ por Usuario]]&gt;40, "Moderada","Leve"))</f>
        <v>Leve</v>
      </c>
      <c r="T1468" s="1" t="str">
        <f t="shared" ref="T1468:T1530" si="23">IF(O1468="","Unknown",O1468)</f>
        <v>Hacker Group</v>
      </c>
      <c r="U1468" s="3" t="s">
        <v>52</v>
      </c>
      <c r="V1468" s="3" t="s">
        <v>49</v>
      </c>
      <c r="W1468" s="2">
        <v>55</v>
      </c>
      <c r="X1468" s="2" t="str">
        <f>IF(DatosLimpios[[#This Row],[Incident Resolution Time (in Hours)]]&gt;50,"Tardia",IF(DatosLimpios[[#This Row],[Incident Resolution Time (in Hours)]]&gt;20,"Media","Rapida" ))</f>
        <v>Tardia</v>
      </c>
    </row>
    <row r="1469" spans="1:24" x14ac:dyDescent="0.25">
      <c r="A1469" s="2">
        <v>1477</v>
      </c>
      <c r="B1469" s="3" t="s">
        <v>26</v>
      </c>
      <c r="C14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469" s="1" t="str">
        <f>IFERROR(VLOOKUP(DatosLimpios[[#This Row],[Paises]], TablaRegiones[],2,FALSE), "Otra")</f>
        <v>Europa</v>
      </c>
      <c r="E1469" s="2">
        <v>2024</v>
      </c>
      <c r="F1469" s="3" t="s">
        <v>50</v>
      </c>
      <c r="G1469" s="2">
        <f xml:space="preserve"> 2025 -DatosLimpios[[#This Row],[Year]]</f>
        <v>1</v>
      </c>
      <c r="H1469" s="1" t="str">
        <f>IF(TRIM(DatosLimpios[[#This Row],[Attack Type]])="","Unknown",PROPER(TRIM(LOWER(DatosLimpios[[#This Row],[Attack Type]]))))</f>
        <v>Phishing</v>
      </c>
      <c r="I1469" s="3" t="s">
        <v>23</v>
      </c>
      <c r="J146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69" s="11">
        <v>712</v>
      </c>
      <c r="L1469" s="11">
        <f>IF(DatosLimpios[[#This Row],[Financial Loss (in Million $) ]]="",0,ABS(DatosLimpios[[#This Row],[Financial Loss (in Million $) ]]))*1000</f>
        <v>712000</v>
      </c>
      <c r="M1469" s="11" t="str">
        <f>IF(DatosLimpios[[#This Row],[Perdida economica UNK]]&gt;4000000,"Alta", IF(DatosLimpios[[#This Row],[Perdida economica UNK]]&gt;100000,"Media", "Baja"))</f>
        <v>Media</v>
      </c>
      <c r="N1469" s="18" t="s">
        <v>1517</v>
      </c>
      <c r="O1469" s="3" t="s">
        <v>29</v>
      </c>
      <c r="P1469" s="2">
        <f>IF(DatosLimpios[[#This Row],[Number of Affected Users]]="six hundred",600,VALUE(DatosLimpios[[#This Row],[Number of Affected Users]]))</f>
        <v>228010</v>
      </c>
      <c r="Q1469" s="2">
        <f>IF(DatosLimpios[[#This Row],[Number of Affected Users]]="six hundred",600,VALUE(DatosLimpios[[#This Row],[Number of Affected Users]]))</f>
        <v>228010</v>
      </c>
      <c r="R1469" s="11">
        <f>DatosLimpios[[#This Row],[Perdida economica UNK]] /DatosLimpios[[#This Row],[Nº de Usuarios Afectados]]</f>
        <v>3.1226700583307752</v>
      </c>
      <c r="S1469" s="11" t="str">
        <f>IF(DatosLimpios[[#This Row],[Perdida $ por Usuario]]&gt;100, "Grave",IF(DatosLimpios[[#This Row],[Perdida $ por Usuario]]&gt;40, "Moderada","Leve"))</f>
        <v>Leve</v>
      </c>
      <c r="T1469" s="1" t="str">
        <f t="shared" si="23"/>
        <v>Nation-state</v>
      </c>
      <c r="U1469" s="3" t="s">
        <v>34</v>
      </c>
      <c r="V1469" s="3" t="s">
        <v>37</v>
      </c>
      <c r="W1469" s="2">
        <v>59</v>
      </c>
      <c r="X1469" s="2" t="str">
        <f>IF(DatosLimpios[[#This Row],[Incident Resolution Time (in Hours)]]&gt;50,"Tardia",IF(DatosLimpios[[#This Row],[Incident Resolution Time (in Hours)]]&gt;20,"Media","Rapida" ))</f>
        <v>Tardia</v>
      </c>
    </row>
    <row r="1470" spans="1:24" x14ac:dyDescent="0.25">
      <c r="A1470" s="2">
        <v>1478</v>
      </c>
      <c r="B1470" s="3" t="s">
        <v>60</v>
      </c>
      <c r="C14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70" s="1" t="str">
        <f>IFERROR(VLOOKUP(DatosLimpios[[#This Row],[Paises]], TablaRegiones[],2,FALSE), "Otra")</f>
        <v>Asia</v>
      </c>
      <c r="E1470" s="2">
        <v>2024</v>
      </c>
      <c r="F1470" s="3" t="s">
        <v>17</v>
      </c>
      <c r="G1470" s="2">
        <f xml:space="preserve"> 2025 -DatosLimpios[[#This Row],[Year]]</f>
        <v>1</v>
      </c>
      <c r="H1470" s="1" t="str">
        <f>IF(TRIM(DatosLimpios[[#This Row],[Attack Type]])="","Unknown",PROPER(TRIM(LOWER(DatosLimpios[[#This Row],[Attack Type]]))))</f>
        <v>Ransomware</v>
      </c>
      <c r="I1470" s="3" t="s">
        <v>69</v>
      </c>
      <c r="J147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70" s="11">
        <v>4888</v>
      </c>
      <c r="L1470" s="11">
        <f>IF(DatosLimpios[[#This Row],[Financial Loss (in Million $) ]]="",0,ABS(DatosLimpios[[#This Row],[Financial Loss (in Million $) ]]))*1000</f>
        <v>4888000</v>
      </c>
      <c r="M1470" s="11" t="str">
        <f>IF(DatosLimpios[[#This Row],[Perdida economica UNK]]&gt;4000000,"Alta", IF(DatosLimpios[[#This Row],[Perdida economica UNK]]&gt;100000,"Media", "Baja"))</f>
        <v>Alta</v>
      </c>
      <c r="N1470" s="18" t="s">
        <v>1518</v>
      </c>
      <c r="O1470" s="3" t="s">
        <v>14</v>
      </c>
      <c r="P1470" s="2">
        <f>IF(DatosLimpios[[#This Row],[Number of Affected Users]]="six hundred",600,VALUE(DatosLimpios[[#This Row],[Number of Affected Users]]))</f>
        <v>172789</v>
      </c>
      <c r="Q1470" s="2">
        <f>IF(DatosLimpios[[#This Row],[Number of Affected Users]]="six hundred",600,VALUE(DatosLimpios[[#This Row],[Number of Affected Users]]))</f>
        <v>172789</v>
      </c>
      <c r="R1470" s="11">
        <f>DatosLimpios[[#This Row],[Perdida economica UNK]] /DatosLimpios[[#This Row],[Nº de Usuarios Afectados]]</f>
        <v>28.288837831111934</v>
      </c>
      <c r="S1470" s="11" t="str">
        <f>IF(DatosLimpios[[#This Row],[Perdida $ por Usuario]]&gt;100, "Grave",IF(DatosLimpios[[#This Row],[Perdida $ por Usuario]]&gt;40, "Moderada","Leve"))</f>
        <v>Leve</v>
      </c>
      <c r="T1470" s="1" t="str">
        <f t="shared" si="23"/>
        <v>Hacker Group</v>
      </c>
      <c r="U1470" s="3" t="s">
        <v>15</v>
      </c>
      <c r="V1470" s="3" t="s">
        <v>16</v>
      </c>
      <c r="W1470" s="2">
        <v>10</v>
      </c>
      <c r="X1470" s="2" t="str">
        <f>IF(DatosLimpios[[#This Row],[Incident Resolution Time (in Hours)]]&gt;50,"Tardia",IF(DatosLimpios[[#This Row],[Incident Resolution Time (in Hours)]]&gt;20,"Media","Rapida" ))</f>
        <v>Rapida</v>
      </c>
    </row>
    <row r="1471" spans="1:24" x14ac:dyDescent="0.25">
      <c r="A1471" s="2">
        <v>1479</v>
      </c>
      <c r="B1471" s="3" t="s">
        <v>10</v>
      </c>
      <c r="C14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71" s="1" t="str">
        <f>IFERROR(VLOOKUP(DatosLimpios[[#This Row],[Paises]], TablaRegiones[],2,FALSE), "Otra")</f>
        <v>Asia</v>
      </c>
      <c r="E1471" s="2">
        <v>2020</v>
      </c>
      <c r="F1471" s="3" t="s">
        <v>22</v>
      </c>
      <c r="G1471" s="2">
        <f xml:space="preserve"> 2025 -DatosLimpios[[#This Row],[Year]]</f>
        <v>5</v>
      </c>
      <c r="H1471" s="1" t="str">
        <f>IF(TRIM(DatosLimpios[[#This Row],[Attack Type]])="","Unknown",PROPER(TRIM(LOWER(DatosLimpios[[#This Row],[Attack Type]]))))</f>
        <v>Man-In-The-Middle</v>
      </c>
      <c r="I1471" s="3" t="s">
        <v>18</v>
      </c>
      <c r="J147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71" s="11">
        <v>4824</v>
      </c>
      <c r="L1471" s="11">
        <f>IF(DatosLimpios[[#This Row],[Financial Loss (in Million $) ]]="",0,ABS(DatosLimpios[[#This Row],[Financial Loss (in Million $) ]]))*1000</f>
        <v>4824000</v>
      </c>
      <c r="M1471" s="11" t="str">
        <f>IF(DatosLimpios[[#This Row],[Perdida economica UNK]]&gt;4000000,"Alta", IF(DatosLimpios[[#This Row],[Perdida economica UNK]]&gt;100000,"Media", "Baja"))</f>
        <v>Alta</v>
      </c>
      <c r="N1471" s="18" t="s">
        <v>1519</v>
      </c>
      <c r="O1471" s="3" t="s">
        <v>29</v>
      </c>
      <c r="P1471" s="2">
        <f>IF(DatosLimpios[[#This Row],[Number of Affected Users]]="six hundred",600,VALUE(DatosLimpios[[#This Row],[Number of Affected Users]]))</f>
        <v>338732</v>
      </c>
      <c r="Q1471" s="2">
        <f>IF(DatosLimpios[[#This Row],[Number of Affected Users]]="six hundred",600,VALUE(DatosLimpios[[#This Row],[Number of Affected Users]]))</f>
        <v>338732</v>
      </c>
      <c r="R1471" s="11">
        <f>DatosLimpios[[#This Row],[Perdida economica UNK]] /DatosLimpios[[#This Row],[Nº de Usuarios Afectados]]</f>
        <v>14.241347141693138</v>
      </c>
      <c r="S1471" s="11" t="str">
        <f>IF(DatosLimpios[[#This Row],[Perdida $ por Usuario]]&gt;100, "Grave",IF(DatosLimpios[[#This Row],[Perdida $ por Usuario]]&gt;40, "Moderada","Leve"))</f>
        <v>Leve</v>
      </c>
      <c r="T1471" s="1" t="str">
        <f t="shared" si="23"/>
        <v>Nation-state</v>
      </c>
      <c r="U1471" s="3" t="s">
        <v>15</v>
      </c>
      <c r="V1471" s="3" t="s">
        <v>49</v>
      </c>
      <c r="W1471" s="2">
        <v>15</v>
      </c>
      <c r="X1471" s="2" t="str">
        <f>IF(DatosLimpios[[#This Row],[Incident Resolution Time (in Hours)]]&gt;50,"Tardia",IF(DatosLimpios[[#This Row],[Incident Resolution Time (in Hours)]]&gt;20,"Media","Rapida" ))</f>
        <v>Rapida</v>
      </c>
    </row>
    <row r="1472" spans="1:24" x14ac:dyDescent="0.25">
      <c r="A1472" s="2">
        <v>1480</v>
      </c>
      <c r="B1472" s="3" t="s">
        <v>32</v>
      </c>
      <c r="C14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472" s="1" t="str">
        <f>IFERROR(VLOOKUP(DatosLimpios[[#This Row],[Paises]], TablaRegiones[],2,FALSE), "Otra")</f>
        <v>Europa</v>
      </c>
      <c r="E1472" s="2">
        <v>2017</v>
      </c>
      <c r="F1472" s="3" t="s">
        <v>17</v>
      </c>
      <c r="G1472" s="2">
        <f xml:space="preserve"> 2025 -DatosLimpios[[#This Row],[Year]]</f>
        <v>8</v>
      </c>
      <c r="H1472" s="1" t="str">
        <f>IF(TRIM(DatosLimpios[[#This Row],[Attack Type]])="","Unknown",PROPER(TRIM(LOWER(DatosLimpios[[#This Row],[Attack Type]]))))</f>
        <v>Ransomware</v>
      </c>
      <c r="I1472" s="3" t="s">
        <v>47</v>
      </c>
      <c r="J147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72" s="11">
        <v>320</v>
      </c>
      <c r="L1472" s="11">
        <f>IF(DatosLimpios[[#This Row],[Financial Loss (in Million $) ]]="",0,ABS(DatosLimpios[[#This Row],[Financial Loss (in Million $) ]]))*1000</f>
        <v>320000</v>
      </c>
      <c r="M1472" s="11" t="str">
        <f>IF(DatosLimpios[[#This Row],[Perdida economica UNK]]&gt;4000000,"Alta", IF(DatosLimpios[[#This Row],[Perdida economica UNK]]&gt;100000,"Media", "Baja"))</f>
        <v>Media</v>
      </c>
      <c r="N1472" s="18" t="s">
        <v>1520</v>
      </c>
      <c r="O1472" s="3" t="s">
        <v>33</v>
      </c>
      <c r="P1472" s="2">
        <f>IF(DatosLimpios[[#This Row],[Number of Affected Users]]="six hundred",600,VALUE(DatosLimpios[[#This Row],[Number of Affected Users]]))</f>
        <v>175755</v>
      </c>
      <c r="Q1472" s="2">
        <f>IF(DatosLimpios[[#This Row],[Number of Affected Users]]="six hundred",600,VALUE(DatosLimpios[[#This Row],[Number of Affected Users]]))</f>
        <v>175755</v>
      </c>
      <c r="R1472" s="11">
        <f>DatosLimpios[[#This Row],[Perdida economica UNK]] /DatosLimpios[[#This Row],[Nº de Usuarios Afectados]]</f>
        <v>1.820716338084265</v>
      </c>
      <c r="S1472" s="11" t="str">
        <f>IF(DatosLimpios[[#This Row],[Perdida $ por Usuario]]&gt;100, "Grave",IF(DatosLimpios[[#This Row],[Perdida $ por Usuario]]&gt;40, "Moderada","Leve"))</f>
        <v>Leve</v>
      </c>
      <c r="T1472" s="1" t="str">
        <f t="shared" si="23"/>
        <v>Insider</v>
      </c>
      <c r="U1472" s="3" t="s">
        <v>25</v>
      </c>
      <c r="V1472" s="3" t="s">
        <v>49</v>
      </c>
      <c r="W1472" s="2">
        <v>30</v>
      </c>
      <c r="X1472" s="2" t="str">
        <f>IF(DatosLimpios[[#This Row],[Incident Resolution Time (in Hours)]]&gt;50,"Tardia",IF(DatosLimpios[[#This Row],[Incident Resolution Time (in Hours)]]&gt;20,"Media","Rapida" ))</f>
        <v>Media</v>
      </c>
    </row>
    <row r="1473" spans="1:24" x14ac:dyDescent="0.25">
      <c r="A1473" s="2">
        <v>1481</v>
      </c>
      <c r="B1473" s="3" t="s">
        <v>66</v>
      </c>
      <c r="C14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473" s="1" t="str">
        <f>IFERROR(VLOOKUP(DatosLimpios[[#This Row],[Paises]], TablaRegiones[],2,FALSE), "Otra")</f>
        <v>América</v>
      </c>
      <c r="E1473" s="2">
        <v>2023</v>
      </c>
      <c r="F1473" s="3" t="s">
        <v>39</v>
      </c>
      <c r="G1473" s="2">
        <f xml:space="preserve"> 2025 -DatosLimpios[[#This Row],[Year]]</f>
        <v>2</v>
      </c>
      <c r="H1473" s="1" t="str">
        <f>IF(TRIM(DatosLimpios[[#This Row],[Attack Type]])="","Unknown",PROPER(TRIM(LOWER(DatosLimpios[[#This Row],[Attack Type]]))))</f>
        <v>Ddos</v>
      </c>
      <c r="I1473" s="3" t="s">
        <v>12</v>
      </c>
      <c r="J147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73" s="11">
        <v>5034</v>
      </c>
      <c r="L1473" s="11">
        <f>IF(DatosLimpios[[#This Row],[Financial Loss (in Million $) ]]="",0,ABS(DatosLimpios[[#This Row],[Financial Loss (in Million $) ]]))*1000</f>
        <v>5034000</v>
      </c>
      <c r="M1473" s="11" t="str">
        <f>IF(DatosLimpios[[#This Row],[Perdida economica UNK]]&gt;4000000,"Alta", IF(DatosLimpios[[#This Row],[Perdida economica UNK]]&gt;100000,"Media", "Baja"))</f>
        <v>Alta</v>
      </c>
      <c r="N1473" s="18" t="s">
        <v>1521</v>
      </c>
      <c r="O1473" s="3" t="s">
        <v>29</v>
      </c>
      <c r="P1473" s="2">
        <f>IF(DatosLimpios[[#This Row],[Number of Affected Users]]="six hundred",600,VALUE(DatosLimpios[[#This Row],[Number of Affected Users]]))</f>
        <v>897521</v>
      </c>
      <c r="Q1473" s="2">
        <f>IF(DatosLimpios[[#This Row],[Number of Affected Users]]="six hundred",600,VALUE(DatosLimpios[[#This Row],[Number of Affected Users]]))</f>
        <v>897521</v>
      </c>
      <c r="R1473" s="11">
        <f>DatosLimpios[[#This Row],[Perdida economica UNK]] /DatosLimpios[[#This Row],[Nº de Usuarios Afectados]]</f>
        <v>5.6087824128906174</v>
      </c>
      <c r="S1473" s="11" t="str">
        <f>IF(DatosLimpios[[#This Row],[Perdida $ por Usuario]]&gt;100, "Grave",IF(DatosLimpios[[#This Row],[Perdida $ por Usuario]]&gt;40, "Moderada","Leve"))</f>
        <v>Leve</v>
      </c>
      <c r="T1473" s="1" t="str">
        <f t="shared" si="23"/>
        <v>Nation-state</v>
      </c>
      <c r="U1473" s="3" t="s">
        <v>34</v>
      </c>
      <c r="V1473" s="3" t="s">
        <v>31</v>
      </c>
      <c r="W1473" s="2">
        <v>19</v>
      </c>
      <c r="X1473" s="2" t="str">
        <f>IF(DatosLimpios[[#This Row],[Incident Resolution Time (in Hours)]]&gt;50,"Tardia",IF(DatosLimpios[[#This Row],[Incident Resolution Time (in Hours)]]&gt;20,"Media","Rapida" ))</f>
        <v>Rapida</v>
      </c>
    </row>
    <row r="1474" spans="1:24" x14ac:dyDescent="0.25">
      <c r="A1474" s="2">
        <v>1482</v>
      </c>
      <c r="B1474" s="3" t="s">
        <v>60</v>
      </c>
      <c r="C14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74" s="1" t="str">
        <f>IFERROR(VLOOKUP(DatosLimpios[[#This Row],[Paises]], TablaRegiones[],2,FALSE), "Otra")</f>
        <v>Asia</v>
      </c>
      <c r="E1474" s="2">
        <v>2016</v>
      </c>
      <c r="F1474" s="3" t="s">
        <v>17</v>
      </c>
      <c r="G1474" s="2">
        <f xml:space="preserve"> 2025 -DatosLimpios[[#This Row],[Year]]</f>
        <v>9</v>
      </c>
      <c r="H1474" s="1" t="str">
        <f>IF(TRIM(DatosLimpios[[#This Row],[Attack Type]])="","Unknown",PROPER(TRIM(LOWER(DatosLimpios[[#This Row],[Attack Type]]))))</f>
        <v>Ransomware</v>
      </c>
      <c r="I1474" s="3" t="s">
        <v>47</v>
      </c>
      <c r="J147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74" s="11">
        <v>518</v>
      </c>
      <c r="L1474" s="11">
        <f>IF(DatosLimpios[[#This Row],[Financial Loss (in Million $) ]]="",0,ABS(DatosLimpios[[#This Row],[Financial Loss (in Million $) ]]))*1000</f>
        <v>518000</v>
      </c>
      <c r="M1474" s="11" t="str">
        <f>IF(DatosLimpios[[#This Row],[Perdida economica UNK]]&gt;4000000,"Alta", IF(DatosLimpios[[#This Row],[Perdida economica UNK]]&gt;100000,"Media", "Baja"))</f>
        <v>Media</v>
      </c>
      <c r="N1474" s="18" t="s">
        <v>1522</v>
      </c>
      <c r="O1474" s="3" t="s">
        <v>33</v>
      </c>
      <c r="P1474" s="2">
        <f>IF(DatosLimpios[[#This Row],[Number of Affected Users]]="six hundred",600,VALUE(DatosLimpios[[#This Row],[Number of Affected Users]]))</f>
        <v>719532</v>
      </c>
      <c r="Q1474" s="2">
        <f>IF(DatosLimpios[[#This Row],[Number of Affected Users]]="six hundred",600,VALUE(DatosLimpios[[#This Row],[Number of Affected Users]]))</f>
        <v>719532</v>
      </c>
      <c r="R1474" s="11">
        <f>DatosLimpios[[#This Row],[Perdida economica UNK]] /DatosLimpios[[#This Row],[Nº de Usuarios Afectados]]</f>
        <v>0.71991238749631703</v>
      </c>
      <c r="S1474" s="11" t="str">
        <f>IF(DatosLimpios[[#This Row],[Perdida $ por Usuario]]&gt;100, "Grave",IF(DatosLimpios[[#This Row],[Perdida $ por Usuario]]&gt;40, "Moderada","Leve"))</f>
        <v>Leve</v>
      </c>
      <c r="T1474" s="1" t="str">
        <f t="shared" si="23"/>
        <v>Insider</v>
      </c>
      <c r="U1474" s="3" t="s">
        <v>15</v>
      </c>
      <c r="V1474" s="3" t="s">
        <v>16</v>
      </c>
      <c r="W1474" s="2">
        <v>10</v>
      </c>
      <c r="X1474" s="2" t="str">
        <f>IF(DatosLimpios[[#This Row],[Incident Resolution Time (in Hours)]]&gt;50,"Tardia",IF(DatosLimpios[[#This Row],[Incident Resolution Time (in Hours)]]&gt;20,"Media","Rapida" ))</f>
        <v>Rapida</v>
      </c>
    </row>
    <row r="1475" spans="1:24" x14ac:dyDescent="0.25">
      <c r="A1475" s="2">
        <v>1483</v>
      </c>
      <c r="B1475" s="3" t="s">
        <v>58</v>
      </c>
      <c r="C14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475" s="1" t="str">
        <f>IFERROR(VLOOKUP(DatosLimpios[[#This Row],[Paises]], TablaRegiones[],2,FALSE), "Otra")</f>
        <v>Oceanía</v>
      </c>
      <c r="E1475" s="2">
        <v>2024</v>
      </c>
      <c r="F1475" s="3" t="s">
        <v>39</v>
      </c>
      <c r="G1475" s="2">
        <f xml:space="preserve"> 2025 -DatosLimpios[[#This Row],[Year]]</f>
        <v>1</v>
      </c>
      <c r="H1475" s="1" t="str">
        <f>IF(TRIM(DatosLimpios[[#This Row],[Attack Type]])="","Unknown",PROPER(TRIM(LOWER(DatosLimpios[[#This Row],[Attack Type]]))))</f>
        <v>Ddos</v>
      </c>
      <c r="I1475" s="3" t="s">
        <v>69</v>
      </c>
      <c r="J147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75" s="11">
        <v>9528</v>
      </c>
      <c r="L1475" s="11">
        <f>IF(DatosLimpios[[#This Row],[Financial Loss (in Million $) ]]="",0,ABS(DatosLimpios[[#This Row],[Financial Loss (in Million $) ]]))*1000</f>
        <v>9528000</v>
      </c>
      <c r="M1475" s="11" t="str">
        <f>IF(DatosLimpios[[#This Row],[Perdida economica UNK]]&gt;4000000,"Alta", IF(DatosLimpios[[#This Row],[Perdida economica UNK]]&gt;100000,"Media", "Baja"))</f>
        <v>Alta</v>
      </c>
      <c r="N1475" s="18" t="s">
        <v>1523</v>
      </c>
      <c r="O1475" s="3" t="s">
        <v>33</v>
      </c>
      <c r="P1475" s="2">
        <f>IF(DatosLimpios[[#This Row],[Number of Affected Users]]="six hundred",600,VALUE(DatosLimpios[[#This Row],[Number of Affected Users]]))</f>
        <v>583925</v>
      </c>
      <c r="Q1475" s="2">
        <f>IF(DatosLimpios[[#This Row],[Number of Affected Users]]="six hundred",600,VALUE(DatosLimpios[[#This Row],[Number of Affected Users]]))</f>
        <v>583925</v>
      </c>
      <c r="R1475" s="11">
        <f>DatosLimpios[[#This Row],[Perdida economica UNK]] /DatosLimpios[[#This Row],[Nº de Usuarios Afectados]]</f>
        <v>16.3171640193518</v>
      </c>
      <c r="S1475" s="11" t="str">
        <f>IF(DatosLimpios[[#This Row],[Perdida $ por Usuario]]&gt;100, "Grave",IF(DatosLimpios[[#This Row],[Perdida $ por Usuario]]&gt;40, "Moderada","Leve"))</f>
        <v>Leve</v>
      </c>
      <c r="T1475" s="1" t="str">
        <f t="shared" si="23"/>
        <v>Insider</v>
      </c>
      <c r="U1475" s="3" t="s">
        <v>52</v>
      </c>
      <c r="V1475" s="3" t="s">
        <v>57</v>
      </c>
      <c r="W1475" s="2">
        <v>70</v>
      </c>
      <c r="X1475" s="2" t="str">
        <f>IF(DatosLimpios[[#This Row],[Incident Resolution Time (in Hours)]]&gt;50,"Tardia",IF(DatosLimpios[[#This Row],[Incident Resolution Time (in Hours)]]&gt;20,"Media","Rapida" ))</f>
        <v>Tardia</v>
      </c>
    </row>
    <row r="1476" spans="1:24" x14ac:dyDescent="0.25">
      <c r="A1476" s="2">
        <v>1484</v>
      </c>
      <c r="B1476" s="3" t="s">
        <v>60</v>
      </c>
      <c r="C14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76" s="1" t="str">
        <f>IFERROR(VLOOKUP(DatosLimpios[[#This Row],[Paises]], TablaRegiones[],2,FALSE), "Otra")</f>
        <v>Asia</v>
      </c>
      <c r="E1476" s="2">
        <v>2016</v>
      </c>
      <c r="F1476" s="3" t="s">
        <v>50</v>
      </c>
      <c r="G1476" s="2">
        <f xml:space="preserve"> 2025 -DatosLimpios[[#This Row],[Year]]</f>
        <v>9</v>
      </c>
      <c r="H1476" s="1" t="str">
        <f>IF(TRIM(DatosLimpios[[#This Row],[Attack Type]])="","Unknown",PROPER(TRIM(LOWER(DatosLimpios[[#This Row],[Attack Type]]))))</f>
        <v>Phishing</v>
      </c>
      <c r="I1476" s="3" t="s">
        <v>18</v>
      </c>
      <c r="J147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76" s="11">
        <v>704</v>
      </c>
      <c r="L1476" s="11">
        <f>IF(DatosLimpios[[#This Row],[Financial Loss (in Million $) ]]="",0,ABS(DatosLimpios[[#This Row],[Financial Loss (in Million $) ]]))*1000</f>
        <v>704000</v>
      </c>
      <c r="M1476" s="11" t="str">
        <f>IF(DatosLimpios[[#This Row],[Perdida economica UNK]]&gt;4000000,"Alta", IF(DatosLimpios[[#This Row],[Perdida economica UNK]]&gt;100000,"Media", "Baja"))</f>
        <v>Media</v>
      </c>
      <c r="N1476" s="18" t="s">
        <v>1524</v>
      </c>
      <c r="O1476" s="3" t="s">
        <v>36</v>
      </c>
      <c r="P1476" s="2">
        <f>IF(DatosLimpios[[#This Row],[Number of Affected Users]]="six hundred",600,VALUE(DatosLimpios[[#This Row],[Number of Affected Users]]))</f>
        <v>480522</v>
      </c>
      <c r="Q1476" s="2">
        <f>IF(DatosLimpios[[#This Row],[Number of Affected Users]]="six hundred",600,VALUE(DatosLimpios[[#This Row],[Number of Affected Users]]))</f>
        <v>480522</v>
      </c>
      <c r="R1476" s="11">
        <f>DatosLimpios[[#This Row],[Perdida economica UNK]] /DatosLimpios[[#This Row],[Nº de Usuarios Afectados]]</f>
        <v>1.465073399344879</v>
      </c>
      <c r="S1476" s="11" t="str">
        <f>IF(DatosLimpios[[#This Row],[Perdida $ por Usuario]]&gt;100, "Grave",IF(DatosLimpios[[#This Row],[Perdida $ por Usuario]]&gt;40, "Moderada","Leve"))</f>
        <v>Leve</v>
      </c>
      <c r="T1476" s="1" t="str">
        <f t="shared" si="23"/>
        <v>Unknown</v>
      </c>
      <c r="U1476" s="3" t="s">
        <v>52</v>
      </c>
      <c r="V1476" s="3" t="s">
        <v>37</v>
      </c>
      <c r="W1476" s="2">
        <v>72</v>
      </c>
      <c r="X1476" s="2" t="str">
        <f>IF(DatosLimpios[[#This Row],[Incident Resolution Time (in Hours)]]&gt;50,"Tardia",IF(DatosLimpios[[#This Row],[Incident Resolution Time (in Hours)]]&gt;20,"Media","Rapida" ))</f>
        <v>Tardia</v>
      </c>
    </row>
    <row r="1477" spans="1:24" x14ac:dyDescent="0.25">
      <c r="A1477" s="2">
        <v>1485</v>
      </c>
      <c r="B1477" s="3" t="s">
        <v>66</v>
      </c>
      <c r="C14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477" s="1" t="str">
        <f>IFERROR(VLOOKUP(DatosLimpios[[#This Row],[Paises]], TablaRegiones[],2,FALSE), "Otra")</f>
        <v>América</v>
      </c>
      <c r="E1477" s="2">
        <v>2015</v>
      </c>
      <c r="F1477" s="3" t="s">
        <v>42</v>
      </c>
      <c r="G1477" s="2">
        <f xml:space="preserve"> 2025 -DatosLimpios[[#This Row],[Year]]</f>
        <v>10</v>
      </c>
      <c r="H1477" s="1" t="str">
        <f>IF(TRIM(DatosLimpios[[#This Row],[Attack Type]])="","Unknown",PROPER(TRIM(LOWER(DatosLimpios[[#This Row],[Attack Type]]))))</f>
        <v>Sql Injection</v>
      </c>
      <c r="I1477" s="3" t="s">
        <v>23</v>
      </c>
      <c r="J147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77" s="11">
        <v>472</v>
      </c>
      <c r="L1477" s="11">
        <f>IF(DatosLimpios[[#This Row],[Financial Loss (in Million $) ]]="",0,ABS(DatosLimpios[[#This Row],[Financial Loss (in Million $) ]]))*1000</f>
        <v>472000</v>
      </c>
      <c r="M1477" s="11" t="str">
        <f>IF(DatosLimpios[[#This Row],[Perdida economica UNK]]&gt;4000000,"Alta", IF(DatosLimpios[[#This Row],[Perdida economica UNK]]&gt;100000,"Media", "Baja"))</f>
        <v>Media</v>
      </c>
      <c r="N1477" s="18" t="s">
        <v>1525</v>
      </c>
      <c r="O1477" s="3" t="s">
        <v>36</v>
      </c>
      <c r="P1477" s="2">
        <f>IF(DatosLimpios[[#This Row],[Number of Affected Users]]="six hundred",600,VALUE(DatosLimpios[[#This Row],[Number of Affected Users]]))</f>
        <v>16957</v>
      </c>
      <c r="Q1477" s="2">
        <f>IF(DatosLimpios[[#This Row],[Number of Affected Users]]="six hundred",600,VALUE(DatosLimpios[[#This Row],[Number of Affected Users]]))</f>
        <v>16957</v>
      </c>
      <c r="R1477" s="11">
        <f>DatosLimpios[[#This Row],[Perdida economica UNK]] /DatosLimpios[[#This Row],[Nº de Usuarios Afectados]]</f>
        <v>27.835112342985198</v>
      </c>
      <c r="S1477" s="11" t="str">
        <f>IF(DatosLimpios[[#This Row],[Perdida $ por Usuario]]&gt;100, "Grave",IF(DatosLimpios[[#This Row],[Perdida $ por Usuario]]&gt;40, "Moderada","Leve"))</f>
        <v>Leve</v>
      </c>
      <c r="T1477" s="1" t="str">
        <f t="shared" si="23"/>
        <v>Unknown</v>
      </c>
      <c r="U1477" s="3" t="s">
        <v>52</v>
      </c>
      <c r="V1477" s="3" t="s">
        <v>49</v>
      </c>
      <c r="W1477" s="2">
        <v>49</v>
      </c>
      <c r="X1477" s="2" t="str">
        <f>IF(DatosLimpios[[#This Row],[Incident Resolution Time (in Hours)]]&gt;50,"Tardia",IF(DatosLimpios[[#This Row],[Incident Resolution Time (in Hours)]]&gt;20,"Media","Rapida" ))</f>
        <v>Media</v>
      </c>
    </row>
    <row r="1478" spans="1:24" x14ac:dyDescent="0.25">
      <c r="A1478" s="2">
        <v>1486</v>
      </c>
      <c r="B1478" s="3" t="s">
        <v>41</v>
      </c>
      <c r="C14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78" s="1" t="str">
        <f>IFERROR(VLOOKUP(DatosLimpios[[#This Row],[Paises]], TablaRegiones[],2,FALSE), "Otra")</f>
        <v>Europa</v>
      </c>
      <c r="E1478" s="2">
        <v>2016</v>
      </c>
      <c r="F1478" s="3" t="s">
        <v>17</v>
      </c>
      <c r="G1478" s="2">
        <f xml:space="preserve"> 2025 -DatosLimpios[[#This Row],[Year]]</f>
        <v>9</v>
      </c>
      <c r="H1478" s="1" t="str">
        <f>IF(TRIM(DatosLimpios[[#This Row],[Attack Type]])="","Unknown",PROPER(TRIM(LOWER(DatosLimpios[[#This Row],[Attack Type]]))))</f>
        <v>Ransomware</v>
      </c>
      <c r="I1478" s="3" t="s">
        <v>23</v>
      </c>
      <c r="J147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478" s="11">
        <v>2935</v>
      </c>
      <c r="L1478" s="11">
        <f>IF(DatosLimpios[[#This Row],[Financial Loss (in Million $) ]]="",0,ABS(DatosLimpios[[#This Row],[Financial Loss (in Million $) ]]))*1000</f>
        <v>2935000</v>
      </c>
      <c r="M1478" s="11" t="str">
        <f>IF(DatosLimpios[[#This Row],[Perdida economica UNK]]&gt;4000000,"Alta", IF(DatosLimpios[[#This Row],[Perdida economica UNK]]&gt;100000,"Media", "Baja"))</f>
        <v>Media</v>
      </c>
      <c r="N1478" s="18" t="s">
        <v>1526</v>
      </c>
      <c r="O1478" s="3" t="s">
        <v>36</v>
      </c>
      <c r="P1478" s="2">
        <f>IF(DatosLimpios[[#This Row],[Number of Affected Users]]="six hundred",600,VALUE(DatosLimpios[[#This Row],[Number of Affected Users]]))</f>
        <v>316228</v>
      </c>
      <c r="Q1478" s="2">
        <f>IF(DatosLimpios[[#This Row],[Number of Affected Users]]="six hundred",600,VALUE(DatosLimpios[[#This Row],[Number of Affected Users]]))</f>
        <v>316228</v>
      </c>
      <c r="R1478" s="11">
        <f>DatosLimpios[[#This Row],[Perdida economica UNK]] /DatosLimpios[[#This Row],[Nº de Usuarios Afectados]]</f>
        <v>9.2812780651934688</v>
      </c>
      <c r="S1478" s="11" t="str">
        <f>IF(DatosLimpios[[#This Row],[Perdida $ por Usuario]]&gt;100, "Grave",IF(DatosLimpios[[#This Row],[Perdida $ por Usuario]]&gt;40, "Moderada","Leve"))</f>
        <v>Leve</v>
      </c>
      <c r="T1478" s="1" t="str">
        <f t="shared" si="23"/>
        <v>Unknown</v>
      </c>
      <c r="U1478" s="3" t="s">
        <v>15</v>
      </c>
      <c r="V1478" s="3" t="s">
        <v>16</v>
      </c>
      <c r="W1478" s="2">
        <v>7</v>
      </c>
      <c r="X1478" s="2" t="str">
        <f>IF(DatosLimpios[[#This Row],[Incident Resolution Time (in Hours)]]&gt;50,"Tardia",IF(DatosLimpios[[#This Row],[Incident Resolution Time (in Hours)]]&gt;20,"Media","Rapida" ))</f>
        <v>Rapida</v>
      </c>
    </row>
    <row r="1479" spans="1:24" x14ac:dyDescent="0.25">
      <c r="A1479" s="2">
        <v>1487</v>
      </c>
      <c r="B1479" s="3" t="s">
        <v>58</v>
      </c>
      <c r="C14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479" s="1" t="str">
        <f>IFERROR(VLOOKUP(DatosLimpios[[#This Row],[Paises]], TablaRegiones[],2,FALSE), "Otra")</f>
        <v>Oceanía</v>
      </c>
      <c r="E1479" s="2">
        <v>2018</v>
      </c>
      <c r="F1479" s="3" t="s">
        <v>42</v>
      </c>
      <c r="G1479" s="2">
        <f xml:space="preserve"> 2025 -DatosLimpios[[#This Row],[Year]]</f>
        <v>7</v>
      </c>
      <c r="H1479" s="1" t="str">
        <f>IF(TRIM(DatosLimpios[[#This Row],[Attack Type]])="","Unknown",PROPER(TRIM(LOWER(DatosLimpios[[#This Row],[Attack Type]]))))</f>
        <v>Sql Injection</v>
      </c>
      <c r="I1479" s="3" t="s">
        <v>46</v>
      </c>
      <c r="J147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79" s="11">
        <v>2028</v>
      </c>
      <c r="L1479" s="11">
        <f>IF(DatosLimpios[[#This Row],[Financial Loss (in Million $) ]]="",0,ABS(DatosLimpios[[#This Row],[Financial Loss (in Million $) ]]))*1000</f>
        <v>2028000</v>
      </c>
      <c r="M1479" s="11" t="str">
        <f>IF(DatosLimpios[[#This Row],[Perdida economica UNK]]&gt;4000000,"Alta", IF(DatosLimpios[[#This Row],[Perdida economica UNK]]&gt;100000,"Media", "Baja"))</f>
        <v>Media</v>
      </c>
      <c r="N1479" s="18" t="s">
        <v>1527</v>
      </c>
      <c r="O1479" s="3" t="s">
        <v>33</v>
      </c>
      <c r="P1479" s="2">
        <f>IF(DatosLimpios[[#This Row],[Number of Affected Users]]="six hundred",600,VALUE(DatosLimpios[[#This Row],[Number of Affected Users]]))</f>
        <v>363414</v>
      </c>
      <c r="Q1479" s="2">
        <f>IF(DatosLimpios[[#This Row],[Number of Affected Users]]="six hundred",600,VALUE(DatosLimpios[[#This Row],[Number of Affected Users]]))</f>
        <v>363414</v>
      </c>
      <c r="R1479" s="11">
        <f>DatosLimpios[[#This Row],[Perdida economica UNK]] /DatosLimpios[[#This Row],[Nº de Usuarios Afectados]]</f>
        <v>5.5804124221961731</v>
      </c>
      <c r="S1479" s="11" t="str">
        <f>IF(DatosLimpios[[#This Row],[Perdida $ por Usuario]]&gt;100, "Grave",IF(DatosLimpios[[#This Row],[Perdida $ por Usuario]]&gt;40, "Moderada","Leve"))</f>
        <v>Leve</v>
      </c>
      <c r="T1479" s="1" t="str">
        <f t="shared" si="23"/>
        <v>Insider</v>
      </c>
      <c r="U1479" s="3" t="s">
        <v>15</v>
      </c>
      <c r="V1479" s="3" t="s">
        <v>37</v>
      </c>
      <c r="W1479" s="2">
        <v>59</v>
      </c>
      <c r="X1479" s="2" t="str">
        <f>IF(DatosLimpios[[#This Row],[Incident Resolution Time (in Hours)]]&gt;50,"Tardia",IF(DatosLimpios[[#This Row],[Incident Resolution Time (in Hours)]]&gt;20,"Media","Rapida" ))</f>
        <v>Tardia</v>
      </c>
    </row>
    <row r="1480" spans="1:24" x14ac:dyDescent="0.25">
      <c r="A1480" s="2">
        <v>1488</v>
      </c>
      <c r="B1480" s="3" t="s">
        <v>26</v>
      </c>
      <c r="C14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480" s="1" t="str">
        <f>IFERROR(VLOOKUP(DatosLimpios[[#This Row],[Paises]], TablaRegiones[],2,FALSE), "Otra")</f>
        <v>Europa</v>
      </c>
      <c r="E1480" s="2">
        <v>2015</v>
      </c>
      <c r="F1480" s="3" t="s">
        <v>22</v>
      </c>
      <c r="G1480" s="2">
        <f xml:space="preserve"> 2025 -DatosLimpios[[#This Row],[Year]]</f>
        <v>10</v>
      </c>
      <c r="H1480" s="1" t="str">
        <f>IF(TRIM(DatosLimpios[[#This Row],[Attack Type]])="","Unknown",PROPER(TRIM(LOWER(DatosLimpios[[#This Row],[Attack Type]]))))</f>
        <v>Man-In-The-Middle</v>
      </c>
      <c r="I1480" s="3" t="s">
        <v>27</v>
      </c>
      <c r="J148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80" s="11">
        <v>719</v>
      </c>
      <c r="L1480" s="11">
        <f>IF(DatosLimpios[[#This Row],[Financial Loss (in Million $) ]]="",0,ABS(DatosLimpios[[#This Row],[Financial Loss (in Million $) ]]))*1000</f>
        <v>719000</v>
      </c>
      <c r="M1480" s="11" t="str">
        <f>IF(DatosLimpios[[#This Row],[Perdida economica UNK]]&gt;4000000,"Alta", IF(DatosLimpios[[#This Row],[Perdida economica UNK]]&gt;100000,"Media", "Baja"))</f>
        <v>Media</v>
      </c>
      <c r="N1480" s="18" t="s">
        <v>1528</v>
      </c>
      <c r="O1480" s="3" t="s">
        <v>33</v>
      </c>
      <c r="P1480" s="2">
        <f>IF(DatosLimpios[[#This Row],[Number of Affected Users]]="six hundred",600,VALUE(DatosLimpios[[#This Row],[Number of Affected Users]]))</f>
        <v>733671</v>
      </c>
      <c r="Q1480" s="2">
        <f>IF(DatosLimpios[[#This Row],[Number of Affected Users]]="six hundred",600,VALUE(DatosLimpios[[#This Row],[Number of Affected Users]]))</f>
        <v>733671</v>
      </c>
      <c r="R1480" s="11">
        <f>DatosLimpios[[#This Row],[Perdida economica UNK]] /DatosLimpios[[#This Row],[Nº de Usuarios Afectados]]</f>
        <v>0.98000329848119938</v>
      </c>
      <c r="S1480" s="11" t="str">
        <f>IF(DatosLimpios[[#This Row],[Perdida $ por Usuario]]&gt;100, "Grave",IF(DatosLimpios[[#This Row],[Perdida $ por Usuario]]&gt;40, "Moderada","Leve"))</f>
        <v>Leve</v>
      </c>
      <c r="T1480" s="1" t="str">
        <f t="shared" si="23"/>
        <v>Insider</v>
      </c>
      <c r="U1480" s="3" t="s">
        <v>52</v>
      </c>
      <c r="V1480" s="3" t="s">
        <v>16</v>
      </c>
      <c r="W1480" s="2">
        <v>20</v>
      </c>
      <c r="X1480" s="2" t="str">
        <f>IF(DatosLimpios[[#This Row],[Incident Resolution Time (in Hours)]]&gt;50,"Tardia",IF(DatosLimpios[[#This Row],[Incident Resolution Time (in Hours)]]&gt;20,"Media","Rapida" ))</f>
        <v>Rapida</v>
      </c>
    </row>
    <row r="1481" spans="1:24" x14ac:dyDescent="0.25">
      <c r="A1481" s="2">
        <v>1489</v>
      </c>
      <c r="B1481" s="3" t="s">
        <v>41</v>
      </c>
      <c r="C14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481" s="1" t="str">
        <f>IFERROR(VLOOKUP(DatosLimpios[[#This Row],[Paises]], TablaRegiones[],2,FALSE), "Otra")</f>
        <v>Europa</v>
      </c>
      <c r="E1481" s="2">
        <v>2019</v>
      </c>
      <c r="F1481" s="3" t="s">
        <v>42</v>
      </c>
      <c r="G1481" s="2">
        <f xml:space="preserve"> 2025 -DatosLimpios[[#This Row],[Year]]</f>
        <v>6</v>
      </c>
      <c r="H1481" s="1" t="str">
        <f>IF(TRIM(DatosLimpios[[#This Row],[Attack Type]])="","Unknown",PROPER(TRIM(LOWER(DatosLimpios[[#This Row],[Attack Type]]))))</f>
        <v>Sql Injection</v>
      </c>
      <c r="I1481" s="3" t="s">
        <v>27</v>
      </c>
      <c r="J148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81" s="11">
        <v>2791</v>
      </c>
      <c r="L1481" s="11">
        <f>IF(DatosLimpios[[#This Row],[Financial Loss (in Million $) ]]="",0,ABS(DatosLimpios[[#This Row],[Financial Loss (in Million $) ]]))*1000</f>
        <v>2791000</v>
      </c>
      <c r="M1481" s="11" t="str">
        <f>IF(DatosLimpios[[#This Row],[Perdida economica UNK]]&gt;4000000,"Alta", IF(DatosLimpios[[#This Row],[Perdida economica UNK]]&gt;100000,"Media", "Baja"))</f>
        <v>Media</v>
      </c>
      <c r="N1481" s="18" t="s">
        <v>1529</v>
      </c>
      <c r="O1481" s="3" t="s">
        <v>29</v>
      </c>
      <c r="P1481" s="2">
        <f>IF(DatosLimpios[[#This Row],[Number of Affected Users]]="six hundred",600,VALUE(DatosLimpios[[#This Row],[Number of Affected Users]]))</f>
        <v>399457</v>
      </c>
      <c r="Q1481" s="2">
        <f>IF(DatosLimpios[[#This Row],[Number of Affected Users]]="six hundred",600,VALUE(DatosLimpios[[#This Row],[Number of Affected Users]]))</f>
        <v>399457</v>
      </c>
      <c r="R1481" s="11">
        <f>DatosLimpios[[#This Row],[Perdida economica UNK]] /DatosLimpios[[#This Row],[Nº de Usuarios Afectados]]</f>
        <v>6.9869848319093171</v>
      </c>
      <c r="S1481" s="11" t="str">
        <f>IF(DatosLimpios[[#This Row],[Perdida $ por Usuario]]&gt;100, "Grave",IF(DatosLimpios[[#This Row],[Perdida $ por Usuario]]&gt;40, "Moderada","Leve"))</f>
        <v>Leve</v>
      </c>
      <c r="T1481" s="1" t="str">
        <f t="shared" si="23"/>
        <v>Nation-state</v>
      </c>
      <c r="U1481" s="3" t="s">
        <v>25</v>
      </c>
      <c r="V1481" s="3" t="s">
        <v>49</v>
      </c>
      <c r="W1481" s="2">
        <v>48</v>
      </c>
      <c r="X1481" s="2" t="str">
        <f>IF(DatosLimpios[[#This Row],[Incident Resolution Time (in Hours)]]&gt;50,"Tardia",IF(DatosLimpios[[#This Row],[Incident Resolution Time (in Hours)]]&gt;20,"Media","Rapida" ))</f>
        <v>Media</v>
      </c>
    </row>
    <row r="1482" spans="1:24" x14ac:dyDescent="0.25">
      <c r="A1482" s="2">
        <v>1490</v>
      </c>
      <c r="B1482" s="3" t="s">
        <v>10</v>
      </c>
      <c r="C14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82" s="1" t="str">
        <f>IFERROR(VLOOKUP(DatosLimpios[[#This Row],[Paises]], TablaRegiones[],2,FALSE), "Otra")</f>
        <v>Asia</v>
      </c>
      <c r="E1482" s="2">
        <v>2017</v>
      </c>
      <c r="F1482" s="3" t="s">
        <v>39</v>
      </c>
      <c r="G1482" s="2">
        <f xml:space="preserve"> 2025 -DatosLimpios[[#This Row],[Year]]</f>
        <v>8</v>
      </c>
      <c r="H1482" s="1" t="str">
        <f>IF(TRIM(DatosLimpios[[#This Row],[Attack Type]])="","Unknown",PROPER(TRIM(LOWER(DatosLimpios[[#This Row],[Attack Type]]))))</f>
        <v>Ddos</v>
      </c>
      <c r="I1482" s="3" t="s">
        <v>69</v>
      </c>
      <c r="J148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82" s="11">
        <v>5734</v>
      </c>
      <c r="L1482" s="11">
        <f>IF(DatosLimpios[[#This Row],[Financial Loss (in Million $) ]]="",0,ABS(DatosLimpios[[#This Row],[Financial Loss (in Million $) ]]))*1000</f>
        <v>5734000</v>
      </c>
      <c r="M1482" s="11" t="str">
        <f>IF(DatosLimpios[[#This Row],[Perdida economica UNK]]&gt;4000000,"Alta", IF(DatosLimpios[[#This Row],[Perdida economica UNK]]&gt;100000,"Media", "Baja"))</f>
        <v>Alta</v>
      </c>
      <c r="N1482" s="18" t="s">
        <v>1530</v>
      </c>
      <c r="O1482" s="3" t="s">
        <v>29</v>
      </c>
      <c r="P1482" s="2">
        <f>IF(DatosLimpios[[#This Row],[Number of Affected Users]]="six hundred",600,VALUE(DatosLimpios[[#This Row],[Number of Affected Users]]))</f>
        <v>171772</v>
      </c>
      <c r="Q1482" s="2">
        <f>IF(DatosLimpios[[#This Row],[Number of Affected Users]]="six hundred",600,VALUE(DatosLimpios[[#This Row],[Number of Affected Users]]))</f>
        <v>171772</v>
      </c>
      <c r="R1482" s="11">
        <f>DatosLimpios[[#This Row],[Perdida economica UNK]] /DatosLimpios[[#This Row],[Nº de Usuarios Afectados]]</f>
        <v>33.381459143515826</v>
      </c>
      <c r="S1482" s="11" t="str">
        <f>IF(DatosLimpios[[#This Row],[Perdida $ por Usuario]]&gt;100, "Grave",IF(DatosLimpios[[#This Row],[Perdida $ por Usuario]]&gt;40, "Moderada","Leve"))</f>
        <v>Leve</v>
      </c>
      <c r="T1482" s="1" t="str">
        <f t="shared" si="23"/>
        <v>Nation-state</v>
      </c>
      <c r="U1482" s="3" t="s">
        <v>34</v>
      </c>
      <c r="V1482" s="3" t="s">
        <v>49</v>
      </c>
      <c r="W1482" s="2">
        <v>8</v>
      </c>
      <c r="X1482" s="2" t="str">
        <f>IF(DatosLimpios[[#This Row],[Incident Resolution Time (in Hours)]]&gt;50,"Tardia",IF(DatosLimpios[[#This Row],[Incident Resolution Time (in Hours)]]&gt;20,"Media","Rapida" ))</f>
        <v>Rapida</v>
      </c>
    </row>
    <row r="1483" spans="1:24" x14ac:dyDescent="0.25">
      <c r="A1483" s="2">
        <v>1491</v>
      </c>
      <c r="B1483" s="3" t="s">
        <v>87</v>
      </c>
      <c r="C14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83" s="1" t="str">
        <f>IFERROR(VLOOKUP(DatosLimpios[[#This Row],[Paises]], TablaRegiones[],2,FALSE), "Otra")</f>
        <v>América</v>
      </c>
      <c r="E1483" s="2">
        <v>2015</v>
      </c>
      <c r="F1483" s="3" t="s">
        <v>50</v>
      </c>
      <c r="G1483" s="2">
        <f xml:space="preserve"> 2025 -DatosLimpios[[#This Row],[Year]]</f>
        <v>10</v>
      </c>
      <c r="H1483" s="1" t="str">
        <f>IF(TRIM(DatosLimpios[[#This Row],[Attack Type]])="","Unknown",PROPER(TRIM(LOWER(DatosLimpios[[#This Row],[Attack Type]]))))</f>
        <v>Phishing</v>
      </c>
      <c r="I1483" s="3" t="s">
        <v>69</v>
      </c>
      <c r="J148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83" s="11">
        <v>824</v>
      </c>
      <c r="L1483" s="11">
        <f>IF(DatosLimpios[[#This Row],[Financial Loss (in Million $) ]]="",0,ABS(DatosLimpios[[#This Row],[Financial Loss (in Million $) ]]))*1000</f>
        <v>824000</v>
      </c>
      <c r="M1483" s="11" t="str">
        <f>IF(DatosLimpios[[#This Row],[Perdida economica UNK]]&gt;4000000,"Alta", IF(DatosLimpios[[#This Row],[Perdida economica UNK]]&gt;100000,"Media", "Baja"))</f>
        <v>Media</v>
      </c>
      <c r="N1483" s="18" t="s">
        <v>1531</v>
      </c>
      <c r="O1483" s="3" t="s">
        <v>33</v>
      </c>
      <c r="P1483" s="2">
        <f>IF(DatosLimpios[[#This Row],[Number of Affected Users]]="six hundred",600,VALUE(DatosLimpios[[#This Row],[Number of Affected Users]]))</f>
        <v>197305</v>
      </c>
      <c r="Q1483" s="2">
        <f>IF(DatosLimpios[[#This Row],[Number of Affected Users]]="six hundred",600,VALUE(DatosLimpios[[#This Row],[Number of Affected Users]]))</f>
        <v>197305</v>
      </c>
      <c r="R1483" s="11">
        <f>DatosLimpios[[#This Row],[Perdida economica UNK]] /DatosLimpios[[#This Row],[Nº de Usuarios Afectados]]</f>
        <v>4.1762753097995491</v>
      </c>
      <c r="S1483" s="11" t="str">
        <f>IF(DatosLimpios[[#This Row],[Perdida $ por Usuario]]&gt;100, "Grave",IF(DatosLimpios[[#This Row],[Perdida $ por Usuario]]&gt;40, "Moderada","Leve"))</f>
        <v>Leve</v>
      </c>
      <c r="T1483" s="1" t="str">
        <f t="shared" si="23"/>
        <v>Insider</v>
      </c>
      <c r="U1483" s="3" t="s">
        <v>15</v>
      </c>
      <c r="V1483" s="3" t="s">
        <v>31</v>
      </c>
      <c r="W1483" s="2">
        <v>34</v>
      </c>
      <c r="X1483" s="2" t="str">
        <f>IF(DatosLimpios[[#This Row],[Incident Resolution Time (in Hours)]]&gt;50,"Tardia",IF(DatosLimpios[[#This Row],[Incident Resolution Time (in Hours)]]&gt;20,"Media","Rapida" ))</f>
        <v>Media</v>
      </c>
    </row>
    <row r="1484" spans="1:24" x14ac:dyDescent="0.25">
      <c r="A1484" s="2">
        <v>1492</v>
      </c>
      <c r="B1484" s="3" t="s">
        <v>60</v>
      </c>
      <c r="C14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84" s="1" t="str">
        <f>IFERROR(VLOOKUP(DatosLimpios[[#This Row],[Paises]], TablaRegiones[],2,FALSE), "Otra")</f>
        <v>Asia</v>
      </c>
      <c r="E1484" s="2">
        <v>2023</v>
      </c>
      <c r="F1484" s="3" t="s">
        <v>17</v>
      </c>
      <c r="G1484" s="2">
        <f xml:space="preserve"> 2025 -DatosLimpios[[#This Row],[Year]]</f>
        <v>2</v>
      </c>
      <c r="H1484" s="1" t="str">
        <f>IF(TRIM(DatosLimpios[[#This Row],[Attack Type]])="","Unknown",PROPER(TRIM(LOWER(DatosLimpios[[#This Row],[Attack Type]]))))</f>
        <v>Ransomware</v>
      </c>
      <c r="I1484" s="3" t="s">
        <v>47</v>
      </c>
      <c r="J148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84" s="11">
        <v>1508</v>
      </c>
      <c r="L1484" s="11">
        <f>IF(DatosLimpios[[#This Row],[Financial Loss (in Million $) ]]="",0,ABS(DatosLimpios[[#This Row],[Financial Loss (in Million $) ]]))*1000</f>
        <v>1508000</v>
      </c>
      <c r="M1484" s="11" t="str">
        <f>IF(DatosLimpios[[#This Row],[Perdida economica UNK]]&gt;4000000,"Alta", IF(DatosLimpios[[#This Row],[Perdida economica UNK]]&gt;100000,"Media", "Baja"))</f>
        <v>Media</v>
      </c>
      <c r="N1484" s="18" t="s">
        <v>1532</v>
      </c>
      <c r="O1484" s="3" t="s">
        <v>33</v>
      </c>
      <c r="P1484" s="2">
        <f>IF(DatosLimpios[[#This Row],[Number of Affected Users]]="six hundred",600,VALUE(DatosLimpios[[#This Row],[Number of Affected Users]]))</f>
        <v>677971</v>
      </c>
      <c r="Q1484" s="2">
        <f>IF(DatosLimpios[[#This Row],[Number of Affected Users]]="six hundred",600,VALUE(DatosLimpios[[#This Row],[Number of Affected Users]]))</f>
        <v>677971</v>
      </c>
      <c r="R1484" s="11">
        <f>DatosLimpios[[#This Row],[Perdida economica UNK]] /DatosLimpios[[#This Row],[Nº de Usuarios Afectados]]</f>
        <v>2.224283929548609</v>
      </c>
      <c r="S1484" s="11" t="str">
        <f>IF(DatosLimpios[[#This Row],[Perdida $ por Usuario]]&gt;100, "Grave",IF(DatosLimpios[[#This Row],[Perdida $ por Usuario]]&gt;40, "Moderada","Leve"))</f>
        <v>Leve</v>
      </c>
      <c r="T1484" s="1" t="str">
        <f t="shared" si="23"/>
        <v>Insider</v>
      </c>
      <c r="U1484" s="3" t="s">
        <v>34</v>
      </c>
      <c r="V1484" s="3" t="s">
        <v>16</v>
      </c>
      <c r="W1484" s="2">
        <v>51</v>
      </c>
      <c r="X1484" s="2" t="str">
        <f>IF(DatosLimpios[[#This Row],[Incident Resolution Time (in Hours)]]&gt;50,"Tardia",IF(DatosLimpios[[#This Row],[Incident Resolution Time (in Hours)]]&gt;20,"Media","Rapida" ))</f>
        <v>Tardia</v>
      </c>
    </row>
    <row r="1485" spans="1:24" x14ac:dyDescent="0.25">
      <c r="A1485" s="2">
        <v>1493</v>
      </c>
      <c r="B1485" s="3" t="s">
        <v>45</v>
      </c>
      <c r="C14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85" s="1" t="str">
        <f>IFERROR(VLOOKUP(DatosLimpios[[#This Row],[Paises]], TablaRegiones[],2,FALSE), "Otra")</f>
        <v>Asia</v>
      </c>
      <c r="E1485" s="2">
        <v>2021</v>
      </c>
      <c r="F1485" s="3" t="s">
        <v>22</v>
      </c>
      <c r="G1485" s="2">
        <f xml:space="preserve"> 2025 -DatosLimpios[[#This Row],[Year]]</f>
        <v>4</v>
      </c>
      <c r="H1485" s="1" t="str">
        <f>IF(TRIM(DatosLimpios[[#This Row],[Attack Type]])="","Unknown",PROPER(TRIM(LOWER(DatosLimpios[[#This Row],[Attack Type]]))))</f>
        <v>Man-In-The-Middle</v>
      </c>
      <c r="I1485" s="3" t="s">
        <v>46</v>
      </c>
      <c r="J148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85" s="11">
        <v>5512</v>
      </c>
      <c r="L1485" s="11">
        <f>IF(DatosLimpios[[#This Row],[Financial Loss (in Million $) ]]="",0,ABS(DatosLimpios[[#This Row],[Financial Loss (in Million $) ]]))*1000</f>
        <v>5512000</v>
      </c>
      <c r="M1485" s="11" t="str">
        <f>IF(DatosLimpios[[#This Row],[Perdida economica UNK]]&gt;4000000,"Alta", IF(DatosLimpios[[#This Row],[Perdida economica UNK]]&gt;100000,"Media", "Baja"))</f>
        <v>Alta</v>
      </c>
      <c r="N1485" s="18" t="s">
        <v>1533</v>
      </c>
      <c r="O1485" s="3" t="s">
        <v>14</v>
      </c>
      <c r="P1485" s="2">
        <f>IF(DatosLimpios[[#This Row],[Number of Affected Users]]="six hundred",600,VALUE(DatosLimpios[[#This Row],[Number of Affected Users]]))</f>
        <v>942454</v>
      </c>
      <c r="Q1485" s="2">
        <f>IF(DatosLimpios[[#This Row],[Number of Affected Users]]="six hundred",600,VALUE(DatosLimpios[[#This Row],[Number of Affected Users]]))</f>
        <v>942454</v>
      </c>
      <c r="R1485" s="11">
        <f>DatosLimpios[[#This Row],[Perdida economica UNK]] /DatosLimpios[[#This Row],[Nº de Usuarios Afectados]]</f>
        <v>5.8485613090930695</v>
      </c>
      <c r="S1485" s="11" t="str">
        <f>IF(DatosLimpios[[#This Row],[Perdida $ por Usuario]]&gt;100, "Grave",IF(DatosLimpios[[#This Row],[Perdida $ por Usuario]]&gt;40, "Moderada","Leve"))</f>
        <v>Leve</v>
      </c>
      <c r="T1485" s="1" t="str">
        <f t="shared" si="23"/>
        <v>Hacker Group</v>
      </c>
      <c r="U1485" s="3" t="s">
        <v>34</v>
      </c>
      <c r="V1485" s="3" t="s">
        <v>16</v>
      </c>
      <c r="W1485" s="2">
        <v>66</v>
      </c>
      <c r="X1485" s="2" t="str">
        <f>IF(DatosLimpios[[#This Row],[Incident Resolution Time (in Hours)]]&gt;50,"Tardia",IF(DatosLimpios[[#This Row],[Incident Resolution Time (in Hours)]]&gt;20,"Media","Rapida" ))</f>
        <v>Tardia</v>
      </c>
    </row>
    <row r="1486" spans="1:24" x14ac:dyDescent="0.25">
      <c r="A1486" s="2">
        <v>1494</v>
      </c>
      <c r="B1486" s="3" t="s">
        <v>60</v>
      </c>
      <c r="C14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86" s="1" t="str">
        <f>IFERROR(VLOOKUP(DatosLimpios[[#This Row],[Paises]], TablaRegiones[],2,FALSE), "Otra")</f>
        <v>Asia</v>
      </c>
      <c r="E1486" s="2">
        <v>2022</v>
      </c>
      <c r="F1486" s="3" t="s">
        <v>17</v>
      </c>
      <c r="G1486" s="2">
        <f xml:space="preserve"> 2025 -DatosLimpios[[#This Row],[Year]]</f>
        <v>3</v>
      </c>
      <c r="H1486" s="1" t="str">
        <f>IF(TRIM(DatosLimpios[[#This Row],[Attack Type]])="","Unknown",PROPER(TRIM(LOWER(DatosLimpios[[#This Row],[Attack Type]]))))</f>
        <v>Ransomware</v>
      </c>
      <c r="I1486" s="3" t="s">
        <v>69</v>
      </c>
      <c r="J148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86" s="11">
        <v>3884</v>
      </c>
      <c r="L1486" s="11">
        <f>IF(DatosLimpios[[#This Row],[Financial Loss (in Million $) ]]="",0,ABS(DatosLimpios[[#This Row],[Financial Loss (in Million $) ]]))*1000</f>
        <v>3884000</v>
      </c>
      <c r="M1486" s="11" t="str">
        <f>IF(DatosLimpios[[#This Row],[Perdida economica UNK]]&gt;4000000,"Alta", IF(DatosLimpios[[#This Row],[Perdida economica UNK]]&gt;100000,"Media", "Baja"))</f>
        <v>Media</v>
      </c>
      <c r="N1486" s="18" t="s">
        <v>1534</v>
      </c>
      <c r="O1486" s="3" t="s">
        <v>33</v>
      </c>
      <c r="P1486" s="2">
        <f>IF(DatosLimpios[[#This Row],[Number of Affected Users]]="six hundred",600,VALUE(DatosLimpios[[#This Row],[Number of Affected Users]]))</f>
        <v>211205</v>
      </c>
      <c r="Q1486" s="2">
        <f>IF(DatosLimpios[[#This Row],[Number of Affected Users]]="six hundred",600,VALUE(DatosLimpios[[#This Row],[Number of Affected Users]]))</f>
        <v>211205</v>
      </c>
      <c r="R1486" s="11">
        <f>DatosLimpios[[#This Row],[Perdida economica UNK]] /DatosLimpios[[#This Row],[Nº de Usuarios Afectados]]</f>
        <v>18.389716152553206</v>
      </c>
      <c r="S1486" s="11" t="str">
        <f>IF(DatosLimpios[[#This Row],[Perdida $ por Usuario]]&gt;100, "Grave",IF(DatosLimpios[[#This Row],[Perdida $ por Usuario]]&gt;40, "Moderada","Leve"))</f>
        <v>Leve</v>
      </c>
      <c r="T1486" s="1" t="str">
        <f t="shared" si="23"/>
        <v>Insider</v>
      </c>
      <c r="U1486" s="3" t="s">
        <v>15</v>
      </c>
      <c r="V1486" s="3" t="s">
        <v>37</v>
      </c>
      <c r="W1486" s="2">
        <v>54</v>
      </c>
      <c r="X1486" s="2" t="str">
        <f>IF(DatosLimpios[[#This Row],[Incident Resolution Time (in Hours)]]&gt;50,"Tardia",IF(DatosLimpios[[#This Row],[Incident Resolution Time (in Hours)]]&gt;20,"Media","Rapida" ))</f>
        <v>Tardia</v>
      </c>
    </row>
    <row r="1487" spans="1:24" x14ac:dyDescent="0.25">
      <c r="A1487" s="2">
        <v>1495</v>
      </c>
      <c r="B1487" s="3" t="s">
        <v>71</v>
      </c>
      <c r="C14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487" s="1" t="str">
        <f>IFERROR(VLOOKUP(DatosLimpios[[#This Row],[Paises]], TablaRegiones[],2,FALSE), "Otra")</f>
        <v>Asia</v>
      </c>
      <c r="E1487" s="2">
        <v>2024</v>
      </c>
      <c r="F1487" s="3" t="s">
        <v>63</v>
      </c>
      <c r="G1487" s="2">
        <f xml:space="preserve"> 2025 -DatosLimpios[[#This Row],[Year]]</f>
        <v>1</v>
      </c>
      <c r="H1487" s="1" t="str">
        <f>IF(TRIM(DatosLimpios[[#This Row],[Attack Type]])="","Unknown",PROPER(TRIM(LOWER(DatosLimpios[[#This Row],[Attack Type]]))))</f>
        <v>Malware</v>
      </c>
      <c r="I1487" s="3" t="s">
        <v>27</v>
      </c>
      <c r="J148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87" s="11">
        <v>4279</v>
      </c>
      <c r="L1487" s="11">
        <f>IF(DatosLimpios[[#This Row],[Financial Loss (in Million $) ]]="",0,ABS(DatosLimpios[[#This Row],[Financial Loss (in Million $) ]]))*1000</f>
        <v>4279000</v>
      </c>
      <c r="M1487" s="11" t="str">
        <f>IF(DatosLimpios[[#This Row],[Perdida economica UNK]]&gt;4000000,"Alta", IF(DatosLimpios[[#This Row],[Perdida economica UNK]]&gt;100000,"Media", "Baja"))</f>
        <v>Alta</v>
      </c>
      <c r="N1487" s="18" t="s">
        <v>1535</v>
      </c>
      <c r="O1487" s="3" t="s">
        <v>33</v>
      </c>
      <c r="P1487" s="2">
        <f>IF(DatosLimpios[[#This Row],[Number of Affected Users]]="six hundred",600,VALUE(DatosLimpios[[#This Row],[Number of Affected Users]]))</f>
        <v>483399</v>
      </c>
      <c r="Q1487" s="2">
        <f>IF(DatosLimpios[[#This Row],[Number of Affected Users]]="six hundred",600,VALUE(DatosLimpios[[#This Row],[Number of Affected Users]]))</f>
        <v>483399</v>
      </c>
      <c r="R1487" s="11">
        <f>DatosLimpios[[#This Row],[Perdida economica UNK]] /DatosLimpios[[#This Row],[Nº de Usuarios Afectados]]</f>
        <v>8.8519008107174404</v>
      </c>
      <c r="S1487" s="11" t="str">
        <f>IF(DatosLimpios[[#This Row],[Perdida $ por Usuario]]&gt;100, "Grave",IF(DatosLimpios[[#This Row],[Perdida $ por Usuario]]&gt;40, "Moderada","Leve"))</f>
        <v>Leve</v>
      </c>
      <c r="T1487" s="1" t="str">
        <f t="shared" si="23"/>
        <v>Insider</v>
      </c>
      <c r="U1487" s="3" t="s">
        <v>52</v>
      </c>
      <c r="V1487" s="3" t="s">
        <v>37</v>
      </c>
      <c r="W1487" s="2">
        <v>50</v>
      </c>
      <c r="X1487" s="2" t="str">
        <f>IF(DatosLimpios[[#This Row],[Incident Resolution Time (in Hours)]]&gt;50,"Tardia",IF(DatosLimpios[[#This Row],[Incident Resolution Time (in Hours)]]&gt;20,"Media","Rapida" ))</f>
        <v>Media</v>
      </c>
    </row>
    <row r="1488" spans="1:24" x14ac:dyDescent="0.25">
      <c r="A1488" s="2">
        <v>1496</v>
      </c>
      <c r="B1488" s="3" t="s">
        <v>10</v>
      </c>
      <c r="C14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88" s="1" t="str">
        <f>IFERROR(VLOOKUP(DatosLimpios[[#This Row],[Paises]], TablaRegiones[],2,FALSE), "Otra")</f>
        <v>Asia</v>
      </c>
      <c r="E1488" s="2">
        <v>2016</v>
      </c>
      <c r="F1488" s="3" t="s">
        <v>39</v>
      </c>
      <c r="G1488" s="2">
        <f xml:space="preserve"> 2025 -DatosLimpios[[#This Row],[Year]]</f>
        <v>9</v>
      </c>
      <c r="H1488" s="1" t="str">
        <f>IF(TRIM(DatosLimpios[[#This Row],[Attack Type]])="","Unknown",PROPER(TRIM(LOWER(DatosLimpios[[#This Row],[Attack Type]]))))</f>
        <v>Ddos</v>
      </c>
      <c r="I1488" s="3" t="s">
        <v>27</v>
      </c>
      <c r="J148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88" s="11">
        <v>9783</v>
      </c>
      <c r="L1488" s="11">
        <f>IF(DatosLimpios[[#This Row],[Financial Loss (in Million $) ]]="",0,ABS(DatosLimpios[[#This Row],[Financial Loss (in Million $) ]]))*1000</f>
        <v>9783000</v>
      </c>
      <c r="M1488" s="11" t="str">
        <f>IF(DatosLimpios[[#This Row],[Perdida economica UNK]]&gt;4000000,"Alta", IF(DatosLimpios[[#This Row],[Perdida economica UNK]]&gt;100000,"Media", "Baja"))</f>
        <v>Alta</v>
      </c>
      <c r="N1488" s="18" t="s">
        <v>1536</v>
      </c>
      <c r="O1488" s="3" t="s">
        <v>29</v>
      </c>
      <c r="P1488" s="2">
        <f>IF(DatosLimpios[[#This Row],[Number of Affected Users]]="six hundred",600,VALUE(DatosLimpios[[#This Row],[Number of Affected Users]]))</f>
        <v>699791</v>
      </c>
      <c r="Q1488" s="2">
        <f>IF(DatosLimpios[[#This Row],[Number of Affected Users]]="six hundred",600,VALUE(DatosLimpios[[#This Row],[Number of Affected Users]]))</f>
        <v>699791</v>
      </c>
      <c r="R1488" s="11">
        <f>DatosLimpios[[#This Row],[Perdida economica UNK]] /DatosLimpios[[#This Row],[Nº de Usuarios Afectados]]</f>
        <v>13.979888280929591</v>
      </c>
      <c r="S1488" s="11" t="str">
        <f>IF(DatosLimpios[[#This Row],[Perdida $ por Usuario]]&gt;100, "Grave",IF(DatosLimpios[[#This Row],[Perdida $ por Usuario]]&gt;40, "Moderada","Leve"))</f>
        <v>Leve</v>
      </c>
      <c r="T1488" s="1" t="str">
        <f t="shared" si="23"/>
        <v>Nation-state</v>
      </c>
      <c r="U1488" s="3" t="s">
        <v>25</v>
      </c>
      <c r="V1488" s="3" t="s">
        <v>57</v>
      </c>
      <c r="W1488" s="2">
        <v>2</v>
      </c>
      <c r="X1488" s="2" t="str">
        <f>IF(DatosLimpios[[#This Row],[Incident Resolution Time (in Hours)]]&gt;50,"Tardia",IF(DatosLimpios[[#This Row],[Incident Resolution Time (in Hours)]]&gt;20,"Media","Rapida" ))</f>
        <v>Rapida</v>
      </c>
    </row>
    <row r="1489" spans="1:24" x14ac:dyDescent="0.25">
      <c r="A1489" s="2">
        <v>1497</v>
      </c>
      <c r="B1489" s="3" t="s">
        <v>32</v>
      </c>
      <c r="C14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489" s="1" t="str">
        <f>IFERROR(VLOOKUP(DatosLimpios[[#This Row],[Paises]], TablaRegiones[],2,FALSE), "Otra")</f>
        <v>Europa</v>
      </c>
      <c r="E1489" s="2">
        <v>2019</v>
      </c>
      <c r="F1489" s="3" t="s">
        <v>50</v>
      </c>
      <c r="G1489" s="2">
        <f xml:space="preserve"> 2025 -DatosLimpios[[#This Row],[Year]]</f>
        <v>6</v>
      </c>
      <c r="H1489" s="1" t="str">
        <f>IF(TRIM(DatosLimpios[[#This Row],[Attack Type]])="","Unknown",PROPER(TRIM(LOWER(DatosLimpios[[#This Row],[Attack Type]]))))</f>
        <v>Phishing</v>
      </c>
      <c r="I1489" s="3" t="s">
        <v>12</v>
      </c>
      <c r="J148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89" s="11">
        <v>1004</v>
      </c>
      <c r="L1489" s="11">
        <f>IF(DatosLimpios[[#This Row],[Financial Loss (in Million $) ]]="",0,ABS(DatosLimpios[[#This Row],[Financial Loss (in Million $) ]]))*1000</f>
        <v>1004000</v>
      </c>
      <c r="M1489" s="11" t="str">
        <f>IF(DatosLimpios[[#This Row],[Perdida economica UNK]]&gt;4000000,"Alta", IF(DatosLimpios[[#This Row],[Perdida economica UNK]]&gt;100000,"Media", "Baja"))</f>
        <v>Media</v>
      </c>
      <c r="N1489" s="18" t="s">
        <v>1537</v>
      </c>
      <c r="O1489" s="3" t="s">
        <v>29</v>
      </c>
      <c r="P1489" s="2">
        <f>IF(DatosLimpios[[#This Row],[Number of Affected Users]]="six hundred",600,VALUE(DatosLimpios[[#This Row],[Number of Affected Users]]))</f>
        <v>679314</v>
      </c>
      <c r="Q1489" s="2">
        <f>IF(DatosLimpios[[#This Row],[Number of Affected Users]]="six hundred",600,VALUE(DatosLimpios[[#This Row],[Number of Affected Users]]))</f>
        <v>679314</v>
      </c>
      <c r="R1489" s="11">
        <f>DatosLimpios[[#This Row],[Perdida economica UNK]] /DatosLimpios[[#This Row],[Nº de Usuarios Afectados]]</f>
        <v>1.4779615906635224</v>
      </c>
      <c r="S1489" s="11" t="str">
        <f>IF(DatosLimpios[[#This Row],[Perdida $ por Usuario]]&gt;100, "Grave",IF(DatosLimpios[[#This Row],[Perdida $ por Usuario]]&gt;40, "Moderada","Leve"))</f>
        <v>Leve</v>
      </c>
      <c r="T1489" s="1" t="str">
        <f t="shared" si="23"/>
        <v>Nation-state</v>
      </c>
      <c r="U1489" s="3" t="s">
        <v>15</v>
      </c>
      <c r="V1489" s="3" t="s">
        <v>37</v>
      </c>
      <c r="W1489" s="2">
        <v>39</v>
      </c>
      <c r="X1489" s="2" t="str">
        <f>IF(DatosLimpios[[#This Row],[Incident Resolution Time (in Hours)]]&gt;50,"Tardia",IF(DatosLimpios[[#This Row],[Incident Resolution Time (in Hours)]]&gt;20,"Media","Rapida" ))</f>
        <v>Media</v>
      </c>
    </row>
    <row r="1490" spans="1:24" x14ac:dyDescent="0.25">
      <c r="A1490" s="2">
        <v>1498</v>
      </c>
      <c r="B1490" s="3" t="s">
        <v>66</v>
      </c>
      <c r="C14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490" s="1" t="str">
        <f>IFERROR(VLOOKUP(DatosLimpios[[#This Row],[Paises]], TablaRegiones[],2,FALSE), "Otra")</f>
        <v>América</v>
      </c>
      <c r="E1490" s="2">
        <v>2020</v>
      </c>
      <c r="F1490" s="3" t="s">
        <v>42</v>
      </c>
      <c r="G1490" s="2">
        <f xml:space="preserve"> 2025 -DatosLimpios[[#This Row],[Year]]</f>
        <v>5</v>
      </c>
      <c r="H1490" s="1" t="str">
        <f>IF(TRIM(DatosLimpios[[#This Row],[Attack Type]])="","Unknown",PROPER(TRIM(LOWER(DatosLimpios[[#This Row],[Attack Type]]))))</f>
        <v>Sql Injection</v>
      </c>
      <c r="I1490" s="3" t="s">
        <v>18</v>
      </c>
      <c r="J149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90" s="11">
        <v>9697</v>
      </c>
      <c r="L1490" s="11">
        <f>IF(DatosLimpios[[#This Row],[Financial Loss (in Million $) ]]="",0,ABS(DatosLimpios[[#This Row],[Financial Loss (in Million $) ]]))*1000</f>
        <v>9697000</v>
      </c>
      <c r="M1490" s="11" t="str">
        <f>IF(DatosLimpios[[#This Row],[Perdida economica UNK]]&gt;4000000,"Alta", IF(DatosLimpios[[#This Row],[Perdida economica UNK]]&gt;100000,"Media", "Baja"))</f>
        <v>Alta</v>
      </c>
      <c r="N1490" s="18" t="s">
        <v>1538</v>
      </c>
      <c r="O1490" s="3" t="s">
        <v>33</v>
      </c>
      <c r="P1490" s="2">
        <f>IF(DatosLimpios[[#This Row],[Number of Affected Users]]="six hundred",600,VALUE(DatosLimpios[[#This Row],[Number of Affected Users]]))</f>
        <v>466897</v>
      </c>
      <c r="Q1490" s="2">
        <f>IF(DatosLimpios[[#This Row],[Number of Affected Users]]="six hundred",600,VALUE(DatosLimpios[[#This Row],[Number of Affected Users]]))</f>
        <v>466897</v>
      </c>
      <c r="R1490" s="11">
        <f>DatosLimpios[[#This Row],[Perdida economica UNK]] /DatosLimpios[[#This Row],[Nº de Usuarios Afectados]]</f>
        <v>20.769034712152788</v>
      </c>
      <c r="S1490" s="11" t="str">
        <f>IF(DatosLimpios[[#This Row],[Perdida $ por Usuario]]&gt;100, "Grave",IF(DatosLimpios[[#This Row],[Perdida $ por Usuario]]&gt;40, "Moderada","Leve"))</f>
        <v>Leve</v>
      </c>
      <c r="T1490" s="1" t="str">
        <f t="shared" si="23"/>
        <v>Insider</v>
      </c>
      <c r="U1490" s="3" t="s">
        <v>15</v>
      </c>
      <c r="V1490" s="3" t="s">
        <v>16</v>
      </c>
      <c r="W1490" s="2">
        <v>58</v>
      </c>
      <c r="X1490" s="2" t="str">
        <f>IF(DatosLimpios[[#This Row],[Incident Resolution Time (in Hours)]]&gt;50,"Tardia",IF(DatosLimpios[[#This Row],[Incident Resolution Time (in Hours)]]&gt;20,"Media","Rapida" ))</f>
        <v>Tardia</v>
      </c>
    </row>
    <row r="1491" spans="1:24" x14ac:dyDescent="0.25">
      <c r="A1491" s="2">
        <v>1499</v>
      </c>
      <c r="B1491" s="3" t="s">
        <v>66</v>
      </c>
      <c r="C14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491" s="1" t="str">
        <f>IFERROR(VLOOKUP(DatosLimpios[[#This Row],[Paises]], TablaRegiones[],2,FALSE), "Otra")</f>
        <v>América</v>
      </c>
      <c r="E1491" s="2">
        <v>2024</v>
      </c>
      <c r="F1491" s="3" t="s">
        <v>42</v>
      </c>
      <c r="G1491" s="2">
        <f xml:space="preserve"> 2025 -DatosLimpios[[#This Row],[Year]]</f>
        <v>1</v>
      </c>
      <c r="H1491" s="1" t="str">
        <f>IF(TRIM(DatosLimpios[[#This Row],[Attack Type]])="","Unknown",PROPER(TRIM(LOWER(DatosLimpios[[#This Row],[Attack Type]]))))</f>
        <v>Sql Injection</v>
      </c>
      <c r="I1491" s="3" t="s">
        <v>47</v>
      </c>
      <c r="J149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91" s="11">
        <v>4105</v>
      </c>
      <c r="L1491" s="11">
        <f>IF(DatosLimpios[[#This Row],[Financial Loss (in Million $) ]]="",0,ABS(DatosLimpios[[#This Row],[Financial Loss (in Million $) ]]))*1000</f>
        <v>4105000</v>
      </c>
      <c r="M1491" s="11" t="str">
        <f>IF(DatosLimpios[[#This Row],[Perdida economica UNK]]&gt;4000000,"Alta", IF(DatosLimpios[[#This Row],[Perdida economica UNK]]&gt;100000,"Media", "Baja"))</f>
        <v>Alta</v>
      </c>
      <c r="N1491" s="18" t="s">
        <v>1539</v>
      </c>
      <c r="O1491" s="3" t="s">
        <v>14</v>
      </c>
      <c r="P1491" s="2">
        <f>IF(DatosLimpios[[#This Row],[Number of Affected Users]]="six hundred",600,VALUE(DatosLimpios[[#This Row],[Number of Affected Users]]))</f>
        <v>175957</v>
      </c>
      <c r="Q1491" s="2">
        <f>IF(DatosLimpios[[#This Row],[Number of Affected Users]]="six hundred",600,VALUE(DatosLimpios[[#This Row],[Number of Affected Users]]))</f>
        <v>175957</v>
      </c>
      <c r="R1491" s="11">
        <f>DatosLimpios[[#This Row],[Perdida economica UNK]] /DatosLimpios[[#This Row],[Nº de Usuarios Afectados]]</f>
        <v>23.329563472893945</v>
      </c>
      <c r="S1491" s="11" t="str">
        <f>IF(DatosLimpios[[#This Row],[Perdida $ por Usuario]]&gt;100, "Grave",IF(DatosLimpios[[#This Row],[Perdida $ por Usuario]]&gt;40, "Moderada","Leve"))</f>
        <v>Leve</v>
      </c>
      <c r="T1491" s="1" t="str">
        <f t="shared" si="23"/>
        <v>Hacker Group</v>
      </c>
      <c r="U1491" s="3" t="s">
        <v>52</v>
      </c>
      <c r="V1491" s="3" t="s">
        <v>37</v>
      </c>
      <c r="W1491" s="2">
        <v>69</v>
      </c>
      <c r="X1491" s="2" t="str">
        <f>IF(DatosLimpios[[#This Row],[Incident Resolution Time (in Hours)]]&gt;50,"Tardia",IF(DatosLimpios[[#This Row],[Incident Resolution Time (in Hours)]]&gt;20,"Media","Rapida" ))</f>
        <v>Tardia</v>
      </c>
    </row>
    <row r="1492" spans="1:24" x14ac:dyDescent="0.25">
      <c r="A1492" s="2">
        <v>1500</v>
      </c>
      <c r="B1492" s="3" t="s">
        <v>45</v>
      </c>
      <c r="C14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92" s="1" t="str">
        <f>IFERROR(VLOOKUP(DatosLimpios[[#This Row],[Paises]], TablaRegiones[],2,FALSE), "Otra")</f>
        <v>Asia</v>
      </c>
      <c r="E1492" s="2">
        <v>2019</v>
      </c>
      <c r="F1492" s="3" t="s">
        <v>17</v>
      </c>
      <c r="G1492" s="2">
        <f xml:space="preserve"> 2025 -DatosLimpios[[#This Row],[Year]]</f>
        <v>6</v>
      </c>
      <c r="H1492" s="1" t="str">
        <f>IF(TRIM(DatosLimpios[[#This Row],[Attack Type]])="","Unknown",PROPER(TRIM(LOWER(DatosLimpios[[#This Row],[Attack Type]]))))</f>
        <v>Ransomware</v>
      </c>
      <c r="I1492" s="3" t="s">
        <v>69</v>
      </c>
      <c r="J149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492" s="11">
        <v>1037</v>
      </c>
      <c r="L1492" s="11">
        <f>IF(DatosLimpios[[#This Row],[Financial Loss (in Million $) ]]="",0,ABS(DatosLimpios[[#This Row],[Financial Loss (in Million $) ]]))*1000</f>
        <v>1037000</v>
      </c>
      <c r="M1492" s="11" t="str">
        <f>IF(DatosLimpios[[#This Row],[Perdida economica UNK]]&gt;4000000,"Alta", IF(DatosLimpios[[#This Row],[Perdida economica UNK]]&gt;100000,"Media", "Baja"))</f>
        <v>Media</v>
      </c>
      <c r="N1492" s="18" t="s">
        <v>1540</v>
      </c>
      <c r="O1492" s="3" t="s">
        <v>29</v>
      </c>
      <c r="P1492" s="2">
        <f>IF(DatosLimpios[[#This Row],[Number of Affected Users]]="six hundred",600,VALUE(DatosLimpios[[#This Row],[Number of Affected Users]]))</f>
        <v>912202</v>
      </c>
      <c r="Q1492" s="2">
        <f>IF(DatosLimpios[[#This Row],[Number of Affected Users]]="six hundred",600,VALUE(DatosLimpios[[#This Row],[Number of Affected Users]]))</f>
        <v>912202</v>
      </c>
      <c r="R1492" s="11">
        <f>DatosLimpios[[#This Row],[Perdida economica UNK]] /DatosLimpios[[#This Row],[Nº de Usuarios Afectados]]</f>
        <v>1.1368096101521374</v>
      </c>
      <c r="S1492" s="11" t="str">
        <f>IF(DatosLimpios[[#This Row],[Perdida $ por Usuario]]&gt;100, "Grave",IF(DatosLimpios[[#This Row],[Perdida $ por Usuario]]&gt;40, "Moderada","Leve"))</f>
        <v>Leve</v>
      </c>
      <c r="T1492" s="1" t="str">
        <f t="shared" si="23"/>
        <v>Nation-state</v>
      </c>
      <c r="U1492" s="3" t="s">
        <v>25</v>
      </c>
      <c r="V1492" s="3" t="s">
        <v>16</v>
      </c>
      <c r="W1492" s="2">
        <v>15</v>
      </c>
      <c r="X1492" s="2" t="str">
        <f>IF(DatosLimpios[[#This Row],[Incident Resolution Time (in Hours)]]&gt;50,"Tardia",IF(DatosLimpios[[#This Row],[Incident Resolution Time (in Hours)]]&gt;20,"Media","Rapida" ))</f>
        <v>Rapida</v>
      </c>
    </row>
    <row r="1493" spans="1:24" x14ac:dyDescent="0.25">
      <c r="A1493" s="2">
        <v>1501</v>
      </c>
      <c r="B1493" s="3" t="s">
        <v>60</v>
      </c>
      <c r="C14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493" s="1" t="str">
        <f>IFERROR(VLOOKUP(DatosLimpios[[#This Row],[Paises]], TablaRegiones[],2,FALSE), "Otra")</f>
        <v>Asia</v>
      </c>
      <c r="E1493" s="2">
        <v>2019</v>
      </c>
      <c r="F1493" s="3" t="s">
        <v>39</v>
      </c>
      <c r="G1493" s="2">
        <f xml:space="preserve"> 2025 -DatosLimpios[[#This Row],[Year]]</f>
        <v>6</v>
      </c>
      <c r="H1493" s="1" t="str">
        <f>IF(TRIM(DatosLimpios[[#This Row],[Attack Type]])="","Unknown",PROPER(TRIM(LOWER(DatosLimpios[[#This Row],[Attack Type]]))))</f>
        <v>Ddos</v>
      </c>
      <c r="I1493" s="3" t="s">
        <v>12</v>
      </c>
      <c r="J149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93" s="11">
        <v>3373</v>
      </c>
      <c r="L1493" s="11">
        <f>IF(DatosLimpios[[#This Row],[Financial Loss (in Million $) ]]="",0,ABS(DatosLimpios[[#This Row],[Financial Loss (in Million $) ]]))*1000</f>
        <v>3373000</v>
      </c>
      <c r="M1493" s="11" t="str">
        <f>IF(DatosLimpios[[#This Row],[Perdida economica UNK]]&gt;4000000,"Alta", IF(DatosLimpios[[#This Row],[Perdida economica UNK]]&gt;100000,"Media", "Baja"))</f>
        <v>Media</v>
      </c>
      <c r="N1493" s="18" t="s">
        <v>1541</v>
      </c>
      <c r="O1493" s="3" t="s">
        <v>29</v>
      </c>
      <c r="P1493" s="2">
        <f>IF(DatosLimpios[[#This Row],[Number of Affected Users]]="six hundred",600,VALUE(DatosLimpios[[#This Row],[Number of Affected Users]]))</f>
        <v>985398</v>
      </c>
      <c r="Q1493" s="2">
        <f>IF(DatosLimpios[[#This Row],[Number of Affected Users]]="six hundred",600,VALUE(DatosLimpios[[#This Row],[Number of Affected Users]]))</f>
        <v>985398</v>
      </c>
      <c r="R1493" s="11">
        <f>DatosLimpios[[#This Row],[Perdida economica UNK]] /DatosLimpios[[#This Row],[Nº de Usuarios Afectados]]</f>
        <v>3.4229823888418691</v>
      </c>
      <c r="S1493" s="11" t="str">
        <f>IF(DatosLimpios[[#This Row],[Perdida $ por Usuario]]&gt;100, "Grave",IF(DatosLimpios[[#This Row],[Perdida $ por Usuario]]&gt;40, "Moderada","Leve"))</f>
        <v>Leve</v>
      </c>
      <c r="T1493" s="1" t="str">
        <f t="shared" si="23"/>
        <v>Nation-state</v>
      </c>
      <c r="U1493" s="3" t="s">
        <v>34</v>
      </c>
      <c r="V1493" s="3" t="s">
        <v>37</v>
      </c>
      <c r="W1493" s="2">
        <v>54</v>
      </c>
      <c r="X1493" s="2" t="str">
        <f>IF(DatosLimpios[[#This Row],[Incident Resolution Time (in Hours)]]&gt;50,"Tardia",IF(DatosLimpios[[#This Row],[Incident Resolution Time (in Hours)]]&gt;20,"Media","Rapida" ))</f>
        <v>Tardia</v>
      </c>
    </row>
    <row r="1494" spans="1:24" x14ac:dyDescent="0.25">
      <c r="A1494" s="2">
        <v>1502</v>
      </c>
      <c r="B1494" s="3" t="s">
        <v>10</v>
      </c>
      <c r="C14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494" s="1" t="str">
        <f>IFERROR(VLOOKUP(DatosLimpios[[#This Row],[Paises]], TablaRegiones[],2,FALSE), "Otra")</f>
        <v>Asia</v>
      </c>
      <c r="E1494" s="2">
        <v>2023</v>
      </c>
      <c r="F1494" s="3" t="s">
        <v>42</v>
      </c>
      <c r="G1494" s="2">
        <f xml:space="preserve"> 2025 -DatosLimpios[[#This Row],[Year]]</f>
        <v>2</v>
      </c>
      <c r="H1494" s="1" t="str">
        <f>IF(TRIM(DatosLimpios[[#This Row],[Attack Type]])="","Unknown",PROPER(TRIM(LOWER(DatosLimpios[[#This Row],[Attack Type]]))))</f>
        <v>Sql Injection</v>
      </c>
      <c r="I1494" s="3" t="s">
        <v>12</v>
      </c>
      <c r="J149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494" s="11">
        <v>418</v>
      </c>
      <c r="L1494" s="11">
        <f>IF(DatosLimpios[[#This Row],[Financial Loss (in Million $) ]]="",0,ABS(DatosLimpios[[#This Row],[Financial Loss (in Million $) ]]))*1000</f>
        <v>418000</v>
      </c>
      <c r="M1494" s="11" t="str">
        <f>IF(DatosLimpios[[#This Row],[Perdida economica UNK]]&gt;4000000,"Alta", IF(DatosLimpios[[#This Row],[Perdida economica UNK]]&gt;100000,"Media", "Baja"))</f>
        <v>Media</v>
      </c>
      <c r="N1494" s="18" t="s">
        <v>1542</v>
      </c>
      <c r="O1494" s="3" t="s">
        <v>29</v>
      </c>
      <c r="P1494" s="2">
        <f>IF(DatosLimpios[[#This Row],[Number of Affected Users]]="six hundred",600,VALUE(DatosLimpios[[#This Row],[Number of Affected Users]]))</f>
        <v>715127</v>
      </c>
      <c r="Q1494" s="2">
        <f>IF(DatosLimpios[[#This Row],[Number of Affected Users]]="six hundred",600,VALUE(DatosLimpios[[#This Row],[Number of Affected Users]]))</f>
        <v>715127</v>
      </c>
      <c r="R1494" s="11">
        <f>DatosLimpios[[#This Row],[Perdida economica UNK]] /DatosLimpios[[#This Row],[Nº de Usuarios Afectados]]</f>
        <v>0.58451156228194434</v>
      </c>
      <c r="S1494" s="11" t="str">
        <f>IF(DatosLimpios[[#This Row],[Perdida $ por Usuario]]&gt;100, "Grave",IF(DatosLimpios[[#This Row],[Perdida $ por Usuario]]&gt;40, "Moderada","Leve"))</f>
        <v>Leve</v>
      </c>
      <c r="T1494" s="1" t="str">
        <f t="shared" si="23"/>
        <v>Nation-state</v>
      </c>
      <c r="U1494" s="3" t="s">
        <v>25</v>
      </c>
      <c r="V1494" s="3" t="s">
        <v>37</v>
      </c>
      <c r="W1494" s="2">
        <v>60</v>
      </c>
      <c r="X1494" s="2" t="str">
        <f>IF(DatosLimpios[[#This Row],[Incident Resolution Time (in Hours)]]&gt;50,"Tardia",IF(DatosLimpios[[#This Row],[Incident Resolution Time (in Hours)]]&gt;20,"Media","Rapida" ))</f>
        <v>Tardia</v>
      </c>
    </row>
    <row r="1495" spans="1:24" x14ac:dyDescent="0.25">
      <c r="A1495" s="2">
        <v>1503</v>
      </c>
      <c r="B1495" s="3" t="s">
        <v>87</v>
      </c>
      <c r="C14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495" s="1" t="str">
        <f>IFERROR(VLOOKUP(DatosLimpios[[#This Row],[Paises]], TablaRegiones[],2,FALSE), "Otra")</f>
        <v>América</v>
      </c>
      <c r="E1495" s="2">
        <v>2021</v>
      </c>
      <c r="F1495" s="3" t="s">
        <v>63</v>
      </c>
      <c r="G1495" s="2">
        <f xml:space="preserve"> 2025 -DatosLimpios[[#This Row],[Year]]</f>
        <v>4</v>
      </c>
      <c r="H1495" s="1" t="str">
        <f>IF(TRIM(DatosLimpios[[#This Row],[Attack Type]])="","Unknown",PROPER(TRIM(LOWER(DatosLimpios[[#This Row],[Attack Type]]))))</f>
        <v>Malware</v>
      </c>
      <c r="I1495" s="3" t="s">
        <v>18</v>
      </c>
      <c r="J149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95" s="11">
        <v>7224</v>
      </c>
      <c r="L1495" s="11">
        <f>IF(DatosLimpios[[#This Row],[Financial Loss (in Million $) ]]="",0,ABS(DatosLimpios[[#This Row],[Financial Loss (in Million $) ]]))*1000</f>
        <v>7224000</v>
      </c>
      <c r="M1495" s="11" t="str">
        <f>IF(DatosLimpios[[#This Row],[Perdida economica UNK]]&gt;4000000,"Alta", IF(DatosLimpios[[#This Row],[Perdida economica UNK]]&gt;100000,"Media", "Baja"))</f>
        <v>Alta</v>
      </c>
      <c r="N1495" s="18" t="s">
        <v>1543</v>
      </c>
      <c r="O1495" s="3" t="s">
        <v>14</v>
      </c>
      <c r="P1495" s="2">
        <f>IF(DatosLimpios[[#This Row],[Number of Affected Users]]="six hundred",600,VALUE(DatosLimpios[[#This Row],[Number of Affected Users]]))</f>
        <v>472835</v>
      </c>
      <c r="Q1495" s="2">
        <f>IF(DatosLimpios[[#This Row],[Number of Affected Users]]="six hundred",600,VALUE(DatosLimpios[[#This Row],[Number of Affected Users]]))</f>
        <v>472835</v>
      </c>
      <c r="R1495" s="11">
        <f>DatosLimpios[[#This Row],[Perdida economica UNK]] /DatosLimpios[[#This Row],[Nº de Usuarios Afectados]]</f>
        <v>15.278056827434517</v>
      </c>
      <c r="S1495" s="11" t="str">
        <f>IF(DatosLimpios[[#This Row],[Perdida $ por Usuario]]&gt;100, "Grave",IF(DatosLimpios[[#This Row],[Perdida $ por Usuario]]&gt;40, "Moderada","Leve"))</f>
        <v>Leve</v>
      </c>
      <c r="T1495" s="1" t="str">
        <f t="shared" si="23"/>
        <v>Hacker Group</v>
      </c>
      <c r="U1495" s="3" t="s">
        <v>15</v>
      </c>
      <c r="V1495" s="3" t="s">
        <v>57</v>
      </c>
      <c r="W1495" s="2">
        <v>57</v>
      </c>
      <c r="X1495" s="2" t="str">
        <f>IF(DatosLimpios[[#This Row],[Incident Resolution Time (in Hours)]]&gt;50,"Tardia",IF(DatosLimpios[[#This Row],[Incident Resolution Time (in Hours)]]&gt;20,"Media","Rapida" ))</f>
        <v>Tardia</v>
      </c>
    </row>
    <row r="1496" spans="1:24" x14ac:dyDescent="0.25">
      <c r="A1496" s="2">
        <v>1504</v>
      </c>
      <c r="B1496" s="3" t="s">
        <v>58</v>
      </c>
      <c r="C14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496" s="1" t="str">
        <f>IFERROR(VLOOKUP(DatosLimpios[[#This Row],[Paises]], TablaRegiones[],2,FALSE), "Otra")</f>
        <v>Oceanía</v>
      </c>
      <c r="E1496" s="2">
        <v>2016</v>
      </c>
      <c r="F1496" s="3" t="s">
        <v>39</v>
      </c>
      <c r="G1496" s="2">
        <f xml:space="preserve"> 2025 -DatosLimpios[[#This Row],[Year]]</f>
        <v>9</v>
      </c>
      <c r="H1496" s="1" t="str">
        <f>IF(TRIM(DatosLimpios[[#This Row],[Attack Type]])="","Unknown",PROPER(TRIM(LOWER(DatosLimpios[[#This Row],[Attack Type]]))))</f>
        <v>Ddos</v>
      </c>
      <c r="I1496" s="3" t="s">
        <v>47</v>
      </c>
      <c r="J149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496" s="11">
        <v>9825</v>
      </c>
      <c r="L1496" s="11">
        <f>IF(DatosLimpios[[#This Row],[Financial Loss (in Million $) ]]="",0,ABS(DatosLimpios[[#This Row],[Financial Loss (in Million $) ]]))*1000</f>
        <v>9825000</v>
      </c>
      <c r="M1496" s="11" t="str">
        <f>IF(DatosLimpios[[#This Row],[Perdida economica UNK]]&gt;4000000,"Alta", IF(DatosLimpios[[#This Row],[Perdida economica UNK]]&gt;100000,"Media", "Baja"))</f>
        <v>Alta</v>
      </c>
      <c r="N1496" s="18" t="s">
        <v>1544</v>
      </c>
      <c r="O1496" s="3" t="s">
        <v>36</v>
      </c>
      <c r="P1496" s="2">
        <f>IF(DatosLimpios[[#This Row],[Number of Affected Users]]="six hundred",600,VALUE(DatosLimpios[[#This Row],[Number of Affected Users]]))</f>
        <v>412019</v>
      </c>
      <c r="Q1496" s="2">
        <f>IF(DatosLimpios[[#This Row],[Number of Affected Users]]="six hundred",600,VALUE(DatosLimpios[[#This Row],[Number of Affected Users]]))</f>
        <v>412019</v>
      </c>
      <c r="R1496" s="11">
        <f>DatosLimpios[[#This Row],[Perdida economica UNK]] /DatosLimpios[[#This Row],[Nº de Usuarios Afectados]]</f>
        <v>23.845987685033943</v>
      </c>
      <c r="S1496" s="11" t="str">
        <f>IF(DatosLimpios[[#This Row],[Perdida $ por Usuario]]&gt;100, "Grave",IF(DatosLimpios[[#This Row],[Perdida $ por Usuario]]&gt;40, "Moderada","Leve"))</f>
        <v>Leve</v>
      </c>
      <c r="T1496" s="1" t="str">
        <f t="shared" si="23"/>
        <v>Unknown</v>
      </c>
      <c r="U1496" s="3" t="s">
        <v>25</v>
      </c>
      <c r="V1496" s="3" t="s">
        <v>37</v>
      </c>
      <c r="W1496" s="2">
        <v>34</v>
      </c>
      <c r="X1496" s="2" t="str">
        <f>IF(DatosLimpios[[#This Row],[Incident Resolution Time (in Hours)]]&gt;50,"Tardia",IF(DatosLimpios[[#This Row],[Incident Resolution Time (in Hours)]]&gt;20,"Media","Rapida" ))</f>
        <v>Media</v>
      </c>
    </row>
    <row r="1497" spans="1:24" x14ac:dyDescent="0.25">
      <c r="A1497" s="2">
        <v>1505</v>
      </c>
      <c r="B1497" s="3" t="s">
        <v>45</v>
      </c>
      <c r="C14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97" s="1" t="str">
        <f>IFERROR(VLOOKUP(DatosLimpios[[#This Row],[Paises]], TablaRegiones[],2,FALSE), "Otra")</f>
        <v>Asia</v>
      </c>
      <c r="E1497" s="2">
        <v>2021</v>
      </c>
      <c r="F1497" s="3" t="s">
        <v>42</v>
      </c>
      <c r="G1497" s="2">
        <f xml:space="preserve"> 2025 -DatosLimpios[[#This Row],[Year]]</f>
        <v>4</v>
      </c>
      <c r="H1497" s="1" t="str">
        <f>IF(TRIM(DatosLimpios[[#This Row],[Attack Type]])="","Unknown",PROPER(TRIM(LOWER(DatosLimpios[[#This Row],[Attack Type]]))))</f>
        <v>Sql Injection</v>
      </c>
      <c r="I1497" s="3" t="s">
        <v>18</v>
      </c>
      <c r="J149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497" s="11">
        <v>8569</v>
      </c>
      <c r="L1497" s="11">
        <f>IF(DatosLimpios[[#This Row],[Financial Loss (in Million $) ]]="",0,ABS(DatosLimpios[[#This Row],[Financial Loss (in Million $) ]]))*1000</f>
        <v>8569000</v>
      </c>
      <c r="M1497" s="11" t="str">
        <f>IF(DatosLimpios[[#This Row],[Perdida economica UNK]]&gt;4000000,"Alta", IF(DatosLimpios[[#This Row],[Perdida economica UNK]]&gt;100000,"Media", "Baja"))</f>
        <v>Alta</v>
      </c>
      <c r="N1497" s="18" t="s">
        <v>1545</v>
      </c>
      <c r="O1497" s="3" t="s">
        <v>33</v>
      </c>
      <c r="P1497" s="2">
        <f>IF(DatosLimpios[[#This Row],[Number of Affected Users]]="six hundred",600,VALUE(DatosLimpios[[#This Row],[Number of Affected Users]]))</f>
        <v>172469</v>
      </c>
      <c r="Q1497" s="2">
        <f>IF(DatosLimpios[[#This Row],[Number of Affected Users]]="six hundred",600,VALUE(DatosLimpios[[#This Row],[Number of Affected Users]]))</f>
        <v>172469</v>
      </c>
      <c r="R1497" s="11">
        <f>DatosLimpios[[#This Row],[Perdida economica UNK]] /DatosLimpios[[#This Row],[Nº de Usuarios Afectados]]</f>
        <v>49.684291089992982</v>
      </c>
      <c r="S1497" s="11" t="str">
        <f>IF(DatosLimpios[[#This Row],[Perdida $ por Usuario]]&gt;100, "Grave",IF(DatosLimpios[[#This Row],[Perdida $ por Usuario]]&gt;40, "Moderada","Leve"))</f>
        <v>Moderada</v>
      </c>
      <c r="T1497" s="1" t="str">
        <f t="shared" si="23"/>
        <v>Insider</v>
      </c>
      <c r="U1497" s="3" t="s">
        <v>25</v>
      </c>
      <c r="V1497" s="3" t="s">
        <v>37</v>
      </c>
      <c r="W1497" s="2">
        <v>16</v>
      </c>
      <c r="X1497" s="2" t="str">
        <f>IF(DatosLimpios[[#This Row],[Incident Resolution Time (in Hours)]]&gt;50,"Tardia",IF(DatosLimpios[[#This Row],[Incident Resolution Time (in Hours)]]&gt;20,"Media","Rapida" ))</f>
        <v>Rapida</v>
      </c>
    </row>
    <row r="1498" spans="1:24" x14ac:dyDescent="0.25">
      <c r="A1498" s="2">
        <v>1506</v>
      </c>
      <c r="B1498" s="3" t="s">
        <v>26</v>
      </c>
      <c r="C14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498" s="1" t="str">
        <f>IFERROR(VLOOKUP(DatosLimpios[[#This Row],[Paises]], TablaRegiones[],2,FALSE), "Otra")</f>
        <v>Europa</v>
      </c>
      <c r="E1498" s="2">
        <v>2015</v>
      </c>
      <c r="F1498" s="3" t="s">
        <v>50</v>
      </c>
      <c r="G1498" s="2">
        <f xml:space="preserve"> 2025 -DatosLimpios[[#This Row],[Year]]</f>
        <v>10</v>
      </c>
      <c r="H1498" s="1" t="str">
        <f>IF(TRIM(DatosLimpios[[#This Row],[Attack Type]])="","Unknown",PROPER(TRIM(LOWER(DatosLimpios[[#This Row],[Attack Type]]))))</f>
        <v>Phishing</v>
      </c>
      <c r="I1498" s="3" t="s">
        <v>46</v>
      </c>
      <c r="J149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498" s="11">
        <v>3912</v>
      </c>
      <c r="L1498" s="11">
        <f>IF(DatosLimpios[[#This Row],[Financial Loss (in Million $) ]]="",0,ABS(DatosLimpios[[#This Row],[Financial Loss (in Million $) ]]))*1000</f>
        <v>3912000</v>
      </c>
      <c r="M1498" s="11" t="str">
        <f>IF(DatosLimpios[[#This Row],[Perdida economica UNK]]&gt;4000000,"Alta", IF(DatosLimpios[[#This Row],[Perdida economica UNK]]&gt;100000,"Media", "Baja"))</f>
        <v>Media</v>
      </c>
      <c r="N1498" s="18" t="s">
        <v>1546</v>
      </c>
      <c r="O1498" s="3" t="s">
        <v>36</v>
      </c>
      <c r="P1498" s="2">
        <f>IF(DatosLimpios[[#This Row],[Number of Affected Users]]="six hundred",600,VALUE(DatosLimpios[[#This Row],[Number of Affected Users]]))</f>
        <v>893284</v>
      </c>
      <c r="Q1498" s="2">
        <f>IF(DatosLimpios[[#This Row],[Number of Affected Users]]="six hundred",600,VALUE(DatosLimpios[[#This Row],[Number of Affected Users]]))</f>
        <v>893284</v>
      </c>
      <c r="R1498" s="11">
        <f>DatosLimpios[[#This Row],[Perdida economica UNK]] /DatosLimpios[[#This Row],[Nº de Usuarios Afectados]]</f>
        <v>4.3793463221103259</v>
      </c>
      <c r="S1498" s="11" t="str">
        <f>IF(DatosLimpios[[#This Row],[Perdida $ por Usuario]]&gt;100, "Grave",IF(DatosLimpios[[#This Row],[Perdida $ por Usuario]]&gt;40, "Moderada","Leve"))</f>
        <v>Leve</v>
      </c>
      <c r="T1498" s="1" t="str">
        <f t="shared" si="23"/>
        <v>Unknown</v>
      </c>
      <c r="U1498" s="3" t="s">
        <v>15</v>
      </c>
      <c r="V1498" s="3" t="s">
        <v>31</v>
      </c>
      <c r="W1498" s="2">
        <v>21</v>
      </c>
      <c r="X1498" s="2" t="str">
        <f>IF(DatosLimpios[[#This Row],[Incident Resolution Time (in Hours)]]&gt;50,"Tardia",IF(DatosLimpios[[#This Row],[Incident Resolution Time (in Hours)]]&gt;20,"Media","Rapida" ))</f>
        <v>Media</v>
      </c>
    </row>
    <row r="1499" spans="1:24" x14ac:dyDescent="0.25">
      <c r="A1499" s="2">
        <v>1507</v>
      </c>
      <c r="B1499" s="3" t="s">
        <v>45</v>
      </c>
      <c r="C14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499" s="1" t="str">
        <f>IFERROR(VLOOKUP(DatosLimpios[[#This Row],[Paises]], TablaRegiones[],2,FALSE), "Otra")</f>
        <v>Asia</v>
      </c>
      <c r="E1499" s="2">
        <v>2021</v>
      </c>
      <c r="F1499" s="3" t="s">
        <v>63</v>
      </c>
      <c r="G1499" s="2">
        <f xml:space="preserve"> 2025 -DatosLimpios[[#This Row],[Year]]</f>
        <v>4</v>
      </c>
      <c r="H1499" s="1" t="str">
        <f>IF(TRIM(DatosLimpios[[#This Row],[Attack Type]])="","Unknown",PROPER(TRIM(LOWER(DatosLimpios[[#This Row],[Attack Type]]))))</f>
        <v>Malware</v>
      </c>
      <c r="I1499" s="3" t="s">
        <v>27</v>
      </c>
      <c r="J149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499" s="11">
        <v>8266</v>
      </c>
      <c r="L1499" s="11">
        <f>IF(DatosLimpios[[#This Row],[Financial Loss (in Million $) ]]="",0,ABS(DatosLimpios[[#This Row],[Financial Loss (in Million $) ]]))*1000</f>
        <v>8266000</v>
      </c>
      <c r="M1499" s="11" t="str">
        <f>IF(DatosLimpios[[#This Row],[Perdida economica UNK]]&gt;4000000,"Alta", IF(DatosLimpios[[#This Row],[Perdida economica UNK]]&gt;100000,"Media", "Baja"))</f>
        <v>Alta</v>
      </c>
      <c r="N1499" s="18" t="s">
        <v>1547</v>
      </c>
      <c r="O1499" s="3" t="s">
        <v>14</v>
      </c>
      <c r="P1499" s="2">
        <f>IF(DatosLimpios[[#This Row],[Number of Affected Users]]="six hundred",600,VALUE(DatosLimpios[[#This Row],[Number of Affected Users]]))</f>
        <v>586</v>
      </c>
      <c r="Q1499" s="2">
        <f>IF(DatosLimpios[[#This Row],[Number of Affected Users]]="six hundred",600,VALUE(DatosLimpios[[#This Row],[Number of Affected Users]]))</f>
        <v>586</v>
      </c>
      <c r="R1499" s="11">
        <f>DatosLimpios[[#This Row],[Perdida economica UNK]] /DatosLimpios[[#This Row],[Nº de Usuarios Afectados]]</f>
        <v>14105.80204778157</v>
      </c>
      <c r="S1499" s="11" t="str">
        <f>IF(DatosLimpios[[#This Row],[Perdida $ por Usuario]]&gt;100, "Grave",IF(DatosLimpios[[#This Row],[Perdida $ por Usuario]]&gt;40, "Moderada","Leve"))</f>
        <v>Grave</v>
      </c>
      <c r="T1499" s="1" t="str">
        <f t="shared" si="23"/>
        <v>Hacker Group</v>
      </c>
      <c r="U1499" s="3" t="s">
        <v>52</v>
      </c>
      <c r="V1499" s="3" t="s">
        <v>16</v>
      </c>
      <c r="W1499" s="2">
        <v>23</v>
      </c>
      <c r="X1499" s="2" t="str">
        <f>IF(DatosLimpios[[#This Row],[Incident Resolution Time (in Hours)]]&gt;50,"Tardia",IF(DatosLimpios[[#This Row],[Incident Resolution Time (in Hours)]]&gt;20,"Media","Rapida" ))</f>
        <v>Media</v>
      </c>
    </row>
    <row r="1500" spans="1:24" x14ac:dyDescent="0.25">
      <c r="A1500" s="2">
        <v>1508</v>
      </c>
      <c r="B1500" s="3" t="s">
        <v>71</v>
      </c>
      <c r="C15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00" s="1" t="str">
        <f>IFERROR(VLOOKUP(DatosLimpios[[#This Row],[Paises]], TablaRegiones[],2,FALSE), "Otra")</f>
        <v>Asia</v>
      </c>
      <c r="E1500" s="2">
        <v>2017</v>
      </c>
      <c r="F1500" s="3" t="s">
        <v>50</v>
      </c>
      <c r="G1500" s="2">
        <f xml:space="preserve"> 2025 -DatosLimpios[[#This Row],[Year]]</f>
        <v>8</v>
      </c>
      <c r="H1500" s="1" t="str">
        <f>IF(TRIM(DatosLimpios[[#This Row],[Attack Type]])="","Unknown",PROPER(TRIM(LOWER(DatosLimpios[[#This Row],[Attack Type]]))))</f>
        <v>Phishing</v>
      </c>
      <c r="I1500" s="3" t="s">
        <v>23</v>
      </c>
      <c r="J150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00" s="11">
        <v>4912</v>
      </c>
      <c r="L1500" s="11">
        <f>IF(DatosLimpios[[#This Row],[Financial Loss (in Million $) ]]="",0,ABS(DatosLimpios[[#This Row],[Financial Loss (in Million $) ]]))*1000</f>
        <v>4912000</v>
      </c>
      <c r="M1500" s="11" t="str">
        <f>IF(DatosLimpios[[#This Row],[Perdida economica UNK]]&gt;4000000,"Alta", IF(DatosLimpios[[#This Row],[Perdida economica UNK]]&gt;100000,"Media", "Baja"))</f>
        <v>Alta</v>
      </c>
      <c r="N1500" s="18" t="s">
        <v>1548</v>
      </c>
      <c r="O1500" s="3" t="s">
        <v>29</v>
      </c>
      <c r="P1500" s="2">
        <f>IF(DatosLimpios[[#This Row],[Number of Affected Users]]="six hundred",600,VALUE(DatosLimpios[[#This Row],[Number of Affected Users]]))</f>
        <v>845169</v>
      </c>
      <c r="Q1500" s="2">
        <f>IF(DatosLimpios[[#This Row],[Number of Affected Users]]="six hundred",600,VALUE(DatosLimpios[[#This Row],[Number of Affected Users]]))</f>
        <v>845169</v>
      </c>
      <c r="R1500" s="11">
        <f>DatosLimpios[[#This Row],[Perdida economica UNK]] /DatosLimpios[[#This Row],[Nº de Usuarios Afectados]]</f>
        <v>5.8118553804032089</v>
      </c>
      <c r="S1500" s="11" t="str">
        <f>IF(DatosLimpios[[#This Row],[Perdida $ por Usuario]]&gt;100, "Grave",IF(DatosLimpios[[#This Row],[Perdida $ por Usuario]]&gt;40, "Moderada","Leve"))</f>
        <v>Leve</v>
      </c>
      <c r="T1500" s="1" t="str">
        <f t="shared" si="23"/>
        <v>Nation-state</v>
      </c>
      <c r="U1500" s="3" t="s">
        <v>34</v>
      </c>
      <c r="V1500" s="3" t="s">
        <v>16</v>
      </c>
      <c r="W1500" s="2">
        <v>1</v>
      </c>
      <c r="X1500" s="2" t="str">
        <f>IF(DatosLimpios[[#This Row],[Incident Resolution Time (in Hours)]]&gt;50,"Tardia",IF(DatosLimpios[[#This Row],[Incident Resolution Time (in Hours)]]&gt;20,"Media","Rapida" ))</f>
        <v>Rapida</v>
      </c>
    </row>
    <row r="1501" spans="1:24" x14ac:dyDescent="0.25">
      <c r="A1501" s="2">
        <v>1509</v>
      </c>
      <c r="B1501" s="3" t="s">
        <v>32</v>
      </c>
      <c r="C15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501" s="1" t="str">
        <f>IFERROR(VLOOKUP(DatosLimpios[[#This Row],[Paises]], TablaRegiones[],2,FALSE), "Otra")</f>
        <v>Europa</v>
      </c>
      <c r="E1501" s="2">
        <v>2018</v>
      </c>
      <c r="F1501" s="3" t="s">
        <v>17</v>
      </c>
      <c r="G1501" s="2">
        <f xml:space="preserve"> 2025 -DatosLimpios[[#This Row],[Year]]</f>
        <v>7</v>
      </c>
      <c r="H1501" s="1" t="str">
        <f>IF(TRIM(DatosLimpios[[#This Row],[Attack Type]])="","Unknown",PROPER(TRIM(LOWER(DatosLimpios[[#This Row],[Attack Type]]))))</f>
        <v>Ransomware</v>
      </c>
      <c r="I1501" s="3" t="s">
        <v>69</v>
      </c>
      <c r="J150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01" s="11">
        <v>8936</v>
      </c>
      <c r="L1501" s="11">
        <f>IF(DatosLimpios[[#This Row],[Financial Loss (in Million $) ]]="",0,ABS(DatosLimpios[[#This Row],[Financial Loss (in Million $) ]]))*1000</f>
        <v>8936000</v>
      </c>
      <c r="M1501" s="11" t="str">
        <f>IF(DatosLimpios[[#This Row],[Perdida economica UNK]]&gt;4000000,"Alta", IF(DatosLimpios[[#This Row],[Perdida economica UNK]]&gt;100000,"Media", "Baja"))</f>
        <v>Alta</v>
      </c>
      <c r="N1501" s="18" t="s">
        <v>1549</v>
      </c>
      <c r="O1501" s="3" t="s">
        <v>36</v>
      </c>
      <c r="P1501" s="2">
        <f>IF(DatosLimpios[[#This Row],[Number of Affected Users]]="six hundred",600,VALUE(DatosLimpios[[#This Row],[Number of Affected Users]]))</f>
        <v>184748</v>
      </c>
      <c r="Q1501" s="2">
        <f>IF(DatosLimpios[[#This Row],[Number of Affected Users]]="six hundred",600,VALUE(DatosLimpios[[#This Row],[Number of Affected Users]]))</f>
        <v>184748</v>
      </c>
      <c r="R1501" s="11">
        <f>DatosLimpios[[#This Row],[Perdida economica UNK]] /DatosLimpios[[#This Row],[Nº de Usuarios Afectados]]</f>
        <v>48.368588563881609</v>
      </c>
      <c r="S1501" s="11" t="str">
        <f>IF(DatosLimpios[[#This Row],[Perdida $ por Usuario]]&gt;100, "Grave",IF(DatosLimpios[[#This Row],[Perdida $ por Usuario]]&gt;40, "Moderada","Leve"))</f>
        <v>Moderada</v>
      </c>
      <c r="T1501" s="1" t="str">
        <f t="shared" si="23"/>
        <v>Unknown</v>
      </c>
      <c r="U1501" s="3" t="s">
        <v>15</v>
      </c>
      <c r="V1501" s="3" t="s">
        <v>49</v>
      </c>
      <c r="W1501" s="2">
        <v>4</v>
      </c>
      <c r="X1501" s="2" t="str">
        <f>IF(DatosLimpios[[#This Row],[Incident Resolution Time (in Hours)]]&gt;50,"Tardia",IF(DatosLimpios[[#This Row],[Incident Resolution Time (in Hours)]]&gt;20,"Media","Rapida" ))</f>
        <v>Rapida</v>
      </c>
    </row>
    <row r="1502" spans="1:24" x14ac:dyDescent="0.25">
      <c r="A1502" s="2">
        <v>1510</v>
      </c>
      <c r="B1502" s="3" t="s">
        <v>71</v>
      </c>
      <c r="C15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02" s="1" t="str">
        <f>IFERROR(VLOOKUP(DatosLimpios[[#This Row],[Paises]], TablaRegiones[],2,FALSE), "Otra")</f>
        <v>Asia</v>
      </c>
      <c r="E1502" s="2">
        <v>2021</v>
      </c>
      <c r="F1502" s="3" t="s">
        <v>63</v>
      </c>
      <c r="G1502" s="2">
        <f xml:space="preserve"> 2025 -DatosLimpios[[#This Row],[Year]]</f>
        <v>4</v>
      </c>
      <c r="H1502" s="1" t="str">
        <f>IF(TRIM(DatosLimpios[[#This Row],[Attack Type]])="","Unknown",PROPER(TRIM(LOWER(DatosLimpios[[#This Row],[Attack Type]]))))</f>
        <v>Malware</v>
      </c>
      <c r="I1502" s="3" t="s">
        <v>47</v>
      </c>
      <c r="J150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02" s="11">
        <v>7784</v>
      </c>
      <c r="L1502" s="11">
        <f>IF(DatosLimpios[[#This Row],[Financial Loss (in Million $) ]]="",0,ABS(DatosLimpios[[#This Row],[Financial Loss (in Million $) ]]))*1000</f>
        <v>7784000</v>
      </c>
      <c r="M1502" s="11" t="str">
        <f>IF(DatosLimpios[[#This Row],[Perdida economica UNK]]&gt;4000000,"Alta", IF(DatosLimpios[[#This Row],[Perdida economica UNK]]&gt;100000,"Media", "Baja"))</f>
        <v>Alta</v>
      </c>
      <c r="N1502" s="18" t="s">
        <v>1550</v>
      </c>
      <c r="O1502" s="3" t="s">
        <v>29</v>
      </c>
      <c r="P1502" s="2">
        <f>IF(DatosLimpios[[#This Row],[Number of Affected Users]]="six hundred",600,VALUE(DatosLimpios[[#This Row],[Number of Affected Users]]))</f>
        <v>783976</v>
      </c>
      <c r="Q1502" s="2">
        <f>IF(DatosLimpios[[#This Row],[Number of Affected Users]]="six hundred",600,VALUE(DatosLimpios[[#This Row],[Number of Affected Users]]))</f>
        <v>783976</v>
      </c>
      <c r="R1502" s="11">
        <f>DatosLimpios[[#This Row],[Perdida economica UNK]] /DatosLimpios[[#This Row],[Nº de Usuarios Afectados]]</f>
        <v>9.9288753737359308</v>
      </c>
      <c r="S1502" s="11" t="str">
        <f>IF(DatosLimpios[[#This Row],[Perdida $ por Usuario]]&gt;100, "Grave",IF(DatosLimpios[[#This Row],[Perdida $ por Usuario]]&gt;40, "Moderada","Leve"))</f>
        <v>Leve</v>
      </c>
      <c r="T1502" s="1" t="str">
        <f t="shared" si="23"/>
        <v>Nation-state</v>
      </c>
      <c r="U1502" s="3" t="s">
        <v>25</v>
      </c>
      <c r="V1502" s="3" t="s">
        <v>49</v>
      </c>
      <c r="W1502" s="2">
        <v>62</v>
      </c>
      <c r="X1502" s="2" t="str">
        <f>IF(DatosLimpios[[#This Row],[Incident Resolution Time (in Hours)]]&gt;50,"Tardia",IF(DatosLimpios[[#This Row],[Incident Resolution Time (in Hours)]]&gt;20,"Media","Rapida" ))</f>
        <v>Tardia</v>
      </c>
    </row>
    <row r="1503" spans="1:24" x14ac:dyDescent="0.25">
      <c r="A1503" s="2">
        <v>1511</v>
      </c>
      <c r="B1503" s="3" t="s">
        <v>41</v>
      </c>
      <c r="C15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03" s="1" t="str">
        <f>IFERROR(VLOOKUP(DatosLimpios[[#This Row],[Paises]], TablaRegiones[],2,FALSE), "Otra")</f>
        <v>Europa</v>
      </c>
      <c r="E1503" s="2">
        <v>2015</v>
      </c>
      <c r="F1503" s="3" t="s">
        <v>50</v>
      </c>
      <c r="G1503" s="2">
        <f xml:space="preserve"> 2025 -DatosLimpios[[#This Row],[Year]]</f>
        <v>10</v>
      </c>
      <c r="H1503" s="1" t="str">
        <f>IF(TRIM(DatosLimpios[[#This Row],[Attack Type]])="","Unknown",PROPER(TRIM(LOWER(DatosLimpios[[#This Row],[Attack Type]]))))</f>
        <v>Phishing</v>
      </c>
      <c r="I1503" s="3" t="s">
        <v>23</v>
      </c>
      <c r="J150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03" s="11">
        <v>4984</v>
      </c>
      <c r="L1503" s="11">
        <f>IF(DatosLimpios[[#This Row],[Financial Loss (in Million $) ]]="",0,ABS(DatosLimpios[[#This Row],[Financial Loss (in Million $) ]]))*1000</f>
        <v>4984000</v>
      </c>
      <c r="M1503" s="11" t="str">
        <f>IF(DatosLimpios[[#This Row],[Perdida economica UNK]]&gt;4000000,"Alta", IF(DatosLimpios[[#This Row],[Perdida economica UNK]]&gt;100000,"Media", "Baja"))</f>
        <v>Alta</v>
      </c>
      <c r="N1503" s="18" t="s">
        <v>1551</v>
      </c>
      <c r="O1503" s="3" t="s">
        <v>36</v>
      </c>
      <c r="P1503" s="2">
        <f>IF(DatosLimpios[[#This Row],[Number of Affected Users]]="six hundred",600,VALUE(DatosLimpios[[#This Row],[Number of Affected Users]]))</f>
        <v>282583</v>
      </c>
      <c r="Q1503" s="2">
        <f>IF(DatosLimpios[[#This Row],[Number of Affected Users]]="six hundred",600,VALUE(DatosLimpios[[#This Row],[Number of Affected Users]]))</f>
        <v>282583</v>
      </c>
      <c r="R1503" s="11">
        <f>DatosLimpios[[#This Row],[Perdida economica UNK]] /DatosLimpios[[#This Row],[Nº de Usuarios Afectados]]</f>
        <v>17.637295944908221</v>
      </c>
      <c r="S1503" s="11" t="str">
        <f>IF(DatosLimpios[[#This Row],[Perdida $ por Usuario]]&gt;100, "Grave",IF(DatosLimpios[[#This Row],[Perdida $ por Usuario]]&gt;40, "Moderada","Leve"))</f>
        <v>Leve</v>
      </c>
      <c r="T1503" s="1" t="str">
        <f t="shared" si="23"/>
        <v>Unknown</v>
      </c>
      <c r="U1503" s="3" t="s">
        <v>25</v>
      </c>
      <c r="V1503" s="3" t="s">
        <v>16</v>
      </c>
      <c r="W1503" s="2">
        <v>15</v>
      </c>
      <c r="X1503" s="2" t="str">
        <f>IF(DatosLimpios[[#This Row],[Incident Resolution Time (in Hours)]]&gt;50,"Tardia",IF(DatosLimpios[[#This Row],[Incident Resolution Time (in Hours)]]&gt;20,"Media","Rapida" ))</f>
        <v>Rapida</v>
      </c>
    </row>
    <row r="1504" spans="1:24" x14ac:dyDescent="0.25">
      <c r="A1504" s="2">
        <v>1512</v>
      </c>
      <c r="B1504" s="3" t="s">
        <v>32</v>
      </c>
      <c r="C15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504" s="1" t="str">
        <f>IFERROR(VLOOKUP(DatosLimpios[[#This Row],[Paises]], TablaRegiones[],2,FALSE), "Otra")</f>
        <v>Europa</v>
      </c>
      <c r="E1504" s="2">
        <v>2020</v>
      </c>
      <c r="F1504" s="3" t="s">
        <v>42</v>
      </c>
      <c r="G1504" s="2">
        <f xml:space="preserve"> 2025 -DatosLimpios[[#This Row],[Year]]</f>
        <v>5</v>
      </c>
      <c r="H1504" s="1" t="str">
        <f>IF(TRIM(DatosLimpios[[#This Row],[Attack Type]])="","Unknown",PROPER(TRIM(LOWER(DatosLimpios[[#This Row],[Attack Type]]))))</f>
        <v>Sql Injection</v>
      </c>
      <c r="I1504" s="3" t="s">
        <v>47</v>
      </c>
      <c r="J150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04" s="11">
        <v>9631</v>
      </c>
      <c r="L1504" s="11">
        <f>IF(DatosLimpios[[#This Row],[Financial Loss (in Million $) ]]="",0,ABS(DatosLimpios[[#This Row],[Financial Loss (in Million $) ]]))*1000</f>
        <v>9631000</v>
      </c>
      <c r="M1504" s="11" t="str">
        <f>IF(DatosLimpios[[#This Row],[Perdida economica UNK]]&gt;4000000,"Alta", IF(DatosLimpios[[#This Row],[Perdida economica UNK]]&gt;100000,"Media", "Baja"))</f>
        <v>Alta</v>
      </c>
      <c r="N1504" s="18" t="s">
        <v>1552</v>
      </c>
      <c r="O1504" s="3" t="s">
        <v>36</v>
      </c>
      <c r="P1504" s="2">
        <f>IF(DatosLimpios[[#This Row],[Number of Affected Users]]="six hundred",600,VALUE(DatosLimpios[[#This Row],[Number of Affected Users]]))</f>
        <v>591828</v>
      </c>
      <c r="Q1504" s="2">
        <f>IF(DatosLimpios[[#This Row],[Number of Affected Users]]="six hundred",600,VALUE(DatosLimpios[[#This Row],[Number of Affected Users]]))</f>
        <v>591828</v>
      </c>
      <c r="R1504" s="11">
        <f>DatosLimpios[[#This Row],[Perdida economica UNK]] /DatosLimpios[[#This Row],[Nº de Usuarios Afectados]]</f>
        <v>16.273309137114161</v>
      </c>
      <c r="S1504" s="11" t="str">
        <f>IF(DatosLimpios[[#This Row],[Perdida $ por Usuario]]&gt;100, "Grave",IF(DatosLimpios[[#This Row],[Perdida $ por Usuario]]&gt;40, "Moderada","Leve"))</f>
        <v>Leve</v>
      </c>
      <c r="T1504" s="1" t="str">
        <f t="shared" si="23"/>
        <v>Unknown</v>
      </c>
      <c r="U1504" s="3" t="s">
        <v>15</v>
      </c>
      <c r="V1504" s="3" t="s">
        <v>57</v>
      </c>
      <c r="W1504" s="2">
        <v>16</v>
      </c>
      <c r="X1504" s="2" t="str">
        <f>IF(DatosLimpios[[#This Row],[Incident Resolution Time (in Hours)]]&gt;50,"Tardia",IF(DatosLimpios[[#This Row],[Incident Resolution Time (in Hours)]]&gt;20,"Media","Rapida" ))</f>
        <v>Rapida</v>
      </c>
    </row>
    <row r="1505" spans="1:24" x14ac:dyDescent="0.25">
      <c r="A1505" s="2">
        <v>1513</v>
      </c>
      <c r="B1505" s="3" t="s">
        <v>45</v>
      </c>
      <c r="C15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05" s="1" t="str">
        <f>IFERROR(VLOOKUP(DatosLimpios[[#This Row],[Paises]], TablaRegiones[],2,FALSE), "Otra")</f>
        <v>Asia</v>
      </c>
      <c r="E1505" s="2">
        <v>2018</v>
      </c>
      <c r="F1505" s="3" t="s">
        <v>42</v>
      </c>
      <c r="G1505" s="2">
        <f xml:space="preserve"> 2025 -DatosLimpios[[#This Row],[Year]]</f>
        <v>7</v>
      </c>
      <c r="H1505" s="1" t="str">
        <f>IF(TRIM(DatosLimpios[[#This Row],[Attack Type]])="","Unknown",PROPER(TRIM(LOWER(DatosLimpios[[#This Row],[Attack Type]]))))</f>
        <v>Sql Injection</v>
      </c>
      <c r="I1505" s="3" t="s">
        <v>69</v>
      </c>
      <c r="J150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05" s="11">
        <v>1844</v>
      </c>
      <c r="L1505" s="11">
        <f>IF(DatosLimpios[[#This Row],[Financial Loss (in Million $) ]]="",0,ABS(DatosLimpios[[#This Row],[Financial Loss (in Million $) ]]))*1000</f>
        <v>1844000</v>
      </c>
      <c r="M1505" s="11" t="str">
        <f>IF(DatosLimpios[[#This Row],[Perdida economica UNK]]&gt;4000000,"Alta", IF(DatosLimpios[[#This Row],[Perdida economica UNK]]&gt;100000,"Media", "Baja"))</f>
        <v>Media</v>
      </c>
      <c r="N1505" s="18" t="s">
        <v>1553</v>
      </c>
      <c r="O1505" s="3" t="s">
        <v>29</v>
      </c>
      <c r="P1505" s="2">
        <f>IF(DatosLimpios[[#This Row],[Number of Affected Users]]="six hundred",600,VALUE(DatosLimpios[[#This Row],[Number of Affected Users]]))</f>
        <v>27344</v>
      </c>
      <c r="Q1505" s="2">
        <f>IF(DatosLimpios[[#This Row],[Number of Affected Users]]="six hundred",600,VALUE(DatosLimpios[[#This Row],[Number of Affected Users]]))</f>
        <v>27344</v>
      </c>
      <c r="R1505" s="11">
        <f>DatosLimpios[[#This Row],[Perdida economica UNK]] /DatosLimpios[[#This Row],[Nº de Usuarios Afectados]]</f>
        <v>67.437097717963724</v>
      </c>
      <c r="S1505" s="11" t="str">
        <f>IF(DatosLimpios[[#This Row],[Perdida $ por Usuario]]&gt;100, "Grave",IF(DatosLimpios[[#This Row],[Perdida $ por Usuario]]&gt;40, "Moderada","Leve"))</f>
        <v>Moderada</v>
      </c>
      <c r="T1505" s="1" t="str">
        <f t="shared" si="23"/>
        <v>Nation-state</v>
      </c>
      <c r="U1505" s="3" t="s">
        <v>52</v>
      </c>
      <c r="V1505" s="3" t="s">
        <v>16</v>
      </c>
      <c r="W1505" s="2">
        <v>1</v>
      </c>
      <c r="X1505" s="2" t="str">
        <f>IF(DatosLimpios[[#This Row],[Incident Resolution Time (in Hours)]]&gt;50,"Tardia",IF(DatosLimpios[[#This Row],[Incident Resolution Time (in Hours)]]&gt;20,"Media","Rapida" ))</f>
        <v>Rapida</v>
      </c>
    </row>
    <row r="1506" spans="1:24" x14ac:dyDescent="0.25">
      <c r="A1506" s="2">
        <v>1514</v>
      </c>
      <c r="B1506" s="3" t="s">
        <v>58</v>
      </c>
      <c r="C15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06" s="1" t="str">
        <f>IFERROR(VLOOKUP(DatosLimpios[[#This Row],[Paises]], TablaRegiones[],2,FALSE), "Otra")</f>
        <v>Oceanía</v>
      </c>
      <c r="E1506" s="2">
        <v>2024</v>
      </c>
      <c r="F1506" s="3" t="s">
        <v>17</v>
      </c>
      <c r="G1506" s="2">
        <f xml:space="preserve"> 2025 -DatosLimpios[[#This Row],[Year]]</f>
        <v>1</v>
      </c>
      <c r="H1506" s="1" t="str">
        <f>IF(TRIM(DatosLimpios[[#This Row],[Attack Type]])="","Unknown",PROPER(TRIM(LOWER(DatosLimpios[[#This Row],[Attack Type]]))))</f>
        <v>Ransomware</v>
      </c>
      <c r="I1506" s="3" t="s">
        <v>47</v>
      </c>
      <c r="J150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06" s="11">
        <v>1816</v>
      </c>
      <c r="L1506" s="11">
        <f>IF(DatosLimpios[[#This Row],[Financial Loss (in Million $) ]]="",0,ABS(DatosLimpios[[#This Row],[Financial Loss (in Million $) ]]))*1000</f>
        <v>1816000</v>
      </c>
      <c r="M1506" s="11" t="str">
        <f>IF(DatosLimpios[[#This Row],[Perdida economica UNK]]&gt;4000000,"Alta", IF(DatosLimpios[[#This Row],[Perdida economica UNK]]&gt;100000,"Media", "Baja"))</f>
        <v>Media</v>
      </c>
      <c r="N1506" s="18" t="s">
        <v>1554</v>
      </c>
      <c r="O1506" s="3" t="s">
        <v>36</v>
      </c>
      <c r="P1506" s="2">
        <f>IF(DatosLimpios[[#This Row],[Number of Affected Users]]="six hundred",600,VALUE(DatosLimpios[[#This Row],[Number of Affected Users]]))</f>
        <v>200307</v>
      </c>
      <c r="Q1506" s="2">
        <f>IF(DatosLimpios[[#This Row],[Number of Affected Users]]="six hundred",600,VALUE(DatosLimpios[[#This Row],[Number of Affected Users]]))</f>
        <v>200307</v>
      </c>
      <c r="R1506" s="11">
        <f>DatosLimpios[[#This Row],[Perdida economica UNK]] /DatosLimpios[[#This Row],[Nº de Usuarios Afectados]]</f>
        <v>9.0660835617327411</v>
      </c>
      <c r="S1506" s="11" t="str">
        <f>IF(DatosLimpios[[#This Row],[Perdida $ por Usuario]]&gt;100, "Grave",IF(DatosLimpios[[#This Row],[Perdida $ por Usuario]]&gt;40, "Moderada","Leve"))</f>
        <v>Leve</v>
      </c>
      <c r="T1506" s="1" t="str">
        <f t="shared" si="23"/>
        <v>Unknown</v>
      </c>
      <c r="U1506" s="3" t="s">
        <v>34</v>
      </c>
      <c r="V1506" s="3" t="s">
        <v>37</v>
      </c>
      <c r="W1506" s="2">
        <v>59</v>
      </c>
      <c r="X1506" s="2" t="str">
        <f>IF(DatosLimpios[[#This Row],[Incident Resolution Time (in Hours)]]&gt;50,"Tardia",IF(DatosLimpios[[#This Row],[Incident Resolution Time (in Hours)]]&gt;20,"Media","Rapida" ))</f>
        <v>Tardia</v>
      </c>
    </row>
    <row r="1507" spans="1:24" x14ac:dyDescent="0.25">
      <c r="A1507" s="2">
        <v>1515</v>
      </c>
      <c r="B1507" s="3" t="s">
        <v>10</v>
      </c>
      <c r="C15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07" s="1" t="str">
        <f>IFERROR(VLOOKUP(DatosLimpios[[#This Row],[Paises]], TablaRegiones[],2,FALSE), "Otra")</f>
        <v>Asia</v>
      </c>
      <c r="E1507" s="2">
        <v>2018</v>
      </c>
      <c r="F1507" s="3" t="s">
        <v>22</v>
      </c>
      <c r="G1507" s="2">
        <f xml:space="preserve"> 2025 -DatosLimpios[[#This Row],[Year]]</f>
        <v>7</v>
      </c>
      <c r="H1507" s="1" t="str">
        <f>IF(TRIM(DatosLimpios[[#This Row],[Attack Type]])="","Unknown",PROPER(TRIM(LOWER(DatosLimpios[[#This Row],[Attack Type]]))))</f>
        <v>Man-In-The-Middle</v>
      </c>
      <c r="I1507" s="3" t="s">
        <v>23</v>
      </c>
      <c r="J150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07" s="11">
        <v>6828</v>
      </c>
      <c r="L1507" s="11">
        <f>IF(DatosLimpios[[#This Row],[Financial Loss (in Million $) ]]="",0,ABS(DatosLimpios[[#This Row],[Financial Loss (in Million $) ]]))*1000</f>
        <v>6828000</v>
      </c>
      <c r="M1507" s="11" t="str">
        <f>IF(DatosLimpios[[#This Row],[Perdida economica UNK]]&gt;4000000,"Alta", IF(DatosLimpios[[#This Row],[Perdida economica UNK]]&gt;100000,"Media", "Baja"))</f>
        <v>Alta</v>
      </c>
      <c r="N1507" s="18" t="s">
        <v>1555</v>
      </c>
      <c r="O1507" s="3" t="s">
        <v>33</v>
      </c>
      <c r="P1507" s="2">
        <f>IF(DatosLimpios[[#This Row],[Number of Affected Users]]="six hundred",600,VALUE(DatosLimpios[[#This Row],[Number of Affected Users]]))</f>
        <v>528411</v>
      </c>
      <c r="Q1507" s="2">
        <f>IF(DatosLimpios[[#This Row],[Number of Affected Users]]="six hundred",600,VALUE(DatosLimpios[[#This Row],[Number of Affected Users]]))</f>
        <v>528411</v>
      </c>
      <c r="R1507" s="11">
        <f>DatosLimpios[[#This Row],[Perdida economica UNK]] /DatosLimpios[[#This Row],[Nº de Usuarios Afectados]]</f>
        <v>12.92175976654536</v>
      </c>
      <c r="S1507" s="11" t="str">
        <f>IF(DatosLimpios[[#This Row],[Perdida $ por Usuario]]&gt;100, "Grave",IF(DatosLimpios[[#This Row],[Perdida $ por Usuario]]&gt;40, "Moderada","Leve"))</f>
        <v>Leve</v>
      </c>
      <c r="T1507" s="1" t="str">
        <f t="shared" si="23"/>
        <v>Insider</v>
      </c>
      <c r="U1507" s="3" t="s">
        <v>52</v>
      </c>
      <c r="V1507" s="3" t="s">
        <v>31</v>
      </c>
      <c r="W1507" s="2">
        <v>10</v>
      </c>
      <c r="X1507" s="2" t="str">
        <f>IF(DatosLimpios[[#This Row],[Incident Resolution Time (in Hours)]]&gt;50,"Tardia",IF(DatosLimpios[[#This Row],[Incident Resolution Time (in Hours)]]&gt;20,"Media","Rapida" ))</f>
        <v>Rapida</v>
      </c>
    </row>
    <row r="1508" spans="1:24" x14ac:dyDescent="0.25">
      <c r="A1508" s="2">
        <v>1516</v>
      </c>
      <c r="B1508" s="3" t="s">
        <v>41</v>
      </c>
      <c r="C15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08" s="1" t="str">
        <f>IFERROR(VLOOKUP(DatosLimpios[[#This Row],[Paises]], TablaRegiones[],2,FALSE), "Otra")</f>
        <v>Europa</v>
      </c>
      <c r="E1508" s="2">
        <v>2015</v>
      </c>
      <c r="F1508" s="3" t="s">
        <v>50</v>
      </c>
      <c r="G1508" s="2">
        <f xml:space="preserve"> 2025 -DatosLimpios[[#This Row],[Year]]</f>
        <v>10</v>
      </c>
      <c r="H1508" s="1" t="str">
        <f>IF(TRIM(DatosLimpios[[#This Row],[Attack Type]])="","Unknown",PROPER(TRIM(LOWER(DatosLimpios[[#This Row],[Attack Type]]))))</f>
        <v>Phishing</v>
      </c>
      <c r="I1508" s="3" t="s">
        <v>46</v>
      </c>
      <c r="J150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08" s="11">
        <v>9572</v>
      </c>
      <c r="L1508" s="11">
        <f>IF(DatosLimpios[[#This Row],[Financial Loss (in Million $) ]]="",0,ABS(DatosLimpios[[#This Row],[Financial Loss (in Million $) ]]))*1000</f>
        <v>9572000</v>
      </c>
      <c r="M1508" s="11" t="str">
        <f>IF(DatosLimpios[[#This Row],[Perdida economica UNK]]&gt;4000000,"Alta", IF(DatosLimpios[[#This Row],[Perdida economica UNK]]&gt;100000,"Media", "Baja"))</f>
        <v>Alta</v>
      </c>
      <c r="N1508" s="18" t="s">
        <v>1556</v>
      </c>
      <c r="O1508" s="3" t="s">
        <v>33</v>
      </c>
      <c r="P1508" s="2">
        <f>IF(DatosLimpios[[#This Row],[Number of Affected Users]]="six hundred",600,VALUE(DatosLimpios[[#This Row],[Number of Affected Users]]))</f>
        <v>551812</v>
      </c>
      <c r="Q1508" s="2">
        <f>IF(DatosLimpios[[#This Row],[Number of Affected Users]]="six hundred",600,VALUE(DatosLimpios[[#This Row],[Number of Affected Users]]))</f>
        <v>551812</v>
      </c>
      <c r="R1508" s="11">
        <f>DatosLimpios[[#This Row],[Perdida economica UNK]] /DatosLimpios[[#This Row],[Nº de Usuarios Afectados]]</f>
        <v>17.346487571854183</v>
      </c>
      <c r="S1508" s="11" t="str">
        <f>IF(DatosLimpios[[#This Row],[Perdida $ por Usuario]]&gt;100, "Grave",IF(DatosLimpios[[#This Row],[Perdida $ por Usuario]]&gt;40, "Moderada","Leve"))</f>
        <v>Leve</v>
      </c>
      <c r="T1508" s="1" t="str">
        <f t="shared" si="23"/>
        <v>Insider</v>
      </c>
      <c r="U1508" s="3" t="s">
        <v>25</v>
      </c>
      <c r="V1508" s="3" t="s">
        <v>57</v>
      </c>
      <c r="W1508" s="2">
        <v>69</v>
      </c>
      <c r="X1508" s="2" t="str">
        <f>IF(DatosLimpios[[#This Row],[Incident Resolution Time (in Hours)]]&gt;50,"Tardia",IF(DatosLimpios[[#This Row],[Incident Resolution Time (in Hours)]]&gt;20,"Media","Rapida" ))</f>
        <v>Tardia</v>
      </c>
    </row>
    <row r="1509" spans="1:24" x14ac:dyDescent="0.25">
      <c r="A1509" s="2">
        <v>1517</v>
      </c>
      <c r="B1509" s="3" t="s">
        <v>66</v>
      </c>
      <c r="C15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509" s="1" t="str">
        <f>IFERROR(VLOOKUP(DatosLimpios[[#This Row],[Paises]], TablaRegiones[],2,FALSE), "Otra")</f>
        <v>América</v>
      </c>
      <c r="E1509" s="2">
        <v>2019</v>
      </c>
      <c r="F1509" s="3" t="s">
        <v>42</v>
      </c>
      <c r="G1509" s="2">
        <f xml:space="preserve"> 2025 -DatosLimpios[[#This Row],[Year]]</f>
        <v>6</v>
      </c>
      <c r="H1509" s="1" t="str">
        <f>IF(TRIM(DatosLimpios[[#This Row],[Attack Type]])="","Unknown",PROPER(TRIM(LOWER(DatosLimpios[[#This Row],[Attack Type]]))))</f>
        <v>Sql Injection</v>
      </c>
      <c r="I1509" s="3" t="s">
        <v>12</v>
      </c>
      <c r="J150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09" s="11">
        <v>966</v>
      </c>
      <c r="L1509" s="11">
        <f>IF(DatosLimpios[[#This Row],[Financial Loss (in Million $) ]]="",0,ABS(DatosLimpios[[#This Row],[Financial Loss (in Million $) ]]))*1000</f>
        <v>966000</v>
      </c>
      <c r="M1509" s="11" t="str">
        <f>IF(DatosLimpios[[#This Row],[Perdida economica UNK]]&gt;4000000,"Alta", IF(DatosLimpios[[#This Row],[Perdida economica UNK]]&gt;100000,"Media", "Baja"))</f>
        <v>Media</v>
      </c>
      <c r="N1509" s="18" t="s">
        <v>1557</v>
      </c>
      <c r="O1509" s="3" t="s">
        <v>36</v>
      </c>
      <c r="P1509" s="2">
        <f>IF(DatosLimpios[[#This Row],[Number of Affected Users]]="six hundred",600,VALUE(DatosLimpios[[#This Row],[Number of Affected Users]]))</f>
        <v>975019</v>
      </c>
      <c r="Q1509" s="2">
        <f>IF(DatosLimpios[[#This Row],[Number of Affected Users]]="six hundred",600,VALUE(DatosLimpios[[#This Row],[Number of Affected Users]]))</f>
        <v>975019</v>
      </c>
      <c r="R1509" s="11">
        <f>DatosLimpios[[#This Row],[Perdida economica UNK]] /DatosLimpios[[#This Row],[Nº de Usuarios Afectados]]</f>
        <v>0.99074992384763783</v>
      </c>
      <c r="S1509" s="11" t="str">
        <f>IF(DatosLimpios[[#This Row],[Perdida $ por Usuario]]&gt;100, "Grave",IF(DatosLimpios[[#This Row],[Perdida $ por Usuario]]&gt;40, "Moderada","Leve"))</f>
        <v>Leve</v>
      </c>
      <c r="T1509" s="1" t="str">
        <f t="shared" si="23"/>
        <v>Unknown</v>
      </c>
      <c r="U1509" s="3" t="s">
        <v>15</v>
      </c>
      <c r="V1509" s="3" t="s">
        <v>49</v>
      </c>
      <c r="W1509" s="2">
        <v>38</v>
      </c>
      <c r="X1509" s="2" t="str">
        <f>IF(DatosLimpios[[#This Row],[Incident Resolution Time (in Hours)]]&gt;50,"Tardia",IF(DatosLimpios[[#This Row],[Incident Resolution Time (in Hours)]]&gt;20,"Media","Rapida" ))</f>
        <v>Media</v>
      </c>
    </row>
    <row r="1510" spans="1:24" x14ac:dyDescent="0.25">
      <c r="A1510" s="2">
        <v>1518</v>
      </c>
      <c r="B1510" s="3" t="s">
        <v>10</v>
      </c>
      <c r="C15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10" s="1" t="str">
        <f>IFERROR(VLOOKUP(DatosLimpios[[#This Row],[Paises]], TablaRegiones[],2,FALSE), "Otra")</f>
        <v>Asia</v>
      </c>
      <c r="E1510" s="2">
        <v>2015</v>
      </c>
      <c r="F1510" s="3" t="s">
        <v>39</v>
      </c>
      <c r="G1510" s="2">
        <f xml:space="preserve"> 2025 -DatosLimpios[[#This Row],[Year]]</f>
        <v>10</v>
      </c>
      <c r="H1510" s="1" t="str">
        <f>IF(TRIM(DatosLimpios[[#This Row],[Attack Type]])="","Unknown",PROPER(TRIM(LOWER(DatosLimpios[[#This Row],[Attack Type]]))))</f>
        <v>Ddos</v>
      </c>
      <c r="I1510" s="3" t="s">
        <v>69</v>
      </c>
      <c r="J151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10" s="11">
        <v>9715</v>
      </c>
      <c r="L1510" s="11">
        <f>IF(DatosLimpios[[#This Row],[Financial Loss (in Million $) ]]="",0,ABS(DatosLimpios[[#This Row],[Financial Loss (in Million $) ]]))*1000</f>
        <v>9715000</v>
      </c>
      <c r="M1510" s="11" t="str">
        <f>IF(DatosLimpios[[#This Row],[Perdida economica UNK]]&gt;4000000,"Alta", IF(DatosLimpios[[#This Row],[Perdida economica UNK]]&gt;100000,"Media", "Baja"))</f>
        <v>Alta</v>
      </c>
      <c r="N1510" s="18" t="s">
        <v>1558</v>
      </c>
      <c r="O1510" s="3" t="s">
        <v>29</v>
      </c>
      <c r="P1510" s="2">
        <f>IF(DatosLimpios[[#This Row],[Number of Affected Users]]="six hundred",600,VALUE(DatosLimpios[[#This Row],[Number of Affected Users]]))</f>
        <v>399851</v>
      </c>
      <c r="Q1510" s="2">
        <f>IF(DatosLimpios[[#This Row],[Number of Affected Users]]="six hundred",600,VALUE(DatosLimpios[[#This Row],[Number of Affected Users]]))</f>
        <v>399851</v>
      </c>
      <c r="R1510" s="11">
        <f>DatosLimpios[[#This Row],[Perdida economica UNK]] /DatosLimpios[[#This Row],[Nº de Usuarios Afectados]]</f>
        <v>24.296550465048231</v>
      </c>
      <c r="S1510" s="11" t="str">
        <f>IF(DatosLimpios[[#This Row],[Perdida $ por Usuario]]&gt;100, "Grave",IF(DatosLimpios[[#This Row],[Perdida $ por Usuario]]&gt;40, "Moderada","Leve"))</f>
        <v>Leve</v>
      </c>
      <c r="T1510" s="1" t="str">
        <f t="shared" si="23"/>
        <v>Nation-state</v>
      </c>
      <c r="U1510" s="3" t="s">
        <v>34</v>
      </c>
      <c r="V1510" s="3" t="s">
        <v>16</v>
      </c>
      <c r="W1510" s="2">
        <v>38</v>
      </c>
      <c r="X1510" s="2" t="str">
        <f>IF(DatosLimpios[[#This Row],[Incident Resolution Time (in Hours)]]&gt;50,"Tardia",IF(DatosLimpios[[#This Row],[Incident Resolution Time (in Hours)]]&gt;20,"Media","Rapida" ))</f>
        <v>Media</v>
      </c>
    </row>
    <row r="1511" spans="1:24" x14ac:dyDescent="0.25">
      <c r="A1511" s="2">
        <v>1519</v>
      </c>
      <c r="B1511" s="3" t="s">
        <v>45</v>
      </c>
      <c r="C15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11" s="1" t="str">
        <f>IFERROR(VLOOKUP(DatosLimpios[[#This Row],[Paises]], TablaRegiones[],2,FALSE), "Otra")</f>
        <v>Asia</v>
      </c>
      <c r="E1511" s="2">
        <v>2024</v>
      </c>
      <c r="F1511" s="3" t="s">
        <v>17</v>
      </c>
      <c r="G1511" s="2">
        <f xml:space="preserve"> 2025 -DatosLimpios[[#This Row],[Year]]</f>
        <v>1</v>
      </c>
      <c r="H1511" s="1" t="str">
        <f>IF(TRIM(DatosLimpios[[#This Row],[Attack Type]])="","Unknown",PROPER(TRIM(LOWER(DatosLimpios[[#This Row],[Attack Type]]))))</f>
        <v>Ransomware</v>
      </c>
      <c r="I1511" s="3" t="s">
        <v>69</v>
      </c>
      <c r="J151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11" s="11">
        <v>793</v>
      </c>
      <c r="L1511" s="11">
        <f>IF(DatosLimpios[[#This Row],[Financial Loss (in Million $) ]]="",0,ABS(DatosLimpios[[#This Row],[Financial Loss (in Million $) ]]))*1000</f>
        <v>793000</v>
      </c>
      <c r="M1511" s="11" t="str">
        <f>IF(DatosLimpios[[#This Row],[Perdida economica UNK]]&gt;4000000,"Alta", IF(DatosLimpios[[#This Row],[Perdida economica UNK]]&gt;100000,"Media", "Baja"))</f>
        <v>Media</v>
      </c>
      <c r="N1511" s="18" t="s">
        <v>1559</v>
      </c>
      <c r="O1511" s="3" t="s">
        <v>14</v>
      </c>
      <c r="P1511" s="2">
        <f>IF(DatosLimpios[[#This Row],[Number of Affected Users]]="six hundred",600,VALUE(DatosLimpios[[#This Row],[Number of Affected Users]]))</f>
        <v>998833</v>
      </c>
      <c r="Q1511" s="2">
        <f>IF(DatosLimpios[[#This Row],[Number of Affected Users]]="six hundred",600,VALUE(DatosLimpios[[#This Row],[Number of Affected Users]]))</f>
        <v>998833</v>
      </c>
      <c r="R1511" s="11">
        <f>DatosLimpios[[#This Row],[Perdida economica UNK]] /DatosLimpios[[#This Row],[Nº de Usuarios Afectados]]</f>
        <v>0.79392651223978383</v>
      </c>
      <c r="S1511" s="11" t="str">
        <f>IF(DatosLimpios[[#This Row],[Perdida $ por Usuario]]&gt;100, "Grave",IF(DatosLimpios[[#This Row],[Perdida $ por Usuario]]&gt;40, "Moderada","Leve"))</f>
        <v>Leve</v>
      </c>
      <c r="T1511" s="1" t="str">
        <f t="shared" si="23"/>
        <v>Hacker Group</v>
      </c>
      <c r="U1511" s="3" t="s">
        <v>34</v>
      </c>
      <c r="V1511" s="3" t="s">
        <v>49</v>
      </c>
      <c r="W1511" s="2">
        <v>21</v>
      </c>
      <c r="X1511" s="2" t="str">
        <f>IF(DatosLimpios[[#This Row],[Incident Resolution Time (in Hours)]]&gt;50,"Tardia",IF(DatosLimpios[[#This Row],[Incident Resolution Time (in Hours)]]&gt;20,"Media","Rapida" ))</f>
        <v>Media</v>
      </c>
    </row>
    <row r="1512" spans="1:24" x14ac:dyDescent="0.25">
      <c r="A1512" s="2">
        <v>1520</v>
      </c>
      <c r="B1512" s="3" t="s">
        <v>41</v>
      </c>
      <c r="C15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12" s="1" t="str">
        <f>IFERROR(VLOOKUP(DatosLimpios[[#This Row],[Paises]], TablaRegiones[],2,FALSE), "Otra")</f>
        <v>Europa</v>
      </c>
      <c r="E1512" s="2">
        <v>2017</v>
      </c>
      <c r="F1512" s="3" t="s">
        <v>22</v>
      </c>
      <c r="G1512" s="2">
        <f xml:space="preserve"> 2025 -DatosLimpios[[#This Row],[Year]]</f>
        <v>8</v>
      </c>
      <c r="H1512" s="1" t="str">
        <f>IF(TRIM(DatosLimpios[[#This Row],[Attack Type]])="","Unknown",PROPER(TRIM(LOWER(DatosLimpios[[#This Row],[Attack Type]]))))</f>
        <v>Man-In-The-Middle</v>
      </c>
      <c r="I1512" s="3" t="s">
        <v>12</v>
      </c>
      <c r="J151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12" s="11">
        <v>7635</v>
      </c>
      <c r="L1512" s="11">
        <f>IF(DatosLimpios[[#This Row],[Financial Loss (in Million $) ]]="",0,ABS(DatosLimpios[[#This Row],[Financial Loss (in Million $) ]]))*1000</f>
        <v>7635000</v>
      </c>
      <c r="M1512" s="11" t="str">
        <f>IF(DatosLimpios[[#This Row],[Perdida economica UNK]]&gt;4000000,"Alta", IF(DatosLimpios[[#This Row],[Perdida economica UNK]]&gt;100000,"Media", "Baja"))</f>
        <v>Alta</v>
      </c>
      <c r="N1512" s="18" t="s">
        <v>1560</v>
      </c>
      <c r="O1512" s="3" t="s">
        <v>14</v>
      </c>
      <c r="P1512" s="2">
        <f>IF(DatosLimpios[[#This Row],[Number of Affected Users]]="six hundred",600,VALUE(DatosLimpios[[#This Row],[Number of Affected Users]]))</f>
        <v>517640</v>
      </c>
      <c r="Q1512" s="2">
        <f>IF(DatosLimpios[[#This Row],[Number of Affected Users]]="six hundred",600,VALUE(DatosLimpios[[#This Row],[Number of Affected Users]]))</f>
        <v>517640</v>
      </c>
      <c r="R1512" s="11">
        <f>DatosLimpios[[#This Row],[Perdida economica UNK]] /DatosLimpios[[#This Row],[Nº de Usuarios Afectados]]</f>
        <v>14.749632949540221</v>
      </c>
      <c r="S1512" s="11" t="str">
        <f>IF(DatosLimpios[[#This Row],[Perdida $ por Usuario]]&gt;100, "Grave",IF(DatosLimpios[[#This Row],[Perdida $ por Usuario]]&gt;40, "Moderada","Leve"))</f>
        <v>Leve</v>
      </c>
      <c r="T1512" s="1" t="str">
        <f t="shared" si="23"/>
        <v>Hacker Group</v>
      </c>
      <c r="U1512" s="3" t="s">
        <v>15</v>
      </c>
      <c r="V1512" s="3" t="s">
        <v>49</v>
      </c>
      <c r="W1512" s="2">
        <v>4</v>
      </c>
      <c r="X1512" s="2" t="str">
        <f>IF(DatosLimpios[[#This Row],[Incident Resolution Time (in Hours)]]&gt;50,"Tardia",IF(DatosLimpios[[#This Row],[Incident Resolution Time (in Hours)]]&gt;20,"Media","Rapida" ))</f>
        <v>Rapida</v>
      </c>
    </row>
    <row r="1513" spans="1:24" x14ac:dyDescent="0.25">
      <c r="A1513" s="2">
        <v>1521</v>
      </c>
      <c r="B1513" s="3" t="s">
        <v>60</v>
      </c>
      <c r="C15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513" s="1" t="str">
        <f>IFERROR(VLOOKUP(DatosLimpios[[#This Row],[Paises]], TablaRegiones[],2,FALSE), "Otra")</f>
        <v>Asia</v>
      </c>
      <c r="E1513" s="2">
        <v>2023</v>
      </c>
      <c r="F1513" s="3" t="s">
        <v>39</v>
      </c>
      <c r="G1513" s="2">
        <f xml:space="preserve"> 2025 -DatosLimpios[[#This Row],[Year]]</f>
        <v>2</v>
      </c>
      <c r="H1513" s="1" t="str">
        <f>IF(TRIM(DatosLimpios[[#This Row],[Attack Type]])="","Unknown",PROPER(TRIM(LOWER(DatosLimpios[[#This Row],[Attack Type]]))))</f>
        <v>Ddos</v>
      </c>
      <c r="I1513" s="3" t="s">
        <v>46</v>
      </c>
      <c r="J151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13" s="11">
        <v>3351</v>
      </c>
      <c r="L1513" s="11">
        <f>IF(DatosLimpios[[#This Row],[Financial Loss (in Million $) ]]="",0,ABS(DatosLimpios[[#This Row],[Financial Loss (in Million $) ]]))*1000</f>
        <v>3351000</v>
      </c>
      <c r="M1513" s="11" t="str">
        <f>IF(DatosLimpios[[#This Row],[Perdida economica UNK]]&gt;4000000,"Alta", IF(DatosLimpios[[#This Row],[Perdida economica UNK]]&gt;100000,"Media", "Baja"))</f>
        <v>Media</v>
      </c>
      <c r="N1513" s="18" t="s">
        <v>1561</v>
      </c>
      <c r="O1513" s="3" t="s">
        <v>14</v>
      </c>
      <c r="P1513" s="2">
        <f>IF(DatosLimpios[[#This Row],[Number of Affected Users]]="six hundred",600,VALUE(DatosLimpios[[#This Row],[Number of Affected Users]]))</f>
        <v>615332</v>
      </c>
      <c r="Q1513" s="2">
        <f>IF(DatosLimpios[[#This Row],[Number of Affected Users]]="six hundred",600,VALUE(DatosLimpios[[#This Row],[Number of Affected Users]]))</f>
        <v>615332</v>
      </c>
      <c r="R1513" s="11">
        <f>DatosLimpios[[#This Row],[Perdida economica UNK]] /DatosLimpios[[#This Row],[Nº de Usuarios Afectados]]</f>
        <v>5.445840619372956</v>
      </c>
      <c r="S1513" s="11" t="str">
        <f>IF(DatosLimpios[[#This Row],[Perdida $ por Usuario]]&gt;100, "Grave",IF(DatosLimpios[[#This Row],[Perdida $ por Usuario]]&gt;40, "Moderada","Leve"))</f>
        <v>Leve</v>
      </c>
      <c r="T1513" s="1" t="str">
        <f t="shared" si="23"/>
        <v>Hacker Group</v>
      </c>
      <c r="U1513" s="3" t="s">
        <v>34</v>
      </c>
      <c r="V1513" s="3" t="s">
        <v>31</v>
      </c>
      <c r="W1513" s="2">
        <v>65</v>
      </c>
      <c r="X1513" s="2" t="str">
        <f>IF(DatosLimpios[[#This Row],[Incident Resolution Time (in Hours)]]&gt;50,"Tardia",IF(DatosLimpios[[#This Row],[Incident Resolution Time (in Hours)]]&gt;20,"Media","Rapida" ))</f>
        <v>Tardia</v>
      </c>
    </row>
    <row r="1514" spans="1:24" x14ac:dyDescent="0.25">
      <c r="A1514" s="2">
        <v>1522</v>
      </c>
      <c r="B1514" s="3" t="s">
        <v>41</v>
      </c>
      <c r="C15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14" s="1" t="str">
        <f>IFERROR(VLOOKUP(DatosLimpios[[#This Row],[Paises]], TablaRegiones[],2,FALSE), "Otra")</f>
        <v>Europa</v>
      </c>
      <c r="E1514" s="2">
        <v>2017</v>
      </c>
      <c r="F1514" s="3" t="s">
        <v>42</v>
      </c>
      <c r="G1514" s="2">
        <f xml:space="preserve"> 2025 -DatosLimpios[[#This Row],[Year]]</f>
        <v>8</v>
      </c>
      <c r="H1514" s="1" t="str">
        <f>IF(TRIM(DatosLimpios[[#This Row],[Attack Type]])="","Unknown",PROPER(TRIM(LOWER(DatosLimpios[[#This Row],[Attack Type]]))))</f>
        <v>Sql Injection</v>
      </c>
      <c r="I1514" s="3" t="s">
        <v>47</v>
      </c>
      <c r="J151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14" s="11">
        <v>9608</v>
      </c>
      <c r="L1514" s="11">
        <f>IF(DatosLimpios[[#This Row],[Financial Loss (in Million $) ]]="",0,ABS(DatosLimpios[[#This Row],[Financial Loss (in Million $) ]]))*1000</f>
        <v>9608000</v>
      </c>
      <c r="M1514" s="11" t="str">
        <f>IF(DatosLimpios[[#This Row],[Perdida economica UNK]]&gt;4000000,"Alta", IF(DatosLimpios[[#This Row],[Perdida economica UNK]]&gt;100000,"Media", "Baja"))</f>
        <v>Alta</v>
      </c>
      <c r="N1514" s="18" t="s">
        <v>1562</v>
      </c>
      <c r="O1514" s="3" t="s">
        <v>33</v>
      </c>
      <c r="P1514" s="2">
        <f>IF(DatosLimpios[[#This Row],[Number of Affected Users]]="six hundred",600,VALUE(DatosLimpios[[#This Row],[Number of Affected Users]]))</f>
        <v>592364</v>
      </c>
      <c r="Q1514" s="2">
        <f>IF(DatosLimpios[[#This Row],[Number of Affected Users]]="six hundred",600,VALUE(DatosLimpios[[#This Row],[Number of Affected Users]]))</f>
        <v>592364</v>
      </c>
      <c r="R1514" s="11">
        <f>DatosLimpios[[#This Row],[Perdida economica UNK]] /DatosLimpios[[#This Row],[Nº de Usuarios Afectados]]</f>
        <v>16.219756771174481</v>
      </c>
      <c r="S1514" s="11" t="str">
        <f>IF(DatosLimpios[[#This Row],[Perdida $ por Usuario]]&gt;100, "Grave",IF(DatosLimpios[[#This Row],[Perdida $ por Usuario]]&gt;40, "Moderada","Leve"))</f>
        <v>Leve</v>
      </c>
      <c r="T1514" s="1" t="str">
        <f t="shared" si="23"/>
        <v>Insider</v>
      </c>
      <c r="U1514" s="3" t="s">
        <v>25</v>
      </c>
      <c r="V1514" s="3" t="s">
        <v>37</v>
      </c>
      <c r="W1514" s="2">
        <v>21</v>
      </c>
      <c r="X1514" s="2" t="str">
        <f>IF(DatosLimpios[[#This Row],[Incident Resolution Time (in Hours)]]&gt;50,"Tardia",IF(DatosLimpios[[#This Row],[Incident Resolution Time (in Hours)]]&gt;20,"Media","Rapida" ))</f>
        <v>Media</v>
      </c>
    </row>
    <row r="1515" spans="1:24" x14ac:dyDescent="0.25">
      <c r="A1515" s="2">
        <v>1523</v>
      </c>
      <c r="B1515" s="3" t="s">
        <v>10</v>
      </c>
      <c r="C15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15" s="1" t="str">
        <f>IFERROR(VLOOKUP(DatosLimpios[[#This Row],[Paises]], TablaRegiones[],2,FALSE), "Otra")</f>
        <v>Asia</v>
      </c>
      <c r="E1515" s="2">
        <v>2020</v>
      </c>
      <c r="F1515" s="3" t="s">
        <v>50</v>
      </c>
      <c r="G1515" s="2">
        <f xml:space="preserve"> 2025 -DatosLimpios[[#This Row],[Year]]</f>
        <v>5</v>
      </c>
      <c r="H1515" s="1" t="str">
        <f>IF(TRIM(DatosLimpios[[#This Row],[Attack Type]])="","Unknown",PROPER(TRIM(LOWER(DatosLimpios[[#This Row],[Attack Type]]))))</f>
        <v>Phishing</v>
      </c>
      <c r="I1515" s="3" t="s">
        <v>12</v>
      </c>
      <c r="J151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15" s="11">
        <v>3369</v>
      </c>
      <c r="L1515" s="11">
        <f>IF(DatosLimpios[[#This Row],[Financial Loss (in Million $) ]]="",0,ABS(DatosLimpios[[#This Row],[Financial Loss (in Million $) ]]))*1000</f>
        <v>3369000</v>
      </c>
      <c r="M1515" s="11" t="str">
        <f>IF(DatosLimpios[[#This Row],[Perdida economica UNK]]&gt;4000000,"Alta", IF(DatosLimpios[[#This Row],[Perdida economica UNK]]&gt;100000,"Media", "Baja"))</f>
        <v>Media</v>
      </c>
      <c r="N1515" s="18" t="s">
        <v>1563</v>
      </c>
      <c r="O1515" s="3" t="s">
        <v>33</v>
      </c>
      <c r="P1515" s="2">
        <f>IF(DatosLimpios[[#This Row],[Number of Affected Users]]="six hundred",600,VALUE(DatosLimpios[[#This Row],[Number of Affected Users]]))</f>
        <v>943680</v>
      </c>
      <c r="Q1515" s="2">
        <f>IF(DatosLimpios[[#This Row],[Number of Affected Users]]="six hundred",600,VALUE(DatosLimpios[[#This Row],[Number of Affected Users]]))</f>
        <v>943680</v>
      </c>
      <c r="R1515" s="11">
        <f>DatosLimpios[[#This Row],[Perdida economica UNK]] /DatosLimpios[[#This Row],[Nº de Usuarios Afectados]]</f>
        <v>3.5700661241098679</v>
      </c>
      <c r="S1515" s="11" t="str">
        <f>IF(DatosLimpios[[#This Row],[Perdida $ por Usuario]]&gt;100, "Grave",IF(DatosLimpios[[#This Row],[Perdida $ por Usuario]]&gt;40, "Moderada","Leve"))</f>
        <v>Leve</v>
      </c>
      <c r="T1515" s="1" t="str">
        <f t="shared" si="23"/>
        <v>Insider</v>
      </c>
      <c r="U1515" s="3" t="s">
        <v>52</v>
      </c>
      <c r="V1515" s="3" t="s">
        <v>31</v>
      </c>
      <c r="W1515" s="2">
        <v>46</v>
      </c>
      <c r="X1515" s="2" t="str">
        <f>IF(DatosLimpios[[#This Row],[Incident Resolution Time (in Hours)]]&gt;50,"Tardia",IF(DatosLimpios[[#This Row],[Incident Resolution Time (in Hours)]]&gt;20,"Media","Rapida" ))</f>
        <v>Media</v>
      </c>
    </row>
    <row r="1516" spans="1:24" x14ac:dyDescent="0.25">
      <c r="A1516" s="2">
        <v>1524</v>
      </c>
      <c r="B1516" s="3" t="s">
        <v>66</v>
      </c>
      <c r="C15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516" s="1" t="str">
        <f>IFERROR(VLOOKUP(DatosLimpios[[#This Row],[Paises]], TablaRegiones[],2,FALSE), "Otra")</f>
        <v>América</v>
      </c>
      <c r="E1516" s="2">
        <v>2017</v>
      </c>
      <c r="F1516" s="3" t="s">
        <v>22</v>
      </c>
      <c r="G1516" s="2">
        <f xml:space="preserve"> 2025 -DatosLimpios[[#This Row],[Year]]</f>
        <v>8</v>
      </c>
      <c r="H1516" s="1" t="str">
        <f>IF(TRIM(DatosLimpios[[#This Row],[Attack Type]])="","Unknown",PROPER(TRIM(LOWER(DatosLimpios[[#This Row],[Attack Type]]))))</f>
        <v>Man-In-The-Middle</v>
      </c>
      <c r="I1516" s="3" t="s">
        <v>18</v>
      </c>
      <c r="J151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16" s="11">
        <v>1799</v>
      </c>
      <c r="L1516" s="11">
        <f>IF(DatosLimpios[[#This Row],[Financial Loss (in Million $) ]]="",0,ABS(DatosLimpios[[#This Row],[Financial Loss (in Million $) ]]))*1000</f>
        <v>1799000</v>
      </c>
      <c r="M1516" s="11" t="str">
        <f>IF(DatosLimpios[[#This Row],[Perdida economica UNK]]&gt;4000000,"Alta", IF(DatosLimpios[[#This Row],[Perdida economica UNK]]&gt;100000,"Media", "Baja"))</f>
        <v>Media</v>
      </c>
      <c r="N1516" s="18" t="s">
        <v>1564</v>
      </c>
      <c r="O1516" s="3" t="s">
        <v>36</v>
      </c>
      <c r="P1516" s="2">
        <f>IF(DatosLimpios[[#This Row],[Number of Affected Users]]="six hundred",600,VALUE(DatosLimpios[[#This Row],[Number of Affected Users]]))</f>
        <v>506551</v>
      </c>
      <c r="Q1516" s="2">
        <f>IF(DatosLimpios[[#This Row],[Number of Affected Users]]="six hundred",600,VALUE(DatosLimpios[[#This Row],[Number of Affected Users]]))</f>
        <v>506551</v>
      </c>
      <c r="R1516" s="11">
        <f>DatosLimpios[[#This Row],[Perdida economica UNK]] /DatosLimpios[[#This Row],[Nº de Usuarios Afectados]]</f>
        <v>3.5514686576475025</v>
      </c>
      <c r="S1516" s="11" t="str">
        <f>IF(DatosLimpios[[#This Row],[Perdida $ por Usuario]]&gt;100, "Grave",IF(DatosLimpios[[#This Row],[Perdida $ por Usuario]]&gt;40, "Moderada","Leve"))</f>
        <v>Leve</v>
      </c>
      <c r="T1516" s="1" t="str">
        <f t="shared" si="23"/>
        <v>Unknown</v>
      </c>
      <c r="U1516" s="3" t="s">
        <v>15</v>
      </c>
      <c r="V1516" s="3" t="s">
        <v>37</v>
      </c>
      <c r="W1516" s="2">
        <v>53</v>
      </c>
      <c r="X1516" s="2" t="str">
        <f>IF(DatosLimpios[[#This Row],[Incident Resolution Time (in Hours)]]&gt;50,"Tardia",IF(DatosLimpios[[#This Row],[Incident Resolution Time (in Hours)]]&gt;20,"Media","Rapida" ))</f>
        <v>Tardia</v>
      </c>
    </row>
    <row r="1517" spans="1:24" x14ac:dyDescent="0.25">
      <c r="A1517" s="2">
        <v>1525</v>
      </c>
      <c r="B1517" s="3" t="s">
        <v>71</v>
      </c>
      <c r="C15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17" s="1" t="str">
        <f>IFERROR(VLOOKUP(DatosLimpios[[#This Row],[Paises]], TablaRegiones[],2,FALSE), "Otra")</f>
        <v>Asia</v>
      </c>
      <c r="E1517" s="2">
        <v>2022</v>
      </c>
      <c r="F1517" s="3" t="s">
        <v>17</v>
      </c>
      <c r="G1517" s="2">
        <f xml:space="preserve"> 2025 -DatosLimpios[[#This Row],[Year]]</f>
        <v>3</v>
      </c>
      <c r="H1517" s="1" t="str">
        <f>IF(TRIM(DatosLimpios[[#This Row],[Attack Type]])="","Unknown",PROPER(TRIM(LOWER(DatosLimpios[[#This Row],[Attack Type]]))))</f>
        <v>Ransomware</v>
      </c>
      <c r="I1517" s="3" t="s">
        <v>69</v>
      </c>
      <c r="J151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17" s="11">
        <v>8684</v>
      </c>
      <c r="L1517" s="11">
        <f>IF(DatosLimpios[[#This Row],[Financial Loss (in Million $) ]]="",0,ABS(DatosLimpios[[#This Row],[Financial Loss (in Million $) ]]))*1000</f>
        <v>8684000</v>
      </c>
      <c r="M1517" s="11" t="str">
        <f>IF(DatosLimpios[[#This Row],[Perdida economica UNK]]&gt;4000000,"Alta", IF(DatosLimpios[[#This Row],[Perdida economica UNK]]&gt;100000,"Media", "Baja"))</f>
        <v>Alta</v>
      </c>
      <c r="N1517" s="18" t="s">
        <v>1565</v>
      </c>
      <c r="O1517" s="3" t="s">
        <v>33</v>
      </c>
      <c r="P1517" s="2">
        <f>IF(DatosLimpios[[#This Row],[Number of Affected Users]]="six hundred",600,VALUE(DatosLimpios[[#This Row],[Number of Affected Users]]))</f>
        <v>122651</v>
      </c>
      <c r="Q1517" s="2">
        <f>IF(DatosLimpios[[#This Row],[Number of Affected Users]]="six hundred",600,VALUE(DatosLimpios[[#This Row],[Number of Affected Users]]))</f>
        <v>122651</v>
      </c>
      <c r="R1517" s="11">
        <f>DatosLimpios[[#This Row],[Perdida economica UNK]] /DatosLimpios[[#This Row],[Nº de Usuarios Afectados]]</f>
        <v>70.802520974146148</v>
      </c>
      <c r="S1517" s="11" t="str">
        <f>IF(DatosLimpios[[#This Row],[Perdida $ por Usuario]]&gt;100, "Grave",IF(DatosLimpios[[#This Row],[Perdida $ por Usuario]]&gt;40, "Moderada","Leve"))</f>
        <v>Moderada</v>
      </c>
      <c r="T1517" s="1" t="str">
        <f t="shared" si="23"/>
        <v>Insider</v>
      </c>
      <c r="U1517" s="3" t="s">
        <v>25</v>
      </c>
      <c r="V1517" s="3" t="s">
        <v>31</v>
      </c>
      <c r="W1517" s="2">
        <v>59</v>
      </c>
      <c r="X1517" s="2" t="str">
        <f>IF(DatosLimpios[[#This Row],[Incident Resolution Time (in Hours)]]&gt;50,"Tardia",IF(DatosLimpios[[#This Row],[Incident Resolution Time (in Hours)]]&gt;20,"Media","Rapida" ))</f>
        <v>Tardia</v>
      </c>
    </row>
    <row r="1518" spans="1:24" x14ac:dyDescent="0.25">
      <c r="A1518" s="2">
        <v>1526</v>
      </c>
      <c r="B1518" s="3" t="s">
        <v>87</v>
      </c>
      <c r="C15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18" s="1" t="str">
        <f>IFERROR(VLOOKUP(DatosLimpios[[#This Row],[Paises]], TablaRegiones[],2,FALSE), "Otra")</f>
        <v>América</v>
      </c>
      <c r="E1518" s="2">
        <v>2018</v>
      </c>
      <c r="F1518" s="3" t="s">
        <v>22</v>
      </c>
      <c r="G1518" s="2">
        <f xml:space="preserve"> 2025 -DatosLimpios[[#This Row],[Year]]</f>
        <v>7</v>
      </c>
      <c r="H1518" s="1" t="str">
        <f>IF(TRIM(DatosLimpios[[#This Row],[Attack Type]])="","Unknown",PROPER(TRIM(LOWER(DatosLimpios[[#This Row],[Attack Type]]))))</f>
        <v>Man-In-The-Middle</v>
      </c>
      <c r="I1518" s="3" t="s">
        <v>18</v>
      </c>
      <c r="J151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18" s="11">
        <v>9762</v>
      </c>
      <c r="L1518" s="11">
        <f>IF(DatosLimpios[[#This Row],[Financial Loss (in Million $) ]]="",0,ABS(DatosLimpios[[#This Row],[Financial Loss (in Million $) ]]))*1000</f>
        <v>9762000</v>
      </c>
      <c r="M1518" s="11" t="str">
        <f>IF(DatosLimpios[[#This Row],[Perdida economica UNK]]&gt;4000000,"Alta", IF(DatosLimpios[[#This Row],[Perdida economica UNK]]&gt;100000,"Media", "Baja"))</f>
        <v>Alta</v>
      </c>
      <c r="N1518" s="18" t="s">
        <v>1566</v>
      </c>
      <c r="O1518" s="3" t="s">
        <v>29</v>
      </c>
      <c r="P1518" s="2">
        <f>IF(DatosLimpios[[#This Row],[Number of Affected Users]]="six hundred",600,VALUE(DatosLimpios[[#This Row],[Number of Affected Users]]))</f>
        <v>459039</v>
      </c>
      <c r="Q1518" s="2">
        <f>IF(DatosLimpios[[#This Row],[Number of Affected Users]]="six hundred",600,VALUE(DatosLimpios[[#This Row],[Number of Affected Users]]))</f>
        <v>459039</v>
      </c>
      <c r="R1518" s="11">
        <f>DatosLimpios[[#This Row],[Perdida economica UNK]] /DatosLimpios[[#This Row],[Nº de Usuarios Afectados]]</f>
        <v>21.266166926993133</v>
      </c>
      <c r="S1518" s="11" t="str">
        <f>IF(DatosLimpios[[#This Row],[Perdida $ por Usuario]]&gt;100, "Grave",IF(DatosLimpios[[#This Row],[Perdida $ por Usuario]]&gt;40, "Moderada","Leve"))</f>
        <v>Leve</v>
      </c>
      <c r="T1518" s="1" t="str">
        <f t="shared" si="23"/>
        <v>Nation-state</v>
      </c>
      <c r="U1518" s="3" t="s">
        <v>25</v>
      </c>
      <c r="V1518" s="3" t="s">
        <v>49</v>
      </c>
      <c r="W1518" s="2">
        <v>68</v>
      </c>
      <c r="X1518" s="2" t="str">
        <f>IF(DatosLimpios[[#This Row],[Incident Resolution Time (in Hours)]]&gt;50,"Tardia",IF(DatosLimpios[[#This Row],[Incident Resolution Time (in Hours)]]&gt;20,"Media","Rapida" ))</f>
        <v>Tardia</v>
      </c>
    </row>
    <row r="1519" spans="1:24" x14ac:dyDescent="0.25">
      <c r="A1519" s="2">
        <v>1527</v>
      </c>
      <c r="B1519" s="3" t="s">
        <v>32</v>
      </c>
      <c r="C15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519" s="1" t="str">
        <f>IFERROR(VLOOKUP(DatosLimpios[[#This Row],[Paises]], TablaRegiones[],2,FALSE), "Otra")</f>
        <v>Europa</v>
      </c>
      <c r="E1519" s="2">
        <v>2021</v>
      </c>
      <c r="F1519" s="3" t="s">
        <v>17</v>
      </c>
      <c r="G1519" s="2">
        <f xml:space="preserve"> 2025 -DatosLimpios[[#This Row],[Year]]</f>
        <v>4</v>
      </c>
      <c r="H1519" s="1" t="str">
        <f>IF(TRIM(DatosLimpios[[#This Row],[Attack Type]])="","Unknown",PROPER(TRIM(LOWER(DatosLimpios[[#This Row],[Attack Type]]))))</f>
        <v>Ransomware</v>
      </c>
      <c r="I1519" s="3" t="s">
        <v>23</v>
      </c>
      <c r="J151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19" s="11">
        <v>2585</v>
      </c>
      <c r="L1519" s="11">
        <f>IF(DatosLimpios[[#This Row],[Financial Loss (in Million $) ]]="",0,ABS(DatosLimpios[[#This Row],[Financial Loss (in Million $) ]]))*1000</f>
        <v>2585000</v>
      </c>
      <c r="M1519" s="11" t="str">
        <f>IF(DatosLimpios[[#This Row],[Perdida economica UNK]]&gt;4000000,"Alta", IF(DatosLimpios[[#This Row],[Perdida economica UNK]]&gt;100000,"Media", "Baja"))</f>
        <v>Media</v>
      </c>
      <c r="N1519" s="18" t="s">
        <v>1567</v>
      </c>
      <c r="O1519" s="3" t="s">
        <v>33</v>
      </c>
      <c r="P1519" s="2">
        <f>IF(DatosLimpios[[#This Row],[Number of Affected Users]]="six hundred",600,VALUE(DatosLimpios[[#This Row],[Number of Affected Users]]))</f>
        <v>176331</v>
      </c>
      <c r="Q1519" s="2">
        <f>IF(DatosLimpios[[#This Row],[Number of Affected Users]]="six hundred",600,VALUE(DatosLimpios[[#This Row],[Number of Affected Users]]))</f>
        <v>176331</v>
      </c>
      <c r="R1519" s="11">
        <f>DatosLimpios[[#This Row],[Perdida economica UNK]] /DatosLimpios[[#This Row],[Nº de Usuarios Afectados]]</f>
        <v>14.659929337439248</v>
      </c>
      <c r="S1519" s="11" t="str">
        <f>IF(DatosLimpios[[#This Row],[Perdida $ por Usuario]]&gt;100, "Grave",IF(DatosLimpios[[#This Row],[Perdida $ por Usuario]]&gt;40, "Moderada","Leve"))</f>
        <v>Leve</v>
      </c>
      <c r="T1519" s="1" t="str">
        <f t="shared" si="23"/>
        <v>Insider</v>
      </c>
      <c r="U1519" s="3" t="s">
        <v>25</v>
      </c>
      <c r="V1519" s="3" t="s">
        <v>37</v>
      </c>
      <c r="W1519" s="2">
        <v>25</v>
      </c>
      <c r="X1519" s="2" t="str">
        <f>IF(DatosLimpios[[#This Row],[Incident Resolution Time (in Hours)]]&gt;50,"Tardia",IF(DatosLimpios[[#This Row],[Incident Resolution Time (in Hours)]]&gt;20,"Media","Rapida" ))</f>
        <v>Media</v>
      </c>
    </row>
    <row r="1520" spans="1:24" x14ac:dyDescent="0.25">
      <c r="A1520" s="2">
        <v>1528</v>
      </c>
      <c r="B1520" s="3" t="s">
        <v>87</v>
      </c>
      <c r="C15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20" s="1" t="str">
        <f>IFERROR(VLOOKUP(DatosLimpios[[#This Row],[Paises]], TablaRegiones[],2,FALSE), "Otra")</f>
        <v>América</v>
      </c>
      <c r="E1520" s="2">
        <v>2018</v>
      </c>
      <c r="F1520" s="3" t="s">
        <v>17</v>
      </c>
      <c r="G1520" s="2">
        <f xml:space="preserve"> 2025 -DatosLimpios[[#This Row],[Year]]</f>
        <v>7</v>
      </c>
      <c r="H1520" s="1" t="str">
        <f>IF(TRIM(DatosLimpios[[#This Row],[Attack Type]])="","Unknown",PROPER(TRIM(LOWER(DatosLimpios[[#This Row],[Attack Type]]))))</f>
        <v>Ransomware</v>
      </c>
      <c r="I1520" s="3" t="s">
        <v>47</v>
      </c>
      <c r="J152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20" s="11">
        <v>2737</v>
      </c>
      <c r="L1520" s="11">
        <f>IF(DatosLimpios[[#This Row],[Financial Loss (in Million $) ]]="",0,ABS(DatosLimpios[[#This Row],[Financial Loss (in Million $) ]]))*1000</f>
        <v>2737000</v>
      </c>
      <c r="M1520" s="11" t="str">
        <f>IF(DatosLimpios[[#This Row],[Perdida economica UNK]]&gt;4000000,"Alta", IF(DatosLimpios[[#This Row],[Perdida economica UNK]]&gt;100000,"Media", "Baja"))</f>
        <v>Media</v>
      </c>
      <c r="N1520" s="18" t="s">
        <v>1568</v>
      </c>
      <c r="O1520" s="3" t="s">
        <v>36</v>
      </c>
      <c r="P1520" s="2">
        <f>IF(DatosLimpios[[#This Row],[Number of Affected Users]]="six hundred",600,VALUE(DatosLimpios[[#This Row],[Number of Affected Users]]))</f>
        <v>543437</v>
      </c>
      <c r="Q1520" s="2">
        <f>IF(DatosLimpios[[#This Row],[Number of Affected Users]]="six hundred",600,VALUE(DatosLimpios[[#This Row],[Number of Affected Users]]))</f>
        <v>543437</v>
      </c>
      <c r="R1520" s="11">
        <f>DatosLimpios[[#This Row],[Perdida economica UNK]] /DatosLimpios[[#This Row],[Nº de Usuarios Afectados]]</f>
        <v>5.0364623682229954</v>
      </c>
      <c r="S1520" s="11" t="str">
        <f>IF(DatosLimpios[[#This Row],[Perdida $ por Usuario]]&gt;100, "Grave",IF(DatosLimpios[[#This Row],[Perdida $ por Usuario]]&gt;40, "Moderada","Leve"))</f>
        <v>Leve</v>
      </c>
      <c r="T1520" s="1" t="str">
        <f t="shared" si="23"/>
        <v>Unknown</v>
      </c>
      <c r="U1520" s="3" t="s">
        <v>15</v>
      </c>
      <c r="V1520" s="3" t="s">
        <v>49</v>
      </c>
      <c r="W1520" s="2">
        <v>20</v>
      </c>
      <c r="X1520" s="2" t="str">
        <f>IF(DatosLimpios[[#This Row],[Incident Resolution Time (in Hours)]]&gt;50,"Tardia",IF(DatosLimpios[[#This Row],[Incident Resolution Time (in Hours)]]&gt;20,"Media","Rapida" ))</f>
        <v>Rapida</v>
      </c>
    </row>
    <row r="1521" spans="1:24" x14ac:dyDescent="0.25">
      <c r="A1521" s="2">
        <v>1529</v>
      </c>
      <c r="B1521" s="3" t="s">
        <v>32</v>
      </c>
      <c r="C15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521" s="1" t="str">
        <f>IFERROR(VLOOKUP(DatosLimpios[[#This Row],[Paises]], TablaRegiones[],2,FALSE), "Otra")</f>
        <v>Europa</v>
      </c>
      <c r="E1521" s="2">
        <v>2022</v>
      </c>
      <c r="F1521" s="3" t="s">
        <v>42</v>
      </c>
      <c r="G1521" s="2">
        <f xml:space="preserve"> 2025 -DatosLimpios[[#This Row],[Year]]</f>
        <v>3</v>
      </c>
      <c r="H1521" s="1" t="str">
        <f>IF(TRIM(DatosLimpios[[#This Row],[Attack Type]])="","Unknown",PROPER(TRIM(LOWER(DatosLimpios[[#This Row],[Attack Type]]))))</f>
        <v>Sql Injection</v>
      </c>
      <c r="I1521" s="3" t="s">
        <v>27</v>
      </c>
      <c r="J152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521" s="11">
        <v>2902</v>
      </c>
      <c r="L1521" s="11">
        <f>IF(DatosLimpios[[#This Row],[Financial Loss (in Million $) ]]="",0,ABS(DatosLimpios[[#This Row],[Financial Loss (in Million $) ]]))*1000</f>
        <v>2902000</v>
      </c>
      <c r="M1521" s="11" t="str">
        <f>IF(DatosLimpios[[#This Row],[Perdida economica UNK]]&gt;4000000,"Alta", IF(DatosLimpios[[#This Row],[Perdida economica UNK]]&gt;100000,"Media", "Baja"))</f>
        <v>Media</v>
      </c>
      <c r="N1521" s="18" t="s">
        <v>1569</v>
      </c>
      <c r="O1521" s="3" t="s">
        <v>33</v>
      </c>
      <c r="P1521" s="2">
        <f>IF(DatosLimpios[[#This Row],[Number of Affected Users]]="six hundred",600,VALUE(DatosLimpios[[#This Row],[Number of Affected Users]]))</f>
        <v>859311</v>
      </c>
      <c r="Q1521" s="2">
        <f>IF(DatosLimpios[[#This Row],[Number of Affected Users]]="six hundred",600,VALUE(DatosLimpios[[#This Row],[Number of Affected Users]]))</f>
        <v>859311</v>
      </c>
      <c r="R1521" s="11">
        <f>DatosLimpios[[#This Row],[Perdida economica UNK]] /DatosLimpios[[#This Row],[Nº de Usuarios Afectados]]</f>
        <v>3.3771242309245428</v>
      </c>
      <c r="S1521" s="11" t="str">
        <f>IF(DatosLimpios[[#This Row],[Perdida $ por Usuario]]&gt;100, "Grave",IF(DatosLimpios[[#This Row],[Perdida $ por Usuario]]&gt;40, "Moderada","Leve"))</f>
        <v>Leve</v>
      </c>
      <c r="T1521" s="1" t="str">
        <f t="shared" si="23"/>
        <v>Insider</v>
      </c>
      <c r="U1521" s="3" t="s">
        <v>52</v>
      </c>
      <c r="V1521" s="3" t="s">
        <v>31</v>
      </c>
      <c r="W1521" s="2">
        <v>47</v>
      </c>
      <c r="X1521" s="2" t="str">
        <f>IF(DatosLimpios[[#This Row],[Incident Resolution Time (in Hours)]]&gt;50,"Tardia",IF(DatosLimpios[[#This Row],[Incident Resolution Time (in Hours)]]&gt;20,"Media","Rapida" ))</f>
        <v>Media</v>
      </c>
    </row>
    <row r="1522" spans="1:24" x14ac:dyDescent="0.25">
      <c r="A1522" s="2">
        <v>1530</v>
      </c>
      <c r="B1522" s="3" t="s">
        <v>87</v>
      </c>
      <c r="C15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22" s="1" t="str">
        <f>IFERROR(VLOOKUP(DatosLimpios[[#This Row],[Paises]], TablaRegiones[],2,FALSE), "Otra")</f>
        <v>América</v>
      </c>
      <c r="E1522" s="2">
        <v>2018</v>
      </c>
      <c r="F1522" s="3" t="s">
        <v>39</v>
      </c>
      <c r="G1522" s="2">
        <f xml:space="preserve"> 2025 -DatosLimpios[[#This Row],[Year]]</f>
        <v>7</v>
      </c>
      <c r="H1522" s="1" t="str">
        <f>IF(TRIM(DatosLimpios[[#This Row],[Attack Type]])="","Unknown",PROPER(TRIM(LOWER(DatosLimpios[[#This Row],[Attack Type]]))))</f>
        <v>Ddos</v>
      </c>
      <c r="I1522" s="3" t="s">
        <v>18</v>
      </c>
      <c r="J152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22" s="11">
        <v>9078</v>
      </c>
      <c r="L1522" s="11">
        <f>IF(DatosLimpios[[#This Row],[Financial Loss (in Million $) ]]="",0,ABS(DatosLimpios[[#This Row],[Financial Loss (in Million $) ]]))*1000</f>
        <v>9078000</v>
      </c>
      <c r="M1522" s="11" t="str">
        <f>IF(DatosLimpios[[#This Row],[Perdida economica UNK]]&gt;4000000,"Alta", IF(DatosLimpios[[#This Row],[Perdida economica UNK]]&gt;100000,"Media", "Baja"))</f>
        <v>Alta</v>
      </c>
      <c r="N1522" s="18" t="s">
        <v>1570</v>
      </c>
      <c r="O1522" s="3" t="s">
        <v>36</v>
      </c>
      <c r="P1522" s="2">
        <f>IF(DatosLimpios[[#This Row],[Number of Affected Users]]="six hundred",600,VALUE(DatosLimpios[[#This Row],[Number of Affected Users]]))</f>
        <v>877041</v>
      </c>
      <c r="Q1522" s="2">
        <f>IF(DatosLimpios[[#This Row],[Number of Affected Users]]="six hundred",600,VALUE(DatosLimpios[[#This Row],[Number of Affected Users]]))</f>
        <v>877041</v>
      </c>
      <c r="R1522" s="11">
        <f>DatosLimpios[[#This Row],[Perdida economica UNK]] /DatosLimpios[[#This Row],[Nº de Usuarios Afectados]]</f>
        <v>10.350713364597549</v>
      </c>
      <c r="S1522" s="11" t="str">
        <f>IF(DatosLimpios[[#This Row],[Perdida $ por Usuario]]&gt;100, "Grave",IF(DatosLimpios[[#This Row],[Perdida $ por Usuario]]&gt;40, "Moderada","Leve"))</f>
        <v>Leve</v>
      </c>
      <c r="T1522" s="1" t="str">
        <f t="shared" si="23"/>
        <v>Unknown</v>
      </c>
      <c r="U1522" s="3" t="s">
        <v>15</v>
      </c>
      <c r="V1522" s="3" t="s">
        <v>16</v>
      </c>
      <c r="W1522" s="2">
        <v>48</v>
      </c>
      <c r="X1522" s="2" t="str">
        <f>IF(DatosLimpios[[#This Row],[Incident Resolution Time (in Hours)]]&gt;50,"Tardia",IF(DatosLimpios[[#This Row],[Incident Resolution Time (in Hours)]]&gt;20,"Media","Rapida" ))</f>
        <v>Media</v>
      </c>
    </row>
    <row r="1523" spans="1:24" x14ac:dyDescent="0.25">
      <c r="A1523" s="2">
        <v>1531</v>
      </c>
      <c r="B1523" s="3" t="s">
        <v>41</v>
      </c>
      <c r="C15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23" s="1" t="str">
        <f>IFERROR(VLOOKUP(DatosLimpios[[#This Row],[Paises]], TablaRegiones[],2,FALSE), "Otra")</f>
        <v>Europa</v>
      </c>
      <c r="E1523" s="2">
        <v>2022</v>
      </c>
      <c r="F1523" s="3" t="s">
        <v>17</v>
      </c>
      <c r="G1523" s="2">
        <f xml:space="preserve"> 2025 -DatosLimpios[[#This Row],[Year]]</f>
        <v>3</v>
      </c>
      <c r="H1523" s="1" t="str">
        <f>IF(TRIM(DatosLimpios[[#This Row],[Attack Type]])="","Unknown",PROPER(TRIM(LOWER(DatosLimpios[[#This Row],[Attack Type]]))))</f>
        <v>Ransomware</v>
      </c>
      <c r="I1523" s="3" t="s">
        <v>47</v>
      </c>
      <c r="J152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23" s="11">
        <v>4233</v>
      </c>
      <c r="L1523" s="11">
        <f>IF(DatosLimpios[[#This Row],[Financial Loss (in Million $) ]]="",0,ABS(DatosLimpios[[#This Row],[Financial Loss (in Million $) ]]))*1000</f>
        <v>4233000</v>
      </c>
      <c r="M1523" s="11" t="str">
        <f>IF(DatosLimpios[[#This Row],[Perdida economica UNK]]&gt;4000000,"Alta", IF(DatosLimpios[[#This Row],[Perdida economica UNK]]&gt;100000,"Media", "Baja"))</f>
        <v>Alta</v>
      </c>
      <c r="N1523" s="18" t="s">
        <v>1571</v>
      </c>
      <c r="O1523" s="3" t="s">
        <v>29</v>
      </c>
      <c r="P1523" s="2">
        <f>IF(DatosLimpios[[#This Row],[Number of Affected Users]]="six hundred",600,VALUE(DatosLimpios[[#This Row],[Number of Affected Users]]))</f>
        <v>657939</v>
      </c>
      <c r="Q1523" s="2">
        <f>IF(DatosLimpios[[#This Row],[Number of Affected Users]]="six hundred",600,VALUE(DatosLimpios[[#This Row],[Number of Affected Users]]))</f>
        <v>657939</v>
      </c>
      <c r="R1523" s="11">
        <f>DatosLimpios[[#This Row],[Perdida economica UNK]] /DatosLimpios[[#This Row],[Nº de Usuarios Afectados]]</f>
        <v>6.4337271388380985</v>
      </c>
      <c r="S1523" s="11" t="str">
        <f>IF(DatosLimpios[[#This Row],[Perdida $ por Usuario]]&gt;100, "Grave",IF(DatosLimpios[[#This Row],[Perdida $ por Usuario]]&gt;40, "Moderada","Leve"))</f>
        <v>Leve</v>
      </c>
      <c r="T1523" s="1" t="str">
        <f t="shared" si="23"/>
        <v>Nation-state</v>
      </c>
      <c r="U1523" s="3" t="s">
        <v>34</v>
      </c>
      <c r="V1523" s="3" t="s">
        <v>37</v>
      </c>
      <c r="W1523" s="2">
        <v>47</v>
      </c>
      <c r="X1523" s="2" t="str">
        <f>IF(DatosLimpios[[#This Row],[Incident Resolution Time (in Hours)]]&gt;50,"Tardia",IF(DatosLimpios[[#This Row],[Incident Resolution Time (in Hours)]]&gt;20,"Media","Rapida" ))</f>
        <v>Media</v>
      </c>
    </row>
    <row r="1524" spans="1:24" x14ac:dyDescent="0.25">
      <c r="A1524" s="2">
        <v>1532</v>
      </c>
      <c r="B1524" s="3" t="s">
        <v>71</v>
      </c>
      <c r="C15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24" s="1" t="str">
        <f>IFERROR(VLOOKUP(DatosLimpios[[#This Row],[Paises]], TablaRegiones[],2,FALSE), "Otra")</f>
        <v>Asia</v>
      </c>
      <c r="E1524" s="2">
        <v>2019</v>
      </c>
      <c r="F1524" s="3" t="s">
        <v>39</v>
      </c>
      <c r="G1524" s="2">
        <f xml:space="preserve"> 2025 -DatosLimpios[[#This Row],[Year]]</f>
        <v>6</v>
      </c>
      <c r="H1524" s="1" t="str">
        <f>IF(TRIM(DatosLimpios[[#This Row],[Attack Type]])="","Unknown",PROPER(TRIM(LOWER(DatosLimpios[[#This Row],[Attack Type]]))))</f>
        <v>Ddos</v>
      </c>
      <c r="I1524" s="3" t="s">
        <v>46</v>
      </c>
      <c r="J152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24" s="11">
        <v>8189</v>
      </c>
      <c r="L1524" s="11">
        <f>IF(DatosLimpios[[#This Row],[Financial Loss (in Million $) ]]="",0,ABS(DatosLimpios[[#This Row],[Financial Loss (in Million $) ]]))*1000</f>
        <v>8189000</v>
      </c>
      <c r="M1524" s="11" t="str">
        <f>IF(DatosLimpios[[#This Row],[Perdida economica UNK]]&gt;4000000,"Alta", IF(DatosLimpios[[#This Row],[Perdida economica UNK]]&gt;100000,"Media", "Baja"))</f>
        <v>Alta</v>
      </c>
      <c r="N1524" s="18" t="s">
        <v>1572</v>
      </c>
      <c r="O1524" s="3" t="s">
        <v>29</v>
      </c>
      <c r="P1524" s="2">
        <f>IF(DatosLimpios[[#This Row],[Number of Affected Users]]="six hundred",600,VALUE(DatosLimpios[[#This Row],[Number of Affected Users]]))</f>
        <v>920270</v>
      </c>
      <c r="Q1524" s="2">
        <f>IF(DatosLimpios[[#This Row],[Number of Affected Users]]="six hundred",600,VALUE(DatosLimpios[[#This Row],[Number of Affected Users]]))</f>
        <v>920270</v>
      </c>
      <c r="R1524" s="11">
        <f>DatosLimpios[[#This Row],[Perdida economica UNK]] /DatosLimpios[[#This Row],[Nº de Usuarios Afectados]]</f>
        <v>8.8984754474230385</v>
      </c>
      <c r="S1524" s="11" t="str">
        <f>IF(DatosLimpios[[#This Row],[Perdida $ por Usuario]]&gt;100, "Grave",IF(DatosLimpios[[#This Row],[Perdida $ por Usuario]]&gt;40, "Moderada","Leve"))</f>
        <v>Leve</v>
      </c>
      <c r="T1524" s="1" t="str">
        <f t="shared" si="23"/>
        <v>Nation-state</v>
      </c>
      <c r="U1524" s="3" t="s">
        <v>15</v>
      </c>
      <c r="V1524" s="3" t="s">
        <v>37</v>
      </c>
      <c r="W1524" s="2">
        <v>20</v>
      </c>
      <c r="X1524" s="2" t="str">
        <f>IF(DatosLimpios[[#This Row],[Incident Resolution Time (in Hours)]]&gt;50,"Tardia",IF(DatosLimpios[[#This Row],[Incident Resolution Time (in Hours)]]&gt;20,"Media","Rapida" ))</f>
        <v>Rapida</v>
      </c>
    </row>
    <row r="1525" spans="1:24" x14ac:dyDescent="0.25">
      <c r="A1525" s="2">
        <v>1533</v>
      </c>
      <c r="B1525" s="3" t="s">
        <v>87</v>
      </c>
      <c r="C15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25" s="1" t="str">
        <f>IFERROR(VLOOKUP(DatosLimpios[[#This Row],[Paises]], TablaRegiones[],2,FALSE), "Otra")</f>
        <v>América</v>
      </c>
      <c r="E1525" s="2">
        <v>2015</v>
      </c>
      <c r="F1525" s="3" t="s">
        <v>17</v>
      </c>
      <c r="G1525" s="2">
        <f xml:space="preserve"> 2025 -DatosLimpios[[#This Row],[Year]]</f>
        <v>10</v>
      </c>
      <c r="H1525" s="1" t="str">
        <f>IF(TRIM(DatosLimpios[[#This Row],[Attack Type]])="","Unknown",PROPER(TRIM(LOWER(DatosLimpios[[#This Row],[Attack Type]]))))</f>
        <v>Ransomware</v>
      </c>
      <c r="I1525" s="3" t="s">
        <v>47</v>
      </c>
      <c r="J152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25" s="11">
        <v>4381</v>
      </c>
      <c r="L1525" s="11">
        <f>IF(DatosLimpios[[#This Row],[Financial Loss (in Million $) ]]="",0,ABS(DatosLimpios[[#This Row],[Financial Loss (in Million $) ]]))*1000</f>
        <v>4381000</v>
      </c>
      <c r="M1525" s="11" t="str">
        <f>IF(DatosLimpios[[#This Row],[Perdida economica UNK]]&gt;4000000,"Alta", IF(DatosLimpios[[#This Row],[Perdida economica UNK]]&gt;100000,"Media", "Baja"))</f>
        <v>Alta</v>
      </c>
      <c r="N1525" s="18" t="s">
        <v>1573</v>
      </c>
      <c r="O1525" s="3" t="s">
        <v>36</v>
      </c>
      <c r="P1525" s="2">
        <f>IF(DatosLimpios[[#This Row],[Number of Affected Users]]="six hundred",600,VALUE(DatosLimpios[[#This Row],[Number of Affected Users]]))</f>
        <v>905935</v>
      </c>
      <c r="Q1525" s="2">
        <f>IF(DatosLimpios[[#This Row],[Number of Affected Users]]="six hundred",600,VALUE(DatosLimpios[[#This Row],[Number of Affected Users]]))</f>
        <v>905935</v>
      </c>
      <c r="R1525" s="11">
        <f>DatosLimpios[[#This Row],[Perdida economica UNK]] /DatosLimpios[[#This Row],[Nº de Usuarios Afectados]]</f>
        <v>4.8358877844436963</v>
      </c>
      <c r="S1525" s="11" t="str">
        <f>IF(DatosLimpios[[#This Row],[Perdida $ por Usuario]]&gt;100, "Grave",IF(DatosLimpios[[#This Row],[Perdida $ por Usuario]]&gt;40, "Moderada","Leve"))</f>
        <v>Leve</v>
      </c>
      <c r="T1525" s="1" t="str">
        <f t="shared" si="23"/>
        <v>Unknown</v>
      </c>
      <c r="U1525" s="3" t="s">
        <v>15</v>
      </c>
      <c r="V1525" s="3" t="s">
        <v>16</v>
      </c>
      <c r="W1525" s="2">
        <v>60</v>
      </c>
      <c r="X1525" s="2" t="str">
        <f>IF(DatosLimpios[[#This Row],[Incident Resolution Time (in Hours)]]&gt;50,"Tardia",IF(DatosLimpios[[#This Row],[Incident Resolution Time (in Hours)]]&gt;20,"Media","Rapida" ))</f>
        <v>Tardia</v>
      </c>
    </row>
    <row r="1526" spans="1:24" x14ac:dyDescent="0.25">
      <c r="A1526" s="2">
        <v>1534</v>
      </c>
      <c r="B1526" s="3" t="s">
        <v>58</v>
      </c>
      <c r="C15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26" s="1" t="str">
        <f>IFERROR(VLOOKUP(DatosLimpios[[#This Row],[Paises]], TablaRegiones[],2,FALSE), "Otra")</f>
        <v>Oceanía</v>
      </c>
      <c r="E1526" s="2">
        <v>2019</v>
      </c>
      <c r="F1526" s="3" t="s">
        <v>63</v>
      </c>
      <c r="G1526" s="2">
        <f xml:space="preserve"> 2025 -DatosLimpios[[#This Row],[Year]]</f>
        <v>6</v>
      </c>
      <c r="H1526" s="1" t="str">
        <f>IF(TRIM(DatosLimpios[[#This Row],[Attack Type]])="","Unknown",PROPER(TRIM(LOWER(DatosLimpios[[#This Row],[Attack Type]]))))</f>
        <v>Malware</v>
      </c>
      <c r="I1526" s="3" t="s">
        <v>27</v>
      </c>
      <c r="J152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526" s="11">
        <v>9371</v>
      </c>
      <c r="L1526" s="11">
        <f>IF(DatosLimpios[[#This Row],[Financial Loss (in Million $) ]]="",0,ABS(DatosLimpios[[#This Row],[Financial Loss (in Million $) ]]))*1000</f>
        <v>9371000</v>
      </c>
      <c r="M1526" s="11" t="str">
        <f>IF(DatosLimpios[[#This Row],[Perdida economica UNK]]&gt;4000000,"Alta", IF(DatosLimpios[[#This Row],[Perdida economica UNK]]&gt;100000,"Media", "Baja"))</f>
        <v>Alta</v>
      </c>
      <c r="N1526" s="18" t="s">
        <v>1574</v>
      </c>
      <c r="O1526" s="3" t="s">
        <v>33</v>
      </c>
      <c r="P1526" s="2">
        <f>IF(DatosLimpios[[#This Row],[Number of Affected Users]]="six hundred",600,VALUE(DatosLimpios[[#This Row],[Number of Affected Users]]))</f>
        <v>217863</v>
      </c>
      <c r="Q1526" s="2">
        <f>IF(DatosLimpios[[#This Row],[Number of Affected Users]]="six hundred",600,VALUE(DatosLimpios[[#This Row],[Number of Affected Users]]))</f>
        <v>217863</v>
      </c>
      <c r="R1526" s="11">
        <f>DatosLimpios[[#This Row],[Perdida economica UNK]] /DatosLimpios[[#This Row],[Nº de Usuarios Afectados]]</f>
        <v>43.013269807172399</v>
      </c>
      <c r="S1526" s="11" t="str">
        <f>IF(DatosLimpios[[#This Row],[Perdida $ por Usuario]]&gt;100, "Grave",IF(DatosLimpios[[#This Row],[Perdida $ por Usuario]]&gt;40, "Moderada","Leve"))</f>
        <v>Moderada</v>
      </c>
      <c r="T1526" s="1" t="str">
        <f t="shared" si="23"/>
        <v>Insider</v>
      </c>
      <c r="U1526" s="3" t="s">
        <v>15</v>
      </c>
      <c r="V1526" s="3" t="s">
        <v>16</v>
      </c>
      <c r="W1526" s="2">
        <v>31</v>
      </c>
      <c r="X1526" s="2" t="str">
        <f>IF(DatosLimpios[[#This Row],[Incident Resolution Time (in Hours)]]&gt;50,"Tardia",IF(DatosLimpios[[#This Row],[Incident Resolution Time (in Hours)]]&gt;20,"Media","Rapida" ))</f>
        <v>Media</v>
      </c>
    </row>
    <row r="1527" spans="1:24" x14ac:dyDescent="0.25">
      <c r="A1527" s="2">
        <v>1536</v>
      </c>
      <c r="B1527" s="3" t="s">
        <v>71</v>
      </c>
      <c r="C15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27" s="1" t="str">
        <f>IFERROR(VLOOKUP(DatosLimpios[[#This Row],[Paises]], TablaRegiones[],2,FALSE), "Otra")</f>
        <v>Asia</v>
      </c>
      <c r="E1527" s="2">
        <v>2022</v>
      </c>
      <c r="F1527" s="3" t="s">
        <v>50</v>
      </c>
      <c r="G1527" s="2">
        <f xml:space="preserve"> 2025 -DatosLimpios[[#This Row],[Year]]</f>
        <v>3</v>
      </c>
      <c r="H1527" s="1" t="str">
        <f>IF(TRIM(DatosLimpios[[#This Row],[Attack Type]])="","Unknown",PROPER(TRIM(LOWER(DatosLimpios[[#This Row],[Attack Type]]))))</f>
        <v>Phishing</v>
      </c>
      <c r="I1527" s="3" t="s">
        <v>47</v>
      </c>
      <c r="J152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27" s="11">
        <v>5572</v>
      </c>
      <c r="L1527" s="11">
        <f>IF(DatosLimpios[[#This Row],[Financial Loss (in Million $) ]]="",0,ABS(DatosLimpios[[#This Row],[Financial Loss (in Million $) ]]))*1000</f>
        <v>5572000</v>
      </c>
      <c r="M1527" s="11" t="str">
        <f>IF(DatosLimpios[[#This Row],[Perdida economica UNK]]&gt;4000000,"Alta", IF(DatosLimpios[[#This Row],[Perdida economica UNK]]&gt;100000,"Media", "Baja"))</f>
        <v>Alta</v>
      </c>
      <c r="N1527" s="18" t="s">
        <v>1575</v>
      </c>
      <c r="O1527" s="3" t="s">
        <v>36</v>
      </c>
      <c r="P1527" s="2">
        <f>IF(DatosLimpios[[#This Row],[Number of Affected Users]]="six hundred",600,VALUE(DatosLimpios[[#This Row],[Number of Affected Users]]))</f>
        <v>179545</v>
      </c>
      <c r="Q1527" s="2">
        <f>IF(DatosLimpios[[#This Row],[Number of Affected Users]]="six hundred",600,VALUE(DatosLimpios[[#This Row],[Number of Affected Users]]))</f>
        <v>179545</v>
      </c>
      <c r="R1527" s="11">
        <f>DatosLimpios[[#This Row],[Perdida economica UNK]] /DatosLimpios[[#This Row],[Nº de Usuarios Afectados]]</f>
        <v>31.034002617728145</v>
      </c>
      <c r="S1527" s="11" t="str">
        <f>IF(DatosLimpios[[#This Row],[Perdida $ por Usuario]]&gt;100, "Grave",IF(DatosLimpios[[#This Row],[Perdida $ por Usuario]]&gt;40, "Moderada","Leve"))</f>
        <v>Leve</v>
      </c>
      <c r="T1527" s="1" t="str">
        <f t="shared" si="23"/>
        <v>Unknown</v>
      </c>
      <c r="U1527" s="3" t="s">
        <v>52</v>
      </c>
      <c r="V1527" s="3" t="s">
        <v>57</v>
      </c>
      <c r="W1527" s="2">
        <v>15</v>
      </c>
      <c r="X1527" s="2" t="str">
        <f>IF(DatosLimpios[[#This Row],[Incident Resolution Time (in Hours)]]&gt;50,"Tardia",IF(DatosLimpios[[#This Row],[Incident Resolution Time (in Hours)]]&gt;20,"Media","Rapida" ))</f>
        <v>Rapida</v>
      </c>
    </row>
    <row r="1528" spans="1:24" x14ac:dyDescent="0.25">
      <c r="A1528" s="2">
        <v>1537</v>
      </c>
      <c r="B1528" s="3" t="s">
        <v>45</v>
      </c>
      <c r="C15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28" s="1" t="str">
        <f>IFERROR(VLOOKUP(DatosLimpios[[#This Row],[Paises]], TablaRegiones[],2,FALSE), "Otra")</f>
        <v>Asia</v>
      </c>
      <c r="E1528" s="2">
        <v>2023</v>
      </c>
      <c r="F1528" s="3" t="s">
        <v>17</v>
      </c>
      <c r="G1528" s="2">
        <f xml:space="preserve"> 2025 -DatosLimpios[[#This Row],[Year]]</f>
        <v>2</v>
      </c>
      <c r="H1528" s="1" t="str">
        <f>IF(TRIM(DatosLimpios[[#This Row],[Attack Type]])="","Unknown",PROPER(TRIM(LOWER(DatosLimpios[[#This Row],[Attack Type]]))))</f>
        <v>Ransomware</v>
      </c>
      <c r="I1528" s="3" t="s">
        <v>18</v>
      </c>
      <c r="J152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28" s="11">
        <v>557</v>
      </c>
      <c r="L1528" s="11">
        <f>IF(DatosLimpios[[#This Row],[Financial Loss (in Million $) ]]="",0,ABS(DatosLimpios[[#This Row],[Financial Loss (in Million $) ]]))*1000</f>
        <v>557000</v>
      </c>
      <c r="M1528" s="11" t="str">
        <f>IF(DatosLimpios[[#This Row],[Perdida economica UNK]]&gt;4000000,"Alta", IF(DatosLimpios[[#This Row],[Perdida economica UNK]]&gt;100000,"Media", "Baja"))</f>
        <v>Media</v>
      </c>
      <c r="N1528" s="18" t="s">
        <v>1576</v>
      </c>
      <c r="O1528" s="3" t="s">
        <v>33</v>
      </c>
      <c r="P1528" s="2">
        <f>IF(DatosLimpios[[#This Row],[Number of Affected Users]]="six hundred",600,VALUE(DatosLimpios[[#This Row],[Number of Affected Users]]))</f>
        <v>582097</v>
      </c>
      <c r="Q1528" s="2">
        <f>IF(DatosLimpios[[#This Row],[Number of Affected Users]]="six hundred",600,VALUE(DatosLimpios[[#This Row],[Number of Affected Users]]))</f>
        <v>582097</v>
      </c>
      <c r="R1528" s="11">
        <f>DatosLimpios[[#This Row],[Perdida economica UNK]] /DatosLimpios[[#This Row],[Nº de Usuarios Afectados]]</f>
        <v>0.95688519267407324</v>
      </c>
      <c r="S1528" s="11" t="str">
        <f>IF(DatosLimpios[[#This Row],[Perdida $ por Usuario]]&gt;100, "Grave",IF(DatosLimpios[[#This Row],[Perdida $ por Usuario]]&gt;40, "Moderada","Leve"))</f>
        <v>Leve</v>
      </c>
      <c r="T1528" s="1" t="str">
        <f t="shared" si="23"/>
        <v>Insider</v>
      </c>
      <c r="U1528" s="3" t="s">
        <v>25</v>
      </c>
      <c r="V1528" s="3" t="s">
        <v>37</v>
      </c>
      <c r="W1528" s="2">
        <v>40</v>
      </c>
      <c r="X1528" s="2" t="str">
        <f>IF(DatosLimpios[[#This Row],[Incident Resolution Time (in Hours)]]&gt;50,"Tardia",IF(DatosLimpios[[#This Row],[Incident Resolution Time (in Hours)]]&gt;20,"Media","Rapida" ))</f>
        <v>Media</v>
      </c>
    </row>
    <row r="1529" spans="1:24" x14ac:dyDescent="0.25">
      <c r="A1529" s="2">
        <v>1538</v>
      </c>
      <c r="B1529" s="3" t="s">
        <v>41</v>
      </c>
      <c r="C15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29" s="1" t="str">
        <f>IFERROR(VLOOKUP(DatosLimpios[[#This Row],[Paises]], TablaRegiones[],2,FALSE), "Otra")</f>
        <v>Europa</v>
      </c>
      <c r="E1529" s="2">
        <v>2023</v>
      </c>
      <c r="F1529" s="3" t="s">
        <v>42</v>
      </c>
      <c r="G1529" s="2">
        <f xml:space="preserve"> 2025 -DatosLimpios[[#This Row],[Year]]</f>
        <v>2</v>
      </c>
      <c r="H1529" s="1" t="str">
        <f>IF(TRIM(DatosLimpios[[#This Row],[Attack Type]])="","Unknown",PROPER(TRIM(LOWER(DatosLimpios[[#This Row],[Attack Type]]))))</f>
        <v>Sql Injection</v>
      </c>
      <c r="I1529" s="3" t="s">
        <v>46</v>
      </c>
      <c r="J152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29" s="11">
        <v>481</v>
      </c>
      <c r="L1529" s="11">
        <f>IF(DatosLimpios[[#This Row],[Financial Loss (in Million $) ]]="",0,ABS(DatosLimpios[[#This Row],[Financial Loss (in Million $) ]]))*1000</f>
        <v>481000</v>
      </c>
      <c r="M1529" s="11" t="str">
        <f>IF(DatosLimpios[[#This Row],[Perdida economica UNK]]&gt;4000000,"Alta", IF(DatosLimpios[[#This Row],[Perdida economica UNK]]&gt;100000,"Media", "Baja"))</f>
        <v>Media</v>
      </c>
      <c r="N1529" s="18" t="s">
        <v>1577</v>
      </c>
      <c r="O1529" s="3" t="s">
        <v>36</v>
      </c>
      <c r="P1529" s="2">
        <f>IF(DatosLimpios[[#This Row],[Number of Affected Users]]="six hundred",600,VALUE(DatosLimpios[[#This Row],[Number of Affected Users]]))</f>
        <v>360752</v>
      </c>
      <c r="Q1529" s="2">
        <f>IF(DatosLimpios[[#This Row],[Number of Affected Users]]="six hundred",600,VALUE(DatosLimpios[[#This Row],[Number of Affected Users]]))</f>
        <v>360752</v>
      </c>
      <c r="R1529" s="11">
        <f>DatosLimpios[[#This Row],[Perdida economica UNK]] /DatosLimpios[[#This Row],[Nº de Usuarios Afectados]]</f>
        <v>1.3333259413669225</v>
      </c>
      <c r="S1529" s="11" t="str">
        <f>IF(DatosLimpios[[#This Row],[Perdida $ por Usuario]]&gt;100, "Grave",IF(DatosLimpios[[#This Row],[Perdida $ por Usuario]]&gt;40, "Moderada","Leve"))</f>
        <v>Leve</v>
      </c>
      <c r="T1529" s="1" t="str">
        <f t="shared" si="23"/>
        <v>Unknown</v>
      </c>
      <c r="U1529" s="3" t="s">
        <v>52</v>
      </c>
      <c r="V1529" s="3" t="s">
        <v>37</v>
      </c>
      <c r="W1529" s="2">
        <v>21</v>
      </c>
      <c r="X1529" s="2" t="str">
        <f>IF(DatosLimpios[[#This Row],[Incident Resolution Time (in Hours)]]&gt;50,"Tardia",IF(DatosLimpios[[#This Row],[Incident Resolution Time (in Hours)]]&gt;20,"Media","Rapida" ))</f>
        <v>Media</v>
      </c>
    </row>
    <row r="1530" spans="1:24" x14ac:dyDescent="0.25">
      <c r="A1530" s="2">
        <v>1539</v>
      </c>
      <c r="B1530" s="3" t="s">
        <v>45</v>
      </c>
      <c r="C15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30" s="1" t="str">
        <f>IFERROR(VLOOKUP(DatosLimpios[[#This Row],[Paises]], TablaRegiones[],2,FALSE), "Otra")</f>
        <v>Asia</v>
      </c>
      <c r="E1530" s="2">
        <v>2020</v>
      </c>
      <c r="F1530" s="3" t="s">
        <v>50</v>
      </c>
      <c r="G1530" s="2">
        <f xml:space="preserve"> 2025 -DatosLimpios[[#This Row],[Year]]</f>
        <v>5</v>
      </c>
      <c r="H1530" s="1" t="str">
        <f>IF(TRIM(DatosLimpios[[#This Row],[Attack Type]])="","Unknown",PROPER(TRIM(LOWER(DatosLimpios[[#This Row],[Attack Type]]))))</f>
        <v>Phishing</v>
      </c>
      <c r="I1530" s="3" t="s">
        <v>18</v>
      </c>
      <c r="J153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30" s="11">
        <v>2579</v>
      </c>
      <c r="L1530" s="11">
        <f>IF(DatosLimpios[[#This Row],[Financial Loss (in Million $) ]]="",0,ABS(DatosLimpios[[#This Row],[Financial Loss (in Million $) ]]))*1000</f>
        <v>2579000</v>
      </c>
      <c r="M1530" s="11" t="str">
        <f>IF(DatosLimpios[[#This Row],[Perdida economica UNK]]&gt;4000000,"Alta", IF(DatosLimpios[[#This Row],[Perdida economica UNK]]&gt;100000,"Media", "Baja"))</f>
        <v>Media</v>
      </c>
      <c r="N1530" s="18" t="s">
        <v>1578</v>
      </c>
      <c r="O1530" s="3" t="s">
        <v>33</v>
      </c>
      <c r="P1530" s="2">
        <f>IF(DatosLimpios[[#This Row],[Number of Affected Users]]="six hundred",600,VALUE(DatosLimpios[[#This Row],[Number of Affected Users]]))</f>
        <v>907128</v>
      </c>
      <c r="Q1530" s="2">
        <f>IF(DatosLimpios[[#This Row],[Number of Affected Users]]="six hundred",600,VALUE(DatosLimpios[[#This Row],[Number of Affected Users]]))</f>
        <v>907128</v>
      </c>
      <c r="R1530" s="11">
        <f>DatosLimpios[[#This Row],[Perdida economica UNK]] /DatosLimpios[[#This Row],[Nº de Usuarios Afectados]]</f>
        <v>2.8430386891375861</v>
      </c>
      <c r="S1530" s="11" t="str">
        <f>IF(DatosLimpios[[#This Row],[Perdida $ por Usuario]]&gt;100, "Grave",IF(DatosLimpios[[#This Row],[Perdida $ por Usuario]]&gt;40, "Moderada","Leve"))</f>
        <v>Leve</v>
      </c>
      <c r="T1530" s="1" t="str">
        <f t="shared" si="23"/>
        <v>Insider</v>
      </c>
      <c r="U1530" s="3" t="s">
        <v>15</v>
      </c>
      <c r="V1530" s="3" t="s">
        <v>37</v>
      </c>
      <c r="W1530" s="2">
        <v>13</v>
      </c>
      <c r="X1530" s="2" t="str">
        <f>IF(DatosLimpios[[#This Row],[Incident Resolution Time (in Hours)]]&gt;50,"Tardia",IF(DatosLimpios[[#This Row],[Incident Resolution Time (in Hours)]]&gt;20,"Media","Rapida" ))</f>
        <v>Rapida</v>
      </c>
    </row>
    <row r="1531" spans="1:24" x14ac:dyDescent="0.25">
      <c r="A1531" s="2">
        <v>1540</v>
      </c>
      <c r="B1531" s="3" t="s">
        <v>26</v>
      </c>
      <c r="C15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531" s="1" t="str">
        <f>IFERROR(VLOOKUP(DatosLimpios[[#This Row],[Paises]], TablaRegiones[],2,FALSE), "Otra")</f>
        <v>Europa</v>
      </c>
      <c r="E1531" s="2">
        <v>2024</v>
      </c>
      <c r="F1531" s="3" t="s">
        <v>22</v>
      </c>
      <c r="G1531" s="2">
        <f xml:space="preserve"> 2025 -DatosLimpios[[#This Row],[Year]]</f>
        <v>1</v>
      </c>
      <c r="H1531" s="1" t="str">
        <f>IF(TRIM(DatosLimpios[[#This Row],[Attack Type]])="","Unknown",PROPER(TRIM(LOWER(DatosLimpios[[#This Row],[Attack Type]]))))</f>
        <v>Man-In-The-Middle</v>
      </c>
      <c r="I1531" s="3" t="s">
        <v>46</v>
      </c>
      <c r="J153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31" s="11">
        <v>1484</v>
      </c>
      <c r="L1531" s="11">
        <f>IF(DatosLimpios[[#This Row],[Financial Loss (in Million $) ]]="",0,ABS(DatosLimpios[[#This Row],[Financial Loss (in Million $) ]]))*1000</f>
        <v>1484000</v>
      </c>
      <c r="M1531" s="11" t="str">
        <f>IF(DatosLimpios[[#This Row],[Perdida economica UNK]]&gt;4000000,"Alta", IF(DatosLimpios[[#This Row],[Perdida economica UNK]]&gt;100000,"Media", "Baja"))</f>
        <v>Media</v>
      </c>
      <c r="N1531" s="18" t="s">
        <v>1579</v>
      </c>
      <c r="O1531" s="3" t="s">
        <v>14</v>
      </c>
      <c r="P1531" s="2">
        <f>IF(DatosLimpios[[#This Row],[Number of Affected Users]]="six hundred",600,VALUE(DatosLimpios[[#This Row],[Number of Affected Users]]))</f>
        <v>817793</v>
      </c>
      <c r="Q1531" s="2">
        <f>IF(DatosLimpios[[#This Row],[Number of Affected Users]]="six hundred",600,VALUE(DatosLimpios[[#This Row],[Number of Affected Users]]))</f>
        <v>817793</v>
      </c>
      <c r="R1531" s="11">
        <f>DatosLimpios[[#This Row],[Perdida economica UNK]] /DatosLimpios[[#This Row],[Nº de Usuarios Afectados]]</f>
        <v>1.8146401350953114</v>
      </c>
      <c r="S1531" s="11" t="str">
        <f>IF(DatosLimpios[[#This Row],[Perdida $ por Usuario]]&gt;100, "Grave",IF(DatosLimpios[[#This Row],[Perdida $ por Usuario]]&gt;40, "Moderada","Leve"))</f>
        <v>Leve</v>
      </c>
      <c r="T1531" s="1" t="str">
        <f t="shared" ref="T1531:T1594" si="24">IF(O1531="","Unknown",O1531)</f>
        <v>Hacker Group</v>
      </c>
      <c r="U1531" s="3" t="s">
        <v>34</v>
      </c>
      <c r="V1531" s="3" t="s">
        <v>16</v>
      </c>
      <c r="W1531" s="2">
        <v>64</v>
      </c>
      <c r="X1531" s="2" t="str">
        <f>IF(DatosLimpios[[#This Row],[Incident Resolution Time (in Hours)]]&gt;50,"Tardia",IF(DatosLimpios[[#This Row],[Incident Resolution Time (in Hours)]]&gt;20,"Media","Rapida" ))</f>
        <v>Tardia</v>
      </c>
    </row>
    <row r="1532" spans="1:24" x14ac:dyDescent="0.25">
      <c r="A1532" s="2">
        <v>1541</v>
      </c>
      <c r="B1532" s="3" t="s">
        <v>10</v>
      </c>
      <c r="C15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32" s="1" t="str">
        <f>IFERROR(VLOOKUP(DatosLimpios[[#This Row],[Paises]], TablaRegiones[],2,FALSE), "Otra")</f>
        <v>Asia</v>
      </c>
      <c r="E1532" s="2">
        <v>2024</v>
      </c>
      <c r="F1532" s="3" t="s">
        <v>63</v>
      </c>
      <c r="G1532" s="2">
        <f xml:space="preserve"> 2025 -DatosLimpios[[#This Row],[Year]]</f>
        <v>1</v>
      </c>
      <c r="H1532" s="1" t="str">
        <f>IF(TRIM(DatosLimpios[[#This Row],[Attack Type]])="","Unknown",PROPER(TRIM(LOWER(DatosLimpios[[#This Row],[Attack Type]]))))</f>
        <v>Malware</v>
      </c>
      <c r="I1532" s="3" t="s">
        <v>47</v>
      </c>
      <c r="J153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32" s="11">
        <v>8576</v>
      </c>
      <c r="L1532" s="11">
        <f>IF(DatosLimpios[[#This Row],[Financial Loss (in Million $) ]]="",0,ABS(DatosLimpios[[#This Row],[Financial Loss (in Million $) ]]))*1000</f>
        <v>8576000</v>
      </c>
      <c r="M1532" s="11" t="str">
        <f>IF(DatosLimpios[[#This Row],[Perdida economica UNK]]&gt;4000000,"Alta", IF(DatosLimpios[[#This Row],[Perdida economica UNK]]&gt;100000,"Media", "Baja"))</f>
        <v>Alta</v>
      </c>
      <c r="N1532" s="18" t="s">
        <v>1580</v>
      </c>
      <c r="O1532" s="3" t="s">
        <v>29</v>
      </c>
      <c r="P1532" s="2">
        <f>IF(DatosLimpios[[#This Row],[Number of Affected Users]]="six hundred",600,VALUE(DatosLimpios[[#This Row],[Number of Affected Users]]))</f>
        <v>922209</v>
      </c>
      <c r="Q1532" s="2">
        <f>IF(DatosLimpios[[#This Row],[Number of Affected Users]]="six hundred",600,VALUE(DatosLimpios[[#This Row],[Number of Affected Users]]))</f>
        <v>922209</v>
      </c>
      <c r="R1532" s="11">
        <f>DatosLimpios[[#This Row],[Perdida economica UNK]] /DatosLimpios[[#This Row],[Nº de Usuarios Afectados]]</f>
        <v>9.2994104373303674</v>
      </c>
      <c r="S1532" s="11" t="str">
        <f>IF(DatosLimpios[[#This Row],[Perdida $ por Usuario]]&gt;100, "Grave",IF(DatosLimpios[[#This Row],[Perdida $ por Usuario]]&gt;40, "Moderada","Leve"))</f>
        <v>Leve</v>
      </c>
      <c r="T1532" s="1" t="str">
        <f t="shared" si="24"/>
        <v>Nation-state</v>
      </c>
      <c r="U1532" s="3" t="s">
        <v>52</v>
      </c>
      <c r="V1532" s="3" t="s">
        <v>37</v>
      </c>
      <c r="W1532" s="2">
        <v>27</v>
      </c>
      <c r="X1532" s="2" t="str">
        <f>IF(DatosLimpios[[#This Row],[Incident Resolution Time (in Hours)]]&gt;50,"Tardia",IF(DatosLimpios[[#This Row],[Incident Resolution Time (in Hours)]]&gt;20,"Media","Rapida" ))</f>
        <v>Media</v>
      </c>
    </row>
    <row r="1533" spans="1:24" x14ac:dyDescent="0.25">
      <c r="A1533" s="2">
        <v>1542</v>
      </c>
      <c r="B1533" s="3" t="s">
        <v>87</v>
      </c>
      <c r="C15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33" s="1" t="str">
        <f>IFERROR(VLOOKUP(DatosLimpios[[#This Row],[Paises]], TablaRegiones[],2,FALSE), "Otra")</f>
        <v>América</v>
      </c>
      <c r="E1533" s="2">
        <v>2019</v>
      </c>
      <c r="F1533" s="3" t="s">
        <v>39</v>
      </c>
      <c r="G1533" s="2">
        <f xml:space="preserve"> 2025 -DatosLimpios[[#This Row],[Year]]</f>
        <v>6</v>
      </c>
      <c r="H1533" s="1" t="str">
        <f>IF(TRIM(DatosLimpios[[#This Row],[Attack Type]])="","Unknown",PROPER(TRIM(LOWER(DatosLimpios[[#This Row],[Attack Type]]))))</f>
        <v>Ddos</v>
      </c>
      <c r="I1533" s="3" t="s">
        <v>18</v>
      </c>
      <c r="J153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33" s="11">
        <v>1876</v>
      </c>
      <c r="L1533" s="11">
        <f>IF(DatosLimpios[[#This Row],[Financial Loss (in Million $) ]]="",0,ABS(DatosLimpios[[#This Row],[Financial Loss (in Million $) ]]))*1000</f>
        <v>1876000</v>
      </c>
      <c r="M1533" s="11" t="str">
        <f>IF(DatosLimpios[[#This Row],[Perdida economica UNK]]&gt;4000000,"Alta", IF(DatosLimpios[[#This Row],[Perdida economica UNK]]&gt;100000,"Media", "Baja"))</f>
        <v>Media</v>
      </c>
      <c r="N1533" s="18" t="s">
        <v>1581</v>
      </c>
      <c r="O1533" s="3" t="s">
        <v>33</v>
      </c>
      <c r="P1533" s="2">
        <f>IF(DatosLimpios[[#This Row],[Number of Affected Users]]="six hundred",600,VALUE(DatosLimpios[[#This Row],[Number of Affected Users]]))</f>
        <v>411707</v>
      </c>
      <c r="Q1533" s="2">
        <f>IF(DatosLimpios[[#This Row],[Number of Affected Users]]="six hundred",600,VALUE(DatosLimpios[[#This Row],[Number of Affected Users]]))</f>
        <v>411707</v>
      </c>
      <c r="R1533" s="11">
        <f>DatosLimpios[[#This Row],[Perdida economica UNK]] /DatosLimpios[[#This Row],[Nº de Usuarios Afectados]]</f>
        <v>4.5566385803496177</v>
      </c>
      <c r="S1533" s="11" t="str">
        <f>IF(DatosLimpios[[#This Row],[Perdida $ por Usuario]]&gt;100, "Grave",IF(DatosLimpios[[#This Row],[Perdida $ por Usuario]]&gt;40, "Moderada","Leve"))</f>
        <v>Leve</v>
      </c>
      <c r="T1533" s="1" t="str">
        <f t="shared" si="24"/>
        <v>Insider</v>
      </c>
      <c r="U1533" s="3" t="s">
        <v>34</v>
      </c>
      <c r="V1533" s="3" t="s">
        <v>16</v>
      </c>
      <c r="W1533" s="2">
        <v>42</v>
      </c>
      <c r="X1533" s="2" t="str">
        <f>IF(DatosLimpios[[#This Row],[Incident Resolution Time (in Hours)]]&gt;50,"Tardia",IF(DatosLimpios[[#This Row],[Incident Resolution Time (in Hours)]]&gt;20,"Media","Rapida" ))</f>
        <v>Media</v>
      </c>
    </row>
    <row r="1534" spans="1:24" x14ac:dyDescent="0.25">
      <c r="A1534" s="2">
        <v>1543</v>
      </c>
      <c r="B1534" s="3" t="s">
        <v>45</v>
      </c>
      <c r="C15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34" s="1" t="str">
        <f>IFERROR(VLOOKUP(DatosLimpios[[#This Row],[Paises]], TablaRegiones[],2,FALSE), "Otra")</f>
        <v>Asia</v>
      </c>
      <c r="E1534" s="2">
        <v>2020</v>
      </c>
      <c r="F1534" s="3" t="s">
        <v>50</v>
      </c>
      <c r="G1534" s="2">
        <f xml:space="preserve"> 2025 -DatosLimpios[[#This Row],[Year]]</f>
        <v>5</v>
      </c>
      <c r="H1534" s="1" t="str">
        <f>IF(TRIM(DatosLimpios[[#This Row],[Attack Type]])="","Unknown",PROPER(TRIM(LOWER(DatosLimpios[[#This Row],[Attack Type]]))))</f>
        <v>Phishing</v>
      </c>
      <c r="I1534" s="3" t="s">
        <v>47</v>
      </c>
      <c r="J153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34" s="11">
        <v>3819</v>
      </c>
      <c r="L1534" s="11">
        <f>IF(DatosLimpios[[#This Row],[Financial Loss (in Million $) ]]="",0,ABS(DatosLimpios[[#This Row],[Financial Loss (in Million $) ]]))*1000</f>
        <v>3819000</v>
      </c>
      <c r="M1534" s="11" t="str">
        <f>IF(DatosLimpios[[#This Row],[Perdida economica UNK]]&gt;4000000,"Alta", IF(DatosLimpios[[#This Row],[Perdida economica UNK]]&gt;100000,"Media", "Baja"))</f>
        <v>Media</v>
      </c>
      <c r="N1534" s="18" t="s">
        <v>1582</v>
      </c>
      <c r="O1534" s="3" t="s">
        <v>33</v>
      </c>
      <c r="P1534" s="2">
        <f>IF(DatosLimpios[[#This Row],[Number of Affected Users]]="six hundred",600,VALUE(DatosLimpios[[#This Row],[Number of Affected Users]]))</f>
        <v>847958</v>
      </c>
      <c r="Q1534" s="2">
        <f>IF(DatosLimpios[[#This Row],[Number of Affected Users]]="six hundred",600,VALUE(DatosLimpios[[#This Row],[Number of Affected Users]]))</f>
        <v>847958</v>
      </c>
      <c r="R1534" s="11">
        <f>DatosLimpios[[#This Row],[Perdida economica UNK]] /DatosLimpios[[#This Row],[Nº de Usuarios Afectados]]</f>
        <v>4.5037607994735591</v>
      </c>
      <c r="S1534" s="11" t="str">
        <f>IF(DatosLimpios[[#This Row],[Perdida $ por Usuario]]&gt;100, "Grave",IF(DatosLimpios[[#This Row],[Perdida $ por Usuario]]&gt;40, "Moderada","Leve"))</f>
        <v>Leve</v>
      </c>
      <c r="T1534" s="1" t="str">
        <f t="shared" si="24"/>
        <v>Insider</v>
      </c>
      <c r="U1534" s="3" t="s">
        <v>25</v>
      </c>
      <c r="V1534" s="3" t="s">
        <v>49</v>
      </c>
      <c r="W1534" s="2">
        <v>32</v>
      </c>
      <c r="X1534" s="2" t="str">
        <f>IF(DatosLimpios[[#This Row],[Incident Resolution Time (in Hours)]]&gt;50,"Tardia",IF(DatosLimpios[[#This Row],[Incident Resolution Time (in Hours)]]&gt;20,"Media","Rapida" ))</f>
        <v>Media</v>
      </c>
    </row>
    <row r="1535" spans="1:24" x14ac:dyDescent="0.25">
      <c r="A1535" s="2">
        <v>1544</v>
      </c>
      <c r="B1535" s="3" t="s">
        <v>45</v>
      </c>
      <c r="C15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35" s="1" t="str">
        <f>IFERROR(VLOOKUP(DatosLimpios[[#This Row],[Paises]], TablaRegiones[],2,FALSE), "Otra")</f>
        <v>Asia</v>
      </c>
      <c r="E1535" s="2">
        <v>2015</v>
      </c>
      <c r="F1535" s="3" t="s">
        <v>22</v>
      </c>
      <c r="G1535" s="2">
        <f xml:space="preserve"> 2025 -DatosLimpios[[#This Row],[Year]]</f>
        <v>10</v>
      </c>
      <c r="H1535" s="1" t="str">
        <f>IF(TRIM(DatosLimpios[[#This Row],[Attack Type]])="","Unknown",PROPER(TRIM(LOWER(DatosLimpios[[#This Row],[Attack Type]]))))</f>
        <v>Man-In-The-Middle</v>
      </c>
      <c r="I1535" s="3" t="s">
        <v>46</v>
      </c>
      <c r="J153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35" s="11">
        <v>381</v>
      </c>
      <c r="L1535" s="11">
        <f>IF(DatosLimpios[[#This Row],[Financial Loss (in Million $) ]]="",0,ABS(DatosLimpios[[#This Row],[Financial Loss (in Million $) ]]))*1000</f>
        <v>381000</v>
      </c>
      <c r="M1535" s="11" t="str">
        <f>IF(DatosLimpios[[#This Row],[Perdida economica UNK]]&gt;4000000,"Alta", IF(DatosLimpios[[#This Row],[Perdida economica UNK]]&gt;100000,"Media", "Baja"))</f>
        <v>Media</v>
      </c>
      <c r="N1535" s="18" t="s">
        <v>1583</v>
      </c>
      <c r="O1535" s="3" t="s">
        <v>29</v>
      </c>
      <c r="P1535" s="2">
        <f>IF(DatosLimpios[[#This Row],[Number of Affected Users]]="six hundred",600,VALUE(DatosLimpios[[#This Row],[Number of Affected Users]]))</f>
        <v>187807</v>
      </c>
      <c r="Q1535" s="2">
        <f>IF(DatosLimpios[[#This Row],[Number of Affected Users]]="six hundred",600,VALUE(DatosLimpios[[#This Row],[Number of Affected Users]]))</f>
        <v>187807</v>
      </c>
      <c r="R1535" s="11">
        <f>DatosLimpios[[#This Row],[Perdida economica UNK]] /DatosLimpios[[#This Row],[Nº de Usuarios Afectados]]</f>
        <v>2.0286783772702828</v>
      </c>
      <c r="S1535" s="11" t="str">
        <f>IF(DatosLimpios[[#This Row],[Perdida $ por Usuario]]&gt;100, "Grave",IF(DatosLimpios[[#This Row],[Perdida $ por Usuario]]&gt;40, "Moderada","Leve"))</f>
        <v>Leve</v>
      </c>
      <c r="T1535" s="1" t="str">
        <f t="shared" si="24"/>
        <v>Nation-state</v>
      </c>
      <c r="U1535" s="3" t="s">
        <v>15</v>
      </c>
      <c r="V1535" s="3" t="s">
        <v>16</v>
      </c>
      <c r="W1535" s="2">
        <v>37</v>
      </c>
      <c r="X1535" s="2" t="str">
        <f>IF(DatosLimpios[[#This Row],[Incident Resolution Time (in Hours)]]&gt;50,"Tardia",IF(DatosLimpios[[#This Row],[Incident Resolution Time (in Hours)]]&gt;20,"Media","Rapida" ))</f>
        <v>Media</v>
      </c>
    </row>
    <row r="1536" spans="1:24" x14ac:dyDescent="0.25">
      <c r="A1536" s="2">
        <v>1545</v>
      </c>
      <c r="B1536" s="3" t="s">
        <v>10</v>
      </c>
      <c r="C15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36" s="1" t="str">
        <f>IFERROR(VLOOKUP(DatosLimpios[[#This Row],[Paises]], TablaRegiones[],2,FALSE), "Otra")</f>
        <v>Asia</v>
      </c>
      <c r="E1536" s="2">
        <v>2024</v>
      </c>
      <c r="F1536" s="3" t="s">
        <v>42</v>
      </c>
      <c r="G1536" s="2">
        <f xml:space="preserve"> 2025 -DatosLimpios[[#This Row],[Year]]</f>
        <v>1</v>
      </c>
      <c r="H1536" s="1" t="str">
        <f>IF(TRIM(DatosLimpios[[#This Row],[Attack Type]])="","Unknown",PROPER(TRIM(LOWER(DatosLimpios[[#This Row],[Attack Type]]))))</f>
        <v>Sql Injection</v>
      </c>
      <c r="I1536" s="3" t="s">
        <v>27</v>
      </c>
      <c r="J153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536" s="11">
        <v>1018</v>
      </c>
      <c r="L1536" s="11">
        <f>IF(DatosLimpios[[#This Row],[Financial Loss (in Million $) ]]="",0,ABS(DatosLimpios[[#This Row],[Financial Loss (in Million $) ]]))*1000</f>
        <v>1018000</v>
      </c>
      <c r="M1536" s="11" t="str">
        <f>IF(DatosLimpios[[#This Row],[Perdida economica UNK]]&gt;4000000,"Alta", IF(DatosLimpios[[#This Row],[Perdida economica UNK]]&gt;100000,"Media", "Baja"))</f>
        <v>Media</v>
      </c>
      <c r="N1536" s="18" t="s">
        <v>1584</v>
      </c>
      <c r="O1536" s="3" t="s">
        <v>36</v>
      </c>
      <c r="P1536" s="2">
        <f>IF(DatosLimpios[[#This Row],[Number of Affected Users]]="six hundred",600,VALUE(DatosLimpios[[#This Row],[Number of Affected Users]]))</f>
        <v>637350</v>
      </c>
      <c r="Q1536" s="2">
        <f>IF(DatosLimpios[[#This Row],[Number of Affected Users]]="six hundred",600,VALUE(DatosLimpios[[#This Row],[Number of Affected Users]]))</f>
        <v>637350</v>
      </c>
      <c r="R1536" s="11">
        <f>DatosLimpios[[#This Row],[Perdida economica UNK]] /DatosLimpios[[#This Row],[Nº de Usuarios Afectados]]</f>
        <v>1.5972385659370831</v>
      </c>
      <c r="S1536" s="11" t="str">
        <f>IF(DatosLimpios[[#This Row],[Perdida $ por Usuario]]&gt;100, "Grave",IF(DatosLimpios[[#This Row],[Perdida $ por Usuario]]&gt;40, "Moderada","Leve"))</f>
        <v>Leve</v>
      </c>
      <c r="T1536" s="1" t="str">
        <f t="shared" si="24"/>
        <v>Unknown</v>
      </c>
      <c r="U1536" s="3" t="s">
        <v>25</v>
      </c>
      <c r="V1536" s="3" t="s">
        <v>37</v>
      </c>
      <c r="W1536" s="2">
        <v>52</v>
      </c>
      <c r="X1536" s="2" t="str">
        <f>IF(DatosLimpios[[#This Row],[Incident Resolution Time (in Hours)]]&gt;50,"Tardia",IF(DatosLimpios[[#This Row],[Incident Resolution Time (in Hours)]]&gt;20,"Media","Rapida" ))</f>
        <v>Tardia</v>
      </c>
    </row>
    <row r="1537" spans="1:24" x14ac:dyDescent="0.25">
      <c r="A1537" s="2">
        <v>1546</v>
      </c>
      <c r="B1537" s="3" t="s">
        <v>10</v>
      </c>
      <c r="C15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37" s="1" t="str">
        <f>IFERROR(VLOOKUP(DatosLimpios[[#This Row],[Paises]], TablaRegiones[],2,FALSE), "Otra")</f>
        <v>Asia</v>
      </c>
      <c r="E1537" s="2">
        <v>2024</v>
      </c>
      <c r="F1537" s="3" t="s">
        <v>42</v>
      </c>
      <c r="G1537" s="2">
        <f xml:space="preserve"> 2025 -DatosLimpios[[#This Row],[Year]]</f>
        <v>1</v>
      </c>
      <c r="H1537" s="1" t="str">
        <f>IF(TRIM(DatosLimpios[[#This Row],[Attack Type]])="","Unknown",PROPER(TRIM(LOWER(DatosLimpios[[#This Row],[Attack Type]]))))</f>
        <v>Sql Injection</v>
      </c>
      <c r="I1537" s="3" t="s">
        <v>23</v>
      </c>
      <c r="J153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37" s="11">
        <v>3627</v>
      </c>
      <c r="L1537" s="11">
        <f>IF(DatosLimpios[[#This Row],[Financial Loss (in Million $) ]]="",0,ABS(DatosLimpios[[#This Row],[Financial Loss (in Million $) ]]))*1000</f>
        <v>3627000</v>
      </c>
      <c r="M1537" s="11" t="str">
        <f>IF(DatosLimpios[[#This Row],[Perdida economica UNK]]&gt;4000000,"Alta", IF(DatosLimpios[[#This Row],[Perdida economica UNK]]&gt;100000,"Media", "Baja"))</f>
        <v>Media</v>
      </c>
      <c r="N1537" s="18" t="s">
        <v>1585</v>
      </c>
      <c r="O1537" s="3" t="s">
        <v>14</v>
      </c>
      <c r="P1537" s="2">
        <f>IF(DatosLimpios[[#This Row],[Number of Affected Users]]="six hundred",600,VALUE(DatosLimpios[[#This Row],[Number of Affected Users]]))</f>
        <v>237068</v>
      </c>
      <c r="Q1537" s="2">
        <f>IF(DatosLimpios[[#This Row],[Number of Affected Users]]="six hundred",600,VALUE(DatosLimpios[[#This Row],[Number of Affected Users]]))</f>
        <v>237068</v>
      </c>
      <c r="R1537" s="11">
        <f>DatosLimpios[[#This Row],[Perdida economica UNK]] /DatosLimpios[[#This Row],[Nº de Usuarios Afectados]]</f>
        <v>15.299407764860716</v>
      </c>
      <c r="S1537" s="11" t="str">
        <f>IF(DatosLimpios[[#This Row],[Perdida $ por Usuario]]&gt;100, "Grave",IF(DatosLimpios[[#This Row],[Perdida $ por Usuario]]&gt;40, "Moderada","Leve"))</f>
        <v>Leve</v>
      </c>
      <c r="T1537" s="1" t="str">
        <f t="shared" si="24"/>
        <v>Hacker Group</v>
      </c>
      <c r="U1537" s="3" t="s">
        <v>52</v>
      </c>
      <c r="V1537" s="3" t="s">
        <v>57</v>
      </c>
      <c r="W1537" s="2">
        <v>65</v>
      </c>
      <c r="X1537" s="2" t="str">
        <f>IF(DatosLimpios[[#This Row],[Incident Resolution Time (in Hours)]]&gt;50,"Tardia",IF(DatosLimpios[[#This Row],[Incident Resolution Time (in Hours)]]&gt;20,"Media","Rapida" ))</f>
        <v>Tardia</v>
      </c>
    </row>
    <row r="1538" spans="1:24" x14ac:dyDescent="0.25">
      <c r="A1538" s="2">
        <v>1547</v>
      </c>
      <c r="B1538" s="3" t="s">
        <v>58</v>
      </c>
      <c r="C15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38" s="1" t="str">
        <f>IFERROR(VLOOKUP(DatosLimpios[[#This Row],[Paises]], TablaRegiones[],2,FALSE), "Otra")</f>
        <v>Oceanía</v>
      </c>
      <c r="E1538" s="2">
        <v>2022</v>
      </c>
      <c r="F1538" s="3" t="s">
        <v>17</v>
      </c>
      <c r="G1538" s="2">
        <f xml:space="preserve"> 2025 -DatosLimpios[[#This Row],[Year]]</f>
        <v>3</v>
      </c>
      <c r="H1538" s="1" t="str">
        <f>IF(TRIM(DatosLimpios[[#This Row],[Attack Type]])="","Unknown",PROPER(TRIM(LOWER(DatosLimpios[[#This Row],[Attack Type]]))))</f>
        <v>Ransomware</v>
      </c>
      <c r="I1538" s="3" t="s">
        <v>69</v>
      </c>
      <c r="J153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38" s="11">
        <v>9207</v>
      </c>
      <c r="L1538" s="11">
        <f>IF(DatosLimpios[[#This Row],[Financial Loss (in Million $) ]]="",0,ABS(DatosLimpios[[#This Row],[Financial Loss (in Million $) ]]))*1000</f>
        <v>9207000</v>
      </c>
      <c r="M1538" s="11" t="str">
        <f>IF(DatosLimpios[[#This Row],[Perdida economica UNK]]&gt;4000000,"Alta", IF(DatosLimpios[[#This Row],[Perdida economica UNK]]&gt;100000,"Media", "Baja"))</f>
        <v>Alta</v>
      </c>
      <c r="N1538" s="18" t="s">
        <v>1586</v>
      </c>
      <c r="O1538" s="3" t="s">
        <v>29</v>
      </c>
      <c r="P1538" s="2">
        <f>IF(DatosLimpios[[#This Row],[Number of Affected Users]]="six hundred",600,VALUE(DatosLimpios[[#This Row],[Number of Affected Users]]))</f>
        <v>819812</v>
      </c>
      <c r="Q1538" s="2">
        <f>IF(DatosLimpios[[#This Row],[Number of Affected Users]]="six hundred",600,VALUE(DatosLimpios[[#This Row],[Number of Affected Users]]))</f>
        <v>819812</v>
      </c>
      <c r="R1538" s="11">
        <f>DatosLimpios[[#This Row],[Perdida economica UNK]] /DatosLimpios[[#This Row],[Nº de Usuarios Afectados]]</f>
        <v>11.230623606387805</v>
      </c>
      <c r="S1538" s="11" t="str">
        <f>IF(DatosLimpios[[#This Row],[Perdida $ por Usuario]]&gt;100, "Grave",IF(DatosLimpios[[#This Row],[Perdida $ por Usuario]]&gt;40, "Moderada","Leve"))</f>
        <v>Leve</v>
      </c>
      <c r="T1538" s="1" t="str">
        <f t="shared" si="24"/>
        <v>Nation-state</v>
      </c>
      <c r="U1538" s="3" t="s">
        <v>15</v>
      </c>
      <c r="V1538" s="3" t="s">
        <v>57</v>
      </c>
      <c r="W1538" s="2">
        <v>63</v>
      </c>
      <c r="X1538" s="2" t="str">
        <f>IF(DatosLimpios[[#This Row],[Incident Resolution Time (in Hours)]]&gt;50,"Tardia",IF(DatosLimpios[[#This Row],[Incident Resolution Time (in Hours)]]&gt;20,"Media","Rapida" ))</f>
        <v>Tardia</v>
      </c>
    </row>
    <row r="1539" spans="1:24" x14ac:dyDescent="0.25">
      <c r="A1539" s="2">
        <v>1548</v>
      </c>
      <c r="B1539" s="3" t="s">
        <v>66</v>
      </c>
      <c r="C15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539" s="1" t="str">
        <f>IFERROR(VLOOKUP(DatosLimpios[[#This Row],[Paises]], TablaRegiones[],2,FALSE), "Otra")</f>
        <v>América</v>
      </c>
      <c r="E1539" s="2">
        <v>2023</v>
      </c>
      <c r="F1539" s="3" t="s">
        <v>42</v>
      </c>
      <c r="G1539" s="2">
        <f xml:space="preserve"> 2025 -DatosLimpios[[#This Row],[Year]]</f>
        <v>2</v>
      </c>
      <c r="H1539" s="1" t="str">
        <f>IF(TRIM(DatosLimpios[[#This Row],[Attack Type]])="","Unknown",PROPER(TRIM(LOWER(DatosLimpios[[#This Row],[Attack Type]]))))</f>
        <v>Sql Injection</v>
      </c>
      <c r="I1539" s="3" t="s">
        <v>47</v>
      </c>
      <c r="J153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39" s="11">
        <v>729</v>
      </c>
      <c r="L1539" s="11">
        <f>IF(DatosLimpios[[#This Row],[Financial Loss (in Million $) ]]="",0,ABS(DatosLimpios[[#This Row],[Financial Loss (in Million $) ]]))*1000</f>
        <v>729000</v>
      </c>
      <c r="M1539" s="11" t="str">
        <f>IF(DatosLimpios[[#This Row],[Perdida economica UNK]]&gt;4000000,"Alta", IF(DatosLimpios[[#This Row],[Perdida economica UNK]]&gt;100000,"Media", "Baja"))</f>
        <v>Media</v>
      </c>
      <c r="N1539" s="18" t="s">
        <v>1587</v>
      </c>
      <c r="O1539" s="3" t="s">
        <v>14</v>
      </c>
      <c r="P1539" s="2">
        <f>IF(DatosLimpios[[#This Row],[Number of Affected Users]]="six hundred",600,VALUE(DatosLimpios[[#This Row],[Number of Affected Users]]))</f>
        <v>434510</v>
      </c>
      <c r="Q1539" s="2">
        <f>IF(DatosLimpios[[#This Row],[Number of Affected Users]]="six hundred",600,VALUE(DatosLimpios[[#This Row],[Number of Affected Users]]))</f>
        <v>434510</v>
      </c>
      <c r="R1539" s="11">
        <f>DatosLimpios[[#This Row],[Perdida economica UNK]] /DatosLimpios[[#This Row],[Nº de Usuarios Afectados]]</f>
        <v>1.6777519504729466</v>
      </c>
      <c r="S1539" s="11" t="str">
        <f>IF(DatosLimpios[[#This Row],[Perdida $ por Usuario]]&gt;100, "Grave",IF(DatosLimpios[[#This Row],[Perdida $ por Usuario]]&gt;40, "Moderada","Leve"))</f>
        <v>Leve</v>
      </c>
      <c r="T1539" s="1" t="str">
        <f t="shared" si="24"/>
        <v>Hacker Group</v>
      </c>
      <c r="U1539" s="3" t="s">
        <v>34</v>
      </c>
      <c r="V1539" s="3" t="s">
        <v>49</v>
      </c>
      <c r="W1539" s="2">
        <v>72</v>
      </c>
      <c r="X1539" s="2" t="str">
        <f>IF(DatosLimpios[[#This Row],[Incident Resolution Time (in Hours)]]&gt;50,"Tardia",IF(DatosLimpios[[#This Row],[Incident Resolution Time (in Hours)]]&gt;20,"Media","Rapida" ))</f>
        <v>Tardia</v>
      </c>
    </row>
    <row r="1540" spans="1:24" x14ac:dyDescent="0.25">
      <c r="A1540" s="2">
        <v>1549</v>
      </c>
      <c r="B1540" s="3" t="s">
        <v>87</v>
      </c>
      <c r="C15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40" s="1" t="str">
        <f>IFERROR(VLOOKUP(DatosLimpios[[#This Row],[Paises]], TablaRegiones[],2,FALSE), "Otra")</f>
        <v>América</v>
      </c>
      <c r="E1540" s="2">
        <v>2019</v>
      </c>
      <c r="F1540" s="3" t="s">
        <v>39</v>
      </c>
      <c r="G1540" s="2">
        <f xml:space="preserve"> 2025 -DatosLimpios[[#This Row],[Year]]</f>
        <v>6</v>
      </c>
      <c r="H1540" s="1" t="str">
        <f>IF(TRIM(DatosLimpios[[#This Row],[Attack Type]])="","Unknown",PROPER(TRIM(LOWER(DatosLimpios[[#This Row],[Attack Type]]))))</f>
        <v>Ddos</v>
      </c>
      <c r="I1540" s="3" t="s">
        <v>27</v>
      </c>
      <c r="J154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540" s="11">
        <v>5752</v>
      </c>
      <c r="L1540" s="11">
        <f>IF(DatosLimpios[[#This Row],[Financial Loss (in Million $) ]]="",0,ABS(DatosLimpios[[#This Row],[Financial Loss (in Million $) ]]))*1000</f>
        <v>5752000</v>
      </c>
      <c r="M1540" s="11" t="str">
        <f>IF(DatosLimpios[[#This Row],[Perdida economica UNK]]&gt;4000000,"Alta", IF(DatosLimpios[[#This Row],[Perdida economica UNK]]&gt;100000,"Media", "Baja"))</f>
        <v>Alta</v>
      </c>
      <c r="N1540" s="18" t="s">
        <v>1588</v>
      </c>
      <c r="O1540" s="3" t="s">
        <v>29</v>
      </c>
      <c r="P1540" s="2">
        <f>IF(DatosLimpios[[#This Row],[Number of Affected Users]]="six hundred",600,VALUE(DatosLimpios[[#This Row],[Number of Affected Users]]))</f>
        <v>513601</v>
      </c>
      <c r="Q1540" s="2">
        <f>IF(DatosLimpios[[#This Row],[Number of Affected Users]]="six hundred",600,VALUE(DatosLimpios[[#This Row],[Number of Affected Users]]))</f>
        <v>513601</v>
      </c>
      <c r="R1540" s="11">
        <f>DatosLimpios[[#This Row],[Perdida economica UNK]] /DatosLimpios[[#This Row],[Nº de Usuarios Afectados]]</f>
        <v>11.199355141442481</v>
      </c>
      <c r="S1540" s="11" t="str">
        <f>IF(DatosLimpios[[#This Row],[Perdida $ por Usuario]]&gt;100, "Grave",IF(DatosLimpios[[#This Row],[Perdida $ por Usuario]]&gt;40, "Moderada","Leve"))</f>
        <v>Leve</v>
      </c>
      <c r="T1540" s="1" t="str">
        <f t="shared" si="24"/>
        <v>Nation-state</v>
      </c>
      <c r="U1540" s="3" t="s">
        <v>15</v>
      </c>
      <c r="V1540" s="3" t="s">
        <v>16</v>
      </c>
      <c r="W1540" s="2">
        <v>14</v>
      </c>
      <c r="X1540" s="2" t="str">
        <f>IF(DatosLimpios[[#This Row],[Incident Resolution Time (in Hours)]]&gt;50,"Tardia",IF(DatosLimpios[[#This Row],[Incident Resolution Time (in Hours)]]&gt;20,"Media","Rapida" ))</f>
        <v>Rapida</v>
      </c>
    </row>
    <row r="1541" spans="1:24" x14ac:dyDescent="0.25">
      <c r="A1541" s="2">
        <v>1550</v>
      </c>
      <c r="B1541" s="3" t="s">
        <v>71</v>
      </c>
      <c r="C15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41" s="1" t="str">
        <f>IFERROR(VLOOKUP(DatosLimpios[[#This Row],[Paises]], TablaRegiones[],2,FALSE), "Otra")</f>
        <v>Asia</v>
      </c>
      <c r="E1541" s="2">
        <v>2015</v>
      </c>
      <c r="F1541" s="3" t="s">
        <v>63</v>
      </c>
      <c r="G1541" s="2">
        <f xml:space="preserve"> 2025 -DatosLimpios[[#This Row],[Year]]</f>
        <v>10</v>
      </c>
      <c r="H1541" s="1" t="str">
        <f>IF(TRIM(DatosLimpios[[#This Row],[Attack Type]])="","Unknown",PROPER(TRIM(LOWER(DatosLimpios[[#This Row],[Attack Type]]))))</f>
        <v>Malware</v>
      </c>
      <c r="I1541" s="3" t="s">
        <v>47</v>
      </c>
      <c r="J154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41" s="11">
        <v>579</v>
      </c>
      <c r="L1541" s="11">
        <f>IF(DatosLimpios[[#This Row],[Financial Loss (in Million $) ]]="",0,ABS(DatosLimpios[[#This Row],[Financial Loss (in Million $) ]]))*1000</f>
        <v>579000</v>
      </c>
      <c r="M1541" s="11" t="str">
        <f>IF(DatosLimpios[[#This Row],[Perdida economica UNK]]&gt;4000000,"Alta", IF(DatosLimpios[[#This Row],[Perdida economica UNK]]&gt;100000,"Media", "Baja"))</f>
        <v>Media</v>
      </c>
      <c r="N1541" s="18" t="s">
        <v>1589</v>
      </c>
      <c r="O1541" s="3" t="s">
        <v>36</v>
      </c>
      <c r="P1541" s="2">
        <f>IF(DatosLimpios[[#This Row],[Number of Affected Users]]="six hundred",600,VALUE(DatosLimpios[[#This Row],[Number of Affected Users]]))</f>
        <v>821803</v>
      </c>
      <c r="Q1541" s="2">
        <f>IF(DatosLimpios[[#This Row],[Number of Affected Users]]="six hundred",600,VALUE(DatosLimpios[[#This Row],[Number of Affected Users]]))</f>
        <v>821803</v>
      </c>
      <c r="R1541" s="11">
        <f>DatosLimpios[[#This Row],[Perdida economica UNK]] /DatosLimpios[[#This Row],[Nº de Usuarios Afectados]]</f>
        <v>0.70454841367091625</v>
      </c>
      <c r="S1541" s="11" t="str">
        <f>IF(DatosLimpios[[#This Row],[Perdida $ por Usuario]]&gt;100, "Grave",IF(DatosLimpios[[#This Row],[Perdida $ por Usuario]]&gt;40, "Moderada","Leve"))</f>
        <v>Leve</v>
      </c>
      <c r="T1541" s="1" t="str">
        <f t="shared" si="24"/>
        <v>Unknown</v>
      </c>
      <c r="U1541" s="3" t="s">
        <v>34</v>
      </c>
      <c r="V1541" s="3" t="s">
        <v>49</v>
      </c>
      <c r="W1541" s="2">
        <v>40</v>
      </c>
      <c r="X1541" s="2" t="str">
        <f>IF(DatosLimpios[[#This Row],[Incident Resolution Time (in Hours)]]&gt;50,"Tardia",IF(DatosLimpios[[#This Row],[Incident Resolution Time (in Hours)]]&gt;20,"Media","Rapida" ))</f>
        <v>Media</v>
      </c>
    </row>
    <row r="1542" spans="1:24" x14ac:dyDescent="0.25">
      <c r="A1542" s="2">
        <v>1551</v>
      </c>
      <c r="B1542" s="3" t="s">
        <v>60</v>
      </c>
      <c r="C15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542" s="1" t="str">
        <f>IFERROR(VLOOKUP(DatosLimpios[[#This Row],[Paises]], TablaRegiones[],2,FALSE), "Otra")</f>
        <v>Asia</v>
      </c>
      <c r="E1542" s="2">
        <v>2020</v>
      </c>
      <c r="F1542" s="3" t="s">
        <v>22</v>
      </c>
      <c r="G1542" s="2">
        <f xml:space="preserve"> 2025 -DatosLimpios[[#This Row],[Year]]</f>
        <v>5</v>
      </c>
      <c r="H1542" s="1" t="str">
        <f>IF(TRIM(DatosLimpios[[#This Row],[Attack Type]])="","Unknown",PROPER(TRIM(LOWER(DatosLimpios[[#This Row],[Attack Type]]))))</f>
        <v>Man-In-The-Middle</v>
      </c>
      <c r="I1542" s="3" t="s">
        <v>23</v>
      </c>
      <c r="J154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42" s="11">
        <v>1468</v>
      </c>
      <c r="L1542" s="11">
        <f>IF(DatosLimpios[[#This Row],[Financial Loss (in Million $) ]]="",0,ABS(DatosLimpios[[#This Row],[Financial Loss (in Million $) ]]))*1000</f>
        <v>1468000</v>
      </c>
      <c r="M1542" s="11" t="str">
        <f>IF(DatosLimpios[[#This Row],[Perdida economica UNK]]&gt;4000000,"Alta", IF(DatosLimpios[[#This Row],[Perdida economica UNK]]&gt;100000,"Media", "Baja"))</f>
        <v>Media</v>
      </c>
      <c r="N1542" s="18" t="s">
        <v>1590</v>
      </c>
      <c r="O1542" s="3" t="s">
        <v>36</v>
      </c>
      <c r="P1542" s="2">
        <f>IF(DatosLimpios[[#This Row],[Number of Affected Users]]="six hundred",600,VALUE(DatosLimpios[[#This Row],[Number of Affected Users]]))</f>
        <v>12585</v>
      </c>
      <c r="Q1542" s="2">
        <f>IF(DatosLimpios[[#This Row],[Number of Affected Users]]="six hundred",600,VALUE(DatosLimpios[[#This Row],[Number of Affected Users]]))</f>
        <v>12585</v>
      </c>
      <c r="R1542" s="11">
        <f>DatosLimpios[[#This Row],[Perdida economica UNK]] /DatosLimpios[[#This Row],[Nº de Usuarios Afectados]]</f>
        <v>116.64680174811284</v>
      </c>
      <c r="S1542" s="11" t="str">
        <f>IF(DatosLimpios[[#This Row],[Perdida $ por Usuario]]&gt;100, "Grave",IF(DatosLimpios[[#This Row],[Perdida $ por Usuario]]&gt;40, "Moderada","Leve"))</f>
        <v>Grave</v>
      </c>
      <c r="T1542" s="1" t="str">
        <f t="shared" si="24"/>
        <v>Unknown</v>
      </c>
      <c r="U1542" s="3" t="s">
        <v>52</v>
      </c>
      <c r="V1542" s="3" t="s">
        <v>37</v>
      </c>
      <c r="W1542" s="2">
        <v>30</v>
      </c>
      <c r="X1542" s="2" t="str">
        <f>IF(DatosLimpios[[#This Row],[Incident Resolution Time (in Hours)]]&gt;50,"Tardia",IF(DatosLimpios[[#This Row],[Incident Resolution Time (in Hours)]]&gt;20,"Media","Rapida" ))</f>
        <v>Media</v>
      </c>
    </row>
    <row r="1543" spans="1:24" x14ac:dyDescent="0.25">
      <c r="A1543" s="2">
        <v>1552</v>
      </c>
      <c r="B1543" s="3" t="s">
        <v>60</v>
      </c>
      <c r="C15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543" s="1" t="str">
        <f>IFERROR(VLOOKUP(DatosLimpios[[#This Row],[Paises]], TablaRegiones[],2,FALSE), "Otra")</f>
        <v>Asia</v>
      </c>
      <c r="E1543" s="2">
        <v>2020</v>
      </c>
      <c r="F1543" s="3" t="s">
        <v>22</v>
      </c>
      <c r="G1543" s="2">
        <f xml:space="preserve"> 2025 -DatosLimpios[[#This Row],[Year]]</f>
        <v>5</v>
      </c>
      <c r="H1543" s="1" t="str">
        <f>IF(TRIM(DatosLimpios[[#This Row],[Attack Type]])="","Unknown",PROPER(TRIM(LOWER(DatosLimpios[[#This Row],[Attack Type]]))))</f>
        <v>Man-In-The-Middle</v>
      </c>
      <c r="I1543" s="3" t="s">
        <v>27</v>
      </c>
      <c r="J154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543" s="11">
        <v>1012</v>
      </c>
      <c r="L1543" s="11">
        <f>IF(DatosLimpios[[#This Row],[Financial Loss (in Million $) ]]="",0,ABS(DatosLimpios[[#This Row],[Financial Loss (in Million $) ]]))*1000</f>
        <v>1012000</v>
      </c>
      <c r="M1543" s="11" t="str">
        <f>IF(DatosLimpios[[#This Row],[Perdida economica UNK]]&gt;4000000,"Alta", IF(DatosLimpios[[#This Row],[Perdida economica UNK]]&gt;100000,"Media", "Baja"))</f>
        <v>Media</v>
      </c>
      <c r="N1543" s="18" t="s">
        <v>1591</v>
      </c>
      <c r="O1543" s="3" t="s">
        <v>14</v>
      </c>
      <c r="P1543" s="2">
        <f>IF(DatosLimpios[[#This Row],[Number of Affected Users]]="six hundred",600,VALUE(DatosLimpios[[#This Row],[Number of Affected Users]]))</f>
        <v>405253</v>
      </c>
      <c r="Q1543" s="2">
        <f>IF(DatosLimpios[[#This Row],[Number of Affected Users]]="six hundred",600,VALUE(DatosLimpios[[#This Row],[Number of Affected Users]]))</f>
        <v>405253</v>
      </c>
      <c r="R1543" s="11">
        <f>DatosLimpios[[#This Row],[Perdida economica UNK]] /DatosLimpios[[#This Row],[Nº de Usuarios Afectados]]</f>
        <v>2.4972054494352909</v>
      </c>
      <c r="S1543" s="11" t="str">
        <f>IF(DatosLimpios[[#This Row],[Perdida $ por Usuario]]&gt;100, "Grave",IF(DatosLimpios[[#This Row],[Perdida $ por Usuario]]&gt;40, "Moderada","Leve"))</f>
        <v>Leve</v>
      </c>
      <c r="T1543" s="1" t="str">
        <f t="shared" si="24"/>
        <v>Hacker Group</v>
      </c>
      <c r="U1543" s="3" t="s">
        <v>15</v>
      </c>
      <c r="V1543" s="3" t="s">
        <v>37</v>
      </c>
      <c r="W1543" s="2">
        <v>52</v>
      </c>
      <c r="X1543" s="2" t="str">
        <f>IF(DatosLimpios[[#This Row],[Incident Resolution Time (in Hours)]]&gt;50,"Tardia",IF(DatosLimpios[[#This Row],[Incident Resolution Time (in Hours)]]&gt;20,"Media","Rapida" ))</f>
        <v>Tardia</v>
      </c>
    </row>
    <row r="1544" spans="1:24" x14ac:dyDescent="0.25">
      <c r="A1544" s="2">
        <v>1553</v>
      </c>
      <c r="B1544" s="3" t="s">
        <v>71</v>
      </c>
      <c r="C15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44" s="1" t="str">
        <f>IFERROR(VLOOKUP(DatosLimpios[[#This Row],[Paises]], TablaRegiones[],2,FALSE), "Otra")</f>
        <v>Asia</v>
      </c>
      <c r="E1544" s="2">
        <v>2017</v>
      </c>
      <c r="F1544" s="3" t="s">
        <v>39</v>
      </c>
      <c r="G1544" s="2">
        <f xml:space="preserve"> 2025 -DatosLimpios[[#This Row],[Year]]</f>
        <v>8</v>
      </c>
      <c r="H1544" s="1" t="str">
        <f>IF(TRIM(DatosLimpios[[#This Row],[Attack Type]])="","Unknown",PROPER(TRIM(LOWER(DatosLimpios[[#This Row],[Attack Type]]))))</f>
        <v>Ddos</v>
      </c>
      <c r="I1544" s="3" t="s">
        <v>23</v>
      </c>
      <c r="J154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44" s="11">
        <v>8689</v>
      </c>
      <c r="L1544" s="11">
        <f>IF(DatosLimpios[[#This Row],[Financial Loss (in Million $) ]]="",0,ABS(DatosLimpios[[#This Row],[Financial Loss (in Million $) ]]))*1000</f>
        <v>8689000</v>
      </c>
      <c r="M1544" s="11" t="str">
        <f>IF(DatosLimpios[[#This Row],[Perdida economica UNK]]&gt;4000000,"Alta", IF(DatosLimpios[[#This Row],[Perdida economica UNK]]&gt;100000,"Media", "Baja"))</f>
        <v>Alta</v>
      </c>
      <c r="N1544" s="18" t="s">
        <v>1592</v>
      </c>
      <c r="O1544" s="3" t="s">
        <v>36</v>
      </c>
      <c r="P1544" s="2">
        <f>IF(DatosLimpios[[#This Row],[Number of Affected Users]]="six hundred",600,VALUE(DatosLimpios[[#This Row],[Number of Affected Users]]))</f>
        <v>703035</v>
      </c>
      <c r="Q1544" s="2">
        <f>IF(DatosLimpios[[#This Row],[Number of Affected Users]]="six hundred",600,VALUE(DatosLimpios[[#This Row],[Number of Affected Users]]))</f>
        <v>703035</v>
      </c>
      <c r="R1544" s="11">
        <f>DatosLimpios[[#This Row],[Perdida economica UNK]] /DatosLimpios[[#This Row],[Nº de Usuarios Afectados]]</f>
        <v>12.359270875560961</v>
      </c>
      <c r="S1544" s="11" t="str">
        <f>IF(DatosLimpios[[#This Row],[Perdida $ por Usuario]]&gt;100, "Grave",IF(DatosLimpios[[#This Row],[Perdida $ por Usuario]]&gt;40, "Moderada","Leve"))</f>
        <v>Leve</v>
      </c>
      <c r="T1544" s="1" t="str">
        <f t="shared" si="24"/>
        <v>Unknown</v>
      </c>
      <c r="U1544" s="3" t="s">
        <v>15</v>
      </c>
      <c r="V1544" s="3" t="s">
        <v>49</v>
      </c>
      <c r="W1544" s="2">
        <v>15</v>
      </c>
      <c r="X1544" s="2" t="str">
        <f>IF(DatosLimpios[[#This Row],[Incident Resolution Time (in Hours)]]&gt;50,"Tardia",IF(DatosLimpios[[#This Row],[Incident Resolution Time (in Hours)]]&gt;20,"Media","Rapida" ))</f>
        <v>Rapida</v>
      </c>
    </row>
    <row r="1545" spans="1:24" x14ac:dyDescent="0.25">
      <c r="A1545" s="2">
        <v>1554</v>
      </c>
      <c r="B1545" s="3" t="s">
        <v>58</v>
      </c>
      <c r="C15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45" s="1" t="str">
        <f>IFERROR(VLOOKUP(DatosLimpios[[#This Row],[Paises]], TablaRegiones[],2,FALSE), "Otra")</f>
        <v>Oceanía</v>
      </c>
      <c r="E1545" s="2">
        <v>2022</v>
      </c>
      <c r="F1545" s="3" t="s">
        <v>50</v>
      </c>
      <c r="G1545" s="2">
        <f xml:space="preserve"> 2025 -DatosLimpios[[#This Row],[Year]]</f>
        <v>3</v>
      </c>
      <c r="H1545" s="1" t="str">
        <f>IF(TRIM(DatosLimpios[[#This Row],[Attack Type]])="","Unknown",PROPER(TRIM(LOWER(DatosLimpios[[#This Row],[Attack Type]]))))</f>
        <v>Phishing</v>
      </c>
      <c r="I1545" s="3" t="s">
        <v>69</v>
      </c>
      <c r="J154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45" s="11">
        <v>984</v>
      </c>
      <c r="L1545" s="11">
        <f>IF(DatosLimpios[[#This Row],[Financial Loss (in Million $) ]]="",0,ABS(DatosLimpios[[#This Row],[Financial Loss (in Million $) ]]))*1000</f>
        <v>984000</v>
      </c>
      <c r="M1545" s="11" t="str">
        <f>IF(DatosLimpios[[#This Row],[Perdida economica UNK]]&gt;4000000,"Alta", IF(DatosLimpios[[#This Row],[Perdida economica UNK]]&gt;100000,"Media", "Baja"))</f>
        <v>Media</v>
      </c>
      <c r="N1545" s="18" t="s">
        <v>1593</v>
      </c>
      <c r="O1545" s="3" t="s">
        <v>29</v>
      </c>
      <c r="P1545" s="2">
        <f>IF(DatosLimpios[[#This Row],[Number of Affected Users]]="six hundred",600,VALUE(DatosLimpios[[#This Row],[Number of Affected Users]]))</f>
        <v>580402</v>
      </c>
      <c r="Q1545" s="2">
        <f>IF(DatosLimpios[[#This Row],[Number of Affected Users]]="six hundred",600,VALUE(DatosLimpios[[#This Row],[Number of Affected Users]]))</f>
        <v>580402</v>
      </c>
      <c r="R1545" s="11">
        <f>DatosLimpios[[#This Row],[Perdida economica UNK]] /DatosLimpios[[#This Row],[Nº de Usuarios Afectados]]</f>
        <v>1.6953766527337948</v>
      </c>
      <c r="S1545" s="11" t="str">
        <f>IF(DatosLimpios[[#This Row],[Perdida $ por Usuario]]&gt;100, "Grave",IF(DatosLimpios[[#This Row],[Perdida $ por Usuario]]&gt;40, "Moderada","Leve"))</f>
        <v>Leve</v>
      </c>
      <c r="T1545" s="1" t="str">
        <f t="shared" si="24"/>
        <v>Nation-state</v>
      </c>
      <c r="U1545" s="3" t="s">
        <v>34</v>
      </c>
      <c r="V1545" s="3" t="s">
        <v>16</v>
      </c>
      <c r="W1545" s="2">
        <v>70</v>
      </c>
      <c r="X1545" s="2" t="str">
        <f>IF(DatosLimpios[[#This Row],[Incident Resolution Time (in Hours)]]&gt;50,"Tardia",IF(DatosLimpios[[#This Row],[Incident Resolution Time (in Hours)]]&gt;20,"Media","Rapida" ))</f>
        <v>Tardia</v>
      </c>
    </row>
    <row r="1546" spans="1:24" x14ac:dyDescent="0.25">
      <c r="A1546" s="2">
        <v>1555</v>
      </c>
      <c r="B1546" s="3" t="s">
        <v>41</v>
      </c>
      <c r="C15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46" s="1" t="str">
        <f>IFERROR(VLOOKUP(DatosLimpios[[#This Row],[Paises]], TablaRegiones[],2,FALSE), "Otra")</f>
        <v>Europa</v>
      </c>
      <c r="E1546" s="2">
        <v>2017</v>
      </c>
      <c r="F1546" s="3" t="s">
        <v>22</v>
      </c>
      <c r="G1546" s="2">
        <f xml:space="preserve"> 2025 -DatosLimpios[[#This Row],[Year]]</f>
        <v>8</v>
      </c>
      <c r="H1546" s="1" t="str">
        <f>IF(TRIM(DatosLimpios[[#This Row],[Attack Type]])="","Unknown",PROPER(TRIM(LOWER(DatosLimpios[[#This Row],[Attack Type]]))))</f>
        <v>Man-In-The-Middle</v>
      </c>
      <c r="I1546" s="3" t="s">
        <v>12</v>
      </c>
      <c r="J154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46" s="11">
        <v>4994</v>
      </c>
      <c r="L1546" s="11">
        <f>IF(DatosLimpios[[#This Row],[Financial Loss (in Million $) ]]="",0,ABS(DatosLimpios[[#This Row],[Financial Loss (in Million $) ]]))*1000</f>
        <v>4994000</v>
      </c>
      <c r="M1546" s="11" t="str">
        <f>IF(DatosLimpios[[#This Row],[Perdida economica UNK]]&gt;4000000,"Alta", IF(DatosLimpios[[#This Row],[Perdida economica UNK]]&gt;100000,"Media", "Baja"))</f>
        <v>Alta</v>
      </c>
      <c r="N1546" s="18" t="s">
        <v>1594</v>
      </c>
      <c r="O1546" s="3" t="s">
        <v>14</v>
      </c>
      <c r="P1546" s="2">
        <f>IF(DatosLimpios[[#This Row],[Number of Affected Users]]="six hundred",600,VALUE(DatosLimpios[[#This Row],[Number of Affected Users]]))</f>
        <v>640572</v>
      </c>
      <c r="Q1546" s="2">
        <f>IF(DatosLimpios[[#This Row],[Number of Affected Users]]="six hundred",600,VALUE(DatosLimpios[[#This Row],[Number of Affected Users]]))</f>
        <v>640572</v>
      </c>
      <c r="R1546" s="11">
        <f>DatosLimpios[[#This Row],[Perdida economica UNK]] /DatosLimpios[[#This Row],[Nº de Usuarios Afectados]]</f>
        <v>7.7961571845163382</v>
      </c>
      <c r="S1546" s="11" t="str">
        <f>IF(DatosLimpios[[#This Row],[Perdida $ por Usuario]]&gt;100, "Grave",IF(DatosLimpios[[#This Row],[Perdida $ por Usuario]]&gt;40, "Moderada","Leve"))</f>
        <v>Leve</v>
      </c>
      <c r="T1546" s="1" t="str">
        <f t="shared" si="24"/>
        <v>Hacker Group</v>
      </c>
      <c r="U1546" s="3" t="s">
        <v>34</v>
      </c>
      <c r="V1546" s="3" t="s">
        <v>49</v>
      </c>
      <c r="W1546" s="2">
        <v>51</v>
      </c>
      <c r="X1546" s="2" t="str">
        <f>IF(DatosLimpios[[#This Row],[Incident Resolution Time (in Hours)]]&gt;50,"Tardia",IF(DatosLimpios[[#This Row],[Incident Resolution Time (in Hours)]]&gt;20,"Media","Rapida" ))</f>
        <v>Tardia</v>
      </c>
    </row>
    <row r="1547" spans="1:24" x14ac:dyDescent="0.25">
      <c r="A1547" s="2">
        <v>1556</v>
      </c>
      <c r="B1547" s="3" t="s">
        <v>71</v>
      </c>
      <c r="C15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47" s="1" t="str">
        <f>IFERROR(VLOOKUP(DatosLimpios[[#This Row],[Paises]], TablaRegiones[],2,FALSE), "Otra")</f>
        <v>Asia</v>
      </c>
      <c r="E1547" s="2">
        <v>2023</v>
      </c>
      <c r="F1547" s="3" t="s">
        <v>50</v>
      </c>
      <c r="G1547" s="2">
        <f xml:space="preserve"> 2025 -DatosLimpios[[#This Row],[Year]]</f>
        <v>2</v>
      </c>
      <c r="H1547" s="1" t="str">
        <f>IF(TRIM(DatosLimpios[[#This Row],[Attack Type]])="","Unknown",PROPER(TRIM(LOWER(DatosLimpios[[#This Row],[Attack Type]]))))</f>
        <v>Phishing</v>
      </c>
      <c r="I1547" s="3" t="s">
        <v>46</v>
      </c>
      <c r="J154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47" s="11">
        <v>7513</v>
      </c>
      <c r="L1547" s="11">
        <f>IF(DatosLimpios[[#This Row],[Financial Loss (in Million $) ]]="",0,ABS(DatosLimpios[[#This Row],[Financial Loss (in Million $) ]]))*1000</f>
        <v>7513000</v>
      </c>
      <c r="M1547" s="11" t="str">
        <f>IF(DatosLimpios[[#This Row],[Perdida economica UNK]]&gt;4000000,"Alta", IF(DatosLimpios[[#This Row],[Perdida economica UNK]]&gt;100000,"Media", "Baja"))</f>
        <v>Alta</v>
      </c>
      <c r="N1547" s="18" t="s">
        <v>1595</v>
      </c>
      <c r="O1547" s="3" t="s">
        <v>14</v>
      </c>
      <c r="P1547" s="2">
        <f>IF(DatosLimpios[[#This Row],[Number of Affected Users]]="six hundred",600,VALUE(DatosLimpios[[#This Row],[Number of Affected Users]]))</f>
        <v>85528</v>
      </c>
      <c r="Q1547" s="2">
        <f>IF(DatosLimpios[[#This Row],[Number of Affected Users]]="six hundred",600,VALUE(DatosLimpios[[#This Row],[Number of Affected Users]]))</f>
        <v>85528</v>
      </c>
      <c r="R1547" s="11">
        <f>DatosLimpios[[#This Row],[Perdida economica UNK]] /DatosLimpios[[#This Row],[Nº de Usuarios Afectados]]</f>
        <v>87.842577869235811</v>
      </c>
      <c r="S1547" s="11" t="str">
        <f>IF(DatosLimpios[[#This Row],[Perdida $ por Usuario]]&gt;100, "Grave",IF(DatosLimpios[[#This Row],[Perdida $ por Usuario]]&gt;40, "Moderada","Leve"))</f>
        <v>Moderada</v>
      </c>
      <c r="T1547" s="1" t="str">
        <f t="shared" si="24"/>
        <v>Hacker Group</v>
      </c>
      <c r="U1547" s="3" t="s">
        <v>34</v>
      </c>
      <c r="V1547" s="3" t="s">
        <v>16</v>
      </c>
      <c r="W1547" s="2">
        <v>55</v>
      </c>
      <c r="X1547" s="2" t="str">
        <f>IF(DatosLimpios[[#This Row],[Incident Resolution Time (in Hours)]]&gt;50,"Tardia",IF(DatosLimpios[[#This Row],[Incident Resolution Time (in Hours)]]&gt;20,"Media","Rapida" ))</f>
        <v>Tardia</v>
      </c>
    </row>
    <row r="1548" spans="1:24" x14ac:dyDescent="0.25">
      <c r="A1548" s="2">
        <v>1557</v>
      </c>
      <c r="B1548" s="3" t="s">
        <v>26</v>
      </c>
      <c r="C15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548" s="1" t="str">
        <f>IFERROR(VLOOKUP(DatosLimpios[[#This Row],[Paises]], TablaRegiones[],2,FALSE), "Otra")</f>
        <v>Europa</v>
      </c>
      <c r="E1548" s="2">
        <v>2024</v>
      </c>
      <c r="F1548" s="3" t="s">
        <v>63</v>
      </c>
      <c r="G1548" s="2">
        <f xml:space="preserve"> 2025 -DatosLimpios[[#This Row],[Year]]</f>
        <v>1</v>
      </c>
      <c r="H1548" s="1" t="str">
        <f>IF(TRIM(DatosLimpios[[#This Row],[Attack Type]])="","Unknown",PROPER(TRIM(LOWER(DatosLimpios[[#This Row],[Attack Type]]))))</f>
        <v>Malware</v>
      </c>
      <c r="I1548" s="3" t="s">
        <v>47</v>
      </c>
      <c r="J154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48" s="11">
        <v>3321</v>
      </c>
      <c r="L1548" s="11">
        <f>IF(DatosLimpios[[#This Row],[Financial Loss (in Million $) ]]="",0,ABS(DatosLimpios[[#This Row],[Financial Loss (in Million $) ]]))*1000</f>
        <v>3321000</v>
      </c>
      <c r="M1548" s="11" t="str">
        <f>IF(DatosLimpios[[#This Row],[Perdida economica UNK]]&gt;4000000,"Alta", IF(DatosLimpios[[#This Row],[Perdida economica UNK]]&gt;100000,"Media", "Baja"))</f>
        <v>Media</v>
      </c>
      <c r="N1548" s="18" t="s">
        <v>1596</v>
      </c>
      <c r="O1548" s="3" t="s">
        <v>36</v>
      </c>
      <c r="P1548" s="2">
        <f>IF(DatosLimpios[[#This Row],[Number of Affected Users]]="six hundred",600,VALUE(DatosLimpios[[#This Row],[Number of Affected Users]]))</f>
        <v>79940</v>
      </c>
      <c r="Q1548" s="2">
        <f>IF(DatosLimpios[[#This Row],[Number of Affected Users]]="six hundred",600,VALUE(DatosLimpios[[#This Row],[Number of Affected Users]]))</f>
        <v>79940</v>
      </c>
      <c r="R1548" s="11">
        <f>DatosLimpios[[#This Row],[Perdida economica UNK]] /DatosLimpios[[#This Row],[Nº de Usuarios Afectados]]</f>
        <v>41.543657743307477</v>
      </c>
      <c r="S1548" s="11" t="str">
        <f>IF(DatosLimpios[[#This Row],[Perdida $ por Usuario]]&gt;100, "Grave",IF(DatosLimpios[[#This Row],[Perdida $ por Usuario]]&gt;40, "Moderada","Leve"))</f>
        <v>Moderada</v>
      </c>
      <c r="T1548" s="1" t="str">
        <f t="shared" si="24"/>
        <v>Unknown</v>
      </c>
      <c r="U1548" s="3" t="s">
        <v>52</v>
      </c>
      <c r="V1548" s="3" t="s">
        <v>49</v>
      </c>
      <c r="W1548" s="2">
        <v>64</v>
      </c>
      <c r="X1548" s="2" t="str">
        <f>IF(DatosLimpios[[#This Row],[Incident Resolution Time (in Hours)]]&gt;50,"Tardia",IF(DatosLimpios[[#This Row],[Incident Resolution Time (in Hours)]]&gt;20,"Media","Rapida" ))</f>
        <v>Tardia</v>
      </c>
    </row>
    <row r="1549" spans="1:24" x14ac:dyDescent="0.25">
      <c r="A1549" s="2">
        <v>1558</v>
      </c>
      <c r="B1549" s="3" t="s">
        <v>10</v>
      </c>
      <c r="C15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49" s="1" t="str">
        <f>IFERROR(VLOOKUP(DatosLimpios[[#This Row],[Paises]], TablaRegiones[],2,FALSE), "Otra")</f>
        <v>Asia</v>
      </c>
      <c r="E1549" s="2">
        <v>2023</v>
      </c>
      <c r="F1549" s="3" t="s">
        <v>42</v>
      </c>
      <c r="G1549" s="2">
        <f xml:space="preserve"> 2025 -DatosLimpios[[#This Row],[Year]]</f>
        <v>2</v>
      </c>
      <c r="H1549" s="1" t="str">
        <f>IF(TRIM(DatosLimpios[[#This Row],[Attack Type]])="","Unknown",PROPER(TRIM(LOWER(DatosLimpios[[#This Row],[Attack Type]]))))</f>
        <v>Sql Injection</v>
      </c>
      <c r="I1549" s="3" t="s">
        <v>27</v>
      </c>
      <c r="J154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549" s="11">
        <v>5441</v>
      </c>
      <c r="L1549" s="11">
        <f>IF(DatosLimpios[[#This Row],[Financial Loss (in Million $) ]]="",0,ABS(DatosLimpios[[#This Row],[Financial Loss (in Million $) ]]))*1000</f>
        <v>5441000</v>
      </c>
      <c r="M1549" s="11" t="str">
        <f>IF(DatosLimpios[[#This Row],[Perdida economica UNK]]&gt;4000000,"Alta", IF(DatosLimpios[[#This Row],[Perdida economica UNK]]&gt;100000,"Media", "Baja"))</f>
        <v>Alta</v>
      </c>
      <c r="N1549" s="18" t="s">
        <v>1597</v>
      </c>
      <c r="O1549" s="3" t="s">
        <v>14</v>
      </c>
      <c r="P1549" s="2">
        <f>IF(DatosLimpios[[#This Row],[Number of Affected Users]]="six hundred",600,VALUE(DatosLimpios[[#This Row],[Number of Affected Users]]))</f>
        <v>215401</v>
      </c>
      <c r="Q1549" s="2">
        <f>IF(DatosLimpios[[#This Row],[Number of Affected Users]]="six hundred",600,VALUE(DatosLimpios[[#This Row],[Number of Affected Users]]))</f>
        <v>215401</v>
      </c>
      <c r="R1549" s="11">
        <f>DatosLimpios[[#This Row],[Perdida economica UNK]] /DatosLimpios[[#This Row],[Nº de Usuarios Afectados]]</f>
        <v>25.259864160333517</v>
      </c>
      <c r="S1549" s="11" t="str">
        <f>IF(DatosLimpios[[#This Row],[Perdida $ por Usuario]]&gt;100, "Grave",IF(DatosLimpios[[#This Row],[Perdida $ por Usuario]]&gt;40, "Moderada","Leve"))</f>
        <v>Leve</v>
      </c>
      <c r="T1549" s="1" t="str">
        <f t="shared" si="24"/>
        <v>Hacker Group</v>
      </c>
      <c r="U1549" s="3" t="s">
        <v>34</v>
      </c>
      <c r="V1549" s="3" t="s">
        <v>16</v>
      </c>
      <c r="W1549" s="2">
        <v>50</v>
      </c>
      <c r="X1549" s="2" t="str">
        <f>IF(DatosLimpios[[#This Row],[Incident Resolution Time (in Hours)]]&gt;50,"Tardia",IF(DatosLimpios[[#This Row],[Incident Resolution Time (in Hours)]]&gt;20,"Media","Rapida" ))</f>
        <v>Media</v>
      </c>
    </row>
    <row r="1550" spans="1:24" x14ac:dyDescent="0.25">
      <c r="A1550" s="2">
        <v>1559</v>
      </c>
      <c r="B1550" s="3" t="s">
        <v>41</v>
      </c>
      <c r="C15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50" s="1" t="str">
        <f>IFERROR(VLOOKUP(DatosLimpios[[#This Row],[Paises]], TablaRegiones[],2,FALSE), "Otra")</f>
        <v>Europa</v>
      </c>
      <c r="E1550" s="2">
        <v>2018</v>
      </c>
      <c r="F1550" s="3" t="s">
        <v>63</v>
      </c>
      <c r="G1550" s="2">
        <f xml:space="preserve"> 2025 -DatosLimpios[[#This Row],[Year]]</f>
        <v>7</v>
      </c>
      <c r="H1550" s="1" t="str">
        <f>IF(TRIM(DatosLimpios[[#This Row],[Attack Type]])="","Unknown",PROPER(TRIM(LOWER(DatosLimpios[[#This Row],[Attack Type]]))))</f>
        <v>Malware</v>
      </c>
      <c r="I1550" s="3" t="s">
        <v>23</v>
      </c>
      <c r="J155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50" s="11">
        <v>5956</v>
      </c>
      <c r="L1550" s="11">
        <f>IF(DatosLimpios[[#This Row],[Financial Loss (in Million $) ]]="",0,ABS(DatosLimpios[[#This Row],[Financial Loss (in Million $) ]]))*1000</f>
        <v>5956000</v>
      </c>
      <c r="M1550" s="11" t="str">
        <f>IF(DatosLimpios[[#This Row],[Perdida economica UNK]]&gt;4000000,"Alta", IF(DatosLimpios[[#This Row],[Perdida economica UNK]]&gt;100000,"Media", "Baja"))</f>
        <v>Alta</v>
      </c>
      <c r="N1550" s="18" t="s">
        <v>1598</v>
      </c>
      <c r="O1550" s="3" t="s">
        <v>29</v>
      </c>
      <c r="P1550" s="2">
        <f>IF(DatosLimpios[[#This Row],[Number of Affected Users]]="six hundred",600,VALUE(DatosLimpios[[#This Row],[Number of Affected Users]]))</f>
        <v>450313</v>
      </c>
      <c r="Q1550" s="2">
        <f>IF(DatosLimpios[[#This Row],[Number of Affected Users]]="six hundred",600,VALUE(DatosLimpios[[#This Row],[Number of Affected Users]]))</f>
        <v>450313</v>
      </c>
      <c r="R1550" s="11">
        <f>DatosLimpios[[#This Row],[Perdida economica UNK]] /DatosLimpios[[#This Row],[Nº de Usuarios Afectados]]</f>
        <v>13.226355890236347</v>
      </c>
      <c r="S1550" s="11" t="str">
        <f>IF(DatosLimpios[[#This Row],[Perdida $ por Usuario]]&gt;100, "Grave",IF(DatosLimpios[[#This Row],[Perdida $ por Usuario]]&gt;40, "Moderada","Leve"))</f>
        <v>Leve</v>
      </c>
      <c r="T1550" s="1" t="str">
        <f t="shared" si="24"/>
        <v>Nation-state</v>
      </c>
      <c r="U1550" s="3" t="s">
        <v>52</v>
      </c>
      <c r="V1550" s="3" t="s">
        <v>31</v>
      </c>
      <c r="W1550" s="2">
        <v>26</v>
      </c>
      <c r="X1550" s="2" t="str">
        <f>IF(DatosLimpios[[#This Row],[Incident Resolution Time (in Hours)]]&gt;50,"Tardia",IF(DatosLimpios[[#This Row],[Incident Resolution Time (in Hours)]]&gt;20,"Media","Rapida" ))</f>
        <v>Media</v>
      </c>
    </row>
    <row r="1551" spans="1:24" x14ac:dyDescent="0.25">
      <c r="A1551" s="2">
        <v>1560</v>
      </c>
      <c r="B1551" s="3" t="s">
        <v>58</v>
      </c>
      <c r="C15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51" s="1" t="str">
        <f>IFERROR(VLOOKUP(DatosLimpios[[#This Row],[Paises]], TablaRegiones[],2,FALSE), "Otra")</f>
        <v>Oceanía</v>
      </c>
      <c r="E1551" s="2">
        <v>2016</v>
      </c>
      <c r="F1551" s="3" t="s">
        <v>63</v>
      </c>
      <c r="G1551" s="2">
        <f xml:space="preserve"> 2025 -DatosLimpios[[#This Row],[Year]]</f>
        <v>9</v>
      </c>
      <c r="H1551" s="1" t="str">
        <f>IF(TRIM(DatosLimpios[[#This Row],[Attack Type]])="","Unknown",PROPER(TRIM(LOWER(DatosLimpios[[#This Row],[Attack Type]]))))</f>
        <v>Malware</v>
      </c>
      <c r="I1551" s="3" t="s">
        <v>18</v>
      </c>
      <c r="J155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51" s="11">
        <v>4571</v>
      </c>
      <c r="L1551" s="11">
        <f>IF(DatosLimpios[[#This Row],[Financial Loss (in Million $) ]]="",0,ABS(DatosLimpios[[#This Row],[Financial Loss (in Million $) ]]))*1000</f>
        <v>4571000</v>
      </c>
      <c r="M1551" s="11" t="str">
        <f>IF(DatosLimpios[[#This Row],[Perdida economica UNK]]&gt;4000000,"Alta", IF(DatosLimpios[[#This Row],[Perdida economica UNK]]&gt;100000,"Media", "Baja"))</f>
        <v>Alta</v>
      </c>
      <c r="N1551" s="18" t="s">
        <v>1599</v>
      </c>
      <c r="O1551" s="3" t="s">
        <v>29</v>
      </c>
      <c r="P1551" s="2">
        <f>IF(DatosLimpios[[#This Row],[Number of Affected Users]]="six hundred",600,VALUE(DatosLimpios[[#This Row],[Number of Affected Users]]))</f>
        <v>461668</v>
      </c>
      <c r="Q1551" s="2">
        <f>IF(DatosLimpios[[#This Row],[Number of Affected Users]]="six hundred",600,VALUE(DatosLimpios[[#This Row],[Number of Affected Users]]))</f>
        <v>461668</v>
      </c>
      <c r="R1551" s="11">
        <f>DatosLimpios[[#This Row],[Perdida economica UNK]] /DatosLimpios[[#This Row],[Nº de Usuarios Afectados]]</f>
        <v>9.9010544373879057</v>
      </c>
      <c r="S1551" s="11" t="str">
        <f>IF(DatosLimpios[[#This Row],[Perdida $ por Usuario]]&gt;100, "Grave",IF(DatosLimpios[[#This Row],[Perdida $ por Usuario]]&gt;40, "Moderada","Leve"))</f>
        <v>Leve</v>
      </c>
      <c r="T1551" s="1" t="str">
        <f t="shared" si="24"/>
        <v>Nation-state</v>
      </c>
      <c r="U1551" s="3" t="s">
        <v>15</v>
      </c>
      <c r="V1551" s="3" t="s">
        <v>49</v>
      </c>
      <c r="W1551" s="2">
        <v>10</v>
      </c>
      <c r="X1551" s="2" t="str">
        <f>IF(DatosLimpios[[#This Row],[Incident Resolution Time (in Hours)]]&gt;50,"Tardia",IF(DatosLimpios[[#This Row],[Incident Resolution Time (in Hours)]]&gt;20,"Media","Rapida" ))</f>
        <v>Rapida</v>
      </c>
    </row>
    <row r="1552" spans="1:24" x14ac:dyDescent="0.25">
      <c r="A1552" s="2">
        <v>1561</v>
      </c>
      <c r="B1552" s="3" t="s">
        <v>41</v>
      </c>
      <c r="C15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52" s="1" t="str">
        <f>IFERROR(VLOOKUP(DatosLimpios[[#This Row],[Paises]], TablaRegiones[],2,FALSE), "Otra")</f>
        <v>Europa</v>
      </c>
      <c r="E1552" s="2">
        <v>2021</v>
      </c>
      <c r="F1552" s="3" t="s">
        <v>22</v>
      </c>
      <c r="G1552" s="2">
        <f xml:space="preserve"> 2025 -DatosLimpios[[#This Row],[Year]]</f>
        <v>4</v>
      </c>
      <c r="H1552" s="1" t="str">
        <f>IF(TRIM(DatosLimpios[[#This Row],[Attack Type]])="","Unknown",PROPER(TRIM(LOWER(DatosLimpios[[#This Row],[Attack Type]]))))</f>
        <v>Man-In-The-Middle</v>
      </c>
      <c r="I1552" s="3" t="s">
        <v>46</v>
      </c>
      <c r="J155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52" s="11">
        <v>494</v>
      </c>
      <c r="L1552" s="11">
        <f>IF(DatosLimpios[[#This Row],[Financial Loss (in Million $) ]]="",0,ABS(DatosLimpios[[#This Row],[Financial Loss (in Million $) ]]))*1000</f>
        <v>494000</v>
      </c>
      <c r="M1552" s="11" t="str">
        <f>IF(DatosLimpios[[#This Row],[Perdida economica UNK]]&gt;4000000,"Alta", IF(DatosLimpios[[#This Row],[Perdida economica UNK]]&gt;100000,"Media", "Baja"))</f>
        <v>Media</v>
      </c>
      <c r="N1552" s="18" t="s">
        <v>1600</v>
      </c>
      <c r="O1552" s="3" t="s">
        <v>33</v>
      </c>
      <c r="P1552" s="2">
        <f>IF(DatosLimpios[[#This Row],[Number of Affected Users]]="six hundred",600,VALUE(DatosLimpios[[#This Row],[Number of Affected Users]]))</f>
        <v>71156</v>
      </c>
      <c r="Q1552" s="2">
        <f>IF(DatosLimpios[[#This Row],[Number of Affected Users]]="six hundred",600,VALUE(DatosLimpios[[#This Row],[Number of Affected Users]]))</f>
        <v>71156</v>
      </c>
      <c r="R1552" s="11">
        <f>DatosLimpios[[#This Row],[Perdida economica UNK]] /DatosLimpios[[#This Row],[Nº de Usuarios Afectados]]</f>
        <v>6.9424925515768168</v>
      </c>
      <c r="S1552" s="11" t="str">
        <f>IF(DatosLimpios[[#This Row],[Perdida $ por Usuario]]&gt;100, "Grave",IF(DatosLimpios[[#This Row],[Perdida $ por Usuario]]&gt;40, "Moderada","Leve"))</f>
        <v>Leve</v>
      </c>
      <c r="T1552" s="1" t="str">
        <f t="shared" si="24"/>
        <v>Insider</v>
      </c>
      <c r="U1552" s="3" t="s">
        <v>34</v>
      </c>
      <c r="V1552" s="3" t="s">
        <v>57</v>
      </c>
      <c r="W1552" s="2">
        <v>34</v>
      </c>
      <c r="X1552" s="2" t="str">
        <f>IF(DatosLimpios[[#This Row],[Incident Resolution Time (in Hours)]]&gt;50,"Tardia",IF(DatosLimpios[[#This Row],[Incident Resolution Time (in Hours)]]&gt;20,"Media","Rapida" ))</f>
        <v>Media</v>
      </c>
    </row>
    <row r="1553" spans="1:24" x14ac:dyDescent="0.25">
      <c r="A1553" s="2">
        <v>1562</v>
      </c>
      <c r="B1553" s="3" t="s">
        <v>45</v>
      </c>
      <c r="C15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53" s="1" t="str">
        <f>IFERROR(VLOOKUP(DatosLimpios[[#This Row],[Paises]], TablaRegiones[],2,FALSE), "Otra")</f>
        <v>Asia</v>
      </c>
      <c r="E1553" s="2">
        <v>2017</v>
      </c>
      <c r="F1553" s="3" t="s">
        <v>17</v>
      </c>
      <c r="G1553" s="2">
        <f xml:space="preserve"> 2025 -DatosLimpios[[#This Row],[Year]]</f>
        <v>8</v>
      </c>
      <c r="H1553" s="1" t="str">
        <f>IF(TRIM(DatosLimpios[[#This Row],[Attack Type]])="","Unknown",PROPER(TRIM(LOWER(DatosLimpios[[#This Row],[Attack Type]]))))</f>
        <v>Ransomware</v>
      </c>
      <c r="I1553" s="3" t="s">
        <v>69</v>
      </c>
      <c r="J155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53" s="11">
        <v>8947</v>
      </c>
      <c r="L1553" s="11">
        <f>IF(DatosLimpios[[#This Row],[Financial Loss (in Million $) ]]="",0,ABS(DatosLimpios[[#This Row],[Financial Loss (in Million $) ]]))*1000</f>
        <v>8947000</v>
      </c>
      <c r="M1553" s="11" t="str">
        <f>IF(DatosLimpios[[#This Row],[Perdida economica UNK]]&gt;4000000,"Alta", IF(DatosLimpios[[#This Row],[Perdida economica UNK]]&gt;100000,"Media", "Baja"))</f>
        <v>Alta</v>
      </c>
      <c r="N1553" s="18" t="s">
        <v>1601</v>
      </c>
      <c r="O1553" s="3" t="s">
        <v>36</v>
      </c>
      <c r="P1553" s="2">
        <f>IF(DatosLimpios[[#This Row],[Number of Affected Users]]="six hundred",600,VALUE(DatosLimpios[[#This Row],[Number of Affected Users]]))</f>
        <v>201732</v>
      </c>
      <c r="Q1553" s="2">
        <f>IF(DatosLimpios[[#This Row],[Number of Affected Users]]="six hundred",600,VALUE(DatosLimpios[[#This Row],[Number of Affected Users]]))</f>
        <v>201732</v>
      </c>
      <c r="R1553" s="11">
        <f>DatosLimpios[[#This Row],[Perdida economica UNK]] /DatosLimpios[[#This Row],[Nº de Usuarios Afectados]]</f>
        <v>44.350921023932742</v>
      </c>
      <c r="S1553" s="11" t="str">
        <f>IF(DatosLimpios[[#This Row],[Perdida $ por Usuario]]&gt;100, "Grave",IF(DatosLimpios[[#This Row],[Perdida $ por Usuario]]&gt;40, "Moderada","Leve"))</f>
        <v>Moderada</v>
      </c>
      <c r="T1553" s="1" t="str">
        <f t="shared" si="24"/>
        <v>Unknown</v>
      </c>
      <c r="U1553" s="3" t="s">
        <v>52</v>
      </c>
      <c r="V1553" s="3" t="s">
        <v>37</v>
      </c>
      <c r="W1553" s="2">
        <v>39</v>
      </c>
      <c r="X1553" s="2" t="str">
        <f>IF(DatosLimpios[[#This Row],[Incident Resolution Time (in Hours)]]&gt;50,"Tardia",IF(DatosLimpios[[#This Row],[Incident Resolution Time (in Hours)]]&gt;20,"Media","Rapida" ))</f>
        <v>Media</v>
      </c>
    </row>
    <row r="1554" spans="1:24" x14ac:dyDescent="0.25">
      <c r="A1554" s="2">
        <v>1563</v>
      </c>
      <c r="B1554" s="3" t="s">
        <v>60</v>
      </c>
      <c r="C15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554" s="1" t="str">
        <f>IFERROR(VLOOKUP(DatosLimpios[[#This Row],[Paises]], TablaRegiones[],2,FALSE), "Otra")</f>
        <v>Asia</v>
      </c>
      <c r="E1554" s="2">
        <v>2018</v>
      </c>
      <c r="F1554" s="3" t="s">
        <v>22</v>
      </c>
      <c r="G1554" s="2">
        <f xml:space="preserve"> 2025 -DatosLimpios[[#This Row],[Year]]</f>
        <v>7</v>
      </c>
      <c r="H1554" s="1" t="str">
        <f>IF(TRIM(DatosLimpios[[#This Row],[Attack Type]])="","Unknown",PROPER(TRIM(LOWER(DatosLimpios[[#This Row],[Attack Type]]))))</f>
        <v>Man-In-The-Middle</v>
      </c>
      <c r="I1554" s="3" t="s">
        <v>69</v>
      </c>
      <c r="J155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54" s="11">
        <v>4591</v>
      </c>
      <c r="L1554" s="11">
        <f>IF(DatosLimpios[[#This Row],[Financial Loss (in Million $) ]]="",0,ABS(DatosLimpios[[#This Row],[Financial Loss (in Million $) ]]))*1000</f>
        <v>4591000</v>
      </c>
      <c r="M1554" s="11" t="str">
        <f>IF(DatosLimpios[[#This Row],[Perdida economica UNK]]&gt;4000000,"Alta", IF(DatosLimpios[[#This Row],[Perdida economica UNK]]&gt;100000,"Media", "Baja"))</f>
        <v>Alta</v>
      </c>
      <c r="N1554" s="18" t="s">
        <v>1602</v>
      </c>
      <c r="O1554" s="3" t="s">
        <v>29</v>
      </c>
      <c r="P1554" s="2">
        <f>IF(DatosLimpios[[#This Row],[Number of Affected Users]]="six hundred",600,VALUE(DatosLimpios[[#This Row],[Number of Affected Users]]))</f>
        <v>322132</v>
      </c>
      <c r="Q1554" s="2">
        <f>IF(DatosLimpios[[#This Row],[Number of Affected Users]]="six hundred",600,VALUE(DatosLimpios[[#This Row],[Number of Affected Users]]))</f>
        <v>322132</v>
      </c>
      <c r="R1554" s="11">
        <f>DatosLimpios[[#This Row],[Perdida economica UNK]] /DatosLimpios[[#This Row],[Nº de Usuarios Afectados]]</f>
        <v>14.251921572523065</v>
      </c>
      <c r="S1554" s="11" t="str">
        <f>IF(DatosLimpios[[#This Row],[Perdida $ por Usuario]]&gt;100, "Grave",IF(DatosLimpios[[#This Row],[Perdida $ por Usuario]]&gt;40, "Moderada","Leve"))</f>
        <v>Leve</v>
      </c>
      <c r="T1554" s="1" t="str">
        <f t="shared" si="24"/>
        <v>Nation-state</v>
      </c>
      <c r="U1554" s="3" t="s">
        <v>25</v>
      </c>
      <c r="V1554" s="3" t="s">
        <v>57</v>
      </c>
      <c r="W1554" s="2">
        <v>44</v>
      </c>
      <c r="X1554" s="2" t="str">
        <f>IF(DatosLimpios[[#This Row],[Incident Resolution Time (in Hours)]]&gt;50,"Tardia",IF(DatosLimpios[[#This Row],[Incident Resolution Time (in Hours)]]&gt;20,"Media","Rapida" ))</f>
        <v>Media</v>
      </c>
    </row>
    <row r="1555" spans="1:24" x14ac:dyDescent="0.25">
      <c r="A1555" s="2">
        <v>1564</v>
      </c>
      <c r="B1555" s="3" t="s">
        <v>71</v>
      </c>
      <c r="C15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55" s="1" t="str">
        <f>IFERROR(VLOOKUP(DatosLimpios[[#This Row],[Paises]], TablaRegiones[],2,FALSE), "Otra")</f>
        <v>Asia</v>
      </c>
      <c r="E1555" s="2">
        <v>2021</v>
      </c>
      <c r="F1555" s="3" t="s">
        <v>50</v>
      </c>
      <c r="G1555" s="2">
        <f xml:space="preserve"> 2025 -DatosLimpios[[#This Row],[Year]]</f>
        <v>4</v>
      </c>
      <c r="H1555" s="1" t="str">
        <f>IF(TRIM(DatosLimpios[[#This Row],[Attack Type]])="","Unknown",PROPER(TRIM(LOWER(DatosLimpios[[#This Row],[Attack Type]]))))</f>
        <v>Phishing</v>
      </c>
      <c r="I1555" s="3" t="s">
        <v>46</v>
      </c>
      <c r="J155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55" s="11">
        <v>8285</v>
      </c>
      <c r="L1555" s="11">
        <f>IF(DatosLimpios[[#This Row],[Financial Loss (in Million $) ]]="",0,ABS(DatosLimpios[[#This Row],[Financial Loss (in Million $) ]]))*1000</f>
        <v>8285000</v>
      </c>
      <c r="M1555" s="11" t="str">
        <f>IF(DatosLimpios[[#This Row],[Perdida economica UNK]]&gt;4000000,"Alta", IF(DatosLimpios[[#This Row],[Perdida economica UNK]]&gt;100000,"Media", "Baja"))</f>
        <v>Alta</v>
      </c>
      <c r="N1555" s="18" t="s">
        <v>1603</v>
      </c>
      <c r="O1555" s="3" t="s">
        <v>33</v>
      </c>
      <c r="P1555" s="2">
        <f>IF(DatosLimpios[[#This Row],[Number of Affected Users]]="six hundred",600,VALUE(DatosLimpios[[#This Row],[Number of Affected Users]]))</f>
        <v>854309</v>
      </c>
      <c r="Q1555" s="2">
        <f>IF(DatosLimpios[[#This Row],[Number of Affected Users]]="six hundred",600,VALUE(DatosLimpios[[#This Row],[Number of Affected Users]]))</f>
        <v>854309</v>
      </c>
      <c r="R1555" s="11">
        <f>DatosLimpios[[#This Row],[Perdida economica UNK]] /DatosLimpios[[#This Row],[Nº de Usuarios Afectados]]</f>
        <v>9.697896194468278</v>
      </c>
      <c r="S1555" s="11" t="str">
        <f>IF(DatosLimpios[[#This Row],[Perdida $ por Usuario]]&gt;100, "Grave",IF(DatosLimpios[[#This Row],[Perdida $ por Usuario]]&gt;40, "Moderada","Leve"))</f>
        <v>Leve</v>
      </c>
      <c r="T1555" s="1" t="str">
        <f t="shared" si="24"/>
        <v>Insider</v>
      </c>
      <c r="U1555" s="3" t="s">
        <v>52</v>
      </c>
      <c r="V1555" s="3" t="s">
        <v>37</v>
      </c>
      <c r="W1555" s="2">
        <v>16</v>
      </c>
      <c r="X1555" s="2" t="str">
        <f>IF(DatosLimpios[[#This Row],[Incident Resolution Time (in Hours)]]&gt;50,"Tardia",IF(DatosLimpios[[#This Row],[Incident Resolution Time (in Hours)]]&gt;20,"Media","Rapida" ))</f>
        <v>Rapida</v>
      </c>
    </row>
    <row r="1556" spans="1:24" x14ac:dyDescent="0.25">
      <c r="A1556" s="2">
        <v>1565</v>
      </c>
      <c r="B1556" s="3" t="s">
        <v>87</v>
      </c>
      <c r="C15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56" s="1" t="str">
        <f>IFERROR(VLOOKUP(DatosLimpios[[#This Row],[Paises]], TablaRegiones[],2,FALSE), "Otra")</f>
        <v>América</v>
      </c>
      <c r="E1556" s="2">
        <v>2016</v>
      </c>
      <c r="F1556" s="3" t="s">
        <v>50</v>
      </c>
      <c r="G1556" s="2">
        <f xml:space="preserve"> 2025 -DatosLimpios[[#This Row],[Year]]</f>
        <v>9</v>
      </c>
      <c r="H1556" s="1" t="str">
        <f>IF(TRIM(DatosLimpios[[#This Row],[Attack Type]])="","Unknown",PROPER(TRIM(LOWER(DatosLimpios[[#This Row],[Attack Type]]))))</f>
        <v>Phishing</v>
      </c>
      <c r="I1556" s="3" t="s">
        <v>18</v>
      </c>
      <c r="J155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56" s="11">
        <v>8985</v>
      </c>
      <c r="L1556" s="11">
        <f>IF(DatosLimpios[[#This Row],[Financial Loss (in Million $) ]]="",0,ABS(DatosLimpios[[#This Row],[Financial Loss (in Million $) ]]))*1000</f>
        <v>8985000</v>
      </c>
      <c r="M1556" s="11" t="str">
        <f>IF(DatosLimpios[[#This Row],[Perdida economica UNK]]&gt;4000000,"Alta", IF(DatosLimpios[[#This Row],[Perdida economica UNK]]&gt;100000,"Media", "Baja"))</f>
        <v>Alta</v>
      </c>
      <c r="N1556" s="18" t="s">
        <v>1604</v>
      </c>
      <c r="O1556" s="3" t="s">
        <v>33</v>
      </c>
      <c r="P1556" s="2">
        <f>IF(DatosLimpios[[#This Row],[Number of Affected Users]]="six hundred",600,VALUE(DatosLimpios[[#This Row],[Number of Affected Users]]))</f>
        <v>998085</v>
      </c>
      <c r="Q1556" s="2">
        <f>IF(DatosLimpios[[#This Row],[Number of Affected Users]]="six hundred",600,VALUE(DatosLimpios[[#This Row],[Number of Affected Users]]))</f>
        <v>998085</v>
      </c>
      <c r="R1556" s="11">
        <f>DatosLimpios[[#This Row],[Perdida economica UNK]] /DatosLimpios[[#This Row],[Nº de Usuarios Afectados]]</f>
        <v>9.0022392882369733</v>
      </c>
      <c r="S1556" s="11" t="str">
        <f>IF(DatosLimpios[[#This Row],[Perdida $ por Usuario]]&gt;100, "Grave",IF(DatosLimpios[[#This Row],[Perdida $ por Usuario]]&gt;40, "Moderada","Leve"))</f>
        <v>Leve</v>
      </c>
      <c r="T1556" s="1" t="str">
        <f t="shared" si="24"/>
        <v>Insider</v>
      </c>
      <c r="U1556" s="3" t="s">
        <v>52</v>
      </c>
      <c r="V1556" s="3" t="s">
        <v>16</v>
      </c>
      <c r="W1556" s="2">
        <v>7</v>
      </c>
      <c r="X1556" s="2" t="str">
        <f>IF(DatosLimpios[[#This Row],[Incident Resolution Time (in Hours)]]&gt;50,"Tardia",IF(DatosLimpios[[#This Row],[Incident Resolution Time (in Hours)]]&gt;20,"Media","Rapida" ))</f>
        <v>Rapida</v>
      </c>
    </row>
    <row r="1557" spans="1:24" x14ac:dyDescent="0.25">
      <c r="A1557" s="2">
        <v>1566</v>
      </c>
      <c r="B1557" s="3" t="s">
        <v>41</v>
      </c>
      <c r="C15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57" s="1" t="str">
        <f>IFERROR(VLOOKUP(DatosLimpios[[#This Row],[Paises]], TablaRegiones[],2,FALSE), "Otra")</f>
        <v>Europa</v>
      </c>
      <c r="E1557" s="2">
        <v>2018</v>
      </c>
      <c r="F1557" s="3" t="s">
        <v>63</v>
      </c>
      <c r="G1557" s="2">
        <f xml:space="preserve"> 2025 -DatosLimpios[[#This Row],[Year]]</f>
        <v>7</v>
      </c>
      <c r="H1557" s="1" t="str">
        <f>IF(TRIM(DatosLimpios[[#This Row],[Attack Type]])="","Unknown",PROPER(TRIM(LOWER(DatosLimpios[[#This Row],[Attack Type]]))))</f>
        <v>Malware</v>
      </c>
      <c r="I1557" s="3" t="s">
        <v>23</v>
      </c>
      <c r="J155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57" s="11">
        <v>1081</v>
      </c>
      <c r="L1557" s="11">
        <f>IF(DatosLimpios[[#This Row],[Financial Loss (in Million $) ]]="",0,ABS(DatosLimpios[[#This Row],[Financial Loss (in Million $) ]]))*1000</f>
        <v>1081000</v>
      </c>
      <c r="M1557" s="11" t="str">
        <f>IF(DatosLimpios[[#This Row],[Perdida economica UNK]]&gt;4000000,"Alta", IF(DatosLimpios[[#This Row],[Perdida economica UNK]]&gt;100000,"Media", "Baja"))</f>
        <v>Media</v>
      </c>
      <c r="N1557" s="18" t="s">
        <v>1605</v>
      </c>
      <c r="O1557" s="3" t="s">
        <v>33</v>
      </c>
      <c r="P1557" s="2">
        <f>IF(DatosLimpios[[#This Row],[Number of Affected Users]]="six hundred",600,VALUE(DatosLimpios[[#This Row],[Number of Affected Users]]))</f>
        <v>479628</v>
      </c>
      <c r="Q1557" s="2">
        <f>IF(DatosLimpios[[#This Row],[Number of Affected Users]]="six hundred",600,VALUE(DatosLimpios[[#This Row],[Number of Affected Users]]))</f>
        <v>479628</v>
      </c>
      <c r="R1557" s="11">
        <f>DatosLimpios[[#This Row],[Perdida economica UNK]] /DatosLimpios[[#This Row],[Nº de Usuarios Afectados]]</f>
        <v>2.2538300516233414</v>
      </c>
      <c r="S1557" s="11" t="str">
        <f>IF(DatosLimpios[[#This Row],[Perdida $ por Usuario]]&gt;100, "Grave",IF(DatosLimpios[[#This Row],[Perdida $ por Usuario]]&gt;40, "Moderada","Leve"))</f>
        <v>Leve</v>
      </c>
      <c r="T1557" s="1" t="str">
        <f t="shared" si="24"/>
        <v>Insider</v>
      </c>
      <c r="U1557" s="3" t="s">
        <v>25</v>
      </c>
      <c r="V1557" s="3" t="s">
        <v>16</v>
      </c>
      <c r="W1557" s="2">
        <v>13</v>
      </c>
      <c r="X1557" s="2" t="str">
        <f>IF(DatosLimpios[[#This Row],[Incident Resolution Time (in Hours)]]&gt;50,"Tardia",IF(DatosLimpios[[#This Row],[Incident Resolution Time (in Hours)]]&gt;20,"Media","Rapida" ))</f>
        <v>Rapida</v>
      </c>
    </row>
    <row r="1558" spans="1:24" x14ac:dyDescent="0.25">
      <c r="A1558" s="2">
        <v>1567</v>
      </c>
      <c r="B1558" s="3" t="s">
        <v>60</v>
      </c>
      <c r="C15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558" s="1" t="str">
        <f>IFERROR(VLOOKUP(DatosLimpios[[#This Row],[Paises]], TablaRegiones[],2,FALSE), "Otra")</f>
        <v>Asia</v>
      </c>
      <c r="E1558" s="2">
        <v>2022</v>
      </c>
      <c r="F1558" s="3" t="s">
        <v>63</v>
      </c>
      <c r="G1558" s="2">
        <f xml:space="preserve"> 2025 -DatosLimpios[[#This Row],[Year]]</f>
        <v>3</v>
      </c>
      <c r="H1558" s="1" t="str">
        <f>IF(TRIM(DatosLimpios[[#This Row],[Attack Type]])="","Unknown",PROPER(TRIM(LOWER(DatosLimpios[[#This Row],[Attack Type]]))))</f>
        <v>Malware</v>
      </c>
      <c r="I1558" s="3" t="s">
        <v>47</v>
      </c>
      <c r="J155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58" s="11">
        <v>3432</v>
      </c>
      <c r="L1558" s="11">
        <f>IF(DatosLimpios[[#This Row],[Financial Loss (in Million $) ]]="",0,ABS(DatosLimpios[[#This Row],[Financial Loss (in Million $) ]]))*1000</f>
        <v>3432000</v>
      </c>
      <c r="M1558" s="11" t="str">
        <f>IF(DatosLimpios[[#This Row],[Perdida economica UNK]]&gt;4000000,"Alta", IF(DatosLimpios[[#This Row],[Perdida economica UNK]]&gt;100000,"Media", "Baja"))</f>
        <v>Media</v>
      </c>
      <c r="N1558" s="18" t="s">
        <v>1606</v>
      </c>
      <c r="O1558" s="3" t="s">
        <v>33</v>
      </c>
      <c r="P1558" s="2">
        <f>IF(DatosLimpios[[#This Row],[Number of Affected Users]]="six hundred",600,VALUE(DatosLimpios[[#This Row],[Number of Affected Users]]))</f>
        <v>554162</v>
      </c>
      <c r="Q1558" s="2">
        <f>IF(DatosLimpios[[#This Row],[Number of Affected Users]]="six hundred",600,VALUE(DatosLimpios[[#This Row],[Number of Affected Users]]))</f>
        <v>554162</v>
      </c>
      <c r="R1558" s="11">
        <f>DatosLimpios[[#This Row],[Perdida economica UNK]] /DatosLimpios[[#This Row],[Nº de Usuarios Afectados]]</f>
        <v>6.1931348594815239</v>
      </c>
      <c r="S1558" s="11" t="str">
        <f>IF(DatosLimpios[[#This Row],[Perdida $ por Usuario]]&gt;100, "Grave",IF(DatosLimpios[[#This Row],[Perdida $ por Usuario]]&gt;40, "Moderada","Leve"))</f>
        <v>Leve</v>
      </c>
      <c r="T1558" s="1" t="str">
        <f t="shared" si="24"/>
        <v>Insider</v>
      </c>
      <c r="U1558" s="3" t="s">
        <v>25</v>
      </c>
      <c r="V1558" s="3" t="s">
        <v>57</v>
      </c>
      <c r="W1558" s="2">
        <v>33</v>
      </c>
      <c r="X1558" s="2" t="str">
        <f>IF(DatosLimpios[[#This Row],[Incident Resolution Time (in Hours)]]&gt;50,"Tardia",IF(DatosLimpios[[#This Row],[Incident Resolution Time (in Hours)]]&gt;20,"Media","Rapida" ))</f>
        <v>Media</v>
      </c>
    </row>
    <row r="1559" spans="1:24" x14ac:dyDescent="0.25">
      <c r="A1559" s="2">
        <v>1568</v>
      </c>
      <c r="B1559" s="3" t="s">
        <v>87</v>
      </c>
      <c r="C15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59" s="1" t="str">
        <f>IFERROR(VLOOKUP(DatosLimpios[[#This Row],[Paises]], TablaRegiones[],2,FALSE), "Otra")</f>
        <v>América</v>
      </c>
      <c r="E1559" s="2">
        <v>2022</v>
      </c>
      <c r="F1559" s="3" t="s">
        <v>50</v>
      </c>
      <c r="G1559" s="2">
        <f xml:space="preserve"> 2025 -DatosLimpios[[#This Row],[Year]]</f>
        <v>3</v>
      </c>
      <c r="H1559" s="1" t="str">
        <f>IF(TRIM(DatosLimpios[[#This Row],[Attack Type]])="","Unknown",PROPER(TRIM(LOWER(DatosLimpios[[#This Row],[Attack Type]]))))</f>
        <v>Phishing</v>
      </c>
      <c r="I1559" s="3" t="s">
        <v>69</v>
      </c>
      <c r="J155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59" s="11">
        <v>9254</v>
      </c>
      <c r="L1559" s="11">
        <f>IF(DatosLimpios[[#This Row],[Financial Loss (in Million $) ]]="",0,ABS(DatosLimpios[[#This Row],[Financial Loss (in Million $) ]]))*1000</f>
        <v>9254000</v>
      </c>
      <c r="M1559" s="11" t="str">
        <f>IF(DatosLimpios[[#This Row],[Perdida economica UNK]]&gt;4000000,"Alta", IF(DatosLimpios[[#This Row],[Perdida economica UNK]]&gt;100000,"Media", "Baja"))</f>
        <v>Alta</v>
      </c>
      <c r="N1559" s="18" t="s">
        <v>1607</v>
      </c>
      <c r="O1559" s="3" t="s">
        <v>14</v>
      </c>
      <c r="P1559" s="2">
        <f>IF(DatosLimpios[[#This Row],[Number of Affected Users]]="six hundred",600,VALUE(DatosLimpios[[#This Row],[Number of Affected Users]]))</f>
        <v>653402</v>
      </c>
      <c r="Q1559" s="2">
        <f>IF(DatosLimpios[[#This Row],[Number of Affected Users]]="six hundred",600,VALUE(DatosLimpios[[#This Row],[Number of Affected Users]]))</f>
        <v>653402</v>
      </c>
      <c r="R1559" s="11">
        <f>DatosLimpios[[#This Row],[Perdida economica UNK]] /DatosLimpios[[#This Row],[Nº de Usuarios Afectados]]</f>
        <v>14.162797175398913</v>
      </c>
      <c r="S1559" s="11" t="str">
        <f>IF(DatosLimpios[[#This Row],[Perdida $ por Usuario]]&gt;100, "Grave",IF(DatosLimpios[[#This Row],[Perdida $ por Usuario]]&gt;40, "Moderada","Leve"))</f>
        <v>Leve</v>
      </c>
      <c r="T1559" s="1" t="str">
        <f t="shared" si="24"/>
        <v>Hacker Group</v>
      </c>
      <c r="U1559" s="3" t="s">
        <v>34</v>
      </c>
      <c r="V1559" s="3" t="s">
        <v>49</v>
      </c>
      <c r="W1559" s="2">
        <v>5</v>
      </c>
      <c r="X1559" s="2" t="str">
        <f>IF(DatosLimpios[[#This Row],[Incident Resolution Time (in Hours)]]&gt;50,"Tardia",IF(DatosLimpios[[#This Row],[Incident Resolution Time (in Hours)]]&gt;20,"Media","Rapida" ))</f>
        <v>Rapida</v>
      </c>
    </row>
    <row r="1560" spans="1:24" x14ac:dyDescent="0.25">
      <c r="A1560" s="2">
        <v>1569</v>
      </c>
      <c r="B1560" s="3" t="s">
        <v>26</v>
      </c>
      <c r="C15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560" s="1" t="str">
        <f>IFERROR(VLOOKUP(DatosLimpios[[#This Row],[Paises]], TablaRegiones[],2,FALSE), "Otra")</f>
        <v>Europa</v>
      </c>
      <c r="E1560" s="2">
        <v>2016</v>
      </c>
      <c r="F1560" s="3" t="s">
        <v>22</v>
      </c>
      <c r="G1560" s="2">
        <f xml:space="preserve"> 2025 -DatosLimpios[[#This Row],[Year]]</f>
        <v>9</v>
      </c>
      <c r="H1560" s="1" t="str">
        <f>IF(TRIM(DatosLimpios[[#This Row],[Attack Type]])="","Unknown",PROPER(TRIM(LOWER(DatosLimpios[[#This Row],[Attack Type]]))))</f>
        <v>Man-In-The-Middle</v>
      </c>
      <c r="I1560" s="3" t="s">
        <v>69</v>
      </c>
      <c r="J156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60" s="11">
        <v>629</v>
      </c>
      <c r="L1560" s="11">
        <f>IF(DatosLimpios[[#This Row],[Financial Loss (in Million $) ]]="",0,ABS(DatosLimpios[[#This Row],[Financial Loss (in Million $) ]]))*1000</f>
        <v>629000</v>
      </c>
      <c r="M1560" s="11" t="str">
        <f>IF(DatosLimpios[[#This Row],[Perdida economica UNK]]&gt;4000000,"Alta", IF(DatosLimpios[[#This Row],[Perdida economica UNK]]&gt;100000,"Media", "Baja"))</f>
        <v>Media</v>
      </c>
      <c r="N1560" s="18" t="s">
        <v>1608</v>
      </c>
      <c r="O1560" s="3" t="s">
        <v>14</v>
      </c>
      <c r="P1560" s="2">
        <f>IF(DatosLimpios[[#This Row],[Number of Affected Users]]="six hundred",600,VALUE(DatosLimpios[[#This Row],[Number of Affected Users]]))</f>
        <v>119785</v>
      </c>
      <c r="Q1560" s="2">
        <f>IF(DatosLimpios[[#This Row],[Number of Affected Users]]="six hundred",600,VALUE(DatosLimpios[[#This Row],[Number of Affected Users]]))</f>
        <v>119785</v>
      </c>
      <c r="R1560" s="11">
        <f>DatosLimpios[[#This Row],[Perdida economica UNK]] /DatosLimpios[[#This Row],[Nº de Usuarios Afectados]]</f>
        <v>5.2510748424260134</v>
      </c>
      <c r="S1560" s="11" t="str">
        <f>IF(DatosLimpios[[#This Row],[Perdida $ por Usuario]]&gt;100, "Grave",IF(DatosLimpios[[#This Row],[Perdida $ por Usuario]]&gt;40, "Moderada","Leve"))</f>
        <v>Leve</v>
      </c>
      <c r="T1560" s="1" t="str">
        <f t="shared" si="24"/>
        <v>Hacker Group</v>
      </c>
      <c r="U1560" s="3" t="s">
        <v>15</v>
      </c>
      <c r="V1560" s="3" t="s">
        <v>57</v>
      </c>
      <c r="W1560" s="2">
        <v>14</v>
      </c>
      <c r="X1560" s="2" t="str">
        <f>IF(DatosLimpios[[#This Row],[Incident Resolution Time (in Hours)]]&gt;50,"Tardia",IF(DatosLimpios[[#This Row],[Incident Resolution Time (in Hours)]]&gt;20,"Media","Rapida" ))</f>
        <v>Rapida</v>
      </c>
    </row>
    <row r="1561" spans="1:24" x14ac:dyDescent="0.25">
      <c r="A1561" s="2">
        <v>1570</v>
      </c>
      <c r="B1561" s="3" t="s">
        <v>32</v>
      </c>
      <c r="C15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561" s="1" t="str">
        <f>IFERROR(VLOOKUP(DatosLimpios[[#This Row],[Paises]], TablaRegiones[],2,FALSE), "Otra")</f>
        <v>Europa</v>
      </c>
      <c r="E1561" s="2">
        <v>2018</v>
      </c>
      <c r="F1561" s="3" t="s">
        <v>39</v>
      </c>
      <c r="G1561" s="2">
        <f xml:space="preserve"> 2025 -DatosLimpios[[#This Row],[Year]]</f>
        <v>7</v>
      </c>
      <c r="H1561" s="1" t="str">
        <f>IF(TRIM(DatosLimpios[[#This Row],[Attack Type]])="","Unknown",PROPER(TRIM(LOWER(DatosLimpios[[#This Row],[Attack Type]]))))</f>
        <v>Ddos</v>
      </c>
      <c r="I1561" s="3" t="s">
        <v>46</v>
      </c>
      <c r="J156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61" s="11">
        <v>4876</v>
      </c>
      <c r="L1561" s="11">
        <f>IF(DatosLimpios[[#This Row],[Financial Loss (in Million $) ]]="",0,ABS(DatosLimpios[[#This Row],[Financial Loss (in Million $) ]]))*1000</f>
        <v>4876000</v>
      </c>
      <c r="M1561" s="11" t="str">
        <f>IF(DatosLimpios[[#This Row],[Perdida economica UNK]]&gt;4000000,"Alta", IF(DatosLimpios[[#This Row],[Perdida economica UNK]]&gt;100000,"Media", "Baja"))</f>
        <v>Alta</v>
      </c>
      <c r="N1561" s="18" t="s">
        <v>1609</v>
      </c>
      <c r="O1561" s="3" t="s">
        <v>14</v>
      </c>
      <c r="P1561" s="2">
        <f>IF(DatosLimpios[[#This Row],[Number of Affected Users]]="six hundred",600,VALUE(DatosLimpios[[#This Row],[Number of Affected Users]]))</f>
        <v>754656</v>
      </c>
      <c r="Q1561" s="2">
        <f>IF(DatosLimpios[[#This Row],[Number of Affected Users]]="six hundred",600,VALUE(DatosLimpios[[#This Row],[Number of Affected Users]]))</f>
        <v>754656</v>
      </c>
      <c r="R1561" s="11">
        <f>DatosLimpios[[#This Row],[Perdida economica UNK]] /DatosLimpios[[#This Row],[Nº de Usuarios Afectados]]</f>
        <v>6.4612220667429927</v>
      </c>
      <c r="S1561" s="11" t="str">
        <f>IF(DatosLimpios[[#This Row],[Perdida $ por Usuario]]&gt;100, "Grave",IF(DatosLimpios[[#This Row],[Perdida $ por Usuario]]&gt;40, "Moderada","Leve"))</f>
        <v>Leve</v>
      </c>
      <c r="T1561" s="1" t="str">
        <f t="shared" si="24"/>
        <v>Hacker Group</v>
      </c>
      <c r="U1561" s="3" t="s">
        <v>15</v>
      </c>
      <c r="V1561" s="3" t="s">
        <v>16</v>
      </c>
      <c r="W1561" s="2">
        <v>35</v>
      </c>
      <c r="X1561" s="2" t="str">
        <f>IF(DatosLimpios[[#This Row],[Incident Resolution Time (in Hours)]]&gt;50,"Tardia",IF(DatosLimpios[[#This Row],[Incident Resolution Time (in Hours)]]&gt;20,"Media","Rapida" ))</f>
        <v>Media</v>
      </c>
    </row>
    <row r="1562" spans="1:24" x14ac:dyDescent="0.25">
      <c r="A1562" s="2">
        <v>1571</v>
      </c>
      <c r="B1562" s="3" t="s">
        <v>87</v>
      </c>
      <c r="C15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62" s="1" t="str">
        <f>IFERROR(VLOOKUP(DatosLimpios[[#This Row],[Paises]], TablaRegiones[],2,FALSE), "Otra")</f>
        <v>América</v>
      </c>
      <c r="E1562" s="2">
        <v>2016</v>
      </c>
      <c r="F1562" s="3" t="s">
        <v>63</v>
      </c>
      <c r="G1562" s="2">
        <f xml:space="preserve"> 2025 -DatosLimpios[[#This Row],[Year]]</f>
        <v>9</v>
      </c>
      <c r="H1562" s="1" t="str">
        <f>IF(TRIM(DatosLimpios[[#This Row],[Attack Type]])="","Unknown",PROPER(TRIM(LOWER(DatosLimpios[[#This Row],[Attack Type]]))))</f>
        <v>Malware</v>
      </c>
      <c r="I1562" s="3" t="s">
        <v>18</v>
      </c>
      <c r="J156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62" s="11">
        <v>4111</v>
      </c>
      <c r="L1562" s="11">
        <f>IF(DatosLimpios[[#This Row],[Financial Loss (in Million $) ]]="",0,ABS(DatosLimpios[[#This Row],[Financial Loss (in Million $) ]]))*1000</f>
        <v>4111000</v>
      </c>
      <c r="M1562" s="11" t="str">
        <f>IF(DatosLimpios[[#This Row],[Perdida economica UNK]]&gt;4000000,"Alta", IF(DatosLimpios[[#This Row],[Perdida economica UNK]]&gt;100000,"Media", "Baja"))</f>
        <v>Alta</v>
      </c>
      <c r="N1562" s="18" t="s">
        <v>1610</v>
      </c>
      <c r="O1562" s="3" t="s">
        <v>36</v>
      </c>
      <c r="P1562" s="2">
        <f>IF(DatosLimpios[[#This Row],[Number of Affected Users]]="six hundred",600,VALUE(DatosLimpios[[#This Row],[Number of Affected Users]]))</f>
        <v>848855</v>
      </c>
      <c r="Q1562" s="2">
        <f>IF(DatosLimpios[[#This Row],[Number of Affected Users]]="six hundred",600,VALUE(DatosLimpios[[#This Row],[Number of Affected Users]]))</f>
        <v>848855</v>
      </c>
      <c r="R1562" s="11">
        <f>DatosLimpios[[#This Row],[Perdida economica UNK]] /DatosLimpios[[#This Row],[Nº de Usuarios Afectados]]</f>
        <v>4.8429943865560077</v>
      </c>
      <c r="S1562" s="11" t="str">
        <f>IF(DatosLimpios[[#This Row],[Perdida $ por Usuario]]&gt;100, "Grave",IF(DatosLimpios[[#This Row],[Perdida $ por Usuario]]&gt;40, "Moderada","Leve"))</f>
        <v>Leve</v>
      </c>
      <c r="T1562" s="1" t="str">
        <f t="shared" si="24"/>
        <v>Unknown</v>
      </c>
      <c r="U1562" s="3" t="s">
        <v>15</v>
      </c>
      <c r="V1562" s="3" t="s">
        <v>16</v>
      </c>
      <c r="W1562" s="2">
        <v>37</v>
      </c>
      <c r="X1562" s="2" t="str">
        <f>IF(DatosLimpios[[#This Row],[Incident Resolution Time (in Hours)]]&gt;50,"Tardia",IF(DatosLimpios[[#This Row],[Incident Resolution Time (in Hours)]]&gt;20,"Media","Rapida" ))</f>
        <v>Media</v>
      </c>
    </row>
    <row r="1563" spans="1:24" x14ac:dyDescent="0.25">
      <c r="A1563" s="2">
        <v>1572</v>
      </c>
      <c r="B1563" s="3" t="s">
        <v>10</v>
      </c>
      <c r="C15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63" s="1" t="str">
        <f>IFERROR(VLOOKUP(DatosLimpios[[#This Row],[Paises]], TablaRegiones[],2,FALSE), "Otra")</f>
        <v>Asia</v>
      </c>
      <c r="E1563" s="2">
        <v>2021</v>
      </c>
      <c r="F1563" s="3" t="s">
        <v>42</v>
      </c>
      <c r="G1563" s="2">
        <f xml:space="preserve"> 2025 -DatosLimpios[[#This Row],[Year]]</f>
        <v>4</v>
      </c>
      <c r="H1563" s="1" t="str">
        <f>IF(TRIM(DatosLimpios[[#This Row],[Attack Type]])="","Unknown",PROPER(TRIM(LOWER(DatosLimpios[[#This Row],[Attack Type]]))))</f>
        <v>Sql Injection</v>
      </c>
      <c r="I1563" s="3" t="s">
        <v>47</v>
      </c>
      <c r="J156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63" s="11">
        <v>572</v>
      </c>
      <c r="L1563" s="11">
        <f>IF(DatosLimpios[[#This Row],[Financial Loss (in Million $) ]]="",0,ABS(DatosLimpios[[#This Row],[Financial Loss (in Million $) ]]))*1000</f>
        <v>572000</v>
      </c>
      <c r="M1563" s="11" t="str">
        <f>IF(DatosLimpios[[#This Row],[Perdida economica UNK]]&gt;4000000,"Alta", IF(DatosLimpios[[#This Row],[Perdida economica UNK]]&gt;100000,"Media", "Baja"))</f>
        <v>Media</v>
      </c>
      <c r="N1563" s="18" t="s">
        <v>1611</v>
      </c>
      <c r="O1563" s="3" t="s">
        <v>29</v>
      </c>
      <c r="P1563" s="2">
        <f>IF(DatosLimpios[[#This Row],[Number of Affected Users]]="six hundred",600,VALUE(DatosLimpios[[#This Row],[Number of Affected Users]]))</f>
        <v>328454</v>
      </c>
      <c r="Q1563" s="2">
        <f>IF(DatosLimpios[[#This Row],[Number of Affected Users]]="six hundred",600,VALUE(DatosLimpios[[#This Row],[Number of Affected Users]]))</f>
        <v>328454</v>
      </c>
      <c r="R1563" s="11">
        <f>DatosLimpios[[#This Row],[Perdida economica UNK]] /DatosLimpios[[#This Row],[Nº de Usuarios Afectados]]</f>
        <v>1.7414919593002369</v>
      </c>
      <c r="S1563" s="11" t="str">
        <f>IF(DatosLimpios[[#This Row],[Perdida $ por Usuario]]&gt;100, "Grave",IF(DatosLimpios[[#This Row],[Perdida $ por Usuario]]&gt;40, "Moderada","Leve"))</f>
        <v>Leve</v>
      </c>
      <c r="T1563" s="1" t="str">
        <f t="shared" si="24"/>
        <v>Nation-state</v>
      </c>
      <c r="U1563" s="3" t="s">
        <v>52</v>
      </c>
      <c r="V1563" s="3" t="s">
        <v>16</v>
      </c>
      <c r="W1563" s="2">
        <v>10</v>
      </c>
      <c r="X1563" s="2" t="str">
        <f>IF(DatosLimpios[[#This Row],[Incident Resolution Time (in Hours)]]&gt;50,"Tardia",IF(DatosLimpios[[#This Row],[Incident Resolution Time (in Hours)]]&gt;20,"Media","Rapida" ))</f>
        <v>Rapida</v>
      </c>
    </row>
    <row r="1564" spans="1:24" x14ac:dyDescent="0.25">
      <c r="A1564" s="2">
        <v>1573</v>
      </c>
      <c r="B1564" s="3" t="s">
        <v>60</v>
      </c>
      <c r="C15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564" s="1" t="str">
        <f>IFERROR(VLOOKUP(DatosLimpios[[#This Row],[Paises]], TablaRegiones[],2,FALSE), "Otra")</f>
        <v>Asia</v>
      </c>
      <c r="E1564" s="2">
        <v>2018</v>
      </c>
      <c r="F1564" s="3" t="s">
        <v>39</v>
      </c>
      <c r="G1564" s="2">
        <f xml:space="preserve"> 2025 -DatosLimpios[[#This Row],[Year]]</f>
        <v>7</v>
      </c>
      <c r="H1564" s="1" t="str">
        <f>IF(TRIM(DatosLimpios[[#This Row],[Attack Type]])="","Unknown",PROPER(TRIM(LOWER(DatosLimpios[[#This Row],[Attack Type]]))))</f>
        <v>Ddos</v>
      </c>
      <c r="I1564" s="3" t="s">
        <v>12</v>
      </c>
      <c r="J156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64" s="11">
        <v>1313</v>
      </c>
      <c r="L1564" s="11">
        <f>IF(DatosLimpios[[#This Row],[Financial Loss (in Million $) ]]="",0,ABS(DatosLimpios[[#This Row],[Financial Loss (in Million $) ]]))*1000</f>
        <v>1313000</v>
      </c>
      <c r="M1564" s="11" t="str">
        <f>IF(DatosLimpios[[#This Row],[Perdida economica UNK]]&gt;4000000,"Alta", IF(DatosLimpios[[#This Row],[Perdida economica UNK]]&gt;100000,"Media", "Baja"))</f>
        <v>Media</v>
      </c>
      <c r="N1564" s="18" t="s">
        <v>1612</v>
      </c>
      <c r="O1564" s="3" t="s">
        <v>14</v>
      </c>
      <c r="P1564" s="2">
        <f>IF(DatosLimpios[[#This Row],[Number of Affected Users]]="six hundred",600,VALUE(DatosLimpios[[#This Row],[Number of Affected Users]]))</f>
        <v>510702</v>
      </c>
      <c r="Q1564" s="2">
        <f>IF(DatosLimpios[[#This Row],[Number of Affected Users]]="six hundred",600,VALUE(DatosLimpios[[#This Row],[Number of Affected Users]]))</f>
        <v>510702</v>
      </c>
      <c r="R1564" s="11">
        <f>DatosLimpios[[#This Row],[Perdida economica UNK]] /DatosLimpios[[#This Row],[Nº de Usuarios Afectados]]</f>
        <v>2.5709709380421457</v>
      </c>
      <c r="S1564" s="11" t="str">
        <f>IF(DatosLimpios[[#This Row],[Perdida $ por Usuario]]&gt;100, "Grave",IF(DatosLimpios[[#This Row],[Perdida $ por Usuario]]&gt;40, "Moderada","Leve"))</f>
        <v>Leve</v>
      </c>
      <c r="T1564" s="1" t="str">
        <f t="shared" si="24"/>
        <v>Hacker Group</v>
      </c>
      <c r="U1564" s="3" t="s">
        <v>25</v>
      </c>
      <c r="V1564" s="3" t="s">
        <v>49</v>
      </c>
      <c r="W1564" s="2">
        <v>15</v>
      </c>
      <c r="X1564" s="2" t="str">
        <f>IF(DatosLimpios[[#This Row],[Incident Resolution Time (in Hours)]]&gt;50,"Tardia",IF(DatosLimpios[[#This Row],[Incident Resolution Time (in Hours)]]&gt;20,"Media","Rapida" ))</f>
        <v>Rapida</v>
      </c>
    </row>
    <row r="1565" spans="1:24" x14ac:dyDescent="0.25">
      <c r="A1565" s="2">
        <v>1574</v>
      </c>
      <c r="B1565" s="3" t="s">
        <v>58</v>
      </c>
      <c r="C15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65" s="1" t="str">
        <f>IFERROR(VLOOKUP(DatosLimpios[[#This Row],[Paises]], TablaRegiones[],2,FALSE), "Otra")</f>
        <v>Oceanía</v>
      </c>
      <c r="E1565" s="2">
        <v>2015</v>
      </c>
      <c r="F1565" s="3" t="s">
        <v>22</v>
      </c>
      <c r="G1565" s="2">
        <f xml:space="preserve"> 2025 -DatosLimpios[[#This Row],[Year]]</f>
        <v>10</v>
      </c>
      <c r="H1565" s="1" t="str">
        <f>IF(TRIM(DatosLimpios[[#This Row],[Attack Type]])="","Unknown",PROPER(TRIM(LOWER(DatosLimpios[[#This Row],[Attack Type]]))))</f>
        <v>Man-In-The-Middle</v>
      </c>
      <c r="I1565" s="3" t="s">
        <v>12</v>
      </c>
      <c r="J156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65" s="11">
        <v>2096</v>
      </c>
      <c r="L1565" s="11">
        <f>IF(DatosLimpios[[#This Row],[Financial Loss (in Million $) ]]="",0,ABS(DatosLimpios[[#This Row],[Financial Loss (in Million $) ]]))*1000</f>
        <v>2096000</v>
      </c>
      <c r="M1565" s="11" t="str">
        <f>IF(DatosLimpios[[#This Row],[Perdida economica UNK]]&gt;4000000,"Alta", IF(DatosLimpios[[#This Row],[Perdida economica UNK]]&gt;100000,"Media", "Baja"))</f>
        <v>Media</v>
      </c>
      <c r="N1565" s="18" t="s">
        <v>1613</v>
      </c>
      <c r="O1565" s="3" t="s">
        <v>14</v>
      </c>
      <c r="P1565" s="2">
        <f>IF(DatosLimpios[[#This Row],[Number of Affected Users]]="six hundred",600,VALUE(DatosLimpios[[#This Row],[Number of Affected Users]]))</f>
        <v>248083</v>
      </c>
      <c r="Q1565" s="2">
        <f>IF(DatosLimpios[[#This Row],[Number of Affected Users]]="six hundred",600,VALUE(DatosLimpios[[#This Row],[Number of Affected Users]]))</f>
        <v>248083</v>
      </c>
      <c r="R1565" s="11">
        <f>DatosLimpios[[#This Row],[Perdida economica UNK]] /DatosLimpios[[#This Row],[Nº de Usuarios Afectados]]</f>
        <v>8.4487852855697483</v>
      </c>
      <c r="S1565" s="11" t="str">
        <f>IF(DatosLimpios[[#This Row],[Perdida $ por Usuario]]&gt;100, "Grave",IF(DatosLimpios[[#This Row],[Perdida $ por Usuario]]&gt;40, "Moderada","Leve"))</f>
        <v>Leve</v>
      </c>
      <c r="T1565" s="1" t="str">
        <f t="shared" si="24"/>
        <v>Hacker Group</v>
      </c>
      <c r="U1565" s="3" t="s">
        <v>34</v>
      </c>
      <c r="V1565" s="3" t="s">
        <v>57</v>
      </c>
      <c r="W1565" s="2">
        <v>70</v>
      </c>
      <c r="X1565" s="2" t="str">
        <f>IF(DatosLimpios[[#This Row],[Incident Resolution Time (in Hours)]]&gt;50,"Tardia",IF(DatosLimpios[[#This Row],[Incident Resolution Time (in Hours)]]&gt;20,"Media","Rapida" ))</f>
        <v>Tardia</v>
      </c>
    </row>
    <row r="1566" spans="1:24" x14ac:dyDescent="0.25">
      <c r="A1566" s="2">
        <v>1575</v>
      </c>
      <c r="B1566" s="3" t="s">
        <v>66</v>
      </c>
      <c r="C15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566" s="1" t="str">
        <f>IFERROR(VLOOKUP(DatosLimpios[[#This Row],[Paises]], TablaRegiones[],2,FALSE), "Otra")</f>
        <v>América</v>
      </c>
      <c r="E1566" s="2">
        <v>2023</v>
      </c>
      <c r="F1566" s="3" t="s">
        <v>39</v>
      </c>
      <c r="G1566" s="2">
        <f xml:space="preserve"> 2025 -DatosLimpios[[#This Row],[Year]]</f>
        <v>2</v>
      </c>
      <c r="H1566" s="1" t="str">
        <f>IF(TRIM(DatosLimpios[[#This Row],[Attack Type]])="","Unknown",PROPER(TRIM(LOWER(DatosLimpios[[#This Row],[Attack Type]]))))</f>
        <v>Ddos</v>
      </c>
      <c r="I1566" s="3" t="s">
        <v>69</v>
      </c>
      <c r="J156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66" s="11">
        <v>4275</v>
      </c>
      <c r="L1566" s="11">
        <f>IF(DatosLimpios[[#This Row],[Financial Loss (in Million $) ]]="",0,ABS(DatosLimpios[[#This Row],[Financial Loss (in Million $) ]]))*1000</f>
        <v>4275000</v>
      </c>
      <c r="M1566" s="11" t="str">
        <f>IF(DatosLimpios[[#This Row],[Perdida economica UNK]]&gt;4000000,"Alta", IF(DatosLimpios[[#This Row],[Perdida economica UNK]]&gt;100000,"Media", "Baja"))</f>
        <v>Alta</v>
      </c>
      <c r="N1566" s="18" t="s">
        <v>1614</v>
      </c>
      <c r="O1566" s="3" t="s">
        <v>36</v>
      </c>
      <c r="P1566" s="2">
        <f>IF(DatosLimpios[[#This Row],[Number of Affected Users]]="six hundred",600,VALUE(DatosLimpios[[#This Row],[Number of Affected Users]]))</f>
        <v>746425</v>
      </c>
      <c r="Q1566" s="2">
        <f>IF(DatosLimpios[[#This Row],[Number of Affected Users]]="six hundred",600,VALUE(DatosLimpios[[#This Row],[Number of Affected Users]]))</f>
        <v>746425</v>
      </c>
      <c r="R1566" s="11">
        <f>DatosLimpios[[#This Row],[Perdida economica UNK]] /DatosLimpios[[#This Row],[Nº de Usuarios Afectados]]</f>
        <v>5.727300130622635</v>
      </c>
      <c r="S1566" s="11" t="str">
        <f>IF(DatosLimpios[[#This Row],[Perdida $ por Usuario]]&gt;100, "Grave",IF(DatosLimpios[[#This Row],[Perdida $ por Usuario]]&gt;40, "Moderada","Leve"))</f>
        <v>Leve</v>
      </c>
      <c r="T1566" s="1" t="str">
        <f t="shared" si="24"/>
        <v>Unknown</v>
      </c>
      <c r="U1566" s="3" t="s">
        <v>52</v>
      </c>
      <c r="V1566" s="3" t="s">
        <v>16</v>
      </c>
      <c r="W1566" s="2">
        <v>24</v>
      </c>
      <c r="X1566" s="2" t="str">
        <f>IF(DatosLimpios[[#This Row],[Incident Resolution Time (in Hours)]]&gt;50,"Tardia",IF(DatosLimpios[[#This Row],[Incident Resolution Time (in Hours)]]&gt;20,"Media","Rapida" ))</f>
        <v>Media</v>
      </c>
    </row>
    <row r="1567" spans="1:24" x14ac:dyDescent="0.25">
      <c r="A1567" s="2">
        <v>1576</v>
      </c>
      <c r="B1567" s="3" t="s">
        <v>71</v>
      </c>
      <c r="C15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67" s="1" t="str">
        <f>IFERROR(VLOOKUP(DatosLimpios[[#This Row],[Paises]], TablaRegiones[],2,FALSE), "Otra")</f>
        <v>Asia</v>
      </c>
      <c r="E1567" s="2">
        <v>2018</v>
      </c>
      <c r="F1567" s="3" t="s">
        <v>17</v>
      </c>
      <c r="G1567" s="2">
        <f xml:space="preserve"> 2025 -DatosLimpios[[#This Row],[Year]]</f>
        <v>7</v>
      </c>
      <c r="H1567" s="1" t="str">
        <f>IF(TRIM(DatosLimpios[[#This Row],[Attack Type]])="","Unknown",PROPER(TRIM(LOWER(DatosLimpios[[#This Row],[Attack Type]]))))</f>
        <v>Ransomware</v>
      </c>
      <c r="I1567" s="3" t="s">
        <v>12</v>
      </c>
      <c r="J156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67" s="11">
        <v>8289</v>
      </c>
      <c r="L1567" s="11">
        <f>IF(DatosLimpios[[#This Row],[Financial Loss (in Million $) ]]="",0,ABS(DatosLimpios[[#This Row],[Financial Loss (in Million $) ]]))*1000</f>
        <v>8289000</v>
      </c>
      <c r="M1567" s="11" t="str">
        <f>IF(DatosLimpios[[#This Row],[Perdida economica UNK]]&gt;4000000,"Alta", IF(DatosLimpios[[#This Row],[Perdida economica UNK]]&gt;100000,"Media", "Baja"))</f>
        <v>Alta</v>
      </c>
      <c r="N1567" s="18" t="s">
        <v>1615</v>
      </c>
      <c r="O1567" s="3" t="s">
        <v>36</v>
      </c>
      <c r="P1567" s="2">
        <f>IF(DatosLimpios[[#This Row],[Number of Affected Users]]="six hundred",600,VALUE(DatosLimpios[[#This Row],[Number of Affected Users]]))</f>
        <v>336607</v>
      </c>
      <c r="Q1567" s="2">
        <f>IF(DatosLimpios[[#This Row],[Number of Affected Users]]="six hundred",600,VALUE(DatosLimpios[[#This Row],[Number of Affected Users]]))</f>
        <v>336607</v>
      </c>
      <c r="R1567" s="11">
        <f>DatosLimpios[[#This Row],[Perdida economica UNK]] /DatosLimpios[[#This Row],[Nº de Usuarios Afectados]]</f>
        <v>24.625156339588898</v>
      </c>
      <c r="S1567" s="11" t="str">
        <f>IF(DatosLimpios[[#This Row],[Perdida $ por Usuario]]&gt;100, "Grave",IF(DatosLimpios[[#This Row],[Perdida $ por Usuario]]&gt;40, "Moderada","Leve"))</f>
        <v>Leve</v>
      </c>
      <c r="T1567" s="1" t="str">
        <f t="shared" si="24"/>
        <v>Unknown</v>
      </c>
      <c r="U1567" s="3" t="s">
        <v>52</v>
      </c>
      <c r="V1567" s="3" t="s">
        <v>31</v>
      </c>
      <c r="W1567" s="2">
        <v>17</v>
      </c>
      <c r="X1567" s="2" t="str">
        <f>IF(DatosLimpios[[#This Row],[Incident Resolution Time (in Hours)]]&gt;50,"Tardia",IF(DatosLimpios[[#This Row],[Incident Resolution Time (in Hours)]]&gt;20,"Media","Rapida" ))</f>
        <v>Rapida</v>
      </c>
    </row>
    <row r="1568" spans="1:24" x14ac:dyDescent="0.25">
      <c r="A1568" s="2">
        <v>1577</v>
      </c>
      <c r="B1568" s="3" t="s">
        <v>66</v>
      </c>
      <c r="C15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568" s="1" t="str">
        <f>IFERROR(VLOOKUP(DatosLimpios[[#This Row],[Paises]], TablaRegiones[],2,FALSE), "Otra")</f>
        <v>América</v>
      </c>
      <c r="E1568" s="2">
        <v>2021</v>
      </c>
      <c r="F1568" s="3" t="s">
        <v>17</v>
      </c>
      <c r="G1568" s="2">
        <f xml:space="preserve"> 2025 -DatosLimpios[[#This Row],[Year]]</f>
        <v>4</v>
      </c>
      <c r="H1568" s="1" t="str">
        <f>IF(TRIM(DatosLimpios[[#This Row],[Attack Type]])="","Unknown",PROPER(TRIM(LOWER(DatosLimpios[[#This Row],[Attack Type]]))))</f>
        <v>Ransomware</v>
      </c>
      <c r="I1568" s="3" t="s">
        <v>69</v>
      </c>
      <c r="J156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68" s="11">
        <v>2121</v>
      </c>
      <c r="L1568" s="11">
        <f>IF(DatosLimpios[[#This Row],[Financial Loss (in Million $) ]]="",0,ABS(DatosLimpios[[#This Row],[Financial Loss (in Million $) ]]))*1000</f>
        <v>2121000</v>
      </c>
      <c r="M1568" s="11" t="str">
        <f>IF(DatosLimpios[[#This Row],[Perdida economica UNK]]&gt;4000000,"Alta", IF(DatosLimpios[[#This Row],[Perdida economica UNK]]&gt;100000,"Media", "Baja"))</f>
        <v>Media</v>
      </c>
      <c r="N1568" s="18" t="s">
        <v>1616</v>
      </c>
      <c r="O1568" s="3" t="s">
        <v>33</v>
      </c>
      <c r="P1568" s="2">
        <f>IF(DatosLimpios[[#This Row],[Number of Affected Users]]="six hundred",600,VALUE(DatosLimpios[[#This Row],[Number of Affected Users]]))</f>
        <v>570810</v>
      </c>
      <c r="Q1568" s="2">
        <f>IF(DatosLimpios[[#This Row],[Number of Affected Users]]="six hundred",600,VALUE(DatosLimpios[[#This Row],[Number of Affected Users]]))</f>
        <v>570810</v>
      </c>
      <c r="R1568" s="11">
        <f>DatosLimpios[[#This Row],[Perdida economica UNK]] /DatosLimpios[[#This Row],[Nº de Usuarios Afectados]]</f>
        <v>3.7157723235402322</v>
      </c>
      <c r="S1568" s="11" t="str">
        <f>IF(DatosLimpios[[#This Row],[Perdida $ por Usuario]]&gt;100, "Grave",IF(DatosLimpios[[#This Row],[Perdida $ por Usuario]]&gt;40, "Moderada","Leve"))</f>
        <v>Leve</v>
      </c>
      <c r="T1568" s="1" t="str">
        <f t="shared" si="24"/>
        <v>Insider</v>
      </c>
      <c r="U1568" s="3" t="s">
        <v>34</v>
      </c>
      <c r="V1568" s="3" t="s">
        <v>49</v>
      </c>
      <c r="W1568" s="2">
        <v>72</v>
      </c>
      <c r="X1568" s="2" t="str">
        <f>IF(DatosLimpios[[#This Row],[Incident Resolution Time (in Hours)]]&gt;50,"Tardia",IF(DatosLimpios[[#This Row],[Incident Resolution Time (in Hours)]]&gt;20,"Media","Rapida" ))</f>
        <v>Tardia</v>
      </c>
    </row>
    <row r="1569" spans="1:24" x14ac:dyDescent="0.25">
      <c r="A1569" s="2">
        <v>1578</v>
      </c>
      <c r="B1569" s="3" t="s">
        <v>41</v>
      </c>
      <c r="C15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69" s="1" t="str">
        <f>IFERROR(VLOOKUP(DatosLimpios[[#This Row],[Paises]], TablaRegiones[],2,FALSE), "Otra")</f>
        <v>Europa</v>
      </c>
      <c r="E1569" s="2">
        <v>2020</v>
      </c>
      <c r="F1569" s="3" t="s">
        <v>63</v>
      </c>
      <c r="G1569" s="2">
        <f xml:space="preserve"> 2025 -DatosLimpios[[#This Row],[Year]]</f>
        <v>5</v>
      </c>
      <c r="H1569" s="1" t="str">
        <f>IF(TRIM(DatosLimpios[[#This Row],[Attack Type]])="","Unknown",PROPER(TRIM(LOWER(DatosLimpios[[#This Row],[Attack Type]]))))</f>
        <v>Malware</v>
      </c>
      <c r="I1569" s="3" t="s">
        <v>46</v>
      </c>
      <c r="J156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69" s="11">
        <v>1225</v>
      </c>
      <c r="L1569" s="11">
        <f>IF(DatosLimpios[[#This Row],[Financial Loss (in Million $) ]]="",0,ABS(DatosLimpios[[#This Row],[Financial Loss (in Million $) ]]))*1000</f>
        <v>1225000</v>
      </c>
      <c r="M1569" s="11" t="str">
        <f>IF(DatosLimpios[[#This Row],[Perdida economica UNK]]&gt;4000000,"Alta", IF(DatosLimpios[[#This Row],[Perdida economica UNK]]&gt;100000,"Media", "Baja"))</f>
        <v>Media</v>
      </c>
      <c r="N1569" s="18" t="s">
        <v>1617</v>
      </c>
      <c r="O1569" s="3" t="s">
        <v>33</v>
      </c>
      <c r="P1569" s="2">
        <f>IF(DatosLimpios[[#This Row],[Number of Affected Users]]="six hundred",600,VALUE(DatosLimpios[[#This Row],[Number of Affected Users]]))</f>
        <v>162930</v>
      </c>
      <c r="Q1569" s="2">
        <f>IF(DatosLimpios[[#This Row],[Number of Affected Users]]="six hundred",600,VALUE(DatosLimpios[[#This Row],[Number of Affected Users]]))</f>
        <v>162930</v>
      </c>
      <c r="R1569" s="11">
        <f>DatosLimpios[[#This Row],[Perdida economica UNK]] /DatosLimpios[[#This Row],[Nº de Usuarios Afectados]]</f>
        <v>7.5185662554471246</v>
      </c>
      <c r="S1569" s="11" t="str">
        <f>IF(DatosLimpios[[#This Row],[Perdida $ por Usuario]]&gt;100, "Grave",IF(DatosLimpios[[#This Row],[Perdida $ por Usuario]]&gt;40, "Moderada","Leve"))</f>
        <v>Leve</v>
      </c>
      <c r="T1569" s="1" t="str">
        <f t="shared" si="24"/>
        <v>Insider</v>
      </c>
      <c r="U1569" s="3" t="s">
        <v>15</v>
      </c>
      <c r="V1569" s="3" t="s">
        <v>49</v>
      </c>
      <c r="W1569" s="2">
        <v>13</v>
      </c>
      <c r="X1569" s="2" t="str">
        <f>IF(DatosLimpios[[#This Row],[Incident Resolution Time (in Hours)]]&gt;50,"Tardia",IF(DatosLimpios[[#This Row],[Incident Resolution Time (in Hours)]]&gt;20,"Media","Rapida" ))</f>
        <v>Rapida</v>
      </c>
    </row>
    <row r="1570" spans="1:24" x14ac:dyDescent="0.25">
      <c r="A1570" s="2">
        <v>1579</v>
      </c>
      <c r="B1570" s="3" t="s">
        <v>71</v>
      </c>
      <c r="C15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70" s="1" t="str">
        <f>IFERROR(VLOOKUP(DatosLimpios[[#This Row],[Paises]], TablaRegiones[],2,FALSE), "Otra")</f>
        <v>Asia</v>
      </c>
      <c r="E1570" s="2">
        <v>2015</v>
      </c>
      <c r="F1570" s="3" t="s">
        <v>42</v>
      </c>
      <c r="G1570" s="2">
        <f xml:space="preserve"> 2025 -DatosLimpios[[#This Row],[Year]]</f>
        <v>10</v>
      </c>
      <c r="H1570" s="1" t="str">
        <f>IF(TRIM(DatosLimpios[[#This Row],[Attack Type]])="","Unknown",PROPER(TRIM(LOWER(DatosLimpios[[#This Row],[Attack Type]]))))</f>
        <v>Sql Injection</v>
      </c>
      <c r="I1570" s="3" t="s">
        <v>12</v>
      </c>
      <c r="J157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70" s="11">
        <v>6187</v>
      </c>
      <c r="L1570" s="11">
        <f>IF(DatosLimpios[[#This Row],[Financial Loss (in Million $) ]]="",0,ABS(DatosLimpios[[#This Row],[Financial Loss (in Million $) ]]))*1000</f>
        <v>6187000</v>
      </c>
      <c r="M1570" s="11" t="str">
        <f>IF(DatosLimpios[[#This Row],[Perdida economica UNK]]&gt;4000000,"Alta", IF(DatosLimpios[[#This Row],[Perdida economica UNK]]&gt;100000,"Media", "Baja"))</f>
        <v>Alta</v>
      </c>
      <c r="N1570" s="18" t="s">
        <v>1618</v>
      </c>
      <c r="O1570" s="3" t="s">
        <v>29</v>
      </c>
      <c r="P1570" s="2">
        <f>IF(DatosLimpios[[#This Row],[Number of Affected Users]]="six hundred",600,VALUE(DatosLimpios[[#This Row],[Number of Affected Users]]))</f>
        <v>244406</v>
      </c>
      <c r="Q1570" s="2">
        <f>IF(DatosLimpios[[#This Row],[Number of Affected Users]]="six hundred",600,VALUE(DatosLimpios[[#This Row],[Number of Affected Users]]))</f>
        <v>244406</v>
      </c>
      <c r="R1570" s="11">
        <f>DatosLimpios[[#This Row],[Perdida economica UNK]] /DatosLimpios[[#This Row],[Nº de Usuarios Afectados]]</f>
        <v>25.314435815814669</v>
      </c>
      <c r="S1570" s="11" t="str">
        <f>IF(DatosLimpios[[#This Row],[Perdida $ por Usuario]]&gt;100, "Grave",IF(DatosLimpios[[#This Row],[Perdida $ por Usuario]]&gt;40, "Moderada","Leve"))</f>
        <v>Leve</v>
      </c>
      <c r="T1570" s="1" t="str">
        <f t="shared" si="24"/>
        <v>Nation-state</v>
      </c>
      <c r="U1570" s="3" t="s">
        <v>34</v>
      </c>
      <c r="V1570" s="3" t="s">
        <v>16</v>
      </c>
      <c r="W1570" s="2">
        <v>43</v>
      </c>
      <c r="X1570" s="2" t="str">
        <f>IF(DatosLimpios[[#This Row],[Incident Resolution Time (in Hours)]]&gt;50,"Tardia",IF(DatosLimpios[[#This Row],[Incident Resolution Time (in Hours)]]&gt;20,"Media","Rapida" ))</f>
        <v>Media</v>
      </c>
    </row>
    <row r="1571" spans="1:24" x14ac:dyDescent="0.25">
      <c r="A1571" s="2">
        <v>1580</v>
      </c>
      <c r="B1571" s="3" t="s">
        <v>71</v>
      </c>
      <c r="C15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71" s="1" t="str">
        <f>IFERROR(VLOOKUP(DatosLimpios[[#This Row],[Paises]], TablaRegiones[],2,FALSE), "Otra")</f>
        <v>Asia</v>
      </c>
      <c r="E1571" s="2">
        <v>2016</v>
      </c>
      <c r="F1571" s="3" t="s">
        <v>39</v>
      </c>
      <c r="G1571" s="2">
        <f xml:space="preserve"> 2025 -DatosLimpios[[#This Row],[Year]]</f>
        <v>9</v>
      </c>
      <c r="H1571" s="1" t="str">
        <f>IF(TRIM(DatosLimpios[[#This Row],[Attack Type]])="","Unknown",PROPER(TRIM(LOWER(DatosLimpios[[#This Row],[Attack Type]]))))</f>
        <v>Ddos</v>
      </c>
      <c r="I1571" s="3" t="s">
        <v>12</v>
      </c>
      <c r="J157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71" s="11">
        <v>7112</v>
      </c>
      <c r="L1571" s="11">
        <f>IF(DatosLimpios[[#This Row],[Financial Loss (in Million $) ]]="",0,ABS(DatosLimpios[[#This Row],[Financial Loss (in Million $) ]]))*1000</f>
        <v>7112000</v>
      </c>
      <c r="M1571" s="11" t="str">
        <f>IF(DatosLimpios[[#This Row],[Perdida economica UNK]]&gt;4000000,"Alta", IF(DatosLimpios[[#This Row],[Perdida economica UNK]]&gt;100000,"Media", "Baja"))</f>
        <v>Alta</v>
      </c>
      <c r="N1571" s="18" t="s">
        <v>1619</v>
      </c>
      <c r="O1571" s="3" t="s">
        <v>29</v>
      </c>
      <c r="P1571" s="2">
        <f>IF(DatosLimpios[[#This Row],[Number of Affected Users]]="six hundred",600,VALUE(DatosLimpios[[#This Row],[Number of Affected Users]]))</f>
        <v>604557</v>
      </c>
      <c r="Q1571" s="2">
        <f>IF(DatosLimpios[[#This Row],[Number of Affected Users]]="six hundred",600,VALUE(DatosLimpios[[#This Row],[Number of Affected Users]]))</f>
        <v>604557</v>
      </c>
      <c r="R1571" s="11">
        <f>DatosLimpios[[#This Row],[Perdida economica UNK]] /DatosLimpios[[#This Row],[Nº de Usuarios Afectados]]</f>
        <v>11.763985860721156</v>
      </c>
      <c r="S1571" s="11" t="str">
        <f>IF(DatosLimpios[[#This Row],[Perdida $ por Usuario]]&gt;100, "Grave",IF(DatosLimpios[[#This Row],[Perdida $ por Usuario]]&gt;40, "Moderada","Leve"))</f>
        <v>Leve</v>
      </c>
      <c r="T1571" s="1" t="str">
        <f t="shared" si="24"/>
        <v>Nation-state</v>
      </c>
      <c r="U1571" s="3" t="s">
        <v>34</v>
      </c>
      <c r="V1571" s="3" t="s">
        <v>57</v>
      </c>
      <c r="W1571" s="2">
        <v>20</v>
      </c>
      <c r="X1571" s="2" t="str">
        <f>IF(DatosLimpios[[#This Row],[Incident Resolution Time (in Hours)]]&gt;50,"Tardia",IF(DatosLimpios[[#This Row],[Incident Resolution Time (in Hours)]]&gt;20,"Media","Rapida" ))</f>
        <v>Rapida</v>
      </c>
    </row>
    <row r="1572" spans="1:24" x14ac:dyDescent="0.25">
      <c r="A1572" s="2">
        <v>1581</v>
      </c>
      <c r="B1572" s="3" t="s">
        <v>32</v>
      </c>
      <c r="C15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572" s="1" t="str">
        <f>IFERROR(VLOOKUP(DatosLimpios[[#This Row],[Paises]], TablaRegiones[],2,FALSE), "Otra")</f>
        <v>Europa</v>
      </c>
      <c r="E1572" s="2">
        <v>2024</v>
      </c>
      <c r="F1572" s="3" t="s">
        <v>22</v>
      </c>
      <c r="G1572" s="2">
        <f xml:space="preserve"> 2025 -DatosLimpios[[#This Row],[Year]]</f>
        <v>1</v>
      </c>
      <c r="H1572" s="1" t="str">
        <f>IF(TRIM(DatosLimpios[[#This Row],[Attack Type]])="","Unknown",PROPER(TRIM(LOWER(DatosLimpios[[#This Row],[Attack Type]]))))</f>
        <v>Man-In-The-Middle</v>
      </c>
      <c r="I1572" s="3" t="s">
        <v>12</v>
      </c>
      <c r="J157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72" s="11">
        <v>2658</v>
      </c>
      <c r="L1572" s="11">
        <f>IF(DatosLimpios[[#This Row],[Financial Loss (in Million $) ]]="",0,ABS(DatosLimpios[[#This Row],[Financial Loss (in Million $) ]]))*1000</f>
        <v>2658000</v>
      </c>
      <c r="M1572" s="11" t="str">
        <f>IF(DatosLimpios[[#This Row],[Perdida economica UNK]]&gt;4000000,"Alta", IF(DatosLimpios[[#This Row],[Perdida economica UNK]]&gt;100000,"Media", "Baja"))</f>
        <v>Media</v>
      </c>
      <c r="N1572" s="18" t="s">
        <v>1620</v>
      </c>
      <c r="O1572" s="3" t="s">
        <v>14</v>
      </c>
      <c r="P1572" s="2">
        <f>IF(DatosLimpios[[#This Row],[Number of Affected Users]]="six hundred",600,VALUE(DatosLimpios[[#This Row],[Number of Affected Users]]))</f>
        <v>313397</v>
      </c>
      <c r="Q1572" s="2">
        <f>IF(DatosLimpios[[#This Row],[Number of Affected Users]]="six hundred",600,VALUE(DatosLimpios[[#This Row],[Number of Affected Users]]))</f>
        <v>313397</v>
      </c>
      <c r="R1572" s="11">
        <f>DatosLimpios[[#This Row],[Perdida economica UNK]] /DatosLimpios[[#This Row],[Nº de Usuarios Afectados]]</f>
        <v>8.4812554044869604</v>
      </c>
      <c r="S1572" s="11" t="str">
        <f>IF(DatosLimpios[[#This Row],[Perdida $ por Usuario]]&gt;100, "Grave",IF(DatosLimpios[[#This Row],[Perdida $ por Usuario]]&gt;40, "Moderada","Leve"))</f>
        <v>Leve</v>
      </c>
      <c r="T1572" s="1" t="str">
        <f t="shared" si="24"/>
        <v>Hacker Group</v>
      </c>
      <c r="U1572" s="3" t="s">
        <v>34</v>
      </c>
      <c r="V1572" s="3" t="s">
        <v>31</v>
      </c>
      <c r="W1572" s="2">
        <v>36</v>
      </c>
      <c r="X1572" s="2" t="str">
        <f>IF(DatosLimpios[[#This Row],[Incident Resolution Time (in Hours)]]&gt;50,"Tardia",IF(DatosLimpios[[#This Row],[Incident Resolution Time (in Hours)]]&gt;20,"Media","Rapida" ))</f>
        <v>Media</v>
      </c>
    </row>
    <row r="1573" spans="1:24" x14ac:dyDescent="0.25">
      <c r="A1573" s="2">
        <v>1582</v>
      </c>
      <c r="B1573" s="3" t="s">
        <v>58</v>
      </c>
      <c r="C15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73" s="1" t="str">
        <f>IFERROR(VLOOKUP(DatosLimpios[[#This Row],[Paises]], TablaRegiones[],2,FALSE), "Otra")</f>
        <v>Oceanía</v>
      </c>
      <c r="E1573" s="2">
        <v>2023</v>
      </c>
      <c r="F1573" s="3" t="s">
        <v>63</v>
      </c>
      <c r="G1573" s="2">
        <f xml:space="preserve"> 2025 -DatosLimpios[[#This Row],[Year]]</f>
        <v>2</v>
      </c>
      <c r="H1573" s="1" t="str">
        <f>IF(TRIM(DatosLimpios[[#This Row],[Attack Type]])="","Unknown",PROPER(TRIM(LOWER(DatosLimpios[[#This Row],[Attack Type]]))))</f>
        <v>Malware</v>
      </c>
      <c r="I1573" s="3" t="s">
        <v>18</v>
      </c>
      <c r="J157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73" s="11">
        <v>524</v>
      </c>
      <c r="L1573" s="11">
        <f>IF(DatosLimpios[[#This Row],[Financial Loss (in Million $) ]]="",0,ABS(DatosLimpios[[#This Row],[Financial Loss (in Million $) ]]))*1000</f>
        <v>524000</v>
      </c>
      <c r="M1573" s="11" t="str">
        <f>IF(DatosLimpios[[#This Row],[Perdida economica UNK]]&gt;4000000,"Alta", IF(DatosLimpios[[#This Row],[Perdida economica UNK]]&gt;100000,"Media", "Baja"))</f>
        <v>Media</v>
      </c>
      <c r="N1573" s="18" t="s">
        <v>1621</v>
      </c>
      <c r="O1573" s="3" t="s">
        <v>29</v>
      </c>
      <c r="P1573" s="2">
        <f>IF(DatosLimpios[[#This Row],[Number of Affected Users]]="six hundred",600,VALUE(DatosLimpios[[#This Row],[Number of Affected Users]]))</f>
        <v>696902</v>
      </c>
      <c r="Q1573" s="2">
        <f>IF(DatosLimpios[[#This Row],[Number of Affected Users]]="six hundred",600,VALUE(DatosLimpios[[#This Row],[Number of Affected Users]]))</f>
        <v>696902</v>
      </c>
      <c r="R1573" s="11">
        <f>DatosLimpios[[#This Row],[Perdida economica UNK]] /DatosLimpios[[#This Row],[Nº de Usuarios Afectados]]</f>
        <v>0.75189911924488662</v>
      </c>
      <c r="S1573" s="11" t="str">
        <f>IF(DatosLimpios[[#This Row],[Perdida $ por Usuario]]&gt;100, "Grave",IF(DatosLimpios[[#This Row],[Perdida $ por Usuario]]&gt;40, "Moderada","Leve"))</f>
        <v>Leve</v>
      </c>
      <c r="T1573" s="1" t="str">
        <f t="shared" si="24"/>
        <v>Nation-state</v>
      </c>
      <c r="U1573" s="3" t="s">
        <v>15</v>
      </c>
      <c r="V1573" s="3" t="s">
        <v>57</v>
      </c>
      <c r="W1573" s="2">
        <v>21</v>
      </c>
      <c r="X1573" s="2" t="str">
        <f>IF(DatosLimpios[[#This Row],[Incident Resolution Time (in Hours)]]&gt;50,"Tardia",IF(DatosLimpios[[#This Row],[Incident Resolution Time (in Hours)]]&gt;20,"Media","Rapida" ))</f>
        <v>Media</v>
      </c>
    </row>
    <row r="1574" spans="1:24" x14ac:dyDescent="0.25">
      <c r="A1574" s="2">
        <v>1583</v>
      </c>
      <c r="B1574" s="3" t="s">
        <v>26</v>
      </c>
      <c r="C15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574" s="1" t="str">
        <f>IFERROR(VLOOKUP(DatosLimpios[[#This Row],[Paises]], TablaRegiones[],2,FALSE), "Otra")</f>
        <v>Europa</v>
      </c>
      <c r="E1574" s="2">
        <v>2024</v>
      </c>
      <c r="F1574" s="3" t="s">
        <v>50</v>
      </c>
      <c r="G1574" s="2">
        <f xml:space="preserve"> 2025 -DatosLimpios[[#This Row],[Year]]</f>
        <v>1</v>
      </c>
      <c r="H1574" s="1" t="str">
        <f>IF(TRIM(DatosLimpios[[#This Row],[Attack Type]])="","Unknown",PROPER(TRIM(LOWER(DatosLimpios[[#This Row],[Attack Type]]))))</f>
        <v>Phishing</v>
      </c>
      <c r="I1574" s="3" t="s">
        <v>46</v>
      </c>
      <c r="J157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74" s="11">
        <v>3039</v>
      </c>
      <c r="L1574" s="11">
        <f>IF(DatosLimpios[[#This Row],[Financial Loss (in Million $) ]]="",0,ABS(DatosLimpios[[#This Row],[Financial Loss (in Million $) ]]))*1000</f>
        <v>3039000</v>
      </c>
      <c r="M1574" s="11" t="str">
        <f>IF(DatosLimpios[[#This Row],[Perdida economica UNK]]&gt;4000000,"Alta", IF(DatosLimpios[[#This Row],[Perdida economica UNK]]&gt;100000,"Media", "Baja"))</f>
        <v>Media</v>
      </c>
      <c r="N1574" s="18" t="s">
        <v>1622</v>
      </c>
      <c r="O1574" s="3" t="s">
        <v>14</v>
      </c>
      <c r="P1574" s="2">
        <f>IF(DatosLimpios[[#This Row],[Number of Affected Users]]="six hundred",600,VALUE(DatosLimpios[[#This Row],[Number of Affected Users]]))</f>
        <v>156576</v>
      </c>
      <c r="Q1574" s="2">
        <f>IF(DatosLimpios[[#This Row],[Number of Affected Users]]="six hundred",600,VALUE(DatosLimpios[[#This Row],[Number of Affected Users]]))</f>
        <v>156576</v>
      </c>
      <c r="R1574" s="11">
        <f>DatosLimpios[[#This Row],[Perdida economica UNK]] /DatosLimpios[[#This Row],[Nº de Usuarios Afectados]]</f>
        <v>19.409104843654198</v>
      </c>
      <c r="S1574" s="11" t="str">
        <f>IF(DatosLimpios[[#This Row],[Perdida $ por Usuario]]&gt;100, "Grave",IF(DatosLimpios[[#This Row],[Perdida $ por Usuario]]&gt;40, "Moderada","Leve"))</f>
        <v>Leve</v>
      </c>
      <c r="T1574" s="1" t="str">
        <f t="shared" si="24"/>
        <v>Hacker Group</v>
      </c>
      <c r="U1574" s="3" t="s">
        <v>15</v>
      </c>
      <c r="V1574" s="3" t="s">
        <v>16</v>
      </c>
      <c r="W1574" s="2">
        <v>72</v>
      </c>
      <c r="X1574" s="2" t="str">
        <f>IF(DatosLimpios[[#This Row],[Incident Resolution Time (in Hours)]]&gt;50,"Tardia",IF(DatosLimpios[[#This Row],[Incident Resolution Time (in Hours)]]&gt;20,"Media","Rapida" ))</f>
        <v>Tardia</v>
      </c>
    </row>
    <row r="1575" spans="1:24" x14ac:dyDescent="0.25">
      <c r="A1575" s="2">
        <v>1584</v>
      </c>
      <c r="B1575" s="3" t="s">
        <v>26</v>
      </c>
      <c r="C15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575" s="1" t="str">
        <f>IFERROR(VLOOKUP(DatosLimpios[[#This Row],[Paises]], TablaRegiones[],2,FALSE), "Otra")</f>
        <v>Europa</v>
      </c>
      <c r="E1575" s="2">
        <v>2020</v>
      </c>
      <c r="F1575" s="3" t="s">
        <v>50</v>
      </c>
      <c r="G1575" s="2">
        <f xml:space="preserve"> 2025 -DatosLimpios[[#This Row],[Year]]</f>
        <v>5</v>
      </c>
      <c r="H1575" s="1" t="str">
        <f>IF(TRIM(DatosLimpios[[#This Row],[Attack Type]])="","Unknown",PROPER(TRIM(LOWER(DatosLimpios[[#This Row],[Attack Type]]))))</f>
        <v>Phishing</v>
      </c>
      <c r="I1575" s="3" t="s">
        <v>47</v>
      </c>
      <c r="J157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75" s="11">
        <v>6655</v>
      </c>
      <c r="L1575" s="11">
        <f>IF(DatosLimpios[[#This Row],[Financial Loss (in Million $) ]]="",0,ABS(DatosLimpios[[#This Row],[Financial Loss (in Million $) ]]))*1000</f>
        <v>6655000</v>
      </c>
      <c r="M1575" s="11" t="str">
        <f>IF(DatosLimpios[[#This Row],[Perdida economica UNK]]&gt;4000000,"Alta", IF(DatosLimpios[[#This Row],[Perdida economica UNK]]&gt;100000,"Media", "Baja"))</f>
        <v>Alta</v>
      </c>
      <c r="N1575" s="18" t="s">
        <v>1623</v>
      </c>
      <c r="O1575" s="3" t="s">
        <v>14</v>
      </c>
      <c r="P1575" s="2">
        <f>IF(DatosLimpios[[#This Row],[Number of Affected Users]]="six hundred",600,VALUE(DatosLimpios[[#This Row],[Number of Affected Users]]))</f>
        <v>843310</v>
      </c>
      <c r="Q1575" s="2">
        <f>IF(DatosLimpios[[#This Row],[Number of Affected Users]]="six hundred",600,VALUE(DatosLimpios[[#This Row],[Number of Affected Users]]))</f>
        <v>843310</v>
      </c>
      <c r="R1575" s="11">
        <f>DatosLimpios[[#This Row],[Perdida economica UNK]] /DatosLimpios[[#This Row],[Nº de Usuarios Afectados]]</f>
        <v>7.8915226903511169</v>
      </c>
      <c r="S1575" s="11" t="str">
        <f>IF(DatosLimpios[[#This Row],[Perdida $ por Usuario]]&gt;100, "Grave",IF(DatosLimpios[[#This Row],[Perdida $ por Usuario]]&gt;40, "Moderada","Leve"))</f>
        <v>Leve</v>
      </c>
      <c r="T1575" s="1" t="str">
        <f t="shared" si="24"/>
        <v>Hacker Group</v>
      </c>
      <c r="U1575" s="3" t="s">
        <v>52</v>
      </c>
      <c r="V1575" s="3" t="s">
        <v>37</v>
      </c>
      <c r="W1575" s="2">
        <v>71</v>
      </c>
      <c r="X1575" s="2" t="str">
        <f>IF(DatosLimpios[[#This Row],[Incident Resolution Time (in Hours)]]&gt;50,"Tardia",IF(DatosLimpios[[#This Row],[Incident Resolution Time (in Hours)]]&gt;20,"Media","Rapida" ))</f>
        <v>Tardia</v>
      </c>
    </row>
    <row r="1576" spans="1:24" x14ac:dyDescent="0.25">
      <c r="A1576" s="2">
        <v>1585</v>
      </c>
      <c r="B1576" s="3" t="s">
        <v>10</v>
      </c>
      <c r="C15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76" s="1" t="str">
        <f>IFERROR(VLOOKUP(DatosLimpios[[#This Row],[Paises]], TablaRegiones[],2,FALSE), "Otra")</f>
        <v>Asia</v>
      </c>
      <c r="E1576" s="2">
        <v>2016</v>
      </c>
      <c r="F1576" s="3" t="s">
        <v>39</v>
      </c>
      <c r="G1576" s="2">
        <f xml:space="preserve"> 2025 -DatosLimpios[[#This Row],[Year]]</f>
        <v>9</v>
      </c>
      <c r="H1576" s="1" t="str">
        <f>IF(TRIM(DatosLimpios[[#This Row],[Attack Type]])="","Unknown",PROPER(TRIM(LOWER(DatosLimpios[[#This Row],[Attack Type]]))))</f>
        <v>Ddos</v>
      </c>
      <c r="I1576" s="3" t="s">
        <v>27</v>
      </c>
      <c r="J157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576" s="11">
        <v>8302</v>
      </c>
      <c r="L1576" s="11">
        <f>IF(DatosLimpios[[#This Row],[Financial Loss (in Million $) ]]="",0,ABS(DatosLimpios[[#This Row],[Financial Loss (in Million $) ]]))*1000</f>
        <v>8302000</v>
      </c>
      <c r="M1576" s="11" t="str">
        <f>IF(DatosLimpios[[#This Row],[Perdida economica UNK]]&gt;4000000,"Alta", IF(DatosLimpios[[#This Row],[Perdida economica UNK]]&gt;100000,"Media", "Baja"))</f>
        <v>Alta</v>
      </c>
      <c r="N1576" s="18" t="s">
        <v>1624</v>
      </c>
      <c r="O1576" s="3" t="s">
        <v>33</v>
      </c>
      <c r="P1576" s="2">
        <f>IF(DatosLimpios[[#This Row],[Number of Affected Users]]="six hundred",600,VALUE(DatosLimpios[[#This Row],[Number of Affected Users]]))</f>
        <v>281862</v>
      </c>
      <c r="Q1576" s="2">
        <f>IF(DatosLimpios[[#This Row],[Number of Affected Users]]="six hundred",600,VALUE(DatosLimpios[[#This Row],[Number of Affected Users]]))</f>
        <v>281862</v>
      </c>
      <c r="R1576" s="11">
        <f>DatosLimpios[[#This Row],[Perdida economica UNK]] /DatosLimpios[[#This Row],[Nº de Usuarios Afectados]]</f>
        <v>29.454130035265486</v>
      </c>
      <c r="S1576" s="11" t="str">
        <f>IF(DatosLimpios[[#This Row],[Perdida $ por Usuario]]&gt;100, "Grave",IF(DatosLimpios[[#This Row],[Perdida $ por Usuario]]&gt;40, "Moderada","Leve"))</f>
        <v>Leve</v>
      </c>
      <c r="T1576" s="1" t="str">
        <f t="shared" si="24"/>
        <v>Insider</v>
      </c>
      <c r="U1576" s="3" t="s">
        <v>34</v>
      </c>
      <c r="V1576" s="3" t="s">
        <v>31</v>
      </c>
      <c r="W1576" s="2">
        <v>4</v>
      </c>
      <c r="X1576" s="2" t="str">
        <f>IF(DatosLimpios[[#This Row],[Incident Resolution Time (in Hours)]]&gt;50,"Tardia",IF(DatosLimpios[[#This Row],[Incident Resolution Time (in Hours)]]&gt;20,"Media","Rapida" ))</f>
        <v>Rapida</v>
      </c>
    </row>
    <row r="1577" spans="1:24" x14ac:dyDescent="0.25">
      <c r="A1577" s="2">
        <v>1586</v>
      </c>
      <c r="B1577" s="3" t="s">
        <v>45</v>
      </c>
      <c r="C15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77" s="1" t="str">
        <f>IFERROR(VLOOKUP(DatosLimpios[[#This Row],[Paises]], TablaRegiones[],2,FALSE), "Otra")</f>
        <v>Asia</v>
      </c>
      <c r="E1577" s="2">
        <v>2024</v>
      </c>
      <c r="F1577" s="3" t="s">
        <v>17</v>
      </c>
      <c r="G1577" s="2">
        <f xml:space="preserve"> 2025 -DatosLimpios[[#This Row],[Year]]</f>
        <v>1</v>
      </c>
      <c r="H1577" s="1" t="str">
        <f>IF(TRIM(DatosLimpios[[#This Row],[Attack Type]])="","Unknown",PROPER(TRIM(LOWER(DatosLimpios[[#This Row],[Attack Type]]))))</f>
        <v>Ransomware</v>
      </c>
      <c r="I1577" s="3" t="s">
        <v>23</v>
      </c>
      <c r="J157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77" s="11">
        <v>8823</v>
      </c>
      <c r="L1577" s="11">
        <f>IF(DatosLimpios[[#This Row],[Financial Loss (in Million $) ]]="",0,ABS(DatosLimpios[[#This Row],[Financial Loss (in Million $) ]]))*1000</f>
        <v>8823000</v>
      </c>
      <c r="M1577" s="11" t="str">
        <f>IF(DatosLimpios[[#This Row],[Perdida economica UNK]]&gt;4000000,"Alta", IF(DatosLimpios[[#This Row],[Perdida economica UNK]]&gt;100000,"Media", "Baja"))</f>
        <v>Alta</v>
      </c>
      <c r="N1577" s="18" t="s">
        <v>1625</v>
      </c>
      <c r="O1577" s="3" t="s">
        <v>33</v>
      </c>
      <c r="P1577" s="2">
        <f>IF(DatosLimpios[[#This Row],[Number of Affected Users]]="six hundred",600,VALUE(DatosLimpios[[#This Row],[Number of Affected Users]]))</f>
        <v>526308</v>
      </c>
      <c r="Q1577" s="2">
        <f>IF(DatosLimpios[[#This Row],[Number of Affected Users]]="six hundred",600,VALUE(DatosLimpios[[#This Row],[Number of Affected Users]]))</f>
        <v>526308</v>
      </c>
      <c r="R1577" s="11">
        <f>DatosLimpios[[#This Row],[Perdida economica UNK]] /DatosLimpios[[#This Row],[Nº de Usuarios Afectados]]</f>
        <v>16.763948106431975</v>
      </c>
      <c r="S1577" s="11" t="str">
        <f>IF(DatosLimpios[[#This Row],[Perdida $ por Usuario]]&gt;100, "Grave",IF(DatosLimpios[[#This Row],[Perdida $ por Usuario]]&gt;40, "Moderada","Leve"))</f>
        <v>Leve</v>
      </c>
      <c r="T1577" s="1" t="str">
        <f t="shared" si="24"/>
        <v>Insider</v>
      </c>
      <c r="U1577" s="3" t="s">
        <v>15</v>
      </c>
      <c r="V1577" s="3" t="s">
        <v>37</v>
      </c>
      <c r="W1577" s="2">
        <v>23</v>
      </c>
      <c r="X1577" s="2" t="str">
        <f>IF(DatosLimpios[[#This Row],[Incident Resolution Time (in Hours)]]&gt;50,"Tardia",IF(DatosLimpios[[#This Row],[Incident Resolution Time (in Hours)]]&gt;20,"Media","Rapida" ))</f>
        <v>Media</v>
      </c>
    </row>
    <row r="1578" spans="1:24" x14ac:dyDescent="0.25">
      <c r="A1578" s="2">
        <v>1587</v>
      </c>
      <c r="B1578" s="3" t="s">
        <v>60</v>
      </c>
      <c r="C15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578" s="1" t="str">
        <f>IFERROR(VLOOKUP(DatosLimpios[[#This Row],[Paises]], TablaRegiones[],2,FALSE), "Otra")</f>
        <v>Asia</v>
      </c>
      <c r="E1578" s="2">
        <v>2018</v>
      </c>
      <c r="F1578" s="3" t="s">
        <v>39</v>
      </c>
      <c r="G1578" s="2">
        <f xml:space="preserve"> 2025 -DatosLimpios[[#This Row],[Year]]</f>
        <v>7</v>
      </c>
      <c r="H1578" s="1" t="str">
        <f>IF(TRIM(DatosLimpios[[#This Row],[Attack Type]])="","Unknown",PROPER(TRIM(LOWER(DatosLimpios[[#This Row],[Attack Type]]))))</f>
        <v>Ddos</v>
      </c>
      <c r="I1578" s="3" t="s">
        <v>23</v>
      </c>
      <c r="J157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78" s="11">
        <v>518</v>
      </c>
      <c r="L1578" s="11">
        <f>IF(DatosLimpios[[#This Row],[Financial Loss (in Million $) ]]="",0,ABS(DatosLimpios[[#This Row],[Financial Loss (in Million $) ]]))*1000</f>
        <v>518000</v>
      </c>
      <c r="M1578" s="11" t="str">
        <f>IF(DatosLimpios[[#This Row],[Perdida economica UNK]]&gt;4000000,"Alta", IF(DatosLimpios[[#This Row],[Perdida economica UNK]]&gt;100000,"Media", "Baja"))</f>
        <v>Media</v>
      </c>
      <c r="N1578" s="18" t="s">
        <v>1626</v>
      </c>
      <c r="O1578" s="3" t="s">
        <v>33</v>
      </c>
      <c r="P1578" s="2">
        <f>IF(DatosLimpios[[#This Row],[Number of Affected Users]]="six hundred",600,VALUE(DatosLimpios[[#This Row],[Number of Affected Users]]))</f>
        <v>826924</v>
      </c>
      <c r="Q1578" s="2">
        <f>IF(DatosLimpios[[#This Row],[Number of Affected Users]]="six hundred",600,VALUE(DatosLimpios[[#This Row],[Number of Affected Users]]))</f>
        <v>826924</v>
      </c>
      <c r="R1578" s="11">
        <f>DatosLimpios[[#This Row],[Perdida economica UNK]] /DatosLimpios[[#This Row],[Nº de Usuarios Afectados]]</f>
        <v>0.62641790539396602</v>
      </c>
      <c r="S1578" s="11" t="str">
        <f>IF(DatosLimpios[[#This Row],[Perdida $ por Usuario]]&gt;100, "Grave",IF(DatosLimpios[[#This Row],[Perdida $ por Usuario]]&gt;40, "Moderada","Leve"))</f>
        <v>Leve</v>
      </c>
      <c r="T1578" s="1" t="str">
        <f t="shared" si="24"/>
        <v>Insider</v>
      </c>
      <c r="U1578" s="3" t="s">
        <v>34</v>
      </c>
      <c r="V1578" s="3" t="s">
        <v>16</v>
      </c>
      <c r="W1578" s="2">
        <v>35</v>
      </c>
      <c r="X1578" s="2" t="str">
        <f>IF(DatosLimpios[[#This Row],[Incident Resolution Time (in Hours)]]&gt;50,"Tardia",IF(DatosLimpios[[#This Row],[Incident Resolution Time (in Hours)]]&gt;20,"Media","Rapida" ))</f>
        <v>Media</v>
      </c>
    </row>
    <row r="1579" spans="1:24" x14ac:dyDescent="0.25">
      <c r="A1579" s="2">
        <v>1588</v>
      </c>
      <c r="B1579" s="3" t="s">
        <v>10</v>
      </c>
      <c r="C15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79" s="1" t="str">
        <f>IFERROR(VLOOKUP(DatosLimpios[[#This Row],[Paises]], TablaRegiones[],2,FALSE), "Otra")</f>
        <v>Asia</v>
      </c>
      <c r="E1579" s="2">
        <v>2024</v>
      </c>
      <c r="F1579" s="3" t="s">
        <v>39</v>
      </c>
      <c r="G1579" s="2">
        <f xml:space="preserve"> 2025 -DatosLimpios[[#This Row],[Year]]</f>
        <v>1</v>
      </c>
      <c r="H1579" s="1" t="str">
        <f>IF(TRIM(DatosLimpios[[#This Row],[Attack Type]])="","Unknown",PROPER(TRIM(LOWER(DatosLimpios[[#This Row],[Attack Type]]))))</f>
        <v>Ddos</v>
      </c>
      <c r="I1579" s="3" t="s">
        <v>23</v>
      </c>
      <c r="J157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79" s="11">
        <v>1377</v>
      </c>
      <c r="L1579" s="11">
        <f>IF(DatosLimpios[[#This Row],[Financial Loss (in Million $) ]]="",0,ABS(DatosLimpios[[#This Row],[Financial Loss (in Million $) ]]))*1000</f>
        <v>1377000</v>
      </c>
      <c r="M1579" s="11" t="str">
        <f>IF(DatosLimpios[[#This Row],[Perdida economica UNK]]&gt;4000000,"Alta", IF(DatosLimpios[[#This Row],[Perdida economica UNK]]&gt;100000,"Media", "Baja"))</f>
        <v>Media</v>
      </c>
      <c r="N1579" s="18" t="s">
        <v>1627</v>
      </c>
      <c r="O1579" s="3" t="s">
        <v>33</v>
      </c>
      <c r="P1579" s="2">
        <f>IF(DatosLimpios[[#This Row],[Number of Affected Users]]="six hundred",600,VALUE(DatosLimpios[[#This Row],[Number of Affected Users]]))</f>
        <v>928751</v>
      </c>
      <c r="Q1579" s="2">
        <f>IF(DatosLimpios[[#This Row],[Number of Affected Users]]="six hundred",600,VALUE(DatosLimpios[[#This Row],[Number of Affected Users]]))</f>
        <v>928751</v>
      </c>
      <c r="R1579" s="11">
        <f>DatosLimpios[[#This Row],[Perdida economica UNK]] /DatosLimpios[[#This Row],[Nº de Usuarios Afectados]]</f>
        <v>1.4826363578612567</v>
      </c>
      <c r="S1579" s="11" t="str">
        <f>IF(DatosLimpios[[#This Row],[Perdida $ por Usuario]]&gt;100, "Grave",IF(DatosLimpios[[#This Row],[Perdida $ por Usuario]]&gt;40, "Moderada","Leve"))</f>
        <v>Leve</v>
      </c>
      <c r="T1579" s="1" t="str">
        <f t="shared" si="24"/>
        <v>Insider</v>
      </c>
      <c r="U1579" s="3" t="s">
        <v>34</v>
      </c>
      <c r="V1579" s="3" t="s">
        <v>57</v>
      </c>
      <c r="W1579" s="2">
        <v>26</v>
      </c>
      <c r="X1579" s="2" t="str">
        <f>IF(DatosLimpios[[#This Row],[Incident Resolution Time (in Hours)]]&gt;50,"Tardia",IF(DatosLimpios[[#This Row],[Incident Resolution Time (in Hours)]]&gt;20,"Media","Rapida" ))</f>
        <v>Media</v>
      </c>
    </row>
    <row r="1580" spans="1:24" x14ac:dyDescent="0.25">
      <c r="A1580" s="2">
        <v>1589</v>
      </c>
      <c r="B1580" s="3" t="s">
        <v>10</v>
      </c>
      <c r="C15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80" s="1" t="str">
        <f>IFERROR(VLOOKUP(DatosLimpios[[#This Row],[Paises]], TablaRegiones[],2,FALSE), "Otra")</f>
        <v>Asia</v>
      </c>
      <c r="E1580" s="2">
        <v>2021</v>
      </c>
      <c r="F1580" s="3" t="s">
        <v>17</v>
      </c>
      <c r="G1580" s="2">
        <f xml:space="preserve"> 2025 -DatosLimpios[[#This Row],[Year]]</f>
        <v>4</v>
      </c>
      <c r="H1580" s="1" t="str">
        <f>IF(TRIM(DatosLimpios[[#This Row],[Attack Type]])="","Unknown",PROPER(TRIM(LOWER(DatosLimpios[[#This Row],[Attack Type]]))))</f>
        <v>Ransomware</v>
      </c>
      <c r="I1580" s="3" t="s">
        <v>12</v>
      </c>
      <c r="J158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80" s="11">
        <v>219</v>
      </c>
      <c r="L1580" s="11">
        <f>IF(DatosLimpios[[#This Row],[Financial Loss (in Million $) ]]="",0,ABS(DatosLimpios[[#This Row],[Financial Loss (in Million $) ]]))*1000</f>
        <v>219000</v>
      </c>
      <c r="M1580" s="11" t="str">
        <f>IF(DatosLimpios[[#This Row],[Perdida economica UNK]]&gt;4000000,"Alta", IF(DatosLimpios[[#This Row],[Perdida economica UNK]]&gt;100000,"Media", "Baja"))</f>
        <v>Media</v>
      </c>
      <c r="N1580" s="18" t="s">
        <v>1628</v>
      </c>
      <c r="O1580" s="3" t="s">
        <v>14</v>
      </c>
      <c r="P1580" s="2">
        <f>IF(DatosLimpios[[#This Row],[Number of Affected Users]]="six hundred",600,VALUE(DatosLimpios[[#This Row],[Number of Affected Users]]))</f>
        <v>304804</v>
      </c>
      <c r="Q1580" s="2">
        <f>IF(DatosLimpios[[#This Row],[Number of Affected Users]]="six hundred",600,VALUE(DatosLimpios[[#This Row],[Number of Affected Users]]))</f>
        <v>304804</v>
      </c>
      <c r="R1580" s="11">
        <f>DatosLimpios[[#This Row],[Perdida economica UNK]] /DatosLimpios[[#This Row],[Nº de Usuarios Afectados]]</f>
        <v>0.71849450794608993</v>
      </c>
      <c r="S1580" s="11" t="str">
        <f>IF(DatosLimpios[[#This Row],[Perdida $ por Usuario]]&gt;100, "Grave",IF(DatosLimpios[[#This Row],[Perdida $ por Usuario]]&gt;40, "Moderada","Leve"))</f>
        <v>Leve</v>
      </c>
      <c r="T1580" s="1" t="str">
        <f t="shared" si="24"/>
        <v>Hacker Group</v>
      </c>
      <c r="U1580" s="3" t="s">
        <v>25</v>
      </c>
      <c r="V1580" s="3" t="s">
        <v>31</v>
      </c>
      <c r="W1580" s="2">
        <v>53</v>
      </c>
      <c r="X1580" s="2" t="str">
        <f>IF(DatosLimpios[[#This Row],[Incident Resolution Time (in Hours)]]&gt;50,"Tardia",IF(DatosLimpios[[#This Row],[Incident Resolution Time (in Hours)]]&gt;20,"Media","Rapida" ))</f>
        <v>Tardia</v>
      </c>
    </row>
    <row r="1581" spans="1:24" x14ac:dyDescent="0.25">
      <c r="A1581" s="2">
        <v>1590</v>
      </c>
      <c r="B1581" s="3" t="s">
        <v>66</v>
      </c>
      <c r="C15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581" s="1" t="str">
        <f>IFERROR(VLOOKUP(DatosLimpios[[#This Row],[Paises]], TablaRegiones[],2,FALSE), "Otra")</f>
        <v>América</v>
      </c>
      <c r="E1581" s="2">
        <v>2024</v>
      </c>
      <c r="F1581" s="3" t="s">
        <v>22</v>
      </c>
      <c r="G1581" s="2">
        <f xml:space="preserve"> 2025 -DatosLimpios[[#This Row],[Year]]</f>
        <v>1</v>
      </c>
      <c r="H1581" s="1" t="str">
        <f>IF(TRIM(DatosLimpios[[#This Row],[Attack Type]])="","Unknown",PROPER(TRIM(LOWER(DatosLimpios[[#This Row],[Attack Type]]))))</f>
        <v>Man-In-The-Middle</v>
      </c>
      <c r="I1581" s="3" t="s">
        <v>12</v>
      </c>
      <c r="J158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81" s="11">
        <v>3442</v>
      </c>
      <c r="L1581" s="11">
        <f>IF(DatosLimpios[[#This Row],[Financial Loss (in Million $) ]]="",0,ABS(DatosLimpios[[#This Row],[Financial Loss (in Million $) ]]))*1000</f>
        <v>3442000</v>
      </c>
      <c r="M1581" s="11" t="str">
        <f>IF(DatosLimpios[[#This Row],[Perdida economica UNK]]&gt;4000000,"Alta", IF(DatosLimpios[[#This Row],[Perdida economica UNK]]&gt;100000,"Media", "Baja"))</f>
        <v>Media</v>
      </c>
      <c r="N1581" s="18" t="s">
        <v>1629</v>
      </c>
      <c r="O1581" s="3" t="s">
        <v>29</v>
      </c>
      <c r="P1581" s="2">
        <f>IF(DatosLimpios[[#This Row],[Number of Affected Users]]="six hundred",600,VALUE(DatosLimpios[[#This Row],[Number of Affected Users]]))</f>
        <v>960625</v>
      </c>
      <c r="Q1581" s="2">
        <f>IF(DatosLimpios[[#This Row],[Number of Affected Users]]="six hundred",600,VALUE(DatosLimpios[[#This Row],[Number of Affected Users]]))</f>
        <v>960625</v>
      </c>
      <c r="R1581" s="11">
        <f>DatosLimpios[[#This Row],[Perdida economica UNK]] /DatosLimpios[[#This Row],[Nº de Usuarios Afectados]]</f>
        <v>3.5830839297332466</v>
      </c>
      <c r="S1581" s="11" t="str">
        <f>IF(DatosLimpios[[#This Row],[Perdida $ por Usuario]]&gt;100, "Grave",IF(DatosLimpios[[#This Row],[Perdida $ por Usuario]]&gt;40, "Moderada","Leve"))</f>
        <v>Leve</v>
      </c>
      <c r="T1581" s="1" t="str">
        <f t="shared" si="24"/>
        <v>Nation-state</v>
      </c>
      <c r="U1581" s="3" t="s">
        <v>25</v>
      </c>
      <c r="V1581" s="3" t="s">
        <v>49</v>
      </c>
      <c r="W1581" s="2">
        <v>48</v>
      </c>
      <c r="X1581" s="2" t="str">
        <f>IF(DatosLimpios[[#This Row],[Incident Resolution Time (in Hours)]]&gt;50,"Tardia",IF(DatosLimpios[[#This Row],[Incident Resolution Time (in Hours)]]&gt;20,"Media","Rapida" ))</f>
        <v>Media</v>
      </c>
    </row>
    <row r="1582" spans="1:24" x14ac:dyDescent="0.25">
      <c r="A1582" s="2">
        <v>1591</v>
      </c>
      <c r="B1582" s="3" t="s">
        <v>41</v>
      </c>
      <c r="C15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582" s="1" t="str">
        <f>IFERROR(VLOOKUP(DatosLimpios[[#This Row],[Paises]], TablaRegiones[],2,FALSE), "Otra")</f>
        <v>Europa</v>
      </c>
      <c r="E1582" s="2">
        <v>2019</v>
      </c>
      <c r="F1582" s="3" t="s">
        <v>17</v>
      </c>
      <c r="G1582" s="2">
        <f xml:space="preserve"> 2025 -DatosLimpios[[#This Row],[Year]]</f>
        <v>6</v>
      </c>
      <c r="H1582" s="1" t="str">
        <f>IF(TRIM(DatosLimpios[[#This Row],[Attack Type]])="","Unknown",PROPER(TRIM(LOWER(DatosLimpios[[#This Row],[Attack Type]]))))</f>
        <v>Ransomware</v>
      </c>
      <c r="I1582" s="3" t="s">
        <v>69</v>
      </c>
      <c r="J158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82" s="11">
        <v>579</v>
      </c>
      <c r="L1582" s="11">
        <f>IF(DatosLimpios[[#This Row],[Financial Loss (in Million $) ]]="",0,ABS(DatosLimpios[[#This Row],[Financial Loss (in Million $) ]]))*1000</f>
        <v>579000</v>
      </c>
      <c r="M1582" s="11" t="str">
        <f>IF(DatosLimpios[[#This Row],[Perdida economica UNK]]&gt;4000000,"Alta", IF(DatosLimpios[[#This Row],[Perdida economica UNK]]&gt;100000,"Media", "Baja"))</f>
        <v>Media</v>
      </c>
      <c r="N1582" s="18" t="s">
        <v>1630</v>
      </c>
      <c r="O1582" s="3" t="s">
        <v>36</v>
      </c>
      <c r="P1582" s="2">
        <f>IF(DatosLimpios[[#This Row],[Number of Affected Users]]="six hundred",600,VALUE(DatosLimpios[[#This Row],[Number of Affected Users]]))</f>
        <v>264088</v>
      </c>
      <c r="Q1582" s="2">
        <f>IF(DatosLimpios[[#This Row],[Number of Affected Users]]="six hundred",600,VALUE(DatosLimpios[[#This Row],[Number of Affected Users]]))</f>
        <v>264088</v>
      </c>
      <c r="R1582" s="11">
        <f>DatosLimpios[[#This Row],[Perdida economica UNK]] /DatosLimpios[[#This Row],[Nº de Usuarios Afectados]]</f>
        <v>2.1924510011814244</v>
      </c>
      <c r="S1582" s="11" t="str">
        <f>IF(DatosLimpios[[#This Row],[Perdida $ por Usuario]]&gt;100, "Grave",IF(DatosLimpios[[#This Row],[Perdida $ por Usuario]]&gt;40, "Moderada","Leve"))</f>
        <v>Leve</v>
      </c>
      <c r="T1582" s="1" t="str">
        <f t="shared" si="24"/>
        <v>Unknown</v>
      </c>
      <c r="U1582" s="3" t="s">
        <v>25</v>
      </c>
      <c r="V1582" s="3" t="s">
        <v>31</v>
      </c>
      <c r="W1582" s="2">
        <v>28</v>
      </c>
      <c r="X1582" s="2" t="str">
        <f>IF(DatosLimpios[[#This Row],[Incident Resolution Time (in Hours)]]&gt;50,"Tardia",IF(DatosLimpios[[#This Row],[Incident Resolution Time (in Hours)]]&gt;20,"Media","Rapida" ))</f>
        <v>Media</v>
      </c>
    </row>
    <row r="1583" spans="1:24" x14ac:dyDescent="0.25">
      <c r="A1583" s="2">
        <v>1592</v>
      </c>
      <c r="B1583" s="3" t="s">
        <v>58</v>
      </c>
      <c r="C15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83" s="1" t="str">
        <f>IFERROR(VLOOKUP(DatosLimpios[[#This Row],[Paises]], TablaRegiones[],2,FALSE), "Otra")</f>
        <v>Oceanía</v>
      </c>
      <c r="E1583" s="2">
        <v>2022</v>
      </c>
      <c r="F1583" s="3" t="s">
        <v>50</v>
      </c>
      <c r="G1583" s="2">
        <f xml:space="preserve"> 2025 -DatosLimpios[[#This Row],[Year]]</f>
        <v>3</v>
      </c>
      <c r="H1583" s="1" t="str">
        <f>IF(TRIM(DatosLimpios[[#This Row],[Attack Type]])="","Unknown",PROPER(TRIM(LOWER(DatosLimpios[[#This Row],[Attack Type]]))))</f>
        <v>Phishing</v>
      </c>
      <c r="I1583" s="3" t="s">
        <v>47</v>
      </c>
      <c r="J158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83" s="11">
        <v>6197</v>
      </c>
      <c r="L1583" s="11">
        <f>IF(DatosLimpios[[#This Row],[Financial Loss (in Million $) ]]="",0,ABS(DatosLimpios[[#This Row],[Financial Loss (in Million $) ]]))*1000</f>
        <v>6197000</v>
      </c>
      <c r="M1583" s="11" t="str">
        <f>IF(DatosLimpios[[#This Row],[Perdida economica UNK]]&gt;4000000,"Alta", IF(DatosLimpios[[#This Row],[Perdida economica UNK]]&gt;100000,"Media", "Baja"))</f>
        <v>Alta</v>
      </c>
      <c r="N1583" s="18" t="s">
        <v>1631</v>
      </c>
      <c r="O1583" s="3" t="s">
        <v>33</v>
      </c>
      <c r="P1583" s="2">
        <f>IF(DatosLimpios[[#This Row],[Number of Affected Users]]="six hundred",600,VALUE(DatosLimpios[[#This Row],[Number of Affected Users]]))</f>
        <v>633750</v>
      </c>
      <c r="Q1583" s="2">
        <f>IF(DatosLimpios[[#This Row],[Number of Affected Users]]="six hundred",600,VALUE(DatosLimpios[[#This Row],[Number of Affected Users]]))</f>
        <v>633750</v>
      </c>
      <c r="R1583" s="11">
        <f>DatosLimpios[[#This Row],[Perdida economica UNK]] /DatosLimpios[[#This Row],[Nº de Usuarios Afectados]]</f>
        <v>9.7783037475345171</v>
      </c>
      <c r="S1583" s="11" t="str">
        <f>IF(DatosLimpios[[#This Row],[Perdida $ por Usuario]]&gt;100, "Grave",IF(DatosLimpios[[#This Row],[Perdida $ por Usuario]]&gt;40, "Moderada","Leve"))</f>
        <v>Leve</v>
      </c>
      <c r="T1583" s="1" t="str">
        <f t="shared" si="24"/>
        <v>Insider</v>
      </c>
      <c r="U1583" s="3" t="s">
        <v>15</v>
      </c>
      <c r="V1583" s="3" t="s">
        <v>37</v>
      </c>
      <c r="W1583" s="2">
        <v>45</v>
      </c>
      <c r="X1583" s="2" t="str">
        <f>IF(DatosLimpios[[#This Row],[Incident Resolution Time (in Hours)]]&gt;50,"Tardia",IF(DatosLimpios[[#This Row],[Incident Resolution Time (in Hours)]]&gt;20,"Media","Rapida" ))</f>
        <v>Media</v>
      </c>
    </row>
    <row r="1584" spans="1:24" x14ac:dyDescent="0.25">
      <c r="A1584" s="2">
        <v>1593</v>
      </c>
      <c r="B1584" s="3" t="s">
        <v>10</v>
      </c>
      <c r="C15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84" s="1" t="str">
        <f>IFERROR(VLOOKUP(DatosLimpios[[#This Row],[Paises]], TablaRegiones[],2,FALSE), "Otra")</f>
        <v>Asia</v>
      </c>
      <c r="E1584" s="2">
        <v>2021</v>
      </c>
      <c r="F1584" s="3" t="s">
        <v>17</v>
      </c>
      <c r="G1584" s="2">
        <f xml:space="preserve"> 2025 -DatosLimpios[[#This Row],[Year]]</f>
        <v>4</v>
      </c>
      <c r="H1584" s="1" t="str">
        <f>IF(TRIM(DatosLimpios[[#This Row],[Attack Type]])="","Unknown",PROPER(TRIM(LOWER(DatosLimpios[[#This Row],[Attack Type]]))))</f>
        <v>Ransomware</v>
      </c>
      <c r="I1584" s="3" t="s">
        <v>47</v>
      </c>
      <c r="J158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84" s="11">
        <v>5611</v>
      </c>
      <c r="L1584" s="11">
        <f>IF(DatosLimpios[[#This Row],[Financial Loss (in Million $) ]]="",0,ABS(DatosLimpios[[#This Row],[Financial Loss (in Million $) ]]))*1000</f>
        <v>5611000</v>
      </c>
      <c r="M1584" s="11" t="str">
        <f>IF(DatosLimpios[[#This Row],[Perdida economica UNK]]&gt;4000000,"Alta", IF(DatosLimpios[[#This Row],[Perdida economica UNK]]&gt;100000,"Media", "Baja"))</f>
        <v>Alta</v>
      </c>
      <c r="N1584" s="18" t="s">
        <v>1632</v>
      </c>
      <c r="O1584" s="3" t="s">
        <v>36</v>
      </c>
      <c r="P1584" s="2">
        <f>IF(DatosLimpios[[#This Row],[Number of Affected Users]]="six hundred",600,VALUE(DatosLimpios[[#This Row],[Number of Affected Users]]))</f>
        <v>255531</v>
      </c>
      <c r="Q1584" s="2">
        <f>IF(DatosLimpios[[#This Row],[Number of Affected Users]]="six hundred",600,VALUE(DatosLimpios[[#This Row],[Number of Affected Users]]))</f>
        <v>255531</v>
      </c>
      <c r="R1584" s="11">
        <f>DatosLimpios[[#This Row],[Perdida economica UNK]] /DatosLimpios[[#This Row],[Nº de Usuarios Afectados]]</f>
        <v>21.958196852828031</v>
      </c>
      <c r="S1584" s="11" t="str">
        <f>IF(DatosLimpios[[#This Row],[Perdida $ por Usuario]]&gt;100, "Grave",IF(DatosLimpios[[#This Row],[Perdida $ por Usuario]]&gt;40, "Moderada","Leve"))</f>
        <v>Leve</v>
      </c>
      <c r="T1584" s="1" t="str">
        <f t="shared" si="24"/>
        <v>Unknown</v>
      </c>
      <c r="U1584" s="3" t="s">
        <v>34</v>
      </c>
      <c r="V1584" s="3" t="s">
        <v>49</v>
      </c>
      <c r="W1584" s="2">
        <v>17</v>
      </c>
      <c r="X1584" s="2" t="str">
        <f>IF(DatosLimpios[[#This Row],[Incident Resolution Time (in Hours)]]&gt;50,"Tardia",IF(DatosLimpios[[#This Row],[Incident Resolution Time (in Hours)]]&gt;20,"Media","Rapida" ))</f>
        <v>Rapida</v>
      </c>
    </row>
    <row r="1585" spans="1:24" x14ac:dyDescent="0.25">
      <c r="A1585" s="2">
        <v>1594</v>
      </c>
      <c r="B1585" s="3" t="s">
        <v>58</v>
      </c>
      <c r="C15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85" s="1" t="str">
        <f>IFERROR(VLOOKUP(DatosLimpios[[#This Row],[Paises]], TablaRegiones[],2,FALSE), "Otra")</f>
        <v>Oceanía</v>
      </c>
      <c r="E1585" s="2">
        <v>2018</v>
      </c>
      <c r="F1585" s="3" t="s">
        <v>17</v>
      </c>
      <c r="G1585" s="2">
        <f xml:space="preserve"> 2025 -DatosLimpios[[#This Row],[Year]]</f>
        <v>7</v>
      </c>
      <c r="H1585" s="1" t="str">
        <f>IF(TRIM(DatosLimpios[[#This Row],[Attack Type]])="","Unknown",PROPER(TRIM(LOWER(DatosLimpios[[#This Row],[Attack Type]]))))</f>
        <v>Ransomware</v>
      </c>
      <c r="I1585" s="3" t="s">
        <v>46</v>
      </c>
      <c r="J158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585" s="11">
        <v>5064</v>
      </c>
      <c r="L1585" s="11">
        <f>IF(DatosLimpios[[#This Row],[Financial Loss (in Million $) ]]="",0,ABS(DatosLimpios[[#This Row],[Financial Loss (in Million $) ]]))*1000</f>
        <v>5064000</v>
      </c>
      <c r="M1585" s="11" t="str">
        <f>IF(DatosLimpios[[#This Row],[Perdida economica UNK]]&gt;4000000,"Alta", IF(DatosLimpios[[#This Row],[Perdida economica UNK]]&gt;100000,"Media", "Baja"))</f>
        <v>Alta</v>
      </c>
      <c r="N1585" s="18" t="s">
        <v>1633</v>
      </c>
      <c r="O1585" s="3" t="s">
        <v>33</v>
      </c>
      <c r="P1585" s="2">
        <f>IF(DatosLimpios[[#This Row],[Number of Affected Users]]="six hundred",600,VALUE(DatosLimpios[[#This Row],[Number of Affected Users]]))</f>
        <v>874035</v>
      </c>
      <c r="Q1585" s="2">
        <f>IF(DatosLimpios[[#This Row],[Number of Affected Users]]="six hundred",600,VALUE(DatosLimpios[[#This Row],[Number of Affected Users]]))</f>
        <v>874035</v>
      </c>
      <c r="R1585" s="11">
        <f>DatosLimpios[[#This Row],[Perdida economica UNK]] /DatosLimpios[[#This Row],[Nº de Usuarios Afectados]]</f>
        <v>5.7938183253531035</v>
      </c>
      <c r="S1585" s="11" t="str">
        <f>IF(DatosLimpios[[#This Row],[Perdida $ por Usuario]]&gt;100, "Grave",IF(DatosLimpios[[#This Row],[Perdida $ por Usuario]]&gt;40, "Moderada","Leve"))</f>
        <v>Leve</v>
      </c>
      <c r="T1585" s="1" t="str">
        <f t="shared" si="24"/>
        <v>Insider</v>
      </c>
      <c r="U1585" s="3" t="s">
        <v>15</v>
      </c>
      <c r="V1585" s="3" t="s">
        <v>37</v>
      </c>
      <c r="W1585" s="2">
        <v>38</v>
      </c>
      <c r="X1585" s="2" t="str">
        <f>IF(DatosLimpios[[#This Row],[Incident Resolution Time (in Hours)]]&gt;50,"Tardia",IF(DatosLimpios[[#This Row],[Incident Resolution Time (in Hours)]]&gt;20,"Media","Rapida" ))</f>
        <v>Media</v>
      </c>
    </row>
    <row r="1586" spans="1:24" x14ac:dyDescent="0.25">
      <c r="A1586" s="2">
        <v>1595</v>
      </c>
      <c r="B1586" s="3" t="s">
        <v>87</v>
      </c>
      <c r="C15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586" s="1" t="str">
        <f>IFERROR(VLOOKUP(DatosLimpios[[#This Row],[Paises]], TablaRegiones[],2,FALSE), "Otra")</f>
        <v>América</v>
      </c>
      <c r="E1586" s="2">
        <v>2017</v>
      </c>
      <c r="F1586" s="3" t="s">
        <v>39</v>
      </c>
      <c r="G1586" s="2">
        <f xml:space="preserve"> 2025 -DatosLimpios[[#This Row],[Year]]</f>
        <v>8</v>
      </c>
      <c r="H1586" s="1" t="str">
        <f>IF(TRIM(DatosLimpios[[#This Row],[Attack Type]])="","Unknown",PROPER(TRIM(LOWER(DatosLimpios[[#This Row],[Attack Type]]))))</f>
        <v>Ddos</v>
      </c>
      <c r="I1586" s="3" t="s">
        <v>47</v>
      </c>
      <c r="J158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86" s="11">
        <v>6499</v>
      </c>
      <c r="L1586" s="11">
        <f>IF(DatosLimpios[[#This Row],[Financial Loss (in Million $) ]]="",0,ABS(DatosLimpios[[#This Row],[Financial Loss (in Million $) ]]))*1000</f>
        <v>6499000</v>
      </c>
      <c r="M1586" s="11" t="str">
        <f>IF(DatosLimpios[[#This Row],[Perdida economica UNK]]&gt;4000000,"Alta", IF(DatosLimpios[[#This Row],[Perdida economica UNK]]&gt;100000,"Media", "Baja"))</f>
        <v>Alta</v>
      </c>
      <c r="N1586" s="18" t="s">
        <v>1634</v>
      </c>
      <c r="O1586" s="3" t="s">
        <v>33</v>
      </c>
      <c r="P1586" s="2">
        <f>IF(DatosLimpios[[#This Row],[Number of Affected Users]]="six hundred",600,VALUE(DatosLimpios[[#This Row],[Number of Affected Users]]))</f>
        <v>632431</v>
      </c>
      <c r="Q1586" s="2">
        <f>IF(DatosLimpios[[#This Row],[Number of Affected Users]]="six hundred",600,VALUE(DatosLimpios[[#This Row],[Number of Affected Users]]))</f>
        <v>632431</v>
      </c>
      <c r="R1586" s="11">
        <f>DatosLimpios[[#This Row],[Perdida economica UNK]] /DatosLimpios[[#This Row],[Nº de Usuarios Afectados]]</f>
        <v>10.276219856395402</v>
      </c>
      <c r="S1586" s="11" t="str">
        <f>IF(DatosLimpios[[#This Row],[Perdida $ por Usuario]]&gt;100, "Grave",IF(DatosLimpios[[#This Row],[Perdida $ por Usuario]]&gt;40, "Moderada","Leve"))</f>
        <v>Leve</v>
      </c>
      <c r="T1586" s="1" t="str">
        <f t="shared" si="24"/>
        <v>Insider</v>
      </c>
      <c r="U1586" s="3" t="s">
        <v>52</v>
      </c>
      <c r="V1586" s="3" t="s">
        <v>16</v>
      </c>
      <c r="W1586" s="2">
        <v>55</v>
      </c>
      <c r="X1586" s="2" t="str">
        <f>IF(DatosLimpios[[#This Row],[Incident Resolution Time (in Hours)]]&gt;50,"Tardia",IF(DatosLimpios[[#This Row],[Incident Resolution Time (in Hours)]]&gt;20,"Media","Rapida" ))</f>
        <v>Tardia</v>
      </c>
    </row>
    <row r="1587" spans="1:24" x14ac:dyDescent="0.25">
      <c r="A1587" s="2">
        <v>1596</v>
      </c>
      <c r="B1587" s="3" t="s">
        <v>66</v>
      </c>
      <c r="C15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587" s="1" t="str">
        <f>IFERROR(VLOOKUP(DatosLimpios[[#This Row],[Paises]], TablaRegiones[],2,FALSE), "Otra")</f>
        <v>América</v>
      </c>
      <c r="E1587" s="2">
        <v>2018</v>
      </c>
      <c r="F1587" s="3" t="s">
        <v>17</v>
      </c>
      <c r="G1587" s="2">
        <f xml:space="preserve"> 2025 -DatosLimpios[[#This Row],[Year]]</f>
        <v>7</v>
      </c>
      <c r="H1587" s="1" t="str">
        <f>IF(TRIM(DatosLimpios[[#This Row],[Attack Type]])="","Unknown",PROPER(TRIM(LOWER(DatosLimpios[[#This Row],[Attack Type]]))))</f>
        <v>Ransomware</v>
      </c>
      <c r="I1587" s="3" t="s">
        <v>12</v>
      </c>
      <c r="J158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87" s="11">
        <v>6904</v>
      </c>
      <c r="L1587" s="11">
        <f>IF(DatosLimpios[[#This Row],[Financial Loss (in Million $) ]]="",0,ABS(DatosLimpios[[#This Row],[Financial Loss (in Million $) ]]))*1000</f>
        <v>6904000</v>
      </c>
      <c r="M1587" s="11" t="str">
        <f>IF(DatosLimpios[[#This Row],[Perdida economica UNK]]&gt;4000000,"Alta", IF(DatosLimpios[[#This Row],[Perdida economica UNK]]&gt;100000,"Media", "Baja"))</f>
        <v>Alta</v>
      </c>
      <c r="N1587" s="18" t="s">
        <v>1635</v>
      </c>
      <c r="O1587" s="3" t="s">
        <v>29</v>
      </c>
      <c r="P1587" s="2">
        <f>IF(DatosLimpios[[#This Row],[Number of Affected Users]]="six hundred",600,VALUE(DatosLimpios[[#This Row],[Number of Affected Users]]))</f>
        <v>939146</v>
      </c>
      <c r="Q1587" s="2">
        <f>IF(DatosLimpios[[#This Row],[Number of Affected Users]]="six hundred",600,VALUE(DatosLimpios[[#This Row],[Number of Affected Users]]))</f>
        <v>939146</v>
      </c>
      <c r="R1587" s="11">
        <f>DatosLimpios[[#This Row],[Perdida economica UNK]] /DatosLimpios[[#This Row],[Nº de Usuarios Afectados]]</f>
        <v>7.3513596395022711</v>
      </c>
      <c r="S1587" s="11" t="str">
        <f>IF(DatosLimpios[[#This Row],[Perdida $ por Usuario]]&gt;100, "Grave",IF(DatosLimpios[[#This Row],[Perdida $ por Usuario]]&gt;40, "Moderada","Leve"))</f>
        <v>Leve</v>
      </c>
      <c r="T1587" s="1" t="str">
        <f t="shared" si="24"/>
        <v>Nation-state</v>
      </c>
      <c r="U1587" s="3" t="s">
        <v>52</v>
      </c>
      <c r="V1587" s="3" t="s">
        <v>49</v>
      </c>
      <c r="W1587" s="2">
        <v>56</v>
      </c>
      <c r="X1587" s="2" t="str">
        <f>IF(DatosLimpios[[#This Row],[Incident Resolution Time (in Hours)]]&gt;50,"Tardia",IF(DatosLimpios[[#This Row],[Incident Resolution Time (in Hours)]]&gt;20,"Media","Rapida" ))</f>
        <v>Tardia</v>
      </c>
    </row>
    <row r="1588" spans="1:24" x14ac:dyDescent="0.25">
      <c r="A1588" s="2">
        <v>1597</v>
      </c>
      <c r="B1588" s="3" t="s">
        <v>45</v>
      </c>
      <c r="C15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88" s="1" t="str">
        <f>IFERROR(VLOOKUP(DatosLimpios[[#This Row],[Paises]], TablaRegiones[],2,FALSE), "Otra")</f>
        <v>Asia</v>
      </c>
      <c r="E1588" s="2">
        <v>2022</v>
      </c>
      <c r="F1588" s="3" t="s">
        <v>22</v>
      </c>
      <c r="G1588" s="2">
        <f xml:space="preserve"> 2025 -DatosLimpios[[#This Row],[Year]]</f>
        <v>3</v>
      </c>
      <c r="H1588" s="1" t="str">
        <f>IF(TRIM(DatosLimpios[[#This Row],[Attack Type]])="","Unknown",PROPER(TRIM(LOWER(DatosLimpios[[#This Row],[Attack Type]]))))</f>
        <v>Man-In-The-Middle</v>
      </c>
      <c r="I1588" s="3" t="s">
        <v>18</v>
      </c>
      <c r="J158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88" s="11">
        <v>1382</v>
      </c>
      <c r="L1588" s="11">
        <f>IF(DatosLimpios[[#This Row],[Financial Loss (in Million $) ]]="",0,ABS(DatosLimpios[[#This Row],[Financial Loss (in Million $) ]]))*1000</f>
        <v>1382000</v>
      </c>
      <c r="M1588" s="11" t="str">
        <f>IF(DatosLimpios[[#This Row],[Perdida economica UNK]]&gt;4000000,"Alta", IF(DatosLimpios[[#This Row],[Perdida economica UNK]]&gt;100000,"Media", "Baja"))</f>
        <v>Media</v>
      </c>
      <c r="N1588" s="18" t="s">
        <v>1636</v>
      </c>
      <c r="O1588" s="3" t="s">
        <v>14</v>
      </c>
      <c r="P1588" s="2">
        <f>IF(DatosLimpios[[#This Row],[Number of Affected Users]]="six hundred",600,VALUE(DatosLimpios[[#This Row],[Number of Affected Users]]))</f>
        <v>633855</v>
      </c>
      <c r="Q1588" s="2">
        <f>IF(DatosLimpios[[#This Row],[Number of Affected Users]]="six hundred",600,VALUE(DatosLimpios[[#This Row],[Number of Affected Users]]))</f>
        <v>633855</v>
      </c>
      <c r="R1588" s="11">
        <f>DatosLimpios[[#This Row],[Perdida economica UNK]] /DatosLimpios[[#This Row],[Nº de Usuarios Afectados]]</f>
        <v>2.1803093767502033</v>
      </c>
      <c r="S1588" s="11" t="str">
        <f>IF(DatosLimpios[[#This Row],[Perdida $ por Usuario]]&gt;100, "Grave",IF(DatosLimpios[[#This Row],[Perdida $ por Usuario]]&gt;40, "Moderada","Leve"))</f>
        <v>Leve</v>
      </c>
      <c r="T1588" s="1" t="str">
        <f t="shared" si="24"/>
        <v>Hacker Group</v>
      </c>
      <c r="U1588" s="3" t="s">
        <v>34</v>
      </c>
      <c r="V1588" s="3" t="s">
        <v>37</v>
      </c>
      <c r="W1588" s="2">
        <v>37</v>
      </c>
      <c r="X1588" s="2" t="str">
        <f>IF(DatosLimpios[[#This Row],[Incident Resolution Time (in Hours)]]&gt;50,"Tardia",IF(DatosLimpios[[#This Row],[Incident Resolution Time (in Hours)]]&gt;20,"Media","Rapida" ))</f>
        <v>Media</v>
      </c>
    </row>
    <row r="1589" spans="1:24" x14ac:dyDescent="0.25">
      <c r="A1589" s="2">
        <v>1598</v>
      </c>
      <c r="B1589" s="3" t="s">
        <v>58</v>
      </c>
      <c r="C15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589" s="1" t="str">
        <f>IFERROR(VLOOKUP(DatosLimpios[[#This Row],[Paises]], TablaRegiones[],2,FALSE), "Otra")</f>
        <v>Oceanía</v>
      </c>
      <c r="E1589" s="2">
        <v>2016</v>
      </c>
      <c r="F1589" s="3" t="s">
        <v>63</v>
      </c>
      <c r="G1589" s="2">
        <f xml:space="preserve"> 2025 -DatosLimpios[[#This Row],[Year]]</f>
        <v>9</v>
      </c>
      <c r="H1589" s="1" t="str">
        <f>IF(TRIM(DatosLimpios[[#This Row],[Attack Type]])="","Unknown",PROPER(TRIM(LOWER(DatosLimpios[[#This Row],[Attack Type]]))))</f>
        <v>Malware</v>
      </c>
      <c r="I1589" s="3" t="s">
        <v>69</v>
      </c>
      <c r="J158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89" s="11">
        <v>2248</v>
      </c>
      <c r="L1589" s="11">
        <f>IF(DatosLimpios[[#This Row],[Financial Loss (in Million $) ]]="",0,ABS(DatosLimpios[[#This Row],[Financial Loss (in Million $) ]]))*1000</f>
        <v>2248000</v>
      </c>
      <c r="M1589" s="11" t="str">
        <f>IF(DatosLimpios[[#This Row],[Perdida economica UNK]]&gt;4000000,"Alta", IF(DatosLimpios[[#This Row],[Perdida economica UNK]]&gt;100000,"Media", "Baja"))</f>
        <v>Media</v>
      </c>
      <c r="N1589" s="18" t="s">
        <v>1637</v>
      </c>
      <c r="O1589" s="3" t="s">
        <v>29</v>
      </c>
      <c r="P1589" s="2">
        <f>IF(DatosLimpios[[#This Row],[Number of Affected Users]]="six hundred",600,VALUE(DatosLimpios[[#This Row],[Number of Affected Users]]))</f>
        <v>686176</v>
      </c>
      <c r="Q1589" s="2">
        <f>IF(DatosLimpios[[#This Row],[Number of Affected Users]]="six hundred",600,VALUE(DatosLimpios[[#This Row],[Number of Affected Users]]))</f>
        <v>686176</v>
      </c>
      <c r="R1589" s="11">
        <f>DatosLimpios[[#This Row],[Perdida economica UNK]] /DatosLimpios[[#This Row],[Nº de Usuarios Afectados]]</f>
        <v>3.276127407545586</v>
      </c>
      <c r="S1589" s="11" t="str">
        <f>IF(DatosLimpios[[#This Row],[Perdida $ por Usuario]]&gt;100, "Grave",IF(DatosLimpios[[#This Row],[Perdida $ por Usuario]]&gt;40, "Moderada","Leve"))</f>
        <v>Leve</v>
      </c>
      <c r="T1589" s="1" t="str">
        <f t="shared" si="24"/>
        <v>Nation-state</v>
      </c>
      <c r="U1589" s="3" t="s">
        <v>52</v>
      </c>
      <c r="V1589" s="3" t="s">
        <v>49</v>
      </c>
      <c r="W1589" s="2">
        <v>62</v>
      </c>
      <c r="X1589" s="2" t="str">
        <f>IF(DatosLimpios[[#This Row],[Incident Resolution Time (in Hours)]]&gt;50,"Tardia",IF(DatosLimpios[[#This Row],[Incident Resolution Time (in Hours)]]&gt;20,"Media","Rapida" ))</f>
        <v>Tardia</v>
      </c>
    </row>
    <row r="1590" spans="1:24" x14ac:dyDescent="0.25">
      <c r="A1590" s="2">
        <v>1599</v>
      </c>
      <c r="B1590" s="3" t="s">
        <v>10</v>
      </c>
      <c r="C15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90" s="1" t="str">
        <f>IFERROR(VLOOKUP(DatosLimpios[[#This Row],[Paises]], TablaRegiones[],2,FALSE), "Otra")</f>
        <v>Asia</v>
      </c>
      <c r="E1590" s="2">
        <v>2022</v>
      </c>
      <c r="F1590" s="3" t="s">
        <v>63</v>
      </c>
      <c r="G1590" s="2">
        <f xml:space="preserve"> 2025 -DatosLimpios[[#This Row],[Year]]</f>
        <v>3</v>
      </c>
      <c r="H1590" s="1" t="str">
        <f>IF(TRIM(DatosLimpios[[#This Row],[Attack Type]])="","Unknown",PROPER(TRIM(LOWER(DatosLimpios[[#This Row],[Attack Type]]))))</f>
        <v>Malware</v>
      </c>
      <c r="I1590" s="3" t="s">
        <v>18</v>
      </c>
      <c r="J159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590" s="11">
        <v>1131</v>
      </c>
      <c r="L1590" s="11">
        <f>IF(DatosLimpios[[#This Row],[Financial Loss (in Million $) ]]="",0,ABS(DatosLimpios[[#This Row],[Financial Loss (in Million $) ]]))*1000</f>
        <v>1131000</v>
      </c>
      <c r="M1590" s="11" t="str">
        <f>IF(DatosLimpios[[#This Row],[Perdida economica UNK]]&gt;4000000,"Alta", IF(DatosLimpios[[#This Row],[Perdida economica UNK]]&gt;100000,"Media", "Baja"))</f>
        <v>Media</v>
      </c>
      <c r="N1590" s="18" t="s">
        <v>1638</v>
      </c>
      <c r="O1590" s="3" t="s">
        <v>36</v>
      </c>
      <c r="P1590" s="2">
        <f>IF(DatosLimpios[[#This Row],[Number of Affected Users]]="six hundred",600,VALUE(DatosLimpios[[#This Row],[Number of Affected Users]]))</f>
        <v>561807</v>
      </c>
      <c r="Q1590" s="2">
        <f>IF(DatosLimpios[[#This Row],[Number of Affected Users]]="six hundred",600,VALUE(DatosLimpios[[#This Row],[Number of Affected Users]]))</f>
        <v>561807</v>
      </c>
      <c r="R1590" s="11">
        <f>DatosLimpios[[#This Row],[Perdida economica UNK]] /DatosLimpios[[#This Row],[Nº de Usuarios Afectados]]</f>
        <v>2.0131468636026253</v>
      </c>
      <c r="S1590" s="11" t="str">
        <f>IF(DatosLimpios[[#This Row],[Perdida $ por Usuario]]&gt;100, "Grave",IF(DatosLimpios[[#This Row],[Perdida $ por Usuario]]&gt;40, "Moderada","Leve"))</f>
        <v>Leve</v>
      </c>
      <c r="T1590" s="1" t="str">
        <f t="shared" si="24"/>
        <v>Unknown</v>
      </c>
      <c r="U1590" s="3" t="s">
        <v>52</v>
      </c>
      <c r="V1590" s="3" t="s">
        <v>37</v>
      </c>
      <c r="W1590" s="2">
        <v>17</v>
      </c>
      <c r="X1590" s="2" t="str">
        <f>IF(DatosLimpios[[#This Row],[Incident Resolution Time (in Hours)]]&gt;50,"Tardia",IF(DatosLimpios[[#This Row],[Incident Resolution Time (in Hours)]]&gt;20,"Media","Rapida" ))</f>
        <v>Rapida</v>
      </c>
    </row>
    <row r="1591" spans="1:24" x14ac:dyDescent="0.25">
      <c r="A1591" s="2">
        <v>1600</v>
      </c>
      <c r="B1591" s="3" t="s">
        <v>45</v>
      </c>
      <c r="C15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91" s="1" t="str">
        <f>IFERROR(VLOOKUP(DatosLimpios[[#This Row],[Paises]], TablaRegiones[],2,FALSE), "Otra")</f>
        <v>Asia</v>
      </c>
      <c r="E1591" s="2">
        <v>2023</v>
      </c>
      <c r="F1591" s="3" t="s">
        <v>42</v>
      </c>
      <c r="G1591" s="2">
        <f xml:space="preserve"> 2025 -DatosLimpios[[#This Row],[Year]]</f>
        <v>2</v>
      </c>
      <c r="H1591" s="1" t="str">
        <f>IF(TRIM(DatosLimpios[[#This Row],[Attack Type]])="","Unknown",PROPER(TRIM(LOWER(DatosLimpios[[#This Row],[Attack Type]]))))</f>
        <v>Sql Injection</v>
      </c>
      <c r="I1591" s="3" t="s">
        <v>69</v>
      </c>
      <c r="J159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91" s="11">
        <v>6053</v>
      </c>
      <c r="L1591" s="11">
        <f>IF(DatosLimpios[[#This Row],[Financial Loss (in Million $) ]]="",0,ABS(DatosLimpios[[#This Row],[Financial Loss (in Million $) ]]))*1000</f>
        <v>6053000</v>
      </c>
      <c r="M1591" s="11" t="str">
        <f>IF(DatosLimpios[[#This Row],[Perdida economica UNK]]&gt;4000000,"Alta", IF(DatosLimpios[[#This Row],[Perdida economica UNK]]&gt;100000,"Media", "Baja"))</f>
        <v>Alta</v>
      </c>
      <c r="N1591" s="18" t="s">
        <v>1639</v>
      </c>
      <c r="O1591" s="3" t="s">
        <v>36</v>
      </c>
      <c r="P1591" s="2">
        <f>IF(DatosLimpios[[#This Row],[Number of Affected Users]]="six hundred",600,VALUE(DatosLimpios[[#This Row],[Number of Affected Users]]))</f>
        <v>15768</v>
      </c>
      <c r="Q1591" s="2">
        <f>IF(DatosLimpios[[#This Row],[Number of Affected Users]]="six hundred",600,VALUE(DatosLimpios[[#This Row],[Number of Affected Users]]))</f>
        <v>15768</v>
      </c>
      <c r="R1591" s="11">
        <f>DatosLimpios[[#This Row],[Perdida economica UNK]] /DatosLimpios[[#This Row],[Nº de Usuarios Afectados]]</f>
        <v>383.87874175545409</v>
      </c>
      <c r="S1591" s="11" t="str">
        <f>IF(DatosLimpios[[#This Row],[Perdida $ por Usuario]]&gt;100, "Grave",IF(DatosLimpios[[#This Row],[Perdida $ por Usuario]]&gt;40, "Moderada","Leve"))</f>
        <v>Grave</v>
      </c>
      <c r="T1591" s="1" t="str">
        <f t="shared" si="24"/>
        <v>Unknown</v>
      </c>
      <c r="U1591" s="3" t="s">
        <v>52</v>
      </c>
      <c r="V1591" s="3" t="s">
        <v>16</v>
      </c>
      <c r="W1591" s="2">
        <v>66</v>
      </c>
      <c r="X1591" s="2" t="str">
        <f>IF(DatosLimpios[[#This Row],[Incident Resolution Time (in Hours)]]&gt;50,"Tardia",IF(DatosLimpios[[#This Row],[Incident Resolution Time (in Hours)]]&gt;20,"Media","Rapida" ))</f>
        <v>Tardia</v>
      </c>
    </row>
    <row r="1592" spans="1:24" x14ac:dyDescent="0.25">
      <c r="A1592" s="2">
        <v>1601</v>
      </c>
      <c r="B1592" s="3" t="s">
        <v>32</v>
      </c>
      <c r="C15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592" s="1" t="str">
        <f>IFERROR(VLOOKUP(DatosLimpios[[#This Row],[Paises]], TablaRegiones[],2,FALSE), "Otra")</f>
        <v>Europa</v>
      </c>
      <c r="E1592" s="2">
        <v>2019</v>
      </c>
      <c r="F1592" s="3" t="s">
        <v>63</v>
      </c>
      <c r="G1592" s="2">
        <f xml:space="preserve"> 2025 -DatosLimpios[[#This Row],[Year]]</f>
        <v>6</v>
      </c>
      <c r="H1592" s="1" t="str">
        <f>IF(TRIM(DatosLimpios[[#This Row],[Attack Type]])="","Unknown",PROPER(TRIM(LOWER(DatosLimpios[[#This Row],[Attack Type]]))))</f>
        <v>Malware</v>
      </c>
      <c r="I1592" s="3" t="s">
        <v>47</v>
      </c>
      <c r="J159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92" s="11">
        <v>9845</v>
      </c>
      <c r="L1592" s="11">
        <f>IF(DatosLimpios[[#This Row],[Financial Loss (in Million $) ]]="",0,ABS(DatosLimpios[[#This Row],[Financial Loss (in Million $) ]]))*1000</f>
        <v>9845000</v>
      </c>
      <c r="M1592" s="11" t="str">
        <f>IF(DatosLimpios[[#This Row],[Perdida economica UNK]]&gt;4000000,"Alta", IF(DatosLimpios[[#This Row],[Perdida economica UNK]]&gt;100000,"Media", "Baja"))</f>
        <v>Alta</v>
      </c>
      <c r="N1592" s="18" t="s">
        <v>1640</v>
      </c>
      <c r="O1592" s="3" t="s">
        <v>14</v>
      </c>
      <c r="P1592" s="2">
        <f>IF(DatosLimpios[[#This Row],[Number of Affected Users]]="six hundred",600,VALUE(DatosLimpios[[#This Row],[Number of Affected Users]]))</f>
        <v>32423</v>
      </c>
      <c r="Q1592" s="2">
        <f>IF(DatosLimpios[[#This Row],[Number of Affected Users]]="six hundred",600,VALUE(DatosLimpios[[#This Row],[Number of Affected Users]]))</f>
        <v>32423</v>
      </c>
      <c r="R1592" s="11">
        <f>DatosLimpios[[#This Row],[Perdida economica UNK]] /DatosLimpios[[#This Row],[Nº de Usuarios Afectados]]</f>
        <v>303.6424760201092</v>
      </c>
      <c r="S1592" s="11" t="str">
        <f>IF(DatosLimpios[[#This Row],[Perdida $ por Usuario]]&gt;100, "Grave",IF(DatosLimpios[[#This Row],[Perdida $ por Usuario]]&gt;40, "Moderada","Leve"))</f>
        <v>Grave</v>
      </c>
      <c r="T1592" s="1" t="str">
        <f t="shared" si="24"/>
        <v>Hacker Group</v>
      </c>
      <c r="U1592" s="3" t="s">
        <v>25</v>
      </c>
      <c r="V1592" s="3" t="s">
        <v>37</v>
      </c>
      <c r="W1592" s="2">
        <v>45</v>
      </c>
      <c r="X1592" s="2" t="str">
        <f>IF(DatosLimpios[[#This Row],[Incident Resolution Time (in Hours)]]&gt;50,"Tardia",IF(DatosLimpios[[#This Row],[Incident Resolution Time (in Hours)]]&gt;20,"Media","Rapida" ))</f>
        <v>Media</v>
      </c>
    </row>
    <row r="1593" spans="1:24" x14ac:dyDescent="0.25">
      <c r="A1593" s="2">
        <v>1602</v>
      </c>
      <c r="B1593" s="3" t="s">
        <v>10</v>
      </c>
      <c r="C15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93" s="1" t="str">
        <f>IFERROR(VLOOKUP(DatosLimpios[[#This Row],[Paises]], TablaRegiones[],2,FALSE), "Otra")</f>
        <v>Asia</v>
      </c>
      <c r="E1593" s="2">
        <v>2021</v>
      </c>
      <c r="F1593" s="3" t="s">
        <v>42</v>
      </c>
      <c r="G1593" s="2">
        <f xml:space="preserve"> 2025 -DatosLimpios[[#This Row],[Year]]</f>
        <v>4</v>
      </c>
      <c r="H1593" s="1" t="str">
        <f>IF(TRIM(DatosLimpios[[#This Row],[Attack Type]])="","Unknown",PROPER(TRIM(LOWER(DatosLimpios[[#This Row],[Attack Type]]))))</f>
        <v>Sql Injection</v>
      </c>
      <c r="I1593" s="3" t="s">
        <v>23</v>
      </c>
      <c r="J159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593" s="11">
        <v>9706</v>
      </c>
      <c r="L1593" s="11">
        <f>IF(DatosLimpios[[#This Row],[Financial Loss (in Million $) ]]="",0,ABS(DatosLimpios[[#This Row],[Financial Loss (in Million $) ]]))*1000</f>
        <v>9706000</v>
      </c>
      <c r="M1593" s="11" t="str">
        <f>IF(DatosLimpios[[#This Row],[Perdida economica UNK]]&gt;4000000,"Alta", IF(DatosLimpios[[#This Row],[Perdida economica UNK]]&gt;100000,"Media", "Baja"))</f>
        <v>Alta</v>
      </c>
      <c r="N1593" s="18" t="s">
        <v>1641</v>
      </c>
      <c r="O1593" s="3" t="s">
        <v>29</v>
      </c>
      <c r="P1593" s="2">
        <f>IF(DatosLimpios[[#This Row],[Number of Affected Users]]="six hundred",600,VALUE(DatosLimpios[[#This Row],[Number of Affected Users]]))</f>
        <v>329378</v>
      </c>
      <c r="Q1593" s="2">
        <f>IF(DatosLimpios[[#This Row],[Number of Affected Users]]="six hundred",600,VALUE(DatosLimpios[[#This Row],[Number of Affected Users]]))</f>
        <v>329378</v>
      </c>
      <c r="R1593" s="11">
        <f>DatosLimpios[[#This Row],[Perdida economica UNK]] /DatosLimpios[[#This Row],[Nº de Usuarios Afectados]]</f>
        <v>29.467663292630352</v>
      </c>
      <c r="S1593" s="11" t="str">
        <f>IF(DatosLimpios[[#This Row],[Perdida $ por Usuario]]&gt;100, "Grave",IF(DatosLimpios[[#This Row],[Perdida $ por Usuario]]&gt;40, "Moderada","Leve"))</f>
        <v>Leve</v>
      </c>
      <c r="T1593" s="1" t="str">
        <f t="shared" si="24"/>
        <v>Nation-state</v>
      </c>
      <c r="U1593" s="3" t="s">
        <v>25</v>
      </c>
      <c r="V1593" s="3" t="s">
        <v>16</v>
      </c>
      <c r="W1593" s="2">
        <v>61</v>
      </c>
      <c r="X1593" s="2" t="str">
        <f>IF(DatosLimpios[[#This Row],[Incident Resolution Time (in Hours)]]&gt;50,"Tardia",IF(DatosLimpios[[#This Row],[Incident Resolution Time (in Hours)]]&gt;20,"Media","Rapida" ))</f>
        <v>Tardia</v>
      </c>
    </row>
    <row r="1594" spans="1:24" x14ac:dyDescent="0.25">
      <c r="A1594" s="2">
        <v>1603</v>
      </c>
      <c r="B1594" s="3" t="s">
        <v>45</v>
      </c>
      <c r="C15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94" s="1" t="str">
        <f>IFERROR(VLOOKUP(DatosLimpios[[#This Row],[Paises]], TablaRegiones[],2,FALSE), "Otra")</f>
        <v>Asia</v>
      </c>
      <c r="E1594" s="2">
        <v>2020</v>
      </c>
      <c r="F1594" s="3" t="s">
        <v>50</v>
      </c>
      <c r="G1594" s="2">
        <f xml:space="preserve"> 2025 -DatosLimpios[[#This Row],[Year]]</f>
        <v>5</v>
      </c>
      <c r="H1594" s="1" t="str">
        <f>IF(TRIM(DatosLimpios[[#This Row],[Attack Type]])="","Unknown",PROPER(TRIM(LOWER(DatosLimpios[[#This Row],[Attack Type]]))))</f>
        <v>Phishing</v>
      </c>
      <c r="I1594" s="3" t="s">
        <v>47</v>
      </c>
      <c r="J159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594" s="11">
        <v>647</v>
      </c>
      <c r="L1594" s="11">
        <f>IF(DatosLimpios[[#This Row],[Financial Loss (in Million $) ]]="",0,ABS(DatosLimpios[[#This Row],[Financial Loss (in Million $) ]]))*1000</f>
        <v>647000</v>
      </c>
      <c r="M1594" s="11" t="str">
        <f>IF(DatosLimpios[[#This Row],[Perdida economica UNK]]&gt;4000000,"Alta", IF(DatosLimpios[[#This Row],[Perdida economica UNK]]&gt;100000,"Media", "Baja"))</f>
        <v>Media</v>
      </c>
      <c r="N1594" s="18" t="s">
        <v>1642</v>
      </c>
      <c r="O1594" s="3" t="s">
        <v>14</v>
      </c>
      <c r="P1594" s="2">
        <f>IF(DatosLimpios[[#This Row],[Number of Affected Users]]="six hundred",600,VALUE(DatosLimpios[[#This Row],[Number of Affected Users]]))</f>
        <v>541451</v>
      </c>
      <c r="Q1594" s="2">
        <f>IF(DatosLimpios[[#This Row],[Number of Affected Users]]="six hundred",600,VALUE(DatosLimpios[[#This Row],[Number of Affected Users]]))</f>
        <v>541451</v>
      </c>
      <c r="R1594" s="11">
        <f>DatosLimpios[[#This Row],[Perdida economica UNK]] /DatosLimpios[[#This Row],[Nº de Usuarios Afectados]]</f>
        <v>1.1949373073463712</v>
      </c>
      <c r="S1594" s="11" t="str">
        <f>IF(DatosLimpios[[#This Row],[Perdida $ por Usuario]]&gt;100, "Grave",IF(DatosLimpios[[#This Row],[Perdida $ por Usuario]]&gt;40, "Moderada","Leve"))</f>
        <v>Leve</v>
      </c>
      <c r="T1594" s="1" t="str">
        <f t="shared" si="24"/>
        <v>Hacker Group</v>
      </c>
      <c r="U1594" s="3" t="s">
        <v>25</v>
      </c>
      <c r="V1594" s="3" t="s">
        <v>57</v>
      </c>
      <c r="W1594" s="2">
        <v>17</v>
      </c>
      <c r="X1594" s="2" t="str">
        <f>IF(DatosLimpios[[#This Row],[Incident Resolution Time (in Hours)]]&gt;50,"Tardia",IF(DatosLimpios[[#This Row],[Incident Resolution Time (in Hours)]]&gt;20,"Media","Rapida" ))</f>
        <v>Rapida</v>
      </c>
    </row>
    <row r="1595" spans="1:24" x14ac:dyDescent="0.25">
      <c r="A1595" s="2">
        <v>1604</v>
      </c>
      <c r="B1595" s="3" t="s">
        <v>10</v>
      </c>
      <c r="C15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95" s="1" t="str">
        <f>IFERROR(VLOOKUP(DatosLimpios[[#This Row],[Paises]], TablaRegiones[],2,FALSE), "Otra")</f>
        <v>Asia</v>
      </c>
      <c r="E1595" s="2">
        <v>2020</v>
      </c>
      <c r="F1595" s="3" t="s">
        <v>22</v>
      </c>
      <c r="G1595" s="2">
        <f xml:space="preserve"> 2025 -DatosLimpios[[#This Row],[Year]]</f>
        <v>5</v>
      </c>
      <c r="H1595" s="1" t="str">
        <f>IF(TRIM(DatosLimpios[[#This Row],[Attack Type]])="","Unknown",PROPER(TRIM(LOWER(DatosLimpios[[#This Row],[Attack Type]]))))</f>
        <v>Man-In-The-Middle</v>
      </c>
      <c r="I1595" s="3" t="s">
        <v>12</v>
      </c>
      <c r="J159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95" s="11">
        <v>105</v>
      </c>
      <c r="L1595" s="11">
        <f>IF(DatosLimpios[[#This Row],[Financial Loss (in Million $) ]]="",0,ABS(DatosLimpios[[#This Row],[Financial Loss (in Million $) ]]))*1000</f>
        <v>105000</v>
      </c>
      <c r="M1595" s="11" t="str">
        <f>IF(DatosLimpios[[#This Row],[Perdida economica UNK]]&gt;4000000,"Alta", IF(DatosLimpios[[#This Row],[Perdida economica UNK]]&gt;100000,"Media", "Baja"))</f>
        <v>Media</v>
      </c>
      <c r="N1595" s="18" t="s">
        <v>1643</v>
      </c>
      <c r="O1595" s="3" t="s">
        <v>36</v>
      </c>
      <c r="P1595" s="2">
        <f>IF(DatosLimpios[[#This Row],[Number of Affected Users]]="six hundred",600,VALUE(DatosLimpios[[#This Row],[Number of Affected Users]]))</f>
        <v>255393</v>
      </c>
      <c r="Q1595" s="2">
        <f>IF(DatosLimpios[[#This Row],[Number of Affected Users]]="six hundred",600,VALUE(DatosLimpios[[#This Row],[Number of Affected Users]]))</f>
        <v>255393</v>
      </c>
      <c r="R1595" s="11">
        <f>DatosLimpios[[#This Row],[Perdida economica UNK]] /DatosLimpios[[#This Row],[Nº de Usuarios Afectados]]</f>
        <v>0.41113108033501311</v>
      </c>
      <c r="S1595" s="11" t="str">
        <f>IF(DatosLimpios[[#This Row],[Perdida $ por Usuario]]&gt;100, "Grave",IF(DatosLimpios[[#This Row],[Perdida $ por Usuario]]&gt;40, "Moderada","Leve"))</f>
        <v>Leve</v>
      </c>
      <c r="T1595" s="1" t="str">
        <f t="shared" ref="T1595:T1657" si="25">IF(O1595="","Unknown",O1595)</f>
        <v>Unknown</v>
      </c>
      <c r="U1595" s="3" t="s">
        <v>15</v>
      </c>
      <c r="V1595" s="3" t="s">
        <v>57</v>
      </c>
      <c r="W1595" s="2">
        <v>71</v>
      </c>
      <c r="X1595" s="2" t="str">
        <f>IF(DatosLimpios[[#This Row],[Incident Resolution Time (in Hours)]]&gt;50,"Tardia",IF(DatosLimpios[[#This Row],[Incident Resolution Time (in Hours)]]&gt;20,"Media","Rapida" ))</f>
        <v>Tardia</v>
      </c>
    </row>
    <row r="1596" spans="1:24" x14ac:dyDescent="0.25">
      <c r="A1596" s="2">
        <v>1605</v>
      </c>
      <c r="B1596" s="3" t="s">
        <v>71</v>
      </c>
      <c r="C15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96" s="1" t="str">
        <f>IFERROR(VLOOKUP(DatosLimpios[[#This Row],[Paises]], TablaRegiones[],2,FALSE), "Otra")</f>
        <v>Asia</v>
      </c>
      <c r="E1596" s="2">
        <v>2017</v>
      </c>
      <c r="F1596" s="3" t="s">
        <v>50</v>
      </c>
      <c r="G1596" s="2">
        <f xml:space="preserve"> 2025 -DatosLimpios[[#This Row],[Year]]</f>
        <v>8</v>
      </c>
      <c r="H1596" s="1" t="str">
        <f>IF(TRIM(DatosLimpios[[#This Row],[Attack Type]])="","Unknown",PROPER(TRIM(LOWER(DatosLimpios[[#This Row],[Attack Type]]))))</f>
        <v>Phishing</v>
      </c>
      <c r="I1596" s="3" t="s">
        <v>69</v>
      </c>
      <c r="J159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96" s="11">
        <v>8997</v>
      </c>
      <c r="L1596" s="11">
        <f>IF(DatosLimpios[[#This Row],[Financial Loss (in Million $) ]]="",0,ABS(DatosLimpios[[#This Row],[Financial Loss (in Million $) ]]))*1000</f>
        <v>8997000</v>
      </c>
      <c r="M1596" s="11" t="str">
        <f>IF(DatosLimpios[[#This Row],[Perdida economica UNK]]&gt;4000000,"Alta", IF(DatosLimpios[[#This Row],[Perdida economica UNK]]&gt;100000,"Media", "Baja"))</f>
        <v>Alta</v>
      </c>
      <c r="N1596" s="18" t="s">
        <v>1644</v>
      </c>
      <c r="O1596" s="3" t="s">
        <v>14</v>
      </c>
      <c r="P1596" s="2">
        <f>IF(DatosLimpios[[#This Row],[Number of Affected Users]]="six hundred",600,VALUE(DatosLimpios[[#This Row],[Number of Affected Users]]))</f>
        <v>141115</v>
      </c>
      <c r="Q1596" s="2">
        <f>IF(DatosLimpios[[#This Row],[Number of Affected Users]]="six hundred",600,VALUE(DatosLimpios[[#This Row],[Number of Affected Users]]))</f>
        <v>141115</v>
      </c>
      <c r="R1596" s="11">
        <f>DatosLimpios[[#This Row],[Perdida economica UNK]] /DatosLimpios[[#This Row],[Nº de Usuarios Afectados]]</f>
        <v>63.756510647344363</v>
      </c>
      <c r="S1596" s="11" t="str">
        <f>IF(DatosLimpios[[#This Row],[Perdida $ por Usuario]]&gt;100, "Grave",IF(DatosLimpios[[#This Row],[Perdida $ por Usuario]]&gt;40, "Moderada","Leve"))</f>
        <v>Moderada</v>
      </c>
      <c r="T1596" s="1" t="str">
        <f t="shared" si="25"/>
        <v>Hacker Group</v>
      </c>
      <c r="U1596" s="3" t="s">
        <v>52</v>
      </c>
      <c r="V1596" s="3" t="s">
        <v>31</v>
      </c>
      <c r="W1596" s="2">
        <v>9</v>
      </c>
      <c r="X1596" s="2" t="str">
        <f>IF(DatosLimpios[[#This Row],[Incident Resolution Time (in Hours)]]&gt;50,"Tardia",IF(DatosLimpios[[#This Row],[Incident Resolution Time (in Hours)]]&gt;20,"Media","Rapida" ))</f>
        <v>Rapida</v>
      </c>
    </row>
    <row r="1597" spans="1:24" x14ac:dyDescent="0.25">
      <c r="A1597" s="2">
        <v>1606</v>
      </c>
      <c r="B1597" s="3" t="s">
        <v>45</v>
      </c>
      <c r="C15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597" s="1" t="str">
        <f>IFERROR(VLOOKUP(DatosLimpios[[#This Row],[Paises]], TablaRegiones[],2,FALSE), "Otra")</f>
        <v>Asia</v>
      </c>
      <c r="E1597" s="2">
        <v>2015</v>
      </c>
      <c r="F1597" s="3" t="s">
        <v>22</v>
      </c>
      <c r="G1597" s="2">
        <f xml:space="preserve"> 2025 -DatosLimpios[[#This Row],[Year]]</f>
        <v>10</v>
      </c>
      <c r="H1597" s="1" t="str">
        <f>IF(TRIM(DatosLimpios[[#This Row],[Attack Type]])="","Unknown",PROPER(TRIM(LOWER(DatosLimpios[[#This Row],[Attack Type]]))))</f>
        <v>Man-In-The-Middle</v>
      </c>
      <c r="I1597" s="3" t="s">
        <v>27</v>
      </c>
      <c r="J159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597" s="11">
        <v>4858</v>
      </c>
      <c r="L1597" s="11">
        <f>IF(DatosLimpios[[#This Row],[Financial Loss (in Million $) ]]="",0,ABS(DatosLimpios[[#This Row],[Financial Loss (in Million $) ]]))*1000</f>
        <v>4858000</v>
      </c>
      <c r="M1597" s="11" t="str">
        <f>IF(DatosLimpios[[#This Row],[Perdida economica UNK]]&gt;4000000,"Alta", IF(DatosLimpios[[#This Row],[Perdida economica UNK]]&gt;100000,"Media", "Baja"))</f>
        <v>Alta</v>
      </c>
      <c r="N1597" s="18" t="s">
        <v>1645</v>
      </c>
      <c r="O1597" s="3" t="s">
        <v>29</v>
      </c>
      <c r="P1597" s="2">
        <f>IF(DatosLimpios[[#This Row],[Number of Affected Users]]="six hundred",600,VALUE(DatosLimpios[[#This Row],[Number of Affected Users]]))</f>
        <v>358210</v>
      </c>
      <c r="Q1597" s="2">
        <f>IF(DatosLimpios[[#This Row],[Number of Affected Users]]="six hundred",600,VALUE(DatosLimpios[[#This Row],[Number of Affected Users]]))</f>
        <v>358210</v>
      </c>
      <c r="R1597" s="11">
        <f>DatosLimpios[[#This Row],[Perdida economica UNK]] /DatosLimpios[[#This Row],[Nº de Usuarios Afectados]]</f>
        <v>13.561877111191759</v>
      </c>
      <c r="S1597" s="11" t="str">
        <f>IF(DatosLimpios[[#This Row],[Perdida $ por Usuario]]&gt;100, "Grave",IF(DatosLimpios[[#This Row],[Perdida $ por Usuario]]&gt;40, "Moderada","Leve"))</f>
        <v>Leve</v>
      </c>
      <c r="T1597" s="1" t="str">
        <f t="shared" si="25"/>
        <v>Nation-state</v>
      </c>
      <c r="U1597" s="3" t="s">
        <v>52</v>
      </c>
      <c r="V1597" s="3" t="s">
        <v>31</v>
      </c>
      <c r="W1597" s="2">
        <v>11</v>
      </c>
      <c r="X1597" s="2" t="str">
        <f>IF(DatosLimpios[[#This Row],[Incident Resolution Time (in Hours)]]&gt;50,"Tardia",IF(DatosLimpios[[#This Row],[Incident Resolution Time (in Hours)]]&gt;20,"Media","Rapida" ))</f>
        <v>Rapida</v>
      </c>
    </row>
    <row r="1598" spans="1:24" x14ac:dyDescent="0.25">
      <c r="A1598" s="2">
        <v>1607</v>
      </c>
      <c r="B1598" s="3" t="s">
        <v>71</v>
      </c>
      <c r="C15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598" s="1" t="str">
        <f>IFERROR(VLOOKUP(DatosLimpios[[#This Row],[Paises]], TablaRegiones[],2,FALSE), "Otra")</f>
        <v>Asia</v>
      </c>
      <c r="E1598" s="2">
        <v>2023</v>
      </c>
      <c r="F1598" s="3" t="s">
        <v>22</v>
      </c>
      <c r="G1598" s="2">
        <f xml:space="preserve"> 2025 -DatosLimpios[[#This Row],[Year]]</f>
        <v>2</v>
      </c>
      <c r="H1598" s="1" t="str">
        <f>IF(TRIM(DatosLimpios[[#This Row],[Attack Type]])="","Unknown",PROPER(TRIM(LOWER(DatosLimpios[[#This Row],[Attack Type]]))))</f>
        <v>Man-In-The-Middle</v>
      </c>
      <c r="I1598" s="3" t="s">
        <v>12</v>
      </c>
      <c r="J159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598" s="11">
        <v>1642</v>
      </c>
      <c r="L1598" s="11">
        <f>IF(DatosLimpios[[#This Row],[Financial Loss (in Million $) ]]="",0,ABS(DatosLimpios[[#This Row],[Financial Loss (in Million $) ]]))*1000</f>
        <v>1642000</v>
      </c>
      <c r="M1598" s="11" t="str">
        <f>IF(DatosLimpios[[#This Row],[Perdida economica UNK]]&gt;4000000,"Alta", IF(DatosLimpios[[#This Row],[Perdida economica UNK]]&gt;100000,"Media", "Baja"))</f>
        <v>Media</v>
      </c>
      <c r="N1598" s="18" t="s">
        <v>1646</v>
      </c>
      <c r="O1598" s="3" t="s">
        <v>33</v>
      </c>
      <c r="P1598" s="2">
        <f>IF(DatosLimpios[[#This Row],[Number of Affected Users]]="six hundred",600,VALUE(DatosLimpios[[#This Row],[Number of Affected Users]]))</f>
        <v>60322</v>
      </c>
      <c r="Q1598" s="2">
        <f>IF(DatosLimpios[[#This Row],[Number of Affected Users]]="six hundred",600,VALUE(DatosLimpios[[#This Row],[Number of Affected Users]]))</f>
        <v>60322</v>
      </c>
      <c r="R1598" s="11">
        <f>DatosLimpios[[#This Row],[Perdida economica UNK]] /DatosLimpios[[#This Row],[Nº de Usuarios Afectados]]</f>
        <v>27.220582871920691</v>
      </c>
      <c r="S1598" s="11" t="str">
        <f>IF(DatosLimpios[[#This Row],[Perdida $ por Usuario]]&gt;100, "Grave",IF(DatosLimpios[[#This Row],[Perdida $ por Usuario]]&gt;40, "Moderada","Leve"))</f>
        <v>Leve</v>
      </c>
      <c r="T1598" s="1" t="str">
        <f t="shared" si="25"/>
        <v>Insider</v>
      </c>
      <c r="U1598" s="3" t="s">
        <v>52</v>
      </c>
      <c r="V1598" s="3" t="s">
        <v>16</v>
      </c>
      <c r="W1598" s="2">
        <v>22</v>
      </c>
      <c r="X1598" s="2" t="str">
        <f>IF(DatosLimpios[[#This Row],[Incident Resolution Time (in Hours)]]&gt;50,"Tardia",IF(DatosLimpios[[#This Row],[Incident Resolution Time (in Hours)]]&gt;20,"Media","Rapida" ))</f>
        <v>Media</v>
      </c>
    </row>
    <row r="1599" spans="1:24" x14ac:dyDescent="0.25">
      <c r="A1599" s="2">
        <v>1608</v>
      </c>
      <c r="B1599" s="3" t="s">
        <v>10</v>
      </c>
      <c r="C15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599" s="1" t="str">
        <f>IFERROR(VLOOKUP(DatosLimpios[[#This Row],[Paises]], TablaRegiones[],2,FALSE), "Otra")</f>
        <v>Asia</v>
      </c>
      <c r="E1599" s="2">
        <v>2019</v>
      </c>
      <c r="F1599" s="3" t="s">
        <v>17</v>
      </c>
      <c r="G1599" s="2">
        <f xml:space="preserve"> 2025 -DatosLimpios[[#This Row],[Year]]</f>
        <v>6</v>
      </c>
      <c r="H1599" s="1" t="str">
        <f>IF(TRIM(DatosLimpios[[#This Row],[Attack Type]])="","Unknown",PROPER(TRIM(LOWER(DatosLimpios[[#This Row],[Attack Type]]))))</f>
        <v>Ransomware</v>
      </c>
      <c r="I1599" s="3" t="s">
        <v>69</v>
      </c>
      <c r="J159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599" s="11">
        <v>1542</v>
      </c>
      <c r="L1599" s="11">
        <f>IF(DatosLimpios[[#This Row],[Financial Loss (in Million $) ]]="",0,ABS(DatosLimpios[[#This Row],[Financial Loss (in Million $) ]]))*1000</f>
        <v>1542000</v>
      </c>
      <c r="M1599" s="11" t="str">
        <f>IF(DatosLimpios[[#This Row],[Perdida economica UNK]]&gt;4000000,"Alta", IF(DatosLimpios[[#This Row],[Perdida economica UNK]]&gt;100000,"Media", "Baja"))</f>
        <v>Media</v>
      </c>
      <c r="N1599" s="18" t="s">
        <v>1647</v>
      </c>
      <c r="O1599" s="3" t="s">
        <v>36</v>
      </c>
      <c r="P1599" s="2">
        <f>IF(DatosLimpios[[#This Row],[Number of Affected Users]]="six hundred",600,VALUE(DatosLimpios[[#This Row],[Number of Affected Users]]))</f>
        <v>555153</v>
      </c>
      <c r="Q1599" s="2">
        <f>IF(DatosLimpios[[#This Row],[Number of Affected Users]]="six hundred",600,VALUE(DatosLimpios[[#This Row],[Number of Affected Users]]))</f>
        <v>555153</v>
      </c>
      <c r="R1599" s="11">
        <f>DatosLimpios[[#This Row],[Perdida economica UNK]] /DatosLimpios[[#This Row],[Nº de Usuarios Afectados]]</f>
        <v>2.7776126581320826</v>
      </c>
      <c r="S1599" s="11" t="str">
        <f>IF(DatosLimpios[[#This Row],[Perdida $ por Usuario]]&gt;100, "Grave",IF(DatosLimpios[[#This Row],[Perdida $ por Usuario]]&gt;40, "Moderada","Leve"))</f>
        <v>Leve</v>
      </c>
      <c r="T1599" s="1" t="str">
        <f t="shared" si="25"/>
        <v>Unknown</v>
      </c>
      <c r="U1599" s="3" t="s">
        <v>52</v>
      </c>
      <c r="V1599" s="3" t="s">
        <v>57</v>
      </c>
      <c r="W1599" s="2">
        <v>11</v>
      </c>
      <c r="X1599" s="2" t="str">
        <f>IF(DatosLimpios[[#This Row],[Incident Resolution Time (in Hours)]]&gt;50,"Tardia",IF(DatosLimpios[[#This Row],[Incident Resolution Time (in Hours)]]&gt;20,"Media","Rapida" ))</f>
        <v>Rapida</v>
      </c>
    </row>
    <row r="1600" spans="1:24" x14ac:dyDescent="0.25">
      <c r="A1600" s="2">
        <v>1609</v>
      </c>
      <c r="B1600" s="3" t="s">
        <v>45</v>
      </c>
      <c r="C16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600" s="1" t="str">
        <f>IFERROR(VLOOKUP(DatosLimpios[[#This Row],[Paises]], TablaRegiones[],2,FALSE), "Otra")</f>
        <v>Asia</v>
      </c>
      <c r="E1600" s="2">
        <v>2018</v>
      </c>
      <c r="F1600" s="3" t="s">
        <v>42</v>
      </c>
      <c r="G1600" s="2">
        <f xml:space="preserve"> 2025 -DatosLimpios[[#This Row],[Year]]</f>
        <v>7</v>
      </c>
      <c r="H1600" s="1" t="str">
        <f>IF(TRIM(DatosLimpios[[#This Row],[Attack Type]])="","Unknown",PROPER(TRIM(LOWER(DatosLimpios[[#This Row],[Attack Type]]))))</f>
        <v>Sql Injection</v>
      </c>
      <c r="I1600" s="3" t="s">
        <v>47</v>
      </c>
      <c r="J160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00" s="11">
        <v>4715</v>
      </c>
      <c r="L1600" s="11">
        <f>IF(DatosLimpios[[#This Row],[Financial Loss (in Million $) ]]="",0,ABS(DatosLimpios[[#This Row],[Financial Loss (in Million $) ]]))*1000</f>
        <v>4715000</v>
      </c>
      <c r="M1600" s="11" t="str">
        <f>IF(DatosLimpios[[#This Row],[Perdida economica UNK]]&gt;4000000,"Alta", IF(DatosLimpios[[#This Row],[Perdida economica UNK]]&gt;100000,"Media", "Baja"))</f>
        <v>Alta</v>
      </c>
      <c r="N1600" s="18" t="s">
        <v>1648</v>
      </c>
      <c r="O1600" s="3" t="s">
        <v>33</v>
      </c>
      <c r="P1600" s="2">
        <f>IF(DatosLimpios[[#This Row],[Number of Affected Users]]="six hundred",600,VALUE(DatosLimpios[[#This Row],[Number of Affected Users]]))</f>
        <v>98266</v>
      </c>
      <c r="Q1600" s="2">
        <f>IF(DatosLimpios[[#This Row],[Number of Affected Users]]="six hundred",600,VALUE(DatosLimpios[[#This Row],[Number of Affected Users]]))</f>
        <v>98266</v>
      </c>
      <c r="R1600" s="11">
        <f>DatosLimpios[[#This Row],[Perdida economica UNK]] /DatosLimpios[[#This Row],[Nº de Usuarios Afectados]]</f>
        <v>47.982008019050333</v>
      </c>
      <c r="S1600" s="11" t="str">
        <f>IF(DatosLimpios[[#This Row],[Perdida $ por Usuario]]&gt;100, "Grave",IF(DatosLimpios[[#This Row],[Perdida $ por Usuario]]&gt;40, "Moderada","Leve"))</f>
        <v>Moderada</v>
      </c>
      <c r="T1600" s="1" t="str">
        <f t="shared" si="25"/>
        <v>Insider</v>
      </c>
      <c r="U1600" s="3" t="s">
        <v>34</v>
      </c>
      <c r="V1600" s="3" t="s">
        <v>49</v>
      </c>
      <c r="W1600" s="2">
        <v>18</v>
      </c>
      <c r="X1600" s="2" t="str">
        <f>IF(DatosLimpios[[#This Row],[Incident Resolution Time (in Hours)]]&gt;50,"Tardia",IF(DatosLimpios[[#This Row],[Incident Resolution Time (in Hours)]]&gt;20,"Media","Rapida" ))</f>
        <v>Rapida</v>
      </c>
    </row>
    <row r="1601" spans="1:24" x14ac:dyDescent="0.25">
      <c r="A1601" s="2">
        <v>1610</v>
      </c>
      <c r="B1601" s="3" t="s">
        <v>60</v>
      </c>
      <c r="C16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01" s="1" t="str">
        <f>IFERROR(VLOOKUP(DatosLimpios[[#This Row],[Paises]], TablaRegiones[],2,FALSE), "Otra")</f>
        <v>Asia</v>
      </c>
      <c r="E1601" s="2">
        <v>2019</v>
      </c>
      <c r="F1601" s="3" t="s">
        <v>22</v>
      </c>
      <c r="G1601" s="2">
        <f xml:space="preserve"> 2025 -DatosLimpios[[#This Row],[Year]]</f>
        <v>6</v>
      </c>
      <c r="H1601" s="1" t="str">
        <f>IF(TRIM(DatosLimpios[[#This Row],[Attack Type]])="","Unknown",PROPER(TRIM(LOWER(DatosLimpios[[#This Row],[Attack Type]]))))</f>
        <v>Man-In-The-Middle</v>
      </c>
      <c r="I1601" s="3" t="s">
        <v>23</v>
      </c>
      <c r="J160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01" s="11">
        <v>528</v>
      </c>
      <c r="L1601" s="11">
        <f>IF(DatosLimpios[[#This Row],[Financial Loss (in Million $) ]]="",0,ABS(DatosLimpios[[#This Row],[Financial Loss (in Million $) ]]))*1000</f>
        <v>528000</v>
      </c>
      <c r="M1601" s="11" t="str">
        <f>IF(DatosLimpios[[#This Row],[Perdida economica UNK]]&gt;4000000,"Alta", IF(DatosLimpios[[#This Row],[Perdida economica UNK]]&gt;100000,"Media", "Baja"))</f>
        <v>Media</v>
      </c>
      <c r="N1601" s="18" t="s">
        <v>1649</v>
      </c>
      <c r="O1601" s="3" t="s">
        <v>33</v>
      </c>
      <c r="P1601" s="2">
        <f>IF(DatosLimpios[[#This Row],[Number of Affected Users]]="six hundred",600,VALUE(DatosLimpios[[#This Row],[Number of Affected Users]]))</f>
        <v>633511</v>
      </c>
      <c r="Q1601" s="2">
        <f>IF(DatosLimpios[[#This Row],[Number of Affected Users]]="six hundred",600,VALUE(DatosLimpios[[#This Row],[Number of Affected Users]]))</f>
        <v>633511</v>
      </c>
      <c r="R1601" s="11">
        <f>DatosLimpios[[#This Row],[Perdida economica UNK]] /DatosLimpios[[#This Row],[Nº de Usuarios Afectados]]</f>
        <v>0.83345040575459617</v>
      </c>
      <c r="S1601" s="11" t="str">
        <f>IF(DatosLimpios[[#This Row],[Perdida $ por Usuario]]&gt;100, "Grave",IF(DatosLimpios[[#This Row],[Perdida $ por Usuario]]&gt;40, "Moderada","Leve"))</f>
        <v>Leve</v>
      </c>
      <c r="T1601" s="1" t="str">
        <f t="shared" si="25"/>
        <v>Insider</v>
      </c>
      <c r="U1601" s="3" t="s">
        <v>52</v>
      </c>
      <c r="V1601" s="3" t="s">
        <v>16</v>
      </c>
      <c r="W1601" s="2">
        <v>58</v>
      </c>
      <c r="X1601" s="2" t="str">
        <f>IF(DatosLimpios[[#This Row],[Incident Resolution Time (in Hours)]]&gt;50,"Tardia",IF(DatosLimpios[[#This Row],[Incident Resolution Time (in Hours)]]&gt;20,"Media","Rapida" ))</f>
        <v>Tardia</v>
      </c>
    </row>
    <row r="1602" spans="1:24" x14ac:dyDescent="0.25">
      <c r="A1602" s="2">
        <v>1611</v>
      </c>
      <c r="B1602" s="3" t="s">
        <v>26</v>
      </c>
      <c r="C16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02" s="1" t="str">
        <f>IFERROR(VLOOKUP(DatosLimpios[[#This Row],[Paises]], TablaRegiones[],2,FALSE), "Otra")</f>
        <v>Europa</v>
      </c>
      <c r="E1602" s="2">
        <v>2015</v>
      </c>
      <c r="F1602" s="3" t="s">
        <v>22</v>
      </c>
      <c r="G1602" s="2">
        <f xml:space="preserve"> 2025 -DatosLimpios[[#This Row],[Year]]</f>
        <v>10</v>
      </c>
      <c r="H1602" s="1" t="str">
        <f>IF(TRIM(DatosLimpios[[#This Row],[Attack Type]])="","Unknown",PROPER(TRIM(LOWER(DatosLimpios[[#This Row],[Attack Type]]))))</f>
        <v>Man-In-The-Middle</v>
      </c>
      <c r="I1602" s="3" t="s">
        <v>46</v>
      </c>
      <c r="J160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02" s="11">
        <v>6488</v>
      </c>
      <c r="L1602" s="11">
        <f>IF(DatosLimpios[[#This Row],[Financial Loss (in Million $) ]]="",0,ABS(DatosLimpios[[#This Row],[Financial Loss (in Million $) ]]))*1000</f>
        <v>6488000</v>
      </c>
      <c r="M1602" s="11" t="str">
        <f>IF(DatosLimpios[[#This Row],[Perdida economica UNK]]&gt;4000000,"Alta", IF(DatosLimpios[[#This Row],[Perdida economica UNK]]&gt;100000,"Media", "Baja"))</f>
        <v>Alta</v>
      </c>
      <c r="N1602" s="18" t="s">
        <v>1650</v>
      </c>
      <c r="O1602" s="3" t="s">
        <v>36</v>
      </c>
      <c r="P1602" s="2">
        <f>IF(DatosLimpios[[#This Row],[Number of Affected Users]]="six hundred",600,VALUE(DatosLimpios[[#This Row],[Number of Affected Users]]))</f>
        <v>976213</v>
      </c>
      <c r="Q1602" s="2">
        <f>IF(DatosLimpios[[#This Row],[Number of Affected Users]]="six hundred",600,VALUE(DatosLimpios[[#This Row],[Number of Affected Users]]))</f>
        <v>976213</v>
      </c>
      <c r="R1602" s="11">
        <f>DatosLimpios[[#This Row],[Perdida economica UNK]] /DatosLimpios[[#This Row],[Nº de Usuarios Afectados]]</f>
        <v>6.6460905560569259</v>
      </c>
      <c r="S1602" s="11" t="str">
        <f>IF(DatosLimpios[[#This Row],[Perdida $ por Usuario]]&gt;100, "Grave",IF(DatosLimpios[[#This Row],[Perdida $ por Usuario]]&gt;40, "Moderada","Leve"))</f>
        <v>Leve</v>
      </c>
      <c r="T1602" s="1" t="str">
        <f t="shared" si="25"/>
        <v>Unknown</v>
      </c>
      <c r="U1602" s="3" t="s">
        <v>34</v>
      </c>
      <c r="V1602" s="3" t="s">
        <v>49</v>
      </c>
      <c r="W1602" s="2">
        <v>28</v>
      </c>
      <c r="X1602" s="2" t="str">
        <f>IF(DatosLimpios[[#This Row],[Incident Resolution Time (in Hours)]]&gt;50,"Tardia",IF(DatosLimpios[[#This Row],[Incident Resolution Time (in Hours)]]&gt;20,"Media","Rapida" ))</f>
        <v>Media</v>
      </c>
    </row>
    <row r="1603" spans="1:24" x14ac:dyDescent="0.25">
      <c r="A1603" s="2">
        <v>1612</v>
      </c>
      <c r="B1603" s="3" t="s">
        <v>66</v>
      </c>
      <c r="C16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603" s="1" t="str">
        <f>IFERROR(VLOOKUP(DatosLimpios[[#This Row],[Paises]], TablaRegiones[],2,FALSE), "Otra")</f>
        <v>América</v>
      </c>
      <c r="E1603" s="2">
        <v>2016</v>
      </c>
      <c r="F1603" s="3" t="s">
        <v>39</v>
      </c>
      <c r="G1603" s="2">
        <f xml:space="preserve"> 2025 -DatosLimpios[[#This Row],[Year]]</f>
        <v>9</v>
      </c>
      <c r="H1603" s="1" t="str">
        <f>IF(TRIM(DatosLimpios[[#This Row],[Attack Type]])="","Unknown",PROPER(TRIM(LOWER(DatosLimpios[[#This Row],[Attack Type]]))))</f>
        <v>Ddos</v>
      </c>
      <c r="I1603" s="3" t="s">
        <v>27</v>
      </c>
      <c r="J160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03" s="11">
        <v>941</v>
      </c>
      <c r="L1603" s="11">
        <f>IF(DatosLimpios[[#This Row],[Financial Loss (in Million $) ]]="",0,ABS(DatosLimpios[[#This Row],[Financial Loss (in Million $) ]]))*1000</f>
        <v>941000</v>
      </c>
      <c r="M1603" s="11" t="str">
        <f>IF(DatosLimpios[[#This Row],[Perdida economica UNK]]&gt;4000000,"Alta", IF(DatosLimpios[[#This Row],[Perdida economica UNK]]&gt;100000,"Media", "Baja"))</f>
        <v>Media</v>
      </c>
      <c r="N1603" s="18" t="s">
        <v>1651</v>
      </c>
      <c r="O1603" s="3" t="s">
        <v>36</v>
      </c>
      <c r="P1603" s="2">
        <f>IF(DatosLimpios[[#This Row],[Number of Affected Users]]="six hundred",600,VALUE(DatosLimpios[[#This Row],[Number of Affected Users]]))</f>
        <v>838739</v>
      </c>
      <c r="Q1603" s="2">
        <f>IF(DatosLimpios[[#This Row],[Number of Affected Users]]="six hundred",600,VALUE(DatosLimpios[[#This Row],[Number of Affected Users]]))</f>
        <v>838739</v>
      </c>
      <c r="R1603" s="11">
        <f>DatosLimpios[[#This Row],[Perdida economica UNK]] /DatosLimpios[[#This Row],[Nº de Usuarios Afectados]]</f>
        <v>1.121922314331395</v>
      </c>
      <c r="S1603" s="11" t="str">
        <f>IF(DatosLimpios[[#This Row],[Perdida $ por Usuario]]&gt;100, "Grave",IF(DatosLimpios[[#This Row],[Perdida $ por Usuario]]&gt;40, "Moderada","Leve"))</f>
        <v>Leve</v>
      </c>
      <c r="T1603" s="1" t="str">
        <f t="shared" si="25"/>
        <v>Unknown</v>
      </c>
      <c r="U1603" s="3" t="s">
        <v>34</v>
      </c>
      <c r="V1603" s="3" t="s">
        <v>16</v>
      </c>
      <c r="W1603" s="2">
        <v>21</v>
      </c>
      <c r="X1603" s="2" t="str">
        <f>IF(DatosLimpios[[#This Row],[Incident Resolution Time (in Hours)]]&gt;50,"Tardia",IF(DatosLimpios[[#This Row],[Incident Resolution Time (in Hours)]]&gt;20,"Media","Rapida" ))</f>
        <v>Media</v>
      </c>
    </row>
    <row r="1604" spans="1:24" x14ac:dyDescent="0.25">
      <c r="A1604" s="2">
        <v>1613</v>
      </c>
      <c r="B1604" s="3" t="s">
        <v>10</v>
      </c>
      <c r="C16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04" s="1" t="str">
        <f>IFERROR(VLOOKUP(DatosLimpios[[#This Row],[Paises]], TablaRegiones[],2,FALSE), "Otra")</f>
        <v>Asia</v>
      </c>
      <c r="E1604" s="2">
        <v>2023</v>
      </c>
      <c r="F1604" s="3" t="s">
        <v>17</v>
      </c>
      <c r="G1604" s="2">
        <f xml:space="preserve"> 2025 -DatosLimpios[[#This Row],[Year]]</f>
        <v>2</v>
      </c>
      <c r="H1604" s="1" t="str">
        <f>IF(TRIM(DatosLimpios[[#This Row],[Attack Type]])="","Unknown",PROPER(TRIM(LOWER(DatosLimpios[[#This Row],[Attack Type]]))))</f>
        <v>Ransomware</v>
      </c>
      <c r="I1604" s="3" t="s">
        <v>23</v>
      </c>
      <c r="J160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04" s="11">
        <v>2318</v>
      </c>
      <c r="L1604" s="11">
        <f>IF(DatosLimpios[[#This Row],[Financial Loss (in Million $) ]]="",0,ABS(DatosLimpios[[#This Row],[Financial Loss (in Million $) ]]))*1000</f>
        <v>2318000</v>
      </c>
      <c r="M1604" s="11" t="str">
        <f>IF(DatosLimpios[[#This Row],[Perdida economica UNK]]&gt;4000000,"Alta", IF(DatosLimpios[[#This Row],[Perdida economica UNK]]&gt;100000,"Media", "Baja"))</f>
        <v>Media</v>
      </c>
      <c r="N1604" s="18" t="s">
        <v>1652</v>
      </c>
      <c r="O1604" s="3" t="s">
        <v>29</v>
      </c>
      <c r="P1604" s="2">
        <f>IF(DatosLimpios[[#This Row],[Number of Affected Users]]="six hundred",600,VALUE(DatosLimpios[[#This Row],[Number of Affected Users]]))</f>
        <v>367503</v>
      </c>
      <c r="Q1604" s="2">
        <f>IF(DatosLimpios[[#This Row],[Number of Affected Users]]="six hundred",600,VALUE(DatosLimpios[[#This Row],[Number of Affected Users]]))</f>
        <v>367503</v>
      </c>
      <c r="R1604" s="11">
        <f>DatosLimpios[[#This Row],[Perdida economica UNK]] /DatosLimpios[[#This Row],[Nº de Usuarios Afectados]]</f>
        <v>6.3074315039605118</v>
      </c>
      <c r="S1604" s="11" t="str">
        <f>IF(DatosLimpios[[#This Row],[Perdida $ por Usuario]]&gt;100, "Grave",IF(DatosLimpios[[#This Row],[Perdida $ por Usuario]]&gt;40, "Moderada","Leve"))</f>
        <v>Leve</v>
      </c>
      <c r="T1604" s="1" t="str">
        <f t="shared" si="25"/>
        <v>Nation-state</v>
      </c>
      <c r="U1604" s="3" t="s">
        <v>25</v>
      </c>
      <c r="V1604" s="3" t="s">
        <v>57</v>
      </c>
      <c r="W1604" s="2">
        <v>17</v>
      </c>
      <c r="X1604" s="2" t="str">
        <f>IF(DatosLimpios[[#This Row],[Incident Resolution Time (in Hours)]]&gt;50,"Tardia",IF(DatosLimpios[[#This Row],[Incident Resolution Time (in Hours)]]&gt;20,"Media","Rapida" ))</f>
        <v>Rapida</v>
      </c>
    </row>
    <row r="1605" spans="1:24" x14ac:dyDescent="0.25">
      <c r="A1605" s="2">
        <v>1614</v>
      </c>
      <c r="B1605" s="3" t="s">
        <v>10</v>
      </c>
      <c r="C16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05" s="1" t="str">
        <f>IFERROR(VLOOKUP(DatosLimpios[[#This Row],[Paises]], TablaRegiones[],2,FALSE), "Otra")</f>
        <v>Asia</v>
      </c>
      <c r="E1605" s="2">
        <v>2018</v>
      </c>
      <c r="F1605" s="3" t="s">
        <v>17</v>
      </c>
      <c r="G1605" s="2">
        <f xml:space="preserve"> 2025 -DatosLimpios[[#This Row],[Year]]</f>
        <v>7</v>
      </c>
      <c r="H1605" s="1" t="str">
        <f>IF(TRIM(DatosLimpios[[#This Row],[Attack Type]])="","Unknown",PROPER(TRIM(LOWER(DatosLimpios[[#This Row],[Attack Type]]))))</f>
        <v>Ransomware</v>
      </c>
      <c r="I1605" s="3" t="s">
        <v>12</v>
      </c>
      <c r="J160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05" s="11">
        <v>1744</v>
      </c>
      <c r="L1605" s="11">
        <f>IF(DatosLimpios[[#This Row],[Financial Loss (in Million $) ]]="",0,ABS(DatosLimpios[[#This Row],[Financial Loss (in Million $) ]]))*1000</f>
        <v>1744000</v>
      </c>
      <c r="M1605" s="11" t="str">
        <f>IF(DatosLimpios[[#This Row],[Perdida economica UNK]]&gt;4000000,"Alta", IF(DatosLimpios[[#This Row],[Perdida economica UNK]]&gt;100000,"Media", "Baja"))</f>
        <v>Media</v>
      </c>
      <c r="N1605" s="18" t="s">
        <v>1653</v>
      </c>
      <c r="O1605" s="3" t="s">
        <v>33</v>
      </c>
      <c r="P1605" s="2">
        <f>IF(DatosLimpios[[#This Row],[Number of Affected Users]]="six hundred",600,VALUE(DatosLimpios[[#This Row],[Number of Affected Users]]))</f>
        <v>598614</v>
      </c>
      <c r="Q1605" s="2">
        <f>IF(DatosLimpios[[#This Row],[Number of Affected Users]]="six hundred",600,VALUE(DatosLimpios[[#This Row],[Number of Affected Users]]))</f>
        <v>598614</v>
      </c>
      <c r="R1605" s="11">
        <f>DatosLimpios[[#This Row],[Perdida economica UNK]] /DatosLimpios[[#This Row],[Nº de Usuarios Afectados]]</f>
        <v>2.9133966128423325</v>
      </c>
      <c r="S1605" s="11" t="str">
        <f>IF(DatosLimpios[[#This Row],[Perdida $ por Usuario]]&gt;100, "Grave",IF(DatosLimpios[[#This Row],[Perdida $ por Usuario]]&gt;40, "Moderada","Leve"))</f>
        <v>Leve</v>
      </c>
      <c r="T1605" s="1" t="str">
        <f t="shared" si="25"/>
        <v>Insider</v>
      </c>
      <c r="U1605" s="3" t="s">
        <v>34</v>
      </c>
      <c r="V1605" s="3" t="s">
        <v>16</v>
      </c>
      <c r="W1605" s="2">
        <v>59</v>
      </c>
      <c r="X1605" s="2" t="str">
        <f>IF(DatosLimpios[[#This Row],[Incident Resolution Time (in Hours)]]&gt;50,"Tardia",IF(DatosLimpios[[#This Row],[Incident Resolution Time (in Hours)]]&gt;20,"Media","Rapida" ))</f>
        <v>Tardia</v>
      </c>
    </row>
    <row r="1606" spans="1:24" x14ac:dyDescent="0.25">
      <c r="A1606" s="2">
        <v>1615</v>
      </c>
      <c r="B1606" s="3" t="s">
        <v>41</v>
      </c>
      <c r="C16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06" s="1" t="str">
        <f>IFERROR(VLOOKUP(DatosLimpios[[#This Row],[Paises]], TablaRegiones[],2,FALSE), "Otra")</f>
        <v>Europa</v>
      </c>
      <c r="E1606" s="2">
        <v>2022</v>
      </c>
      <c r="F1606" s="3" t="s">
        <v>50</v>
      </c>
      <c r="G1606" s="2">
        <f xml:space="preserve"> 2025 -DatosLimpios[[#This Row],[Year]]</f>
        <v>3</v>
      </c>
      <c r="H1606" s="1" t="str">
        <f>IF(TRIM(DatosLimpios[[#This Row],[Attack Type]])="","Unknown",PROPER(TRIM(LOWER(DatosLimpios[[#This Row],[Attack Type]]))))</f>
        <v>Phishing</v>
      </c>
      <c r="I1606" s="3" t="s">
        <v>18</v>
      </c>
      <c r="J160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06" s="11">
        <v>2272</v>
      </c>
      <c r="L1606" s="11">
        <f>IF(DatosLimpios[[#This Row],[Financial Loss (in Million $) ]]="",0,ABS(DatosLimpios[[#This Row],[Financial Loss (in Million $) ]]))*1000</f>
        <v>2272000</v>
      </c>
      <c r="M1606" s="11" t="str">
        <f>IF(DatosLimpios[[#This Row],[Perdida economica UNK]]&gt;4000000,"Alta", IF(DatosLimpios[[#This Row],[Perdida economica UNK]]&gt;100000,"Media", "Baja"))</f>
        <v>Media</v>
      </c>
      <c r="N1606" s="18" t="s">
        <v>1654</v>
      </c>
      <c r="O1606" s="3" t="s">
        <v>14</v>
      </c>
      <c r="P1606" s="2">
        <f>IF(DatosLimpios[[#This Row],[Number of Affected Users]]="six hundred",600,VALUE(DatosLimpios[[#This Row],[Number of Affected Users]]))</f>
        <v>629571</v>
      </c>
      <c r="Q1606" s="2">
        <f>IF(DatosLimpios[[#This Row],[Number of Affected Users]]="six hundred",600,VALUE(DatosLimpios[[#This Row],[Number of Affected Users]]))</f>
        <v>629571</v>
      </c>
      <c r="R1606" s="11">
        <f>DatosLimpios[[#This Row],[Perdida economica UNK]] /DatosLimpios[[#This Row],[Nº de Usuarios Afectados]]</f>
        <v>3.6088066318175391</v>
      </c>
      <c r="S1606" s="11" t="str">
        <f>IF(DatosLimpios[[#This Row],[Perdida $ por Usuario]]&gt;100, "Grave",IF(DatosLimpios[[#This Row],[Perdida $ por Usuario]]&gt;40, "Moderada","Leve"))</f>
        <v>Leve</v>
      </c>
      <c r="T1606" s="1" t="str">
        <f t="shared" si="25"/>
        <v>Hacker Group</v>
      </c>
      <c r="U1606" s="3" t="s">
        <v>15</v>
      </c>
      <c r="V1606" s="3" t="s">
        <v>16</v>
      </c>
      <c r="W1606" s="2">
        <v>41</v>
      </c>
      <c r="X1606" s="2" t="str">
        <f>IF(DatosLimpios[[#This Row],[Incident Resolution Time (in Hours)]]&gt;50,"Tardia",IF(DatosLimpios[[#This Row],[Incident Resolution Time (in Hours)]]&gt;20,"Media","Rapida" ))</f>
        <v>Media</v>
      </c>
    </row>
    <row r="1607" spans="1:24" x14ac:dyDescent="0.25">
      <c r="A1607" s="2">
        <v>1616</v>
      </c>
      <c r="B1607" s="3" t="s">
        <v>71</v>
      </c>
      <c r="C16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07" s="1" t="str">
        <f>IFERROR(VLOOKUP(DatosLimpios[[#This Row],[Paises]], TablaRegiones[],2,FALSE), "Otra")</f>
        <v>Asia</v>
      </c>
      <c r="E1607" s="2">
        <v>2021</v>
      </c>
      <c r="F1607" s="3" t="s">
        <v>22</v>
      </c>
      <c r="G1607" s="2">
        <f xml:space="preserve"> 2025 -DatosLimpios[[#This Row],[Year]]</f>
        <v>4</v>
      </c>
      <c r="H1607" s="1" t="str">
        <f>IF(TRIM(DatosLimpios[[#This Row],[Attack Type]])="","Unknown",PROPER(TRIM(LOWER(DatosLimpios[[#This Row],[Attack Type]]))))</f>
        <v>Man-In-The-Middle</v>
      </c>
      <c r="I1607" s="3" t="s">
        <v>12</v>
      </c>
      <c r="J160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07" s="11">
        <v>6999</v>
      </c>
      <c r="L1607" s="11">
        <f>IF(DatosLimpios[[#This Row],[Financial Loss (in Million $) ]]="",0,ABS(DatosLimpios[[#This Row],[Financial Loss (in Million $) ]]))*1000</f>
        <v>6999000</v>
      </c>
      <c r="M1607" s="11" t="str">
        <f>IF(DatosLimpios[[#This Row],[Perdida economica UNK]]&gt;4000000,"Alta", IF(DatosLimpios[[#This Row],[Perdida economica UNK]]&gt;100000,"Media", "Baja"))</f>
        <v>Alta</v>
      </c>
      <c r="N1607" s="18" t="s">
        <v>1655</v>
      </c>
      <c r="O1607" s="3" t="s">
        <v>29</v>
      </c>
      <c r="P1607" s="2">
        <f>IF(DatosLimpios[[#This Row],[Number of Affected Users]]="six hundred",600,VALUE(DatosLimpios[[#This Row],[Number of Affected Users]]))</f>
        <v>834355</v>
      </c>
      <c r="Q1607" s="2">
        <f>IF(DatosLimpios[[#This Row],[Number of Affected Users]]="six hundred",600,VALUE(DatosLimpios[[#This Row],[Number of Affected Users]]))</f>
        <v>834355</v>
      </c>
      <c r="R1607" s="11">
        <f>DatosLimpios[[#This Row],[Perdida economica UNK]] /DatosLimpios[[#This Row],[Nº de Usuarios Afectados]]</f>
        <v>8.3885156797765941</v>
      </c>
      <c r="S1607" s="11" t="str">
        <f>IF(DatosLimpios[[#This Row],[Perdida $ por Usuario]]&gt;100, "Grave",IF(DatosLimpios[[#This Row],[Perdida $ por Usuario]]&gt;40, "Moderada","Leve"))</f>
        <v>Leve</v>
      </c>
      <c r="T1607" s="1" t="str">
        <f t="shared" si="25"/>
        <v>Nation-state</v>
      </c>
      <c r="U1607" s="3" t="s">
        <v>15</v>
      </c>
      <c r="V1607" s="3" t="s">
        <v>31</v>
      </c>
      <c r="W1607" s="2">
        <v>71</v>
      </c>
      <c r="X1607" s="2" t="str">
        <f>IF(DatosLimpios[[#This Row],[Incident Resolution Time (in Hours)]]&gt;50,"Tardia",IF(DatosLimpios[[#This Row],[Incident Resolution Time (in Hours)]]&gt;20,"Media","Rapida" ))</f>
        <v>Tardia</v>
      </c>
    </row>
    <row r="1608" spans="1:24" x14ac:dyDescent="0.25">
      <c r="A1608" s="2">
        <v>1617</v>
      </c>
      <c r="B1608" s="3" t="s">
        <v>87</v>
      </c>
      <c r="C16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08" s="1" t="str">
        <f>IFERROR(VLOOKUP(DatosLimpios[[#This Row],[Paises]], TablaRegiones[],2,FALSE), "Otra")</f>
        <v>América</v>
      </c>
      <c r="E1608" s="2">
        <v>2020</v>
      </c>
      <c r="F1608" s="3" t="s">
        <v>22</v>
      </c>
      <c r="G1608" s="2">
        <f xml:space="preserve"> 2025 -DatosLimpios[[#This Row],[Year]]</f>
        <v>5</v>
      </c>
      <c r="H1608" s="1" t="str">
        <f>IF(TRIM(DatosLimpios[[#This Row],[Attack Type]])="","Unknown",PROPER(TRIM(LOWER(DatosLimpios[[#This Row],[Attack Type]]))))</f>
        <v>Man-In-The-Middle</v>
      </c>
      <c r="I1608" s="3" t="s">
        <v>23</v>
      </c>
      <c r="J160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08" s="11">
        <v>8788</v>
      </c>
      <c r="L1608" s="11">
        <f>IF(DatosLimpios[[#This Row],[Financial Loss (in Million $) ]]="",0,ABS(DatosLimpios[[#This Row],[Financial Loss (in Million $) ]]))*1000</f>
        <v>8788000</v>
      </c>
      <c r="M1608" s="11" t="str">
        <f>IF(DatosLimpios[[#This Row],[Perdida economica UNK]]&gt;4000000,"Alta", IF(DatosLimpios[[#This Row],[Perdida economica UNK]]&gt;100000,"Media", "Baja"))</f>
        <v>Alta</v>
      </c>
      <c r="N1608" s="18" t="s">
        <v>1656</v>
      </c>
      <c r="O1608" s="3" t="s">
        <v>29</v>
      </c>
      <c r="P1608" s="2">
        <f>IF(DatosLimpios[[#This Row],[Number of Affected Users]]="six hundred",600,VALUE(DatosLimpios[[#This Row],[Number of Affected Users]]))</f>
        <v>731495</v>
      </c>
      <c r="Q1608" s="2">
        <f>IF(DatosLimpios[[#This Row],[Number of Affected Users]]="six hundred",600,VALUE(DatosLimpios[[#This Row],[Number of Affected Users]]))</f>
        <v>731495</v>
      </c>
      <c r="R1608" s="11">
        <f>DatosLimpios[[#This Row],[Perdida economica UNK]] /DatosLimpios[[#This Row],[Nº de Usuarios Afectados]]</f>
        <v>12.013752657229373</v>
      </c>
      <c r="S1608" s="11" t="str">
        <f>IF(DatosLimpios[[#This Row],[Perdida $ por Usuario]]&gt;100, "Grave",IF(DatosLimpios[[#This Row],[Perdida $ por Usuario]]&gt;40, "Moderada","Leve"))</f>
        <v>Leve</v>
      </c>
      <c r="T1608" s="1" t="str">
        <f t="shared" si="25"/>
        <v>Nation-state</v>
      </c>
      <c r="U1608" s="3" t="s">
        <v>15</v>
      </c>
      <c r="V1608" s="3" t="s">
        <v>37</v>
      </c>
      <c r="W1608" s="2">
        <v>3</v>
      </c>
      <c r="X1608" s="2" t="str">
        <f>IF(DatosLimpios[[#This Row],[Incident Resolution Time (in Hours)]]&gt;50,"Tardia",IF(DatosLimpios[[#This Row],[Incident Resolution Time (in Hours)]]&gt;20,"Media","Rapida" ))</f>
        <v>Rapida</v>
      </c>
    </row>
    <row r="1609" spans="1:24" x14ac:dyDescent="0.25">
      <c r="A1609" s="2">
        <v>1618</v>
      </c>
      <c r="B1609" s="3" t="s">
        <v>26</v>
      </c>
      <c r="C16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09" s="1" t="str">
        <f>IFERROR(VLOOKUP(DatosLimpios[[#This Row],[Paises]], TablaRegiones[],2,FALSE), "Otra")</f>
        <v>Europa</v>
      </c>
      <c r="E1609" s="2">
        <v>2020</v>
      </c>
      <c r="F1609" s="3" t="s">
        <v>42</v>
      </c>
      <c r="G1609" s="2">
        <f xml:space="preserve"> 2025 -DatosLimpios[[#This Row],[Year]]</f>
        <v>5</v>
      </c>
      <c r="H1609" s="1" t="str">
        <f>IF(TRIM(DatosLimpios[[#This Row],[Attack Type]])="","Unknown",PROPER(TRIM(LOWER(DatosLimpios[[#This Row],[Attack Type]]))))</f>
        <v>Sql Injection</v>
      </c>
      <c r="I1609" s="3" t="s">
        <v>18</v>
      </c>
      <c r="J160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09" s="11">
        <v>6991</v>
      </c>
      <c r="L1609" s="11">
        <f>IF(DatosLimpios[[#This Row],[Financial Loss (in Million $) ]]="",0,ABS(DatosLimpios[[#This Row],[Financial Loss (in Million $) ]]))*1000</f>
        <v>6991000</v>
      </c>
      <c r="M1609" s="11" t="str">
        <f>IF(DatosLimpios[[#This Row],[Perdida economica UNK]]&gt;4000000,"Alta", IF(DatosLimpios[[#This Row],[Perdida economica UNK]]&gt;100000,"Media", "Baja"))</f>
        <v>Alta</v>
      </c>
      <c r="N1609" s="18" t="s">
        <v>1657</v>
      </c>
      <c r="O1609" s="3" t="s">
        <v>33</v>
      </c>
      <c r="P1609" s="2">
        <f>IF(DatosLimpios[[#This Row],[Number of Affected Users]]="six hundred",600,VALUE(DatosLimpios[[#This Row],[Number of Affected Users]]))</f>
        <v>354637</v>
      </c>
      <c r="Q1609" s="2">
        <f>IF(DatosLimpios[[#This Row],[Number of Affected Users]]="six hundred",600,VALUE(DatosLimpios[[#This Row],[Number of Affected Users]]))</f>
        <v>354637</v>
      </c>
      <c r="R1609" s="11">
        <f>DatosLimpios[[#This Row],[Perdida economica UNK]] /DatosLimpios[[#This Row],[Nº de Usuarios Afectados]]</f>
        <v>19.713115100793207</v>
      </c>
      <c r="S1609" s="11" t="str">
        <f>IF(DatosLimpios[[#This Row],[Perdida $ por Usuario]]&gt;100, "Grave",IF(DatosLimpios[[#This Row],[Perdida $ por Usuario]]&gt;40, "Moderada","Leve"))</f>
        <v>Leve</v>
      </c>
      <c r="T1609" s="1" t="str">
        <f t="shared" si="25"/>
        <v>Insider</v>
      </c>
      <c r="U1609" s="3" t="s">
        <v>34</v>
      </c>
      <c r="V1609" s="3" t="s">
        <v>16</v>
      </c>
      <c r="W1609" s="2">
        <v>63</v>
      </c>
      <c r="X1609" s="2" t="str">
        <f>IF(DatosLimpios[[#This Row],[Incident Resolution Time (in Hours)]]&gt;50,"Tardia",IF(DatosLimpios[[#This Row],[Incident Resolution Time (in Hours)]]&gt;20,"Media","Rapida" ))</f>
        <v>Tardia</v>
      </c>
    </row>
    <row r="1610" spans="1:24" x14ac:dyDescent="0.25">
      <c r="A1610" s="2">
        <v>1619</v>
      </c>
      <c r="B1610" s="3" t="s">
        <v>87</v>
      </c>
      <c r="C16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10" s="1" t="str">
        <f>IFERROR(VLOOKUP(DatosLimpios[[#This Row],[Paises]], TablaRegiones[],2,FALSE), "Otra")</f>
        <v>América</v>
      </c>
      <c r="E1610" s="2">
        <v>2020</v>
      </c>
      <c r="F1610" s="3" t="s">
        <v>17</v>
      </c>
      <c r="G1610" s="2">
        <f xml:space="preserve"> 2025 -DatosLimpios[[#This Row],[Year]]</f>
        <v>5</v>
      </c>
      <c r="H1610" s="1" t="str">
        <f>IF(TRIM(DatosLimpios[[#This Row],[Attack Type]])="","Unknown",PROPER(TRIM(LOWER(DatosLimpios[[#This Row],[Attack Type]]))))</f>
        <v>Ransomware</v>
      </c>
      <c r="I1610" s="3" t="s">
        <v>46</v>
      </c>
      <c r="J161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10" s="11">
        <v>2745</v>
      </c>
      <c r="L1610" s="11">
        <f>IF(DatosLimpios[[#This Row],[Financial Loss (in Million $) ]]="",0,ABS(DatosLimpios[[#This Row],[Financial Loss (in Million $) ]]))*1000</f>
        <v>2745000</v>
      </c>
      <c r="M1610" s="11" t="str">
        <f>IF(DatosLimpios[[#This Row],[Perdida economica UNK]]&gt;4000000,"Alta", IF(DatosLimpios[[#This Row],[Perdida economica UNK]]&gt;100000,"Media", "Baja"))</f>
        <v>Media</v>
      </c>
      <c r="N1610" s="18" t="s">
        <v>1658</v>
      </c>
      <c r="O1610" s="3" t="s">
        <v>29</v>
      </c>
      <c r="P1610" s="2">
        <f>IF(DatosLimpios[[#This Row],[Number of Affected Users]]="six hundred",600,VALUE(DatosLimpios[[#This Row],[Number of Affected Users]]))</f>
        <v>60428</v>
      </c>
      <c r="Q1610" s="2">
        <f>IF(DatosLimpios[[#This Row],[Number of Affected Users]]="six hundred",600,VALUE(DatosLimpios[[#This Row],[Number of Affected Users]]))</f>
        <v>60428</v>
      </c>
      <c r="R1610" s="11">
        <f>DatosLimpios[[#This Row],[Perdida economica UNK]] /DatosLimpios[[#This Row],[Nº de Usuarios Afectados]]</f>
        <v>45.425961474813001</v>
      </c>
      <c r="S1610" s="11" t="str">
        <f>IF(DatosLimpios[[#This Row],[Perdida $ por Usuario]]&gt;100, "Grave",IF(DatosLimpios[[#This Row],[Perdida $ por Usuario]]&gt;40, "Moderada","Leve"))</f>
        <v>Moderada</v>
      </c>
      <c r="T1610" s="1" t="str">
        <f t="shared" si="25"/>
        <v>Nation-state</v>
      </c>
      <c r="U1610" s="3" t="s">
        <v>25</v>
      </c>
      <c r="V1610" s="3" t="s">
        <v>37</v>
      </c>
      <c r="W1610" s="2">
        <v>27</v>
      </c>
      <c r="X1610" s="2" t="str">
        <f>IF(DatosLimpios[[#This Row],[Incident Resolution Time (in Hours)]]&gt;50,"Tardia",IF(DatosLimpios[[#This Row],[Incident Resolution Time (in Hours)]]&gt;20,"Media","Rapida" ))</f>
        <v>Media</v>
      </c>
    </row>
    <row r="1611" spans="1:24" x14ac:dyDescent="0.25">
      <c r="A1611" s="2">
        <v>1620</v>
      </c>
      <c r="B1611" s="3" t="s">
        <v>10</v>
      </c>
      <c r="C16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11" s="1" t="str">
        <f>IFERROR(VLOOKUP(DatosLimpios[[#This Row],[Paises]], TablaRegiones[],2,FALSE), "Otra")</f>
        <v>Asia</v>
      </c>
      <c r="E1611" s="2">
        <v>2024</v>
      </c>
      <c r="F1611" s="3" t="s">
        <v>39</v>
      </c>
      <c r="G1611" s="2">
        <f xml:space="preserve"> 2025 -DatosLimpios[[#This Row],[Year]]</f>
        <v>1</v>
      </c>
      <c r="H1611" s="1" t="str">
        <f>IF(TRIM(DatosLimpios[[#This Row],[Attack Type]])="","Unknown",PROPER(TRIM(LOWER(DatosLimpios[[#This Row],[Attack Type]]))))</f>
        <v>Ddos</v>
      </c>
      <c r="I1611" s="3" t="s">
        <v>18</v>
      </c>
      <c r="J161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11" s="11">
        <v>1317</v>
      </c>
      <c r="L1611" s="11">
        <f>IF(DatosLimpios[[#This Row],[Financial Loss (in Million $) ]]="",0,ABS(DatosLimpios[[#This Row],[Financial Loss (in Million $) ]]))*1000</f>
        <v>1317000</v>
      </c>
      <c r="M1611" s="11" t="str">
        <f>IF(DatosLimpios[[#This Row],[Perdida economica UNK]]&gt;4000000,"Alta", IF(DatosLimpios[[#This Row],[Perdida economica UNK]]&gt;100000,"Media", "Baja"))</f>
        <v>Media</v>
      </c>
      <c r="N1611" s="18" t="s">
        <v>1659</v>
      </c>
      <c r="O1611" s="3" t="s">
        <v>29</v>
      </c>
      <c r="P1611" s="2">
        <f>IF(DatosLimpios[[#This Row],[Number of Affected Users]]="six hundred",600,VALUE(DatosLimpios[[#This Row],[Number of Affected Users]]))</f>
        <v>95351</v>
      </c>
      <c r="Q1611" s="2">
        <f>IF(DatosLimpios[[#This Row],[Number of Affected Users]]="six hundred",600,VALUE(DatosLimpios[[#This Row],[Number of Affected Users]]))</f>
        <v>95351</v>
      </c>
      <c r="R1611" s="11">
        <f>DatosLimpios[[#This Row],[Perdida economica UNK]] /DatosLimpios[[#This Row],[Nº de Usuarios Afectados]]</f>
        <v>13.812125724953068</v>
      </c>
      <c r="S1611" s="11" t="str">
        <f>IF(DatosLimpios[[#This Row],[Perdida $ por Usuario]]&gt;100, "Grave",IF(DatosLimpios[[#This Row],[Perdida $ por Usuario]]&gt;40, "Moderada","Leve"))</f>
        <v>Leve</v>
      </c>
      <c r="T1611" s="1" t="str">
        <f t="shared" si="25"/>
        <v>Nation-state</v>
      </c>
      <c r="U1611" s="3" t="s">
        <v>15</v>
      </c>
      <c r="V1611" s="3" t="s">
        <v>37</v>
      </c>
      <c r="W1611" s="2">
        <v>11</v>
      </c>
      <c r="X1611" s="2" t="str">
        <f>IF(DatosLimpios[[#This Row],[Incident Resolution Time (in Hours)]]&gt;50,"Tardia",IF(DatosLimpios[[#This Row],[Incident Resolution Time (in Hours)]]&gt;20,"Media","Rapida" ))</f>
        <v>Rapida</v>
      </c>
    </row>
    <row r="1612" spans="1:24" x14ac:dyDescent="0.25">
      <c r="A1612" s="2">
        <v>1621</v>
      </c>
      <c r="B1612" s="3" t="s">
        <v>66</v>
      </c>
      <c r="C16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612" s="1" t="str">
        <f>IFERROR(VLOOKUP(DatosLimpios[[#This Row],[Paises]], TablaRegiones[],2,FALSE), "Otra")</f>
        <v>América</v>
      </c>
      <c r="E1612" s="2">
        <v>2020</v>
      </c>
      <c r="F1612" s="3" t="s">
        <v>50</v>
      </c>
      <c r="G1612" s="2">
        <f xml:space="preserve"> 2025 -DatosLimpios[[#This Row],[Year]]</f>
        <v>5</v>
      </c>
      <c r="H1612" s="1" t="str">
        <f>IF(TRIM(DatosLimpios[[#This Row],[Attack Type]])="","Unknown",PROPER(TRIM(LOWER(DatosLimpios[[#This Row],[Attack Type]]))))</f>
        <v>Phishing</v>
      </c>
      <c r="I1612" s="3" t="s">
        <v>18</v>
      </c>
      <c r="J161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12" s="11">
        <v>5099</v>
      </c>
      <c r="L1612" s="11">
        <f>IF(DatosLimpios[[#This Row],[Financial Loss (in Million $) ]]="",0,ABS(DatosLimpios[[#This Row],[Financial Loss (in Million $) ]]))*1000</f>
        <v>5099000</v>
      </c>
      <c r="M1612" s="11" t="str">
        <f>IF(DatosLimpios[[#This Row],[Perdida economica UNK]]&gt;4000000,"Alta", IF(DatosLimpios[[#This Row],[Perdida economica UNK]]&gt;100000,"Media", "Baja"))</f>
        <v>Alta</v>
      </c>
      <c r="N1612" s="18" t="s">
        <v>1660</v>
      </c>
      <c r="O1612" s="3" t="s">
        <v>33</v>
      </c>
      <c r="P1612" s="2">
        <f>IF(DatosLimpios[[#This Row],[Number of Affected Users]]="six hundred",600,VALUE(DatosLimpios[[#This Row],[Number of Affected Users]]))</f>
        <v>826159</v>
      </c>
      <c r="Q1612" s="2">
        <f>IF(DatosLimpios[[#This Row],[Number of Affected Users]]="six hundred",600,VALUE(DatosLimpios[[#This Row],[Number of Affected Users]]))</f>
        <v>826159</v>
      </c>
      <c r="R1612" s="11">
        <f>DatosLimpios[[#This Row],[Perdida economica UNK]] /DatosLimpios[[#This Row],[Nº de Usuarios Afectados]]</f>
        <v>6.1719354264735964</v>
      </c>
      <c r="S1612" s="11" t="str">
        <f>IF(DatosLimpios[[#This Row],[Perdida $ por Usuario]]&gt;100, "Grave",IF(DatosLimpios[[#This Row],[Perdida $ por Usuario]]&gt;40, "Moderada","Leve"))</f>
        <v>Leve</v>
      </c>
      <c r="T1612" s="1" t="str">
        <f t="shared" si="25"/>
        <v>Insider</v>
      </c>
      <c r="U1612" s="3" t="s">
        <v>25</v>
      </c>
      <c r="V1612" s="3" t="s">
        <v>16</v>
      </c>
      <c r="W1612" s="2">
        <v>3</v>
      </c>
      <c r="X1612" s="2" t="str">
        <f>IF(DatosLimpios[[#This Row],[Incident Resolution Time (in Hours)]]&gt;50,"Tardia",IF(DatosLimpios[[#This Row],[Incident Resolution Time (in Hours)]]&gt;20,"Media","Rapida" ))</f>
        <v>Rapida</v>
      </c>
    </row>
    <row r="1613" spans="1:24" x14ac:dyDescent="0.25">
      <c r="A1613" s="2">
        <v>1622</v>
      </c>
      <c r="B1613" s="3" t="s">
        <v>41</v>
      </c>
      <c r="C16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13" s="1" t="str">
        <f>IFERROR(VLOOKUP(DatosLimpios[[#This Row],[Paises]], TablaRegiones[],2,FALSE), "Otra")</f>
        <v>Europa</v>
      </c>
      <c r="E1613" s="2">
        <v>2020</v>
      </c>
      <c r="F1613" s="3" t="s">
        <v>42</v>
      </c>
      <c r="G1613" s="2">
        <f xml:space="preserve"> 2025 -DatosLimpios[[#This Row],[Year]]</f>
        <v>5</v>
      </c>
      <c r="H1613" s="1" t="str">
        <f>IF(TRIM(DatosLimpios[[#This Row],[Attack Type]])="","Unknown",PROPER(TRIM(LOWER(DatosLimpios[[#This Row],[Attack Type]]))))</f>
        <v>Sql Injection</v>
      </c>
      <c r="I1613" s="3" t="s">
        <v>47</v>
      </c>
      <c r="J161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13" s="11">
        <v>6692</v>
      </c>
      <c r="L1613" s="11">
        <f>IF(DatosLimpios[[#This Row],[Financial Loss (in Million $) ]]="",0,ABS(DatosLimpios[[#This Row],[Financial Loss (in Million $) ]]))*1000</f>
        <v>6692000</v>
      </c>
      <c r="M1613" s="11" t="str">
        <f>IF(DatosLimpios[[#This Row],[Perdida economica UNK]]&gt;4000000,"Alta", IF(DatosLimpios[[#This Row],[Perdida economica UNK]]&gt;100000,"Media", "Baja"))</f>
        <v>Alta</v>
      </c>
      <c r="N1613" s="18" t="s">
        <v>1661</v>
      </c>
      <c r="O1613" s="3" t="s">
        <v>33</v>
      </c>
      <c r="P1613" s="2">
        <f>IF(DatosLimpios[[#This Row],[Number of Affected Users]]="six hundred",600,VALUE(DatosLimpios[[#This Row],[Number of Affected Users]]))</f>
        <v>234301</v>
      </c>
      <c r="Q1613" s="2">
        <f>IF(DatosLimpios[[#This Row],[Number of Affected Users]]="six hundred",600,VALUE(DatosLimpios[[#This Row],[Number of Affected Users]]))</f>
        <v>234301</v>
      </c>
      <c r="R1613" s="11">
        <f>DatosLimpios[[#This Row],[Perdida economica UNK]] /DatosLimpios[[#This Row],[Nº de Usuarios Afectados]]</f>
        <v>28.561551167088489</v>
      </c>
      <c r="S1613" s="11" t="str">
        <f>IF(DatosLimpios[[#This Row],[Perdida $ por Usuario]]&gt;100, "Grave",IF(DatosLimpios[[#This Row],[Perdida $ por Usuario]]&gt;40, "Moderada","Leve"))</f>
        <v>Leve</v>
      </c>
      <c r="T1613" s="1" t="str">
        <f t="shared" si="25"/>
        <v>Insider</v>
      </c>
      <c r="U1613" s="3" t="s">
        <v>52</v>
      </c>
      <c r="V1613" s="3" t="s">
        <v>31</v>
      </c>
      <c r="W1613" s="2">
        <v>32</v>
      </c>
      <c r="X1613" s="2" t="str">
        <f>IF(DatosLimpios[[#This Row],[Incident Resolution Time (in Hours)]]&gt;50,"Tardia",IF(DatosLimpios[[#This Row],[Incident Resolution Time (in Hours)]]&gt;20,"Media","Rapida" ))</f>
        <v>Media</v>
      </c>
    </row>
    <row r="1614" spans="1:24" x14ac:dyDescent="0.25">
      <c r="A1614" s="2">
        <v>1623</v>
      </c>
      <c r="B1614" s="3" t="s">
        <v>26</v>
      </c>
      <c r="C16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14" s="1" t="str">
        <f>IFERROR(VLOOKUP(DatosLimpios[[#This Row],[Paises]], TablaRegiones[],2,FALSE), "Otra")</f>
        <v>Europa</v>
      </c>
      <c r="E1614" s="2">
        <v>2020</v>
      </c>
      <c r="F1614" s="3" t="s">
        <v>50</v>
      </c>
      <c r="G1614" s="2">
        <f xml:space="preserve"> 2025 -DatosLimpios[[#This Row],[Year]]</f>
        <v>5</v>
      </c>
      <c r="H1614" s="1" t="str">
        <f>IF(TRIM(DatosLimpios[[#This Row],[Attack Type]])="","Unknown",PROPER(TRIM(LOWER(DatosLimpios[[#This Row],[Attack Type]]))))</f>
        <v>Phishing</v>
      </c>
      <c r="I1614" s="3" t="s">
        <v>47</v>
      </c>
      <c r="J161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14" s="11">
        <v>3947</v>
      </c>
      <c r="L1614" s="11">
        <f>IF(DatosLimpios[[#This Row],[Financial Loss (in Million $) ]]="",0,ABS(DatosLimpios[[#This Row],[Financial Loss (in Million $) ]]))*1000</f>
        <v>3947000</v>
      </c>
      <c r="M1614" s="11" t="str">
        <f>IF(DatosLimpios[[#This Row],[Perdida economica UNK]]&gt;4000000,"Alta", IF(DatosLimpios[[#This Row],[Perdida economica UNK]]&gt;100000,"Media", "Baja"))</f>
        <v>Media</v>
      </c>
      <c r="N1614" s="18" t="s">
        <v>1662</v>
      </c>
      <c r="O1614" s="3" t="s">
        <v>29</v>
      </c>
      <c r="P1614" s="2">
        <f>IF(DatosLimpios[[#This Row],[Number of Affected Users]]="six hundred",600,VALUE(DatosLimpios[[#This Row],[Number of Affected Users]]))</f>
        <v>551014</v>
      </c>
      <c r="Q1614" s="2">
        <f>IF(DatosLimpios[[#This Row],[Number of Affected Users]]="six hundred",600,VALUE(DatosLimpios[[#This Row],[Number of Affected Users]]))</f>
        <v>551014</v>
      </c>
      <c r="R1614" s="11">
        <f>DatosLimpios[[#This Row],[Perdida economica UNK]] /DatosLimpios[[#This Row],[Nº de Usuarios Afectados]]</f>
        <v>7.1631573789413698</v>
      </c>
      <c r="S1614" s="11" t="str">
        <f>IF(DatosLimpios[[#This Row],[Perdida $ por Usuario]]&gt;100, "Grave",IF(DatosLimpios[[#This Row],[Perdida $ por Usuario]]&gt;40, "Moderada","Leve"))</f>
        <v>Leve</v>
      </c>
      <c r="T1614" s="1" t="str">
        <f t="shared" si="25"/>
        <v>Nation-state</v>
      </c>
      <c r="U1614" s="3" t="s">
        <v>34</v>
      </c>
      <c r="V1614" s="3" t="s">
        <v>49</v>
      </c>
      <c r="W1614" s="2">
        <v>71</v>
      </c>
      <c r="X1614" s="2" t="str">
        <f>IF(DatosLimpios[[#This Row],[Incident Resolution Time (in Hours)]]&gt;50,"Tardia",IF(DatosLimpios[[#This Row],[Incident Resolution Time (in Hours)]]&gt;20,"Media","Rapida" ))</f>
        <v>Tardia</v>
      </c>
    </row>
    <row r="1615" spans="1:24" x14ac:dyDescent="0.25">
      <c r="A1615" s="2">
        <v>1624</v>
      </c>
      <c r="B1615" s="3" t="s">
        <v>66</v>
      </c>
      <c r="C16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615" s="1" t="str">
        <f>IFERROR(VLOOKUP(DatosLimpios[[#This Row],[Paises]], TablaRegiones[],2,FALSE), "Otra")</f>
        <v>América</v>
      </c>
      <c r="E1615" s="2">
        <v>2017</v>
      </c>
      <c r="F1615" s="3" t="s">
        <v>42</v>
      </c>
      <c r="G1615" s="2">
        <f xml:space="preserve"> 2025 -DatosLimpios[[#This Row],[Year]]</f>
        <v>8</v>
      </c>
      <c r="H1615" s="1" t="str">
        <f>IF(TRIM(DatosLimpios[[#This Row],[Attack Type]])="","Unknown",PROPER(TRIM(LOWER(DatosLimpios[[#This Row],[Attack Type]]))))</f>
        <v>Sql Injection</v>
      </c>
      <c r="I1615" s="3" t="s">
        <v>27</v>
      </c>
      <c r="J161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15" s="11">
        <v>435</v>
      </c>
      <c r="L1615" s="11">
        <f>IF(DatosLimpios[[#This Row],[Financial Loss (in Million $) ]]="",0,ABS(DatosLimpios[[#This Row],[Financial Loss (in Million $) ]]))*1000</f>
        <v>435000</v>
      </c>
      <c r="M1615" s="11" t="str">
        <f>IF(DatosLimpios[[#This Row],[Perdida economica UNK]]&gt;4000000,"Alta", IF(DatosLimpios[[#This Row],[Perdida economica UNK]]&gt;100000,"Media", "Baja"))</f>
        <v>Media</v>
      </c>
      <c r="N1615" s="18" t="s">
        <v>1663</v>
      </c>
      <c r="O1615" s="3" t="s">
        <v>29</v>
      </c>
      <c r="P1615" s="2">
        <f>IF(DatosLimpios[[#This Row],[Number of Affected Users]]="six hundred",600,VALUE(DatosLimpios[[#This Row],[Number of Affected Users]]))</f>
        <v>809757</v>
      </c>
      <c r="Q1615" s="2">
        <f>IF(DatosLimpios[[#This Row],[Number of Affected Users]]="six hundred",600,VALUE(DatosLimpios[[#This Row],[Number of Affected Users]]))</f>
        <v>809757</v>
      </c>
      <c r="R1615" s="11">
        <f>DatosLimpios[[#This Row],[Perdida economica UNK]] /DatosLimpios[[#This Row],[Nº de Usuarios Afectados]]</f>
        <v>0.53719819649598588</v>
      </c>
      <c r="S1615" s="11" t="str">
        <f>IF(DatosLimpios[[#This Row],[Perdida $ por Usuario]]&gt;100, "Grave",IF(DatosLimpios[[#This Row],[Perdida $ por Usuario]]&gt;40, "Moderada","Leve"))</f>
        <v>Leve</v>
      </c>
      <c r="T1615" s="1" t="str">
        <f t="shared" si="25"/>
        <v>Nation-state</v>
      </c>
      <c r="U1615" s="3" t="s">
        <v>34</v>
      </c>
      <c r="V1615" s="3" t="s">
        <v>16</v>
      </c>
      <c r="W1615" s="2">
        <v>61</v>
      </c>
      <c r="X1615" s="2" t="str">
        <f>IF(DatosLimpios[[#This Row],[Incident Resolution Time (in Hours)]]&gt;50,"Tardia",IF(DatosLimpios[[#This Row],[Incident Resolution Time (in Hours)]]&gt;20,"Media","Rapida" ))</f>
        <v>Tardia</v>
      </c>
    </row>
    <row r="1616" spans="1:24" x14ac:dyDescent="0.25">
      <c r="A1616" s="2">
        <v>1625</v>
      </c>
      <c r="B1616" s="3" t="s">
        <v>26</v>
      </c>
      <c r="C16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16" s="1" t="str">
        <f>IFERROR(VLOOKUP(DatosLimpios[[#This Row],[Paises]], TablaRegiones[],2,FALSE), "Otra")</f>
        <v>Europa</v>
      </c>
      <c r="E1616" s="2">
        <v>2017</v>
      </c>
      <c r="F1616" s="3" t="s">
        <v>63</v>
      </c>
      <c r="G1616" s="2">
        <f xml:space="preserve"> 2025 -DatosLimpios[[#This Row],[Year]]</f>
        <v>8</v>
      </c>
      <c r="H1616" s="1" t="str">
        <f>IF(TRIM(DatosLimpios[[#This Row],[Attack Type]])="","Unknown",PROPER(TRIM(LOWER(DatosLimpios[[#This Row],[Attack Type]]))))</f>
        <v>Malware</v>
      </c>
      <c r="I1616" s="3" t="s">
        <v>47</v>
      </c>
      <c r="J161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16" s="11">
        <v>2406</v>
      </c>
      <c r="L1616" s="11">
        <f>IF(DatosLimpios[[#This Row],[Financial Loss (in Million $) ]]="",0,ABS(DatosLimpios[[#This Row],[Financial Loss (in Million $) ]]))*1000</f>
        <v>2406000</v>
      </c>
      <c r="M1616" s="11" t="str">
        <f>IF(DatosLimpios[[#This Row],[Perdida economica UNK]]&gt;4000000,"Alta", IF(DatosLimpios[[#This Row],[Perdida economica UNK]]&gt;100000,"Media", "Baja"))</f>
        <v>Media</v>
      </c>
      <c r="N1616" s="18" t="s">
        <v>1664</v>
      </c>
      <c r="O1616" s="3" t="s">
        <v>36</v>
      </c>
      <c r="P1616" s="2">
        <f>IF(DatosLimpios[[#This Row],[Number of Affected Users]]="six hundred",600,VALUE(DatosLimpios[[#This Row],[Number of Affected Users]]))</f>
        <v>612319</v>
      </c>
      <c r="Q1616" s="2">
        <f>IF(DatosLimpios[[#This Row],[Number of Affected Users]]="six hundred",600,VALUE(DatosLimpios[[#This Row],[Number of Affected Users]]))</f>
        <v>612319</v>
      </c>
      <c r="R1616" s="11">
        <f>DatosLimpios[[#This Row],[Perdida economica UNK]] /DatosLimpios[[#This Row],[Nº de Usuarios Afectados]]</f>
        <v>3.9293244207676064</v>
      </c>
      <c r="S1616" s="11" t="str">
        <f>IF(DatosLimpios[[#This Row],[Perdida $ por Usuario]]&gt;100, "Grave",IF(DatosLimpios[[#This Row],[Perdida $ por Usuario]]&gt;40, "Moderada","Leve"))</f>
        <v>Leve</v>
      </c>
      <c r="T1616" s="1" t="str">
        <f t="shared" si="25"/>
        <v>Unknown</v>
      </c>
      <c r="U1616" s="3" t="s">
        <v>34</v>
      </c>
      <c r="V1616" s="3" t="s">
        <v>37</v>
      </c>
      <c r="W1616" s="2">
        <v>47</v>
      </c>
      <c r="X1616" s="2" t="str">
        <f>IF(DatosLimpios[[#This Row],[Incident Resolution Time (in Hours)]]&gt;50,"Tardia",IF(DatosLimpios[[#This Row],[Incident Resolution Time (in Hours)]]&gt;20,"Media","Rapida" ))</f>
        <v>Media</v>
      </c>
    </row>
    <row r="1617" spans="1:24" x14ac:dyDescent="0.25">
      <c r="A1617" s="2">
        <v>1626</v>
      </c>
      <c r="B1617" s="3" t="s">
        <v>26</v>
      </c>
      <c r="C16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17" s="1" t="str">
        <f>IFERROR(VLOOKUP(DatosLimpios[[#This Row],[Paises]], TablaRegiones[],2,FALSE), "Otra")</f>
        <v>Europa</v>
      </c>
      <c r="E1617" s="2">
        <v>2015</v>
      </c>
      <c r="F1617" s="3" t="s">
        <v>50</v>
      </c>
      <c r="G1617" s="2">
        <f xml:space="preserve"> 2025 -DatosLimpios[[#This Row],[Year]]</f>
        <v>10</v>
      </c>
      <c r="H1617" s="1" t="str">
        <f>IF(TRIM(DatosLimpios[[#This Row],[Attack Type]])="","Unknown",PROPER(TRIM(LOWER(DatosLimpios[[#This Row],[Attack Type]]))))</f>
        <v>Phishing</v>
      </c>
      <c r="I1617" s="3" t="s">
        <v>27</v>
      </c>
      <c r="J161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17" s="11">
        <v>218</v>
      </c>
      <c r="L1617" s="11">
        <f>IF(DatosLimpios[[#This Row],[Financial Loss (in Million $) ]]="",0,ABS(DatosLimpios[[#This Row],[Financial Loss (in Million $) ]]))*1000</f>
        <v>218000</v>
      </c>
      <c r="M1617" s="11" t="str">
        <f>IF(DatosLimpios[[#This Row],[Perdida economica UNK]]&gt;4000000,"Alta", IF(DatosLimpios[[#This Row],[Perdida economica UNK]]&gt;100000,"Media", "Baja"))</f>
        <v>Media</v>
      </c>
      <c r="N1617" s="18" t="s">
        <v>1665</v>
      </c>
      <c r="O1617" s="3" t="s">
        <v>29</v>
      </c>
      <c r="P1617" s="2">
        <f>IF(DatosLimpios[[#This Row],[Number of Affected Users]]="six hundred",600,VALUE(DatosLimpios[[#This Row],[Number of Affected Users]]))</f>
        <v>312051</v>
      </c>
      <c r="Q1617" s="2">
        <f>IF(DatosLimpios[[#This Row],[Number of Affected Users]]="six hundred",600,VALUE(DatosLimpios[[#This Row],[Number of Affected Users]]))</f>
        <v>312051</v>
      </c>
      <c r="R1617" s="11">
        <f>DatosLimpios[[#This Row],[Perdida economica UNK]] /DatosLimpios[[#This Row],[Nº de Usuarios Afectados]]</f>
        <v>0.69860375387356555</v>
      </c>
      <c r="S1617" s="11" t="str">
        <f>IF(DatosLimpios[[#This Row],[Perdida $ por Usuario]]&gt;100, "Grave",IF(DatosLimpios[[#This Row],[Perdida $ por Usuario]]&gt;40, "Moderada","Leve"))</f>
        <v>Leve</v>
      </c>
      <c r="T1617" s="1" t="str">
        <f t="shared" si="25"/>
        <v>Nation-state</v>
      </c>
      <c r="U1617" s="3" t="s">
        <v>15</v>
      </c>
      <c r="V1617" s="3" t="s">
        <v>16</v>
      </c>
      <c r="W1617" s="2">
        <v>41</v>
      </c>
      <c r="X1617" s="2" t="str">
        <f>IF(DatosLimpios[[#This Row],[Incident Resolution Time (in Hours)]]&gt;50,"Tardia",IF(DatosLimpios[[#This Row],[Incident Resolution Time (in Hours)]]&gt;20,"Media","Rapida" ))</f>
        <v>Media</v>
      </c>
    </row>
    <row r="1618" spans="1:24" x14ac:dyDescent="0.25">
      <c r="A1618" s="2">
        <v>1627</v>
      </c>
      <c r="B1618" s="3" t="s">
        <v>87</v>
      </c>
      <c r="C16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18" s="1" t="str">
        <f>IFERROR(VLOOKUP(DatosLimpios[[#This Row],[Paises]], TablaRegiones[],2,FALSE), "Otra")</f>
        <v>América</v>
      </c>
      <c r="E1618" s="2">
        <v>2018</v>
      </c>
      <c r="F1618" s="3" t="s">
        <v>50</v>
      </c>
      <c r="G1618" s="2">
        <f xml:space="preserve"> 2025 -DatosLimpios[[#This Row],[Year]]</f>
        <v>7</v>
      </c>
      <c r="H1618" s="1" t="str">
        <f>IF(TRIM(DatosLimpios[[#This Row],[Attack Type]])="","Unknown",PROPER(TRIM(LOWER(DatosLimpios[[#This Row],[Attack Type]]))))</f>
        <v>Phishing</v>
      </c>
      <c r="I1618" s="3" t="s">
        <v>46</v>
      </c>
      <c r="J161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18" s="11">
        <v>8974</v>
      </c>
      <c r="L1618" s="11">
        <f>IF(DatosLimpios[[#This Row],[Financial Loss (in Million $) ]]="",0,ABS(DatosLimpios[[#This Row],[Financial Loss (in Million $) ]]))*1000</f>
        <v>8974000</v>
      </c>
      <c r="M1618" s="11" t="str">
        <f>IF(DatosLimpios[[#This Row],[Perdida economica UNK]]&gt;4000000,"Alta", IF(DatosLimpios[[#This Row],[Perdida economica UNK]]&gt;100000,"Media", "Baja"))</f>
        <v>Alta</v>
      </c>
      <c r="N1618" s="18" t="s">
        <v>1666</v>
      </c>
      <c r="O1618" s="3" t="s">
        <v>33</v>
      </c>
      <c r="P1618" s="2">
        <f>IF(DatosLimpios[[#This Row],[Number of Affected Users]]="six hundred",600,VALUE(DatosLimpios[[#This Row],[Number of Affected Users]]))</f>
        <v>279786</v>
      </c>
      <c r="Q1618" s="2">
        <f>IF(DatosLimpios[[#This Row],[Number of Affected Users]]="six hundred",600,VALUE(DatosLimpios[[#This Row],[Number of Affected Users]]))</f>
        <v>279786</v>
      </c>
      <c r="R1618" s="11">
        <f>DatosLimpios[[#This Row],[Perdida economica UNK]] /DatosLimpios[[#This Row],[Nº de Usuarios Afectados]]</f>
        <v>32.074514092913873</v>
      </c>
      <c r="S1618" s="11" t="str">
        <f>IF(DatosLimpios[[#This Row],[Perdida $ por Usuario]]&gt;100, "Grave",IF(DatosLimpios[[#This Row],[Perdida $ por Usuario]]&gt;40, "Moderada","Leve"))</f>
        <v>Leve</v>
      </c>
      <c r="T1618" s="1" t="str">
        <f t="shared" si="25"/>
        <v>Insider</v>
      </c>
      <c r="U1618" s="3" t="s">
        <v>52</v>
      </c>
      <c r="V1618" s="3" t="s">
        <v>16</v>
      </c>
      <c r="W1618" s="2">
        <v>46</v>
      </c>
      <c r="X1618" s="2" t="str">
        <f>IF(DatosLimpios[[#This Row],[Incident Resolution Time (in Hours)]]&gt;50,"Tardia",IF(DatosLimpios[[#This Row],[Incident Resolution Time (in Hours)]]&gt;20,"Media","Rapida" ))</f>
        <v>Media</v>
      </c>
    </row>
    <row r="1619" spans="1:24" x14ac:dyDescent="0.25">
      <c r="A1619" s="2">
        <v>1628</v>
      </c>
      <c r="B1619" s="3" t="s">
        <v>58</v>
      </c>
      <c r="C16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619" s="1" t="str">
        <f>IFERROR(VLOOKUP(DatosLimpios[[#This Row],[Paises]], TablaRegiones[],2,FALSE), "Otra")</f>
        <v>Oceanía</v>
      </c>
      <c r="E1619" s="2">
        <v>2016</v>
      </c>
      <c r="F1619" s="3" t="s">
        <v>50</v>
      </c>
      <c r="G1619" s="2">
        <f xml:space="preserve"> 2025 -DatosLimpios[[#This Row],[Year]]</f>
        <v>9</v>
      </c>
      <c r="H1619" s="1" t="str">
        <f>IF(TRIM(DatosLimpios[[#This Row],[Attack Type]])="","Unknown",PROPER(TRIM(LOWER(DatosLimpios[[#This Row],[Attack Type]]))))</f>
        <v>Phishing</v>
      </c>
      <c r="I1619" s="3" t="s">
        <v>69</v>
      </c>
      <c r="J161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619" s="11">
        <v>7234</v>
      </c>
      <c r="L1619" s="11">
        <f>IF(DatosLimpios[[#This Row],[Financial Loss (in Million $) ]]="",0,ABS(DatosLimpios[[#This Row],[Financial Loss (in Million $) ]]))*1000</f>
        <v>7234000</v>
      </c>
      <c r="M1619" s="11" t="str">
        <f>IF(DatosLimpios[[#This Row],[Perdida economica UNK]]&gt;4000000,"Alta", IF(DatosLimpios[[#This Row],[Perdida economica UNK]]&gt;100000,"Media", "Baja"))</f>
        <v>Alta</v>
      </c>
      <c r="N1619" s="18" t="s">
        <v>1667</v>
      </c>
      <c r="O1619" s="3" t="s">
        <v>14</v>
      </c>
      <c r="P1619" s="2">
        <f>IF(DatosLimpios[[#This Row],[Number of Affected Users]]="six hundred",600,VALUE(DatosLimpios[[#This Row],[Number of Affected Users]]))</f>
        <v>847817</v>
      </c>
      <c r="Q1619" s="2">
        <f>IF(DatosLimpios[[#This Row],[Number of Affected Users]]="six hundred",600,VALUE(DatosLimpios[[#This Row],[Number of Affected Users]]))</f>
        <v>847817</v>
      </c>
      <c r="R1619" s="11">
        <f>DatosLimpios[[#This Row],[Perdida economica UNK]] /DatosLimpios[[#This Row],[Nº de Usuarios Afectados]]</f>
        <v>8.5325017073259914</v>
      </c>
      <c r="S1619" s="11" t="str">
        <f>IF(DatosLimpios[[#This Row],[Perdida $ por Usuario]]&gt;100, "Grave",IF(DatosLimpios[[#This Row],[Perdida $ por Usuario]]&gt;40, "Moderada","Leve"))</f>
        <v>Leve</v>
      </c>
      <c r="T1619" s="1" t="str">
        <f t="shared" si="25"/>
        <v>Hacker Group</v>
      </c>
      <c r="U1619" s="3" t="s">
        <v>34</v>
      </c>
      <c r="V1619" s="3" t="s">
        <v>49</v>
      </c>
      <c r="W1619" s="2">
        <v>13</v>
      </c>
      <c r="X1619" s="2" t="str">
        <f>IF(DatosLimpios[[#This Row],[Incident Resolution Time (in Hours)]]&gt;50,"Tardia",IF(DatosLimpios[[#This Row],[Incident Resolution Time (in Hours)]]&gt;20,"Media","Rapida" ))</f>
        <v>Rapida</v>
      </c>
    </row>
    <row r="1620" spans="1:24" x14ac:dyDescent="0.25">
      <c r="A1620" s="2">
        <v>1629</v>
      </c>
      <c r="B1620" s="3" t="s">
        <v>58</v>
      </c>
      <c r="C16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620" s="1" t="str">
        <f>IFERROR(VLOOKUP(DatosLimpios[[#This Row],[Paises]], TablaRegiones[],2,FALSE), "Otra")</f>
        <v>Oceanía</v>
      </c>
      <c r="E1620" s="2">
        <v>2016</v>
      </c>
      <c r="F1620" s="3" t="s">
        <v>22</v>
      </c>
      <c r="G1620" s="2">
        <f xml:space="preserve"> 2025 -DatosLimpios[[#This Row],[Year]]</f>
        <v>9</v>
      </c>
      <c r="H1620" s="1" t="str">
        <f>IF(TRIM(DatosLimpios[[#This Row],[Attack Type]])="","Unknown",PROPER(TRIM(LOWER(DatosLimpios[[#This Row],[Attack Type]]))))</f>
        <v>Man-In-The-Middle</v>
      </c>
      <c r="I1620" s="3" t="s">
        <v>12</v>
      </c>
      <c r="J162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20" s="11">
        <v>3748</v>
      </c>
      <c r="L1620" s="11">
        <f>IF(DatosLimpios[[#This Row],[Financial Loss (in Million $) ]]="",0,ABS(DatosLimpios[[#This Row],[Financial Loss (in Million $) ]]))*1000</f>
        <v>3748000</v>
      </c>
      <c r="M1620" s="11" t="str">
        <f>IF(DatosLimpios[[#This Row],[Perdida economica UNK]]&gt;4000000,"Alta", IF(DatosLimpios[[#This Row],[Perdida economica UNK]]&gt;100000,"Media", "Baja"))</f>
        <v>Media</v>
      </c>
      <c r="N1620" s="18" t="s">
        <v>1668</v>
      </c>
      <c r="O1620" s="3" t="s">
        <v>29</v>
      </c>
      <c r="P1620" s="2">
        <f>IF(DatosLimpios[[#This Row],[Number of Affected Users]]="six hundred",600,VALUE(DatosLimpios[[#This Row],[Number of Affected Users]]))</f>
        <v>382682</v>
      </c>
      <c r="Q1620" s="2">
        <f>IF(DatosLimpios[[#This Row],[Number of Affected Users]]="six hundred",600,VALUE(DatosLimpios[[#This Row],[Number of Affected Users]]))</f>
        <v>382682</v>
      </c>
      <c r="R1620" s="11">
        <f>DatosLimpios[[#This Row],[Perdida economica UNK]] /DatosLimpios[[#This Row],[Nº de Usuarios Afectados]]</f>
        <v>9.7940326432912972</v>
      </c>
      <c r="S1620" s="11" t="str">
        <f>IF(DatosLimpios[[#This Row],[Perdida $ por Usuario]]&gt;100, "Grave",IF(DatosLimpios[[#This Row],[Perdida $ por Usuario]]&gt;40, "Moderada","Leve"))</f>
        <v>Leve</v>
      </c>
      <c r="T1620" s="1" t="str">
        <f t="shared" si="25"/>
        <v>Nation-state</v>
      </c>
      <c r="U1620" s="3" t="s">
        <v>52</v>
      </c>
      <c r="V1620" s="3" t="s">
        <v>49</v>
      </c>
      <c r="W1620" s="2">
        <v>12</v>
      </c>
      <c r="X1620" s="2" t="str">
        <f>IF(DatosLimpios[[#This Row],[Incident Resolution Time (in Hours)]]&gt;50,"Tardia",IF(DatosLimpios[[#This Row],[Incident Resolution Time (in Hours)]]&gt;20,"Media","Rapida" ))</f>
        <v>Rapida</v>
      </c>
    </row>
    <row r="1621" spans="1:24" x14ac:dyDescent="0.25">
      <c r="A1621" s="2">
        <v>1630</v>
      </c>
      <c r="B1621" s="3" t="s">
        <v>87</v>
      </c>
      <c r="C16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21" s="1" t="str">
        <f>IFERROR(VLOOKUP(DatosLimpios[[#This Row],[Paises]], TablaRegiones[],2,FALSE), "Otra")</f>
        <v>América</v>
      </c>
      <c r="E1621" s="2">
        <v>2021</v>
      </c>
      <c r="F1621" s="3" t="s">
        <v>50</v>
      </c>
      <c r="G1621" s="2">
        <f xml:space="preserve"> 2025 -DatosLimpios[[#This Row],[Year]]</f>
        <v>4</v>
      </c>
      <c r="H1621" s="1" t="str">
        <f>IF(TRIM(DatosLimpios[[#This Row],[Attack Type]])="","Unknown",PROPER(TRIM(LOWER(DatosLimpios[[#This Row],[Attack Type]]))))</f>
        <v>Phishing</v>
      </c>
      <c r="I1621" s="3" t="s">
        <v>23</v>
      </c>
      <c r="J162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21" s="11">
        <v>382</v>
      </c>
      <c r="L1621" s="11">
        <f>IF(DatosLimpios[[#This Row],[Financial Loss (in Million $) ]]="",0,ABS(DatosLimpios[[#This Row],[Financial Loss (in Million $) ]]))*1000</f>
        <v>382000</v>
      </c>
      <c r="M1621" s="11" t="str">
        <f>IF(DatosLimpios[[#This Row],[Perdida economica UNK]]&gt;4000000,"Alta", IF(DatosLimpios[[#This Row],[Perdida economica UNK]]&gt;100000,"Media", "Baja"))</f>
        <v>Media</v>
      </c>
      <c r="N1621" s="18" t="s">
        <v>1669</v>
      </c>
      <c r="O1621" s="3" t="s">
        <v>33</v>
      </c>
      <c r="P1621" s="2">
        <f>IF(DatosLimpios[[#This Row],[Number of Affected Users]]="six hundred",600,VALUE(DatosLimpios[[#This Row],[Number of Affected Users]]))</f>
        <v>159917</v>
      </c>
      <c r="Q1621" s="2">
        <f>IF(DatosLimpios[[#This Row],[Number of Affected Users]]="six hundred",600,VALUE(DatosLimpios[[#This Row],[Number of Affected Users]]))</f>
        <v>159917</v>
      </c>
      <c r="R1621" s="11">
        <f>DatosLimpios[[#This Row],[Perdida economica UNK]] /DatosLimpios[[#This Row],[Nº de Usuarios Afectados]]</f>
        <v>2.3887391584384399</v>
      </c>
      <c r="S1621" s="11" t="str">
        <f>IF(DatosLimpios[[#This Row],[Perdida $ por Usuario]]&gt;100, "Grave",IF(DatosLimpios[[#This Row],[Perdida $ por Usuario]]&gt;40, "Moderada","Leve"))</f>
        <v>Leve</v>
      </c>
      <c r="T1621" s="1" t="str">
        <f t="shared" si="25"/>
        <v>Insider</v>
      </c>
      <c r="U1621" s="3" t="s">
        <v>52</v>
      </c>
      <c r="V1621" s="3" t="s">
        <v>37</v>
      </c>
      <c r="W1621" s="2">
        <v>47</v>
      </c>
      <c r="X1621" s="2" t="str">
        <f>IF(DatosLimpios[[#This Row],[Incident Resolution Time (in Hours)]]&gt;50,"Tardia",IF(DatosLimpios[[#This Row],[Incident Resolution Time (in Hours)]]&gt;20,"Media","Rapida" ))</f>
        <v>Media</v>
      </c>
    </row>
    <row r="1622" spans="1:24" x14ac:dyDescent="0.25">
      <c r="A1622" s="2">
        <v>1631</v>
      </c>
      <c r="B1622" s="3" t="s">
        <v>41</v>
      </c>
      <c r="C16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22" s="1" t="str">
        <f>IFERROR(VLOOKUP(DatosLimpios[[#This Row],[Paises]], TablaRegiones[],2,FALSE), "Otra")</f>
        <v>Europa</v>
      </c>
      <c r="E1622" s="2">
        <v>2023</v>
      </c>
      <c r="F1622" s="3" t="s">
        <v>22</v>
      </c>
      <c r="G1622" s="2">
        <f xml:space="preserve"> 2025 -DatosLimpios[[#This Row],[Year]]</f>
        <v>2</v>
      </c>
      <c r="H1622" s="1" t="str">
        <f>IF(TRIM(DatosLimpios[[#This Row],[Attack Type]])="","Unknown",PROPER(TRIM(LOWER(DatosLimpios[[#This Row],[Attack Type]]))))</f>
        <v>Man-In-The-Middle</v>
      </c>
      <c r="I1622" s="3" t="s">
        <v>69</v>
      </c>
      <c r="J162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622" s="11">
        <v>8585</v>
      </c>
      <c r="L1622" s="11">
        <f>IF(DatosLimpios[[#This Row],[Financial Loss (in Million $) ]]="",0,ABS(DatosLimpios[[#This Row],[Financial Loss (in Million $) ]]))*1000</f>
        <v>8585000</v>
      </c>
      <c r="M1622" s="11" t="str">
        <f>IF(DatosLimpios[[#This Row],[Perdida economica UNK]]&gt;4000000,"Alta", IF(DatosLimpios[[#This Row],[Perdida economica UNK]]&gt;100000,"Media", "Baja"))</f>
        <v>Alta</v>
      </c>
      <c r="N1622" s="18" t="s">
        <v>1670</v>
      </c>
      <c r="O1622" s="3" t="s">
        <v>36</v>
      </c>
      <c r="P1622" s="2">
        <f>IF(DatosLimpios[[#This Row],[Number of Affected Users]]="six hundred",600,VALUE(DatosLimpios[[#This Row],[Number of Affected Users]]))</f>
        <v>841548</v>
      </c>
      <c r="Q1622" s="2">
        <f>IF(DatosLimpios[[#This Row],[Number of Affected Users]]="six hundred",600,VALUE(DatosLimpios[[#This Row],[Number of Affected Users]]))</f>
        <v>841548</v>
      </c>
      <c r="R1622" s="11">
        <f>DatosLimpios[[#This Row],[Perdida economica UNK]] /DatosLimpios[[#This Row],[Nº de Usuarios Afectados]]</f>
        <v>10.201438301796214</v>
      </c>
      <c r="S1622" s="11" t="str">
        <f>IF(DatosLimpios[[#This Row],[Perdida $ por Usuario]]&gt;100, "Grave",IF(DatosLimpios[[#This Row],[Perdida $ por Usuario]]&gt;40, "Moderada","Leve"))</f>
        <v>Leve</v>
      </c>
      <c r="T1622" s="1" t="str">
        <f t="shared" si="25"/>
        <v>Unknown</v>
      </c>
      <c r="U1622" s="3" t="s">
        <v>52</v>
      </c>
      <c r="V1622" s="3" t="s">
        <v>49</v>
      </c>
      <c r="W1622" s="2">
        <v>68</v>
      </c>
      <c r="X1622" s="2" t="str">
        <f>IF(DatosLimpios[[#This Row],[Incident Resolution Time (in Hours)]]&gt;50,"Tardia",IF(DatosLimpios[[#This Row],[Incident Resolution Time (in Hours)]]&gt;20,"Media","Rapida" ))</f>
        <v>Tardia</v>
      </c>
    </row>
    <row r="1623" spans="1:24" x14ac:dyDescent="0.25">
      <c r="A1623" s="2">
        <v>1632</v>
      </c>
      <c r="B1623" s="3" t="s">
        <v>71</v>
      </c>
      <c r="C16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23" s="1" t="str">
        <f>IFERROR(VLOOKUP(DatosLimpios[[#This Row],[Paises]], TablaRegiones[],2,FALSE), "Otra")</f>
        <v>Asia</v>
      </c>
      <c r="E1623" s="2">
        <v>2017</v>
      </c>
      <c r="F1623" s="3" t="s">
        <v>39</v>
      </c>
      <c r="G1623" s="2">
        <f xml:space="preserve"> 2025 -DatosLimpios[[#This Row],[Year]]</f>
        <v>8</v>
      </c>
      <c r="H1623" s="1" t="str">
        <f>IF(TRIM(DatosLimpios[[#This Row],[Attack Type]])="","Unknown",PROPER(TRIM(LOWER(DatosLimpios[[#This Row],[Attack Type]]))))</f>
        <v>Ddos</v>
      </c>
      <c r="I1623" s="3" t="s">
        <v>47</v>
      </c>
      <c r="J162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23" s="11">
        <v>55</v>
      </c>
      <c r="L1623" s="11">
        <f>IF(DatosLimpios[[#This Row],[Financial Loss (in Million $) ]]="",0,ABS(DatosLimpios[[#This Row],[Financial Loss (in Million $) ]]))*1000</f>
        <v>55000</v>
      </c>
      <c r="M1623" s="11" t="str">
        <f>IF(DatosLimpios[[#This Row],[Perdida economica UNK]]&gt;4000000,"Alta", IF(DatosLimpios[[#This Row],[Perdida economica UNK]]&gt;100000,"Media", "Baja"))</f>
        <v>Baja</v>
      </c>
      <c r="N1623" s="18" t="s">
        <v>1671</v>
      </c>
      <c r="O1623" s="3" t="s">
        <v>29</v>
      </c>
      <c r="P1623" s="2">
        <f>IF(DatosLimpios[[#This Row],[Number of Affected Users]]="six hundred",600,VALUE(DatosLimpios[[#This Row],[Number of Affected Users]]))</f>
        <v>751586</v>
      </c>
      <c r="Q1623" s="2">
        <f>IF(DatosLimpios[[#This Row],[Number of Affected Users]]="six hundred",600,VALUE(DatosLimpios[[#This Row],[Number of Affected Users]]))</f>
        <v>751586</v>
      </c>
      <c r="R1623" s="11">
        <f>DatosLimpios[[#This Row],[Perdida economica UNK]] /DatosLimpios[[#This Row],[Nº de Usuarios Afectados]]</f>
        <v>7.3178585018880069E-2</v>
      </c>
      <c r="S1623" s="11" t="str">
        <f>IF(DatosLimpios[[#This Row],[Perdida $ por Usuario]]&gt;100, "Grave",IF(DatosLimpios[[#This Row],[Perdida $ por Usuario]]&gt;40, "Moderada","Leve"))</f>
        <v>Leve</v>
      </c>
      <c r="T1623" s="1" t="str">
        <f t="shared" si="25"/>
        <v>Nation-state</v>
      </c>
      <c r="U1623" s="3" t="s">
        <v>34</v>
      </c>
      <c r="V1623" s="3" t="s">
        <v>31</v>
      </c>
      <c r="W1623" s="2">
        <v>24</v>
      </c>
      <c r="X1623" s="2" t="str">
        <f>IF(DatosLimpios[[#This Row],[Incident Resolution Time (in Hours)]]&gt;50,"Tardia",IF(DatosLimpios[[#This Row],[Incident Resolution Time (in Hours)]]&gt;20,"Media","Rapida" ))</f>
        <v>Media</v>
      </c>
    </row>
    <row r="1624" spans="1:24" x14ac:dyDescent="0.25">
      <c r="A1624" s="2">
        <v>1633</v>
      </c>
      <c r="B1624" s="3" t="s">
        <v>32</v>
      </c>
      <c r="C16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624" s="1" t="str">
        <f>IFERROR(VLOOKUP(DatosLimpios[[#This Row],[Paises]], TablaRegiones[],2,FALSE), "Otra")</f>
        <v>Europa</v>
      </c>
      <c r="E1624" s="2">
        <v>2024</v>
      </c>
      <c r="F1624" s="3" t="s">
        <v>22</v>
      </c>
      <c r="G1624" s="2">
        <f xml:space="preserve"> 2025 -DatosLimpios[[#This Row],[Year]]</f>
        <v>1</v>
      </c>
      <c r="H1624" s="1" t="str">
        <f>IF(TRIM(DatosLimpios[[#This Row],[Attack Type]])="","Unknown",PROPER(TRIM(LOWER(DatosLimpios[[#This Row],[Attack Type]]))))</f>
        <v>Man-In-The-Middle</v>
      </c>
      <c r="I1624" s="3" t="s">
        <v>46</v>
      </c>
      <c r="J162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24" s="11">
        <v>5351</v>
      </c>
      <c r="L1624" s="11">
        <f>IF(DatosLimpios[[#This Row],[Financial Loss (in Million $) ]]="",0,ABS(DatosLimpios[[#This Row],[Financial Loss (in Million $) ]]))*1000</f>
        <v>5351000</v>
      </c>
      <c r="M1624" s="11" t="str">
        <f>IF(DatosLimpios[[#This Row],[Perdida economica UNK]]&gt;4000000,"Alta", IF(DatosLimpios[[#This Row],[Perdida economica UNK]]&gt;100000,"Media", "Baja"))</f>
        <v>Alta</v>
      </c>
      <c r="N1624" s="18" t="s">
        <v>1672</v>
      </c>
      <c r="O1624" s="3" t="s">
        <v>29</v>
      </c>
      <c r="P1624" s="2">
        <f>IF(DatosLimpios[[#This Row],[Number of Affected Users]]="six hundred",600,VALUE(DatosLimpios[[#This Row],[Number of Affected Users]]))</f>
        <v>680154</v>
      </c>
      <c r="Q1624" s="2">
        <f>IF(DatosLimpios[[#This Row],[Number of Affected Users]]="six hundred",600,VALUE(DatosLimpios[[#This Row],[Number of Affected Users]]))</f>
        <v>680154</v>
      </c>
      <c r="R1624" s="11">
        <f>DatosLimpios[[#This Row],[Perdida economica UNK]] /DatosLimpios[[#This Row],[Nº de Usuarios Afectados]]</f>
        <v>7.867335926863622</v>
      </c>
      <c r="S1624" s="11" t="str">
        <f>IF(DatosLimpios[[#This Row],[Perdida $ por Usuario]]&gt;100, "Grave",IF(DatosLimpios[[#This Row],[Perdida $ por Usuario]]&gt;40, "Moderada","Leve"))</f>
        <v>Leve</v>
      </c>
      <c r="T1624" s="1" t="str">
        <f t="shared" si="25"/>
        <v>Nation-state</v>
      </c>
      <c r="U1624" s="3" t="s">
        <v>52</v>
      </c>
      <c r="V1624" s="3" t="s">
        <v>49</v>
      </c>
      <c r="W1624" s="2">
        <v>2</v>
      </c>
      <c r="X1624" s="2" t="str">
        <f>IF(DatosLimpios[[#This Row],[Incident Resolution Time (in Hours)]]&gt;50,"Tardia",IF(DatosLimpios[[#This Row],[Incident Resolution Time (in Hours)]]&gt;20,"Media","Rapida" ))</f>
        <v>Rapida</v>
      </c>
    </row>
    <row r="1625" spans="1:24" x14ac:dyDescent="0.25">
      <c r="A1625" s="2">
        <v>1634</v>
      </c>
      <c r="B1625" s="3" t="s">
        <v>41</v>
      </c>
      <c r="C16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25" s="1" t="str">
        <f>IFERROR(VLOOKUP(DatosLimpios[[#This Row],[Paises]], TablaRegiones[],2,FALSE), "Otra")</f>
        <v>Europa</v>
      </c>
      <c r="E1625" s="2">
        <v>2023</v>
      </c>
      <c r="F1625" s="3" t="s">
        <v>50</v>
      </c>
      <c r="G1625" s="2">
        <f xml:space="preserve"> 2025 -DatosLimpios[[#This Row],[Year]]</f>
        <v>2</v>
      </c>
      <c r="H1625" s="1" t="str">
        <f>IF(TRIM(DatosLimpios[[#This Row],[Attack Type]])="","Unknown",PROPER(TRIM(LOWER(DatosLimpios[[#This Row],[Attack Type]]))))</f>
        <v>Phishing</v>
      </c>
      <c r="I1625" s="3" t="s">
        <v>12</v>
      </c>
      <c r="J162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25" s="11">
        <v>3738</v>
      </c>
      <c r="L1625" s="11">
        <f>IF(DatosLimpios[[#This Row],[Financial Loss (in Million $) ]]="",0,ABS(DatosLimpios[[#This Row],[Financial Loss (in Million $) ]]))*1000</f>
        <v>3738000</v>
      </c>
      <c r="M1625" s="11" t="str">
        <f>IF(DatosLimpios[[#This Row],[Perdida economica UNK]]&gt;4000000,"Alta", IF(DatosLimpios[[#This Row],[Perdida economica UNK]]&gt;100000,"Media", "Baja"))</f>
        <v>Media</v>
      </c>
      <c r="N1625" s="18" t="s">
        <v>1673</v>
      </c>
      <c r="O1625" s="3" t="s">
        <v>33</v>
      </c>
      <c r="P1625" s="2">
        <f>IF(DatosLimpios[[#This Row],[Number of Affected Users]]="six hundred",600,VALUE(DatosLimpios[[#This Row],[Number of Affected Users]]))</f>
        <v>978508</v>
      </c>
      <c r="Q1625" s="2">
        <f>IF(DatosLimpios[[#This Row],[Number of Affected Users]]="six hundred",600,VALUE(DatosLimpios[[#This Row],[Number of Affected Users]]))</f>
        <v>978508</v>
      </c>
      <c r="R1625" s="11">
        <f>DatosLimpios[[#This Row],[Perdida economica UNK]] /DatosLimpios[[#This Row],[Nº de Usuarios Afectados]]</f>
        <v>3.8201016241052703</v>
      </c>
      <c r="S1625" s="11" t="str">
        <f>IF(DatosLimpios[[#This Row],[Perdida $ por Usuario]]&gt;100, "Grave",IF(DatosLimpios[[#This Row],[Perdida $ por Usuario]]&gt;40, "Moderada","Leve"))</f>
        <v>Leve</v>
      </c>
      <c r="T1625" s="1" t="str">
        <f t="shared" si="25"/>
        <v>Insider</v>
      </c>
      <c r="U1625" s="3" t="s">
        <v>25</v>
      </c>
      <c r="V1625" s="3" t="s">
        <v>49</v>
      </c>
      <c r="W1625" s="2">
        <v>42</v>
      </c>
      <c r="X1625" s="2" t="str">
        <f>IF(DatosLimpios[[#This Row],[Incident Resolution Time (in Hours)]]&gt;50,"Tardia",IF(DatosLimpios[[#This Row],[Incident Resolution Time (in Hours)]]&gt;20,"Media","Rapida" ))</f>
        <v>Media</v>
      </c>
    </row>
    <row r="1626" spans="1:24" x14ac:dyDescent="0.25">
      <c r="A1626" s="2">
        <v>1635</v>
      </c>
      <c r="B1626" s="3" t="s">
        <v>32</v>
      </c>
      <c r="C16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626" s="1" t="str">
        <f>IFERROR(VLOOKUP(DatosLimpios[[#This Row],[Paises]], TablaRegiones[],2,FALSE), "Otra")</f>
        <v>Europa</v>
      </c>
      <c r="E1626" s="2">
        <v>2020</v>
      </c>
      <c r="F1626" s="3" t="s">
        <v>22</v>
      </c>
      <c r="G1626" s="2">
        <f xml:space="preserve"> 2025 -DatosLimpios[[#This Row],[Year]]</f>
        <v>5</v>
      </c>
      <c r="H1626" s="1" t="str">
        <f>IF(TRIM(DatosLimpios[[#This Row],[Attack Type]])="","Unknown",PROPER(TRIM(LOWER(DatosLimpios[[#This Row],[Attack Type]]))))</f>
        <v>Man-In-The-Middle</v>
      </c>
      <c r="I1626" s="3" t="s">
        <v>23</v>
      </c>
      <c r="J162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26" s="11">
        <v>8455</v>
      </c>
      <c r="L1626" s="11">
        <f>IF(DatosLimpios[[#This Row],[Financial Loss (in Million $) ]]="",0,ABS(DatosLimpios[[#This Row],[Financial Loss (in Million $) ]]))*1000</f>
        <v>8455000</v>
      </c>
      <c r="M1626" s="11" t="str">
        <f>IF(DatosLimpios[[#This Row],[Perdida economica UNK]]&gt;4000000,"Alta", IF(DatosLimpios[[#This Row],[Perdida economica UNK]]&gt;100000,"Media", "Baja"))</f>
        <v>Alta</v>
      </c>
      <c r="N1626" s="18" t="s">
        <v>1674</v>
      </c>
      <c r="O1626" s="3" t="s">
        <v>36</v>
      </c>
      <c r="P1626" s="2">
        <f>IF(DatosLimpios[[#This Row],[Number of Affected Users]]="six hundred",600,VALUE(DatosLimpios[[#This Row],[Number of Affected Users]]))</f>
        <v>392247</v>
      </c>
      <c r="Q1626" s="2">
        <f>IF(DatosLimpios[[#This Row],[Number of Affected Users]]="six hundred",600,VALUE(DatosLimpios[[#This Row],[Number of Affected Users]]))</f>
        <v>392247</v>
      </c>
      <c r="R1626" s="11">
        <f>DatosLimpios[[#This Row],[Perdida economica UNK]] /DatosLimpios[[#This Row],[Nº de Usuarios Afectados]]</f>
        <v>21.555295515325803</v>
      </c>
      <c r="S1626" s="11" t="str">
        <f>IF(DatosLimpios[[#This Row],[Perdida $ por Usuario]]&gt;100, "Grave",IF(DatosLimpios[[#This Row],[Perdida $ por Usuario]]&gt;40, "Moderada","Leve"))</f>
        <v>Leve</v>
      </c>
      <c r="T1626" s="1" t="str">
        <f t="shared" si="25"/>
        <v>Unknown</v>
      </c>
      <c r="U1626" s="3" t="s">
        <v>52</v>
      </c>
      <c r="V1626" s="3" t="s">
        <v>37</v>
      </c>
      <c r="W1626" s="2">
        <v>7</v>
      </c>
      <c r="X1626" s="2" t="str">
        <f>IF(DatosLimpios[[#This Row],[Incident Resolution Time (in Hours)]]&gt;50,"Tardia",IF(DatosLimpios[[#This Row],[Incident Resolution Time (in Hours)]]&gt;20,"Media","Rapida" ))</f>
        <v>Rapida</v>
      </c>
    </row>
    <row r="1627" spans="1:24" x14ac:dyDescent="0.25">
      <c r="A1627" s="2">
        <v>1637</v>
      </c>
      <c r="B1627" s="3" t="s">
        <v>60</v>
      </c>
      <c r="C16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27" s="1" t="str">
        <f>IFERROR(VLOOKUP(DatosLimpios[[#This Row],[Paises]], TablaRegiones[],2,FALSE), "Otra")</f>
        <v>Asia</v>
      </c>
      <c r="E1627" s="2">
        <v>2023</v>
      </c>
      <c r="F1627" s="3" t="s">
        <v>42</v>
      </c>
      <c r="G1627" s="2">
        <f xml:space="preserve"> 2025 -DatosLimpios[[#This Row],[Year]]</f>
        <v>2</v>
      </c>
      <c r="H1627" s="1" t="str">
        <f>IF(TRIM(DatosLimpios[[#This Row],[Attack Type]])="","Unknown",PROPER(TRIM(LOWER(DatosLimpios[[#This Row],[Attack Type]]))))</f>
        <v>Sql Injection</v>
      </c>
      <c r="I1627" s="3" t="s">
        <v>18</v>
      </c>
      <c r="J162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27" s="11">
        <v>3487</v>
      </c>
      <c r="L1627" s="11">
        <f>IF(DatosLimpios[[#This Row],[Financial Loss (in Million $) ]]="",0,ABS(DatosLimpios[[#This Row],[Financial Loss (in Million $) ]]))*1000</f>
        <v>3487000</v>
      </c>
      <c r="M1627" s="11" t="str">
        <f>IF(DatosLimpios[[#This Row],[Perdida economica UNK]]&gt;4000000,"Alta", IF(DatosLimpios[[#This Row],[Perdida economica UNK]]&gt;100000,"Media", "Baja"))</f>
        <v>Media</v>
      </c>
      <c r="N1627" s="18" t="s">
        <v>1675</v>
      </c>
      <c r="O1627" s="3" t="s">
        <v>36</v>
      </c>
      <c r="P1627" s="2">
        <f>IF(DatosLimpios[[#This Row],[Number of Affected Users]]="six hundred",600,VALUE(DatosLimpios[[#This Row],[Number of Affected Users]]))</f>
        <v>446911</v>
      </c>
      <c r="Q1627" s="2">
        <f>IF(DatosLimpios[[#This Row],[Number of Affected Users]]="six hundred",600,VALUE(DatosLimpios[[#This Row],[Number of Affected Users]]))</f>
        <v>446911</v>
      </c>
      <c r="R1627" s="11">
        <f>DatosLimpios[[#This Row],[Perdida economica UNK]] /DatosLimpios[[#This Row],[Nº de Usuarios Afectados]]</f>
        <v>7.8024483622018703</v>
      </c>
      <c r="S1627" s="11" t="str">
        <f>IF(DatosLimpios[[#This Row],[Perdida $ por Usuario]]&gt;100, "Grave",IF(DatosLimpios[[#This Row],[Perdida $ por Usuario]]&gt;40, "Moderada","Leve"))</f>
        <v>Leve</v>
      </c>
      <c r="T1627" s="1" t="str">
        <f t="shared" si="25"/>
        <v>Unknown</v>
      </c>
      <c r="U1627" s="3" t="s">
        <v>25</v>
      </c>
      <c r="V1627" s="3" t="s">
        <v>49</v>
      </c>
      <c r="W1627" s="2">
        <v>25</v>
      </c>
      <c r="X1627" s="2" t="str">
        <f>IF(DatosLimpios[[#This Row],[Incident Resolution Time (in Hours)]]&gt;50,"Tardia",IF(DatosLimpios[[#This Row],[Incident Resolution Time (in Hours)]]&gt;20,"Media","Rapida" ))</f>
        <v>Media</v>
      </c>
    </row>
    <row r="1628" spans="1:24" x14ac:dyDescent="0.25">
      <c r="A1628" s="2">
        <v>1638</v>
      </c>
      <c r="B1628" s="3" t="s">
        <v>58</v>
      </c>
      <c r="C16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628" s="1" t="str">
        <f>IFERROR(VLOOKUP(DatosLimpios[[#This Row],[Paises]], TablaRegiones[],2,FALSE), "Otra")</f>
        <v>Oceanía</v>
      </c>
      <c r="E1628" s="2">
        <v>2023</v>
      </c>
      <c r="F1628" s="3" t="s">
        <v>17</v>
      </c>
      <c r="G1628" s="2">
        <f xml:space="preserve"> 2025 -DatosLimpios[[#This Row],[Year]]</f>
        <v>2</v>
      </c>
      <c r="H1628" s="1" t="str">
        <f>IF(TRIM(DatosLimpios[[#This Row],[Attack Type]])="","Unknown",PROPER(TRIM(LOWER(DatosLimpios[[#This Row],[Attack Type]]))))</f>
        <v>Ransomware</v>
      </c>
      <c r="I1628" s="3" t="s">
        <v>23</v>
      </c>
      <c r="J162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28" s="11">
        <v>1726</v>
      </c>
      <c r="L1628" s="11">
        <f>IF(DatosLimpios[[#This Row],[Financial Loss (in Million $) ]]="",0,ABS(DatosLimpios[[#This Row],[Financial Loss (in Million $) ]]))*1000</f>
        <v>1726000</v>
      </c>
      <c r="M1628" s="11" t="str">
        <f>IF(DatosLimpios[[#This Row],[Perdida economica UNK]]&gt;4000000,"Alta", IF(DatosLimpios[[#This Row],[Perdida economica UNK]]&gt;100000,"Media", "Baja"))</f>
        <v>Media</v>
      </c>
      <c r="N1628" s="18" t="s">
        <v>1676</v>
      </c>
      <c r="O1628" s="3" t="s">
        <v>33</v>
      </c>
      <c r="P1628" s="2">
        <f>IF(DatosLimpios[[#This Row],[Number of Affected Users]]="six hundred",600,VALUE(DatosLimpios[[#This Row],[Number of Affected Users]]))</f>
        <v>777799</v>
      </c>
      <c r="Q1628" s="2">
        <f>IF(DatosLimpios[[#This Row],[Number of Affected Users]]="six hundred",600,VALUE(DatosLimpios[[#This Row],[Number of Affected Users]]))</f>
        <v>777799</v>
      </c>
      <c r="R1628" s="11">
        <f>DatosLimpios[[#This Row],[Perdida economica UNK]] /DatosLimpios[[#This Row],[Nº de Usuarios Afectados]]</f>
        <v>2.2190823078970272</v>
      </c>
      <c r="S1628" s="11" t="str">
        <f>IF(DatosLimpios[[#This Row],[Perdida $ por Usuario]]&gt;100, "Grave",IF(DatosLimpios[[#This Row],[Perdida $ por Usuario]]&gt;40, "Moderada","Leve"))</f>
        <v>Leve</v>
      </c>
      <c r="T1628" s="1" t="str">
        <f t="shared" si="25"/>
        <v>Insider</v>
      </c>
      <c r="U1628" s="3" t="s">
        <v>25</v>
      </c>
      <c r="V1628" s="3" t="s">
        <v>49</v>
      </c>
      <c r="W1628" s="2">
        <v>2</v>
      </c>
      <c r="X1628" s="2" t="str">
        <f>IF(DatosLimpios[[#This Row],[Incident Resolution Time (in Hours)]]&gt;50,"Tardia",IF(DatosLimpios[[#This Row],[Incident Resolution Time (in Hours)]]&gt;20,"Media","Rapida" ))</f>
        <v>Rapida</v>
      </c>
    </row>
    <row r="1629" spans="1:24" x14ac:dyDescent="0.25">
      <c r="A1629" s="2">
        <v>1639</v>
      </c>
      <c r="B1629" s="3" t="s">
        <v>58</v>
      </c>
      <c r="C16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629" s="1" t="str">
        <f>IFERROR(VLOOKUP(DatosLimpios[[#This Row],[Paises]], TablaRegiones[],2,FALSE), "Otra")</f>
        <v>Oceanía</v>
      </c>
      <c r="E1629" s="2">
        <v>2016</v>
      </c>
      <c r="F1629" s="3" t="s">
        <v>17</v>
      </c>
      <c r="G1629" s="2">
        <f xml:space="preserve"> 2025 -DatosLimpios[[#This Row],[Year]]</f>
        <v>9</v>
      </c>
      <c r="H1629" s="1" t="str">
        <f>IF(TRIM(DatosLimpios[[#This Row],[Attack Type]])="","Unknown",PROPER(TRIM(LOWER(DatosLimpios[[#This Row],[Attack Type]]))))</f>
        <v>Ransomware</v>
      </c>
      <c r="I1629" s="3" t="s">
        <v>47</v>
      </c>
      <c r="J162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29" s="11">
        <v>8299</v>
      </c>
      <c r="L1629" s="11">
        <f>IF(DatosLimpios[[#This Row],[Financial Loss (in Million $) ]]="",0,ABS(DatosLimpios[[#This Row],[Financial Loss (in Million $) ]]))*1000</f>
        <v>8299000</v>
      </c>
      <c r="M1629" s="11" t="str">
        <f>IF(DatosLimpios[[#This Row],[Perdida economica UNK]]&gt;4000000,"Alta", IF(DatosLimpios[[#This Row],[Perdida economica UNK]]&gt;100000,"Media", "Baja"))</f>
        <v>Alta</v>
      </c>
      <c r="N1629" s="18" t="s">
        <v>1677</v>
      </c>
      <c r="O1629" s="3" t="s">
        <v>29</v>
      </c>
      <c r="P1629" s="2">
        <f>IF(DatosLimpios[[#This Row],[Number of Affected Users]]="six hundred",600,VALUE(DatosLimpios[[#This Row],[Number of Affected Users]]))</f>
        <v>799581</v>
      </c>
      <c r="Q1629" s="2">
        <f>IF(DatosLimpios[[#This Row],[Number of Affected Users]]="six hundred",600,VALUE(DatosLimpios[[#This Row],[Number of Affected Users]]))</f>
        <v>799581</v>
      </c>
      <c r="R1629" s="11">
        <f>DatosLimpios[[#This Row],[Perdida economica UNK]] /DatosLimpios[[#This Row],[Nº de Usuarios Afectados]]</f>
        <v>10.379186098719204</v>
      </c>
      <c r="S1629" s="11" t="str">
        <f>IF(DatosLimpios[[#This Row],[Perdida $ por Usuario]]&gt;100, "Grave",IF(DatosLimpios[[#This Row],[Perdida $ por Usuario]]&gt;40, "Moderada","Leve"))</f>
        <v>Leve</v>
      </c>
      <c r="T1629" s="1" t="str">
        <f t="shared" si="25"/>
        <v>Nation-state</v>
      </c>
      <c r="U1629" s="3" t="s">
        <v>52</v>
      </c>
      <c r="V1629" s="3" t="s">
        <v>31</v>
      </c>
      <c r="W1629" s="2">
        <v>50</v>
      </c>
      <c r="X1629" s="2" t="str">
        <f>IF(DatosLimpios[[#This Row],[Incident Resolution Time (in Hours)]]&gt;50,"Tardia",IF(DatosLimpios[[#This Row],[Incident Resolution Time (in Hours)]]&gt;20,"Media","Rapida" ))</f>
        <v>Media</v>
      </c>
    </row>
    <row r="1630" spans="1:24" x14ac:dyDescent="0.25">
      <c r="A1630" s="2">
        <v>1641</v>
      </c>
      <c r="B1630" s="3" t="s">
        <v>71</v>
      </c>
      <c r="C16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30" s="1" t="str">
        <f>IFERROR(VLOOKUP(DatosLimpios[[#This Row],[Paises]], TablaRegiones[],2,FALSE), "Otra")</f>
        <v>Asia</v>
      </c>
      <c r="E1630" s="2">
        <v>2023</v>
      </c>
      <c r="F1630" s="3" t="s">
        <v>42</v>
      </c>
      <c r="G1630" s="2">
        <f xml:space="preserve"> 2025 -DatosLimpios[[#This Row],[Year]]</f>
        <v>2</v>
      </c>
      <c r="H1630" s="1" t="str">
        <f>IF(TRIM(DatosLimpios[[#This Row],[Attack Type]])="","Unknown",PROPER(TRIM(LOWER(DatosLimpios[[#This Row],[Attack Type]]))))</f>
        <v>Sql Injection</v>
      </c>
      <c r="I1630" s="3" t="s">
        <v>27</v>
      </c>
      <c r="J163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30" s="11">
        <v>3146</v>
      </c>
      <c r="L1630" s="11">
        <f>IF(DatosLimpios[[#This Row],[Financial Loss (in Million $) ]]="",0,ABS(DatosLimpios[[#This Row],[Financial Loss (in Million $) ]]))*1000</f>
        <v>3146000</v>
      </c>
      <c r="M1630" s="11" t="str">
        <f>IF(DatosLimpios[[#This Row],[Perdida economica UNK]]&gt;4000000,"Alta", IF(DatosLimpios[[#This Row],[Perdida economica UNK]]&gt;100000,"Media", "Baja"))</f>
        <v>Media</v>
      </c>
      <c r="N1630" s="18" t="s">
        <v>1678</v>
      </c>
      <c r="O1630" s="3" t="s">
        <v>29</v>
      </c>
      <c r="P1630" s="2">
        <f>IF(DatosLimpios[[#This Row],[Number of Affected Users]]="six hundred",600,VALUE(DatosLimpios[[#This Row],[Number of Affected Users]]))</f>
        <v>192430</v>
      </c>
      <c r="Q1630" s="2">
        <f>IF(DatosLimpios[[#This Row],[Number of Affected Users]]="six hundred",600,VALUE(DatosLimpios[[#This Row],[Number of Affected Users]]))</f>
        <v>192430</v>
      </c>
      <c r="R1630" s="11">
        <f>DatosLimpios[[#This Row],[Perdida economica UNK]] /DatosLimpios[[#This Row],[Nº de Usuarios Afectados]]</f>
        <v>16.348802161825081</v>
      </c>
      <c r="S1630" s="11" t="str">
        <f>IF(DatosLimpios[[#This Row],[Perdida $ por Usuario]]&gt;100, "Grave",IF(DatosLimpios[[#This Row],[Perdida $ por Usuario]]&gt;40, "Moderada","Leve"))</f>
        <v>Leve</v>
      </c>
      <c r="T1630" s="1" t="str">
        <f t="shared" si="25"/>
        <v>Nation-state</v>
      </c>
      <c r="U1630" s="3" t="s">
        <v>15</v>
      </c>
      <c r="V1630" s="3" t="s">
        <v>31</v>
      </c>
      <c r="W1630" s="2">
        <v>49</v>
      </c>
      <c r="X1630" s="2" t="str">
        <f>IF(DatosLimpios[[#This Row],[Incident Resolution Time (in Hours)]]&gt;50,"Tardia",IF(DatosLimpios[[#This Row],[Incident Resolution Time (in Hours)]]&gt;20,"Media","Rapida" ))</f>
        <v>Media</v>
      </c>
    </row>
    <row r="1631" spans="1:24" x14ac:dyDescent="0.25">
      <c r="A1631" s="2">
        <v>1642</v>
      </c>
      <c r="B1631" s="3" t="s">
        <v>26</v>
      </c>
      <c r="C16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31" s="1" t="str">
        <f>IFERROR(VLOOKUP(DatosLimpios[[#This Row],[Paises]], TablaRegiones[],2,FALSE), "Otra")</f>
        <v>Europa</v>
      </c>
      <c r="E1631" s="2">
        <v>2016</v>
      </c>
      <c r="F1631" s="3" t="s">
        <v>39</v>
      </c>
      <c r="G1631" s="2">
        <f xml:space="preserve"> 2025 -DatosLimpios[[#This Row],[Year]]</f>
        <v>9</v>
      </c>
      <c r="H1631" s="1" t="str">
        <f>IF(TRIM(DatosLimpios[[#This Row],[Attack Type]])="","Unknown",PROPER(TRIM(LOWER(DatosLimpios[[#This Row],[Attack Type]]))))</f>
        <v>Ddos</v>
      </c>
      <c r="I1631" s="3" t="s">
        <v>27</v>
      </c>
      <c r="J163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31" s="11">
        <v>745</v>
      </c>
      <c r="L1631" s="11">
        <f>IF(DatosLimpios[[#This Row],[Financial Loss (in Million $) ]]="",0,ABS(DatosLimpios[[#This Row],[Financial Loss (in Million $) ]]))*1000</f>
        <v>745000</v>
      </c>
      <c r="M1631" s="11" t="str">
        <f>IF(DatosLimpios[[#This Row],[Perdida economica UNK]]&gt;4000000,"Alta", IF(DatosLimpios[[#This Row],[Perdida economica UNK]]&gt;100000,"Media", "Baja"))</f>
        <v>Media</v>
      </c>
      <c r="N1631" s="18" t="s">
        <v>1679</v>
      </c>
      <c r="O1631" s="3" t="s">
        <v>14</v>
      </c>
      <c r="P1631" s="2">
        <f>IF(DatosLimpios[[#This Row],[Number of Affected Users]]="six hundred",600,VALUE(DatosLimpios[[#This Row],[Number of Affected Users]]))</f>
        <v>735</v>
      </c>
      <c r="Q1631" s="2">
        <f>IF(DatosLimpios[[#This Row],[Number of Affected Users]]="six hundred",600,VALUE(DatosLimpios[[#This Row],[Number of Affected Users]]))</f>
        <v>735</v>
      </c>
      <c r="R1631" s="11">
        <f>DatosLimpios[[#This Row],[Perdida economica UNK]] /DatosLimpios[[#This Row],[Nº de Usuarios Afectados]]</f>
        <v>1013.6054421768707</v>
      </c>
      <c r="S1631" s="11" t="str">
        <f>IF(DatosLimpios[[#This Row],[Perdida $ por Usuario]]&gt;100, "Grave",IF(DatosLimpios[[#This Row],[Perdida $ por Usuario]]&gt;40, "Moderada","Leve"))</f>
        <v>Grave</v>
      </c>
      <c r="T1631" s="1" t="str">
        <f t="shared" si="25"/>
        <v>Hacker Group</v>
      </c>
      <c r="U1631" s="3" t="s">
        <v>15</v>
      </c>
      <c r="V1631" s="3" t="s">
        <v>49</v>
      </c>
      <c r="W1631" s="2">
        <v>69</v>
      </c>
      <c r="X1631" s="2" t="str">
        <f>IF(DatosLimpios[[#This Row],[Incident Resolution Time (in Hours)]]&gt;50,"Tardia",IF(DatosLimpios[[#This Row],[Incident Resolution Time (in Hours)]]&gt;20,"Media","Rapida" ))</f>
        <v>Tardia</v>
      </c>
    </row>
    <row r="1632" spans="1:24" x14ac:dyDescent="0.25">
      <c r="A1632" s="2">
        <v>1643</v>
      </c>
      <c r="B1632" s="3" t="s">
        <v>87</v>
      </c>
      <c r="C16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32" s="1" t="str">
        <f>IFERROR(VLOOKUP(DatosLimpios[[#This Row],[Paises]], TablaRegiones[],2,FALSE), "Otra")</f>
        <v>América</v>
      </c>
      <c r="E1632" s="2">
        <v>2023</v>
      </c>
      <c r="F1632" s="3" t="s">
        <v>17</v>
      </c>
      <c r="G1632" s="2">
        <f xml:space="preserve"> 2025 -DatosLimpios[[#This Row],[Year]]</f>
        <v>2</v>
      </c>
      <c r="H1632" s="1" t="str">
        <f>IF(TRIM(DatosLimpios[[#This Row],[Attack Type]])="","Unknown",PROPER(TRIM(LOWER(DatosLimpios[[#This Row],[Attack Type]]))))</f>
        <v>Ransomware</v>
      </c>
      <c r="I1632" s="3" t="s">
        <v>47</v>
      </c>
      <c r="J163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32" s="11">
        <v>1279</v>
      </c>
      <c r="L1632" s="11">
        <f>IF(DatosLimpios[[#This Row],[Financial Loss (in Million $) ]]="",0,ABS(DatosLimpios[[#This Row],[Financial Loss (in Million $) ]]))*1000</f>
        <v>1279000</v>
      </c>
      <c r="M1632" s="11" t="str">
        <f>IF(DatosLimpios[[#This Row],[Perdida economica UNK]]&gt;4000000,"Alta", IF(DatosLimpios[[#This Row],[Perdida economica UNK]]&gt;100000,"Media", "Baja"))</f>
        <v>Media</v>
      </c>
      <c r="N1632" s="18" t="s">
        <v>1680</v>
      </c>
      <c r="O1632" s="3" t="s">
        <v>33</v>
      </c>
      <c r="P1632" s="2">
        <f>IF(DatosLimpios[[#This Row],[Number of Affected Users]]="six hundred",600,VALUE(DatosLimpios[[#This Row],[Number of Affected Users]]))</f>
        <v>654947</v>
      </c>
      <c r="Q1632" s="2">
        <f>IF(DatosLimpios[[#This Row],[Number of Affected Users]]="six hundred",600,VALUE(DatosLimpios[[#This Row],[Number of Affected Users]]))</f>
        <v>654947</v>
      </c>
      <c r="R1632" s="11">
        <f>DatosLimpios[[#This Row],[Perdida economica UNK]] /DatosLimpios[[#This Row],[Nº de Usuarios Afectados]]</f>
        <v>1.952829770958566</v>
      </c>
      <c r="S1632" s="11" t="str">
        <f>IF(DatosLimpios[[#This Row],[Perdida $ por Usuario]]&gt;100, "Grave",IF(DatosLimpios[[#This Row],[Perdida $ por Usuario]]&gt;40, "Moderada","Leve"))</f>
        <v>Leve</v>
      </c>
      <c r="T1632" s="1" t="str">
        <f t="shared" si="25"/>
        <v>Insider</v>
      </c>
      <c r="U1632" s="3" t="s">
        <v>34</v>
      </c>
      <c r="V1632" s="3" t="s">
        <v>57</v>
      </c>
      <c r="W1632" s="2">
        <v>23</v>
      </c>
      <c r="X1632" s="2" t="str">
        <f>IF(DatosLimpios[[#This Row],[Incident Resolution Time (in Hours)]]&gt;50,"Tardia",IF(DatosLimpios[[#This Row],[Incident Resolution Time (in Hours)]]&gt;20,"Media","Rapida" ))</f>
        <v>Media</v>
      </c>
    </row>
    <row r="1633" spans="1:24" x14ac:dyDescent="0.25">
      <c r="A1633" s="2">
        <v>1644</v>
      </c>
      <c r="B1633" s="3" t="s">
        <v>87</v>
      </c>
      <c r="C16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33" s="1" t="str">
        <f>IFERROR(VLOOKUP(DatosLimpios[[#This Row],[Paises]], TablaRegiones[],2,FALSE), "Otra")</f>
        <v>América</v>
      </c>
      <c r="E1633" s="2">
        <v>2018</v>
      </c>
      <c r="F1633" s="3" t="s">
        <v>39</v>
      </c>
      <c r="G1633" s="2">
        <f xml:space="preserve"> 2025 -DatosLimpios[[#This Row],[Year]]</f>
        <v>7</v>
      </c>
      <c r="H1633" s="1" t="str">
        <f>IF(TRIM(DatosLimpios[[#This Row],[Attack Type]])="","Unknown",PROPER(TRIM(LOWER(DatosLimpios[[#This Row],[Attack Type]]))))</f>
        <v>Ddos</v>
      </c>
      <c r="I1633" s="3" t="s">
        <v>46</v>
      </c>
      <c r="J163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33" s="11">
        <v>1001</v>
      </c>
      <c r="L1633" s="11">
        <f>IF(DatosLimpios[[#This Row],[Financial Loss (in Million $) ]]="",0,ABS(DatosLimpios[[#This Row],[Financial Loss (in Million $) ]]))*1000</f>
        <v>1001000</v>
      </c>
      <c r="M1633" s="11" t="str">
        <f>IF(DatosLimpios[[#This Row],[Perdida economica UNK]]&gt;4000000,"Alta", IF(DatosLimpios[[#This Row],[Perdida economica UNK]]&gt;100000,"Media", "Baja"))</f>
        <v>Media</v>
      </c>
      <c r="N1633" s="18" t="s">
        <v>1681</v>
      </c>
      <c r="O1633" s="3" t="s">
        <v>14</v>
      </c>
      <c r="P1633" s="2">
        <f>IF(DatosLimpios[[#This Row],[Number of Affected Users]]="six hundred",600,VALUE(DatosLimpios[[#This Row],[Number of Affected Users]]))</f>
        <v>327826</v>
      </c>
      <c r="Q1633" s="2">
        <f>IF(DatosLimpios[[#This Row],[Number of Affected Users]]="six hundred",600,VALUE(DatosLimpios[[#This Row],[Number of Affected Users]]))</f>
        <v>327826</v>
      </c>
      <c r="R1633" s="11">
        <f>DatosLimpios[[#This Row],[Perdida economica UNK]] /DatosLimpios[[#This Row],[Nº de Usuarios Afectados]]</f>
        <v>3.0534490857955134</v>
      </c>
      <c r="S1633" s="11" t="str">
        <f>IF(DatosLimpios[[#This Row],[Perdida $ por Usuario]]&gt;100, "Grave",IF(DatosLimpios[[#This Row],[Perdida $ por Usuario]]&gt;40, "Moderada","Leve"))</f>
        <v>Leve</v>
      </c>
      <c r="T1633" s="1" t="str">
        <f t="shared" si="25"/>
        <v>Hacker Group</v>
      </c>
      <c r="U1633" s="3" t="s">
        <v>34</v>
      </c>
      <c r="V1633" s="3" t="s">
        <v>31</v>
      </c>
      <c r="W1633" s="2">
        <v>35</v>
      </c>
      <c r="X1633" s="2" t="str">
        <f>IF(DatosLimpios[[#This Row],[Incident Resolution Time (in Hours)]]&gt;50,"Tardia",IF(DatosLimpios[[#This Row],[Incident Resolution Time (in Hours)]]&gt;20,"Media","Rapida" ))</f>
        <v>Media</v>
      </c>
    </row>
    <row r="1634" spans="1:24" x14ac:dyDescent="0.25">
      <c r="A1634" s="2">
        <v>1645</v>
      </c>
      <c r="B1634" s="3" t="s">
        <v>41</v>
      </c>
      <c r="C16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34" s="1" t="str">
        <f>IFERROR(VLOOKUP(DatosLimpios[[#This Row],[Paises]], TablaRegiones[],2,FALSE), "Otra")</f>
        <v>Europa</v>
      </c>
      <c r="E1634" s="2">
        <v>2016</v>
      </c>
      <c r="F1634" s="3" t="s">
        <v>22</v>
      </c>
      <c r="G1634" s="2">
        <f xml:space="preserve"> 2025 -DatosLimpios[[#This Row],[Year]]</f>
        <v>9</v>
      </c>
      <c r="H1634" s="1" t="str">
        <f>IF(TRIM(DatosLimpios[[#This Row],[Attack Type]])="","Unknown",PROPER(TRIM(LOWER(DatosLimpios[[#This Row],[Attack Type]]))))</f>
        <v>Man-In-The-Middle</v>
      </c>
      <c r="I1634" s="3" t="s">
        <v>47</v>
      </c>
      <c r="J163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34" s="11">
        <v>2399</v>
      </c>
      <c r="L1634" s="11">
        <f>IF(DatosLimpios[[#This Row],[Financial Loss (in Million $) ]]="",0,ABS(DatosLimpios[[#This Row],[Financial Loss (in Million $) ]]))*1000</f>
        <v>2399000</v>
      </c>
      <c r="M1634" s="11" t="str">
        <f>IF(DatosLimpios[[#This Row],[Perdida economica UNK]]&gt;4000000,"Alta", IF(DatosLimpios[[#This Row],[Perdida economica UNK]]&gt;100000,"Media", "Baja"))</f>
        <v>Media</v>
      </c>
      <c r="N1634" s="18" t="s">
        <v>1682</v>
      </c>
      <c r="O1634" s="3" t="s">
        <v>36</v>
      </c>
      <c r="P1634" s="2">
        <f>IF(DatosLimpios[[#This Row],[Number of Affected Users]]="six hundred",600,VALUE(DatosLimpios[[#This Row],[Number of Affected Users]]))</f>
        <v>106126</v>
      </c>
      <c r="Q1634" s="2">
        <f>IF(DatosLimpios[[#This Row],[Number of Affected Users]]="six hundred",600,VALUE(DatosLimpios[[#This Row],[Number of Affected Users]]))</f>
        <v>106126</v>
      </c>
      <c r="R1634" s="11">
        <f>DatosLimpios[[#This Row],[Perdida economica UNK]] /DatosLimpios[[#This Row],[Nº de Usuarios Afectados]]</f>
        <v>22.605205133520531</v>
      </c>
      <c r="S1634" s="11" t="str">
        <f>IF(DatosLimpios[[#This Row],[Perdida $ por Usuario]]&gt;100, "Grave",IF(DatosLimpios[[#This Row],[Perdida $ por Usuario]]&gt;40, "Moderada","Leve"))</f>
        <v>Leve</v>
      </c>
      <c r="T1634" s="1" t="str">
        <f t="shared" si="25"/>
        <v>Unknown</v>
      </c>
      <c r="U1634" s="3" t="s">
        <v>25</v>
      </c>
      <c r="V1634" s="3" t="s">
        <v>37</v>
      </c>
      <c r="W1634" s="2">
        <v>19</v>
      </c>
      <c r="X1634" s="2" t="str">
        <f>IF(DatosLimpios[[#This Row],[Incident Resolution Time (in Hours)]]&gt;50,"Tardia",IF(DatosLimpios[[#This Row],[Incident Resolution Time (in Hours)]]&gt;20,"Media","Rapida" ))</f>
        <v>Rapida</v>
      </c>
    </row>
    <row r="1635" spans="1:24" x14ac:dyDescent="0.25">
      <c r="A1635" s="2">
        <v>1646</v>
      </c>
      <c r="B1635" s="3" t="s">
        <v>60</v>
      </c>
      <c r="C16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35" s="1" t="str">
        <f>IFERROR(VLOOKUP(DatosLimpios[[#This Row],[Paises]], TablaRegiones[],2,FALSE), "Otra")</f>
        <v>Asia</v>
      </c>
      <c r="E1635" s="2">
        <v>2022</v>
      </c>
      <c r="F1635" s="3" t="s">
        <v>22</v>
      </c>
      <c r="G1635" s="2">
        <f xml:space="preserve"> 2025 -DatosLimpios[[#This Row],[Year]]</f>
        <v>3</v>
      </c>
      <c r="H1635" s="1" t="str">
        <f>IF(TRIM(DatosLimpios[[#This Row],[Attack Type]])="","Unknown",PROPER(TRIM(LOWER(DatosLimpios[[#This Row],[Attack Type]]))))</f>
        <v>Man-In-The-Middle</v>
      </c>
      <c r="I1635" s="3" t="s">
        <v>23</v>
      </c>
      <c r="J163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35" s="11">
        <v>3457</v>
      </c>
      <c r="L1635" s="11">
        <f>IF(DatosLimpios[[#This Row],[Financial Loss (in Million $) ]]="",0,ABS(DatosLimpios[[#This Row],[Financial Loss (in Million $) ]]))*1000</f>
        <v>3457000</v>
      </c>
      <c r="M1635" s="11" t="str">
        <f>IF(DatosLimpios[[#This Row],[Perdida economica UNK]]&gt;4000000,"Alta", IF(DatosLimpios[[#This Row],[Perdida economica UNK]]&gt;100000,"Media", "Baja"))</f>
        <v>Media</v>
      </c>
      <c r="N1635" s="18" t="s">
        <v>1683</v>
      </c>
      <c r="O1635" s="3" t="s">
        <v>33</v>
      </c>
      <c r="P1635" s="2">
        <f>IF(DatosLimpios[[#This Row],[Number of Affected Users]]="six hundred",600,VALUE(DatosLimpios[[#This Row],[Number of Affected Users]]))</f>
        <v>46493</v>
      </c>
      <c r="Q1635" s="2">
        <f>IF(DatosLimpios[[#This Row],[Number of Affected Users]]="six hundred",600,VALUE(DatosLimpios[[#This Row],[Number of Affected Users]]))</f>
        <v>46493</v>
      </c>
      <c r="R1635" s="11">
        <f>DatosLimpios[[#This Row],[Perdida economica UNK]] /DatosLimpios[[#This Row],[Nº de Usuarios Afectados]]</f>
        <v>74.35527928935538</v>
      </c>
      <c r="S1635" s="11" t="str">
        <f>IF(DatosLimpios[[#This Row],[Perdida $ por Usuario]]&gt;100, "Grave",IF(DatosLimpios[[#This Row],[Perdida $ por Usuario]]&gt;40, "Moderada","Leve"))</f>
        <v>Moderada</v>
      </c>
      <c r="T1635" s="1" t="str">
        <f t="shared" si="25"/>
        <v>Insider</v>
      </c>
      <c r="U1635" s="3" t="s">
        <v>15</v>
      </c>
      <c r="V1635" s="3" t="s">
        <v>57</v>
      </c>
      <c r="W1635" s="2">
        <v>62</v>
      </c>
      <c r="X1635" s="2" t="str">
        <f>IF(DatosLimpios[[#This Row],[Incident Resolution Time (in Hours)]]&gt;50,"Tardia",IF(DatosLimpios[[#This Row],[Incident Resolution Time (in Hours)]]&gt;20,"Media","Rapida" ))</f>
        <v>Tardia</v>
      </c>
    </row>
    <row r="1636" spans="1:24" x14ac:dyDescent="0.25">
      <c r="A1636" s="2">
        <v>1647</v>
      </c>
      <c r="B1636" s="3" t="s">
        <v>71</v>
      </c>
      <c r="C16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36" s="1" t="str">
        <f>IFERROR(VLOOKUP(DatosLimpios[[#This Row],[Paises]], TablaRegiones[],2,FALSE), "Otra")</f>
        <v>Asia</v>
      </c>
      <c r="E1636" s="2">
        <v>2021</v>
      </c>
      <c r="F1636" s="3" t="s">
        <v>22</v>
      </c>
      <c r="G1636" s="2">
        <f xml:space="preserve"> 2025 -DatosLimpios[[#This Row],[Year]]</f>
        <v>4</v>
      </c>
      <c r="H1636" s="1" t="str">
        <f>IF(TRIM(DatosLimpios[[#This Row],[Attack Type]])="","Unknown",PROPER(TRIM(LOWER(DatosLimpios[[#This Row],[Attack Type]]))))</f>
        <v>Man-In-The-Middle</v>
      </c>
      <c r="I1636" s="3" t="s">
        <v>12</v>
      </c>
      <c r="J163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36" s="11">
        <v>1578</v>
      </c>
      <c r="L1636" s="11">
        <f>IF(DatosLimpios[[#This Row],[Financial Loss (in Million $) ]]="",0,ABS(DatosLimpios[[#This Row],[Financial Loss (in Million $) ]]))*1000</f>
        <v>1578000</v>
      </c>
      <c r="M1636" s="11" t="str">
        <f>IF(DatosLimpios[[#This Row],[Perdida economica UNK]]&gt;4000000,"Alta", IF(DatosLimpios[[#This Row],[Perdida economica UNK]]&gt;100000,"Media", "Baja"))</f>
        <v>Media</v>
      </c>
      <c r="N1636" s="18" t="s">
        <v>1684</v>
      </c>
      <c r="O1636" s="3" t="s">
        <v>29</v>
      </c>
      <c r="P1636" s="2">
        <f>IF(DatosLimpios[[#This Row],[Number of Affected Users]]="six hundred",600,VALUE(DatosLimpios[[#This Row],[Number of Affected Users]]))</f>
        <v>733307</v>
      </c>
      <c r="Q1636" s="2">
        <f>IF(DatosLimpios[[#This Row],[Number of Affected Users]]="six hundred",600,VALUE(DatosLimpios[[#This Row],[Number of Affected Users]]))</f>
        <v>733307</v>
      </c>
      <c r="R1636" s="11">
        <f>DatosLimpios[[#This Row],[Perdida economica UNK]] /DatosLimpios[[#This Row],[Nº de Usuarios Afectados]]</f>
        <v>2.1518954544276818</v>
      </c>
      <c r="S1636" s="11" t="str">
        <f>IF(DatosLimpios[[#This Row],[Perdida $ por Usuario]]&gt;100, "Grave",IF(DatosLimpios[[#This Row],[Perdida $ por Usuario]]&gt;40, "Moderada","Leve"))</f>
        <v>Leve</v>
      </c>
      <c r="T1636" s="1" t="str">
        <f t="shared" si="25"/>
        <v>Nation-state</v>
      </c>
      <c r="U1636" s="3" t="s">
        <v>34</v>
      </c>
      <c r="V1636" s="3" t="s">
        <v>49</v>
      </c>
      <c r="W1636" s="2">
        <v>29</v>
      </c>
      <c r="X1636" s="2" t="str">
        <f>IF(DatosLimpios[[#This Row],[Incident Resolution Time (in Hours)]]&gt;50,"Tardia",IF(DatosLimpios[[#This Row],[Incident Resolution Time (in Hours)]]&gt;20,"Media","Rapida" ))</f>
        <v>Media</v>
      </c>
    </row>
    <row r="1637" spans="1:24" x14ac:dyDescent="0.25">
      <c r="A1637" s="2">
        <v>1648</v>
      </c>
      <c r="B1637" s="3" t="s">
        <v>41</v>
      </c>
      <c r="C16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37" s="1" t="str">
        <f>IFERROR(VLOOKUP(DatosLimpios[[#This Row],[Paises]], TablaRegiones[],2,FALSE), "Otra")</f>
        <v>Europa</v>
      </c>
      <c r="E1637" s="2">
        <v>2015</v>
      </c>
      <c r="F1637" s="3" t="s">
        <v>63</v>
      </c>
      <c r="G1637" s="2">
        <f xml:space="preserve"> 2025 -DatosLimpios[[#This Row],[Year]]</f>
        <v>10</v>
      </c>
      <c r="H1637" s="1" t="str">
        <f>IF(TRIM(DatosLimpios[[#This Row],[Attack Type]])="","Unknown",PROPER(TRIM(LOWER(DatosLimpios[[#This Row],[Attack Type]]))))</f>
        <v>Malware</v>
      </c>
      <c r="I1637" s="3" t="s">
        <v>69</v>
      </c>
      <c r="J163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637" s="11">
        <v>7191</v>
      </c>
      <c r="L1637" s="11">
        <f>IF(DatosLimpios[[#This Row],[Financial Loss (in Million $) ]]="",0,ABS(DatosLimpios[[#This Row],[Financial Loss (in Million $) ]]))*1000</f>
        <v>7191000</v>
      </c>
      <c r="M1637" s="11" t="str">
        <f>IF(DatosLimpios[[#This Row],[Perdida economica UNK]]&gt;4000000,"Alta", IF(DatosLimpios[[#This Row],[Perdida economica UNK]]&gt;100000,"Media", "Baja"))</f>
        <v>Alta</v>
      </c>
      <c r="N1637" s="18" t="s">
        <v>1685</v>
      </c>
      <c r="O1637" s="3" t="s">
        <v>36</v>
      </c>
      <c r="P1637" s="2">
        <f>IF(DatosLimpios[[#This Row],[Number of Affected Users]]="six hundred",600,VALUE(DatosLimpios[[#This Row],[Number of Affected Users]]))</f>
        <v>789673</v>
      </c>
      <c r="Q1637" s="2">
        <f>IF(DatosLimpios[[#This Row],[Number of Affected Users]]="six hundred",600,VALUE(DatosLimpios[[#This Row],[Number of Affected Users]]))</f>
        <v>789673</v>
      </c>
      <c r="R1637" s="11">
        <f>DatosLimpios[[#This Row],[Perdida economica UNK]] /DatosLimpios[[#This Row],[Nº de Usuarios Afectados]]</f>
        <v>9.1063009625503213</v>
      </c>
      <c r="S1637" s="11" t="str">
        <f>IF(DatosLimpios[[#This Row],[Perdida $ por Usuario]]&gt;100, "Grave",IF(DatosLimpios[[#This Row],[Perdida $ por Usuario]]&gt;40, "Moderada","Leve"))</f>
        <v>Leve</v>
      </c>
      <c r="T1637" s="1" t="str">
        <f t="shared" si="25"/>
        <v>Unknown</v>
      </c>
      <c r="U1637" s="3" t="s">
        <v>25</v>
      </c>
      <c r="V1637" s="3" t="s">
        <v>37</v>
      </c>
      <c r="W1637" s="2">
        <v>31</v>
      </c>
      <c r="X1637" s="2" t="str">
        <f>IF(DatosLimpios[[#This Row],[Incident Resolution Time (in Hours)]]&gt;50,"Tardia",IF(DatosLimpios[[#This Row],[Incident Resolution Time (in Hours)]]&gt;20,"Media","Rapida" ))</f>
        <v>Media</v>
      </c>
    </row>
    <row r="1638" spans="1:24" x14ac:dyDescent="0.25">
      <c r="A1638" s="2">
        <v>1649</v>
      </c>
      <c r="B1638" s="3" t="s">
        <v>10</v>
      </c>
      <c r="C16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38" s="1" t="str">
        <f>IFERROR(VLOOKUP(DatosLimpios[[#This Row],[Paises]], TablaRegiones[],2,FALSE), "Otra")</f>
        <v>Asia</v>
      </c>
      <c r="E1638" s="2">
        <v>2017</v>
      </c>
      <c r="F1638" s="3" t="s">
        <v>17</v>
      </c>
      <c r="G1638" s="2">
        <f xml:space="preserve"> 2025 -DatosLimpios[[#This Row],[Year]]</f>
        <v>8</v>
      </c>
      <c r="H1638" s="1" t="str">
        <f>IF(TRIM(DatosLimpios[[#This Row],[Attack Type]])="","Unknown",PROPER(TRIM(LOWER(DatosLimpios[[#This Row],[Attack Type]]))))</f>
        <v>Ransomware</v>
      </c>
      <c r="I1638" s="3" t="s">
        <v>12</v>
      </c>
      <c r="J163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38" s="11">
        <v>6493</v>
      </c>
      <c r="L1638" s="11">
        <f>IF(DatosLimpios[[#This Row],[Financial Loss (in Million $) ]]="",0,ABS(DatosLimpios[[#This Row],[Financial Loss (in Million $) ]]))*1000</f>
        <v>6493000</v>
      </c>
      <c r="M1638" s="11" t="str">
        <f>IF(DatosLimpios[[#This Row],[Perdida economica UNK]]&gt;4000000,"Alta", IF(DatosLimpios[[#This Row],[Perdida economica UNK]]&gt;100000,"Media", "Baja"))</f>
        <v>Alta</v>
      </c>
      <c r="N1638" s="18" t="s">
        <v>1686</v>
      </c>
      <c r="O1638" s="3" t="s">
        <v>33</v>
      </c>
      <c r="P1638" s="2">
        <f>IF(DatosLimpios[[#This Row],[Number of Affected Users]]="six hundred",600,VALUE(DatosLimpios[[#This Row],[Number of Affected Users]]))</f>
        <v>159061</v>
      </c>
      <c r="Q1638" s="2">
        <f>IF(DatosLimpios[[#This Row],[Number of Affected Users]]="six hundred",600,VALUE(DatosLimpios[[#This Row],[Number of Affected Users]]))</f>
        <v>159061</v>
      </c>
      <c r="R1638" s="11">
        <f>DatosLimpios[[#This Row],[Perdida economica UNK]] /DatosLimpios[[#This Row],[Nº de Usuarios Afectados]]</f>
        <v>40.820817170770965</v>
      </c>
      <c r="S1638" s="11" t="str">
        <f>IF(DatosLimpios[[#This Row],[Perdida $ por Usuario]]&gt;100, "Grave",IF(DatosLimpios[[#This Row],[Perdida $ por Usuario]]&gt;40, "Moderada","Leve"))</f>
        <v>Moderada</v>
      </c>
      <c r="T1638" s="1" t="str">
        <f t="shared" si="25"/>
        <v>Insider</v>
      </c>
      <c r="U1638" s="3" t="s">
        <v>25</v>
      </c>
      <c r="V1638" s="3" t="s">
        <v>49</v>
      </c>
      <c r="W1638" s="2">
        <v>12</v>
      </c>
      <c r="X1638" s="2" t="str">
        <f>IF(DatosLimpios[[#This Row],[Incident Resolution Time (in Hours)]]&gt;50,"Tardia",IF(DatosLimpios[[#This Row],[Incident Resolution Time (in Hours)]]&gt;20,"Media","Rapida" ))</f>
        <v>Rapida</v>
      </c>
    </row>
    <row r="1639" spans="1:24" x14ac:dyDescent="0.25">
      <c r="A1639" s="2">
        <v>1650</v>
      </c>
      <c r="B1639" s="3" t="s">
        <v>10</v>
      </c>
      <c r="C16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39" s="1" t="str">
        <f>IFERROR(VLOOKUP(DatosLimpios[[#This Row],[Paises]], TablaRegiones[],2,FALSE), "Otra")</f>
        <v>Asia</v>
      </c>
      <c r="E1639" s="2">
        <v>2020</v>
      </c>
      <c r="F1639" s="3" t="s">
        <v>50</v>
      </c>
      <c r="G1639" s="2">
        <f xml:space="preserve"> 2025 -DatosLimpios[[#This Row],[Year]]</f>
        <v>5</v>
      </c>
      <c r="H1639" s="1" t="str">
        <f>IF(TRIM(DatosLimpios[[#This Row],[Attack Type]])="","Unknown",PROPER(TRIM(LOWER(DatosLimpios[[#This Row],[Attack Type]]))))</f>
        <v>Phishing</v>
      </c>
      <c r="I1639" s="3" t="s">
        <v>12</v>
      </c>
      <c r="J163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39" s="11">
        <v>635</v>
      </c>
      <c r="L1639" s="11">
        <f>IF(DatosLimpios[[#This Row],[Financial Loss (in Million $) ]]="",0,ABS(DatosLimpios[[#This Row],[Financial Loss (in Million $) ]]))*1000</f>
        <v>635000</v>
      </c>
      <c r="M1639" s="11" t="str">
        <f>IF(DatosLimpios[[#This Row],[Perdida economica UNK]]&gt;4000000,"Alta", IF(DatosLimpios[[#This Row],[Perdida economica UNK]]&gt;100000,"Media", "Baja"))</f>
        <v>Media</v>
      </c>
      <c r="N1639" s="18" t="s">
        <v>1687</v>
      </c>
      <c r="O1639" s="3" t="s">
        <v>14</v>
      </c>
      <c r="P1639" s="2">
        <f>IF(DatosLimpios[[#This Row],[Number of Affected Users]]="six hundred",600,VALUE(DatosLimpios[[#This Row],[Number of Affected Users]]))</f>
        <v>80748</v>
      </c>
      <c r="Q1639" s="2">
        <f>IF(DatosLimpios[[#This Row],[Number of Affected Users]]="six hundred",600,VALUE(DatosLimpios[[#This Row],[Number of Affected Users]]))</f>
        <v>80748</v>
      </c>
      <c r="R1639" s="11">
        <f>DatosLimpios[[#This Row],[Perdida economica UNK]] /DatosLimpios[[#This Row],[Nº de Usuarios Afectados]]</f>
        <v>7.8639718630802005</v>
      </c>
      <c r="S1639" s="11" t="str">
        <f>IF(DatosLimpios[[#This Row],[Perdida $ por Usuario]]&gt;100, "Grave",IF(DatosLimpios[[#This Row],[Perdida $ por Usuario]]&gt;40, "Moderada","Leve"))</f>
        <v>Leve</v>
      </c>
      <c r="T1639" s="1" t="str">
        <f t="shared" si="25"/>
        <v>Hacker Group</v>
      </c>
      <c r="U1639" s="3" t="s">
        <v>52</v>
      </c>
      <c r="V1639" s="3" t="s">
        <v>57</v>
      </c>
      <c r="W1639" s="2">
        <v>8</v>
      </c>
      <c r="X1639" s="2" t="str">
        <f>IF(DatosLimpios[[#This Row],[Incident Resolution Time (in Hours)]]&gt;50,"Tardia",IF(DatosLimpios[[#This Row],[Incident Resolution Time (in Hours)]]&gt;20,"Media","Rapida" ))</f>
        <v>Rapida</v>
      </c>
    </row>
    <row r="1640" spans="1:24" x14ac:dyDescent="0.25">
      <c r="A1640" s="2">
        <v>1651</v>
      </c>
      <c r="B1640" s="3" t="s">
        <v>26</v>
      </c>
      <c r="C16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40" s="1" t="str">
        <f>IFERROR(VLOOKUP(DatosLimpios[[#This Row],[Paises]], TablaRegiones[],2,FALSE), "Otra")</f>
        <v>Europa</v>
      </c>
      <c r="E1640" s="2">
        <v>2020</v>
      </c>
      <c r="F1640" s="3" t="s">
        <v>22</v>
      </c>
      <c r="G1640" s="2">
        <f xml:space="preserve"> 2025 -DatosLimpios[[#This Row],[Year]]</f>
        <v>5</v>
      </c>
      <c r="H1640" s="1" t="str">
        <f>IF(TRIM(DatosLimpios[[#This Row],[Attack Type]])="","Unknown",PROPER(TRIM(LOWER(DatosLimpios[[#This Row],[Attack Type]]))))</f>
        <v>Man-In-The-Middle</v>
      </c>
      <c r="I1640" s="3" t="s">
        <v>23</v>
      </c>
      <c r="J164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40" s="11">
        <v>8585</v>
      </c>
      <c r="L1640" s="11">
        <f>IF(DatosLimpios[[#This Row],[Financial Loss (in Million $) ]]="",0,ABS(DatosLimpios[[#This Row],[Financial Loss (in Million $) ]]))*1000</f>
        <v>8585000</v>
      </c>
      <c r="M1640" s="11" t="str">
        <f>IF(DatosLimpios[[#This Row],[Perdida economica UNK]]&gt;4000000,"Alta", IF(DatosLimpios[[#This Row],[Perdida economica UNK]]&gt;100000,"Media", "Baja"))</f>
        <v>Alta</v>
      </c>
      <c r="N1640" s="18" t="s">
        <v>1688</v>
      </c>
      <c r="O1640" s="3" t="s">
        <v>36</v>
      </c>
      <c r="P1640" s="2">
        <f>IF(DatosLimpios[[#This Row],[Number of Affected Users]]="six hundred",600,VALUE(DatosLimpios[[#This Row],[Number of Affected Users]]))</f>
        <v>697536</v>
      </c>
      <c r="Q1640" s="2">
        <f>IF(DatosLimpios[[#This Row],[Number of Affected Users]]="six hundred",600,VALUE(DatosLimpios[[#This Row],[Number of Affected Users]]))</f>
        <v>697536</v>
      </c>
      <c r="R1640" s="11">
        <f>DatosLimpios[[#This Row],[Perdida economica UNK]] /DatosLimpios[[#This Row],[Nº de Usuarios Afectados]]</f>
        <v>12.30760849619231</v>
      </c>
      <c r="S1640" s="11" t="str">
        <f>IF(DatosLimpios[[#This Row],[Perdida $ por Usuario]]&gt;100, "Grave",IF(DatosLimpios[[#This Row],[Perdida $ por Usuario]]&gt;40, "Moderada","Leve"))</f>
        <v>Leve</v>
      </c>
      <c r="T1640" s="1" t="str">
        <f t="shared" si="25"/>
        <v>Unknown</v>
      </c>
      <c r="U1640" s="3" t="s">
        <v>34</v>
      </c>
      <c r="V1640" s="3" t="s">
        <v>31</v>
      </c>
      <c r="W1640" s="2">
        <v>72</v>
      </c>
      <c r="X1640" s="2" t="str">
        <f>IF(DatosLimpios[[#This Row],[Incident Resolution Time (in Hours)]]&gt;50,"Tardia",IF(DatosLimpios[[#This Row],[Incident Resolution Time (in Hours)]]&gt;20,"Media","Rapida" ))</f>
        <v>Tardia</v>
      </c>
    </row>
    <row r="1641" spans="1:24" x14ac:dyDescent="0.25">
      <c r="A1641" s="2">
        <v>1652</v>
      </c>
      <c r="B1641" s="3" t="s">
        <v>66</v>
      </c>
      <c r="C16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641" s="1" t="str">
        <f>IFERROR(VLOOKUP(DatosLimpios[[#This Row],[Paises]], TablaRegiones[],2,FALSE), "Otra")</f>
        <v>América</v>
      </c>
      <c r="E1641" s="2">
        <v>2019</v>
      </c>
      <c r="F1641" s="3" t="s">
        <v>42</v>
      </c>
      <c r="G1641" s="2">
        <f xml:space="preserve"> 2025 -DatosLimpios[[#This Row],[Year]]</f>
        <v>6</v>
      </c>
      <c r="H1641" s="1" t="str">
        <f>IF(TRIM(DatosLimpios[[#This Row],[Attack Type]])="","Unknown",PROPER(TRIM(LOWER(DatosLimpios[[#This Row],[Attack Type]]))))</f>
        <v>Sql Injection</v>
      </c>
      <c r="I1641" s="3" t="s">
        <v>47</v>
      </c>
      <c r="J164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41" s="11">
        <v>465</v>
      </c>
      <c r="L1641" s="11">
        <f>IF(DatosLimpios[[#This Row],[Financial Loss (in Million $) ]]="",0,ABS(DatosLimpios[[#This Row],[Financial Loss (in Million $) ]]))*1000</f>
        <v>465000</v>
      </c>
      <c r="M1641" s="11" t="str">
        <f>IF(DatosLimpios[[#This Row],[Perdida economica UNK]]&gt;4000000,"Alta", IF(DatosLimpios[[#This Row],[Perdida economica UNK]]&gt;100000,"Media", "Baja"))</f>
        <v>Media</v>
      </c>
      <c r="N1641" s="18" t="s">
        <v>1689</v>
      </c>
      <c r="O1641" s="3" t="s">
        <v>33</v>
      </c>
      <c r="P1641" s="2">
        <f>IF(DatosLimpios[[#This Row],[Number of Affected Users]]="six hundred",600,VALUE(DatosLimpios[[#This Row],[Number of Affected Users]]))</f>
        <v>748146</v>
      </c>
      <c r="Q1641" s="2">
        <f>IF(DatosLimpios[[#This Row],[Number of Affected Users]]="six hundred",600,VALUE(DatosLimpios[[#This Row],[Number of Affected Users]]))</f>
        <v>748146</v>
      </c>
      <c r="R1641" s="11">
        <f>DatosLimpios[[#This Row],[Perdida economica UNK]] /DatosLimpios[[#This Row],[Nº de Usuarios Afectados]]</f>
        <v>0.6215364380749212</v>
      </c>
      <c r="S1641" s="11" t="str">
        <f>IF(DatosLimpios[[#This Row],[Perdida $ por Usuario]]&gt;100, "Grave",IF(DatosLimpios[[#This Row],[Perdida $ por Usuario]]&gt;40, "Moderada","Leve"))</f>
        <v>Leve</v>
      </c>
      <c r="T1641" s="1" t="str">
        <f t="shared" si="25"/>
        <v>Insider</v>
      </c>
      <c r="U1641" s="3" t="s">
        <v>25</v>
      </c>
      <c r="V1641" s="3" t="s">
        <v>31</v>
      </c>
      <c r="W1641" s="2">
        <v>13</v>
      </c>
      <c r="X1641" s="2" t="str">
        <f>IF(DatosLimpios[[#This Row],[Incident Resolution Time (in Hours)]]&gt;50,"Tardia",IF(DatosLimpios[[#This Row],[Incident Resolution Time (in Hours)]]&gt;20,"Media","Rapida" ))</f>
        <v>Rapida</v>
      </c>
    </row>
    <row r="1642" spans="1:24" x14ac:dyDescent="0.25">
      <c r="A1642" s="2">
        <v>1653</v>
      </c>
      <c r="B1642" s="3" t="s">
        <v>60</v>
      </c>
      <c r="C16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42" s="1" t="str">
        <f>IFERROR(VLOOKUP(DatosLimpios[[#This Row],[Paises]], TablaRegiones[],2,FALSE), "Otra")</f>
        <v>Asia</v>
      </c>
      <c r="E1642" s="2">
        <v>2020</v>
      </c>
      <c r="F1642" s="3" t="s">
        <v>22</v>
      </c>
      <c r="G1642" s="2">
        <f xml:space="preserve"> 2025 -DatosLimpios[[#This Row],[Year]]</f>
        <v>5</v>
      </c>
      <c r="H1642" s="1" t="str">
        <f>IF(TRIM(DatosLimpios[[#This Row],[Attack Type]])="","Unknown",PROPER(TRIM(LOWER(DatosLimpios[[#This Row],[Attack Type]]))))</f>
        <v>Man-In-The-Middle</v>
      </c>
      <c r="I1642" s="3" t="s">
        <v>27</v>
      </c>
      <c r="J164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42" s="11">
        <v>6439</v>
      </c>
      <c r="L1642" s="11">
        <f>IF(DatosLimpios[[#This Row],[Financial Loss (in Million $) ]]="",0,ABS(DatosLimpios[[#This Row],[Financial Loss (in Million $) ]]))*1000</f>
        <v>6439000</v>
      </c>
      <c r="M1642" s="11" t="str">
        <f>IF(DatosLimpios[[#This Row],[Perdida economica UNK]]&gt;4000000,"Alta", IF(DatosLimpios[[#This Row],[Perdida economica UNK]]&gt;100000,"Media", "Baja"))</f>
        <v>Alta</v>
      </c>
      <c r="N1642" s="18" t="s">
        <v>1690</v>
      </c>
      <c r="O1642" s="3" t="s">
        <v>36</v>
      </c>
      <c r="P1642" s="2">
        <f>IF(DatosLimpios[[#This Row],[Number of Affected Users]]="six hundred",600,VALUE(DatosLimpios[[#This Row],[Number of Affected Users]]))</f>
        <v>803579</v>
      </c>
      <c r="Q1642" s="2">
        <f>IF(DatosLimpios[[#This Row],[Number of Affected Users]]="six hundred",600,VALUE(DatosLimpios[[#This Row],[Number of Affected Users]]))</f>
        <v>803579</v>
      </c>
      <c r="R1642" s="11">
        <f>DatosLimpios[[#This Row],[Perdida economica UNK]] /DatosLimpios[[#This Row],[Nº de Usuarios Afectados]]</f>
        <v>8.0129022784318646</v>
      </c>
      <c r="S1642" s="11" t="str">
        <f>IF(DatosLimpios[[#This Row],[Perdida $ por Usuario]]&gt;100, "Grave",IF(DatosLimpios[[#This Row],[Perdida $ por Usuario]]&gt;40, "Moderada","Leve"))</f>
        <v>Leve</v>
      </c>
      <c r="T1642" s="1" t="str">
        <f t="shared" si="25"/>
        <v>Unknown</v>
      </c>
      <c r="U1642" s="3" t="s">
        <v>25</v>
      </c>
      <c r="V1642" s="3" t="s">
        <v>16</v>
      </c>
      <c r="W1642" s="2">
        <v>1</v>
      </c>
      <c r="X1642" s="2" t="str">
        <f>IF(DatosLimpios[[#This Row],[Incident Resolution Time (in Hours)]]&gt;50,"Tardia",IF(DatosLimpios[[#This Row],[Incident Resolution Time (in Hours)]]&gt;20,"Media","Rapida" ))</f>
        <v>Rapida</v>
      </c>
    </row>
    <row r="1643" spans="1:24" x14ac:dyDescent="0.25">
      <c r="A1643" s="2">
        <v>1654</v>
      </c>
      <c r="B1643" s="3" t="s">
        <v>41</v>
      </c>
      <c r="C16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43" s="1" t="str">
        <f>IFERROR(VLOOKUP(DatosLimpios[[#This Row],[Paises]], TablaRegiones[],2,FALSE), "Otra")</f>
        <v>Europa</v>
      </c>
      <c r="E1643" s="2">
        <v>2021</v>
      </c>
      <c r="F1643" s="3" t="s">
        <v>50</v>
      </c>
      <c r="G1643" s="2">
        <f xml:space="preserve"> 2025 -DatosLimpios[[#This Row],[Year]]</f>
        <v>4</v>
      </c>
      <c r="H1643" s="1" t="str">
        <f>IF(TRIM(DatosLimpios[[#This Row],[Attack Type]])="","Unknown",PROPER(TRIM(LOWER(DatosLimpios[[#This Row],[Attack Type]]))))</f>
        <v>Phishing</v>
      </c>
      <c r="I1643" s="3" t="s">
        <v>18</v>
      </c>
      <c r="J164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43" s="11">
        <v>1347</v>
      </c>
      <c r="L1643" s="11">
        <f>IF(DatosLimpios[[#This Row],[Financial Loss (in Million $) ]]="",0,ABS(DatosLimpios[[#This Row],[Financial Loss (in Million $) ]]))*1000</f>
        <v>1347000</v>
      </c>
      <c r="M1643" s="11" t="str">
        <f>IF(DatosLimpios[[#This Row],[Perdida economica UNK]]&gt;4000000,"Alta", IF(DatosLimpios[[#This Row],[Perdida economica UNK]]&gt;100000,"Media", "Baja"))</f>
        <v>Media</v>
      </c>
      <c r="N1643" s="18" t="s">
        <v>1691</v>
      </c>
      <c r="O1643" s="3" t="s">
        <v>33</v>
      </c>
      <c r="P1643" s="2">
        <f>IF(DatosLimpios[[#This Row],[Number of Affected Users]]="six hundred",600,VALUE(DatosLimpios[[#This Row],[Number of Affected Users]]))</f>
        <v>537683</v>
      </c>
      <c r="Q1643" s="2">
        <f>IF(DatosLimpios[[#This Row],[Number of Affected Users]]="six hundred",600,VALUE(DatosLimpios[[#This Row],[Number of Affected Users]]))</f>
        <v>537683</v>
      </c>
      <c r="R1643" s="11">
        <f>DatosLimpios[[#This Row],[Perdida economica UNK]] /DatosLimpios[[#This Row],[Nº de Usuarios Afectados]]</f>
        <v>2.505193580604185</v>
      </c>
      <c r="S1643" s="11" t="str">
        <f>IF(DatosLimpios[[#This Row],[Perdida $ por Usuario]]&gt;100, "Grave",IF(DatosLimpios[[#This Row],[Perdida $ por Usuario]]&gt;40, "Moderada","Leve"))</f>
        <v>Leve</v>
      </c>
      <c r="T1643" s="1" t="str">
        <f t="shared" si="25"/>
        <v>Insider</v>
      </c>
      <c r="U1643" s="3" t="s">
        <v>15</v>
      </c>
      <c r="V1643" s="3" t="s">
        <v>16</v>
      </c>
      <c r="W1643" s="2">
        <v>41</v>
      </c>
      <c r="X1643" s="2" t="str">
        <f>IF(DatosLimpios[[#This Row],[Incident Resolution Time (in Hours)]]&gt;50,"Tardia",IF(DatosLimpios[[#This Row],[Incident Resolution Time (in Hours)]]&gt;20,"Media","Rapida" ))</f>
        <v>Media</v>
      </c>
    </row>
    <row r="1644" spans="1:24" x14ac:dyDescent="0.25">
      <c r="A1644" s="2">
        <v>1655</v>
      </c>
      <c r="B1644" s="3" t="s">
        <v>41</v>
      </c>
      <c r="C16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44" s="1" t="str">
        <f>IFERROR(VLOOKUP(DatosLimpios[[#This Row],[Paises]], TablaRegiones[],2,FALSE), "Otra")</f>
        <v>Europa</v>
      </c>
      <c r="E1644" s="2">
        <v>2020</v>
      </c>
      <c r="F1644" s="3" t="s">
        <v>39</v>
      </c>
      <c r="G1644" s="2">
        <f xml:space="preserve"> 2025 -DatosLimpios[[#This Row],[Year]]</f>
        <v>5</v>
      </c>
      <c r="H1644" s="1" t="str">
        <f>IF(TRIM(DatosLimpios[[#This Row],[Attack Type]])="","Unknown",PROPER(TRIM(LOWER(DatosLimpios[[#This Row],[Attack Type]]))))</f>
        <v>Ddos</v>
      </c>
      <c r="I1644" s="3" t="s">
        <v>18</v>
      </c>
      <c r="J164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44" s="11">
        <v>4072</v>
      </c>
      <c r="L1644" s="11">
        <f>IF(DatosLimpios[[#This Row],[Financial Loss (in Million $) ]]="",0,ABS(DatosLimpios[[#This Row],[Financial Loss (in Million $) ]]))*1000</f>
        <v>4072000</v>
      </c>
      <c r="M1644" s="11" t="str">
        <f>IF(DatosLimpios[[#This Row],[Perdida economica UNK]]&gt;4000000,"Alta", IF(DatosLimpios[[#This Row],[Perdida economica UNK]]&gt;100000,"Media", "Baja"))</f>
        <v>Alta</v>
      </c>
      <c r="N1644" s="18" t="s">
        <v>1692</v>
      </c>
      <c r="O1644" s="3" t="s">
        <v>29</v>
      </c>
      <c r="P1644" s="2">
        <f>IF(DatosLimpios[[#This Row],[Number of Affected Users]]="six hundred",600,VALUE(DatosLimpios[[#This Row],[Number of Affected Users]]))</f>
        <v>743271</v>
      </c>
      <c r="Q1644" s="2">
        <f>IF(DatosLimpios[[#This Row],[Number of Affected Users]]="six hundred",600,VALUE(DatosLimpios[[#This Row],[Number of Affected Users]]))</f>
        <v>743271</v>
      </c>
      <c r="R1644" s="11">
        <f>DatosLimpios[[#This Row],[Perdida economica UNK]] /DatosLimpios[[#This Row],[Nº de Usuarios Afectados]]</f>
        <v>5.4784863125293466</v>
      </c>
      <c r="S1644" s="11" t="str">
        <f>IF(DatosLimpios[[#This Row],[Perdida $ por Usuario]]&gt;100, "Grave",IF(DatosLimpios[[#This Row],[Perdida $ por Usuario]]&gt;40, "Moderada","Leve"))</f>
        <v>Leve</v>
      </c>
      <c r="T1644" s="1" t="str">
        <f t="shared" si="25"/>
        <v>Nation-state</v>
      </c>
      <c r="U1644" s="3" t="s">
        <v>34</v>
      </c>
      <c r="V1644" s="3" t="s">
        <v>49</v>
      </c>
      <c r="W1644" s="2">
        <v>10</v>
      </c>
      <c r="X1644" s="2" t="str">
        <f>IF(DatosLimpios[[#This Row],[Incident Resolution Time (in Hours)]]&gt;50,"Tardia",IF(DatosLimpios[[#This Row],[Incident Resolution Time (in Hours)]]&gt;20,"Media","Rapida" ))</f>
        <v>Rapida</v>
      </c>
    </row>
    <row r="1645" spans="1:24" x14ac:dyDescent="0.25">
      <c r="A1645" s="2">
        <v>1656</v>
      </c>
      <c r="B1645" s="3" t="s">
        <v>58</v>
      </c>
      <c r="C16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645" s="1" t="str">
        <f>IFERROR(VLOOKUP(DatosLimpios[[#This Row],[Paises]], TablaRegiones[],2,FALSE), "Otra")</f>
        <v>Oceanía</v>
      </c>
      <c r="E1645" s="2">
        <v>2018</v>
      </c>
      <c r="F1645" s="3" t="s">
        <v>63</v>
      </c>
      <c r="G1645" s="2">
        <f xml:space="preserve"> 2025 -DatosLimpios[[#This Row],[Year]]</f>
        <v>7</v>
      </c>
      <c r="H1645" s="1" t="str">
        <f>IF(TRIM(DatosLimpios[[#This Row],[Attack Type]])="","Unknown",PROPER(TRIM(LOWER(DatosLimpios[[#This Row],[Attack Type]]))))</f>
        <v>Malware</v>
      </c>
      <c r="I1645" s="3" t="s">
        <v>27</v>
      </c>
      <c r="J164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45" s="11">
        <v>3601</v>
      </c>
      <c r="L1645" s="11">
        <f>IF(DatosLimpios[[#This Row],[Financial Loss (in Million $) ]]="",0,ABS(DatosLimpios[[#This Row],[Financial Loss (in Million $) ]]))*1000</f>
        <v>3601000</v>
      </c>
      <c r="M1645" s="11" t="str">
        <f>IF(DatosLimpios[[#This Row],[Perdida economica UNK]]&gt;4000000,"Alta", IF(DatosLimpios[[#This Row],[Perdida economica UNK]]&gt;100000,"Media", "Baja"))</f>
        <v>Media</v>
      </c>
      <c r="N1645" s="18" t="s">
        <v>1693</v>
      </c>
      <c r="O1645" s="3" t="s">
        <v>36</v>
      </c>
      <c r="P1645" s="2">
        <f>IF(DatosLimpios[[#This Row],[Number of Affected Users]]="six hundred",600,VALUE(DatosLimpios[[#This Row],[Number of Affected Users]]))</f>
        <v>215231</v>
      </c>
      <c r="Q1645" s="2">
        <f>IF(DatosLimpios[[#This Row],[Number of Affected Users]]="six hundred",600,VALUE(DatosLimpios[[#This Row],[Number of Affected Users]]))</f>
        <v>215231</v>
      </c>
      <c r="R1645" s="11">
        <f>DatosLimpios[[#This Row],[Perdida economica UNK]] /DatosLimpios[[#This Row],[Nº de Usuarios Afectados]]</f>
        <v>16.730861260692002</v>
      </c>
      <c r="S1645" s="11" t="str">
        <f>IF(DatosLimpios[[#This Row],[Perdida $ por Usuario]]&gt;100, "Grave",IF(DatosLimpios[[#This Row],[Perdida $ por Usuario]]&gt;40, "Moderada","Leve"))</f>
        <v>Leve</v>
      </c>
      <c r="T1645" s="1" t="str">
        <f t="shared" si="25"/>
        <v>Unknown</v>
      </c>
      <c r="U1645" s="3" t="s">
        <v>52</v>
      </c>
      <c r="V1645" s="3" t="s">
        <v>31</v>
      </c>
      <c r="W1645" s="2">
        <v>49</v>
      </c>
      <c r="X1645" s="2" t="str">
        <f>IF(DatosLimpios[[#This Row],[Incident Resolution Time (in Hours)]]&gt;50,"Tardia",IF(DatosLimpios[[#This Row],[Incident Resolution Time (in Hours)]]&gt;20,"Media","Rapida" ))</f>
        <v>Media</v>
      </c>
    </row>
    <row r="1646" spans="1:24" x14ac:dyDescent="0.25">
      <c r="A1646" s="2">
        <v>1657</v>
      </c>
      <c r="B1646" s="3" t="s">
        <v>26</v>
      </c>
      <c r="C16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46" s="1" t="str">
        <f>IFERROR(VLOOKUP(DatosLimpios[[#This Row],[Paises]], TablaRegiones[],2,FALSE), "Otra")</f>
        <v>Europa</v>
      </c>
      <c r="E1646" s="2">
        <v>2022</v>
      </c>
      <c r="F1646" s="3" t="s">
        <v>50</v>
      </c>
      <c r="G1646" s="2">
        <f xml:space="preserve"> 2025 -DatosLimpios[[#This Row],[Year]]</f>
        <v>3</v>
      </c>
      <c r="H1646" s="1" t="str">
        <f>IF(TRIM(DatosLimpios[[#This Row],[Attack Type]])="","Unknown",PROPER(TRIM(LOWER(DatosLimpios[[#This Row],[Attack Type]]))))</f>
        <v>Phishing</v>
      </c>
      <c r="I1646" s="3" t="s">
        <v>46</v>
      </c>
      <c r="J164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46" s="11">
        <v>5789</v>
      </c>
      <c r="L1646" s="11">
        <f>IF(DatosLimpios[[#This Row],[Financial Loss (in Million $) ]]="",0,ABS(DatosLimpios[[#This Row],[Financial Loss (in Million $) ]]))*1000</f>
        <v>5789000</v>
      </c>
      <c r="M1646" s="11" t="str">
        <f>IF(DatosLimpios[[#This Row],[Perdida economica UNK]]&gt;4000000,"Alta", IF(DatosLimpios[[#This Row],[Perdida economica UNK]]&gt;100000,"Media", "Baja"))</f>
        <v>Alta</v>
      </c>
      <c r="N1646" s="18" t="s">
        <v>1694</v>
      </c>
      <c r="O1646" s="3" t="s">
        <v>29</v>
      </c>
      <c r="P1646" s="2">
        <f>IF(DatosLimpios[[#This Row],[Number of Affected Users]]="six hundred",600,VALUE(DatosLimpios[[#This Row],[Number of Affected Users]]))</f>
        <v>135941</v>
      </c>
      <c r="Q1646" s="2">
        <f>IF(DatosLimpios[[#This Row],[Number of Affected Users]]="six hundred",600,VALUE(DatosLimpios[[#This Row],[Number of Affected Users]]))</f>
        <v>135941</v>
      </c>
      <c r="R1646" s="11">
        <f>DatosLimpios[[#This Row],[Perdida economica UNK]] /DatosLimpios[[#This Row],[Nº de Usuarios Afectados]]</f>
        <v>42.584650694051099</v>
      </c>
      <c r="S1646" s="11" t="str">
        <f>IF(DatosLimpios[[#This Row],[Perdida $ por Usuario]]&gt;100, "Grave",IF(DatosLimpios[[#This Row],[Perdida $ por Usuario]]&gt;40, "Moderada","Leve"))</f>
        <v>Moderada</v>
      </c>
      <c r="T1646" s="1" t="str">
        <f t="shared" si="25"/>
        <v>Nation-state</v>
      </c>
      <c r="U1646" s="3" t="s">
        <v>34</v>
      </c>
      <c r="V1646" s="3" t="s">
        <v>31</v>
      </c>
      <c r="W1646" s="2">
        <v>7</v>
      </c>
      <c r="X1646" s="2" t="str">
        <f>IF(DatosLimpios[[#This Row],[Incident Resolution Time (in Hours)]]&gt;50,"Tardia",IF(DatosLimpios[[#This Row],[Incident Resolution Time (in Hours)]]&gt;20,"Media","Rapida" ))</f>
        <v>Rapida</v>
      </c>
    </row>
    <row r="1647" spans="1:24" x14ac:dyDescent="0.25">
      <c r="A1647" s="2">
        <v>1658</v>
      </c>
      <c r="B1647" s="3" t="s">
        <v>87</v>
      </c>
      <c r="C16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47" s="1" t="str">
        <f>IFERROR(VLOOKUP(DatosLimpios[[#This Row],[Paises]], TablaRegiones[],2,FALSE), "Otra")</f>
        <v>América</v>
      </c>
      <c r="E1647" s="2">
        <v>2017</v>
      </c>
      <c r="F1647" s="3" t="s">
        <v>50</v>
      </c>
      <c r="G1647" s="2">
        <f xml:space="preserve"> 2025 -DatosLimpios[[#This Row],[Year]]</f>
        <v>8</v>
      </c>
      <c r="H1647" s="1" t="str">
        <f>IF(TRIM(DatosLimpios[[#This Row],[Attack Type]])="","Unknown",PROPER(TRIM(LOWER(DatosLimpios[[#This Row],[Attack Type]]))))</f>
        <v>Phishing</v>
      </c>
      <c r="I1647" s="3" t="s">
        <v>23</v>
      </c>
      <c r="J164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47" s="11">
        <v>795</v>
      </c>
      <c r="L1647" s="11">
        <f>IF(DatosLimpios[[#This Row],[Financial Loss (in Million $) ]]="",0,ABS(DatosLimpios[[#This Row],[Financial Loss (in Million $) ]]))*1000</f>
        <v>795000</v>
      </c>
      <c r="M1647" s="11" t="str">
        <f>IF(DatosLimpios[[#This Row],[Perdida economica UNK]]&gt;4000000,"Alta", IF(DatosLimpios[[#This Row],[Perdida economica UNK]]&gt;100000,"Media", "Baja"))</f>
        <v>Media</v>
      </c>
      <c r="N1647" s="18" t="s">
        <v>1695</v>
      </c>
      <c r="O1647" s="3" t="s">
        <v>14</v>
      </c>
      <c r="P1647" s="2">
        <f>IF(DatosLimpios[[#This Row],[Number of Affected Users]]="six hundred",600,VALUE(DatosLimpios[[#This Row],[Number of Affected Users]]))</f>
        <v>362478</v>
      </c>
      <c r="Q1647" s="2">
        <f>IF(DatosLimpios[[#This Row],[Number of Affected Users]]="six hundred",600,VALUE(DatosLimpios[[#This Row],[Number of Affected Users]]))</f>
        <v>362478</v>
      </c>
      <c r="R1647" s="11">
        <f>DatosLimpios[[#This Row],[Perdida economica UNK]] /DatosLimpios[[#This Row],[Nº de Usuarios Afectados]]</f>
        <v>2.1932365550460995</v>
      </c>
      <c r="S1647" s="11" t="str">
        <f>IF(DatosLimpios[[#This Row],[Perdida $ por Usuario]]&gt;100, "Grave",IF(DatosLimpios[[#This Row],[Perdida $ por Usuario]]&gt;40, "Moderada","Leve"))</f>
        <v>Leve</v>
      </c>
      <c r="T1647" s="1" t="str">
        <f t="shared" si="25"/>
        <v>Hacker Group</v>
      </c>
      <c r="U1647" s="3" t="s">
        <v>52</v>
      </c>
      <c r="V1647" s="3" t="s">
        <v>57</v>
      </c>
      <c r="W1647" s="2">
        <v>67</v>
      </c>
      <c r="X1647" s="2" t="str">
        <f>IF(DatosLimpios[[#This Row],[Incident Resolution Time (in Hours)]]&gt;50,"Tardia",IF(DatosLimpios[[#This Row],[Incident Resolution Time (in Hours)]]&gt;20,"Media","Rapida" ))</f>
        <v>Tardia</v>
      </c>
    </row>
    <row r="1648" spans="1:24" x14ac:dyDescent="0.25">
      <c r="A1648" s="2">
        <v>1659</v>
      </c>
      <c r="B1648" s="3" t="s">
        <v>60</v>
      </c>
      <c r="C16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48" s="1" t="str">
        <f>IFERROR(VLOOKUP(DatosLimpios[[#This Row],[Paises]], TablaRegiones[],2,FALSE), "Otra")</f>
        <v>Asia</v>
      </c>
      <c r="E1648" s="2">
        <v>2022</v>
      </c>
      <c r="F1648" s="3" t="s">
        <v>39</v>
      </c>
      <c r="G1648" s="2">
        <f xml:space="preserve"> 2025 -DatosLimpios[[#This Row],[Year]]</f>
        <v>3</v>
      </c>
      <c r="H1648" s="1" t="str">
        <f>IF(TRIM(DatosLimpios[[#This Row],[Attack Type]])="","Unknown",PROPER(TRIM(LOWER(DatosLimpios[[#This Row],[Attack Type]]))))</f>
        <v>Ddos</v>
      </c>
      <c r="I1648" s="3" t="s">
        <v>12</v>
      </c>
      <c r="J164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48" s="11">
        <v>1389</v>
      </c>
      <c r="L1648" s="11">
        <f>IF(DatosLimpios[[#This Row],[Financial Loss (in Million $) ]]="",0,ABS(DatosLimpios[[#This Row],[Financial Loss (in Million $) ]]))*1000</f>
        <v>1389000</v>
      </c>
      <c r="M1648" s="11" t="str">
        <f>IF(DatosLimpios[[#This Row],[Perdida economica UNK]]&gt;4000000,"Alta", IF(DatosLimpios[[#This Row],[Perdida economica UNK]]&gt;100000,"Media", "Baja"))</f>
        <v>Media</v>
      </c>
      <c r="N1648" s="18" t="s">
        <v>1696</v>
      </c>
      <c r="O1648" s="3" t="s">
        <v>29</v>
      </c>
      <c r="P1648" s="2">
        <f>IF(DatosLimpios[[#This Row],[Number of Affected Users]]="six hundred",600,VALUE(DatosLimpios[[#This Row],[Number of Affected Users]]))</f>
        <v>537149</v>
      </c>
      <c r="Q1648" s="2">
        <f>IF(DatosLimpios[[#This Row],[Number of Affected Users]]="six hundred",600,VALUE(DatosLimpios[[#This Row],[Number of Affected Users]]))</f>
        <v>537149</v>
      </c>
      <c r="R1648" s="11">
        <f>DatosLimpios[[#This Row],[Perdida economica UNK]] /DatosLimpios[[#This Row],[Nº de Usuarios Afectados]]</f>
        <v>2.5858746828161272</v>
      </c>
      <c r="S1648" s="11" t="str">
        <f>IF(DatosLimpios[[#This Row],[Perdida $ por Usuario]]&gt;100, "Grave",IF(DatosLimpios[[#This Row],[Perdida $ por Usuario]]&gt;40, "Moderada","Leve"))</f>
        <v>Leve</v>
      </c>
      <c r="T1648" s="1" t="str">
        <f t="shared" si="25"/>
        <v>Nation-state</v>
      </c>
      <c r="U1648" s="3" t="s">
        <v>15</v>
      </c>
      <c r="V1648" s="3" t="s">
        <v>16</v>
      </c>
      <c r="W1648" s="2">
        <v>54</v>
      </c>
      <c r="X1648" s="2" t="str">
        <f>IF(DatosLimpios[[#This Row],[Incident Resolution Time (in Hours)]]&gt;50,"Tardia",IF(DatosLimpios[[#This Row],[Incident Resolution Time (in Hours)]]&gt;20,"Media","Rapida" ))</f>
        <v>Tardia</v>
      </c>
    </row>
    <row r="1649" spans="1:24" x14ac:dyDescent="0.25">
      <c r="A1649" s="2">
        <v>1660</v>
      </c>
      <c r="B1649" s="3" t="s">
        <v>10</v>
      </c>
      <c r="C16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49" s="1" t="str">
        <f>IFERROR(VLOOKUP(DatosLimpios[[#This Row],[Paises]], TablaRegiones[],2,FALSE), "Otra")</f>
        <v>Asia</v>
      </c>
      <c r="E1649" s="2">
        <v>2016</v>
      </c>
      <c r="F1649" s="3" t="s">
        <v>42</v>
      </c>
      <c r="G1649" s="2">
        <f xml:space="preserve"> 2025 -DatosLimpios[[#This Row],[Year]]</f>
        <v>9</v>
      </c>
      <c r="H1649" s="1" t="str">
        <f>IF(TRIM(DatosLimpios[[#This Row],[Attack Type]])="","Unknown",PROPER(TRIM(LOWER(DatosLimpios[[#This Row],[Attack Type]]))))</f>
        <v>Sql Injection</v>
      </c>
      <c r="I1649" s="3" t="s">
        <v>18</v>
      </c>
      <c r="J164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49" s="11">
        <v>9628</v>
      </c>
      <c r="L1649" s="11">
        <f>IF(DatosLimpios[[#This Row],[Financial Loss (in Million $) ]]="",0,ABS(DatosLimpios[[#This Row],[Financial Loss (in Million $) ]]))*1000</f>
        <v>9628000</v>
      </c>
      <c r="M1649" s="11" t="str">
        <f>IF(DatosLimpios[[#This Row],[Perdida economica UNK]]&gt;4000000,"Alta", IF(DatosLimpios[[#This Row],[Perdida economica UNK]]&gt;100000,"Media", "Baja"))</f>
        <v>Alta</v>
      </c>
      <c r="N1649" s="18" t="s">
        <v>1697</v>
      </c>
      <c r="O1649" s="3" t="s">
        <v>33</v>
      </c>
      <c r="P1649" s="2">
        <f>IF(DatosLimpios[[#This Row],[Number of Affected Users]]="six hundred",600,VALUE(DatosLimpios[[#This Row],[Number of Affected Users]]))</f>
        <v>162061</v>
      </c>
      <c r="Q1649" s="2">
        <f>IF(DatosLimpios[[#This Row],[Number of Affected Users]]="six hundred",600,VALUE(DatosLimpios[[#This Row],[Number of Affected Users]]))</f>
        <v>162061</v>
      </c>
      <c r="R1649" s="11">
        <f>DatosLimpios[[#This Row],[Perdida economica UNK]] /DatosLimpios[[#This Row],[Nº de Usuarios Afectados]]</f>
        <v>59.409728435589066</v>
      </c>
      <c r="S1649" s="11" t="str">
        <f>IF(DatosLimpios[[#This Row],[Perdida $ por Usuario]]&gt;100, "Grave",IF(DatosLimpios[[#This Row],[Perdida $ por Usuario]]&gt;40, "Moderada","Leve"))</f>
        <v>Moderada</v>
      </c>
      <c r="T1649" s="1" t="str">
        <f t="shared" si="25"/>
        <v>Insider</v>
      </c>
      <c r="U1649" s="3" t="s">
        <v>52</v>
      </c>
      <c r="V1649" s="3" t="s">
        <v>49</v>
      </c>
      <c r="W1649" s="2">
        <v>32</v>
      </c>
      <c r="X1649" s="2" t="str">
        <f>IF(DatosLimpios[[#This Row],[Incident Resolution Time (in Hours)]]&gt;50,"Tardia",IF(DatosLimpios[[#This Row],[Incident Resolution Time (in Hours)]]&gt;20,"Media","Rapida" ))</f>
        <v>Media</v>
      </c>
    </row>
    <row r="1650" spans="1:24" x14ac:dyDescent="0.25">
      <c r="A1650" s="2">
        <v>1661</v>
      </c>
      <c r="B1650" s="3" t="s">
        <v>10</v>
      </c>
      <c r="C16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50" s="1" t="str">
        <f>IFERROR(VLOOKUP(DatosLimpios[[#This Row],[Paises]], TablaRegiones[],2,FALSE), "Otra")</f>
        <v>Asia</v>
      </c>
      <c r="E1650" s="2">
        <v>2016</v>
      </c>
      <c r="F1650" s="3" t="s">
        <v>17</v>
      </c>
      <c r="G1650" s="2">
        <f xml:space="preserve"> 2025 -DatosLimpios[[#This Row],[Year]]</f>
        <v>9</v>
      </c>
      <c r="H1650" s="1" t="str">
        <f>IF(TRIM(DatosLimpios[[#This Row],[Attack Type]])="","Unknown",PROPER(TRIM(LOWER(DatosLimpios[[#This Row],[Attack Type]]))))</f>
        <v>Ransomware</v>
      </c>
      <c r="I1650" s="3" t="s">
        <v>46</v>
      </c>
      <c r="J165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50" s="11">
        <v>9463</v>
      </c>
      <c r="L1650" s="11">
        <f>IF(DatosLimpios[[#This Row],[Financial Loss (in Million $) ]]="",0,ABS(DatosLimpios[[#This Row],[Financial Loss (in Million $) ]]))*1000</f>
        <v>9463000</v>
      </c>
      <c r="M1650" s="11" t="str">
        <f>IF(DatosLimpios[[#This Row],[Perdida economica UNK]]&gt;4000000,"Alta", IF(DatosLimpios[[#This Row],[Perdida economica UNK]]&gt;100000,"Media", "Baja"))</f>
        <v>Alta</v>
      </c>
      <c r="N1650" s="18" t="s">
        <v>1698</v>
      </c>
      <c r="O1650" s="3" t="s">
        <v>14</v>
      </c>
      <c r="P1650" s="2">
        <f>IF(DatosLimpios[[#This Row],[Number of Affected Users]]="six hundred",600,VALUE(DatosLimpios[[#This Row],[Number of Affected Users]]))</f>
        <v>455702</v>
      </c>
      <c r="Q1650" s="2">
        <f>IF(DatosLimpios[[#This Row],[Number of Affected Users]]="six hundred",600,VALUE(DatosLimpios[[#This Row],[Number of Affected Users]]))</f>
        <v>455702</v>
      </c>
      <c r="R1650" s="11">
        <f>DatosLimpios[[#This Row],[Perdida economica UNK]] /DatosLimpios[[#This Row],[Nº de Usuarios Afectados]]</f>
        <v>20.765763591118759</v>
      </c>
      <c r="S1650" s="11" t="str">
        <f>IF(DatosLimpios[[#This Row],[Perdida $ por Usuario]]&gt;100, "Grave",IF(DatosLimpios[[#This Row],[Perdida $ por Usuario]]&gt;40, "Moderada","Leve"))</f>
        <v>Leve</v>
      </c>
      <c r="T1650" s="1" t="str">
        <f t="shared" si="25"/>
        <v>Hacker Group</v>
      </c>
      <c r="U1650" s="3" t="s">
        <v>25</v>
      </c>
      <c r="V1650" s="3" t="s">
        <v>37</v>
      </c>
      <c r="W1650" s="2">
        <v>5</v>
      </c>
      <c r="X1650" s="2" t="str">
        <f>IF(DatosLimpios[[#This Row],[Incident Resolution Time (in Hours)]]&gt;50,"Tardia",IF(DatosLimpios[[#This Row],[Incident Resolution Time (in Hours)]]&gt;20,"Media","Rapida" ))</f>
        <v>Rapida</v>
      </c>
    </row>
    <row r="1651" spans="1:24" x14ac:dyDescent="0.25">
      <c r="A1651" s="2">
        <v>1662</v>
      </c>
      <c r="B1651" s="3" t="s">
        <v>26</v>
      </c>
      <c r="C16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51" s="1" t="str">
        <f>IFERROR(VLOOKUP(DatosLimpios[[#This Row],[Paises]], TablaRegiones[],2,FALSE), "Otra")</f>
        <v>Europa</v>
      </c>
      <c r="E1651" s="2">
        <v>2021</v>
      </c>
      <c r="F1651" s="3" t="s">
        <v>17</v>
      </c>
      <c r="G1651" s="2">
        <f xml:space="preserve"> 2025 -DatosLimpios[[#This Row],[Year]]</f>
        <v>4</v>
      </c>
      <c r="H1651" s="1" t="str">
        <f>IF(TRIM(DatosLimpios[[#This Row],[Attack Type]])="","Unknown",PROPER(TRIM(LOWER(DatosLimpios[[#This Row],[Attack Type]]))))</f>
        <v>Ransomware</v>
      </c>
      <c r="I1651" s="3" t="s">
        <v>27</v>
      </c>
      <c r="J165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51" s="11">
        <v>1326</v>
      </c>
      <c r="L1651" s="11">
        <f>IF(DatosLimpios[[#This Row],[Financial Loss (in Million $) ]]="",0,ABS(DatosLimpios[[#This Row],[Financial Loss (in Million $) ]]))*1000</f>
        <v>1326000</v>
      </c>
      <c r="M1651" s="11" t="str">
        <f>IF(DatosLimpios[[#This Row],[Perdida economica UNK]]&gt;4000000,"Alta", IF(DatosLimpios[[#This Row],[Perdida economica UNK]]&gt;100000,"Media", "Baja"))</f>
        <v>Media</v>
      </c>
      <c r="N1651" s="18" t="s">
        <v>1699</v>
      </c>
      <c r="O1651" s="3" t="s">
        <v>29</v>
      </c>
      <c r="P1651" s="2">
        <f>IF(DatosLimpios[[#This Row],[Number of Affected Users]]="six hundred",600,VALUE(DatosLimpios[[#This Row],[Number of Affected Users]]))</f>
        <v>448367</v>
      </c>
      <c r="Q1651" s="2">
        <f>IF(DatosLimpios[[#This Row],[Number of Affected Users]]="six hundred",600,VALUE(DatosLimpios[[#This Row],[Number of Affected Users]]))</f>
        <v>448367</v>
      </c>
      <c r="R1651" s="11">
        <f>DatosLimpios[[#This Row],[Perdida economica UNK]] /DatosLimpios[[#This Row],[Nº de Usuarios Afectados]]</f>
        <v>2.9573987380873259</v>
      </c>
      <c r="S1651" s="11" t="str">
        <f>IF(DatosLimpios[[#This Row],[Perdida $ por Usuario]]&gt;100, "Grave",IF(DatosLimpios[[#This Row],[Perdida $ por Usuario]]&gt;40, "Moderada","Leve"))</f>
        <v>Leve</v>
      </c>
      <c r="T1651" s="1" t="str">
        <f t="shared" si="25"/>
        <v>Nation-state</v>
      </c>
      <c r="U1651" s="3" t="s">
        <v>34</v>
      </c>
      <c r="V1651" s="3" t="s">
        <v>31</v>
      </c>
      <c r="W1651" s="2">
        <v>7</v>
      </c>
      <c r="X1651" s="2" t="str">
        <f>IF(DatosLimpios[[#This Row],[Incident Resolution Time (in Hours)]]&gt;50,"Tardia",IF(DatosLimpios[[#This Row],[Incident Resolution Time (in Hours)]]&gt;20,"Media","Rapida" ))</f>
        <v>Rapida</v>
      </c>
    </row>
    <row r="1652" spans="1:24" x14ac:dyDescent="0.25">
      <c r="A1652" s="2">
        <v>1663</v>
      </c>
      <c r="B1652" s="3" t="s">
        <v>41</v>
      </c>
      <c r="C16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52" s="1" t="str">
        <f>IFERROR(VLOOKUP(DatosLimpios[[#This Row],[Paises]], TablaRegiones[],2,FALSE), "Otra")</f>
        <v>Europa</v>
      </c>
      <c r="E1652" s="2">
        <v>2019</v>
      </c>
      <c r="F1652" s="3" t="s">
        <v>63</v>
      </c>
      <c r="G1652" s="2">
        <f xml:space="preserve"> 2025 -DatosLimpios[[#This Row],[Year]]</f>
        <v>6</v>
      </c>
      <c r="H1652" s="1" t="str">
        <f>IF(TRIM(DatosLimpios[[#This Row],[Attack Type]])="","Unknown",PROPER(TRIM(LOWER(DatosLimpios[[#This Row],[Attack Type]]))))</f>
        <v>Malware</v>
      </c>
      <c r="I1652" s="3" t="s">
        <v>18</v>
      </c>
      <c r="J165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52" s="11">
        <v>2192</v>
      </c>
      <c r="L1652" s="11">
        <f>IF(DatosLimpios[[#This Row],[Financial Loss (in Million $) ]]="",0,ABS(DatosLimpios[[#This Row],[Financial Loss (in Million $) ]]))*1000</f>
        <v>2192000</v>
      </c>
      <c r="M1652" s="11" t="str">
        <f>IF(DatosLimpios[[#This Row],[Perdida economica UNK]]&gt;4000000,"Alta", IF(DatosLimpios[[#This Row],[Perdida economica UNK]]&gt;100000,"Media", "Baja"))</f>
        <v>Media</v>
      </c>
      <c r="N1652" s="18" t="s">
        <v>1700</v>
      </c>
      <c r="O1652" s="3" t="s">
        <v>29</v>
      </c>
      <c r="P1652" s="2">
        <f>IF(DatosLimpios[[#This Row],[Number of Affected Users]]="six hundred",600,VALUE(DatosLimpios[[#This Row],[Number of Affected Users]]))</f>
        <v>603904</v>
      </c>
      <c r="Q1652" s="2">
        <f>IF(DatosLimpios[[#This Row],[Number of Affected Users]]="six hundred",600,VALUE(DatosLimpios[[#This Row],[Number of Affected Users]]))</f>
        <v>603904</v>
      </c>
      <c r="R1652" s="11">
        <f>DatosLimpios[[#This Row],[Perdida economica UNK]] /DatosLimpios[[#This Row],[Nº de Usuarios Afectados]]</f>
        <v>3.6297159813480286</v>
      </c>
      <c r="S1652" s="11" t="str">
        <f>IF(DatosLimpios[[#This Row],[Perdida $ por Usuario]]&gt;100, "Grave",IF(DatosLimpios[[#This Row],[Perdida $ por Usuario]]&gt;40, "Moderada","Leve"))</f>
        <v>Leve</v>
      </c>
      <c r="T1652" s="1" t="str">
        <f t="shared" si="25"/>
        <v>Nation-state</v>
      </c>
      <c r="U1652" s="3" t="s">
        <v>15</v>
      </c>
      <c r="V1652" s="3" t="s">
        <v>49</v>
      </c>
      <c r="W1652" s="2">
        <v>38</v>
      </c>
      <c r="X1652" s="2" t="str">
        <f>IF(DatosLimpios[[#This Row],[Incident Resolution Time (in Hours)]]&gt;50,"Tardia",IF(DatosLimpios[[#This Row],[Incident Resolution Time (in Hours)]]&gt;20,"Media","Rapida" ))</f>
        <v>Media</v>
      </c>
    </row>
    <row r="1653" spans="1:24" x14ac:dyDescent="0.25">
      <c r="A1653" s="2">
        <v>1664</v>
      </c>
      <c r="B1653" s="3" t="s">
        <v>41</v>
      </c>
      <c r="C16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53" s="1" t="str">
        <f>IFERROR(VLOOKUP(DatosLimpios[[#This Row],[Paises]], TablaRegiones[],2,FALSE), "Otra")</f>
        <v>Europa</v>
      </c>
      <c r="E1653" s="2">
        <v>2016</v>
      </c>
      <c r="F1653" s="3" t="s">
        <v>63</v>
      </c>
      <c r="G1653" s="2">
        <f xml:space="preserve"> 2025 -DatosLimpios[[#This Row],[Year]]</f>
        <v>9</v>
      </c>
      <c r="H1653" s="1" t="str">
        <f>IF(TRIM(DatosLimpios[[#This Row],[Attack Type]])="","Unknown",PROPER(TRIM(LOWER(DatosLimpios[[#This Row],[Attack Type]]))))</f>
        <v>Malware</v>
      </c>
      <c r="I1653" s="3" t="s">
        <v>23</v>
      </c>
      <c r="J165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53" s="11">
        <v>8181</v>
      </c>
      <c r="L1653" s="11">
        <f>IF(DatosLimpios[[#This Row],[Financial Loss (in Million $) ]]="",0,ABS(DatosLimpios[[#This Row],[Financial Loss (in Million $) ]]))*1000</f>
        <v>8181000</v>
      </c>
      <c r="M1653" s="11" t="str">
        <f>IF(DatosLimpios[[#This Row],[Perdida economica UNK]]&gt;4000000,"Alta", IF(DatosLimpios[[#This Row],[Perdida economica UNK]]&gt;100000,"Media", "Baja"))</f>
        <v>Alta</v>
      </c>
      <c r="N1653" s="18" t="s">
        <v>1701</v>
      </c>
      <c r="O1653" s="3" t="s">
        <v>14</v>
      </c>
      <c r="P1653" s="2">
        <f>IF(DatosLimpios[[#This Row],[Number of Affected Users]]="six hundred",600,VALUE(DatosLimpios[[#This Row],[Number of Affected Users]]))</f>
        <v>331741</v>
      </c>
      <c r="Q1653" s="2">
        <f>IF(DatosLimpios[[#This Row],[Number of Affected Users]]="six hundred",600,VALUE(DatosLimpios[[#This Row],[Number of Affected Users]]))</f>
        <v>331741</v>
      </c>
      <c r="R1653" s="11">
        <f>DatosLimpios[[#This Row],[Perdida economica UNK]] /DatosLimpios[[#This Row],[Nº de Usuarios Afectados]]</f>
        <v>24.66080466387935</v>
      </c>
      <c r="S1653" s="11" t="str">
        <f>IF(DatosLimpios[[#This Row],[Perdida $ por Usuario]]&gt;100, "Grave",IF(DatosLimpios[[#This Row],[Perdida $ por Usuario]]&gt;40, "Moderada","Leve"))</f>
        <v>Leve</v>
      </c>
      <c r="T1653" s="1" t="str">
        <f t="shared" si="25"/>
        <v>Hacker Group</v>
      </c>
      <c r="U1653" s="3" t="s">
        <v>34</v>
      </c>
      <c r="V1653" s="3" t="s">
        <v>37</v>
      </c>
      <c r="W1653" s="2">
        <v>29</v>
      </c>
      <c r="X1653" s="2" t="str">
        <f>IF(DatosLimpios[[#This Row],[Incident Resolution Time (in Hours)]]&gt;50,"Tardia",IF(DatosLimpios[[#This Row],[Incident Resolution Time (in Hours)]]&gt;20,"Media","Rapida" ))</f>
        <v>Media</v>
      </c>
    </row>
    <row r="1654" spans="1:24" x14ac:dyDescent="0.25">
      <c r="A1654" s="2">
        <v>1665</v>
      </c>
      <c r="B1654" s="3" t="s">
        <v>71</v>
      </c>
      <c r="C16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54" s="1" t="str">
        <f>IFERROR(VLOOKUP(DatosLimpios[[#This Row],[Paises]], TablaRegiones[],2,FALSE), "Otra")</f>
        <v>Asia</v>
      </c>
      <c r="E1654" s="2">
        <v>2023</v>
      </c>
      <c r="F1654" s="3" t="s">
        <v>17</v>
      </c>
      <c r="G1654" s="2">
        <f xml:space="preserve"> 2025 -DatosLimpios[[#This Row],[Year]]</f>
        <v>2</v>
      </c>
      <c r="H1654" s="1" t="str">
        <f>IF(TRIM(DatosLimpios[[#This Row],[Attack Type]])="","Unknown",PROPER(TRIM(LOWER(DatosLimpios[[#This Row],[Attack Type]]))))</f>
        <v>Ransomware</v>
      </c>
      <c r="I1654" s="3" t="s">
        <v>12</v>
      </c>
      <c r="J165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54" s="11">
        <v>5879</v>
      </c>
      <c r="L1654" s="11">
        <f>IF(DatosLimpios[[#This Row],[Financial Loss (in Million $) ]]="",0,ABS(DatosLimpios[[#This Row],[Financial Loss (in Million $) ]]))*1000</f>
        <v>5879000</v>
      </c>
      <c r="M1654" s="11" t="str">
        <f>IF(DatosLimpios[[#This Row],[Perdida economica UNK]]&gt;4000000,"Alta", IF(DatosLimpios[[#This Row],[Perdida economica UNK]]&gt;100000,"Media", "Baja"))</f>
        <v>Alta</v>
      </c>
      <c r="N1654" s="18" t="s">
        <v>1702</v>
      </c>
      <c r="O1654" s="3" t="s">
        <v>14</v>
      </c>
      <c r="P1654" s="2">
        <f>IF(DatosLimpios[[#This Row],[Number of Affected Users]]="six hundred",600,VALUE(DatosLimpios[[#This Row],[Number of Affected Users]]))</f>
        <v>983506</v>
      </c>
      <c r="Q1654" s="2">
        <f>IF(DatosLimpios[[#This Row],[Number of Affected Users]]="six hundred",600,VALUE(DatosLimpios[[#This Row],[Number of Affected Users]]))</f>
        <v>983506</v>
      </c>
      <c r="R1654" s="11">
        <f>DatosLimpios[[#This Row],[Perdida economica UNK]] /DatosLimpios[[#This Row],[Nº de Usuarios Afectados]]</f>
        <v>5.9775944427385292</v>
      </c>
      <c r="S1654" s="11" t="str">
        <f>IF(DatosLimpios[[#This Row],[Perdida $ por Usuario]]&gt;100, "Grave",IF(DatosLimpios[[#This Row],[Perdida $ por Usuario]]&gt;40, "Moderada","Leve"))</f>
        <v>Leve</v>
      </c>
      <c r="T1654" s="1" t="str">
        <f t="shared" si="25"/>
        <v>Hacker Group</v>
      </c>
      <c r="U1654" s="3" t="s">
        <v>34</v>
      </c>
      <c r="V1654" s="3" t="s">
        <v>31</v>
      </c>
      <c r="W1654" s="2">
        <v>35</v>
      </c>
      <c r="X1654" s="2" t="str">
        <f>IF(DatosLimpios[[#This Row],[Incident Resolution Time (in Hours)]]&gt;50,"Tardia",IF(DatosLimpios[[#This Row],[Incident Resolution Time (in Hours)]]&gt;20,"Media","Rapida" ))</f>
        <v>Media</v>
      </c>
    </row>
    <row r="1655" spans="1:24" x14ac:dyDescent="0.25">
      <c r="A1655" s="2">
        <v>1666</v>
      </c>
      <c r="B1655" s="3" t="s">
        <v>10</v>
      </c>
      <c r="C16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55" s="1" t="str">
        <f>IFERROR(VLOOKUP(DatosLimpios[[#This Row],[Paises]], TablaRegiones[],2,FALSE), "Otra")</f>
        <v>Asia</v>
      </c>
      <c r="E1655" s="2">
        <v>2015</v>
      </c>
      <c r="F1655" s="3" t="s">
        <v>50</v>
      </c>
      <c r="G1655" s="2">
        <f xml:space="preserve"> 2025 -DatosLimpios[[#This Row],[Year]]</f>
        <v>10</v>
      </c>
      <c r="H1655" s="1" t="str">
        <f>IF(TRIM(DatosLimpios[[#This Row],[Attack Type]])="","Unknown",PROPER(TRIM(LOWER(DatosLimpios[[#This Row],[Attack Type]]))))</f>
        <v>Phishing</v>
      </c>
      <c r="I1655" s="3" t="s">
        <v>18</v>
      </c>
      <c r="J165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55" s="11">
        <v>1472</v>
      </c>
      <c r="L1655" s="11">
        <f>IF(DatosLimpios[[#This Row],[Financial Loss (in Million $) ]]="",0,ABS(DatosLimpios[[#This Row],[Financial Loss (in Million $) ]]))*1000</f>
        <v>1472000</v>
      </c>
      <c r="M1655" s="11" t="str">
        <f>IF(DatosLimpios[[#This Row],[Perdida economica UNK]]&gt;4000000,"Alta", IF(DatosLimpios[[#This Row],[Perdida economica UNK]]&gt;100000,"Media", "Baja"))</f>
        <v>Media</v>
      </c>
      <c r="N1655" s="18" t="s">
        <v>1703</v>
      </c>
      <c r="O1655" s="3" t="s">
        <v>33</v>
      </c>
      <c r="P1655" s="2">
        <f>IF(DatosLimpios[[#This Row],[Number of Affected Users]]="six hundred",600,VALUE(DatosLimpios[[#This Row],[Number of Affected Users]]))</f>
        <v>914743</v>
      </c>
      <c r="Q1655" s="2">
        <f>IF(DatosLimpios[[#This Row],[Number of Affected Users]]="six hundred",600,VALUE(DatosLimpios[[#This Row],[Number of Affected Users]]))</f>
        <v>914743</v>
      </c>
      <c r="R1655" s="11">
        <f>DatosLimpios[[#This Row],[Perdida economica UNK]] /DatosLimpios[[#This Row],[Nº de Usuarios Afectados]]</f>
        <v>1.6091951509877638</v>
      </c>
      <c r="S1655" s="11" t="str">
        <f>IF(DatosLimpios[[#This Row],[Perdida $ por Usuario]]&gt;100, "Grave",IF(DatosLimpios[[#This Row],[Perdida $ por Usuario]]&gt;40, "Moderada","Leve"))</f>
        <v>Leve</v>
      </c>
      <c r="T1655" s="1" t="str">
        <f t="shared" si="25"/>
        <v>Insider</v>
      </c>
      <c r="U1655" s="3" t="s">
        <v>34</v>
      </c>
      <c r="V1655" s="3" t="s">
        <v>31</v>
      </c>
      <c r="W1655" s="2">
        <v>69</v>
      </c>
      <c r="X1655" s="2" t="str">
        <f>IF(DatosLimpios[[#This Row],[Incident Resolution Time (in Hours)]]&gt;50,"Tardia",IF(DatosLimpios[[#This Row],[Incident Resolution Time (in Hours)]]&gt;20,"Media","Rapida" ))</f>
        <v>Tardia</v>
      </c>
    </row>
    <row r="1656" spans="1:24" x14ac:dyDescent="0.25">
      <c r="A1656" s="2">
        <v>1667</v>
      </c>
      <c r="B1656" s="3" t="s">
        <v>32</v>
      </c>
      <c r="C16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656" s="1" t="str">
        <f>IFERROR(VLOOKUP(DatosLimpios[[#This Row],[Paises]], TablaRegiones[],2,FALSE), "Otra")</f>
        <v>Europa</v>
      </c>
      <c r="E1656" s="2">
        <v>2022</v>
      </c>
      <c r="F1656" s="3" t="s">
        <v>63</v>
      </c>
      <c r="G1656" s="2">
        <f xml:space="preserve"> 2025 -DatosLimpios[[#This Row],[Year]]</f>
        <v>3</v>
      </c>
      <c r="H1656" s="1" t="str">
        <f>IF(TRIM(DatosLimpios[[#This Row],[Attack Type]])="","Unknown",PROPER(TRIM(LOWER(DatosLimpios[[#This Row],[Attack Type]]))))</f>
        <v>Malware</v>
      </c>
      <c r="I1656" s="3" t="s">
        <v>46</v>
      </c>
      <c r="J165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56" s="11">
        <v>597</v>
      </c>
      <c r="L1656" s="11">
        <f>IF(DatosLimpios[[#This Row],[Financial Loss (in Million $) ]]="",0,ABS(DatosLimpios[[#This Row],[Financial Loss (in Million $) ]]))*1000</f>
        <v>597000</v>
      </c>
      <c r="M1656" s="11" t="str">
        <f>IF(DatosLimpios[[#This Row],[Perdida economica UNK]]&gt;4000000,"Alta", IF(DatosLimpios[[#This Row],[Perdida economica UNK]]&gt;100000,"Media", "Baja"))</f>
        <v>Media</v>
      </c>
      <c r="N1656" s="18" t="s">
        <v>1704</v>
      </c>
      <c r="O1656" s="3" t="s">
        <v>33</v>
      </c>
      <c r="P1656" s="2">
        <f>IF(DatosLimpios[[#This Row],[Number of Affected Users]]="six hundred",600,VALUE(DatosLimpios[[#This Row],[Number of Affected Users]]))</f>
        <v>258587</v>
      </c>
      <c r="Q1656" s="2">
        <f>IF(DatosLimpios[[#This Row],[Number of Affected Users]]="six hundred",600,VALUE(DatosLimpios[[#This Row],[Number of Affected Users]]))</f>
        <v>258587</v>
      </c>
      <c r="R1656" s="11">
        <f>DatosLimpios[[#This Row],[Perdida economica UNK]] /DatosLimpios[[#This Row],[Nº de Usuarios Afectados]]</f>
        <v>2.3087007467506102</v>
      </c>
      <c r="S1656" s="11" t="str">
        <f>IF(DatosLimpios[[#This Row],[Perdida $ por Usuario]]&gt;100, "Grave",IF(DatosLimpios[[#This Row],[Perdida $ por Usuario]]&gt;40, "Moderada","Leve"))</f>
        <v>Leve</v>
      </c>
      <c r="T1656" s="1" t="str">
        <f t="shared" si="25"/>
        <v>Insider</v>
      </c>
      <c r="U1656" s="3" t="s">
        <v>34</v>
      </c>
      <c r="V1656" s="3" t="s">
        <v>16</v>
      </c>
      <c r="W1656" s="2">
        <v>7</v>
      </c>
      <c r="X1656" s="2" t="str">
        <f>IF(DatosLimpios[[#This Row],[Incident Resolution Time (in Hours)]]&gt;50,"Tardia",IF(DatosLimpios[[#This Row],[Incident Resolution Time (in Hours)]]&gt;20,"Media","Rapida" ))</f>
        <v>Rapida</v>
      </c>
    </row>
    <row r="1657" spans="1:24" x14ac:dyDescent="0.25">
      <c r="A1657" s="2">
        <v>1668</v>
      </c>
      <c r="B1657" s="3" t="s">
        <v>66</v>
      </c>
      <c r="C16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657" s="1" t="str">
        <f>IFERROR(VLOOKUP(DatosLimpios[[#This Row],[Paises]], TablaRegiones[],2,FALSE), "Otra")</f>
        <v>América</v>
      </c>
      <c r="E1657" s="2">
        <v>2020</v>
      </c>
      <c r="F1657" s="3" t="s">
        <v>22</v>
      </c>
      <c r="G1657" s="2">
        <f xml:space="preserve"> 2025 -DatosLimpios[[#This Row],[Year]]</f>
        <v>5</v>
      </c>
      <c r="H1657" s="1" t="str">
        <f>IF(TRIM(DatosLimpios[[#This Row],[Attack Type]])="","Unknown",PROPER(TRIM(LOWER(DatosLimpios[[#This Row],[Attack Type]]))))</f>
        <v>Man-In-The-Middle</v>
      </c>
      <c r="I1657" s="3" t="s">
        <v>18</v>
      </c>
      <c r="J165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57" s="11">
        <v>1626</v>
      </c>
      <c r="L1657" s="11">
        <f>IF(DatosLimpios[[#This Row],[Financial Loss (in Million $) ]]="",0,ABS(DatosLimpios[[#This Row],[Financial Loss (in Million $) ]]))*1000</f>
        <v>1626000</v>
      </c>
      <c r="M1657" s="11" t="str">
        <f>IF(DatosLimpios[[#This Row],[Perdida economica UNK]]&gt;4000000,"Alta", IF(DatosLimpios[[#This Row],[Perdida economica UNK]]&gt;100000,"Media", "Baja"))</f>
        <v>Media</v>
      </c>
      <c r="N1657" s="18" t="s">
        <v>1705</v>
      </c>
      <c r="O1657" s="3" t="s">
        <v>33</v>
      </c>
      <c r="P1657" s="2">
        <f>IF(DatosLimpios[[#This Row],[Number of Affected Users]]="six hundred",600,VALUE(DatosLimpios[[#This Row],[Number of Affected Users]]))</f>
        <v>527964</v>
      </c>
      <c r="Q1657" s="2">
        <f>IF(DatosLimpios[[#This Row],[Number of Affected Users]]="six hundred",600,VALUE(DatosLimpios[[#This Row],[Number of Affected Users]]))</f>
        <v>527964</v>
      </c>
      <c r="R1657" s="11">
        <f>DatosLimpios[[#This Row],[Perdida economica UNK]] /DatosLimpios[[#This Row],[Nº de Usuarios Afectados]]</f>
        <v>3.0797554378707641</v>
      </c>
      <c r="S1657" s="11" t="str">
        <f>IF(DatosLimpios[[#This Row],[Perdida $ por Usuario]]&gt;100, "Grave",IF(DatosLimpios[[#This Row],[Perdida $ por Usuario]]&gt;40, "Moderada","Leve"))</f>
        <v>Leve</v>
      </c>
      <c r="T1657" s="1" t="str">
        <f t="shared" si="25"/>
        <v>Insider</v>
      </c>
      <c r="U1657" s="3" t="s">
        <v>52</v>
      </c>
      <c r="V1657" s="3" t="s">
        <v>49</v>
      </c>
      <c r="W1657" s="2">
        <v>28</v>
      </c>
      <c r="X1657" s="2" t="str">
        <f>IF(DatosLimpios[[#This Row],[Incident Resolution Time (in Hours)]]&gt;50,"Tardia",IF(DatosLimpios[[#This Row],[Incident Resolution Time (in Hours)]]&gt;20,"Media","Rapida" ))</f>
        <v>Media</v>
      </c>
    </row>
    <row r="1658" spans="1:24" x14ac:dyDescent="0.25">
      <c r="A1658" s="2">
        <v>1669</v>
      </c>
      <c r="B1658" s="3" t="s">
        <v>66</v>
      </c>
      <c r="C16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658" s="1" t="str">
        <f>IFERROR(VLOOKUP(DatosLimpios[[#This Row],[Paises]], TablaRegiones[],2,FALSE), "Otra")</f>
        <v>América</v>
      </c>
      <c r="E1658" s="2">
        <v>2015</v>
      </c>
      <c r="F1658" s="3" t="s">
        <v>50</v>
      </c>
      <c r="G1658" s="2">
        <f xml:space="preserve"> 2025 -DatosLimpios[[#This Row],[Year]]</f>
        <v>10</v>
      </c>
      <c r="H1658" s="1" t="str">
        <f>IF(TRIM(DatosLimpios[[#This Row],[Attack Type]])="","Unknown",PROPER(TRIM(LOWER(DatosLimpios[[#This Row],[Attack Type]]))))</f>
        <v>Phishing</v>
      </c>
      <c r="I1658" s="3" t="s">
        <v>46</v>
      </c>
      <c r="J165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58" s="11">
        <v>2961</v>
      </c>
      <c r="L1658" s="11">
        <f>IF(DatosLimpios[[#This Row],[Financial Loss (in Million $) ]]="",0,ABS(DatosLimpios[[#This Row],[Financial Loss (in Million $) ]]))*1000</f>
        <v>2961000</v>
      </c>
      <c r="M1658" s="11" t="str">
        <f>IF(DatosLimpios[[#This Row],[Perdida economica UNK]]&gt;4000000,"Alta", IF(DatosLimpios[[#This Row],[Perdida economica UNK]]&gt;100000,"Media", "Baja"))</f>
        <v>Media</v>
      </c>
      <c r="N1658" s="18" t="s">
        <v>1706</v>
      </c>
      <c r="O1658" s="3" t="s">
        <v>36</v>
      </c>
      <c r="P1658" s="2">
        <f>IF(DatosLimpios[[#This Row],[Number of Affected Users]]="six hundred",600,VALUE(DatosLimpios[[#This Row],[Number of Affected Users]]))</f>
        <v>593384</v>
      </c>
      <c r="Q1658" s="2">
        <f>IF(DatosLimpios[[#This Row],[Number of Affected Users]]="six hundred",600,VALUE(DatosLimpios[[#This Row],[Number of Affected Users]]))</f>
        <v>593384</v>
      </c>
      <c r="R1658" s="11">
        <f>DatosLimpios[[#This Row],[Perdida economica UNK]] /DatosLimpios[[#This Row],[Nº de Usuarios Afectados]]</f>
        <v>4.9900233238509966</v>
      </c>
      <c r="S1658" s="11" t="str">
        <f>IF(DatosLimpios[[#This Row],[Perdida $ por Usuario]]&gt;100, "Grave",IF(DatosLimpios[[#This Row],[Perdida $ por Usuario]]&gt;40, "Moderada","Leve"))</f>
        <v>Leve</v>
      </c>
      <c r="T1658" s="1" t="str">
        <f t="shared" ref="T1658:T1720" si="26">IF(O1658="","Unknown",O1658)</f>
        <v>Unknown</v>
      </c>
      <c r="U1658" s="3" t="s">
        <v>52</v>
      </c>
      <c r="V1658" s="3" t="s">
        <v>49</v>
      </c>
      <c r="W1658" s="2">
        <v>65</v>
      </c>
      <c r="X1658" s="2" t="str">
        <f>IF(DatosLimpios[[#This Row],[Incident Resolution Time (in Hours)]]&gt;50,"Tardia",IF(DatosLimpios[[#This Row],[Incident Resolution Time (in Hours)]]&gt;20,"Media","Rapida" ))</f>
        <v>Tardia</v>
      </c>
    </row>
    <row r="1659" spans="1:24" x14ac:dyDescent="0.25">
      <c r="A1659" s="2">
        <v>1670</v>
      </c>
      <c r="B1659" s="3" t="s">
        <v>26</v>
      </c>
      <c r="C16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59" s="1" t="str">
        <f>IFERROR(VLOOKUP(DatosLimpios[[#This Row],[Paises]], TablaRegiones[],2,FALSE), "Otra")</f>
        <v>Europa</v>
      </c>
      <c r="E1659" s="2">
        <v>2023</v>
      </c>
      <c r="F1659" s="3" t="s">
        <v>63</v>
      </c>
      <c r="G1659" s="2">
        <f xml:space="preserve"> 2025 -DatosLimpios[[#This Row],[Year]]</f>
        <v>2</v>
      </c>
      <c r="H1659" s="1" t="str">
        <f>IF(TRIM(DatosLimpios[[#This Row],[Attack Type]])="","Unknown",PROPER(TRIM(LOWER(DatosLimpios[[#This Row],[Attack Type]]))))</f>
        <v>Malware</v>
      </c>
      <c r="I1659" s="3" t="s">
        <v>23</v>
      </c>
      <c r="J165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59" s="11">
        <v>8238</v>
      </c>
      <c r="L1659" s="11">
        <f>IF(DatosLimpios[[#This Row],[Financial Loss (in Million $) ]]="",0,ABS(DatosLimpios[[#This Row],[Financial Loss (in Million $) ]]))*1000</f>
        <v>8238000</v>
      </c>
      <c r="M1659" s="11" t="str">
        <f>IF(DatosLimpios[[#This Row],[Perdida economica UNK]]&gt;4000000,"Alta", IF(DatosLimpios[[#This Row],[Perdida economica UNK]]&gt;100000,"Media", "Baja"))</f>
        <v>Alta</v>
      </c>
      <c r="N1659" s="18" t="s">
        <v>1707</v>
      </c>
      <c r="O1659" s="3" t="s">
        <v>33</v>
      </c>
      <c r="P1659" s="2">
        <f>IF(DatosLimpios[[#This Row],[Number of Affected Users]]="six hundred",600,VALUE(DatosLimpios[[#This Row],[Number of Affected Users]]))</f>
        <v>386972</v>
      </c>
      <c r="Q1659" s="2">
        <f>IF(DatosLimpios[[#This Row],[Number of Affected Users]]="six hundred",600,VALUE(DatosLimpios[[#This Row],[Number of Affected Users]]))</f>
        <v>386972</v>
      </c>
      <c r="R1659" s="11">
        <f>DatosLimpios[[#This Row],[Perdida economica UNK]] /DatosLimpios[[#This Row],[Nº de Usuarios Afectados]]</f>
        <v>21.288361948668122</v>
      </c>
      <c r="S1659" s="11" t="str">
        <f>IF(DatosLimpios[[#This Row],[Perdida $ por Usuario]]&gt;100, "Grave",IF(DatosLimpios[[#This Row],[Perdida $ por Usuario]]&gt;40, "Moderada","Leve"))</f>
        <v>Leve</v>
      </c>
      <c r="T1659" s="1" t="str">
        <f t="shared" si="26"/>
        <v>Insider</v>
      </c>
      <c r="U1659" s="3" t="s">
        <v>15</v>
      </c>
      <c r="V1659" s="3" t="s">
        <v>31</v>
      </c>
      <c r="W1659" s="2">
        <v>56</v>
      </c>
      <c r="X1659" s="2" t="str">
        <f>IF(DatosLimpios[[#This Row],[Incident Resolution Time (in Hours)]]&gt;50,"Tardia",IF(DatosLimpios[[#This Row],[Incident Resolution Time (in Hours)]]&gt;20,"Media","Rapida" ))</f>
        <v>Tardia</v>
      </c>
    </row>
    <row r="1660" spans="1:24" x14ac:dyDescent="0.25">
      <c r="A1660" s="2">
        <v>1671</v>
      </c>
      <c r="B1660" s="3" t="s">
        <v>10</v>
      </c>
      <c r="C16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60" s="1" t="str">
        <f>IFERROR(VLOOKUP(DatosLimpios[[#This Row],[Paises]], TablaRegiones[],2,FALSE), "Otra")</f>
        <v>Asia</v>
      </c>
      <c r="E1660" s="2">
        <v>2017</v>
      </c>
      <c r="F1660" s="3" t="s">
        <v>39</v>
      </c>
      <c r="G1660" s="2">
        <f xml:space="preserve"> 2025 -DatosLimpios[[#This Row],[Year]]</f>
        <v>8</v>
      </c>
      <c r="H1660" s="1" t="str">
        <f>IF(TRIM(DatosLimpios[[#This Row],[Attack Type]])="","Unknown",PROPER(TRIM(LOWER(DatosLimpios[[#This Row],[Attack Type]]))))</f>
        <v>Ddos</v>
      </c>
      <c r="I1660" s="3" t="s">
        <v>47</v>
      </c>
      <c r="J166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60" s="11">
        <v>9649</v>
      </c>
      <c r="L1660" s="11">
        <f>IF(DatosLimpios[[#This Row],[Financial Loss (in Million $) ]]="",0,ABS(DatosLimpios[[#This Row],[Financial Loss (in Million $) ]]))*1000</f>
        <v>9649000</v>
      </c>
      <c r="M1660" s="11" t="str">
        <f>IF(DatosLimpios[[#This Row],[Perdida economica UNK]]&gt;4000000,"Alta", IF(DatosLimpios[[#This Row],[Perdida economica UNK]]&gt;100000,"Media", "Baja"))</f>
        <v>Alta</v>
      </c>
      <c r="N1660" s="18" t="s">
        <v>1708</v>
      </c>
      <c r="O1660" s="3" t="s">
        <v>33</v>
      </c>
      <c r="P1660" s="2">
        <f>IF(DatosLimpios[[#This Row],[Number of Affected Users]]="six hundred",600,VALUE(DatosLimpios[[#This Row],[Number of Affected Users]]))</f>
        <v>644339</v>
      </c>
      <c r="Q1660" s="2">
        <f>IF(DatosLimpios[[#This Row],[Number of Affected Users]]="six hundred",600,VALUE(DatosLimpios[[#This Row],[Number of Affected Users]]))</f>
        <v>644339</v>
      </c>
      <c r="R1660" s="11">
        <f>DatosLimpios[[#This Row],[Perdida economica UNK]] /DatosLimpios[[#This Row],[Nº de Usuarios Afectados]]</f>
        <v>14.975036432685279</v>
      </c>
      <c r="S1660" s="11" t="str">
        <f>IF(DatosLimpios[[#This Row],[Perdida $ por Usuario]]&gt;100, "Grave",IF(DatosLimpios[[#This Row],[Perdida $ por Usuario]]&gt;40, "Moderada","Leve"))</f>
        <v>Leve</v>
      </c>
      <c r="T1660" s="1" t="str">
        <f t="shared" si="26"/>
        <v>Insider</v>
      </c>
      <c r="U1660" s="3" t="s">
        <v>15</v>
      </c>
      <c r="V1660" s="3" t="s">
        <v>37</v>
      </c>
      <c r="W1660" s="2">
        <v>71</v>
      </c>
      <c r="X1660" s="2" t="str">
        <f>IF(DatosLimpios[[#This Row],[Incident Resolution Time (in Hours)]]&gt;50,"Tardia",IF(DatosLimpios[[#This Row],[Incident Resolution Time (in Hours)]]&gt;20,"Media","Rapida" ))</f>
        <v>Tardia</v>
      </c>
    </row>
    <row r="1661" spans="1:24" x14ac:dyDescent="0.25">
      <c r="A1661" s="2">
        <v>1672</v>
      </c>
      <c r="B1661" s="3" t="s">
        <v>66</v>
      </c>
      <c r="C16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661" s="1" t="str">
        <f>IFERROR(VLOOKUP(DatosLimpios[[#This Row],[Paises]], TablaRegiones[],2,FALSE), "Otra")</f>
        <v>América</v>
      </c>
      <c r="E1661" s="2">
        <v>2024</v>
      </c>
      <c r="F1661" s="3" t="s">
        <v>39</v>
      </c>
      <c r="G1661" s="2">
        <f xml:space="preserve"> 2025 -DatosLimpios[[#This Row],[Year]]</f>
        <v>1</v>
      </c>
      <c r="H1661" s="1" t="str">
        <f>IF(TRIM(DatosLimpios[[#This Row],[Attack Type]])="","Unknown",PROPER(TRIM(LOWER(DatosLimpios[[#This Row],[Attack Type]]))))</f>
        <v>Ddos</v>
      </c>
      <c r="I1661" s="3" t="s">
        <v>47</v>
      </c>
      <c r="J166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61" s="11">
        <v>7639</v>
      </c>
      <c r="L1661" s="11">
        <f>IF(DatosLimpios[[#This Row],[Financial Loss (in Million $) ]]="",0,ABS(DatosLimpios[[#This Row],[Financial Loss (in Million $) ]]))*1000</f>
        <v>7639000</v>
      </c>
      <c r="M1661" s="11" t="str">
        <f>IF(DatosLimpios[[#This Row],[Perdida economica UNK]]&gt;4000000,"Alta", IF(DatosLimpios[[#This Row],[Perdida economica UNK]]&gt;100000,"Media", "Baja"))</f>
        <v>Alta</v>
      </c>
      <c r="N1661" s="18" t="s">
        <v>1709</v>
      </c>
      <c r="O1661" s="3" t="s">
        <v>33</v>
      </c>
      <c r="P1661" s="2">
        <f>IF(DatosLimpios[[#This Row],[Number of Affected Users]]="six hundred",600,VALUE(DatosLimpios[[#This Row],[Number of Affected Users]]))</f>
        <v>782425</v>
      </c>
      <c r="Q1661" s="2">
        <f>IF(DatosLimpios[[#This Row],[Number of Affected Users]]="six hundred",600,VALUE(DatosLimpios[[#This Row],[Number of Affected Users]]))</f>
        <v>782425</v>
      </c>
      <c r="R1661" s="11">
        <f>DatosLimpios[[#This Row],[Perdida economica UNK]] /DatosLimpios[[#This Row],[Nº de Usuarios Afectados]]</f>
        <v>9.7632360929162534</v>
      </c>
      <c r="S1661" s="11" t="str">
        <f>IF(DatosLimpios[[#This Row],[Perdida $ por Usuario]]&gt;100, "Grave",IF(DatosLimpios[[#This Row],[Perdida $ por Usuario]]&gt;40, "Moderada","Leve"))</f>
        <v>Leve</v>
      </c>
      <c r="T1661" s="1" t="str">
        <f t="shared" si="26"/>
        <v>Insider</v>
      </c>
      <c r="U1661" s="3" t="s">
        <v>25</v>
      </c>
      <c r="V1661" s="3" t="s">
        <v>57</v>
      </c>
      <c r="W1661" s="2">
        <v>13</v>
      </c>
      <c r="X1661" s="2" t="str">
        <f>IF(DatosLimpios[[#This Row],[Incident Resolution Time (in Hours)]]&gt;50,"Tardia",IF(DatosLimpios[[#This Row],[Incident Resolution Time (in Hours)]]&gt;20,"Media","Rapida" ))</f>
        <v>Rapida</v>
      </c>
    </row>
    <row r="1662" spans="1:24" x14ac:dyDescent="0.25">
      <c r="A1662" s="2">
        <v>1673</v>
      </c>
      <c r="B1662" s="3" t="s">
        <v>60</v>
      </c>
      <c r="C16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62" s="1" t="str">
        <f>IFERROR(VLOOKUP(DatosLimpios[[#This Row],[Paises]], TablaRegiones[],2,FALSE), "Otra")</f>
        <v>Asia</v>
      </c>
      <c r="E1662" s="2">
        <v>2024</v>
      </c>
      <c r="F1662" s="3" t="s">
        <v>42</v>
      </c>
      <c r="G1662" s="2">
        <f xml:space="preserve"> 2025 -DatosLimpios[[#This Row],[Year]]</f>
        <v>1</v>
      </c>
      <c r="H1662" s="1" t="str">
        <f>IF(TRIM(DatosLimpios[[#This Row],[Attack Type]])="","Unknown",PROPER(TRIM(LOWER(DatosLimpios[[#This Row],[Attack Type]]))))</f>
        <v>Sql Injection</v>
      </c>
      <c r="I1662" s="3" t="s">
        <v>46</v>
      </c>
      <c r="J166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62" s="11">
        <v>7998</v>
      </c>
      <c r="L1662" s="11">
        <f>IF(DatosLimpios[[#This Row],[Financial Loss (in Million $) ]]="",0,ABS(DatosLimpios[[#This Row],[Financial Loss (in Million $) ]]))*1000</f>
        <v>7998000</v>
      </c>
      <c r="M1662" s="11" t="str">
        <f>IF(DatosLimpios[[#This Row],[Perdida economica UNK]]&gt;4000000,"Alta", IF(DatosLimpios[[#This Row],[Perdida economica UNK]]&gt;100000,"Media", "Baja"))</f>
        <v>Alta</v>
      </c>
      <c r="N1662" s="18" t="s">
        <v>1710</v>
      </c>
      <c r="O1662" s="3" t="s">
        <v>29</v>
      </c>
      <c r="P1662" s="2">
        <f>IF(DatosLimpios[[#This Row],[Number of Affected Users]]="six hundred",600,VALUE(DatosLimpios[[#This Row],[Number of Affected Users]]))</f>
        <v>84185</v>
      </c>
      <c r="Q1662" s="2">
        <f>IF(DatosLimpios[[#This Row],[Number of Affected Users]]="six hundred",600,VALUE(DatosLimpios[[#This Row],[Number of Affected Users]]))</f>
        <v>84185</v>
      </c>
      <c r="R1662" s="11">
        <f>DatosLimpios[[#This Row],[Perdida economica UNK]] /DatosLimpios[[#This Row],[Nº de Usuarios Afectados]]</f>
        <v>95.005048405297856</v>
      </c>
      <c r="S1662" s="11" t="str">
        <f>IF(DatosLimpios[[#This Row],[Perdida $ por Usuario]]&gt;100, "Grave",IF(DatosLimpios[[#This Row],[Perdida $ por Usuario]]&gt;40, "Moderada","Leve"))</f>
        <v>Moderada</v>
      </c>
      <c r="T1662" s="1" t="str">
        <f t="shared" si="26"/>
        <v>Nation-state</v>
      </c>
      <c r="U1662" s="3" t="s">
        <v>25</v>
      </c>
      <c r="V1662" s="3" t="s">
        <v>16</v>
      </c>
      <c r="W1662" s="2">
        <v>2</v>
      </c>
      <c r="X1662" s="2" t="str">
        <f>IF(DatosLimpios[[#This Row],[Incident Resolution Time (in Hours)]]&gt;50,"Tardia",IF(DatosLimpios[[#This Row],[Incident Resolution Time (in Hours)]]&gt;20,"Media","Rapida" ))</f>
        <v>Rapida</v>
      </c>
    </row>
    <row r="1663" spans="1:24" x14ac:dyDescent="0.25">
      <c r="A1663" s="2">
        <v>1674</v>
      </c>
      <c r="B1663" s="3" t="s">
        <v>26</v>
      </c>
      <c r="C16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63" s="1" t="str">
        <f>IFERROR(VLOOKUP(DatosLimpios[[#This Row],[Paises]], TablaRegiones[],2,FALSE), "Otra")</f>
        <v>Europa</v>
      </c>
      <c r="E1663" s="2">
        <v>2022</v>
      </c>
      <c r="F1663" s="3" t="s">
        <v>63</v>
      </c>
      <c r="G1663" s="2">
        <f xml:space="preserve"> 2025 -DatosLimpios[[#This Row],[Year]]</f>
        <v>3</v>
      </c>
      <c r="H1663" s="1" t="str">
        <f>IF(TRIM(DatosLimpios[[#This Row],[Attack Type]])="","Unknown",PROPER(TRIM(LOWER(DatosLimpios[[#This Row],[Attack Type]]))))</f>
        <v>Malware</v>
      </c>
      <c r="I1663" s="3" t="s">
        <v>47</v>
      </c>
      <c r="J166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63" s="11">
        <v>9165</v>
      </c>
      <c r="L1663" s="11">
        <f>IF(DatosLimpios[[#This Row],[Financial Loss (in Million $) ]]="",0,ABS(DatosLimpios[[#This Row],[Financial Loss (in Million $) ]]))*1000</f>
        <v>9165000</v>
      </c>
      <c r="M1663" s="11" t="str">
        <f>IF(DatosLimpios[[#This Row],[Perdida economica UNK]]&gt;4000000,"Alta", IF(DatosLimpios[[#This Row],[Perdida economica UNK]]&gt;100000,"Media", "Baja"))</f>
        <v>Alta</v>
      </c>
      <c r="N1663" s="18" t="s">
        <v>1711</v>
      </c>
      <c r="O1663" s="3" t="s">
        <v>33</v>
      </c>
      <c r="P1663" s="2">
        <f>IF(DatosLimpios[[#This Row],[Number of Affected Users]]="six hundred",600,VALUE(DatosLimpios[[#This Row],[Number of Affected Users]]))</f>
        <v>337120</v>
      </c>
      <c r="Q1663" s="2">
        <f>IF(DatosLimpios[[#This Row],[Number of Affected Users]]="six hundred",600,VALUE(DatosLimpios[[#This Row],[Number of Affected Users]]))</f>
        <v>337120</v>
      </c>
      <c r="R1663" s="11">
        <f>DatosLimpios[[#This Row],[Perdida economica UNK]] /DatosLimpios[[#This Row],[Nº de Usuarios Afectados]]</f>
        <v>27.186165163739915</v>
      </c>
      <c r="S1663" s="11" t="str">
        <f>IF(DatosLimpios[[#This Row],[Perdida $ por Usuario]]&gt;100, "Grave",IF(DatosLimpios[[#This Row],[Perdida $ por Usuario]]&gt;40, "Moderada","Leve"))</f>
        <v>Leve</v>
      </c>
      <c r="T1663" s="1" t="str">
        <f t="shared" si="26"/>
        <v>Insider</v>
      </c>
      <c r="U1663" s="3" t="s">
        <v>25</v>
      </c>
      <c r="V1663" s="3" t="s">
        <v>49</v>
      </c>
      <c r="W1663" s="2">
        <v>59</v>
      </c>
      <c r="X1663" s="2" t="str">
        <f>IF(DatosLimpios[[#This Row],[Incident Resolution Time (in Hours)]]&gt;50,"Tardia",IF(DatosLimpios[[#This Row],[Incident Resolution Time (in Hours)]]&gt;20,"Media","Rapida" ))</f>
        <v>Tardia</v>
      </c>
    </row>
    <row r="1664" spans="1:24" x14ac:dyDescent="0.25">
      <c r="A1664" s="2">
        <v>1675</v>
      </c>
      <c r="B1664" s="3" t="s">
        <v>26</v>
      </c>
      <c r="C16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64" s="1" t="str">
        <f>IFERROR(VLOOKUP(DatosLimpios[[#This Row],[Paises]], TablaRegiones[],2,FALSE), "Otra")</f>
        <v>Europa</v>
      </c>
      <c r="E1664" s="2">
        <v>2020</v>
      </c>
      <c r="F1664" s="3" t="s">
        <v>50</v>
      </c>
      <c r="G1664" s="2">
        <f xml:space="preserve"> 2025 -DatosLimpios[[#This Row],[Year]]</f>
        <v>5</v>
      </c>
      <c r="H1664" s="1" t="str">
        <f>IF(TRIM(DatosLimpios[[#This Row],[Attack Type]])="","Unknown",PROPER(TRIM(LOWER(DatosLimpios[[#This Row],[Attack Type]]))))</f>
        <v>Phishing</v>
      </c>
      <c r="I1664" s="3" t="s">
        <v>46</v>
      </c>
      <c r="J166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64" s="11">
        <v>384</v>
      </c>
      <c r="L1664" s="11">
        <f>IF(DatosLimpios[[#This Row],[Financial Loss (in Million $) ]]="",0,ABS(DatosLimpios[[#This Row],[Financial Loss (in Million $) ]]))*1000</f>
        <v>384000</v>
      </c>
      <c r="M1664" s="11" t="str">
        <f>IF(DatosLimpios[[#This Row],[Perdida economica UNK]]&gt;4000000,"Alta", IF(DatosLimpios[[#This Row],[Perdida economica UNK]]&gt;100000,"Media", "Baja"))</f>
        <v>Media</v>
      </c>
      <c r="N1664" s="18" t="s">
        <v>1712</v>
      </c>
      <c r="O1664" s="3" t="s">
        <v>14</v>
      </c>
      <c r="P1664" s="2">
        <f>IF(DatosLimpios[[#This Row],[Number of Affected Users]]="six hundred",600,VALUE(DatosLimpios[[#This Row],[Number of Affected Users]]))</f>
        <v>241282</v>
      </c>
      <c r="Q1664" s="2">
        <f>IF(DatosLimpios[[#This Row],[Number of Affected Users]]="six hundred",600,VALUE(DatosLimpios[[#This Row],[Number of Affected Users]]))</f>
        <v>241282</v>
      </c>
      <c r="R1664" s="11">
        <f>DatosLimpios[[#This Row],[Perdida economica UNK]] /DatosLimpios[[#This Row],[Nº de Usuarios Afectados]]</f>
        <v>1.5914987442080222</v>
      </c>
      <c r="S1664" s="11" t="str">
        <f>IF(DatosLimpios[[#This Row],[Perdida $ por Usuario]]&gt;100, "Grave",IF(DatosLimpios[[#This Row],[Perdida $ por Usuario]]&gt;40, "Moderada","Leve"))</f>
        <v>Leve</v>
      </c>
      <c r="T1664" s="1" t="str">
        <f t="shared" si="26"/>
        <v>Hacker Group</v>
      </c>
      <c r="U1664" s="3" t="s">
        <v>34</v>
      </c>
      <c r="V1664" s="3" t="s">
        <v>57</v>
      </c>
      <c r="W1664" s="2">
        <v>55</v>
      </c>
      <c r="X1664" s="2" t="str">
        <f>IF(DatosLimpios[[#This Row],[Incident Resolution Time (in Hours)]]&gt;50,"Tardia",IF(DatosLimpios[[#This Row],[Incident Resolution Time (in Hours)]]&gt;20,"Media","Rapida" ))</f>
        <v>Tardia</v>
      </c>
    </row>
    <row r="1665" spans="1:24" x14ac:dyDescent="0.25">
      <c r="A1665" s="2">
        <v>1676</v>
      </c>
      <c r="B1665" s="3" t="s">
        <v>10</v>
      </c>
      <c r="C16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65" s="1" t="str">
        <f>IFERROR(VLOOKUP(DatosLimpios[[#This Row],[Paises]], TablaRegiones[],2,FALSE), "Otra")</f>
        <v>Asia</v>
      </c>
      <c r="E1665" s="2">
        <v>2023</v>
      </c>
      <c r="F1665" s="3" t="s">
        <v>39</v>
      </c>
      <c r="G1665" s="2">
        <f xml:space="preserve"> 2025 -DatosLimpios[[#This Row],[Year]]</f>
        <v>2</v>
      </c>
      <c r="H1665" s="1" t="str">
        <f>IF(TRIM(DatosLimpios[[#This Row],[Attack Type]])="","Unknown",PROPER(TRIM(LOWER(DatosLimpios[[#This Row],[Attack Type]]))))</f>
        <v>Ddos</v>
      </c>
      <c r="I1665" s="3" t="s">
        <v>47</v>
      </c>
      <c r="J166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65" s="11">
        <v>9715</v>
      </c>
      <c r="L1665" s="11">
        <f>IF(DatosLimpios[[#This Row],[Financial Loss (in Million $) ]]="",0,ABS(DatosLimpios[[#This Row],[Financial Loss (in Million $) ]]))*1000</f>
        <v>9715000</v>
      </c>
      <c r="M1665" s="11" t="str">
        <f>IF(DatosLimpios[[#This Row],[Perdida economica UNK]]&gt;4000000,"Alta", IF(DatosLimpios[[#This Row],[Perdida economica UNK]]&gt;100000,"Media", "Baja"))</f>
        <v>Alta</v>
      </c>
      <c r="N1665" s="18" t="s">
        <v>1713</v>
      </c>
      <c r="O1665" s="3" t="s">
        <v>36</v>
      </c>
      <c r="P1665" s="2">
        <f>IF(DatosLimpios[[#This Row],[Number of Affected Users]]="six hundred",600,VALUE(DatosLimpios[[#This Row],[Number of Affected Users]]))</f>
        <v>734819</v>
      </c>
      <c r="Q1665" s="2">
        <f>IF(DatosLimpios[[#This Row],[Number of Affected Users]]="six hundred",600,VALUE(DatosLimpios[[#This Row],[Number of Affected Users]]))</f>
        <v>734819</v>
      </c>
      <c r="R1665" s="11">
        <f>DatosLimpios[[#This Row],[Perdida economica UNK]] /DatosLimpios[[#This Row],[Nº de Usuarios Afectados]]</f>
        <v>13.220942844428356</v>
      </c>
      <c r="S1665" s="11" t="str">
        <f>IF(DatosLimpios[[#This Row],[Perdida $ por Usuario]]&gt;100, "Grave",IF(DatosLimpios[[#This Row],[Perdida $ por Usuario]]&gt;40, "Moderada","Leve"))</f>
        <v>Leve</v>
      </c>
      <c r="T1665" s="1" t="str">
        <f t="shared" si="26"/>
        <v>Unknown</v>
      </c>
      <c r="U1665" s="3" t="s">
        <v>15</v>
      </c>
      <c r="V1665" s="3" t="s">
        <v>31</v>
      </c>
      <c r="W1665" s="2">
        <v>50</v>
      </c>
      <c r="X1665" s="2" t="str">
        <f>IF(DatosLimpios[[#This Row],[Incident Resolution Time (in Hours)]]&gt;50,"Tardia",IF(DatosLimpios[[#This Row],[Incident Resolution Time (in Hours)]]&gt;20,"Media","Rapida" ))</f>
        <v>Media</v>
      </c>
    </row>
    <row r="1666" spans="1:24" x14ac:dyDescent="0.25">
      <c r="A1666" s="2">
        <v>1677</v>
      </c>
      <c r="B1666" s="3" t="s">
        <v>58</v>
      </c>
      <c r="C16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666" s="1" t="str">
        <f>IFERROR(VLOOKUP(DatosLimpios[[#This Row],[Paises]], TablaRegiones[],2,FALSE), "Otra")</f>
        <v>Oceanía</v>
      </c>
      <c r="E1666" s="2">
        <v>2024</v>
      </c>
      <c r="F1666" s="3" t="s">
        <v>39</v>
      </c>
      <c r="G1666" s="2">
        <f xml:space="preserve"> 2025 -DatosLimpios[[#This Row],[Year]]</f>
        <v>1</v>
      </c>
      <c r="H1666" s="1" t="str">
        <f>IF(TRIM(DatosLimpios[[#This Row],[Attack Type]])="","Unknown",PROPER(TRIM(LOWER(DatosLimpios[[#This Row],[Attack Type]]))))</f>
        <v>Ddos</v>
      </c>
      <c r="I1666" s="3" t="s">
        <v>47</v>
      </c>
      <c r="J166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66" s="11">
        <v>7704</v>
      </c>
      <c r="L1666" s="11">
        <f>IF(DatosLimpios[[#This Row],[Financial Loss (in Million $) ]]="",0,ABS(DatosLimpios[[#This Row],[Financial Loss (in Million $) ]]))*1000</f>
        <v>7704000</v>
      </c>
      <c r="M1666" s="11" t="str">
        <f>IF(DatosLimpios[[#This Row],[Perdida economica UNK]]&gt;4000000,"Alta", IF(DatosLimpios[[#This Row],[Perdida economica UNK]]&gt;100000,"Media", "Baja"))</f>
        <v>Alta</v>
      </c>
      <c r="N1666" s="18" t="s">
        <v>1714</v>
      </c>
      <c r="O1666" s="3" t="s">
        <v>14</v>
      </c>
      <c r="P1666" s="2">
        <f>IF(DatosLimpios[[#This Row],[Number of Affected Users]]="six hundred",600,VALUE(DatosLimpios[[#This Row],[Number of Affected Users]]))</f>
        <v>8517</v>
      </c>
      <c r="Q1666" s="2">
        <f>IF(DatosLimpios[[#This Row],[Number of Affected Users]]="six hundred",600,VALUE(DatosLimpios[[#This Row],[Number of Affected Users]]))</f>
        <v>8517</v>
      </c>
      <c r="R1666" s="11">
        <f>DatosLimpios[[#This Row],[Perdida economica UNK]] /DatosLimpios[[#This Row],[Nº de Usuarios Afectados]]</f>
        <v>904.54385346953154</v>
      </c>
      <c r="S1666" s="11" t="str">
        <f>IF(DatosLimpios[[#This Row],[Perdida $ por Usuario]]&gt;100, "Grave",IF(DatosLimpios[[#This Row],[Perdida $ por Usuario]]&gt;40, "Moderada","Leve"))</f>
        <v>Grave</v>
      </c>
      <c r="T1666" s="1" t="str">
        <f t="shared" si="26"/>
        <v>Hacker Group</v>
      </c>
      <c r="U1666" s="3" t="s">
        <v>25</v>
      </c>
      <c r="V1666" s="3" t="s">
        <v>57</v>
      </c>
      <c r="W1666" s="2">
        <v>4</v>
      </c>
      <c r="X1666" s="2" t="str">
        <f>IF(DatosLimpios[[#This Row],[Incident Resolution Time (in Hours)]]&gt;50,"Tardia",IF(DatosLimpios[[#This Row],[Incident Resolution Time (in Hours)]]&gt;20,"Media","Rapida" ))</f>
        <v>Rapida</v>
      </c>
    </row>
    <row r="1667" spans="1:24" x14ac:dyDescent="0.25">
      <c r="A1667" s="2">
        <v>1678</v>
      </c>
      <c r="B1667" s="3" t="s">
        <v>26</v>
      </c>
      <c r="C16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67" s="1" t="str">
        <f>IFERROR(VLOOKUP(DatosLimpios[[#This Row],[Paises]], TablaRegiones[],2,FALSE), "Otra")</f>
        <v>Europa</v>
      </c>
      <c r="E1667" s="2">
        <v>2018</v>
      </c>
      <c r="F1667" s="3" t="s">
        <v>22</v>
      </c>
      <c r="G1667" s="2">
        <f xml:space="preserve"> 2025 -DatosLimpios[[#This Row],[Year]]</f>
        <v>7</v>
      </c>
      <c r="H1667" s="1" t="str">
        <f>IF(TRIM(DatosLimpios[[#This Row],[Attack Type]])="","Unknown",PROPER(TRIM(LOWER(DatosLimpios[[#This Row],[Attack Type]]))))</f>
        <v>Man-In-The-Middle</v>
      </c>
      <c r="I1667" s="3" t="s">
        <v>69</v>
      </c>
      <c r="J166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667" s="11">
        <v>9152</v>
      </c>
      <c r="L1667" s="11">
        <f>IF(DatosLimpios[[#This Row],[Financial Loss (in Million $) ]]="",0,ABS(DatosLimpios[[#This Row],[Financial Loss (in Million $) ]]))*1000</f>
        <v>9152000</v>
      </c>
      <c r="M1667" s="11" t="str">
        <f>IF(DatosLimpios[[#This Row],[Perdida economica UNK]]&gt;4000000,"Alta", IF(DatosLimpios[[#This Row],[Perdida economica UNK]]&gt;100000,"Media", "Baja"))</f>
        <v>Alta</v>
      </c>
      <c r="N1667" s="18" t="s">
        <v>1715</v>
      </c>
      <c r="O1667" s="3" t="s">
        <v>29</v>
      </c>
      <c r="P1667" s="2">
        <f>IF(DatosLimpios[[#This Row],[Number of Affected Users]]="six hundred",600,VALUE(DatosLimpios[[#This Row],[Number of Affected Users]]))</f>
        <v>865257</v>
      </c>
      <c r="Q1667" s="2">
        <f>IF(DatosLimpios[[#This Row],[Number of Affected Users]]="six hundred",600,VALUE(DatosLimpios[[#This Row],[Number of Affected Users]]))</f>
        <v>865257</v>
      </c>
      <c r="R1667" s="11">
        <f>DatosLimpios[[#This Row],[Perdida economica UNK]] /DatosLimpios[[#This Row],[Nº de Usuarios Afectados]]</f>
        <v>10.577204229494821</v>
      </c>
      <c r="S1667" s="11" t="str">
        <f>IF(DatosLimpios[[#This Row],[Perdida $ por Usuario]]&gt;100, "Grave",IF(DatosLimpios[[#This Row],[Perdida $ por Usuario]]&gt;40, "Moderada","Leve"))</f>
        <v>Leve</v>
      </c>
      <c r="T1667" s="1" t="str">
        <f t="shared" si="26"/>
        <v>Nation-state</v>
      </c>
      <c r="U1667" s="3" t="s">
        <v>34</v>
      </c>
      <c r="V1667" s="3" t="s">
        <v>16</v>
      </c>
      <c r="W1667" s="2">
        <v>19</v>
      </c>
      <c r="X1667" s="2" t="str">
        <f>IF(DatosLimpios[[#This Row],[Incident Resolution Time (in Hours)]]&gt;50,"Tardia",IF(DatosLimpios[[#This Row],[Incident Resolution Time (in Hours)]]&gt;20,"Media","Rapida" ))</f>
        <v>Rapida</v>
      </c>
    </row>
    <row r="1668" spans="1:24" x14ac:dyDescent="0.25">
      <c r="A1668" s="2">
        <v>1679</v>
      </c>
      <c r="B1668" s="3" t="s">
        <v>32</v>
      </c>
      <c r="C16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668" s="1" t="str">
        <f>IFERROR(VLOOKUP(DatosLimpios[[#This Row],[Paises]], TablaRegiones[],2,FALSE), "Otra")</f>
        <v>Europa</v>
      </c>
      <c r="E1668" s="2">
        <v>2023</v>
      </c>
      <c r="F1668" s="3" t="s">
        <v>42</v>
      </c>
      <c r="G1668" s="2">
        <f xml:space="preserve"> 2025 -DatosLimpios[[#This Row],[Year]]</f>
        <v>2</v>
      </c>
      <c r="H1668" s="1" t="str">
        <f>IF(TRIM(DatosLimpios[[#This Row],[Attack Type]])="","Unknown",PROPER(TRIM(LOWER(DatosLimpios[[#This Row],[Attack Type]]))))</f>
        <v>Sql Injection</v>
      </c>
      <c r="I1668" s="3" t="s">
        <v>12</v>
      </c>
      <c r="J166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68" s="11">
        <v>374</v>
      </c>
      <c r="L1668" s="11">
        <f>IF(DatosLimpios[[#This Row],[Financial Loss (in Million $) ]]="",0,ABS(DatosLimpios[[#This Row],[Financial Loss (in Million $) ]]))*1000</f>
        <v>374000</v>
      </c>
      <c r="M1668" s="11" t="str">
        <f>IF(DatosLimpios[[#This Row],[Perdida economica UNK]]&gt;4000000,"Alta", IF(DatosLimpios[[#This Row],[Perdida economica UNK]]&gt;100000,"Media", "Baja"))</f>
        <v>Media</v>
      </c>
      <c r="N1668" s="18" t="s">
        <v>1716</v>
      </c>
      <c r="O1668" s="3" t="s">
        <v>33</v>
      </c>
      <c r="P1668" s="2">
        <f>IF(DatosLimpios[[#This Row],[Number of Affected Users]]="six hundred",600,VALUE(DatosLimpios[[#This Row],[Number of Affected Users]]))</f>
        <v>662428</v>
      </c>
      <c r="Q1668" s="2">
        <f>IF(DatosLimpios[[#This Row],[Number of Affected Users]]="six hundred",600,VALUE(DatosLimpios[[#This Row],[Number of Affected Users]]))</f>
        <v>662428</v>
      </c>
      <c r="R1668" s="11">
        <f>DatosLimpios[[#This Row],[Perdida economica UNK]] /DatosLimpios[[#This Row],[Nº de Usuarios Afectados]]</f>
        <v>0.5645896610650516</v>
      </c>
      <c r="S1668" s="11" t="str">
        <f>IF(DatosLimpios[[#This Row],[Perdida $ por Usuario]]&gt;100, "Grave",IF(DatosLimpios[[#This Row],[Perdida $ por Usuario]]&gt;40, "Moderada","Leve"))</f>
        <v>Leve</v>
      </c>
      <c r="T1668" s="1" t="str">
        <f t="shared" si="26"/>
        <v>Insider</v>
      </c>
      <c r="U1668" s="3" t="s">
        <v>25</v>
      </c>
      <c r="V1668" s="3" t="s">
        <v>31</v>
      </c>
      <c r="W1668" s="2">
        <v>4</v>
      </c>
      <c r="X1668" s="2" t="str">
        <f>IF(DatosLimpios[[#This Row],[Incident Resolution Time (in Hours)]]&gt;50,"Tardia",IF(DatosLimpios[[#This Row],[Incident Resolution Time (in Hours)]]&gt;20,"Media","Rapida" ))</f>
        <v>Rapida</v>
      </c>
    </row>
    <row r="1669" spans="1:24" x14ac:dyDescent="0.25">
      <c r="A1669" s="2">
        <v>1680</v>
      </c>
      <c r="B1669" s="3" t="s">
        <v>10</v>
      </c>
      <c r="C16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69" s="1" t="str">
        <f>IFERROR(VLOOKUP(DatosLimpios[[#This Row],[Paises]], TablaRegiones[],2,FALSE), "Otra")</f>
        <v>Asia</v>
      </c>
      <c r="E1669" s="2">
        <v>2020</v>
      </c>
      <c r="F1669" s="3" t="s">
        <v>63</v>
      </c>
      <c r="G1669" s="2">
        <f xml:space="preserve"> 2025 -DatosLimpios[[#This Row],[Year]]</f>
        <v>5</v>
      </c>
      <c r="H1669" s="1" t="str">
        <f>IF(TRIM(DatosLimpios[[#This Row],[Attack Type]])="","Unknown",PROPER(TRIM(LOWER(DatosLimpios[[#This Row],[Attack Type]]))))</f>
        <v>Malware</v>
      </c>
      <c r="I1669" s="3" t="s">
        <v>47</v>
      </c>
      <c r="J166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69" s="11">
        <v>1189</v>
      </c>
      <c r="L1669" s="11">
        <f>IF(DatosLimpios[[#This Row],[Financial Loss (in Million $) ]]="",0,ABS(DatosLimpios[[#This Row],[Financial Loss (in Million $) ]]))*1000</f>
        <v>1189000</v>
      </c>
      <c r="M1669" s="11" t="str">
        <f>IF(DatosLimpios[[#This Row],[Perdida economica UNK]]&gt;4000000,"Alta", IF(DatosLimpios[[#This Row],[Perdida economica UNK]]&gt;100000,"Media", "Baja"))</f>
        <v>Media</v>
      </c>
      <c r="N1669" s="18" t="s">
        <v>1717</v>
      </c>
      <c r="O1669" s="3" t="s">
        <v>33</v>
      </c>
      <c r="P1669" s="2">
        <f>IF(DatosLimpios[[#This Row],[Number of Affected Users]]="six hundred",600,VALUE(DatosLimpios[[#This Row],[Number of Affected Users]]))</f>
        <v>646567</v>
      </c>
      <c r="Q1669" s="2">
        <f>IF(DatosLimpios[[#This Row],[Number of Affected Users]]="six hundred",600,VALUE(DatosLimpios[[#This Row],[Number of Affected Users]]))</f>
        <v>646567</v>
      </c>
      <c r="R1669" s="11">
        <f>DatosLimpios[[#This Row],[Perdida economica UNK]] /DatosLimpios[[#This Row],[Nº de Usuarios Afectados]]</f>
        <v>1.8389432185682226</v>
      </c>
      <c r="S1669" s="11" t="str">
        <f>IF(DatosLimpios[[#This Row],[Perdida $ por Usuario]]&gt;100, "Grave",IF(DatosLimpios[[#This Row],[Perdida $ por Usuario]]&gt;40, "Moderada","Leve"))</f>
        <v>Leve</v>
      </c>
      <c r="T1669" s="1" t="str">
        <f t="shared" si="26"/>
        <v>Insider</v>
      </c>
      <c r="U1669" s="3" t="s">
        <v>15</v>
      </c>
      <c r="V1669" s="3" t="s">
        <v>16</v>
      </c>
      <c r="W1669" s="2">
        <v>15</v>
      </c>
      <c r="X1669" s="2" t="str">
        <f>IF(DatosLimpios[[#This Row],[Incident Resolution Time (in Hours)]]&gt;50,"Tardia",IF(DatosLimpios[[#This Row],[Incident Resolution Time (in Hours)]]&gt;20,"Media","Rapida" ))</f>
        <v>Rapida</v>
      </c>
    </row>
    <row r="1670" spans="1:24" x14ac:dyDescent="0.25">
      <c r="A1670" s="2">
        <v>1681</v>
      </c>
      <c r="B1670" s="3" t="s">
        <v>87</v>
      </c>
      <c r="C16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70" s="1" t="str">
        <f>IFERROR(VLOOKUP(DatosLimpios[[#This Row],[Paises]], TablaRegiones[],2,FALSE), "Otra")</f>
        <v>América</v>
      </c>
      <c r="E1670" s="2">
        <v>2019</v>
      </c>
      <c r="F1670" s="3" t="s">
        <v>39</v>
      </c>
      <c r="G1670" s="2">
        <f xml:space="preserve"> 2025 -DatosLimpios[[#This Row],[Year]]</f>
        <v>6</v>
      </c>
      <c r="H1670" s="1" t="str">
        <f>IF(TRIM(DatosLimpios[[#This Row],[Attack Type]])="","Unknown",PROPER(TRIM(LOWER(DatosLimpios[[#This Row],[Attack Type]]))))</f>
        <v>Ddos</v>
      </c>
      <c r="I1670" s="3" t="s">
        <v>27</v>
      </c>
      <c r="J167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70" s="11">
        <v>4329</v>
      </c>
      <c r="L1670" s="11">
        <f>IF(DatosLimpios[[#This Row],[Financial Loss (in Million $) ]]="",0,ABS(DatosLimpios[[#This Row],[Financial Loss (in Million $) ]]))*1000</f>
        <v>4329000</v>
      </c>
      <c r="M1670" s="11" t="str">
        <f>IF(DatosLimpios[[#This Row],[Perdida economica UNK]]&gt;4000000,"Alta", IF(DatosLimpios[[#This Row],[Perdida economica UNK]]&gt;100000,"Media", "Baja"))</f>
        <v>Alta</v>
      </c>
      <c r="N1670" s="18" t="s">
        <v>1718</v>
      </c>
      <c r="O1670" s="3" t="s">
        <v>36</v>
      </c>
      <c r="P1670" s="2">
        <f>IF(DatosLimpios[[#This Row],[Number of Affected Users]]="six hundred",600,VALUE(DatosLimpios[[#This Row],[Number of Affected Users]]))</f>
        <v>266748</v>
      </c>
      <c r="Q1670" s="2">
        <f>IF(DatosLimpios[[#This Row],[Number of Affected Users]]="six hundred",600,VALUE(DatosLimpios[[#This Row],[Number of Affected Users]]))</f>
        <v>266748</v>
      </c>
      <c r="R1670" s="11">
        <f>DatosLimpios[[#This Row],[Perdida economica UNK]] /DatosLimpios[[#This Row],[Nº de Usuarios Afectados]]</f>
        <v>16.22880021593414</v>
      </c>
      <c r="S1670" s="11" t="str">
        <f>IF(DatosLimpios[[#This Row],[Perdida $ por Usuario]]&gt;100, "Grave",IF(DatosLimpios[[#This Row],[Perdida $ por Usuario]]&gt;40, "Moderada","Leve"))</f>
        <v>Leve</v>
      </c>
      <c r="T1670" s="1" t="str">
        <f t="shared" si="26"/>
        <v>Unknown</v>
      </c>
      <c r="U1670" s="3" t="s">
        <v>15</v>
      </c>
      <c r="V1670" s="3" t="s">
        <v>37</v>
      </c>
      <c r="W1670" s="2">
        <v>30</v>
      </c>
      <c r="X1670" s="2" t="str">
        <f>IF(DatosLimpios[[#This Row],[Incident Resolution Time (in Hours)]]&gt;50,"Tardia",IF(DatosLimpios[[#This Row],[Incident Resolution Time (in Hours)]]&gt;20,"Media","Rapida" ))</f>
        <v>Media</v>
      </c>
    </row>
    <row r="1671" spans="1:24" x14ac:dyDescent="0.25">
      <c r="A1671" s="2">
        <v>1683</v>
      </c>
      <c r="B1671" s="3" t="s">
        <v>87</v>
      </c>
      <c r="C16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71" s="1" t="str">
        <f>IFERROR(VLOOKUP(DatosLimpios[[#This Row],[Paises]], TablaRegiones[],2,FALSE), "Otra")</f>
        <v>América</v>
      </c>
      <c r="E1671" s="2">
        <v>2020</v>
      </c>
      <c r="F1671" s="3" t="s">
        <v>39</v>
      </c>
      <c r="G1671" s="2">
        <f xml:space="preserve"> 2025 -DatosLimpios[[#This Row],[Year]]</f>
        <v>5</v>
      </c>
      <c r="H1671" s="1" t="str">
        <f>IF(TRIM(DatosLimpios[[#This Row],[Attack Type]])="","Unknown",PROPER(TRIM(LOWER(DatosLimpios[[#This Row],[Attack Type]]))))</f>
        <v>Ddos</v>
      </c>
      <c r="I1671" s="3" t="s">
        <v>46</v>
      </c>
      <c r="J167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71" s="11">
        <v>9981</v>
      </c>
      <c r="L1671" s="11">
        <f>IF(DatosLimpios[[#This Row],[Financial Loss (in Million $) ]]="",0,ABS(DatosLimpios[[#This Row],[Financial Loss (in Million $) ]]))*1000</f>
        <v>9981000</v>
      </c>
      <c r="M1671" s="11" t="str">
        <f>IF(DatosLimpios[[#This Row],[Perdida economica UNK]]&gt;4000000,"Alta", IF(DatosLimpios[[#This Row],[Perdida economica UNK]]&gt;100000,"Media", "Baja"))</f>
        <v>Alta</v>
      </c>
      <c r="N1671" s="18" t="s">
        <v>1719</v>
      </c>
      <c r="O1671" s="3" t="s">
        <v>36</v>
      </c>
      <c r="P1671" s="2">
        <f>IF(DatosLimpios[[#This Row],[Number of Affected Users]]="six hundred",600,VALUE(DatosLimpios[[#This Row],[Number of Affected Users]]))</f>
        <v>948174</v>
      </c>
      <c r="Q1671" s="2">
        <f>IF(DatosLimpios[[#This Row],[Number of Affected Users]]="six hundred",600,VALUE(DatosLimpios[[#This Row],[Number of Affected Users]]))</f>
        <v>948174</v>
      </c>
      <c r="R1671" s="11">
        <f>DatosLimpios[[#This Row],[Perdida economica UNK]] /DatosLimpios[[#This Row],[Nº de Usuarios Afectados]]</f>
        <v>10.526548924564478</v>
      </c>
      <c r="S1671" s="11" t="str">
        <f>IF(DatosLimpios[[#This Row],[Perdida $ por Usuario]]&gt;100, "Grave",IF(DatosLimpios[[#This Row],[Perdida $ por Usuario]]&gt;40, "Moderada","Leve"))</f>
        <v>Leve</v>
      </c>
      <c r="T1671" s="1" t="str">
        <f t="shared" si="26"/>
        <v>Unknown</v>
      </c>
      <c r="U1671" s="3" t="s">
        <v>34</v>
      </c>
      <c r="V1671" s="3" t="s">
        <v>31</v>
      </c>
      <c r="W1671" s="2">
        <v>4</v>
      </c>
      <c r="X1671" s="2" t="str">
        <f>IF(DatosLimpios[[#This Row],[Incident Resolution Time (in Hours)]]&gt;50,"Tardia",IF(DatosLimpios[[#This Row],[Incident Resolution Time (in Hours)]]&gt;20,"Media","Rapida" ))</f>
        <v>Rapida</v>
      </c>
    </row>
    <row r="1672" spans="1:24" x14ac:dyDescent="0.25">
      <c r="A1672" s="2">
        <v>1684</v>
      </c>
      <c r="B1672" s="3" t="s">
        <v>66</v>
      </c>
      <c r="C16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672" s="1" t="str">
        <f>IFERROR(VLOOKUP(DatosLimpios[[#This Row],[Paises]], TablaRegiones[],2,FALSE), "Otra")</f>
        <v>América</v>
      </c>
      <c r="E1672" s="2">
        <v>2017</v>
      </c>
      <c r="F1672" s="3" t="s">
        <v>39</v>
      </c>
      <c r="G1672" s="2">
        <f xml:space="preserve"> 2025 -DatosLimpios[[#This Row],[Year]]</f>
        <v>8</v>
      </c>
      <c r="H1672" s="1" t="str">
        <f>IF(TRIM(DatosLimpios[[#This Row],[Attack Type]])="","Unknown",PROPER(TRIM(LOWER(DatosLimpios[[#This Row],[Attack Type]]))))</f>
        <v>Ddos</v>
      </c>
      <c r="I1672" s="3" t="s">
        <v>47</v>
      </c>
      <c r="J167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72" s="11">
        <v>6274</v>
      </c>
      <c r="L1672" s="11">
        <f>IF(DatosLimpios[[#This Row],[Financial Loss (in Million $) ]]="",0,ABS(DatosLimpios[[#This Row],[Financial Loss (in Million $) ]]))*1000</f>
        <v>6274000</v>
      </c>
      <c r="M1672" s="11" t="str">
        <f>IF(DatosLimpios[[#This Row],[Perdida economica UNK]]&gt;4000000,"Alta", IF(DatosLimpios[[#This Row],[Perdida economica UNK]]&gt;100000,"Media", "Baja"))</f>
        <v>Alta</v>
      </c>
      <c r="N1672" s="18" t="s">
        <v>1720</v>
      </c>
      <c r="O1672" s="3" t="s">
        <v>36</v>
      </c>
      <c r="P1672" s="2">
        <f>IF(DatosLimpios[[#This Row],[Number of Affected Users]]="six hundred",600,VALUE(DatosLimpios[[#This Row],[Number of Affected Users]]))</f>
        <v>460264</v>
      </c>
      <c r="Q1672" s="2">
        <f>IF(DatosLimpios[[#This Row],[Number of Affected Users]]="six hundred",600,VALUE(DatosLimpios[[#This Row],[Number of Affected Users]]))</f>
        <v>460264</v>
      </c>
      <c r="R1672" s="11">
        <f>DatosLimpios[[#This Row],[Perdida economica UNK]] /DatosLimpios[[#This Row],[Nº de Usuarios Afectados]]</f>
        <v>13.631307249752316</v>
      </c>
      <c r="S1672" s="11" t="str">
        <f>IF(DatosLimpios[[#This Row],[Perdida $ por Usuario]]&gt;100, "Grave",IF(DatosLimpios[[#This Row],[Perdida $ por Usuario]]&gt;40, "Moderada","Leve"))</f>
        <v>Leve</v>
      </c>
      <c r="T1672" s="1" t="str">
        <f t="shared" si="26"/>
        <v>Unknown</v>
      </c>
      <c r="U1672" s="3" t="s">
        <v>34</v>
      </c>
      <c r="V1672" s="3" t="s">
        <v>49</v>
      </c>
      <c r="W1672" s="2">
        <v>9</v>
      </c>
      <c r="X1672" s="2" t="str">
        <f>IF(DatosLimpios[[#This Row],[Incident Resolution Time (in Hours)]]&gt;50,"Tardia",IF(DatosLimpios[[#This Row],[Incident Resolution Time (in Hours)]]&gt;20,"Media","Rapida" ))</f>
        <v>Rapida</v>
      </c>
    </row>
    <row r="1673" spans="1:24" x14ac:dyDescent="0.25">
      <c r="A1673" s="2">
        <v>1685</v>
      </c>
      <c r="B1673" s="3" t="s">
        <v>87</v>
      </c>
      <c r="C16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73" s="1" t="str">
        <f>IFERROR(VLOOKUP(DatosLimpios[[#This Row],[Paises]], TablaRegiones[],2,FALSE), "Otra")</f>
        <v>América</v>
      </c>
      <c r="E1673" s="2">
        <v>2017</v>
      </c>
      <c r="F1673" s="3" t="s">
        <v>39</v>
      </c>
      <c r="G1673" s="2">
        <f xml:space="preserve"> 2025 -DatosLimpios[[#This Row],[Year]]</f>
        <v>8</v>
      </c>
      <c r="H1673" s="1" t="str">
        <f>IF(TRIM(DatosLimpios[[#This Row],[Attack Type]])="","Unknown",PROPER(TRIM(LOWER(DatosLimpios[[#This Row],[Attack Type]]))))</f>
        <v>Ddos</v>
      </c>
      <c r="I1673" s="3" t="s">
        <v>69</v>
      </c>
      <c r="J167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673" s="11">
        <v>9689</v>
      </c>
      <c r="L1673" s="11">
        <f>IF(DatosLimpios[[#This Row],[Financial Loss (in Million $) ]]="",0,ABS(DatosLimpios[[#This Row],[Financial Loss (in Million $) ]]))*1000</f>
        <v>9689000</v>
      </c>
      <c r="M1673" s="11" t="str">
        <f>IF(DatosLimpios[[#This Row],[Perdida economica UNK]]&gt;4000000,"Alta", IF(DatosLimpios[[#This Row],[Perdida economica UNK]]&gt;100000,"Media", "Baja"))</f>
        <v>Alta</v>
      </c>
      <c r="N1673" s="18" t="s">
        <v>1721</v>
      </c>
      <c r="O1673" s="3" t="s">
        <v>36</v>
      </c>
      <c r="P1673" s="2">
        <f>IF(DatosLimpios[[#This Row],[Number of Affected Users]]="six hundred",600,VALUE(DatosLimpios[[#This Row],[Number of Affected Users]]))</f>
        <v>794147</v>
      </c>
      <c r="Q1673" s="2">
        <f>IF(DatosLimpios[[#This Row],[Number of Affected Users]]="six hundred",600,VALUE(DatosLimpios[[#This Row],[Number of Affected Users]]))</f>
        <v>794147</v>
      </c>
      <c r="R1673" s="11">
        <f>DatosLimpios[[#This Row],[Perdida economica UNK]] /DatosLimpios[[#This Row],[Nº de Usuarios Afectados]]</f>
        <v>12.200511995889929</v>
      </c>
      <c r="S1673" s="11" t="str">
        <f>IF(DatosLimpios[[#This Row],[Perdida $ por Usuario]]&gt;100, "Grave",IF(DatosLimpios[[#This Row],[Perdida $ por Usuario]]&gt;40, "Moderada","Leve"))</f>
        <v>Leve</v>
      </c>
      <c r="T1673" s="1" t="str">
        <f t="shared" si="26"/>
        <v>Unknown</v>
      </c>
      <c r="U1673" s="3" t="s">
        <v>15</v>
      </c>
      <c r="V1673" s="3" t="s">
        <v>37</v>
      </c>
      <c r="W1673" s="2">
        <v>4</v>
      </c>
      <c r="X1673" s="2" t="str">
        <f>IF(DatosLimpios[[#This Row],[Incident Resolution Time (in Hours)]]&gt;50,"Tardia",IF(DatosLimpios[[#This Row],[Incident Resolution Time (in Hours)]]&gt;20,"Media","Rapida" ))</f>
        <v>Rapida</v>
      </c>
    </row>
    <row r="1674" spans="1:24" x14ac:dyDescent="0.25">
      <c r="A1674" s="2">
        <v>1686</v>
      </c>
      <c r="B1674" s="3" t="s">
        <v>41</v>
      </c>
      <c r="C16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74" s="1" t="str">
        <f>IFERROR(VLOOKUP(DatosLimpios[[#This Row],[Paises]], TablaRegiones[],2,FALSE), "Otra")</f>
        <v>Europa</v>
      </c>
      <c r="E1674" s="2">
        <v>2015</v>
      </c>
      <c r="F1674" s="3" t="s">
        <v>42</v>
      </c>
      <c r="G1674" s="2">
        <f xml:space="preserve"> 2025 -DatosLimpios[[#This Row],[Year]]</f>
        <v>10</v>
      </c>
      <c r="H1674" s="1" t="str">
        <f>IF(TRIM(DatosLimpios[[#This Row],[Attack Type]])="","Unknown",PROPER(TRIM(LOWER(DatosLimpios[[#This Row],[Attack Type]]))))</f>
        <v>Sql Injection</v>
      </c>
      <c r="I1674" s="3" t="s">
        <v>23</v>
      </c>
      <c r="J167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74" s="11">
        <v>4386</v>
      </c>
      <c r="L1674" s="11">
        <f>IF(DatosLimpios[[#This Row],[Financial Loss (in Million $) ]]="",0,ABS(DatosLimpios[[#This Row],[Financial Loss (in Million $) ]]))*1000</f>
        <v>4386000</v>
      </c>
      <c r="M1674" s="11" t="str">
        <f>IF(DatosLimpios[[#This Row],[Perdida economica UNK]]&gt;4000000,"Alta", IF(DatosLimpios[[#This Row],[Perdida economica UNK]]&gt;100000,"Media", "Baja"))</f>
        <v>Alta</v>
      </c>
      <c r="N1674" s="18" t="s">
        <v>1722</v>
      </c>
      <c r="O1674" s="3" t="s">
        <v>36</v>
      </c>
      <c r="P1674" s="2">
        <f>IF(DatosLimpios[[#This Row],[Number of Affected Users]]="six hundred",600,VALUE(DatosLimpios[[#This Row],[Number of Affected Users]]))</f>
        <v>72222</v>
      </c>
      <c r="Q1674" s="2">
        <f>IF(DatosLimpios[[#This Row],[Number of Affected Users]]="six hundred",600,VALUE(DatosLimpios[[#This Row],[Number of Affected Users]]))</f>
        <v>72222</v>
      </c>
      <c r="R1674" s="11">
        <f>DatosLimpios[[#This Row],[Perdida economica UNK]] /DatosLimpios[[#This Row],[Nº de Usuarios Afectados]]</f>
        <v>60.729417628977323</v>
      </c>
      <c r="S1674" s="11" t="str">
        <f>IF(DatosLimpios[[#This Row],[Perdida $ por Usuario]]&gt;100, "Grave",IF(DatosLimpios[[#This Row],[Perdida $ por Usuario]]&gt;40, "Moderada","Leve"))</f>
        <v>Moderada</v>
      </c>
      <c r="T1674" s="1" t="str">
        <f t="shared" si="26"/>
        <v>Unknown</v>
      </c>
      <c r="U1674" s="3" t="s">
        <v>25</v>
      </c>
      <c r="V1674" s="3" t="s">
        <v>49</v>
      </c>
      <c r="W1674" s="2">
        <v>64</v>
      </c>
      <c r="X1674" s="2" t="str">
        <f>IF(DatosLimpios[[#This Row],[Incident Resolution Time (in Hours)]]&gt;50,"Tardia",IF(DatosLimpios[[#This Row],[Incident Resolution Time (in Hours)]]&gt;20,"Media","Rapida" ))</f>
        <v>Tardia</v>
      </c>
    </row>
    <row r="1675" spans="1:24" x14ac:dyDescent="0.25">
      <c r="A1675" s="2">
        <v>1687</v>
      </c>
      <c r="B1675" s="3" t="s">
        <v>41</v>
      </c>
      <c r="C16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75" s="1" t="str">
        <f>IFERROR(VLOOKUP(DatosLimpios[[#This Row],[Paises]], TablaRegiones[],2,FALSE), "Otra")</f>
        <v>Europa</v>
      </c>
      <c r="E1675" s="2">
        <v>2020</v>
      </c>
      <c r="F1675" s="3" t="s">
        <v>39</v>
      </c>
      <c r="G1675" s="2">
        <f xml:space="preserve"> 2025 -DatosLimpios[[#This Row],[Year]]</f>
        <v>5</v>
      </c>
      <c r="H1675" s="1" t="str">
        <f>IF(TRIM(DatosLimpios[[#This Row],[Attack Type]])="","Unknown",PROPER(TRIM(LOWER(DatosLimpios[[#This Row],[Attack Type]]))))</f>
        <v>Ddos</v>
      </c>
      <c r="I1675" s="3" t="s">
        <v>27</v>
      </c>
      <c r="J167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75" s="11">
        <v>6627</v>
      </c>
      <c r="L1675" s="11">
        <f>IF(DatosLimpios[[#This Row],[Financial Loss (in Million $) ]]="",0,ABS(DatosLimpios[[#This Row],[Financial Loss (in Million $) ]]))*1000</f>
        <v>6627000</v>
      </c>
      <c r="M1675" s="11" t="str">
        <f>IF(DatosLimpios[[#This Row],[Perdida economica UNK]]&gt;4000000,"Alta", IF(DatosLimpios[[#This Row],[Perdida economica UNK]]&gt;100000,"Media", "Baja"))</f>
        <v>Alta</v>
      </c>
      <c r="N1675" s="18" t="s">
        <v>1723</v>
      </c>
      <c r="O1675" s="3" t="s">
        <v>29</v>
      </c>
      <c r="P1675" s="2">
        <f>IF(DatosLimpios[[#This Row],[Number of Affected Users]]="six hundred",600,VALUE(DatosLimpios[[#This Row],[Number of Affected Users]]))</f>
        <v>995231</v>
      </c>
      <c r="Q1675" s="2">
        <f>IF(DatosLimpios[[#This Row],[Number of Affected Users]]="six hundred",600,VALUE(DatosLimpios[[#This Row],[Number of Affected Users]]))</f>
        <v>995231</v>
      </c>
      <c r="R1675" s="11">
        <f>DatosLimpios[[#This Row],[Perdida economica UNK]] /DatosLimpios[[#This Row],[Nº de Usuarios Afectados]]</f>
        <v>6.6587556054825461</v>
      </c>
      <c r="S1675" s="11" t="str">
        <f>IF(DatosLimpios[[#This Row],[Perdida $ por Usuario]]&gt;100, "Grave",IF(DatosLimpios[[#This Row],[Perdida $ por Usuario]]&gt;40, "Moderada","Leve"))</f>
        <v>Leve</v>
      </c>
      <c r="T1675" s="1" t="str">
        <f t="shared" si="26"/>
        <v>Nation-state</v>
      </c>
      <c r="U1675" s="3" t="s">
        <v>25</v>
      </c>
      <c r="V1675" s="3" t="s">
        <v>49</v>
      </c>
      <c r="W1675" s="2">
        <v>53</v>
      </c>
      <c r="X1675" s="2" t="str">
        <f>IF(DatosLimpios[[#This Row],[Incident Resolution Time (in Hours)]]&gt;50,"Tardia",IF(DatosLimpios[[#This Row],[Incident Resolution Time (in Hours)]]&gt;20,"Media","Rapida" ))</f>
        <v>Tardia</v>
      </c>
    </row>
    <row r="1676" spans="1:24" x14ac:dyDescent="0.25">
      <c r="A1676" s="2">
        <v>1688</v>
      </c>
      <c r="B1676" s="3" t="s">
        <v>71</v>
      </c>
      <c r="C16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76" s="1" t="str">
        <f>IFERROR(VLOOKUP(DatosLimpios[[#This Row],[Paises]], TablaRegiones[],2,FALSE), "Otra")</f>
        <v>Asia</v>
      </c>
      <c r="E1676" s="2">
        <v>2021</v>
      </c>
      <c r="F1676" s="3" t="s">
        <v>63</v>
      </c>
      <c r="G1676" s="2">
        <f xml:space="preserve"> 2025 -DatosLimpios[[#This Row],[Year]]</f>
        <v>4</v>
      </c>
      <c r="H1676" s="1" t="str">
        <f>IF(TRIM(DatosLimpios[[#This Row],[Attack Type]])="","Unknown",PROPER(TRIM(LOWER(DatosLimpios[[#This Row],[Attack Type]]))))</f>
        <v>Malware</v>
      </c>
      <c r="I1676" s="3" t="s">
        <v>18</v>
      </c>
      <c r="J167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76" s="11">
        <v>908</v>
      </c>
      <c r="L1676" s="11">
        <f>IF(DatosLimpios[[#This Row],[Financial Loss (in Million $) ]]="",0,ABS(DatosLimpios[[#This Row],[Financial Loss (in Million $) ]]))*1000</f>
        <v>908000</v>
      </c>
      <c r="M1676" s="11" t="str">
        <f>IF(DatosLimpios[[#This Row],[Perdida economica UNK]]&gt;4000000,"Alta", IF(DatosLimpios[[#This Row],[Perdida economica UNK]]&gt;100000,"Media", "Baja"))</f>
        <v>Media</v>
      </c>
      <c r="N1676" s="18" t="s">
        <v>1724</v>
      </c>
      <c r="O1676" s="3" t="s">
        <v>29</v>
      </c>
      <c r="P1676" s="2">
        <f>IF(DatosLimpios[[#This Row],[Number of Affected Users]]="six hundred",600,VALUE(DatosLimpios[[#This Row],[Number of Affected Users]]))</f>
        <v>841766</v>
      </c>
      <c r="Q1676" s="2">
        <f>IF(DatosLimpios[[#This Row],[Number of Affected Users]]="six hundred",600,VALUE(DatosLimpios[[#This Row],[Number of Affected Users]]))</f>
        <v>841766</v>
      </c>
      <c r="R1676" s="11">
        <f>DatosLimpios[[#This Row],[Perdida economica UNK]] /DatosLimpios[[#This Row],[Nº de Usuarios Afectados]]</f>
        <v>1.0786845750481726</v>
      </c>
      <c r="S1676" s="11" t="str">
        <f>IF(DatosLimpios[[#This Row],[Perdida $ por Usuario]]&gt;100, "Grave",IF(DatosLimpios[[#This Row],[Perdida $ por Usuario]]&gt;40, "Moderada","Leve"))</f>
        <v>Leve</v>
      </c>
      <c r="T1676" s="1" t="str">
        <f t="shared" si="26"/>
        <v>Nation-state</v>
      </c>
      <c r="U1676" s="3" t="s">
        <v>34</v>
      </c>
      <c r="V1676" s="3" t="s">
        <v>31</v>
      </c>
      <c r="W1676" s="2">
        <v>16</v>
      </c>
      <c r="X1676" s="2" t="str">
        <f>IF(DatosLimpios[[#This Row],[Incident Resolution Time (in Hours)]]&gt;50,"Tardia",IF(DatosLimpios[[#This Row],[Incident Resolution Time (in Hours)]]&gt;20,"Media","Rapida" ))</f>
        <v>Rapida</v>
      </c>
    </row>
    <row r="1677" spans="1:24" x14ac:dyDescent="0.25">
      <c r="A1677" s="2">
        <v>1689</v>
      </c>
      <c r="B1677" s="3" t="s">
        <v>60</v>
      </c>
      <c r="C16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77" s="1" t="str">
        <f>IFERROR(VLOOKUP(DatosLimpios[[#This Row],[Paises]], TablaRegiones[],2,FALSE), "Otra")</f>
        <v>Asia</v>
      </c>
      <c r="E1677" s="2">
        <v>2015</v>
      </c>
      <c r="F1677" s="3" t="s">
        <v>22</v>
      </c>
      <c r="G1677" s="2">
        <f xml:space="preserve"> 2025 -DatosLimpios[[#This Row],[Year]]</f>
        <v>10</v>
      </c>
      <c r="H1677" s="1" t="str">
        <f>IF(TRIM(DatosLimpios[[#This Row],[Attack Type]])="","Unknown",PROPER(TRIM(LOWER(DatosLimpios[[#This Row],[Attack Type]]))))</f>
        <v>Man-In-The-Middle</v>
      </c>
      <c r="I1677" s="3" t="s">
        <v>23</v>
      </c>
      <c r="J167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77" s="11">
        <v>9504</v>
      </c>
      <c r="L1677" s="11">
        <f>IF(DatosLimpios[[#This Row],[Financial Loss (in Million $) ]]="",0,ABS(DatosLimpios[[#This Row],[Financial Loss (in Million $) ]]))*1000</f>
        <v>9504000</v>
      </c>
      <c r="M1677" s="11" t="str">
        <f>IF(DatosLimpios[[#This Row],[Perdida economica UNK]]&gt;4000000,"Alta", IF(DatosLimpios[[#This Row],[Perdida economica UNK]]&gt;100000,"Media", "Baja"))</f>
        <v>Alta</v>
      </c>
      <c r="N1677" s="18" t="s">
        <v>1725</v>
      </c>
      <c r="O1677" s="3" t="s">
        <v>36</v>
      </c>
      <c r="P1677" s="2">
        <f>IF(DatosLimpios[[#This Row],[Number of Affected Users]]="six hundred",600,VALUE(DatosLimpios[[#This Row],[Number of Affected Users]]))</f>
        <v>566542</v>
      </c>
      <c r="Q1677" s="2">
        <f>IF(DatosLimpios[[#This Row],[Number of Affected Users]]="six hundred",600,VALUE(DatosLimpios[[#This Row],[Number of Affected Users]]))</f>
        <v>566542</v>
      </c>
      <c r="R1677" s="11">
        <f>DatosLimpios[[#This Row],[Perdida economica UNK]] /DatosLimpios[[#This Row],[Nº de Usuarios Afectados]]</f>
        <v>16.775455306049682</v>
      </c>
      <c r="S1677" s="11" t="str">
        <f>IF(DatosLimpios[[#This Row],[Perdida $ por Usuario]]&gt;100, "Grave",IF(DatosLimpios[[#This Row],[Perdida $ por Usuario]]&gt;40, "Moderada","Leve"))</f>
        <v>Leve</v>
      </c>
      <c r="T1677" s="1" t="str">
        <f t="shared" si="26"/>
        <v>Unknown</v>
      </c>
      <c r="U1677" s="3" t="s">
        <v>25</v>
      </c>
      <c r="V1677" s="3" t="s">
        <v>49</v>
      </c>
      <c r="W1677" s="2">
        <v>58</v>
      </c>
      <c r="X1677" s="2" t="str">
        <f>IF(DatosLimpios[[#This Row],[Incident Resolution Time (in Hours)]]&gt;50,"Tardia",IF(DatosLimpios[[#This Row],[Incident Resolution Time (in Hours)]]&gt;20,"Media","Rapida" ))</f>
        <v>Tardia</v>
      </c>
    </row>
    <row r="1678" spans="1:24" x14ac:dyDescent="0.25">
      <c r="A1678" s="2">
        <v>1690</v>
      </c>
      <c r="B1678" s="3" t="s">
        <v>26</v>
      </c>
      <c r="C16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78" s="1" t="str">
        <f>IFERROR(VLOOKUP(DatosLimpios[[#This Row],[Paises]], TablaRegiones[],2,FALSE), "Otra")</f>
        <v>Europa</v>
      </c>
      <c r="E1678" s="2">
        <v>2022</v>
      </c>
      <c r="F1678" s="3" t="s">
        <v>63</v>
      </c>
      <c r="G1678" s="2">
        <f xml:space="preserve"> 2025 -DatosLimpios[[#This Row],[Year]]</f>
        <v>3</v>
      </c>
      <c r="H1678" s="1" t="str">
        <f>IF(TRIM(DatosLimpios[[#This Row],[Attack Type]])="","Unknown",PROPER(TRIM(LOWER(DatosLimpios[[#This Row],[Attack Type]]))))</f>
        <v>Malware</v>
      </c>
      <c r="I1678" s="3" t="s">
        <v>47</v>
      </c>
      <c r="J167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78" s="11">
        <v>1267</v>
      </c>
      <c r="L1678" s="11">
        <f>IF(DatosLimpios[[#This Row],[Financial Loss (in Million $) ]]="",0,ABS(DatosLimpios[[#This Row],[Financial Loss (in Million $) ]]))*1000</f>
        <v>1267000</v>
      </c>
      <c r="M1678" s="11" t="str">
        <f>IF(DatosLimpios[[#This Row],[Perdida economica UNK]]&gt;4000000,"Alta", IF(DatosLimpios[[#This Row],[Perdida economica UNK]]&gt;100000,"Media", "Baja"))</f>
        <v>Media</v>
      </c>
      <c r="N1678" s="18" t="s">
        <v>1726</v>
      </c>
      <c r="O1678" s="3" t="s">
        <v>14</v>
      </c>
      <c r="P1678" s="2">
        <f>IF(DatosLimpios[[#This Row],[Number of Affected Users]]="six hundred",600,VALUE(DatosLimpios[[#This Row],[Number of Affected Users]]))</f>
        <v>781284</v>
      </c>
      <c r="Q1678" s="2">
        <f>IF(DatosLimpios[[#This Row],[Number of Affected Users]]="six hundred",600,VALUE(DatosLimpios[[#This Row],[Number of Affected Users]]))</f>
        <v>781284</v>
      </c>
      <c r="R1678" s="11">
        <f>DatosLimpios[[#This Row],[Perdida economica UNK]] /DatosLimpios[[#This Row],[Nº de Usuarios Afectados]]</f>
        <v>1.6216894240762643</v>
      </c>
      <c r="S1678" s="11" t="str">
        <f>IF(DatosLimpios[[#This Row],[Perdida $ por Usuario]]&gt;100, "Grave",IF(DatosLimpios[[#This Row],[Perdida $ por Usuario]]&gt;40, "Moderada","Leve"))</f>
        <v>Leve</v>
      </c>
      <c r="T1678" s="1" t="str">
        <f t="shared" si="26"/>
        <v>Hacker Group</v>
      </c>
      <c r="U1678" s="3" t="s">
        <v>25</v>
      </c>
      <c r="V1678" s="3" t="s">
        <v>49</v>
      </c>
      <c r="W1678" s="2">
        <v>11</v>
      </c>
      <c r="X1678" s="2" t="str">
        <f>IF(DatosLimpios[[#This Row],[Incident Resolution Time (in Hours)]]&gt;50,"Tardia",IF(DatosLimpios[[#This Row],[Incident Resolution Time (in Hours)]]&gt;20,"Media","Rapida" ))</f>
        <v>Rapida</v>
      </c>
    </row>
    <row r="1679" spans="1:24" x14ac:dyDescent="0.25">
      <c r="A1679" s="2">
        <v>1691</v>
      </c>
      <c r="B1679" s="3" t="s">
        <v>26</v>
      </c>
      <c r="C16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79" s="1" t="str">
        <f>IFERROR(VLOOKUP(DatosLimpios[[#This Row],[Paises]], TablaRegiones[],2,FALSE), "Otra")</f>
        <v>Europa</v>
      </c>
      <c r="E1679" s="2">
        <v>2021</v>
      </c>
      <c r="F1679" s="3" t="s">
        <v>50</v>
      </c>
      <c r="G1679" s="2">
        <f xml:space="preserve"> 2025 -DatosLimpios[[#This Row],[Year]]</f>
        <v>4</v>
      </c>
      <c r="H1679" s="1" t="str">
        <f>IF(TRIM(DatosLimpios[[#This Row],[Attack Type]])="","Unknown",PROPER(TRIM(LOWER(DatosLimpios[[#This Row],[Attack Type]]))))</f>
        <v>Phishing</v>
      </c>
      <c r="I1679" s="3" t="s">
        <v>23</v>
      </c>
      <c r="J167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79" s="11">
        <v>8959</v>
      </c>
      <c r="L1679" s="11">
        <f>IF(DatosLimpios[[#This Row],[Financial Loss (in Million $) ]]="",0,ABS(DatosLimpios[[#This Row],[Financial Loss (in Million $) ]]))*1000</f>
        <v>8959000</v>
      </c>
      <c r="M1679" s="11" t="str">
        <f>IF(DatosLimpios[[#This Row],[Perdida economica UNK]]&gt;4000000,"Alta", IF(DatosLimpios[[#This Row],[Perdida economica UNK]]&gt;100000,"Media", "Baja"))</f>
        <v>Alta</v>
      </c>
      <c r="N1679" s="18" t="s">
        <v>1727</v>
      </c>
      <c r="O1679" s="3" t="s">
        <v>29</v>
      </c>
      <c r="P1679" s="2">
        <f>IF(DatosLimpios[[#This Row],[Number of Affected Users]]="six hundred",600,VALUE(DatosLimpios[[#This Row],[Number of Affected Users]]))</f>
        <v>361270</v>
      </c>
      <c r="Q1679" s="2">
        <f>IF(DatosLimpios[[#This Row],[Number of Affected Users]]="six hundred",600,VALUE(DatosLimpios[[#This Row],[Number of Affected Users]]))</f>
        <v>361270</v>
      </c>
      <c r="R1679" s="11">
        <f>DatosLimpios[[#This Row],[Perdida economica UNK]] /DatosLimpios[[#This Row],[Nº de Usuarios Afectados]]</f>
        <v>24.798627065629585</v>
      </c>
      <c r="S1679" s="11" t="str">
        <f>IF(DatosLimpios[[#This Row],[Perdida $ por Usuario]]&gt;100, "Grave",IF(DatosLimpios[[#This Row],[Perdida $ por Usuario]]&gt;40, "Moderada","Leve"))</f>
        <v>Leve</v>
      </c>
      <c r="T1679" s="1" t="str">
        <f t="shared" si="26"/>
        <v>Nation-state</v>
      </c>
      <c r="U1679" s="3" t="s">
        <v>25</v>
      </c>
      <c r="V1679" s="3" t="s">
        <v>16</v>
      </c>
      <c r="W1679" s="2">
        <v>31</v>
      </c>
      <c r="X1679" s="2" t="str">
        <f>IF(DatosLimpios[[#This Row],[Incident Resolution Time (in Hours)]]&gt;50,"Tardia",IF(DatosLimpios[[#This Row],[Incident Resolution Time (in Hours)]]&gt;20,"Media","Rapida" ))</f>
        <v>Media</v>
      </c>
    </row>
    <row r="1680" spans="1:24" x14ac:dyDescent="0.25">
      <c r="A1680" s="2">
        <v>1692</v>
      </c>
      <c r="B1680" s="3" t="s">
        <v>45</v>
      </c>
      <c r="C16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680" s="1" t="str">
        <f>IFERROR(VLOOKUP(DatosLimpios[[#This Row],[Paises]], TablaRegiones[],2,FALSE), "Otra")</f>
        <v>Asia</v>
      </c>
      <c r="E1680" s="2">
        <v>2022</v>
      </c>
      <c r="F1680" s="3" t="s">
        <v>63</v>
      </c>
      <c r="G1680" s="2">
        <f xml:space="preserve"> 2025 -DatosLimpios[[#This Row],[Year]]</f>
        <v>3</v>
      </c>
      <c r="H1680" s="1" t="str">
        <f>IF(TRIM(DatosLimpios[[#This Row],[Attack Type]])="","Unknown",PROPER(TRIM(LOWER(DatosLimpios[[#This Row],[Attack Type]]))))</f>
        <v>Malware</v>
      </c>
      <c r="I1680" s="3" t="s">
        <v>27</v>
      </c>
      <c r="J168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80" s="11">
        <v>9703</v>
      </c>
      <c r="L1680" s="11">
        <f>IF(DatosLimpios[[#This Row],[Financial Loss (in Million $) ]]="",0,ABS(DatosLimpios[[#This Row],[Financial Loss (in Million $) ]]))*1000</f>
        <v>9703000</v>
      </c>
      <c r="M1680" s="11" t="str">
        <f>IF(DatosLimpios[[#This Row],[Perdida economica UNK]]&gt;4000000,"Alta", IF(DatosLimpios[[#This Row],[Perdida economica UNK]]&gt;100000,"Media", "Baja"))</f>
        <v>Alta</v>
      </c>
      <c r="N1680" s="18" t="s">
        <v>1728</v>
      </c>
      <c r="O1680" s="3" t="s">
        <v>14</v>
      </c>
      <c r="P1680" s="2">
        <f>IF(DatosLimpios[[#This Row],[Number of Affected Users]]="six hundred",600,VALUE(DatosLimpios[[#This Row],[Number of Affected Users]]))</f>
        <v>404834</v>
      </c>
      <c r="Q1680" s="2">
        <f>IF(DatosLimpios[[#This Row],[Number of Affected Users]]="six hundred",600,VALUE(DatosLimpios[[#This Row],[Number of Affected Users]]))</f>
        <v>404834</v>
      </c>
      <c r="R1680" s="11">
        <f>DatosLimpios[[#This Row],[Perdida economica UNK]] /DatosLimpios[[#This Row],[Nº de Usuarios Afectados]]</f>
        <v>23.967848550269988</v>
      </c>
      <c r="S1680" s="11" t="str">
        <f>IF(DatosLimpios[[#This Row],[Perdida $ por Usuario]]&gt;100, "Grave",IF(DatosLimpios[[#This Row],[Perdida $ por Usuario]]&gt;40, "Moderada","Leve"))</f>
        <v>Leve</v>
      </c>
      <c r="T1680" s="1" t="str">
        <f t="shared" si="26"/>
        <v>Hacker Group</v>
      </c>
      <c r="U1680" s="3" t="s">
        <v>52</v>
      </c>
      <c r="V1680" s="3" t="s">
        <v>16</v>
      </c>
      <c r="W1680" s="2">
        <v>62</v>
      </c>
      <c r="X1680" s="2" t="str">
        <f>IF(DatosLimpios[[#This Row],[Incident Resolution Time (in Hours)]]&gt;50,"Tardia",IF(DatosLimpios[[#This Row],[Incident Resolution Time (in Hours)]]&gt;20,"Media","Rapida" ))</f>
        <v>Tardia</v>
      </c>
    </row>
    <row r="1681" spans="1:24" x14ac:dyDescent="0.25">
      <c r="A1681" s="2">
        <v>1693</v>
      </c>
      <c r="B1681" s="3" t="s">
        <v>10</v>
      </c>
      <c r="C16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81" s="1" t="str">
        <f>IFERROR(VLOOKUP(DatosLimpios[[#This Row],[Paises]], TablaRegiones[],2,FALSE), "Otra")</f>
        <v>Asia</v>
      </c>
      <c r="E1681" s="2">
        <v>2023</v>
      </c>
      <c r="F1681" s="3" t="s">
        <v>39</v>
      </c>
      <c r="G1681" s="2">
        <f xml:space="preserve"> 2025 -DatosLimpios[[#This Row],[Year]]</f>
        <v>2</v>
      </c>
      <c r="H1681" s="1" t="str">
        <f>IF(TRIM(DatosLimpios[[#This Row],[Attack Type]])="","Unknown",PROPER(TRIM(LOWER(DatosLimpios[[#This Row],[Attack Type]]))))</f>
        <v>Ddos</v>
      </c>
      <c r="I1681" s="3" t="s">
        <v>69</v>
      </c>
      <c r="J168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681" s="11">
        <v>5346</v>
      </c>
      <c r="L1681" s="11">
        <f>IF(DatosLimpios[[#This Row],[Financial Loss (in Million $) ]]="",0,ABS(DatosLimpios[[#This Row],[Financial Loss (in Million $) ]]))*1000</f>
        <v>5346000</v>
      </c>
      <c r="M1681" s="11" t="str">
        <f>IF(DatosLimpios[[#This Row],[Perdida economica UNK]]&gt;4000000,"Alta", IF(DatosLimpios[[#This Row],[Perdida economica UNK]]&gt;100000,"Media", "Baja"))</f>
        <v>Alta</v>
      </c>
      <c r="N1681" s="18" t="s">
        <v>1729</v>
      </c>
      <c r="O1681" s="3" t="s">
        <v>36</v>
      </c>
      <c r="P1681" s="2">
        <f>IF(DatosLimpios[[#This Row],[Number of Affected Users]]="six hundred",600,VALUE(DatosLimpios[[#This Row],[Number of Affected Users]]))</f>
        <v>374484</v>
      </c>
      <c r="Q1681" s="2">
        <f>IF(DatosLimpios[[#This Row],[Number of Affected Users]]="six hundred",600,VALUE(DatosLimpios[[#This Row],[Number of Affected Users]]))</f>
        <v>374484</v>
      </c>
      <c r="R1681" s="11">
        <f>DatosLimpios[[#This Row],[Perdida economica UNK]] /DatosLimpios[[#This Row],[Nº de Usuarios Afectados]]</f>
        <v>14.275643285160381</v>
      </c>
      <c r="S1681" s="11" t="str">
        <f>IF(DatosLimpios[[#This Row],[Perdida $ por Usuario]]&gt;100, "Grave",IF(DatosLimpios[[#This Row],[Perdida $ por Usuario]]&gt;40, "Moderada","Leve"))</f>
        <v>Leve</v>
      </c>
      <c r="T1681" s="1" t="str">
        <f t="shared" si="26"/>
        <v>Unknown</v>
      </c>
      <c r="U1681" s="3" t="s">
        <v>15</v>
      </c>
      <c r="V1681" s="3" t="s">
        <v>37</v>
      </c>
      <c r="W1681" s="2">
        <v>46</v>
      </c>
      <c r="X1681" s="2" t="str">
        <f>IF(DatosLimpios[[#This Row],[Incident Resolution Time (in Hours)]]&gt;50,"Tardia",IF(DatosLimpios[[#This Row],[Incident Resolution Time (in Hours)]]&gt;20,"Media","Rapida" ))</f>
        <v>Media</v>
      </c>
    </row>
    <row r="1682" spans="1:24" x14ac:dyDescent="0.25">
      <c r="A1682" s="2">
        <v>1694</v>
      </c>
      <c r="B1682" s="3" t="s">
        <v>58</v>
      </c>
      <c r="C16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682" s="1" t="str">
        <f>IFERROR(VLOOKUP(DatosLimpios[[#This Row],[Paises]], TablaRegiones[],2,FALSE), "Otra")</f>
        <v>Oceanía</v>
      </c>
      <c r="E1682" s="2">
        <v>2020</v>
      </c>
      <c r="F1682" s="3" t="s">
        <v>42</v>
      </c>
      <c r="G1682" s="2">
        <f xml:space="preserve"> 2025 -DatosLimpios[[#This Row],[Year]]</f>
        <v>5</v>
      </c>
      <c r="H1682" s="1" t="str">
        <f>IF(TRIM(DatosLimpios[[#This Row],[Attack Type]])="","Unknown",PROPER(TRIM(LOWER(DatosLimpios[[#This Row],[Attack Type]]))))</f>
        <v>Sql Injection</v>
      </c>
      <c r="I1682" s="3" t="s">
        <v>23</v>
      </c>
      <c r="J168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82" s="11">
        <v>2102</v>
      </c>
      <c r="L1682" s="11">
        <f>IF(DatosLimpios[[#This Row],[Financial Loss (in Million $) ]]="",0,ABS(DatosLimpios[[#This Row],[Financial Loss (in Million $) ]]))*1000</f>
        <v>2102000</v>
      </c>
      <c r="M1682" s="11" t="str">
        <f>IF(DatosLimpios[[#This Row],[Perdida economica UNK]]&gt;4000000,"Alta", IF(DatosLimpios[[#This Row],[Perdida economica UNK]]&gt;100000,"Media", "Baja"))</f>
        <v>Media</v>
      </c>
      <c r="N1682" s="18" t="s">
        <v>1730</v>
      </c>
      <c r="O1682" s="3" t="s">
        <v>36</v>
      </c>
      <c r="P1682" s="2">
        <f>IF(DatosLimpios[[#This Row],[Number of Affected Users]]="six hundred",600,VALUE(DatosLimpios[[#This Row],[Number of Affected Users]]))</f>
        <v>681476</v>
      </c>
      <c r="Q1682" s="2">
        <f>IF(DatosLimpios[[#This Row],[Number of Affected Users]]="six hundred",600,VALUE(DatosLimpios[[#This Row],[Number of Affected Users]]))</f>
        <v>681476</v>
      </c>
      <c r="R1682" s="11">
        <f>DatosLimpios[[#This Row],[Perdida economica UNK]] /DatosLimpios[[#This Row],[Nº de Usuarios Afectados]]</f>
        <v>3.0844813316976678</v>
      </c>
      <c r="S1682" s="11" t="str">
        <f>IF(DatosLimpios[[#This Row],[Perdida $ por Usuario]]&gt;100, "Grave",IF(DatosLimpios[[#This Row],[Perdida $ por Usuario]]&gt;40, "Moderada","Leve"))</f>
        <v>Leve</v>
      </c>
      <c r="T1682" s="1" t="str">
        <f t="shared" si="26"/>
        <v>Unknown</v>
      </c>
      <c r="U1682" s="3" t="s">
        <v>25</v>
      </c>
      <c r="V1682" s="3" t="s">
        <v>16</v>
      </c>
      <c r="W1682" s="2">
        <v>6</v>
      </c>
      <c r="X1682" s="2" t="str">
        <f>IF(DatosLimpios[[#This Row],[Incident Resolution Time (in Hours)]]&gt;50,"Tardia",IF(DatosLimpios[[#This Row],[Incident Resolution Time (in Hours)]]&gt;20,"Media","Rapida" ))</f>
        <v>Rapida</v>
      </c>
    </row>
    <row r="1683" spans="1:24" x14ac:dyDescent="0.25">
      <c r="A1683" s="2">
        <v>1695</v>
      </c>
      <c r="B1683" s="3" t="s">
        <v>45</v>
      </c>
      <c r="C16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683" s="1" t="str">
        <f>IFERROR(VLOOKUP(DatosLimpios[[#This Row],[Paises]], TablaRegiones[],2,FALSE), "Otra")</f>
        <v>Asia</v>
      </c>
      <c r="E1683" s="2">
        <v>2019</v>
      </c>
      <c r="F1683" s="3" t="s">
        <v>42</v>
      </c>
      <c r="G1683" s="2">
        <f xml:space="preserve"> 2025 -DatosLimpios[[#This Row],[Year]]</f>
        <v>6</v>
      </c>
      <c r="H1683" s="1" t="str">
        <f>IF(TRIM(DatosLimpios[[#This Row],[Attack Type]])="","Unknown",PROPER(TRIM(LOWER(DatosLimpios[[#This Row],[Attack Type]]))))</f>
        <v>Sql Injection</v>
      </c>
      <c r="I1683" s="3" t="s">
        <v>18</v>
      </c>
      <c r="J168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83" s="11">
        <v>1539</v>
      </c>
      <c r="L1683" s="11">
        <f>IF(DatosLimpios[[#This Row],[Financial Loss (in Million $) ]]="",0,ABS(DatosLimpios[[#This Row],[Financial Loss (in Million $) ]]))*1000</f>
        <v>1539000</v>
      </c>
      <c r="M1683" s="11" t="str">
        <f>IF(DatosLimpios[[#This Row],[Perdida economica UNK]]&gt;4000000,"Alta", IF(DatosLimpios[[#This Row],[Perdida economica UNK]]&gt;100000,"Media", "Baja"))</f>
        <v>Media</v>
      </c>
      <c r="N1683" s="18" t="s">
        <v>1731</v>
      </c>
      <c r="O1683" s="3" t="s">
        <v>14</v>
      </c>
      <c r="P1683" s="2">
        <f>IF(DatosLimpios[[#This Row],[Number of Affected Users]]="six hundred",600,VALUE(DatosLimpios[[#This Row],[Number of Affected Users]]))</f>
        <v>514826</v>
      </c>
      <c r="Q1683" s="2">
        <f>IF(DatosLimpios[[#This Row],[Number of Affected Users]]="six hundred",600,VALUE(DatosLimpios[[#This Row],[Number of Affected Users]]))</f>
        <v>514826</v>
      </c>
      <c r="R1683" s="11">
        <f>DatosLimpios[[#This Row],[Perdida economica UNK]] /DatosLimpios[[#This Row],[Nº de Usuarios Afectados]]</f>
        <v>2.9893595117573706</v>
      </c>
      <c r="S1683" s="11" t="str">
        <f>IF(DatosLimpios[[#This Row],[Perdida $ por Usuario]]&gt;100, "Grave",IF(DatosLimpios[[#This Row],[Perdida $ por Usuario]]&gt;40, "Moderada","Leve"))</f>
        <v>Leve</v>
      </c>
      <c r="T1683" s="1" t="str">
        <f t="shared" si="26"/>
        <v>Hacker Group</v>
      </c>
      <c r="U1683" s="3" t="s">
        <v>15</v>
      </c>
      <c r="V1683" s="3" t="s">
        <v>49</v>
      </c>
      <c r="W1683" s="2">
        <v>72</v>
      </c>
      <c r="X1683" s="2" t="str">
        <f>IF(DatosLimpios[[#This Row],[Incident Resolution Time (in Hours)]]&gt;50,"Tardia",IF(DatosLimpios[[#This Row],[Incident Resolution Time (in Hours)]]&gt;20,"Media","Rapida" ))</f>
        <v>Tardia</v>
      </c>
    </row>
    <row r="1684" spans="1:24" x14ac:dyDescent="0.25">
      <c r="A1684" s="2">
        <v>1696</v>
      </c>
      <c r="B1684" s="3" t="s">
        <v>71</v>
      </c>
      <c r="C16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84" s="1" t="str">
        <f>IFERROR(VLOOKUP(DatosLimpios[[#This Row],[Paises]], TablaRegiones[],2,FALSE), "Otra")</f>
        <v>Asia</v>
      </c>
      <c r="E1684" s="2">
        <v>2022</v>
      </c>
      <c r="F1684" s="3" t="s">
        <v>63</v>
      </c>
      <c r="G1684" s="2">
        <f xml:space="preserve"> 2025 -DatosLimpios[[#This Row],[Year]]</f>
        <v>3</v>
      </c>
      <c r="H1684" s="1" t="str">
        <f>IF(TRIM(DatosLimpios[[#This Row],[Attack Type]])="","Unknown",PROPER(TRIM(LOWER(DatosLimpios[[#This Row],[Attack Type]]))))</f>
        <v>Malware</v>
      </c>
      <c r="I1684" s="3" t="s">
        <v>12</v>
      </c>
      <c r="J168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84" s="11">
        <v>9732</v>
      </c>
      <c r="L1684" s="11">
        <f>IF(DatosLimpios[[#This Row],[Financial Loss (in Million $) ]]="",0,ABS(DatosLimpios[[#This Row],[Financial Loss (in Million $) ]]))*1000</f>
        <v>9732000</v>
      </c>
      <c r="M1684" s="11" t="str">
        <f>IF(DatosLimpios[[#This Row],[Perdida economica UNK]]&gt;4000000,"Alta", IF(DatosLimpios[[#This Row],[Perdida economica UNK]]&gt;100000,"Media", "Baja"))</f>
        <v>Alta</v>
      </c>
      <c r="N1684" s="18" t="s">
        <v>1732</v>
      </c>
      <c r="O1684" s="3" t="s">
        <v>29</v>
      </c>
      <c r="P1684" s="2">
        <f>IF(DatosLimpios[[#This Row],[Number of Affected Users]]="six hundred",600,VALUE(DatosLimpios[[#This Row],[Number of Affected Users]]))</f>
        <v>742866</v>
      </c>
      <c r="Q1684" s="2">
        <f>IF(DatosLimpios[[#This Row],[Number of Affected Users]]="six hundred",600,VALUE(DatosLimpios[[#This Row],[Number of Affected Users]]))</f>
        <v>742866</v>
      </c>
      <c r="R1684" s="11">
        <f>DatosLimpios[[#This Row],[Perdida economica UNK]] /DatosLimpios[[#This Row],[Nº de Usuarios Afectados]]</f>
        <v>13.100613031152321</v>
      </c>
      <c r="S1684" s="11" t="str">
        <f>IF(DatosLimpios[[#This Row],[Perdida $ por Usuario]]&gt;100, "Grave",IF(DatosLimpios[[#This Row],[Perdida $ por Usuario]]&gt;40, "Moderada","Leve"))</f>
        <v>Leve</v>
      </c>
      <c r="T1684" s="1" t="str">
        <f t="shared" si="26"/>
        <v>Nation-state</v>
      </c>
      <c r="U1684" s="3" t="s">
        <v>34</v>
      </c>
      <c r="V1684" s="3" t="s">
        <v>57</v>
      </c>
      <c r="W1684" s="2">
        <v>61</v>
      </c>
      <c r="X1684" s="2" t="str">
        <f>IF(DatosLimpios[[#This Row],[Incident Resolution Time (in Hours)]]&gt;50,"Tardia",IF(DatosLimpios[[#This Row],[Incident Resolution Time (in Hours)]]&gt;20,"Media","Rapida" ))</f>
        <v>Tardia</v>
      </c>
    </row>
    <row r="1685" spans="1:24" x14ac:dyDescent="0.25">
      <c r="A1685" s="2">
        <v>1697</v>
      </c>
      <c r="B1685" s="3" t="s">
        <v>26</v>
      </c>
      <c r="C16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685" s="1" t="str">
        <f>IFERROR(VLOOKUP(DatosLimpios[[#This Row],[Paises]], TablaRegiones[],2,FALSE), "Otra")</f>
        <v>Europa</v>
      </c>
      <c r="E1685" s="2">
        <v>2016</v>
      </c>
      <c r="F1685" s="3" t="s">
        <v>17</v>
      </c>
      <c r="G1685" s="2">
        <f xml:space="preserve"> 2025 -DatosLimpios[[#This Row],[Year]]</f>
        <v>9</v>
      </c>
      <c r="H1685" s="1" t="str">
        <f>IF(TRIM(DatosLimpios[[#This Row],[Attack Type]])="","Unknown",PROPER(TRIM(LOWER(DatosLimpios[[#This Row],[Attack Type]]))))</f>
        <v>Ransomware</v>
      </c>
      <c r="I1685" s="3" t="s">
        <v>47</v>
      </c>
      <c r="J168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85" s="11">
        <v>6166</v>
      </c>
      <c r="L1685" s="11">
        <f>IF(DatosLimpios[[#This Row],[Financial Loss (in Million $) ]]="",0,ABS(DatosLimpios[[#This Row],[Financial Loss (in Million $) ]]))*1000</f>
        <v>6166000</v>
      </c>
      <c r="M1685" s="11" t="str">
        <f>IF(DatosLimpios[[#This Row],[Perdida economica UNK]]&gt;4000000,"Alta", IF(DatosLimpios[[#This Row],[Perdida economica UNK]]&gt;100000,"Media", "Baja"))</f>
        <v>Alta</v>
      </c>
      <c r="N1685" s="18" t="s">
        <v>1733</v>
      </c>
      <c r="O1685" s="3" t="s">
        <v>14</v>
      </c>
      <c r="P1685" s="2">
        <f>IF(DatosLimpios[[#This Row],[Number of Affected Users]]="six hundred",600,VALUE(DatosLimpios[[#This Row],[Number of Affected Users]]))</f>
        <v>639896</v>
      </c>
      <c r="Q1685" s="2">
        <f>IF(DatosLimpios[[#This Row],[Number of Affected Users]]="six hundred",600,VALUE(DatosLimpios[[#This Row],[Number of Affected Users]]))</f>
        <v>639896</v>
      </c>
      <c r="R1685" s="11">
        <f>DatosLimpios[[#This Row],[Perdida economica UNK]] /DatosLimpios[[#This Row],[Nº de Usuarios Afectados]]</f>
        <v>9.6359408403865636</v>
      </c>
      <c r="S1685" s="11" t="str">
        <f>IF(DatosLimpios[[#This Row],[Perdida $ por Usuario]]&gt;100, "Grave",IF(DatosLimpios[[#This Row],[Perdida $ por Usuario]]&gt;40, "Moderada","Leve"))</f>
        <v>Leve</v>
      </c>
      <c r="T1685" s="1" t="str">
        <f t="shared" si="26"/>
        <v>Hacker Group</v>
      </c>
      <c r="U1685" s="3" t="s">
        <v>34</v>
      </c>
      <c r="V1685" s="3" t="s">
        <v>16</v>
      </c>
      <c r="W1685" s="2">
        <v>63</v>
      </c>
      <c r="X1685" s="2" t="str">
        <f>IF(DatosLimpios[[#This Row],[Incident Resolution Time (in Hours)]]&gt;50,"Tardia",IF(DatosLimpios[[#This Row],[Incident Resolution Time (in Hours)]]&gt;20,"Media","Rapida" ))</f>
        <v>Tardia</v>
      </c>
    </row>
    <row r="1686" spans="1:24" x14ac:dyDescent="0.25">
      <c r="A1686" s="2">
        <v>1698</v>
      </c>
      <c r="B1686" s="3" t="s">
        <v>58</v>
      </c>
      <c r="C16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686" s="1" t="str">
        <f>IFERROR(VLOOKUP(DatosLimpios[[#This Row],[Paises]], TablaRegiones[],2,FALSE), "Otra")</f>
        <v>Oceanía</v>
      </c>
      <c r="E1686" s="2">
        <v>2022</v>
      </c>
      <c r="F1686" s="3" t="s">
        <v>42</v>
      </c>
      <c r="G1686" s="2">
        <f xml:space="preserve"> 2025 -DatosLimpios[[#This Row],[Year]]</f>
        <v>3</v>
      </c>
      <c r="H1686" s="1" t="str">
        <f>IF(TRIM(DatosLimpios[[#This Row],[Attack Type]])="","Unknown",PROPER(TRIM(LOWER(DatosLimpios[[#This Row],[Attack Type]]))))</f>
        <v>Sql Injection</v>
      </c>
      <c r="I1686" s="3" t="s">
        <v>23</v>
      </c>
      <c r="J168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86" s="11">
        <v>1529</v>
      </c>
      <c r="L1686" s="11">
        <f>IF(DatosLimpios[[#This Row],[Financial Loss (in Million $) ]]="",0,ABS(DatosLimpios[[#This Row],[Financial Loss (in Million $) ]]))*1000</f>
        <v>1529000</v>
      </c>
      <c r="M1686" s="11" t="str">
        <f>IF(DatosLimpios[[#This Row],[Perdida economica UNK]]&gt;4000000,"Alta", IF(DatosLimpios[[#This Row],[Perdida economica UNK]]&gt;100000,"Media", "Baja"))</f>
        <v>Media</v>
      </c>
      <c r="N1686" s="18" t="s">
        <v>1734</v>
      </c>
      <c r="O1686" s="3" t="s">
        <v>14</v>
      </c>
      <c r="P1686" s="2">
        <f>IF(DatosLimpios[[#This Row],[Number of Affected Users]]="six hundred",600,VALUE(DatosLimpios[[#This Row],[Number of Affected Users]]))</f>
        <v>42346</v>
      </c>
      <c r="Q1686" s="2">
        <f>IF(DatosLimpios[[#This Row],[Number of Affected Users]]="six hundred",600,VALUE(DatosLimpios[[#This Row],[Number of Affected Users]]))</f>
        <v>42346</v>
      </c>
      <c r="R1686" s="11">
        <f>DatosLimpios[[#This Row],[Perdida economica UNK]] /DatosLimpios[[#This Row],[Nº de Usuarios Afectados]]</f>
        <v>36.107306475227887</v>
      </c>
      <c r="S1686" s="11" t="str">
        <f>IF(DatosLimpios[[#This Row],[Perdida $ por Usuario]]&gt;100, "Grave",IF(DatosLimpios[[#This Row],[Perdida $ por Usuario]]&gt;40, "Moderada","Leve"))</f>
        <v>Leve</v>
      </c>
      <c r="T1686" s="1" t="str">
        <f t="shared" si="26"/>
        <v>Hacker Group</v>
      </c>
      <c r="U1686" s="3" t="s">
        <v>15</v>
      </c>
      <c r="V1686" s="3" t="s">
        <v>16</v>
      </c>
      <c r="W1686" s="2">
        <v>33</v>
      </c>
      <c r="X1686" s="2" t="str">
        <f>IF(DatosLimpios[[#This Row],[Incident Resolution Time (in Hours)]]&gt;50,"Tardia",IF(DatosLimpios[[#This Row],[Incident Resolution Time (in Hours)]]&gt;20,"Media","Rapida" ))</f>
        <v>Media</v>
      </c>
    </row>
    <row r="1687" spans="1:24" x14ac:dyDescent="0.25">
      <c r="A1687" s="2">
        <v>1699</v>
      </c>
      <c r="B1687" s="3" t="s">
        <v>71</v>
      </c>
      <c r="C16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87" s="1" t="str">
        <f>IFERROR(VLOOKUP(DatosLimpios[[#This Row],[Paises]], TablaRegiones[],2,FALSE), "Otra")</f>
        <v>Asia</v>
      </c>
      <c r="E1687" s="2">
        <v>2019</v>
      </c>
      <c r="F1687" s="3" t="s">
        <v>63</v>
      </c>
      <c r="G1687" s="2">
        <f xml:space="preserve"> 2025 -DatosLimpios[[#This Row],[Year]]</f>
        <v>6</v>
      </c>
      <c r="H1687" s="1" t="str">
        <f>IF(TRIM(DatosLimpios[[#This Row],[Attack Type]])="","Unknown",PROPER(TRIM(LOWER(DatosLimpios[[#This Row],[Attack Type]]))))</f>
        <v>Malware</v>
      </c>
      <c r="I1687" s="3" t="s">
        <v>27</v>
      </c>
      <c r="J168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687" s="11">
        <v>588</v>
      </c>
      <c r="L1687" s="11">
        <f>IF(DatosLimpios[[#This Row],[Financial Loss (in Million $) ]]="",0,ABS(DatosLimpios[[#This Row],[Financial Loss (in Million $) ]]))*1000</f>
        <v>588000</v>
      </c>
      <c r="M1687" s="11" t="str">
        <f>IF(DatosLimpios[[#This Row],[Perdida economica UNK]]&gt;4000000,"Alta", IF(DatosLimpios[[#This Row],[Perdida economica UNK]]&gt;100000,"Media", "Baja"))</f>
        <v>Media</v>
      </c>
      <c r="N1687" s="18" t="s">
        <v>1735</v>
      </c>
      <c r="O1687" s="3" t="s">
        <v>36</v>
      </c>
      <c r="P1687" s="2">
        <f>IF(DatosLimpios[[#This Row],[Number of Affected Users]]="six hundred",600,VALUE(DatosLimpios[[#This Row],[Number of Affected Users]]))</f>
        <v>235399</v>
      </c>
      <c r="Q1687" s="2">
        <f>IF(DatosLimpios[[#This Row],[Number of Affected Users]]="six hundred",600,VALUE(DatosLimpios[[#This Row],[Number of Affected Users]]))</f>
        <v>235399</v>
      </c>
      <c r="R1687" s="11">
        <f>DatosLimpios[[#This Row],[Perdida economica UNK]] /DatosLimpios[[#This Row],[Nº de Usuarios Afectados]]</f>
        <v>2.4978865670627317</v>
      </c>
      <c r="S1687" s="11" t="str">
        <f>IF(DatosLimpios[[#This Row],[Perdida $ por Usuario]]&gt;100, "Grave",IF(DatosLimpios[[#This Row],[Perdida $ por Usuario]]&gt;40, "Moderada","Leve"))</f>
        <v>Leve</v>
      </c>
      <c r="T1687" s="1" t="str">
        <f t="shared" si="26"/>
        <v>Unknown</v>
      </c>
      <c r="U1687" s="3" t="s">
        <v>34</v>
      </c>
      <c r="V1687" s="3" t="s">
        <v>37</v>
      </c>
      <c r="W1687" s="2">
        <v>21</v>
      </c>
      <c r="X1687" s="2" t="str">
        <f>IF(DatosLimpios[[#This Row],[Incident Resolution Time (in Hours)]]&gt;50,"Tardia",IF(DatosLimpios[[#This Row],[Incident Resolution Time (in Hours)]]&gt;20,"Media","Rapida" ))</f>
        <v>Media</v>
      </c>
    </row>
    <row r="1688" spans="1:24" x14ac:dyDescent="0.25">
      <c r="A1688" s="2">
        <v>1700</v>
      </c>
      <c r="B1688" s="3" t="s">
        <v>87</v>
      </c>
      <c r="C16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688" s="1" t="str">
        <f>IFERROR(VLOOKUP(DatosLimpios[[#This Row],[Paises]], TablaRegiones[],2,FALSE), "Otra")</f>
        <v>América</v>
      </c>
      <c r="E1688" s="2">
        <v>2015</v>
      </c>
      <c r="F1688" s="3" t="s">
        <v>22</v>
      </c>
      <c r="G1688" s="2">
        <f xml:space="preserve"> 2025 -DatosLimpios[[#This Row],[Year]]</f>
        <v>10</v>
      </c>
      <c r="H1688" s="1" t="str">
        <f>IF(TRIM(DatosLimpios[[#This Row],[Attack Type]])="","Unknown",PROPER(TRIM(LOWER(DatosLimpios[[#This Row],[Attack Type]]))))</f>
        <v>Man-In-The-Middle</v>
      </c>
      <c r="I1688" s="3" t="s">
        <v>18</v>
      </c>
      <c r="J168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88" s="11">
        <v>2493</v>
      </c>
      <c r="L1688" s="11">
        <f>IF(DatosLimpios[[#This Row],[Financial Loss (in Million $) ]]="",0,ABS(DatosLimpios[[#This Row],[Financial Loss (in Million $) ]]))*1000</f>
        <v>2493000</v>
      </c>
      <c r="M1688" s="11" t="str">
        <f>IF(DatosLimpios[[#This Row],[Perdida economica UNK]]&gt;4000000,"Alta", IF(DatosLimpios[[#This Row],[Perdida economica UNK]]&gt;100000,"Media", "Baja"))</f>
        <v>Media</v>
      </c>
      <c r="N1688" s="18" t="s">
        <v>1736</v>
      </c>
      <c r="O1688" s="3" t="s">
        <v>29</v>
      </c>
      <c r="P1688" s="2">
        <f>IF(DatosLimpios[[#This Row],[Number of Affected Users]]="six hundred",600,VALUE(DatosLimpios[[#This Row],[Number of Affected Users]]))</f>
        <v>448426</v>
      </c>
      <c r="Q1688" s="2">
        <f>IF(DatosLimpios[[#This Row],[Number of Affected Users]]="six hundred",600,VALUE(DatosLimpios[[#This Row],[Number of Affected Users]]))</f>
        <v>448426</v>
      </c>
      <c r="R1688" s="11">
        <f>DatosLimpios[[#This Row],[Perdida economica UNK]] /DatosLimpios[[#This Row],[Nº de Usuarios Afectados]]</f>
        <v>5.5594457056459703</v>
      </c>
      <c r="S1688" s="11" t="str">
        <f>IF(DatosLimpios[[#This Row],[Perdida $ por Usuario]]&gt;100, "Grave",IF(DatosLimpios[[#This Row],[Perdida $ por Usuario]]&gt;40, "Moderada","Leve"))</f>
        <v>Leve</v>
      </c>
      <c r="T1688" s="1" t="str">
        <f t="shared" si="26"/>
        <v>Nation-state</v>
      </c>
      <c r="U1688" s="3" t="s">
        <v>25</v>
      </c>
      <c r="V1688" s="3" t="s">
        <v>16</v>
      </c>
      <c r="W1688" s="2">
        <v>36</v>
      </c>
      <c r="X1688" s="2" t="str">
        <f>IF(DatosLimpios[[#This Row],[Incident Resolution Time (in Hours)]]&gt;50,"Tardia",IF(DatosLimpios[[#This Row],[Incident Resolution Time (in Hours)]]&gt;20,"Media","Rapida" ))</f>
        <v>Media</v>
      </c>
    </row>
    <row r="1689" spans="1:24" x14ac:dyDescent="0.25">
      <c r="A1689" s="2">
        <v>1701</v>
      </c>
      <c r="B1689" s="3" t="s">
        <v>41</v>
      </c>
      <c r="C16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89" s="1" t="str">
        <f>IFERROR(VLOOKUP(DatosLimpios[[#This Row],[Paises]], TablaRegiones[],2,FALSE), "Otra")</f>
        <v>Europa</v>
      </c>
      <c r="E1689" s="2">
        <v>2020</v>
      </c>
      <c r="F1689" s="3" t="s">
        <v>17</v>
      </c>
      <c r="G1689" s="2">
        <f xml:space="preserve"> 2025 -DatosLimpios[[#This Row],[Year]]</f>
        <v>5</v>
      </c>
      <c r="H1689" s="1" t="str">
        <f>IF(TRIM(DatosLimpios[[#This Row],[Attack Type]])="","Unknown",PROPER(TRIM(LOWER(DatosLimpios[[#This Row],[Attack Type]]))))</f>
        <v>Ransomware</v>
      </c>
      <c r="I1689" s="3" t="s">
        <v>18</v>
      </c>
      <c r="J168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89" s="11">
        <v>9737</v>
      </c>
      <c r="L1689" s="11">
        <f>IF(DatosLimpios[[#This Row],[Financial Loss (in Million $) ]]="",0,ABS(DatosLimpios[[#This Row],[Financial Loss (in Million $) ]]))*1000</f>
        <v>9737000</v>
      </c>
      <c r="M1689" s="11" t="str">
        <f>IF(DatosLimpios[[#This Row],[Perdida economica UNK]]&gt;4000000,"Alta", IF(DatosLimpios[[#This Row],[Perdida economica UNK]]&gt;100000,"Media", "Baja"))</f>
        <v>Alta</v>
      </c>
      <c r="N1689" s="18" t="s">
        <v>1737</v>
      </c>
      <c r="O1689" s="3" t="s">
        <v>29</v>
      </c>
      <c r="P1689" s="2">
        <f>IF(DatosLimpios[[#This Row],[Number of Affected Users]]="six hundred",600,VALUE(DatosLimpios[[#This Row],[Number of Affected Users]]))</f>
        <v>467137</v>
      </c>
      <c r="Q1689" s="2">
        <f>IF(DatosLimpios[[#This Row],[Number of Affected Users]]="six hundred",600,VALUE(DatosLimpios[[#This Row],[Number of Affected Users]]))</f>
        <v>467137</v>
      </c>
      <c r="R1689" s="11">
        <f>DatosLimpios[[#This Row],[Perdida economica UNK]] /DatosLimpios[[#This Row],[Nº de Usuarios Afectados]]</f>
        <v>20.843992233541766</v>
      </c>
      <c r="S1689" s="11" t="str">
        <f>IF(DatosLimpios[[#This Row],[Perdida $ por Usuario]]&gt;100, "Grave",IF(DatosLimpios[[#This Row],[Perdida $ por Usuario]]&gt;40, "Moderada","Leve"))</f>
        <v>Leve</v>
      </c>
      <c r="T1689" s="1" t="str">
        <f t="shared" si="26"/>
        <v>Nation-state</v>
      </c>
      <c r="U1689" s="3" t="s">
        <v>34</v>
      </c>
      <c r="V1689" s="3" t="s">
        <v>57</v>
      </c>
      <c r="W1689" s="2">
        <v>14</v>
      </c>
      <c r="X1689" s="2" t="str">
        <f>IF(DatosLimpios[[#This Row],[Incident Resolution Time (in Hours)]]&gt;50,"Tardia",IF(DatosLimpios[[#This Row],[Incident Resolution Time (in Hours)]]&gt;20,"Media","Rapida" ))</f>
        <v>Rapida</v>
      </c>
    </row>
    <row r="1690" spans="1:24" x14ac:dyDescent="0.25">
      <c r="A1690" s="2">
        <v>1702</v>
      </c>
      <c r="B1690" s="3" t="s">
        <v>71</v>
      </c>
      <c r="C16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90" s="1" t="str">
        <f>IFERROR(VLOOKUP(DatosLimpios[[#This Row],[Paises]], TablaRegiones[],2,FALSE), "Otra")</f>
        <v>Asia</v>
      </c>
      <c r="E1690" s="2">
        <v>2017</v>
      </c>
      <c r="F1690" s="3" t="s">
        <v>42</v>
      </c>
      <c r="G1690" s="2">
        <f xml:space="preserve"> 2025 -DatosLimpios[[#This Row],[Year]]</f>
        <v>8</v>
      </c>
      <c r="H1690" s="1" t="str">
        <f>IF(TRIM(DatosLimpios[[#This Row],[Attack Type]])="","Unknown",PROPER(TRIM(LOWER(DatosLimpios[[#This Row],[Attack Type]]))))</f>
        <v>Sql Injection</v>
      </c>
      <c r="I1690" s="3" t="s">
        <v>12</v>
      </c>
      <c r="J169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90" s="11">
        <v>1149</v>
      </c>
      <c r="L1690" s="11">
        <f>IF(DatosLimpios[[#This Row],[Financial Loss (in Million $) ]]="",0,ABS(DatosLimpios[[#This Row],[Financial Loss (in Million $) ]]))*1000</f>
        <v>1149000</v>
      </c>
      <c r="M1690" s="11" t="str">
        <f>IF(DatosLimpios[[#This Row],[Perdida economica UNK]]&gt;4000000,"Alta", IF(DatosLimpios[[#This Row],[Perdida economica UNK]]&gt;100000,"Media", "Baja"))</f>
        <v>Media</v>
      </c>
      <c r="N1690" s="18" t="s">
        <v>1738</v>
      </c>
      <c r="O1690" s="3" t="s">
        <v>14</v>
      </c>
      <c r="P1690" s="2">
        <f>IF(DatosLimpios[[#This Row],[Number of Affected Users]]="six hundred",600,VALUE(DatosLimpios[[#This Row],[Number of Affected Users]]))</f>
        <v>364107</v>
      </c>
      <c r="Q1690" s="2">
        <f>IF(DatosLimpios[[#This Row],[Number of Affected Users]]="six hundred",600,VALUE(DatosLimpios[[#This Row],[Number of Affected Users]]))</f>
        <v>364107</v>
      </c>
      <c r="R1690" s="11">
        <f>DatosLimpios[[#This Row],[Perdida economica UNK]] /DatosLimpios[[#This Row],[Nº de Usuarios Afectados]]</f>
        <v>3.1556657795647984</v>
      </c>
      <c r="S1690" s="11" t="str">
        <f>IF(DatosLimpios[[#This Row],[Perdida $ por Usuario]]&gt;100, "Grave",IF(DatosLimpios[[#This Row],[Perdida $ por Usuario]]&gt;40, "Moderada","Leve"))</f>
        <v>Leve</v>
      </c>
      <c r="T1690" s="1" t="str">
        <f t="shared" si="26"/>
        <v>Hacker Group</v>
      </c>
      <c r="U1690" s="3" t="s">
        <v>34</v>
      </c>
      <c r="V1690" s="3" t="s">
        <v>31</v>
      </c>
      <c r="W1690" s="2">
        <v>28</v>
      </c>
      <c r="X1690" s="2" t="str">
        <f>IF(DatosLimpios[[#This Row],[Incident Resolution Time (in Hours)]]&gt;50,"Tardia",IF(DatosLimpios[[#This Row],[Incident Resolution Time (in Hours)]]&gt;20,"Media","Rapida" ))</f>
        <v>Media</v>
      </c>
    </row>
    <row r="1691" spans="1:24" x14ac:dyDescent="0.25">
      <c r="A1691" s="2">
        <v>1703</v>
      </c>
      <c r="B1691" s="3" t="s">
        <v>45</v>
      </c>
      <c r="C16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691" s="1" t="str">
        <f>IFERROR(VLOOKUP(DatosLimpios[[#This Row],[Paises]], TablaRegiones[],2,FALSE), "Otra")</f>
        <v>Asia</v>
      </c>
      <c r="E1691" s="2">
        <v>2022</v>
      </c>
      <c r="F1691" s="3" t="s">
        <v>22</v>
      </c>
      <c r="G1691" s="2">
        <f xml:space="preserve"> 2025 -DatosLimpios[[#This Row],[Year]]</f>
        <v>3</v>
      </c>
      <c r="H1691" s="1" t="str">
        <f>IF(TRIM(DatosLimpios[[#This Row],[Attack Type]])="","Unknown",PROPER(TRIM(LOWER(DatosLimpios[[#This Row],[Attack Type]]))))</f>
        <v>Man-In-The-Middle</v>
      </c>
      <c r="I1691" s="3" t="s">
        <v>69</v>
      </c>
      <c r="J169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691" s="11">
        <v>405</v>
      </c>
      <c r="L1691" s="11">
        <f>IF(DatosLimpios[[#This Row],[Financial Loss (in Million $) ]]="",0,ABS(DatosLimpios[[#This Row],[Financial Loss (in Million $) ]]))*1000</f>
        <v>405000</v>
      </c>
      <c r="M1691" s="11" t="str">
        <f>IF(DatosLimpios[[#This Row],[Perdida economica UNK]]&gt;4000000,"Alta", IF(DatosLimpios[[#This Row],[Perdida economica UNK]]&gt;100000,"Media", "Baja"))</f>
        <v>Media</v>
      </c>
      <c r="N1691" s="18" t="s">
        <v>1739</v>
      </c>
      <c r="O1691" s="3" t="s">
        <v>14</v>
      </c>
      <c r="P1691" s="2">
        <f>IF(DatosLimpios[[#This Row],[Number of Affected Users]]="six hundred",600,VALUE(DatosLimpios[[#This Row],[Number of Affected Users]]))</f>
        <v>357898</v>
      </c>
      <c r="Q1691" s="2">
        <f>IF(DatosLimpios[[#This Row],[Number of Affected Users]]="six hundred",600,VALUE(DatosLimpios[[#This Row],[Number of Affected Users]]))</f>
        <v>357898</v>
      </c>
      <c r="R1691" s="11">
        <f>DatosLimpios[[#This Row],[Perdida economica UNK]] /DatosLimpios[[#This Row],[Nº de Usuarios Afectados]]</f>
        <v>1.1316073294625844</v>
      </c>
      <c r="S1691" s="11" t="str">
        <f>IF(DatosLimpios[[#This Row],[Perdida $ por Usuario]]&gt;100, "Grave",IF(DatosLimpios[[#This Row],[Perdida $ por Usuario]]&gt;40, "Moderada","Leve"))</f>
        <v>Leve</v>
      </c>
      <c r="T1691" s="1" t="str">
        <f t="shared" si="26"/>
        <v>Hacker Group</v>
      </c>
      <c r="U1691" s="3" t="s">
        <v>34</v>
      </c>
      <c r="V1691" s="3" t="s">
        <v>49</v>
      </c>
      <c r="W1691" s="2">
        <v>27</v>
      </c>
      <c r="X1691" s="2" t="str">
        <f>IF(DatosLimpios[[#This Row],[Incident Resolution Time (in Hours)]]&gt;50,"Tardia",IF(DatosLimpios[[#This Row],[Incident Resolution Time (in Hours)]]&gt;20,"Media","Rapida" ))</f>
        <v>Media</v>
      </c>
    </row>
    <row r="1692" spans="1:24" x14ac:dyDescent="0.25">
      <c r="A1692" s="2">
        <v>1704</v>
      </c>
      <c r="B1692" s="3" t="s">
        <v>10</v>
      </c>
      <c r="C16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92" s="1" t="str">
        <f>IFERROR(VLOOKUP(DatosLimpios[[#This Row],[Paises]], TablaRegiones[],2,FALSE), "Otra")</f>
        <v>Asia</v>
      </c>
      <c r="E1692" s="2">
        <v>2016</v>
      </c>
      <c r="F1692" s="3" t="s">
        <v>39</v>
      </c>
      <c r="G1692" s="2">
        <f xml:space="preserve"> 2025 -DatosLimpios[[#This Row],[Year]]</f>
        <v>9</v>
      </c>
      <c r="H1692" s="1" t="str">
        <f>IF(TRIM(DatosLimpios[[#This Row],[Attack Type]])="","Unknown",PROPER(TRIM(LOWER(DatosLimpios[[#This Row],[Attack Type]]))))</f>
        <v>Ddos</v>
      </c>
      <c r="I1692" s="3" t="s">
        <v>46</v>
      </c>
      <c r="J169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92" s="11">
        <v>769</v>
      </c>
      <c r="L1692" s="11">
        <f>IF(DatosLimpios[[#This Row],[Financial Loss (in Million $) ]]="",0,ABS(DatosLimpios[[#This Row],[Financial Loss (in Million $) ]]))*1000</f>
        <v>769000</v>
      </c>
      <c r="M1692" s="11" t="str">
        <f>IF(DatosLimpios[[#This Row],[Perdida economica UNK]]&gt;4000000,"Alta", IF(DatosLimpios[[#This Row],[Perdida economica UNK]]&gt;100000,"Media", "Baja"))</f>
        <v>Media</v>
      </c>
      <c r="N1692" s="18" t="s">
        <v>1740</v>
      </c>
      <c r="O1692" s="3" t="s">
        <v>33</v>
      </c>
      <c r="P1692" s="2">
        <f>IF(DatosLimpios[[#This Row],[Number of Affected Users]]="six hundred",600,VALUE(DatosLimpios[[#This Row],[Number of Affected Users]]))</f>
        <v>605118</v>
      </c>
      <c r="Q1692" s="2">
        <f>IF(DatosLimpios[[#This Row],[Number of Affected Users]]="six hundred",600,VALUE(DatosLimpios[[#This Row],[Number of Affected Users]]))</f>
        <v>605118</v>
      </c>
      <c r="R1692" s="11">
        <f>DatosLimpios[[#This Row],[Perdida economica UNK]] /DatosLimpios[[#This Row],[Nº de Usuarios Afectados]]</f>
        <v>1.270826516481083</v>
      </c>
      <c r="S1692" s="11" t="str">
        <f>IF(DatosLimpios[[#This Row],[Perdida $ por Usuario]]&gt;100, "Grave",IF(DatosLimpios[[#This Row],[Perdida $ por Usuario]]&gt;40, "Moderada","Leve"))</f>
        <v>Leve</v>
      </c>
      <c r="T1692" s="1" t="str">
        <f t="shared" si="26"/>
        <v>Insider</v>
      </c>
      <c r="U1692" s="3" t="s">
        <v>34</v>
      </c>
      <c r="V1692" s="3" t="s">
        <v>49</v>
      </c>
      <c r="W1692" s="2">
        <v>30</v>
      </c>
      <c r="X1692" s="2" t="str">
        <f>IF(DatosLimpios[[#This Row],[Incident Resolution Time (in Hours)]]&gt;50,"Tardia",IF(DatosLimpios[[#This Row],[Incident Resolution Time (in Hours)]]&gt;20,"Media","Rapida" ))</f>
        <v>Media</v>
      </c>
    </row>
    <row r="1693" spans="1:24" x14ac:dyDescent="0.25">
      <c r="A1693" s="2">
        <v>1705</v>
      </c>
      <c r="B1693" s="3" t="s">
        <v>60</v>
      </c>
      <c r="C16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93" s="1" t="str">
        <f>IFERROR(VLOOKUP(DatosLimpios[[#This Row],[Paises]], TablaRegiones[],2,FALSE), "Otra")</f>
        <v>Asia</v>
      </c>
      <c r="E1693" s="2">
        <v>2022</v>
      </c>
      <c r="F1693" s="3" t="s">
        <v>22</v>
      </c>
      <c r="G1693" s="2">
        <f xml:space="preserve"> 2025 -DatosLimpios[[#This Row],[Year]]</f>
        <v>3</v>
      </c>
      <c r="H1693" s="1" t="str">
        <f>IF(TRIM(DatosLimpios[[#This Row],[Attack Type]])="","Unknown",PROPER(TRIM(LOWER(DatosLimpios[[#This Row],[Attack Type]]))))</f>
        <v>Man-In-The-Middle</v>
      </c>
      <c r="I1693" s="3" t="s">
        <v>12</v>
      </c>
      <c r="J169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693" s="11">
        <v>9644</v>
      </c>
      <c r="L1693" s="11">
        <f>IF(DatosLimpios[[#This Row],[Financial Loss (in Million $) ]]="",0,ABS(DatosLimpios[[#This Row],[Financial Loss (in Million $) ]]))*1000</f>
        <v>9644000</v>
      </c>
      <c r="M1693" s="11" t="str">
        <f>IF(DatosLimpios[[#This Row],[Perdida economica UNK]]&gt;4000000,"Alta", IF(DatosLimpios[[#This Row],[Perdida economica UNK]]&gt;100000,"Media", "Baja"))</f>
        <v>Alta</v>
      </c>
      <c r="N1693" s="18" t="s">
        <v>1741</v>
      </c>
      <c r="O1693" s="3" t="s">
        <v>29</v>
      </c>
      <c r="P1693" s="2">
        <f>IF(DatosLimpios[[#This Row],[Number of Affected Users]]="six hundred",600,VALUE(DatosLimpios[[#This Row],[Number of Affected Users]]))</f>
        <v>106169</v>
      </c>
      <c r="Q1693" s="2">
        <f>IF(DatosLimpios[[#This Row],[Number of Affected Users]]="six hundred",600,VALUE(DatosLimpios[[#This Row],[Number of Affected Users]]))</f>
        <v>106169</v>
      </c>
      <c r="R1693" s="11">
        <f>DatosLimpios[[#This Row],[Perdida economica UNK]] /DatosLimpios[[#This Row],[Nº de Usuarios Afectados]]</f>
        <v>90.836308150213341</v>
      </c>
      <c r="S1693" s="11" t="str">
        <f>IF(DatosLimpios[[#This Row],[Perdida $ por Usuario]]&gt;100, "Grave",IF(DatosLimpios[[#This Row],[Perdida $ por Usuario]]&gt;40, "Moderada","Leve"))</f>
        <v>Moderada</v>
      </c>
      <c r="T1693" s="1" t="str">
        <f t="shared" si="26"/>
        <v>Nation-state</v>
      </c>
      <c r="U1693" s="3" t="s">
        <v>15</v>
      </c>
      <c r="V1693" s="3" t="s">
        <v>57</v>
      </c>
      <c r="W1693" s="2">
        <v>28</v>
      </c>
      <c r="X1693" s="2" t="str">
        <f>IF(DatosLimpios[[#This Row],[Incident Resolution Time (in Hours)]]&gt;50,"Tardia",IF(DatosLimpios[[#This Row],[Incident Resolution Time (in Hours)]]&gt;20,"Media","Rapida" ))</f>
        <v>Media</v>
      </c>
    </row>
    <row r="1694" spans="1:24" x14ac:dyDescent="0.25">
      <c r="A1694" s="2">
        <v>1706</v>
      </c>
      <c r="B1694" s="3" t="s">
        <v>41</v>
      </c>
      <c r="C16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694" s="1" t="str">
        <f>IFERROR(VLOOKUP(DatosLimpios[[#This Row],[Paises]], TablaRegiones[],2,FALSE), "Otra")</f>
        <v>Europa</v>
      </c>
      <c r="E1694" s="2">
        <v>2016</v>
      </c>
      <c r="F1694" s="3" t="s">
        <v>17</v>
      </c>
      <c r="G1694" s="2">
        <f xml:space="preserve"> 2025 -DatosLimpios[[#This Row],[Year]]</f>
        <v>9</v>
      </c>
      <c r="H1694" s="1" t="str">
        <f>IF(TRIM(DatosLimpios[[#This Row],[Attack Type]])="","Unknown",PROPER(TRIM(LOWER(DatosLimpios[[#This Row],[Attack Type]]))))</f>
        <v>Ransomware</v>
      </c>
      <c r="I1694" s="3" t="s">
        <v>47</v>
      </c>
      <c r="J169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94" s="11">
        <v>3429</v>
      </c>
      <c r="L1694" s="11">
        <f>IF(DatosLimpios[[#This Row],[Financial Loss (in Million $) ]]="",0,ABS(DatosLimpios[[#This Row],[Financial Loss (in Million $) ]]))*1000</f>
        <v>3429000</v>
      </c>
      <c r="M1694" s="11" t="str">
        <f>IF(DatosLimpios[[#This Row],[Perdida economica UNK]]&gt;4000000,"Alta", IF(DatosLimpios[[#This Row],[Perdida economica UNK]]&gt;100000,"Media", "Baja"))</f>
        <v>Media</v>
      </c>
      <c r="N1694" s="18" t="s">
        <v>1742</v>
      </c>
      <c r="O1694" s="3" t="s">
        <v>33</v>
      </c>
      <c r="P1694" s="2">
        <f>IF(DatosLimpios[[#This Row],[Number of Affected Users]]="six hundred",600,VALUE(DatosLimpios[[#This Row],[Number of Affected Users]]))</f>
        <v>157547</v>
      </c>
      <c r="Q1694" s="2">
        <f>IF(DatosLimpios[[#This Row],[Number of Affected Users]]="six hundred",600,VALUE(DatosLimpios[[#This Row],[Number of Affected Users]]))</f>
        <v>157547</v>
      </c>
      <c r="R1694" s="11">
        <f>DatosLimpios[[#This Row],[Perdida economica UNK]] /DatosLimpios[[#This Row],[Nº de Usuarios Afectados]]</f>
        <v>21.764933638850628</v>
      </c>
      <c r="S1694" s="11" t="str">
        <f>IF(DatosLimpios[[#This Row],[Perdida $ por Usuario]]&gt;100, "Grave",IF(DatosLimpios[[#This Row],[Perdida $ por Usuario]]&gt;40, "Moderada","Leve"))</f>
        <v>Leve</v>
      </c>
      <c r="T1694" s="1" t="str">
        <f t="shared" si="26"/>
        <v>Insider</v>
      </c>
      <c r="U1694" s="3" t="s">
        <v>15</v>
      </c>
      <c r="V1694" s="3" t="s">
        <v>31</v>
      </c>
      <c r="W1694" s="2">
        <v>29</v>
      </c>
      <c r="X1694" s="2" t="str">
        <f>IF(DatosLimpios[[#This Row],[Incident Resolution Time (in Hours)]]&gt;50,"Tardia",IF(DatosLimpios[[#This Row],[Incident Resolution Time (in Hours)]]&gt;20,"Media","Rapida" ))</f>
        <v>Media</v>
      </c>
    </row>
    <row r="1695" spans="1:24" x14ac:dyDescent="0.25">
      <c r="A1695" s="2">
        <v>1707</v>
      </c>
      <c r="B1695" s="3" t="s">
        <v>66</v>
      </c>
      <c r="C16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695" s="1" t="str">
        <f>IFERROR(VLOOKUP(DatosLimpios[[#This Row],[Paises]], TablaRegiones[],2,FALSE), "Otra")</f>
        <v>América</v>
      </c>
      <c r="E1695" s="2">
        <v>2022</v>
      </c>
      <c r="F1695" s="3" t="s">
        <v>42</v>
      </c>
      <c r="G1695" s="2">
        <f xml:space="preserve"> 2025 -DatosLimpios[[#This Row],[Year]]</f>
        <v>3</v>
      </c>
      <c r="H1695" s="1" t="str">
        <f>IF(TRIM(DatosLimpios[[#This Row],[Attack Type]])="","Unknown",PROPER(TRIM(LOWER(DatosLimpios[[#This Row],[Attack Type]]))))</f>
        <v>Sql Injection</v>
      </c>
      <c r="I1695" s="3" t="s">
        <v>47</v>
      </c>
      <c r="J169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95" s="11">
        <v>5663</v>
      </c>
      <c r="L1695" s="11">
        <f>IF(DatosLimpios[[#This Row],[Financial Loss (in Million $) ]]="",0,ABS(DatosLimpios[[#This Row],[Financial Loss (in Million $) ]]))*1000</f>
        <v>5663000</v>
      </c>
      <c r="M1695" s="11" t="str">
        <f>IF(DatosLimpios[[#This Row],[Perdida economica UNK]]&gt;4000000,"Alta", IF(DatosLimpios[[#This Row],[Perdida economica UNK]]&gt;100000,"Media", "Baja"))</f>
        <v>Alta</v>
      </c>
      <c r="N1695" s="18" t="s">
        <v>1743</v>
      </c>
      <c r="O1695" s="3" t="s">
        <v>33</v>
      </c>
      <c r="P1695" s="2">
        <f>IF(DatosLimpios[[#This Row],[Number of Affected Users]]="six hundred",600,VALUE(DatosLimpios[[#This Row],[Number of Affected Users]]))</f>
        <v>242677</v>
      </c>
      <c r="Q1695" s="2">
        <f>IF(DatosLimpios[[#This Row],[Number of Affected Users]]="six hundred",600,VALUE(DatosLimpios[[#This Row],[Number of Affected Users]]))</f>
        <v>242677</v>
      </c>
      <c r="R1695" s="11">
        <f>DatosLimpios[[#This Row],[Perdida economica UNK]] /DatosLimpios[[#This Row],[Nº de Usuarios Afectados]]</f>
        <v>23.335544777626229</v>
      </c>
      <c r="S1695" s="11" t="str">
        <f>IF(DatosLimpios[[#This Row],[Perdida $ por Usuario]]&gt;100, "Grave",IF(DatosLimpios[[#This Row],[Perdida $ por Usuario]]&gt;40, "Moderada","Leve"))</f>
        <v>Leve</v>
      </c>
      <c r="T1695" s="1" t="str">
        <f t="shared" si="26"/>
        <v>Insider</v>
      </c>
      <c r="U1695" s="3" t="s">
        <v>34</v>
      </c>
      <c r="V1695" s="3" t="s">
        <v>57</v>
      </c>
      <c r="W1695" s="2">
        <v>21</v>
      </c>
      <c r="X1695" s="2" t="str">
        <f>IF(DatosLimpios[[#This Row],[Incident Resolution Time (in Hours)]]&gt;50,"Tardia",IF(DatosLimpios[[#This Row],[Incident Resolution Time (in Hours)]]&gt;20,"Media","Rapida" ))</f>
        <v>Media</v>
      </c>
    </row>
    <row r="1696" spans="1:24" x14ac:dyDescent="0.25">
      <c r="A1696" s="2">
        <v>1708</v>
      </c>
      <c r="B1696" s="3" t="s">
        <v>10</v>
      </c>
      <c r="C16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696" s="1" t="str">
        <f>IFERROR(VLOOKUP(DatosLimpios[[#This Row],[Paises]], TablaRegiones[],2,FALSE), "Otra")</f>
        <v>Asia</v>
      </c>
      <c r="E1696" s="2">
        <v>2016</v>
      </c>
      <c r="F1696" s="3" t="s">
        <v>42</v>
      </c>
      <c r="G1696" s="2">
        <f xml:space="preserve"> 2025 -DatosLimpios[[#This Row],[Year]]</f>
        <v>9</v>
      </c>
      <c r="H1696" s="1" t="str">
        <f>IF(TRIM(DatosLimpios[[#This Row],[Attack Type]])="","Unknown",PROPER(TRIM(LOWER(DatosLimpios[[#This Row],[Attack Type]]))))</f>
        <v>Sql Injection</v>
      </c>
      <c r="I1696" s="3" t="s">
        <v>46</v>
      </c>
      <c r="J169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696" s="11">
        <v>6367</v>
      </c>
      <c r="L1696" s="11">
        <f>IF(DatosLimpios[[#This Row],[Financial Loss (in Million $) ]]="",0,ABS(DatosLimpios[[#This Row],[Financial Loss (in Million $) ]]))*1000</f>
        <v>6367000</v>
      </c>
      <c r="M1696" s="11" t="str">
        <f>IF(DatosLimpios[[#This Row],[Perdida economica UNK]]&gt;4000000,"Alta", IF(DatosLimpios[[#This Row],[Perdida economica UNK]]&gt;100000,"Media", "Baja"))</f>
        <v>Alta</v>
      </c>
      <c r="N1696" s="18" t="s">
        <v>1744</v>
      </c>
      <c r="O1696" s="3" t="s">
        <v>33</v>
      </c>
      <c r="P1696" s="2">
        <f>IF(DatosLimpios[[#This Row],[Number of Affected Users]]="six hundred",600,VALUE(DatosLimpios[[#This Row],[Number of Affected Users]]))</f>
        <v>385872</v>
      </c>
      <c r="Q1696" s="2">
        <f>IF(DatosLimpios[[#This Row],[Number of Affected Users]]="six hundred",600,VALUE(DatosLimpios[[#This Row],[Number of Affected Users]]))</f>
        <v>385872</v>
      </c>
      <c r="R1696" s="11">
        <f>DatosLimpios[[#This Row],[Perdida economica UNK]] /DatosLimpios[[#This Row],[Nº de Usuarios Afectados]]</f>
        <v>16.50029025168968</v>
      </c>
      <c r="S1696" s="11" t="str">
        <f>IF(DatosLimpios[[#This Row],[Perdida $ por Usuario]]&gt;100, "Grave",IF(DatosLimpios[[#This Row],[Perdida $ por Usuario]]&gt;40, "Moderada","Leve"))</f>
        <v>Leve</v>
      </c>
      <c r="T1696" s="1" t="str">
        <f t="shared" si="26"/>
        <v>Insider</v>
      </c>
      <c r="U1696" s="3" t="s">
        <v>52</v>
      </c>
      <c r="V1696" s="3" t="s">
        <v>49</v>
      </c>
      <c r="W1696" s="2">
        <v>50</v>
      </c>
      <c r="X1696" s="2" t="str">
        <f>IF(DatosLimpios[[#This Row],[Incident Resolution Time (in Hours)]]&gt;50,"Tardia",IF(DatosLimpios[[#This Row],[Incident Resolution Time (in Hours)]]&gt;20,"Media","Rapida" ))</f>
        <v>Media</v>
      </c>
    </row>
    <row r="1697" spans="1:24" x14ac:dyDescent="0.25">
      <c r="A1697" s="2">
        <v>1709</v>
      </c>
      <c r="B1697" s="3" t="s">
        <v>32</v>
      </c>
      <c r="C16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697" s="1" t="str">
        <f>IFERROR(VLOOKUP(DatosLimpios[[#This Row],[Paises]], TablaRegiones[],2,FALSE), "Otra")</f>
        <v>Europa</v>
      </c>
      <c r="E1697" s="2">
        <v>2018</v>
      </c>
      <c r="F1697" s="3" t="s">
        <v>39</v>
      </c>
      <c r="G1697" s="2">
        <f xml:space="preserve"> 2025 -DatosLimpios[[#This Row],[Year]]</f>
        <v>7</v>
      </c>
      <c r="H1697" s="1" t="str">
        <f>IF(TRIM(DatosLimpios[[#This Row],[Attack Type]])="","Unknown",PROPER(TRIM(LOWER(DatosLimpios[[#This Row],[Attack Type]]))))</f>
        <v>Ddos</v>
      </c>
      <c r="I1697" s="3" t="s">
        <v>18</v>
      </c>
      <c r="J169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697" s="11">
        <v>8085</v>
      </c>
      <c r="L1697" s="11">
        <f>IF(DatosLimpios[[#This Row],[Financial Loss (in Million $) ]]="",0,ABS(DatosLimpios[[#This Row],[Financial Loss (in Million $) ]]))*1000</f>
        <v>8085000</v>
      </c>
      <c r="M1697" s="11" t="str">
        <f>IF(DatosLimpios[[#This Row],[Perdida economica UNK]]&gt;4000000,"Alta", IF(DatosLimpios[[#This Row],[Perdida economica UNK]]&gt;100000,"Media", "Baja"))</f>
        <v>Alta</v>
      </c>
      <c r="N1697" s="18" t="s">
        <v>1745</v>
      </c>
      <c r="O1697" s="3" t="s">
        <v>33</v>
      </c>
      <c r="P1697" s="2">
        <f>IF(DatosLimpios[[#This Row],[Number of Affected Users]]="six hundred",600,VALUE(DatosLimpios[[#This Row],[Number of Affected Users]]))</f>
        <v>148209</v>
      </c>
      <c r="Q1697" s="2">
        <f>IF(DatosLimpios[[#This Row],[Number of Affected Users]]="six hundred",600,VALUE(DatosLimpios[[#This Row],[Number of Affected Users]]))</f>
        <v>148209</v>
      </c>
      <c r="R1697" s="11">
        <f>DatosLimpios[[#This Row],[Perdida economica UNK]] /DatosLimpios[[#This Row],[Nº de Usuarios Afectados]]</f>
        <v>54.551343035848028</v>
      </c>
      <c r="S1697" s="11" t="str">
        <f>IF(DatosLimpios[[#This Row],[Perdida $ por Usuario]]&gt;100, "Grave",IF(DatosLimpios[[#This Row],[Perdida $ por Usuario]]&gt;40, "Moderada","Leve"))</f>
        <v>Moderada</v>
      </c>
      <c r="T1697" s="1" t="str">
        <f t="shared" si="26"/>
        <v>Insider</v>
      </c>
      <c r="U1697" s="3" t="s">
        <v>25</v>
      </c>
      <c r="V1697" s="3" t="s">
        <v>37</v>
      </c>
      <c r="W1697" s="2">
        <v>54</v>
      </c>
      <c r="X1697" s="2" t="str">
        <f>IF(DatosLimpios[[#This Row],[Incident Resolution Time (in Hours)]]&gt;50,"Tardia",IF(DatosLimpios[[#This Row],[Incident Resolution Time (in Hours)]]&gt;20,"Media","Rapida" ))</f>
        <v>Tardia</v>
      </c>
    </row>
    <row r="1698" spans="1:24" x14ac:dyDescent="0.25">
      <c r="A1698" s="2">
        <v>1710</v>
      </c>
      <c r="B1698" s="3" t="s">
        <v>71</v>
      </c>
      <c r="C16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698" s="1" t="str">
        <f>IFERROR(VLOOKUP(DatosLimpios[[#This Row],[Paises]], TablaRegiones[],2,FALSE), "Otra")</f>
        <v>Asia</v>
      </c>
      <c r="E1698" s="2">
        <v>2022</v>
      </c>
      <c r="F1698" s="3" t="s">
        <v>39</v>
      </c>
      <c r="G1698" s="2">
        <f xml:space="preserve"> 2025 -DatosLimpios[[#This Row],[Year]]</f>
        <v>3</v>
      </c>
      <c r="H1698" s="1" t="str">
        <f>IF(TRIM(DatosLimpios[[#This Row],[Attack Type]])="","Unknown",PROPER(TRIM(LOWER(DatosLimpios[[#This Row],[Attack Type]]))))</f>
        <v>Ddos</v>
      </c>
      <c r="I1698" s="3" t="s">
        <v>47</v>
      </c>
      <c r="J169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698" s="11">
        <v>95</v>
      </c>
      <c r="L1698" s="11">
        <f>IF(DatosLimpios[[#This Row],[Financial Loss (in Million $) ]]="",0,ABS(DatosLimpios[[#This Row],[Financial Loss (in Million $) ]]))*1000</f>
        <v>95000</v>
      </c>
      <c r="M1698" s="11" t="str">
        <f>IF(DatosLimpios[[#This Row],[Perdida economica UNK]]&gt;4000000,"Alta", IF(DatosLimpios[[#This Row],[Perdida economica UNK]]&gt;100000,"Media", "Baja"))</f>
        <v>Baja</v>
      </c>
      <c r="N1698" s="18" t="s">
        <v>1746</v>
      </c>
      <c r="O1698" s="3" t="s">
        <v>29</v>
      </c>
      <c r="P1698" s="2">
        <f>IF(DatosLimpios[[#This Row],[Number of Affected Users]]="six hundred",600,VALUE(DatosLimpios[[#This Row],[Number of Affected Users]]))</f>
        <v>387457</v>
      </c>
      <c r="Q1698" s="2">
        <f>IF(DatosLimpios[[#This Row],[Number of Affected Users]]="six hundred",600,VALUE(DatosLimpios[[#This Row],[Number of Affected Users]]))</f>
        <v>387457</v>
      </c>
      <c r="R1698" s="11">
        <f>DatosLimpios[[#This Row],[Perdida economica UNK]] /DatosLimpios[[#This Row],[Nº de Usuarios Afectados]]</f>
        <v>0.24518849833658962</v>
      </c>
      <c r="S1698" s="11" t="str">
        <f>IF(DatosLimpios[[#This Row],[Perdida $ por Usuario]]&gt;100, "Grave",IF(DatosLimpios[[#This Row],[Perdida $ por Usuario]]&gt;40, "Moderada","Leve"))</f>
        <v>Leve</v>
      </c>
      <c r="T1698" s="1" t="str">
        <f t="shared" si="26"/>
        <v>Nation-state</v>
      </c>
      <c r="U1698" s="3" t="s">
        <v>25</v>
      </c>
      <c r="V1698" s="3" t="s">
        <v>16</v>
      </c>
      <c r="W1698" s="2">
        <v>61</v>
      </c>
      <c r="X1698" s="2" t="str">
        <f>IF(DatosLimpios[[#This Row],[Incident Resolution Time (in Hours)]]&gt;50,"Tardia",IF(DatosLimpios[[#This Row],[Incident Resolution Time (in Hours)]]&gt;20,"Media","Rapida" ))</f>
        <v>Tardia</v>
      </c>
    </row>
    <row r="1699" spans="1:24" x14ac:dyDescent="0.25">
      <c r="A1699" s="2">
        <v>1711</v>
      </c>
      <c r="B1699" s="3" t="s">
        <v>60</v>
      </c>
      <c r="C16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699" s="1" t="str">
        <f>IFERROR(VLOOKUP(DatosLimpios[[#This Row],[Paises]], TablaRegiones[],2,FALSE), "Otra")</f>
        <v>Asia</v>
      </c>
      <c r="E1699" s="2">
        <v>2023</v>
      </c>
      <c r="F1699" s="3" t="s">
        <v>63</v>
      </c>
      <c r="G1699" s="2">
        <f xml:space="preserve"> 2025 -DatosLimpios[[#This Row],[Year]]</f>
        <v>2</v>
      </c>
      <c r="H1699" s="1" t="str">
        <f>IF(TRIM(DatosLimpios[[#This Row],[Attack Type]])="","Unknown",PROPER(TRIM(LOWER(DatosLimpios[[#This Row],[Attack Type]]))))</f>
        <v>Malware</v>
      </c>
      <c r="I1699" s="3" t="s">
        <v>23</v>
      </c>
      <c r="J169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699" s="11">
        <v>4722</v>
      </c>
      <c r="L1699" s="11">
        <f>IF(DatosLimpios[[#This Row],[Financial Loss (in Million $) ]]="",0,ABS(DatosLimpios[[#This Row],[Financial Loss (in Million $) ]]))*1000</f>
        <v>4722000</v>
      </c>
      <c r="M1699" s="11" t="str">
        <f>IF(DatosLimpios[[#This Row],[Perdida economica UNK]]&gt;4000000,"Alta", IF(DatosLimpios[[#This Row],[Perdida economica UNK]]&gt;100000,"Media", "Baja"))</f>
        <v>Alta</v>
      </c>
      <c r="N1699" s="18" t="s">
        <v>1747</v>
      </c>
      <c r="O1699" s="3" t="s">
        <v>29</v>
      </c>
      <c r="P1699" s="2">
        <f>IF(DatosLimpios[[#This Row],[Number of Affected Users]]="six hundred",600,VALUE(DatosLimpios[[#This Row],[Number of Affected Users]]))</f>
        <v>404004</v>
      </c>
      <c r="Q1699" s="2">
        <f>IF(DatosLimpios[[#This Row],[Number of Affected Users]]="six hundred",600,VALUE(DatosLimpios[[#This Row],[Number of Affected Users]]))</f>
        <v>404004</v>
      </c>
      <c r="R1699" s="11">
        <f>DatosLimpios[[#This Row],[Perdida economica UNK]] /DatosLimpios[[#This Row],[Nº de Usuarios Afectados]]</f>
        <v>11.688003089078325</v>
      </c>
      <c r="S1699" s="11" t="str">
        <f>IF(DatosLimpios[[#This Row],[Perdida $ por Usuario]]&gt;100, "Grave",IF(DatosLimpios[[#This Row],[Perdida $ por Usuario]]&gt;40, "Moderada","Leve"))</f>
        <v>Leve</v>
      </c>
      <c r="T1699" s="1" t="str">
        <f t="shared" si="26"/>
        <v>Nation-state</v>
      </c>
      <c r="U1699" s="3" t="s">
        <v>34</v>
      </c>
      <c r="V1699" s="3" t="s">
        <v>57</v>
      </c>
      <c r="W1699" s="2">
        <v>58</v>
      </c>
      <c r="X1699" s="2" t="str">
        <f>IF(DatosLimpios[[#This Row],[Incident Resolution Time (in Hours)]]&gt;50,"Tardia",IF(DatosLimpios[[#This Row],[Incident Resolution Time (in Hours)]]&gt;20,"Media","Rapida" ))</f>
        <v>Tardia</v>
      </c>
    </row>
    <row r="1700" spans="1:24" x14ac:dyDescent="0.25">
      <c r="A1700" s="2">
        <v>1712</v>
      </c>
      <c r="B1700" s="3" t="s">
        <v>26</v>
      </c>
      <c r="C17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00" s="1" t="str">
        <f>IFERROR(VLOOKUP(DatosLimpios[[#This Row],[Paises]], TablaRegiones[],2,FALSE), "Otra")</f>
        <v>Europa</v>
      </c>
      <c r="E1700" s="2">
        <v>2018</v>
      </c>
      <c r="F1700" s="3" t="s">
        <v>17</v>
      </c>
      <c r="G1700" s="2">
        <f xml:space="preserve"> 2025 -DatosLimpios[[#This Row],[Year]]</f>
        <v>7</v>
      </c>
      <c r="H1700" s="1" t="str">
        <f>IF(TRIM(DatosLimpios[[#This Row],[Attack Type]])="","Unknown",PROPER(TRIM(LOWER(DatosLimpios[[#This Row],[Attack Type]]))))</f>
        <v>Ransomware</v>
      </c>
      <c r="I1700" s="3" t="s">
        <v>18</v>
      </c>
      <c r="J170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00" s="11">
        <v>2898</v>
      </c>
      <c r="L1700" s="11">
        <f>IF(DatosLimpios[[#This Row],[Financial Loss (in Million $) ]]="",0,ABS(DatosLimpios[[#This Row],[Financial Loss (in Million $) ]]))*1000</f>
        <v>2898000</v>
      </c>
      <c r="M1700" s="11" t="str">
        <f>IF(DatosLimpios[[#This Row],[Perdida economica UNK]]&gt;4000000,"Alta", IF(DatosLimpios[[#This Row],[Perdida economica UNK]]&gt;100000,"Media", "Baja"))</f>
        <v>Media</v>
      </c>
      <c r="N1700" s="18" t="s">
        <v>1748</v>
      </c>
      <c r="O1700" s="3" t="s">
        <v>29</v>
      </c>
      <c r="P1700" s="2">
        <f>IF(DatosLimpios[[#This Row],[Number of Affected Users]]="six hundred",600,VALUE(DatosLimpios[[#This Row],[Number of Affected Users]]))</f>
        <v>981029</v>
      </c>
      <c r="Q1700" s="2">
        <f>IF(DatosLimpios[[#This Row],[Number of Affected Users]]="six hundred",600,VALUE(DatosLimpios[[#This Row],[Number of Affected Users]]))</f>
        <v>981029</v>
      </c>
      <c r="R1700" s="11">
        <f>DatosLimpios[[#This Row],[Perdida economica UNK]] /DatosLimpios[[#This Row],[Nº de Usuarios Afectados]]</f>
        <v>2.9540411139731853</v>
      </c>
      <c r="S1700" s="11" t="str">
        <f>IF(DatosLimpios[[#This Row],[Perdida $ por Usuario]]&gt;100, "Grave",IF(DatosLimpios[[#This Row],[Perdida $ por Usuario]]&gt;40, "Moderada","Leve"))</f>
        <v>Leve</v>
      </c>
      <c r="T1700" s="1" t="str">
        <f t="shared" si="26"/>
        <v>Nation-state</v>
      </c>
      <c r="U1700" s="3" t="s">
        <v>25</v>
      </c>
      <c r="V1700" s="3" t="s">
        <v>37</v>
      </c>
      <c r="W1700" s="2">
        <v>42</v>
      </c>
      <c r="X1700" s="2" t="str">
        <f>IF(DatosLimpios[[#This Row],[Incident Resolution Time (in Hours)]]&gt;50,"Tardia",IF(DatosLimpios[[#This Row],[Incident Resolution Time (in Hours)]]&gt;20,"Media","Rapida" ))</f>
        <v>Media</v>
      </c>
    </row>
    <row r="1701" spans="1:24" x14ac:dyDescent="0.25">
      <c r="A1701" s="2">
        <v>1713</v>
      </c>
      <c r="B1701" s="3" t="s">
        <v>41</v>
      </c>
      <c r="C17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701" s="1" t="str">
        <f>IFERROR(VLOOKUP(DatosLimpios[[#This Row],[Paises]], TablaRegiones[],2,FALSE), "Otra")</f>
        <v>Europa</v>
      </c>
      <c r="E1701" s="2">
        <v>2017</v>
      </c>
      <c r="F1701" s="3" t="s">
        <v>63</v>
      </c>
      <c r="G1701" s="2">
        <f xml:space="preserve"> 2025 -DatosLimpios[[#This Row],[Year]]</f>
        <v>8</v>
      </c>
      <c r="H1701" s="1" t="str">
        <f>IF(TRIM(DatosLimpios[[#This Row],[Attack Type]])="","Unknown",PROPER(TRIM(LOWER(DatosLimpios[[#This Row],[Attack Type]]))))</f>
        <v>Malware</v>
      </c>
      <c r="I1701" s="3" t="s">
        <v>27</v>
      </c>
      <c r="J170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01" s="11">
        <v>9663</v>
      </c>
      <c r="L1701" s="11">
        <f>IF(DatosLimpios[[#This Row],[Financial Loss (in Million $) ]]="",0,ABS(DatosLimpios[[#This Row],[Financial Loss (in Million $) ]]))*1000</f>
        <v>9663000</v>
      </c>
      <c r="M1701" s="11" t="str">
        <f>IF(DatosLimpios[[#This Row],[Perdida economica UNK]]&gt;4000000,"Alta", IF(DatosLimpios[[#This Row],[Perdida economica UNK]]&gt;100000,"Media", "Baja"))</f>
        <v>Alta</v>
      </c>
      <c r="N1701" s="18" t="s">
        <v>1749</v>
      </c>
      <c r="O1701" s="3" t="s">
        <v>36</v>
      </c>
      <c r="P1701" s="2">
        <f>IF(DatosLimpios[[#This Row],[Number of Affected Users]]="six hundred",600,VALUE(DatosLimpios[[#This Row],[Number of Affected Users]]))</f>
        <v>389525</v>
      </c>
      <c r="Q1701" s="2">
        <f>IF(DatosLimpios[[#This Row],[Number of Affected Users]]="six hundred",600,VALUE(DatosLimpios[[#This Row],[Number of Affected Users]]))</f>
        <v>389525</v>
      </c>
      <c r="R1701" s="11">
        <f>DatosLimpios[[#This Row],[Perdida economica UNK]] /DatosLimpios[[#This Row],[Nº de Usuarios Afectados]]</f>
        <v>24.807136897503369</v>
      </c>
      <c r="S1701" s="11" t="str">
        <f>IF(DatosLimpios[[#This Row],[Perdida $ por Usuario]]&gt;100, "Grave",IF(DatosLimpios[[#This Row],[Perdida $ por Usuario]]&gt;40, "Moderada","Leve"))</f>
        <v>Leve</v>
      </c>
      <c r="T1701" s="1" t="str">
        <f t="shared" si="26"/>
        <v>Unknown</v>
      </c>
      <c r="U1701" s="3" t="s">
        <v>52</v>
      </c>
      <c r="V1701" s="3" t="s">
        <v>37</v>
      </c>
      <c r="W1701" s="2">
        <v>32</v>
      </c>
      <c r="X1701" s="2" t="str">
        <f>IF(DatosLimpios[[#This Row],[Incident Resolution Time (in Hours)]]&gt;50,"Tardia",IF(DatosLimpios[[#This Row],[Incident Resolution Time (in Hours)]]&gt;20,"Media","Rapida" ))</f>
        <v>Media</v>
      </c>
    </row>
    <row r="1702" spans="1:24" x14ac:dyDescent="0.25">
      <c r="A1702" s="2">
        <v>1714</v>
      </c>
      <c r="B1702" s="3" t="s">
        <v>45</v>
      </c>
      <c r="C17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702" s="1" t="str">
        <f>IFERROR(VLOOKUP(DatosLimpios[[#This Row],[Paises]], TablaRegiones[],2,FALSE), "Otra")</f>
        <v>Asia</v>
      </c>
      <c r="E1702" s="2">
        <v>2019</v>
      </c>
      <c r="F1702" s="3" t="s">
        <v>42</v>
      </c>
      <c r="G1702" s="2">
        <f xml:space="preserve"> 2025 -DatosLimpios[[#This Row],[Year]]</f>
        <v>6</v>
      </c>
      <c r="H1702" s="1" t="str">
        <f>IF(TRIM(DatosLimpios[[#This Row],[Attack Type]])="","Unknown",PROPER(TRIM(LOWER(DatosLimpios[[#This Row],[Attack Type]]))))</f>
        <v>Sql Injection</v>
      </c>
      <c r="I1702" s="3" t="s">
        <v>23</v>
      </c>
      <c r="J170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02" s="11">
        <v>4397</v>
      </c>
      <c r="L1702" s="11">
        <f>IF(DatosLimpios[[#This Row],[Financial Loss (in Million $) ]]="",0,ABS(DatosLimpios[[#This Row],[Financial Loss (in Million $) ]]))*1000</f>
        <v>4397000</v>
      </c>
      <c r="M1702" s="11" t="str">
        <f>IF(DatosLimpios[[#This Row],[Perdida economica UNK]]&gt;4000000,"Alta", IF(DatosLimpios[[#This Row],[Perdida economica UNK]]&gt;100000,"Media", "Baja"))</f>
        <v>Alta</v>
      </c>
      <c r="N1702" s="18" t="s">
        <v>1750</v>
      </c>
      <c r="O1702" s="3" t="s">
        <v>29</v>
      </c>
      <c r="P1702" s="2">
        <f>IF(DatosLimpios[[#This Row],[Number of Affected Users]]="six hundred",600,VALUE(DatosLimpios[[#This Row],[Number of Affected Users]]))</f>
        <v>764974</v>
      </c>
      <c r="Q1702" s="2">
        <f>IF(DatosLimpios[[#This Row],[Number of Affected Users]]="six hundred",600,VALUE(DatosLimpios[[#This Row],[Number of Affected Users]]))</f>
        <v>764974</v>
      </c>
      <c r="R1702" s="11">
        <f>DatosLimpios[[#This Row],[Perdida economica UNK]] /DatosLimpios[[#This Row],[Nº de Usuarios Afectados]]</f>
        <v>5.7479077720288529</v>
      </c>
      <c r="S1702" s="11" t="str">
        <f>IF(DatosLimpios[[#This Row],[Perdida $ por Usuario]]&gt;100, "Grave",IF(DatosLimpios[[#This Row],[Perdida $ por Usuario]]&gt;40, "Moderada","Leve"))</f>
        <v>Leve</v>
      </c>
      <c r="T1702" s="1" t="str">
        <f t="shared" si="26"/>
        <v>Nation-state</v>
      </c>
      <c r="U1702" s="3" t="s">
        <v>25</v>
      </c>
      <c r="V1702" s="3" t="s">
        <v>16</v>
      </c>
      <c r="W1702" s="2">
        <v>18</v>
      </c>
      <c r="X1702" s="2" t="str">
        <f>IF(DatosLimpios[[#This Row],[Incident Resolution Time (in Hours)]]&gt;50,"Tardia",IF(DatosLimpios[[#This Row],[Incident Resolution Time (in Hours)]]&gt;20,"Media","Rapida" ))</f>
        <v>Rapida</v>
      </c>
    </row>
    <row r="1703" spans="1:24" x14ac:dyDescent="0.25">
      <c r="A1703" s="2">
        <v>1715</v>
      </c>
      <c r="B1703" s="3" t="s">
        <v>45</v>
      </c>
      <c r="C17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703" s="1" t="str">
        <f>IFERROR(VLOOKUP(DatosLimpios[[#This Row],[Paises]], TablaRegiones[],2,FALSE), "Otra")</f>
        <v>Asia</v>
      </c>
      <c r="E1703" s="2">
        <v>2017</v>
      </c>
      <c r="F1703" s="3" t="s">
        <v>22</v>
      </c>
      <c r="G1703" s="2">
        <f xml:space="preserve"> 2025 -DatosLimpios[[#This Row],[Year]]</f>
        <v>8</v>
      </c>
      <c r="H1703" s="1" t="str">
        <f>IF(TRIM(DatosLimpios[[#This Row],[Attack Type]])="","Unknown",PROPER(TRIM(LOWER(DatosLimpios[[#This Row],[Attack Type]]))))</f>
        <v>Man-In-The-Middle</v>
      </c>
      <c r="I1703" s="3" t="s">
        <v>47</v>
      </c>
      <c r="J170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03" s="11">
        <v>914</v>
      </c>
      <c r="L1703" s="11">
        <f>IF(DatosLimpios[[#This Row],[Financial Loss (in Million $) ]]="",0,ABS(DatosLimpios[[#This Row],[Financial Loss (in Million $) ]]))*1000</f>
        <v>914000</v>
      </c>
      <c r="M1703" s="11" t="str">
        <f>IF(DatosLimpios[[#This Row],[Perdida economica UNK]]&gt;4000000,"Alta", IF(DatosLimpios[[#This Row],[Perdida economica UNK]]&gt;100000,"Media", "Baja"))</f>
        <v>Media</v>
      </c>
      <c r="N1703" s="18" t="s">
        <v>1751</v>
      </c>
      <c r="O1703" s="3" t="s">
        <v>29</v>
      </c>
      <c r="P1703" s="2">
        <f>IF(DatosLimpios[[#This Row],[Number of Affected Users]]="six hundred",600,VALUE(DatosLimpios[[#This Row],[Number of Affected Users]]))</f>
        <v>621971</v>
      </c>
      <c r="Q1703" s="2">
        <f>IF(DatosLimpios[[#This Row],[Number of Affected Users]]="six hundred",600,VALUE(DatosLimpios[[#This Row],[Number of Affected Users]]))</f>
        <v>621971</v>
      </c>
      <c r="R1703" s="11">
        <f>DatosLimpios[[#This Row],[Perdida economica UNK]] /DatosLimpios[[#This Row],[Nº de Usuarios Afectados]]</f>
        <v>1.4695218908920191</v>
      </c>
      <c r="S1703" s="11" t="str">
        <f>IF(DatosLimpios[[#This Row],[Perdida $ por Usuario]]&gt;100, "Grave",IF(DatosLimpios[[#This Row],[Perdida $ por Usuario]]&gt;40, "Moderada","Leve"))</f>
        <v>Leve</v>
      </c>
      <c r="T1703" s="1" t="str">
        <f t="shared" si="26"/>
        <v>Nation-state</v>
      </c>
      <c r="U1703" s="3" t="s">
        <v>25</v>
      </c>
      <c r="V1703" s="3" t="s">
        <v>31</v>
      </c>
      <c r="W1703" s="2">
        <v>49</v>
      </c>
      <c r="X1703" s="2" t="str">
        <f>IF(DatosLimpios[[#This Row],[Incident Resolution Time (in Hours)]]&gt;50,"Tardia",IF(DatosLimpios[[#This Row],[Incident Resolution Time (in Hours)]]&gt;20,"Media","Rapida" ))</f>
        <v>Media</v>
      </c>
    </row>
    <row r="1704" spans="1:24" x14ac:dyDescent="0.25">
      <c r="A1704" s="2">
        <v>1716</v>
      </c>
      <c r="B1704" s="3" t="s">
        <v>66</v>
      </c>
      <c r="C17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04" s="1" t="str">
        <f>IFERROR(VLOOKUP(DatosLimpios[[#This Row],[Paises]], TablaRegiones[],2,FALSE), "Otra")</f>
        <v>América</v>
      </c>
      <c r="E1704" s="2">
        <v>2024</v>
      </c>
      <c r="F1704" s="3" t="s">
        <v>42</v>
      </c>
      <c r="G1704" s="2">
        <f xml:space="preserve"> 2025 -DatosLimpios[[#This Row],[Year]]</f>
        <v>1</v>
      </c>
      <c r="H1704" s="1" t="str">
        <f>IF(TRIM(DatosLimpios[[#This Row],[Attack Type]])="","Unknown",PROPER(TRIM(LOWER(DatosLimpios[[#This Row],[Attack Type]]))))</f>
        <v>Sql Injection</v>
      </c>
      <c r="I1704" s="3" t="s">
        <v>23</v>
      </c>
      <c r="J170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04" s="11">
        <v>5371</v>
      </c>
      <c r="L1704" s="11">
        <f>IF(DatosLimpios[[#This Row],[Financial Loss (in Million $) ]]="",0,ABS(DatosLimpios[[#This Row],[Financial Loss (in Million $) ]]))*1000</f>
        <v>5371000</v>
      </c>
      <c r="M1704" s="11" t="str">
        <f>IF(DatosLimpios[[#This Row],[Perdida economica UNK]]&gt;4000000,"Alta", IF(DatosLimpios[[#This Row],[Perdida economica UNK]]&gt;100000,"Media", "Baja"))</f>
        <v>Alta</v>
      </c>
      <c r="N1704" s="18" t="s">
        <v>1752</v>
      </c>
      <c r="O1704" s="3" t="s">
        <v>33</v>
      </c>
      <c r="P1704" s="2">
        <f>IF(DatosLimpios[[#This Row],[Number of Affected Users]]="six hundred",600,VALUE(DatosLimpios[[#This Row],[Number of Affected Users]]))</f>
        <v>680584</v>
      </c>
      <c r="Q1704" s="2">
        <f>IF(DatosLimpios[[#This Row],[Number of Affected Users]]="six hundred",600,VALUE(DatosLimpios[[#This Row],[Number of Affected Users]]))</f>
        <v>680584</v>
      </c>
      <c r="R1704" s="11">
        <f>DatosLimpios[[#This Row],[Perdida economica UNK]] /DatosLimpios[[#This Row],[Nº de Usuarios Afectados]]</f>
        <v>7.8917517896394864</v>
      </c>
      <c r="S1704" s="11" t="str">
        <f>IF(DatosLimpios[[#This Row],[Perdida $ por Usuario]]&gt;100, "Grave",IF(DatosLimpios[[#This Row],[Perdida $ por Usuario]]&gt;40, "Moderada","Leve"))</f>
        <v>Leve</v>
      </c>
      <c r="T1704" s="1" t="str">
        <f t="shared" si="26"/>
        <v>Insider</v>
      </c>
      <c r="U1704" s="3" t="s">
        <v>52</v>
      </c>
      <c r="V1704" s="3" t="s">
        <v>31</v>
      </c>
      <c r="W1704" s="2">
        <v>5</v>
      </c>
      <c r="X1704" s="2" t="str">
        <f>IF(DatosLimpios[[#This Row],[Incident Resolution Time (in Hours)]]&gt;50,"Tardia",IF(DatosLimpios[[#This Row],[Incident Resolution Time (in Hours)]]&gt;20,"Media","Rapida" ))</f>
        <v>Rapida</v>
      </c>
    </row>
    <row r="1705" spans="1:24" x14ac:dyDescent="0.25">
      <c r="A1705" s="2">
        <v>1717</v>
      </c>
      <c r="B1705" s="3" t="s">
        <v>10</v>
      </c>
      <c r="C17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05" s="1" t="str">
        <f>IFERROR(VLOOKUP(DatosLimpios[[#This Row],[Paises]], TablaRegiones[],2,FALSE), "Otra")</f>
        <v>Asia</v>
      </c>
      <c r="E1705" s="2">
        <v>2018</v>
      </c>
      <c r="F1705" s="3" t="s">
        <v>42</v>
      </c>
      <c r="G1705" s="2">
        <f xml:space="preserve"> 2025 -DatosLimpios[[#This Row],[Year]]</f>
        <v>7</v>
      </c>
      <c r="H1705" s="1" t="str">
        <f>IF(TRIM(DatosLimpios[[#This Row],[Attack Type]])="","Unknown",PROPER(TRIM(LOWER(DatosLimpios[[#This Row],[Attack Type]]))))</f>
        <v>Sql Injection</v>
      </c>
      <c r="I1705" s="3" t="s">
        <v>12</v>
      </c>
      <c r="J170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05" s="11">
        <v>1536</v>
      </c>
      <c r="L1705" s="11">
        <f>IF(DatosLimpios[[#This Row],[Financial Loss (in Million $) ]]="",0,ABS(DatosLimpios[[#This Row],[Financial Loss (in Million $) ]]))*1000</f>
        <v>1536000</v>
      </c>
      <c r="M1705" s="11" t="str">
        <f>IF(DatosLimpios[[#This Row],[Perdida economica UNK]]&gt;4000000,"Alta", IF(DatosLimpios[[#This Row],[Perdida economica UNK]]&gt;100000,"Media", "Baja"))</f>
        <v>Media</v>
      </c>
      <c r="N1705" s="18" t="s">
        <v>1753</v>
      </c>
      <c r="O1705" s="3" t="s">
        <v>29</v>
      </c>
      <c r="P1705" s="2">
        <f>IF(DatosLimpios[[#This Row],[Number of Affected Users]]="six hundred",600,VALUE(DatosLimpios[[#This Row],[Number of Affected Users]]))</f>
        <v>907858</v>
      </c>
      <c r="Q1705" s="2">
        <f>IF(DatosLimpios[[#This Row],[Number of Affected Users]]="six hundred",600,VALUE(DatosLimpios[[#This Row],[Number of Affected Users]]))</f>
        <v>907858</v>
      </c>
      <c r="R1705" s="11">
        <f>DatosLimpios[[#This Row],[Perdida economica UNK]] /DatosLimpios[[#This Row],[Nº de Usuarios Afectados]]</f>
        <v>1.6918945473851636</v>
      </c>
      <c r="S1705" s="11" t="str">
        <f>IF(DatosLimpios[[#This Row],[Perdida $ por Usuario]]&gt;100, "Grave",IF(DatosLimpios[[#This Row],[Perdida $ por Usuario]]&gt;40, "Moderada","Leve"))</f>
        <v>Leve</v>
      </c>
      <c r="T1705" s="1" t="str">
        <f t="shared" si="26"/>
        <v>Nation-state</v>
      </c>
      <c r="U1705" s="3" t="s">
        <v>34</v>
      </c>
      <c r="V1705" s="3" t="s">
        <v>57</v>
      </c>
      <c r="W1705" s="2">
        <v>47</v>
      </c>
      <c r="X1705" s="2" t="str">
        <f>IF(DatosLimpios[[#This Row],[Incident Resolution Time (in Hours)]]&gt;50,"Tardia",IF(DatosLimpios[[#This Row],[Incident Resolution Time (in Hours)]]&gt;20,"Media","Rapida" ))</f>
        <v>Media</v>
      </c>
    </row>
    <row r="1706" spans="1:24" x14ac:dyDescent="0.25">
      <c r="A1706" s="2">
        <v>1718</v>
      </c>
      <c r="B1706" s="3" t="s">
        <v>60</v>
      </c>
      <c r="C17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706" s="1" t="str">
        <f>IFERROR(VLOOKUP(DatosLimpios[[#This Row],[Paises]], TablaRegiones[],2,FALSE), "Otra")</f>
        <v>Asia</v>
      </c>
      <c r="E1706" s="2">
        <v>2021</v>
      </c>
      <c r="F1706" s="3" t="s">
        <v>42</v>
      </c>
      <c r="G1706" s="2">
        <f xml:space="preserve"> 2025 -DatosLimpios[[#This Row],[Year]]</f>
        <v>4</v>
      </c>
      <c r="H1706" s="1" t="str">
        <f>IF(TRIM(DatosLimpios[[#This Row],[Attack Type]])="","Unknown",PROPER(TRIM(LOWER(DatosLimpios[[#This Row],[Attack Type]]))))</f>
        <v>Sql Injection</v>
      </c>
      <c r="I1706" s="3" t="s">
        <v>46</v>
      </c>
      <c r="J170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06" s="11">
        <v>8068</v>
      </c>
      <c r="L1706" s="11">
        <f>IF(DatosLimpios[[#This Row],[Financial Loss (in Million $) ]]="",0,ABS(DatosLimpios[[#This Row],[Financial Loss (in Million $) ]]))*1000</f>
        <v>8068000</v>
      </c>
      <c r="M1706" s="11" t="str">
        <f>IF(DatosLimpios[[#This Row],[Perdida economica UNK]]&gt;4000000,"Alta", IF(DatosLimpios[[#This Row],[Perdida economica UNK]]&gt;100000,"Media", "Baja"))</f>
        <v>Alta</v>
      </c>
      <c r="N1706" s="18" t="s">
        <v>1754</v>
      </c>
      <c r="O1706" s="3" t="s">
        <v>14</v>
      </c>
      <c r="P1706" s="2">
        <f>IF(DatosLimpios[[#This Row],[Number of Affected Users]]="six hundred",600,VALUE(DatosLimpios[[#This Row],[Number of Affected Users]]))</f>
        <v>983047</v>
      </c>
      <c r="Q1706" s="2">
        <f>IF(DatosLimpios[[#This Row],[Number of Affected Users]]="six hundred",600,VALUE(DatosLimpios[[#This Row],[Number of Affected Users]]))</f>
        <v>983047</v>
      </c>
      <c r="R1706" s="11">
        <f>DatosLimpios[[#This Row],[Perdida economica UNK]] /DatosLimpios[[#This Row],[Nº de Usuarios Afectados]]</f>
        <v>8.2071355693064518</v>
      </c>
      <c r="S1706" s="11" t="str">
        <f>IF(DatosLimpios[[#This Row],[Perdida $ por Usuario]]&gt;100, "Grave",IF(DatosLimpios[[#This Row],[Perdida $ por Usuario]]&gt;40, "Moderada","Leve"))</f>
        <v>Leve</v>
      </c>
      <c r="T1706" s="1" t="str">
        <f t="shared" si="26"/>
        <v>Hacker Group</v>
      </c>
      <c r="U1706" s="3" t="s">
        <v>15</v>
      </c>
      <c r="V1706" s="3" t="s">
        <v>37</v>
      </c>
      <c r="W1706" s="2">
        <v>19</v>
      </c>
      <c r="X1706" s="2" t="str">
        <f>IF(DatosLimpios[[#This Row],[Incident Resolution Time (in Hours)]]&gt;50,"Tardia",IF(DatosLimpios[[#This Row],[Incident Resolution Time (in Hours)]]&gt;20,"Media","Rapida" ))</f>
        <v>Rapida</v>
      </c>
    </row>
    <row r="1707" spans="1:24" x14ac:dyDescent="0.25">
      <c r="A1707" s="2">
        <v>1719</v>
      </c>
      <c r="B1707" s="3" t="s">
        <v>41</v>
      </c>
      <c r="C17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707" s="1" t="str">
        <f>IFERROR(VLOOKUP(DatosLimpios[[#This Row],[Paises]], TablaRegiones[],2,FALSE), "Otra")</f>
        <v>Europa</v>
      </c>
      <c r="E1707" s="2">
        <v>2015</v>
      </c>
      <c r="F1707" s="3" t="s">
        <v>63</v>
      </c>
      <c r="G1707" s="2">
        <f xml:space="preserve"> 2025 -DatosLimpios[[#This Row],[Year]]</f>
        <v>10</v>
      </c>
      <c r="H1707" s="1" t="str">
        <f>IF(TRIM(DatosLimpios[[#This Row],[Attack Type]])="","Unknown",PROPER(TRIM(LOWER(DatosLimpios[[#This Row],[Attack Type]]))))</f>
        <v>Malware</v>
      </c>
      <c r="I1707" s="3" t="s">
        <v>69</v>
      </c>
      <c r="J170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07" s="11">
        <v>173</v>
      </c>
      <c r="L1707" s="11">
        <f>IF(DatosLimpios[[#This Row],[Financial Loss (in Million $) ]]="",0,ABS(DatosLimpios[[#This Row],[Financial Loss (in Million $) ]]))*1000</f>
        <v>173000</v>
      </c>
      <c r="M1707" s="11" t="str">
        <f>IF(DatosLimpios[[#This Row],[Perdida economica UNK]]&gt;4000000,"Alta", IF(DatosLimpios[[#This Row],[Perdida economica UNK]]&gt;100000,"Media", "Baja"))</f>
        <v>Media</v>
      </c>
      <c r="N1707" s="18" t="s">
        <v>1755</v>
      </c>
      <c r="O1707" s="3" t="s">
        <v>14</v>
      </c>
      <c r="P1707" s="2">
        <f>IF(DatosLimpios[[#This Row],[Number of Affected Users]]="six hundred",600,VALUE(DatosLimpios[[#This Row],[Number of Affected Users]]))</f>
        <v>610049</v>
      </c>
      <c r="Q1707" s="2">
        <f>IF(DatosLimpios[[#This Row],[Number of Affected Users]]="six hundred",600,VALUE(DatosLimpios[[#This Row],[Number of Affected Users]]))</f>
        <v>610049</v>
      </c>
      <c r="R1707" s="11">
        <f>DatosLimpios[[#This Row],[Perdida economica UNK]] /DatosLimpios[[#This Row],[Nº de Usuarios Afectados]]</f>
        <v>0.28358377769654569</v>
      </c>
      <c r="S1707" s="11" t="str">
        <f>IF(DatosLimpios[[#This Row],[Perdida $ por Usuario]]&gt;100, "Grave",IF(DatosLimpios[[#This Row],[Perdida $ por Usuario]]&gt;40, "Moderada","Leve"))</f>
        <v>Leve</v>
      </c>
      <c r="T1707" s="1" t="str">
        <f t="shared" si="26"/>
        <v>Hacker Group</v>
      </c>
      <c r="U1707" s="3" t="s">
        <v>34</v>
      </c>
      <c r="V1707" s="3" t="s">
        <v>31</v>
      </c>
      <c r="W1707" s="2">
        <v>37</v>
      </c>
      <c r="X1707" s="2" t="str">
        <f>IF(DatosLimpios[[#This Row],[Incident Resolution Time (in Hours)]]&gt;50,"Tardia",IF(DatosLimpios[[#This Row],[Incident Resolution Time (in Hours)]]&gt;20,"Media","Rapida" ))</f>
        <v>Media</v>
      </c>
    </row>
    <row r="1708" spans="1:24" x14ac:dyDescent="0.25">
      <c r="A1708" s="2">
        <v>1720</v>
      </c>
      <c r="B1708" s="3" t="s">
        <v>45</v>
      </c>
      <c r="C17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708" s="1" t="str">
        <f>IFERROR(VLOOKUP(DatosLimpios[[#This Row],[Paises]], TablaRegiones[],2,FALSE), "Otra")</f>
        <v>Asia</v>
      </c>
      <c r="E1708" s="2">
        <v>2021</v>
      </c>
      <c r="F1708" s="3" t="s">
        <v>42</v>
      </c>
      <c r="G1708" s="2">
        <f xml:space="preserve"> 2025 -DatosLimpios[[#This Row],[Year]]</f>
        <v>4</v>
      </c>
      <c r="H1708" s="1" t="str">
        <f>IF(TRIM(DatosLimpios[[#This Row],[Attack Type]])="","Unknown",PROPER(TRIM(LOWER(DatosLimpios[[#This Row],[Attack Type]]))))</f>
        <v>Sql Injection</v>
      </c>
      <c r="I1708" s="3" t="s">
        <v>23</v>
      </c>
      <c r="J170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08" s="11">
        <v>5216</v>
      </c>
      <c r="L1708" s="11">
        <f>IF(DatosLimpios[[#This Row],[Financial Loss (in Million $) ]]="",0,ABS(DatosLimpios[[#This Row],[Financial Loss (in Million $) ]]))*1000</f>
        <v>5216000</v>
      </c>
      <c r="M1708" s="11" t="str">
        <f>IF(DatosLimpios[[#This Row],[Perdida economica UNK]]&gt;4000000,"Alta", IF(DatosLimpios[[#This Row],[Perdida economica UNK]]&gt;100000,"Media", "Baja"))</f>
        <v>Alta</v>
      </c>
      <c r="N1708" s="18" t="s">
        <v>1756</v>
      </c>
      <c r="O1708" s="3" t="s">
        <v>36</v>
      </c>
      <c r="P1708" s="2">
        <f>IF(DatosLimpios[[#This Row],[Number of Affected Users]]="six hundred",600,VALUE(DatosLimpios[[#This Row],[Number of Affected Users]]))</f>
        <v>100105</v>
      </c>
      <c r="Q1708" s="2">
        <f>IF(DatosLimpios[[#This Row],[Number of Affected Users]]="six hundred",600,VALUE(DatosLimpios[[#This Row],[Number of Affected Users]]))</f>
        <v>100105</v>
      </c>
      <c r="R1708" s="11">
        <f>DatosLimpios[[#This Row],[Perdida economica UNK]] /DatosLimpios[[#This Row],[Nº de Usuarios Afectados]]</f>
        <v>52.105289446081613</v>
      </c>
      <c r="S1708" s="11" t="str">
        <f>IF(DatosLimpios[[#This Row],[Perdida $ por Usuario]]&gt;100, "Grave",IF(DatosLimpios[[#This Row],[Perdida $ por Usuario]]&gt;40, "Moderada","Leve"))</f>
        <v>Moderada</v>
      </c>
      <c r="T1708" s="1" t="str">
        <f t="shared" si="26"/>
        <v>Unknown</v>
      </c>
      <c r="U1708" s="3" t="s">
        <v>52</v>
      </c>
      <c r="V1708" s="3" t="s">
        <v>49</v>
      </c>
      <c r="W1708" s="2">
        <v>56</v>
      </c>
      <c r="X1708" s="2" t="str">
        <f>IF(DatosLimpios[[#This Row],[Incident Resolution Time (in Hours)]]&gt;50,"Tardia",IF(DatosLimpios[[#This Row],[Incident Resolution Time (in Hours)]]&gt;20,"Media","Rapida" ))</f>
        <v>Tardia</v>
      </c>
    </row>
    <row r="1709" spans="1:24" x14ac:dyDescent="0.25">
      <c r="A1709" s="2">
        <v>1721</v>
      </c>
      <c r="B1709" s="3" t="s">
        <v>87</v>
      </c>
      <c r="C17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09" s="1" t="str">
        <f>IFERROR(VLOOKUP(DatosLimpios[[#This Row],[Paises]], TablaRegiones[],2,FALSE), "Otra")</f>
        <v>América</v>
      </c>
      <c r="E1709" s="2">
        <v>2023</v>
      </c>
      <c r="F1709" s="3" t="s">
        <v>42</v>
      </c>
      <c r="G1709" s="2">
        <f xml:space="preserve"> 2025 -DatosLimpios[[#This Row],[Year]]</f>
        <v>2</v>
      </c>
      <c r="H1709" s="1" t="str">
        <f>IF(TRIM(DatosLimpios[[#This Row],[Attack Type]])="","Unknown",PROPER(TRIM(LOWER(DatosLimpios[[#This Row],[Attack Type]]))))</f>
        <v>Sql Injection</v>
      </c>
      <c r="I1709" s="3" t="s">
        <v>69</v>
      </c>
      <c r="J170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09" s="11">
        <v>8946</v>
      </c>
      <c r="L1709" s="11">
        <f>IF(DatosLimpios[[#This Row],[Financial Loss (in Million $) ]]="",0,ABS(DatosLimpios[[#This Row],[Financial Loss (in Million $) ]]))*1000</f>
        <v>8946000</v>
      </c>
      <c r="M1709" s="11" t="str">
        <f>IF(DatosLimpios[[#This Row],[Perdida economica UNK]]&gt;4000000,"Alta", IF(DatosLimpios[[#This Row],[Perdida economica UNK]]&gt;100000,"Media", "Baja"))</f>
        <v>Alta</v>
      </c>
      <c r="N1709" s="18" t="s">
        <v>1757</v>
      </c>
      <c r="O1709" s="3" t="s">
        <v>14</v>
      </c>
      <c r="P1709" s="2">
        <f>IF(DatosLimpios[[#This Row],[Number of Affected Users]]="six hundred",600,VALUE(DatosLimpios[[#This Row],[Number of Affected Users]]))</f>
        <v>59398</v>
      </c>
      <c r="Q1709" s="2">
        <f>IF(DatosLimpios[[#This Row],[Number of Affected Users]]="six hundred",600,VALUE(DatosLimpios[[#This Row],[Number of Affected Users]]))</f>
        <v>59398</v>
      </c>
      <c r="R1709" s="11">
        <f>DatosLimpios[[#This Row],[Perdida economica UNK]] /DatosLimpios[[#This Row],[Nº de Usuarios Afectados]]</f>
        <v>150.61113168793563</v>
      </c>
      <c r="S1709" s="11" t="str">
        <f>IF(DatosLimpios[[#This Row],[Perdida $ por Usuario]]&gt;100, "Grave",IF(DatosLimpios[[#This Row],[Perdida $ por Usuario]]&gt;40, "Moderada","Leve"))</f>
        <v>Grave</v>
      </c>
      <c r="T1709" s="1" t="str">
        <f t="shared" si="26"/>
        <v>Hacker Group</v>
      </c>
      <c r="U1709" s="3" t="s">
        <v>52</v>
      </c>
      <c r="V1709" s="3" t="s">
        <v>37</v>
      </c>
      <c r="W1709" s="2">
        <v>8</v>
      </c>
      <c r="X1709" s="2" t="str">
        <f>IF(DatosLimpios[[#This Row],[Incident Resolution Time (in Hours)]]&gt;50,"Tardia",IF(DatosLimpios[[#This Row],[Incident Resolution Time (in Hours)]]&gt;20,"Media","Rapida" ))</f>
        <v>Rapida</v>
      </c>
    </row>
    <row r="1710" spans="1:24" x14ac:dyDescent="0.25">
      <c r="A1710" s="2">
        <v>1722</v>
      </c>
      <c r="B1710" s="3" t="s">
        <v>87</v>
      </c>
      <c r="C17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10" s="1" t="str">
        <f>IFERROR(VLOOKUP(DatosLimpios[[#This Row],[Paises]], TablaRegiones[],2,FALSE), "Otra")</f>
        <v>América</v>
      </c>
      <c r="E1710" s="2">
        <v>2023</v>
      </c>
      <c r="F1710" s="3" t="s">
        <v>63</v>
      </c>
      <c r="G1710" s="2">
        <f xml:space="preserve"> 2025 -DatosLimpios[[#This Row],[Year]]</f>
        <v>2</v>
      </c>
      <c r="H1710" s="1" t="str">
        <f>IF(TRIM(DatosLimpios[[#This Row],[Attack Type]])="","Unknown",PROPER(TRIM(LOWER(DatosLimpios[[#This Row],[Attack Type]]))))</f>
        <v>Malware</v>
      </c>
      <c r="I1710" s="3" t="s">
        <v>46</v>
      </c>
      <c r="J171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10" s="11">
        <v>3591</v>
      </c>
      <c r="L1710" s="11">
        <f>IF(DatosLimpios[[#This Row],[Financial Loss (in Million $) ]]="",0,ABS(DatosLimpios[[#This Row],[Financial Loss (in Million $) ]]))*1000</f>
        <v>3591000</v>
      </c>
      <c r="M1710" s="11" t="str">
        <f>IF(DatosLimpios[[#This Row],[Perdida economica UNK]]&gt;4000000,"Alta", IF(DatosLimpios[[#This Row],[Perdida economica UNK]]&gt;100000,"Media", "Baja"))</f>
        <v>Media</v>
      </c>
      <c r="N1710" s="18" t="s">
        <v>1758</v>
      </c>
      <c r="O1710" s="3" t="s">
        <v>14</v>
      </c>
      <c r="P1710" s="2">
        <f>IF(DatosLimpios[[#This Row],[Number of Affected Users]]="six hundred",600,VALUE(DatosLimpios[[#This Row],[Number of Affected Users]]))</f>
        <v>91974</v>
      </c>
      <c r="Q1710" s="2">
        <f>IF(DatosLimpios[[#This Row],[Number of Affected Users]]="six hundred",600,VALUE(DatosLimpios[[#This Row],[Number of Affected Users]]))</f>
        <v>91974</v>
      </c>
      <c r="R1710" s="11">
        <f>DatosLimpios[[#This Row],[Perdida economica UNK]] /DatosLimpios[[#This Row],[Nº de Usuarios Afectados]]</f>
        <v>39.043642768608521</v>
      </c>
      <c r="S1710" s="11" t="str">
        <f>IF(DatosLimpios[[#This Row],[Perdida $ por Usuario]]&gt;100, "Grave",IF(DatosLimpios[[#This Row],[Perdida $ por Usuario]]&gt;40, "Moderada","Leve"))</f>
        <v>Leve</v>
      </c>
      <c r="T1710" s="1" t="str">
        <f t="shared" si="26"/>
        <v>Hacker Group</v>
      </c>
      <c r="U1710" s="3" t="s">
        <v>52</v>
      </c>
      <c r="V1710" s="3" t="s">
        <v>31</v>
      </c>
      <c r="W1710" s="2">
        <v>41</v>
      </c>
      <c r="X1710" s="2" t="str">
        <f>IF(DatosLimpios[[#This Row],[Incident Resolution Time (in Hours)]]&gt;50,"Tardia",IF(DatosLimpios[[#This Row],[Incident Resolution Time (in Hours)]]&gt;20,"Media","Rapida" ))</f>
        <v>Media</v>
      </c>
    </row>
    <row r="1711" spans="1:24" x14ac:dyDescent="0.25">
      <c r="A1711" s="2">
        <v>1723</v>
      </c>
      <c r="B1711" s="3" t="s">
        <v>66</v>
      </c>
      <c r="C17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11" s="1" t="str">
        <f>IFERROR(VLOOKUP(DatosLimpios[[#This Row],[Paises]], TablaRegiones[],2,FALSE), "Otra")</f>
        <v>América</v>
      </c>
      <c r="E1711" s="2">
        <v>2019</v>
      </c>
      <c r="F1711" s="3" t="s">
        <v>17</v>
      </c>
      <c r="G1711" s="2">
        <f xml:space="preserve"> 2025 -DatosLimpios[[#This Row],[Year]]</f>
        <v>6</v>
      </c>
      <c r="H1711" s="1" t="str">
        <f>IF(TRIM(DatosLimpios[[#This Row],[Attack Type]])="","Unknown",PROPER(TRIM(LOWER(DatosLimpios[[#This Row],[Attack Type]]))))</f>
        <v>Ransomware</v>
      </c>
      <c r="I1711" s="3" t="s">
        <v>47</v>
      </c>
      <c r="J171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11" s="11">
        <v>932</v>
      </c>
      <c r="L1711" s="11">
        <f>IF(DatosLimpios[[#This Row],[Financial Loss (in Million $) ]]="",0,ABS(DatosLimpios[[#This Row],[Financial Loss (in Million $) ]]))*1000</f>
        <v>932000</v>
      </c>
      <c r="M1711" s="11" t="str">
        <f>IF(DatosLimpios[[#This Row],[Perdida economica UNK]]&gt;4000000,"Alta", IF(DatosLimpios[[#This Row],[Perdida economica UNK]]&gt;100000,"Media", "Baja"))</f>
        <v>Media</v>
      </c>
      <c r="N1711" s="18" t="s">
        <v>1759</v>
      </c>
      <c r="O1711" s="3" t="s">
        <v>33</v>
      </c>
      <c r="P1711" s="2">
        <f>IF(DatosLimpios[[#This Row],[Number of Affected Users]]="six hundred",600,VALUE(DatosLimpios[[#This Row],[Number of Affected Users]]))</f>
        <v>785564</v>
      </c>
      <c r="Q1711" s="2">
        <f>IF(DatosLimpios[[#This Row],[Number of Affected Users]]="six hundred",600,VALUE(DatosLimpios[[#This Row],[Number of Affected Users]]))</f>
        <v>785564</v>
      </c>
      <c r="R1711" s="11">
        <f>DatosLimpios[[#This Row],[Perdida economica UNK]] /DatosLimpios[[#This Row],[Nº de Usuarios Afectados]]</f>
        <v>1.186408745818291</v>
      </c>
      <c r="S1711" s="11" t="str">
        <f>IF(DatosLimpios[[#This Row],[Perdida $ por Usuario]]&gt;100, "Grave",IF(DatosLimpios[[#This Row],[Perdida $ por Usuario]]&gt;40, "Moderada","Leve"))</f>
        <v>Leve</v>
      </c>
      <c r="T1711" s="1" t="str">
        <f t="shared" si="26"/>
        <v>Insider</v>
      </c>
      <c r="U1711" s="3" t="s">
        <v>15</v>
      </c>
      <c r="V1711" s="3" t="s">
        <v>37</v>
      </c>
      <c r="W1711" s="2">
        <v>70</v>
      </c>
      <c r="X1711" s="2" t="str">
        <f>IF(DatosLimpios[[#This Row],[Incident Resolution Time (in Hours)]]&gt;50,"Tardia",IF(DatosLimpios[[#This Row],[Incident Resolution Time (in Hours)]]&gt;20,"Media","Rapida" ))</f>
        <v>Tardia</v>
      </c>
    </row>
    <row r="1712" spans="1:24" x14ac:dyDescent="0.25">
      <c r="A1712" s="2">
        <v>1724</v>
      </c>
      <c r="B1712" s="3" t="s">
        <v>10</v>
      </c>
      <c r="C17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12" s="1" t="str">
        <f>IFERROR(VLOOKUP(DatosLimpios[[#This Row],[Paises]], TablaRegiones[],2,FALSE), "Otra")</f>
        <v>Asia</v>
      </c>
      <c r="E1712" s="2">
        <v>2023</v>
      </c>
      <c r="F1712" s="3" t="s">
        <v>50</v>
      </c>
      <c r="G1712" s="2">
        <f xml:space="preserve"> 2025 -DatosLimpios[[#This Row],[Year]]</f>
        <v>2</v>
      </c>
      <c r="H1712" s="1" t="str">
        <f>IF(TRIM(DatosLimpios[[#This Row],[Attack Type]])="","Unknown",PROPER(TRIM(LOWER(DatosLimpios[[#This Row],[Attack Type]]))))</f>
        <v>Phishing</v>
      </c>
      <c r="I1712" s="3" t="s">
        <v>46</v>
      </c>
      <c r="J171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12" s="11">
        <v>1521</v>
      </c>
      <c r="L1712" s="11">
        <f>IF(DatosLimpios[[#This Row],[Financial Loss (in Million $) ]]="",0,ABS(DatosLimpios[[#This Row],[Financial Loss (in Million $) ]]))*1000</f>
        <v>1521000</v>
      </c>
      <c r="M1712" s="11" t="str">
        <f>IF(DatosLimpios[[#This Row],[Perdida economica UNK]]&gt;4000000,"Alta", IF(DatosLimpios[[#This Row],[Perdida economica UNK]]&gt;100000,"Media", "Baja"))</f>
        <v>Media</v>
      </c>
      <c r="N1712" s="18" t="s">
        <v>1760</v>
      </c>
      <c r="O1712" s="3" t="s">
        <v>29</v>
      </c>
      <c r="P1712" s="2">
        <f>IF(DatosLimpios[[#This Row],[Number of Affected Users]]="six hundred",600,VALUE(DatosLimpios[[#This Row],[Number of Affected Users]]))</f>
        <v>597516</v>
      </c>
      <c r="Q1712" s="2">
        <f>IF(DatosLimpios[[#This Row],[Number of Affected Users]]="six hundred",600,VALUE(DatosLimpios[[#This Row],[Number of Affected Users]]))</f>
        <v>597516</v>
      </c>
      <c r="R1712" s="11">
        <f>DatosLimpios[[#This Row],[Perdida economica UNK]] /DatosLimpios[[#This Row],[Nº de Usuarios Afectados]]</f>
        <v>2.5455385295121804</v>
      </c>
      <c r="S1712" s="11" t="str">
        <f>IF(DatosLimpios[[#This Row],[Perdida $ por Usuario]]&gt;100, "Grave",IF(DatosLimpios[[#This Row],[Perdida $ por Usuario]]&gt;40, "Moderada","Leve"))</f>
        <v>Leve</v>
      </c>
      <c r="T1712" s="1" t="str">
        <f t="shared" si="26"/>
        <v>Nation-state</v>
      </c>
      <c r="U1712" s="3" t="s">
        <v>15</v>
      </c>
      <c r="V1712" s="3" t="s">
        <v>37</v>
      </c>
      <c r="W1712" s="2">
        <v>15</v>
      </c>
      <c r="X1712" s="2" t="str">
        <f>IF(DatosLimpios[[#This Row],[Incident Resolution Time (in Hours)]]&gt;50,"Tardia",IF(DatosLimpios[[#This Row],[Incident Resolution Time (in Hours)]]&gt;20,"Media","Rapida" ))</f>
        <v>Rapida</v>
      </c>
    </row>
    <row r="1713" spans="1:24" x14ac:dyDescent="0.25">
      <c r="A1713" s="2">
        <v>1725</v>
      </c>
      <c r="B1713" s="3" t="s">
        <v>26</v>
      </c>
      <c r="C17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13" s="1" t="str">
        <f>IFERROR(VLOOKUP(DatosLimpios[[#This Row],[Paises]], TablaRegiones[],2,FALSE), "Otra")</f>
        <v>Europa</v>
      </c>
      <c r="E1713" s="2">
        <v>2019</v>
      </c>
      <c r="F1713" s="3" t="s">
        <v>17</v>
      </c>
      <c r="G1713" s="2">
        <f xml:space="preserve"> 2025 -DatosLimpios[[#This Row],[Year]]</f>
        <v>6</v>
      </c>
      <c r="H1713" s="1" t="str">
        <f>IF(TRIM(DatosLimpios[[#This Row],[Attack Type]])="","Unknown",PROPER(TRIM(LOWER(DatosLimpios[[#This Row],[Attack Type]]))))</f>
        <v>Ransomware</v>
      </c>
      <c r="I1713" s="3" t="s">
        <v>23</v>
      </c>
      <c r="J171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13" s="11">
        <v>1798</v>
      </c>
      <c r="L1713" s="11">
        <f>IF(DatosLimpios[[#This Row],[Financial Loss (in Million $) ]]="",0,ABS(DatosLimpios[[#This Row],[Financial Loss (in Million $) ]]))*1000</f>
        <v>1798000</v>
      </c>
      <c r="M1713" s="11" t="str">
        <f>IF(DatosLimpios[[#This Row],[Perdida economica UNK]]&gt;4000000,"Alta", IF(DatosLimpios[[#This Row],[Perdida economica UNK]]&gt;100000,"Media", "Baja"))</f>
        <v>Media</v>
      </c>
      <c r="N1713" s="18" t="s">
        <v>1761</v>
      </c>
      <c r="O1713" s="3" t="s">
        <v>14</v>
      </c>
      <c r="P1713" s="2">
        <f>IF(DatosLimpios[[#This Row],[Number of Affected Users]]="six hundred",600,VALUE(DatosLimpios[[#This Row],[Number of Affected Users]]))</f>
        <v>799372</v>
      </c>
      <c r="Q1713" s="2">
        <f>IF(DatosLimpios[[#This Row],[Number of Affected Users]]="six hundred",600,VALUE(DatosLimpios[[#This Row],[Number of Affected Users]]))</f>
        <v>799372</v>
      </c>
      <c r="R1713" s="11">
        <f>DatosLimpios[[#This Row],[Perdida economica UNK]] /DatosLimpios[[#This Row],[Nº de Usuarios Afectados]]</f>
        <v>2.2492656735537397</v>
      </c>
      <c r="S1713" s="11" t="str">
        <f>IF(DatosLimpios[[#This Row],[Perdida $ por Usuario]]&gt;100, "Grave",IF(DatosLimpios[[#This Row],[Perdida $ por Usuario]]&gt;40, "Moderada","Leve"))</f>
        <v>Leve</v>
      </c>
      <c r="T1713" s="1" t="str">
        <f t="shared" si="26"/>
        <v>Hacker Group</v>
      </c>
      <c r="U1713" s="3" t="s">
        <v>52</v>
      </c>
      <c r="V1713" s="3" t="s">
        <v>31</v>
      </c>
      <c r="W1713" s="2">
        <v>14</v>
      </c>
      <c r="X1713" s="2" t="str">
        <f>IF(DatosLimpios[[#This Row],[Incident Resolution Time (in Hours)]]&gt;50,"Tardia",IF(DatosLimpios[[#This Row],[Incident Resolution Time (in Hours)]]&gt;20,"Media","Rapida" ))</f>
        <v>Rapida</v>
      </c>
    </row>
    <row r="1714" spans="1:24" x14ac:dyDescent="0.25">
      <c r="A1714" s="2">
        <v>1726</v>
      </c>
      <c r="B1714" s="3" t="s">
        <v>41</v>
      </c>
      <c r="C17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714" s="1" t="str">
        <f>IFERROR(VLOOKUP(DatosLimpios[[#This Row],[Paises]], TablaRegiones[],2,FALSE), "Otra")</f>
        <v>Europa</v>
      </c>
      <c r="E1714" s="2">
        <v>2018</v>
      </c>
      <c r="F1714" s="3" t="s">
        <v>42</v>
      </c>
      <c r="G1714" s="2">
        <f xml:space="preserve"> 2025 -DatosLimpios[[#This Row],[Year]]</f>
        <v>7</v>
      </c>
      <c r="H1714" s="1" t="str">
        <f>IF(TRIM(DatosLimpios[[#This Row],[Attack Type]])="","Unknown",PROPER(TRIM(LOWER(DatosLimpios[[#This Row],[Attack Type]]))))</f>
        <v>Sql Injection</v>
      </c>
      <c r="I1714" s="3" t="s">
        <v>46</v>
      </c>
      <c r="J171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14" s="11">
        <v>3284</v>
      </c>
      <c r="L1714" s="11">
        <f>IF(DatosLimpios[[#This Row],[Financial Loss (in Million $) ]]="",0,ABS(DatosLimpios[[#This Row],[Financial Loss (in Million $) ]]))*1000</f>
        <v>3284000</v>
      </c>
      <c r="M1714" s="11" t="str">
        <f>IF(DatosLimpios[[#This Row],[Perdida economica UNK]]&gt;4000000,"Alta", IF(DatosLimpios[[#This Row],[Perdida economica UNK]]&gt;100000,"Media", "Baja"))</f>
        <v>Media</v>
      </c>
      <c r="N1714" s="18" t="s">
        <v>1762</v>
      </c>
      <c r="O1714" s="3" t="s">
        <v>36</v>
      </c>
      <c r="P1714" s="2">
        <f>IF(DatosLimpios[[#This Row],[Number of Affected Users]]="six hundred",600,VALUE(DatosLimpios[[#This Row],[Number of Affected Users]]))</f>
        <v>77096</v>
      </c>
      <c r="Q1714" s="2">
        <f>IF(DatosLimpios[[#This Row],[Number of Affected Users]]="six hundred",600,VALUE(DatosLimpios[[#This Row],[Number of Affected Users]]))</f>
        <v>77096</v>
      </c>
      <c r="R1714" s="11">
        <f>DatosLimpios[[#This Row],[Perdida economica UNK]] /DatosLimpios[[#This Row],[Nº de Usuarios Afectados]]</f>
        <v>42.59624364428764</v>
      </c>
      <c r="S1714" s="11" t="str">
        <f>IF(DatosLimpios[[#This Row],[Perdida $ por Usuario]]&gt;100, "Grave",IF(DatosLimpios[[#This Row],[Perdida $ por Usuario]]&gt;40, "Moderada","Leve"))</f>
        <v>Moderada</v>
      </c>
      <c r="T1714" s="1" t="str">
        <f t="shared" si="26"/>
        <v>Unknown</v>
      </c>
      <c r="U1714" s="3" t="s">
        <v>25</v>
      </c>
      <c r="V1714" s="3" t="s">
        <v>16</v>
      </c>
      <c r="W1714" s="2">
        <v>29</v>
      </c>
      <c r="X1714" s="2" t="str">
        <f>IF(DatosLimpios[[#This Row],[Incident Resolution Time (in Hours)]]&gt;50,"Tardia",IF(DatosLimpios[[#This Row],[Incident Resolution Time (in Hours)]]&gt;20,"Media","Rapida" ))</f>
        <v>Media</v>
      </c>
    </row>
    <row r="1715" spans="1:24" x14ac:dyDescent="0.25">
      <c r="A1715" s="2">
        <v>1727</v>
      </c>
      <c r="B1715" s="3" t="s">
        <v>66</v>
      </c>
      <c r="C17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15" s="1" t="str">
        <f>IFERROR(VLOOKUP(DatosLimpios[[#This Row],[Paises]], TablaRegiones[],2,FALSE), "Otra")</f>
        <v>América</v>
      </c>
      <c r="E1715" s="2">
        <v>2023</v>
      </c>
      <c r="F1715" s="3" t="s">
        <v>22</v>
      </c>
      <c r="G1715" s="2">
        <f xml:space="preserve"> 2025 -DatosLimpios[[#This Row],[Year]]</f>
        <v>2</v>
      </c>
      <c r="H1715" s="1" t="str">
        <f>IF(TRIM(DatosLimpios[[#This Row],[Attack Type]])="","Unknown",PROPER(TRIM(LOWER(DatosLimpios[[#This Row],[Attack Type]]))))</f>
        <v>Man-In-The-Middle</v>
      </c>
      <c r="I1715" s="3" t="s">
        <v>18</v>
      </c>
      <c r="J171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15" s="11">
        <v>5918</v>
      </c>
      <c r="L1715" s="11">
        <f>IF(DatosLimpios[[#This Row],[Financial Loss (in Million $) ]]="",0,ABS(DatosLimpios[[#This Row],[Financial Loss (in Million $) ]]))*1000</f>
        <v>5918000</v>
      </c>
      <c r="M1715" s="11" t="str">
        <f>IF(DatosLimpios[[#This Row],[Perdida economica UNK]]&gt;4000000,"Alta", IF(DatosLimpios[[#This Row],[Perdida economica UNK]]&gt;100000,"Media", "Baja"))</f>
        <v>Alta</v>
      </c>
      <c r="N1715" s="18" t="s">
        <v>1763</v>
      </c>
      <c r="O1715" s="3" t="s">
        <v>29</v>
      </c>
      <c r="P1715" s="2">
        <f>IF(DatosLimpios[[#This Row],[Number of Affected Users]]="six hundred",600,VALUE(DatosLimpios[[#This Row],[Number of Affected Users]]))</f>
        <v>610786</v>
      </c>
      <c r="Q1715" s="2">
        <f>IF(DatosLimpios[[#This Row],[Number of Affected Users]]="six hundred",600,VALUE(DatosLimpios[[#This Row],[Number of Affected Users]]))</f>
        <v>610786</v>
      </c>
      <c r="R1715" s="11">
        <f>DatosLimpios[[#This Row],[Perdida economica UNK]] /DatosLimpios[[#This Row],[Nº de Usuarios Afectados]]</f>
        <v>9.6891546302632996</v>
      </c>
      <c r="S1715" s="11" t="str">
        <f>IF(DatosLimpios[[#This Row],[Perdida $ por Usuario]]&gt;100, "Grave",IF(DatosLimpios[[#This Row],[Perdida $ por Usuario]]&gt;40, "Moderada","Leve"))</f>
        <v>Leve</v>
      </c>
      <c r="T1715" s="1" t="str">
        <f t="shared" si="26"/>
        <v>Nation-state</v>
      </c>
      <c r="U1715" s="3" t="s">
        <v>34</v>
      </c>
      <c r="V1715" s="3" t="s">
        <v>31</v>
      </c>
      <c r="W1715" s="2">
        <v>31</v>
      </c>
      <c r="X1715" s="2" t="str">
        <f>IF(DatosLimpios[[#This Row],[Incident Resolution Time (in Hours)]]&gt;50,"Tardia",IF(DatosLimpios[[#This Row],[Incident Resolution Time (in Hours)]]&gt;20,"Media","Rapida" ))</f>
        <v>Media</v>
      </c>
    </row>
    <row r="1716" spans="1:24" x14ac:dyDescent="0.25">
      <c r="A1716" s="2">
        <v>1728</v>
      </c>
      <c r="B1716" s="3" t="s">
        <v>71</v>
      </c>
      <c r="C17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16" s="1" t="str">
        <f>IFERROR(VLOOKUP(DatosLimpios[[#This Row],[Paises]], TablaRegiones[],2,FALSE), "Otra")</f>
        <v>Asia</v>
      </c>
      <c r="E1716" s="2">
        <v>2021</v>
      </c>
      <c r="F1716" s="3" t="s">
        <v>42</v>
      </c>
      <c r="G1716" s="2">
        <f xml:space="preserve"> 2025 -DatosLimpios[[#This Row],[Year]]</f>
        <v>4</v>
      </c>
      <c r="H1716" s="1" t="str">
        <f>IF(TRIM(DatosLimpios[[#This Row],[Attack Type]])="","Unknown",PROPER(TRIM(LOWER(DatosLimpios[[#This Row],[Attack Type]]))))</f>
        <v>Sql Injection</v>
      </c>
      <c r="I1716" s="3" t="s">
        <v>27</v>
      </c>
      <c r="J171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16" s="11">
        <v>2833</v>
      </c>
      <c r="L1716" s="11">
        <f>IF(DatosLimpios[[#This Row],[Financial Loss (in Million $) ]]="",0,ABS(DatosLimpios[[#This Row],[Financial Loss (in Million $) ]]))*1000</f>
        <v>2833000</v>
      </c>
      <c r="M1716" s="11" t="str">
        <f>IF(DatosLimpios[[#This Row],[Perdida economica UNK]]&gt;4000000,"Alta", IF(DatosLimpios[[#This Row],[Perdida economica UNK]]&gt;100000,"Media", "Baja"))</f>
        <v>Media</v>
      </c>
      <c r="N1716" s="18" t="s">
        <v>1764</v>
      </c>
      <c r="O1716" s="3" t="s">
        <v>33</v>
      </c>
      <c r="P1716" s="2">
        <f>IF(DatosLimpios[[#This Row],[Number of Affected Users]]="six hundred",600,VALUE(DatosLimpios[[#This Row],[Number of Affected Users]]))</f>
        <v>667271</v>
      </c>
      <c r="Q1716" s="2">
        <f>IF(DatosLimpios[[#This Row],[Number of Affected Users]]="six hundred",600,VALUE(DatosLimpios[[#This Row],[Number of Affected Users]]))</f>
        <v>667271</v>
      </c>
      <c r="R1716" s="11">
        <f>DatosLimpios[[#This Row],[Perdida economica UNK]] /DatosLimpios[[#This Row],[Nº de Usuarios Afectados]]</f>
        <v>4.2456513170810659</v>
      </c>
      <c r="S1716" s="11" t="str">
        <f>IF(DatosLimpios[[#This Row],[Perdida $ por Usuario]]&gt;100, "Grave",IF(DatosLimpios[[#This Row],[Perdida $ por Usuario]]&gt;40, "Moderada","Leve"))</f>
        <v>Leve</v>
      </c>
      <c r="T1716" s="1" t="str">
        <f t="shared" si="26"/>
        <v>Insider</v>
      </c>
      <c r="U1716" s="3" t="s">
        <v>25</v>
      </c>
      <c r="V1716" s="3" t="s">
        <v>49</v>
      </c>
      <c r="W1716" s="2">
        <v>22</v>
      </c>
      <c r="X1716" s="2" t="str">
        <f>IF(DatosLimpios[[#This Row],[Incident Resolution Time (in Hours)]]&gt;50,"Tardia",IF(DatosLimpios[[#This Row],[Incident Resolution Time (in Hours)]]&gt;20,"Media","Rapida" ))</f>
        <v>Media</v>
      </c>
    </row>
    <row r="1717" spans="1:24" x14ac:dyDescent="0.25">
      <c r="A1717" s="2">
        <v>1729</v>
      </c>
      <c r="B1717" s="3" t="s">
        <v>10</v>
      </c>
      <c r="C17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17" s="1" t="str">
        <f>IFERROR(VLOOKUP(DatosLimpios[[#This Row],[Paises]], TablaRegiones[],2,FALSE), "Otra")</f>
        <v>Asia</v>
      </c>
      <c r="E1717" s="2">
        <v>2023</v>
      </c>
      <c r="F1717" s="3" t="s">
        <v>50</v>
      </c>
      <c r="G1717" s="2">
        <f xml:space="preserve"> 2025 -DatosLimpios[[#This Row],[Year]]</f>
        <v>2</v>
      </c>
      <c r="H1717" s="1" t="str">
        <f>IF(TRIM(DatosLimpios[[#This Row],[Attack Type]])="","Unknown",PROPER(TRIM(LOWER(DatosLimpios[[#This Row],[Attack Type]]))))</f>
        <v>Phishing</v>
      </c>
      <c r="I1717" s="3" t="s">
        <v>46</v>
      </c>
      <c r="J171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17" s="11">
        <v>3327</v>
      </c>
      <c r="L1717" s="11">
        <f>IF(DatosLimpios[[#This Row],[Financial Loss (in Million $) ]]="",0,ABS(DatosLimpios[[#This Row],[Financial Loss (in Million $) ]]))*1000</f>
        <v>3327000</v>
      </c>
      <c r="M1717" s="11" t="str">
        <f>IF(DatosLimpios[[#This Row],[Perdida economica UNK]]&gt;4000000,"Alta", IF(DatosLimpios[[#This Row],[Perdida economica UNK]]&gt;100000,"Media", "Baja"))</f>
        <v>Media</v>
      </c>
      <c r="N1717" s="18" t="s">
        <v>1765</v>
      </c>
      <c r="O1717" s="3" t="s">
        <v>29</v>
      </c>
      <c r="P1717" s="2">
        <f>IF(DatosLimpios[[#This Row],[Number of Affected Users]]="six hundred",600,VALUE(DatosLimpios[[#This Row],[Number of Affected Users]]))</f>
        <v>133315</v>
      </c>
      <c r="Q1717" s="2">
        <f>IF(DatosLimpios[[#This Row],[Number of Affected Users]]="six hundred",600,VALUE(DatosLimpios[[#This Row],[Number of Affected Users]]))</f>
        <v>133315</v>
      </c>
      <c r="R1717" s="11">
        <f>DatosLimpios[[#This Row],[Perdida economica UNK]] /DatosLimpios[[#This Row],[Nº de Usuarios Afectados]]</f>
        <v>24.955931440573078</v>
      </c>
      <c r="S1717" s="11" t="str">
        <f>IF(DatosLimpios[[#This Row],[Perdida $ por Usuario]]&gt;100, "Grave",IF(DatosLimpios[[#This Row],[Perdida $ por Usuario]]&gt;40, "Moderada","Leve"))</f>
        <v>Leve</v>
      </c>
      <c r="T1717" s="1" t="str">
        <f t="shared" si="26"/>
        <v>Nation-state</v>
      </c>
      <c r="U1717" s="3" t="s">
        <v>25</v>
      </c>
      <c r="V1717" s="3" t="s">
        <v>31</v>
      </c>
      <c r="W1717" s="2">
        <v>25</v>
      </c>
      <c r="X1717" s="2" t="str">
        <f>IF(DatosLimpios[[#This Row],[Incident Resolution Time (in Hours)]]&gt;50,"Tardia",IF(DatosLimpios[[#This Row],[Incident Resolution Time (in Hours)]]&gt;20,"Media","Rapida" ))</f>
        <v>Media</v>
      </c>
    </row>
    <row r="1718" spans="1:24" x14ac:dyDescent="0.25">
      <c r="A1718" s="2">
        <v>1730</v>
      </c>
      <c r="B1718" s="3" t="s">
        <v>66</v>
      </c>
      <c r="C17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18" s="1" t="str">
        <f>IFERROR(VLOOKUP(DatosLimpios[[#This Row],[Paises]], TablaRegiones[],2,FALSE), "Otra")</f>
        <v>América</v>
      </c>
      <c r="E1718" s="2">
        <v>2019</v>
      </c>
      <c r="F1718" s="3" t="s">
        <v>42</v>
      </c>
      <c r="G1718" s="2">
        <f xml:space="preserve"> 2025 -DatosLimpios[[#This Row],[Year]]</f>
        <v>6</v>
      </c>
      <c r="H1718" s="1" t="str">
        <f>IF(TRIM(DatosLimpios[[#This Row],[Attack Type]])="","Unknown",PROPER(TRIM(LOWER(DatosLimpios[[#This Row],[Attack Type]]))))</f>
        <v>Sql Injection</v>
      </c>
      <c r="I1718" s="3" t="s">
        <v>69</v>
      </c>
      <c r="J171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18" s="11">
        <v>2493</v>
      </c>
      <c r="L1718" s="11">
        <f>IF(DatosLimpios[[#This Row],[Financial Loss (in Million $) ]]="",0,ABS(DatosLimpios[[#This Row],[Financial Loss (in Million $) ]]))*1000</f>
        <v>2493000</v>
      </c>
      <c r="M1718" s="11" t="str">
        <f>IF(DatosLimpios[[#This Row],[Perdida economica UNK]]&gt;4000000,"Alta", IF(DatosLimpios[[#This Row],[Perdida economica UNK]]&gt;100000,"Media", "Baja"))</f>
        <v>Media</v>
      </c>
      <c r="N1718" s="18" t="s">
        <v>1766</v>
      </c>
      <c r="O1718" s="3" t="s">
        <v>36</v>
      </c>
      <c r="P1718" s="2">
        <f>IF(DatosLimpios[[#This Row],[Number of Affected Users]]="six hundred",600,VALUE(DatosLimpios[[#This Row],[Number of Affected Users]]))</f>
        <v>381105</v>
      </c>
      <c r="Q1718" s="2">
        <f>IF(DatosLimpios[[#This Row],[Number of Affected Users]]="six hundred",600,VALUE(DatosLimpios[[#This Row],[Number of Affected Users]]))</f>
        <v>381105</v>
      </c>
      <c r="R1718" s="11">
        <f>DatosLimpios[[#This Row],[Perdida economica UNK]] /DatosLimpios[[#This Row],[Nº de Usuarios Afectados]]</f>
        <v>6.5415043098358723</v>
      </c>
      <c r="S1718" s="11" t="str">
        <f>IF(DatosLimpios[[#This Row],[Perdida $ por Usuario]]&gt;100, "Grave",IF(DatosLimpios[[#This Row],[Perdida $ por Usuario]]&gt;40, "Moderada","Leve"))</f>
        <v>Leve</v>
      </c>
      <c r="T1718" s="1" t="str">
        <f t="shared" si="26"/>
        <v>Unknown</v>
      </c>
      <c r="U1718" s="3" t="s">
        <v>25</v>
      </c>
      <c r="V1718" s="3" t="s">
        <v>57</v>
      </c>
      <c r="W1718" s="2">
        <v>3</v>
      </c>
      <c r="X1718" s="2" t="str">
        <f>IF(DatosLimpios[[#This Row],[Incident Resolution Time (in Hours)]]&gt;50,"Tardia",IF(DatosLimpios[[#This Row],[Incident Resolution Time (in Hours)]]&gt;20,"Media","Rapida" ))</f>
        <v>Rapida</v>
      </c>
    </row>
    <row r="1719" spans="1:24" x14ac:dyDescent="0.25">
      <c r="A1719" s="2">
        <v>1731</v>
      </c>
      <c r="B1719" s="3" t="s">
        <v>26</v>
      </c>
      <c r="C17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19" s="1" t="str">
        <f>IFERROR(VLOOKUP(DatosLimpios[[#This Row],[Paises]], TablaRegiones[],2,FALSE), "Otra")</f>
        <v>Europa</v>
      </c>
      <c r="E1719" s="2">
        <v>2020</v>
      </c>
      <c r="F1719" s="3" t="s">
        <v>17</v>
      </c>
      <c r="G1719" s="2">
        <f xml:space="preserve"> 2025 -DatosLimpios[[#This Row],[Year]]</f>
        <v>5</v>
      </c>
      <c r="H1719" s="1" t="str">
        <f>IF(TRIM(DatosLimpios[[#This Row],[Attack Type]])="","Unknown",PROPER(TRIM(LOWER(DatosLimpios[[#This Row],[Attack Type]]))))</f>
        <v>Ransomware</v>
      </c>
      <c r="I1719" s="3" t="s">
        <v>46</v>
      </c>
      <c r="J171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19" s="11">
        <v>9807</v>
      </c>
      <c r="L1719" s="11">
        <f>IF(DatosLimpios[[#This Row],[Financial Loss (in Million $) ]]="",0,ABS(DatosLimpios[[#This Row],[Financial Loss (in Million $) ]]))*1000</f>
        <v>9807000</v>
      </c>
      <c r="M1719" s="11" t="str">
        <f>IF(DatosLimpios[[#This Row],[Perdida economica UNK]]&gt;4000000,"Alta", IF(DatosLimpios[[#This Row],[Perdida economica UNK]]&gt;100000,"Media", "Baja"))</f>
        <v>Alta</v>
      </c>
      <c r="N1719" s="18" t="s">
        <v>1767</v>
      </c>
      <c r="O1719" s="3" t="s">
        <v>36</v>
      </c>
      <c r="P1719" s="2">
        <f>IF(DatosLimpios[[#This Row],[Number of Affected Users]]="six hundred",600,VALUE(DatosLimpios[[#This Row],[Number of Affected Users]]))</f>
        <v>795120</v>
      </c>
      <c r="Q1719" s="2">
        <f>IF(DatosLimpios[[#This Row],[Number of Affected Users]]="six hundred",600,VALUE(DatosLimpios[[#This Row],[Number of Affected Users]]))</f>
        <v>795120</v>
      </c>
      <c r="R1719" s="11">
        <f>DatosLimpios[[#This Row],[Perdida economica UNK]] /DatosLimpios[[#This Row],[Nº de Usuarios Afectados]]</f>
        <v>12.333987322668277</v>
      </c>
      <c r="S1719" s="11" t="str">
        <f>IF(DatosLimpios[[#This Row],[Perdida $ por Usuario]]&gt;100, "Grave",IF(DatosLimpios[[#This Row],[Perdida $ por Usuario]]&gt;40, "Moderada","Leve"))</f>
        <v>Leve</v>
      </c>
      <c r="T1719" s="1" t="str">
        <f t="shared" si="26"/>
        <v>Unknown</v>
      </c>
      <c r="U1719" s="3" t="s">
        <v>34</v>
      </c>
      <c r="V1719" s="3" t="s">
        <v>49</v>
      </c>
      <c r="W1719" s="2">
        <v>42</v>
      </c>
      <c r="X1719" s="2" t="str">
        <f>IF(DatosLimpios[[#This Row],[Incident Resolution Time (in Hours)]]&gt;50,"Tardia",IF(DatosLimpios[[#This Row],[Incident Resolution Time (in Hours)]]&gt;20,"Media","Rapida" ))</f>
        <v>Media</v>
      </c>
    </row>
    <row r="1720" spans="1:24" x14ac:dyDescent="0.25">
      <c r="A1720" s="2">
        <v>1732</v>
      </c>
      <c r="B1720" s="3" t="s">
        <v>60</v>
      </c>
      <c r="C17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720" s="1" t="str">
        <f>IFERROR(VLOOKUP(DatosLimpios[[#This Row],[Paises]], TablaRegiones[],2,FALSE), "Otra")</f>
        <v>Asia</v>
      </c>
      <c r="E1720" s="2">
        <v>2017</v>
      </c>
      <c r="F1720" s="3" t="s">
        <v>42</v>
      </c>
      <c r="G1720" s="2">
        <f xml:space="preserve"> 2025 -DatosLimpios[[#This Row],[Year]]</f>
        <v>8</v>
      </c>
      <c r="H1720" s="1" t="str">
        <f>IF(TRIM(DatosLimpios[[#This Row],[Attack Type]])="","Unknown",PROPER(TRIM(LOWER(DatosLimpios[[#This Row],[Attack Type]]))))</f>
        <v>Sql Injection</v>
      </c>
      <c r="I1720" s="3" t="s">
        <v>47</v>
      </c>
      <c r="J172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20" s="11">
        <v>6713</v>
      </c>
      <c r="L1720" s="11">
        <f>IF(DatosLimpios[[#This Row],[Financial Loss (in Million $) ]]="",0,ABS(DatosLimpios[[#This Row],[Financial Loss (in Million $) ]]))*1000</f>
        <v>6713000</v>
      </c>
      <c r="M1720" s="11" t="str">
        <f>IF(DatosLimpios[[#This Row],[Perdida economica UNK]]&gt;4000000,"Alta", IF(DatosLimpios[[#This Row],[Perdida economica UNK]]&gt;100000,"Media", "Baja"))</f>
        <v>Alta</v>
      </c>
      <c r="N1720" s="18" t="s">
        <v>1768</v>
      </c>
      <c r="O1720" s="3" t="s">
        <v>29</v>
      </c>
      <c r="P1720" s="2">
        <f>IF(DatosLimpios[[#This Row],[Number of Affected Users]]="six hundred",600,VALUE(DatosLimpios[[#This Row],[Number of Affected Users]]))</f>
        <v>198285</v>
      </c>
      <c r="Q1720" s="2">
        <f>IF(DatosLimpios[[#This Row],[Number of Affected Users]]="six hundred",600,VALUE(DatosLimpios[[#This Row],[Number of Affected Users]]))</f>
        <v>198285</v>
      </c>
      <c r="R1720" s="11">
        <f>DatosLimpios[[#This Row],[Perdida economica UNK]] /DatosLimpios[[#This Row],[Nº de Usuarios Afectados]]</f>
        <v>33.855309277050708</v>
      </c>
      <c r="S1720" s="11" t="str">
        <f>IF(DatosLimpios[[#This Row],[Perdida $ por Usuario]]&gt;100, "Grave",IF(DatosLimpios[[#This Row],[Perdida $ por Usuario]]&gt;40, "Moderada","Leve"))</f>
        <v>Leve</v>
      </c>
      <c r="T1720" s="1" t="str">
        <f t="shared" si="26"/>
        <v>Nation-state</v>
      </c>
      <c r="U1720" s="3" t="s">
        <v>15</v>
      </c>
      <c r="V1720" s="3" t="s">
        <v>57</v>
      </c>
      <c r="W1720" s="2">
        <v>56</v>
      </c>
      <c r="X1720" s="2" t="str">
        <f>IF(DatosLimpios[[#This Row],[Incident Resolution Time (in Hours)]]&gt;50,"Tardia",IF(DatosLimpios[[#This Row],[Incident Resolution Time (in Hours)]]&gt;20,"Media","Rapida" ))</f>
        <v>Tardia</v>
      </c>
    </row>
    <row r="1721" spans="1:24" x14ac:dyDescent="0.25">
      <c r="A1721" s="2">
        <v>1733</v>
      </c>
      <c r="B1721" s="3" t="s">
        <v>45</v>
      </c>
      <c r="C17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721" s="1" t="str">
        <f>IFERROR(VLOOKUP(DatosLimpios[[#This Row],[Paises]], TablaRegiones[],2,FALSE), "Otra")</f>
        <v>Asia</v>
      </c>
      <c r="E1721" s="2">
        <v>2023</v>
      </c>
      <c r="F1721" s="3" t="s">
        <v>39</v>
      </c>
      <c r="G1721" s="2">
        <f xml:space="preserve"> 2025 -DatosLimpios[[#This Row],[Year]]</f>
        <v>2</v>
      </c>
      <c r="H1721" s="1" t="str">
        <f>IF(TRIM(DatosLimpios[[#This Row],[Attack Type]])="","Unknown",PROPER(TRIM(LOWER(DatosLimpios[[#This Row],[Attack Type]]))))</f>
        <v>Ddos</v>
      </c>
      <c r="I1721" s="3" t="s">
        <v>69</v>
      </c>
      <c r="J172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21" s="11">
        <v>3446</v>
      </c>
      <c r="L1721" s="11">
        <f>IF(DatosLimpios[[#This Row],[Financial Loss (in Million $) ]]="",0,ABS(DatosLimpios[[#This Row],[Financial Loss (in Million $) ]]))*1000</f>
        <v>3446000</v>
      </c>
      <c r="M1721" s="11" t="str">
        <f>IF(DatosLimpios[[#This Row],[Perdida economica UNK]]&gt;4000000,"Alta", IF(DatosLimpios[[#This Row],[Perdida economica UNK]]&gt;100000,"Media", "Baja"))</f>
        <v>Media</v>
      </c>
      <c r="N1721" s="18" t="s">
        <v>1769</v>
      </c>
      <c r="O1721" s="3" t="s">
        <v>36</v>
      </c>
      <c r="P1721" s="2">
        <f>IF(DatosLimpios[[#This Row],[Number of Affected Users]]="six hundred",600,VALUE(DatosLimpios[[#This Row],[Number of Affected Users]]))</f>
        <v>580270</v>
      </c>
      <c r="Q1721" s="2">
        <f>IF(DatosLimpios[[#This Row],[Number of Affected Users]]="six hundred",600,VALUE(DatosLimpios[[#This Row],[Number of Affected Users]]))</f>
        <v>580270</v>
      </c>
      <c r="R1721" s="11">
        <f>DatosLimpios[[#This Row],[Perdida economica UNK]] /DatosLimpios[[#This Row],[Nº de Usuarios Afectados]]</f>
        <v>5.938614782773536</v>
      </c>
      <c r="S1721" s="11" t="str">
        <f>IF(DatosLimpios[[#This Row],[Perdida $ por Usuario]]&gt;100, "Grave",IF(DatosLimpios[[#This Row],[Perdida $ por Usuario]]&gt;40, "Moderada","Leve"))</f>
        <v>Leve</v>
      </c>
      <c r="T1721" s="1" t="str">
        <f t="shared" ref="T1721:T1784" si="27">IF(O1721="","Unknown",O1721)</f>
        <v>Unknown</v>
      </c>
      <c r="U1721" s="3" t="s">
        <v>15</v>
      </c>
      <c r="V1721" s="3" t="s">
        <v>49</v>
      </c>
      <c r="W1721" s="2">
        <v>35</v>
      </c>
      <c r="X1721" s="2" t="str">
        <f>IF(DatosLimpios[[#This Row],[Incident Resolution Time (in Hours)]]&gt;50,"Tardia",IF(DatosLimpios[[#This Row],[Incident Resolution Time (in Hours)]]&gt;20,"Media","Rapida" ))</f>
        <v>Media</v>
      </c>
    </row>
    <row r="1722" spans="1:24" x14ac:dyDescent="0.25">
      <c r="A1722" s="2">
        <v>1734</v>
      </c>
      <c r="B1722" s="3" t="s">
        <v>26</v>
      </c>
      <c r="C17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22" s="1" t="str">
        <f>IFERROR(VLOOKUP(DatosLimpios[[#This Row],[Paises]], TablaRegiones[],2,FALSE), "Otra")</f>
        <v>Europa</v>
      </c>
      <c r="E1722" s="2">
        <v>2018</v>
      </c>
      <c r="F1722" s="3" t="s">
        <v>17</v>
      </c>
      <c r="G1722" s="2">
        <f xml:space="preserve"> 2025 -DatosLimpios[[#This Row],[Year]]</f>
        <v>7</v>
      </c>
      <c r="H1722" s="1" t="str">
        <f>IF(TRIM(DatosLimpios[[#This Row],[Attack Type]])="","Unknown",PROPER(TRIM(LOWER(DatosLimpios[[#This Row],[Attack Type]]))))</f>
        <v>Ransomware</v>
      </c>
      <c r="I1722" s="3" t="s">
        <v>18</v>
      </c>
      <c r="J172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22" s="11">
        <v>4567</v>
      </c>
      <c r="L1722" s="11">
        <f>IF(DatosLimpios[[#This Row],[Financial Loss (in Million $) ]]="",0,ABS(DatosLimpios[[#This Row],[Financial Loss (in Million $) ]]))*1000</f>
        <v>4567000</v>
      </c>
      <c r="M1722" s="11" t="str">
        <f>IF(DatosLimpios[[#This Row],[Perdida economica UNK]]&gt;4000000,"Alta", IF(DatosLimpios[[#This Row],[Perdida economica UNK]]&gt;100000,"Media", "Baja"))</f>
        <v>Alta</v>
      </c>
      <c r="N1722" s="18" t="s">
        <v>1770</v>
      </c>
      <c r="O1722" s="3" t="s">
        <v>14</v>
      </c>
      <c r="P1722" s="2">
        <f>IF(DatosLimpios[[#This Row],[Number of Affected Users]]="six hundred",600,VALUE(DatosLimpios[[#This Row],[Number of Affected Users]]))</f>
        <v>277410</v>
      </c>
      <c r="Q1722" s="2">
        <f>IF(DatosLimpios[[#This Row],[Number of Affected Users]]="six hundred",600,VALUE(DatosLimpios[[#This Row],[Number of Affected Users]]))</f>
        <v>277410</v>
      </c>
      <c r="R1722" s="11">
        <f>DatosLimpios[[#This Row],[Perdida economica UNK]] /DatosLimpios[[#This Row],[Nº de Usuarios Afectados]]</f>
        <v>16.462997008038641</v>
      </c>
      <c r="S1722" s="11" t="str">
        <f>IF(DatosLimpios[[#This Row],[Perdida $ por Usuario]]&gt;100, "Grave",IF(DatosLimpios[[#This Row],[Perdida $ por Usuario]]&gt;40, "Moderada","Leve"))</f>
        <v>Leve</v>
      </c>
      <c r="T1722" s="1" t="str">
        <f t="shared" si="27"/>
        <v>Hacker Group</v>
      </c>
      <c r="U1722" s="3" t="s">
        <v>34</v>
      </c>
      <c r="V1722" s="3" t="s">
        <v>49</v>
      </c>
      <c r="W1722" s="2">
        <v>42</v>
      </c>
      <c r="X1722" s="2" t="str">
        <f>IF(DatosLimpios[[#This Row],[Incident Resolution Time (in Hours)]]&gt;50,"Tardia",IF(DatosLimpios[[#This Row],[Incident Resolution Time (in Hours)]]&gt;20,"Media","Rapida" ))</f>
        <v>Media</v>
      </c>
    </row>
    <row r="1723" spans="1:24" x14ac:dyDescent="0.25">
      <c r="A1723" s="2">
        <v>1735</v>
      </c>
      <c r="B1723" s="3" t="s">
        <v>58</v>
      </c>
      <c r="C17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23" s="1" t="str">
        <f>IFERROR(VLOOKUP(DatosLimpios[[#This Row],[Paises]], TablaRegiones[],2,FALSE), "Otra")</f>
        <v>Oceanía</v>
      </c>
      <c r="E1723" s="2">
        <v>2022</v>
      </c>
      <c r="F1723" s="3" t="s">
        <v>22</v>
      </c>
      <c r="G1723" s="2">
        <f xml:space="preserve"> 2025 -DatosLimpios[[#This Row],[Year]]</f>
        <v>3</v>
      </c>
      <c r="H1723" s="1" t="str">
        <f>IF(TRIM(DatosLimpios[[#This Row],[Attack Type]])="","Unknown",PROPER(TRIM(LOWER(DatosLimpios[[#This Row],[Attack Type]]))))</f>
        <v>Man-In-The-Middle</v>
      </c>
      <c r="I1723" s="3" t="s">
        <v>69</v>
      </c>
      <c r="J172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23" s="11">
        <v>3829</v>
      </c>
      <c r="L1723" s="11">
        <f>IF(DatosLimpios[[#This Row],[Financial Loss (in Million $) ]]="",0,ABS(DatosLimpios[[#This Row],[Financial Loss (in Million $) ]]))*1000</f>
        <v>3829000</v>
      </c>
      <c r="M1723" s="11" t="str">
        <f>IF(DatosLimpios[[#This Row],[Perdida economica UNK]]&gt;4000000,"Alta", IF(DatosLimpios[[#This Row],[Perdida economica UNK]]&gt;100000,"Media", "Baja"))</f>
        <v>Media</v>
      </c>
      <c r="N1723" s="18" t="s">
        <v>1771</v>
      </c>
      <c r="O1723" s="3" t="s">
        <v>29</v>
      </c>
      <c r="P1723" s="2">
        <f>IF(DatosLimpios[[#This Row],[Number of Affected Users]]="six hundred",600,VALUE(DatosLimpios[[#This Row],[Number of Affected Users]]))</f>
        <v>793946</v>
      </c>
      <c r="Q1723" s="2">
        <f>IF(DatosLimpios[[#This Row],[Number of Affected Users]]="six hundred",600,VALUE(DatosLimpios[[#This Row],[Number of Affected Users]]))</f>
        <v>793946</v>
      </c>
      <c r="R1723" s="11">
        <f>DatosLimpios[[#This Row],[Perdida economica UNK]] /DatosLimpios[[#This Row],[Nº de Usuarios Afectados]]</f>
        <v>4.8227461313489837</v>
      </c>
      <c r="S1723" s="11" t="str">
        <f>IF(DatosLimpios[[#This Row],[Perdida $ por Usuario]]&gt;100, "Grave",IF(DatosLimpios[[#This Row],[Perdida $ por Usuario]]&gt;40, "Moderada","Leve"))</f>
        <v>Leve</v>
      </c>
      <c r="T1723" s="1" t="str">
        <f t="shared" si="27"/>
        <v>Nation-state</v>
      </c>
      <c r="U1723" s="3" t="s">
        <v>25</v>
      </c>
      <c r="V1723" s="3" t="s">
        <v>49</v>
      </c>
      <c r="W1723" s="2">
        <v>12</v>
      </c>
      <c r="X1723" s="2" t="str">
        <f>IF(DatosLimpios[[#This Row],[Incident Resolution Time (in Hours)]]&gt;50,"Tardia",IF(DatosLimpios[[#This Row],[Incident Resolution Time (in Hours)]]&gt;20,"Media","Rapida" ))</f>
        <v>Rapida</v>
      </c>
    </row>
    <row r="1724" spans="1:24" x14ac:dyDescent="0.25">
      <c r="A1724" s="2">
        <v>1736</v>
      </c>
      <c r="B1724" s="3" t="s">
        <v>58</v>
      </c>
      <c r="C17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24" s="1" t="str">
        <f>IFERROR(VLOOKUP(DatosLimpios[[#This Row],[Paises]], TablaRegiones[],2,FALSE), "Otra")</f>
        <v>Oceanía</v>
      </c>
      <c r="E1724" s="2">
        <v>2019</v>
      </c>
      <c r="F1724" s="3" t="s">
        <v>17</v>
      </c>
      <c r="G1724" s="2">
        <f xml:space="preserve"> 2025 -DatosLimpios[[#This Row],[Year]]</f>
        <v>6</v>
      </c>
      <c r="H1724" s="1" t="str">
        <f>IF(TRIM(DatosLimpios[[#This Row],[Attack Type]])="","Unknown",PROPER(TRIM(LOWER(DatosLimpios[[#This Row],[Attack Type]]))))</f>
        <v>Ransomware</v>
      </c>
      <c r="I1724" s="3" t="s">
        <v>46</v>
      </c>
      <c r="J172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24" s="11">
        <v>1521</v>
      </c>
      <c r="L1724" s="11">
        <f>IF(DatosLimpios[[#This Row],[Financial Loss (in Million $) ]]="",0,ABS(DatosLimpios[[#This Row],[Financial Loss (in Million $) ]]))*1000</f>
        <v>1521000</v>
      </c>
      <c r="M1724" s="11" t="str">
        <f>IF(DatosLimpios[[#This Row],[Perdida economica UNK]]&gt;4000000,"Alta", IF(DatosLimpios[[#This Row],[Perdida economica UNK]]&gt;100000,"Media", "Baja"))</f>
        <v>Media</v>
      </c>
      <c r="N1724" s="18" t="s">
        <v>1772</v>
      </c>
      <c r="O1724" s="3" t="s">
        <v>33</v>
      </c>
      <c r="P1724" s="2">
        <f>IF(DatosLimpios[[#This Row],[Number of Affected Users]]="six hundred",600,VALUE(DatosLimpios[[#This Row],[Number of Affected Users]]))</f>
        <v>126770</v>
      </c>
      <c r="Q1724" s="2">
        <f>IF(DatosLimpios[[#This Row],[Number of Affected Users]]="six hundred",600,VALUE(DatosLimpios[[#This Row],[Number of Affected Users]]))</f>
        <v>126770</v>
      </c>
      <c r="R1724" s="11">
        <f>DatosLimpios[[#This Row],[Perdida economica UNK]] /DatosLimpios[[#This Row],[Nº de Usuarios Afectados]]</f>
        <v>11.998106807604323</v>
      </c>
      <c r="S1724" s="11" t="str">
        <f>IF(DatosLimpios[[#This Row],[Perdida $ por Usuario]]&gt;100, "Grave",IF(DatosLimpios[[#This Row],[Perdida $ por Usuario]]&gt;40, "Moderada","Leve"))</f>
        <v>Leve</v>
      </c>
      <c r="T1724" s="1" t="str">
        <f t="shared" si="27"/>
        <v>Insider</v>
      </c>
      <c r="U1724" s="3" t="s">
        <v>25</v>
      </c>
      <c r="V1724" s="3" t="s">
        <v>57</v>
      </c>
      <c r="W1724" s="2">
        <v>67</v>
      </c>
      <c r="X1724" s="2" t="str">
        <f>IF(DatosLimpios[[#This Row],[Incident Resolution Time (in Hours)]]&gt;50,"Tardia",IF(DatosLimpios[[#This Row],[Incident Resolution Time (in Hours)]]&gt;20,"Media","Rapida" ))</f>
        <v>Tardia</v>
      </c>
    </row>
    <row r="1725" spans="1:24" x14ac:dyDescent="0.25">
      <c r="A1725" s="2">
        <v>1737</v>
      </c>
      <c r="B1725" s="3" t="s">
        <v>58</v>
      </c>
      <c r="C17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25" s="1" t="str">
        <f>IFERROR(VLOOKUP(DatosLimpios[[#This Row],[Paises]], TablaRegiones[],2,FALSE), "Otra")</f>
        <v>Oceanía</v>
      </c>
      <c r="E1725" s="2">
        <v>2016</v>
      </c>
      <c r="F1725" s="3" t="s">
        <v>50</v>
      </c>
      <c r="G1725" s="2">
        <f xml:space="preserve"> 2025 -DatosLimpios[[#This Row],[Year]]</f>
        <v>9</v>
      </c>
      <c r="H1725" s="1" t="str">
        <f>IF(TRIM(DatosLimpios[[#This Row],[Attack Type]])="","Unknown",PROPER(TRIM(LOWER(DatosLimpios[[#This Row],[Attack Type]]))))</f>
        <v>Phishing</v>
      </c>
      <c r="I1725" s="3" t="s">
        <v>23</v>
      </c>
      <c r="J172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25" s="11">
        <v>5518</v>
      </c>
      <c r="L1725" s="11">
        <f>IF(DatosLimpios[[#This Row],[Financial Loss (in Million $) ]]="",0,ABS(DatosLimpios[[#This Row],[Financial Loss (in Million $) ]]))*1000</f>
        <v>5518000</v>
      </c>
      <c r="M1725" s="11" t="str">
        <f>IF(DatosLimpios[[#This Row],[Perdida economica UNK]]&gt;4000000,"Alta", IF(DatosLimpios[[#This Row],[Perdida economica UNK]]&gt;100000,"Media", "Baja"))</f>
        <v>Alta</v>
      </c>
      <c r="N1725" s="18" t="s">
        <v>1773</v>
      </c>
      <c r="O1725" s="3" t="s">
        <v>36</v>
      </c>
      <c r="P1725" s="2">
        <f>IF(DatosLimpios[[#This Row],[Number of Affected Users]]="six hundred",600,VALUE(DatosLimpios[[#This Row],[Number of Affected Users]]))</f>
        <v>66776</v>
      </c>
      <c r="Q1725" s="2">
        <f>IF(DatosLimpios[[#This Row],[Number of Affected Users]]="six hundred",600,VALUE(DatosLimpios[[#This Row],[Number of Affected Users]]))</f>
        <v>66776</v>
      </c>
      <c r="R1725" s="11">
        <f>DatosLimpios[[#This Row],[Perdida economica UNK]] /DatosLimpios[[#This Row],[Nº de Usuarios Afectados]]</f>
        <v>82.634479453695945</v>
      </c>
      <c r="S1725" s="11" t="str">
        <f>IF(DatosLimpios[[#This Row],[Perdida $ por Usuario]]&gt;100, "Grave",IF(DatosLimpios[[#This Row],[Perdida $ por Usuario]]&gt;40, "Moderada","Leve"))</f>
        <v>Moderada</v>
      </c>
      <c r="T1725" s="1" t="str">
        <f t="shared" si="27"/>
        <v>Unknown</v>
      </c>
      <c r="U1725" s="3" t="s">
        <v>52</v>
      </c>
      <c r="V1725" s="3" t="s">
        <v>57</v>
      </c>
      <c r="W1725" s="2">
        <v>29</v>
      </c>
      <c r="X1725" s="2" t="str">
        <f>IF(DatosLimpios[[#This Row],[Incident Resolution Time (in Hours)]]&gt;50,"Tardia",IF(DatosLimpios[[#This Row],[Incident Resolution Time (in Hours)]]&gt;20,"Media","Rapida" ))</f>
        <v>Media</v>
      </c>
    </row>
    <row r="1726" spans="1:24" x14ac:dyDescent="0.25">
      <c r="A1726" s="2">
        <v>1738</v>
      </c>
      <c r="B1726" s="3" t="s">
        <v>10</v>
      </c>
      <c r="C17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26" s="1" t="str">
        <f>IFERROR(VLOOKUP(DatosLimpios[[#This Row],[Paises]], TablaRegiones[],2,FALSE), "Otra")</f>
        <v>Asia</v>
      </c>
      <c r="E1726" s="2">
        <v>2018</v>
      </c>
      <c r="F1726" s="3" t="s">
        <v>39</v>
      </c>
      <c r="G1726" s="2">
        <f xml:space="preserve"> 2025 -DatosLimpios[[#This Row],[Year]]</f>
        <v>7</v>
      </c>
      <c r="H1726" s="1" t="str">
        <f>IF(TRIM(DatosLimpios[[#This Row],[Attack Type]])="","Unknown",PROPER(TRIM(LOWER(DatosLimpios[[#This Row],[Attack Type]]))))</f>
        <v>Ddos</v>
      </c>
      <c r="I1726" s="3" t="s">
        <v>27</v>
      </c>
      <c r="J172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26" s="11">
        <v>835</v>
      </c>
      <c r="L1726" s="11">
        <f>IF(DatosLimpios[[#This Row],[Financial Loss (in Million $) ]]="",0,ABS(DatosLimpios[[#This Row],[Financial Loss (in Million $) ]]))*1000</f>
        <v>835000</v>
      </c>
      <c r="M1726" s="11" t="str">
        <f>IF(DatosLimpios[[#This Row],[Perdida economica UNK]]&gt;4000000,"Alta", IF(DatosLimpios[[#This Row],[Perdida economica UNK]]&gt;100000,"Media", "Baja"))</f>
        <v>Media</v>
      </c>
      <c r="N1726" s="18" t="s">
        <v>1774</v>
      </c>
      <c r="O1726" s="3" t="s">
        <v>33</v>
      </c>
      <c r="P1726" s="2">
        <f>IF(DatosLimpios[[#This Row],[Number of Affected Users]]="six hundred",600,VALUE(DatosLimpios[[#This Row],[Number of Affected Users]]))</f>
        <v>434797</v>
      </c>
      <c r="Q1726" s="2">
        <f>IF(DatosLimpios[[#This Row],[Number of Affected Users]]="six hundred",600,VALUE(DatosLimpios[[#This Row],[Number of Affected Users]]))</f>
        <v>434797</v>
      </c>
      <c r="R1726" s="11">
        <f>DatosLimpios[[#This Row],[Perdida economica UNK]] /DatosLimpios[[#This Row],[Nº de Usuarios Afectados]]</f>
        <v>1.9204364335540494</v>
      </c>
      <c r="S1726" s="11" t="str">
        <f>IF(DatosLimpios[[#This Row],[Perdida $ por Usuario]]&gt;100, "Grave",IF(DatosLimpios[[#This Row],[Perdida $ por Usuario]]&gt;40, "Moderada","Leve"))</f>
        <v>Leve</v>
      </c>
      <c r="T1726" s="1" t="str">
        <f t="shared" si="27"/>
        <v>Insider</v>
      </c>
      <c r="U1726" s="3" t="s">
        <v>34</v>
      </c>
      <c r="V1726" s="3" t="s">
        <v>37</v>
      </c>
      <c r="W1726" s="2">
        <v>21</v>
      </c>
      <c r="X1726" s="2" t="str">
        <f>IF(DatosLimpios[[#This Row],[Incident Resolution Time (in Hours)]]&gt;50,"Tardia",IF(DatosLimpios[[#This Row],[Incident Resolution Time (in Hours)]]&gt;20,"Media","Rapida" ))</f>
        <v>Media</v>
      </c>
    </row>
    <row r="1727" spans="1:24" x14ac:dyDescent="0.25">
      <c r="A1727" s="2">
        <v>1739</v>
      </c>
      <c r="B1727" s="3" t="s">
        <v>41</v>
      </c>
      <c r="C17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727" s="1" t="str">
        <f>IFERROR(VLOOKUP(DatosLimpios[[#This Row],[Paises]], TablaRegiones[],2,FALSE), "Otra")</f>
        <v>Europa</v>
      </c>
      <c r="E1727" s="2">
        <v>2024</v>
      </c>
      <c r="F1727" s="3" t="s">
        <v>42</v>
      </c>
      <c r="G1727" s="2">
        <f xml:space="preserve"> 2025 -DatosLimpios[[#This Row],[Year]]</f>
        <v>1</v>
      </c>
      <c r="H1727" s="1" t="str">
        <f>IF(TRIM(DatosLimpios[[#This Row],[Attack Type]])="","Unknown",PROPER(TRIM(LOWER(DatosLimpios[[#This Row],[Attack Type]]))))</f>
        <v>Sql Injection</v>
      </c>
      <c r="I1727" s="3" t="s">
        <v>18</v>
      </c>
      <c r="J172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27" s="11">
        <v>307</v>
      </c>
      <c r="L1727" s="11">
        <f>IF(DatosLimpios[[#This Row],[Financial Loss (in Million $) ]]="",0,ABS(DatosLimpios[[#This Row],[Financial Loss (in Million $) ]]))*1000</f>
        <v>307000</v>
      </c>
      <c r="M1727" s="11" t="str">
        <f>IF(DatosLimpios[[#This Row],[Perdida economica UNK]]&gt;4000000,"Alta", IF(DatosLimpios[[#This Row],[Perdida economica UNK]]&gt;100000,"Media", "Baja"))</f>
        <v>Media</v>
      </c>
      <c r="N1727" s="18" t="s">
        <v>1775</v>
      </c>
      <c r="O1727" s="3" t="s">
        <v>29</v>
      </c>
      <c r="P1727" s="2">
        <f>IF(DatosLimpios[[#This Row],[Number of Affected Users]]="six hundred",600,VALUE(DatosLimpios[[#This Row],[Number of Affected Users]]))</f>
        <v>901137</v>
      </c>
      <c r="Q1727" s="2">
        <f>IF(DatosLimpios[[#This Row],[Number of Affected Users]]="six hundred",600,VALUE(DatosLimpios[[#This Row],[Number of Affected Users]]))</f>
        <v>901137</v>
      </c>
      <c r="R1727" s="11">
        <f>DatosLimpios[[#This Row],[Perdida economica UNK]] /DatosLimpios[[#This Row],[Nº de Usuarios Afectados]]</f>
        <v>0.34068071780428505</v>
      </c>
      <c r="S1727" s="11" t="str">
        <f>IF(DatosLimpios[[#This Row],[Perdida $ por Usuario]]&gt;100, "Grave",IF(DatosLimpios[[#This Row],[Perdida $ por Usuario]]&gt;40, "Moderada","Leve"))</f>
        <v>Leve</v>
      </c>
      <c r="T1727" s="1" t="str">
        <f t="shared" si="27"/>
        <v>Nation-state</v>
      </c>
      <c r="U1727" s="3" t="s">
        <v>52</v>
      </c>
      <c r="V1727" s="3" t="s">
        <v>37</v>
      </c>
      <c r="W1727" s="2">
        <v>10</v>
      </c>
      <c r="X1727" s="2" t="str">
        <f>IF(DatosLimpios[[#This Row],[Incident Resolution Time (in Hours)]]&gt;50,"Tardia",IF(DatosLimpios[[#This Row],[Incident Resolution Time (in Hours)]]&gt;20,"Media","Rapida" ))</f>
        <v>Rapida</v>
      </c>
    </row>
    <row r="1728" spans="1:24" x14ac:dyDescent="0.25">
      <c r="A1728" s="2">
        <v>1740</v>
      </c>
      <c r="B1728" s="3" t="s">
        <v>58</v>
      </c>
      <c r="C17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28" s="1" t="str">
        <f>IFERROR(VLOOKUP(DatosLimpios[[#This Row],[Paises]], TablaRegiones[],2,FALSE), "Otra")</f>
        <v>Oceanía</v>
      </c>
      <c r="E1728" s="2">
        <v>2020</v>
      </c>
      <c r="F1728" s="3" t="s">
        <v>22</v>
      </c>
      <c r="G1728" s="2">
        <f xml:space="preserve"> 2025 -DatosLimpios[[#This Row],[Year]]</f>
        <v>5</v>
      </c>
      <c r="H1728" s="1" t="str">
        <f>IF(TRIM(DatosLimpios[[#This Row],[Attack Type]])="","Unknown",PROPER(TRIM(LOWER(DatosLimpios[[#This Row],[Attack Type]]))))</f>
        <v>Man-In-The-Middle</v>
      </c>
      <c r="I1728" s="3" t="s">
        <v>46</v>
      </c>
      <c r="J172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28" s="11">
        <v>3459</v>
      </c>
      <c r="L1728" s="11">
        <f>IF(DatosLimpios[[#This Row],[Financial Loss (in Million $) ]]="",0,ABS(DatosLimpios[[#This Row],[Financial Loss (in Million $) ]]))*1000</f>
        <v>3459000</v>
      </c>
      <c r="M1728" s="11" t="str">
        <f>IF(DatosLimpios[[#This Row],[Perdida economica UNK]]&gt;4000000,"Alta", IF(DatosLimpios[[#This Row],[Perdida economica UNK]]&gt;100000,"Media", "Baja"))</f>
        <v>Media</v>
      </c>
      <c r="N1728" s="18" t="s">
        <v>1776</v>
      </c>
      <c r="O1728" s="3" t="s">
        <v>36</v>
      </c>
      <c r="P1728" s="2">
        <f>IF(DatosLimpios[[#This Row],[Number of Affected Users]]="six hundred",600,VALUE(DatosLimpios[[#This Row],[Number of Affected Users]]))</f>
        <v>427407</v>
      </c>
      <c r="Q1728" s="2">
        <f>IF(DatosLimpios[[#This Row],[Number of Affected Users]]="six hundred",600,VALUE(DatosLimpios[[#This Row],[Number of Affected Users]]))</f>
        <v>427407</v>
      </c>
      <c r="R1728" s="11">
        <f>DatosLimpios[[#This Row],[Perdida economica UNK]] /DatosLimpios[[#This Row],[Nº de Usuarios Afectados]]</f>
        <v>8.092988650162491</v>
      </c>
      <c r="S1728" s="11" t="str">
        <f>IF(DatosLimpios[[#This Row],[Perdida $ por Usuario]]&gt;100, "Grave",IF(DatosLimpios[[#This Row],[Perdida $ por Usuario]]&gt;40, "Moderada","Leve"))</f>
        <v>Leve</v>
      </c>
      <c r="T1728" s="1" t="str">
        <f t="shared" si="27"/>
        <v>Unknown</v>
      </c>
      <c r="U1728" s="3" t="s">
        <v>15</v>
      </c>
      <c r="V1728" s="3" t="s">
        <v>57</v>
      </c>
      <c r="W1728" s="2">
        <v>47</v>
      </c>
      <c r="X1728" s="2" t="str">
        <f>IF(DatosLimpios[[#This Row],[Incident Resolution Time (in Hours)]]&gt;50,"Tardia",IF(DatosLimpios[[#This Row],[Incident Resolution Time (in Hours)]]&gt;20,"Media","Rapida" ))</f>
        <v>Media</v>
      </c>
    </row>
    <row r="1729" spans="1:24" x14ac:dyDescent="0.25">
      <c r="A1729" s="2">
        <v>1741</v>
      </c>
      <c r="B1729" s="3" t="s">
        <v>87</v>
      </c>
      <c r="C17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29" s="1" t="str">
        <f>IFERROR(VLOOKUP(DatosLimpios[[#This Row],[Paises]], TablaRegiones[],2,FALSE), "Otra")</f>
        <v>América</v>
      </c>
      <c r="E1729" s="2">
        <v>2021</v>
      </c>
      <c r="F1729" s="3" t="s">
        <v>50</v>
      </c>
      <c r="G1729" s="2">
        <f xml:space="preserve"> 2025 -DatosLimpios[[#This Row],[Year]]</f>
        <v>4</v>
      </c>
      <c r="H1729" s="1" t="str">
        <f>IF(TRIM(DatosLimpios[[#This Row],[Attack Type]])="","Unknown",PROPER(TRIM(LOWER(DatosLimpios[[#This Row],[Attack Type]]))))</f>
        <v>Phishing</v>
      </c>
      <c r="I1729" s="3" t="s">
        <v>46</v>
      </c>
      <c r="J172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29" s="11">
        <v>2875</v>
      </c>
      <c r="L1729" s="11">
        <f>IF(DatosLimpios[[#This Row],[Financial Loss (in Million $) ]]="",0,ABS(DatosLimpios[[#This Row],[Financial Loss (in Million $) ]]))*1000</f>
        <v>2875000</v>
      </c>
      <c r="M1729" s="11" t="str">
        <f>IF(DatosLimpios[[#This Row],[Perdida economica UNK]]&gt;4000000,"Alta", IF(DatosLimpios[[#This Row],[Perdida economica UNK]]&gt;100000,"Media", "Baja"))</f>
        <v>Media</v>
      </c>
      <c r="N1729" s="18" t="s">
        <v>1777</v>
      </c>
      <c r="O1729" s="3" t="s">
        <v>36</v>
      </c>
      <c r="P1729" s="2">
        <f>IF(DatosLimpios[[#This Row],[Number of Affected Users]]="six hundred",600,VALUE(DatosLimpios[[#This Row],[Number of Affected Users]]))</f>
        <v>959107</v>
      </c>
      <c r="Q1729" s="2">
        <f>IF(DatosLimpios[[#This Row],[Number of Affected Users]]="six hundred",600,VALUE(DatosLimpios[[#This Row],[Number of Affected Users]]))</f>
        <v>959107</v>
      </c>
      <c r="R1729" s="11">
        <f>DatosLimpios[[#This Row],[Perdida economica UNK]] /DatosLimpios[[#This Row],[Nº de Usuarios Afectados]]</f>
        <v>2.9975800406002668</v>
      </c>
      <c r="S1729" s="11" t="str">
        <f>IF(DatosLimpios[[#This Row],[Perdida $ por Usuario]]&gt;100, "Grave",IF(DatosLimpios[[#This Row],[Perdida $ por Usuario]]&gt;40, "Moderada","Leve"))</f>
        <v>Leve</v>
      </c>
      <c r="T1729" s="1" t="str">
        <f t="shared" si="27"/>
        <v>Unknown</v>
      </c>
      <c r="U1729" s="3" t="s">
        <v>52</v>
      </c>
      <c r="V1729" s="3" t="s">
        <v>37</v>
      </c>
      <c r="W1729" s="2">
        <v>35</v>
      </c>
      <c r="X1729" s="2" t="str">
        <f>IF(DatosLimpios[[#This Row],[Incident Resolution Time (in Hours)]]&gt;50,"Tardia",IF(DatosLimpios[[#This Row],[Incident Resolution Time (in Hours)]]&gt;20,"Media","Rapida" ))</f>
        <v>Media</v>
      </c>
    </row>
    <row r="1730" spans="1:24" x14ac:dyDescent="0.25">
      <c r="A1730" s="2">
        <v>1742</v>
      </c>
      <c r="B1730" s="3" t="s">
        <v>60</v>
      </c>
      <c r="C17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730" s="1" t="str">
        <f>IFERROR(VLOOKUP(DatosLimpios[[#This Row],[Paises]], TablaRegiones[],2,FALSE), "Otra")</f>
        <v>Asia</v>
      </c>
      <c r="E1730" s="2">
        <v>2017</v>
      </c>
      <c r="F1730" s="3" t="s">
        <v>22</v>
      </c>
      <c r="G1730" s="2">
        <f xml:space="preserve"> 2025 -DatosLimpios[[#This Row],[Year]]</f>
        <v>8</v>
      </c>
      <c r="H1730" s="1" t="str">
        <f>IF(TRIM(DatosLimpios[[#This Row],[Attack Type]])="","Unknown",PROPER(TRIM(LOWER(DatosLimpios[[#This Row],[Attack Type]]))))</f>
        <v>Man-In-The-Middle</v>
      </c>
      <c r="I1730" s="3" t="s">
        <v>23</v>
      </c>
      <c r="J173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30" s="11">
        <v>5523</v>
      </c>
      <c r="L1730" s="11">
        <f>IF(DatosLimpios[[#This Row],[Financial Loss (in Million $) ]]="",0,ABS(DatosLimpios[[#This Row],[Financial Loss (in Million $) ]]))*1000</f>
        <v>5523000</v>
      </c>
      <c r="M1730" s="11" t="str">
        <f>IF(DatosLimpios[[#This Row],[Perdida economica UNK]]&gt;4000000,"Alta", IF(DatosLimpios[[#This Row],[Perdida economica UNK]]&gt;100000,"Media", "Baja"))</f>
        <v>Alta</v>
      </c>
      <c r="N1730" s="18" t="s">
        <v>1778</v>
      </c>
      <c r="O1730" s="3" t="s">
        <v>29</v>
      </c>
      <c r="P1730" s="2">
        <f>IF(DatosLimpios[[#This Row],[Number of Affected Users]]="six hundred",600,VALUE(DatosLimpios[[#This Row],[Number of Affected Users]]))</f>
        <v>12439</v>
      </c>
      <c r="Q1730" s="2">
        <f>IF(DatosLimpios[[#This Row],[Number of Affected Users]]="six hundred",600,VALUE(DatosLimpios[[#This Row],[Number of Affected Users]]))</f>
        <v>12439</v>
      </c>
      <c r="R1730" s="11">
        <f>DatosLimpios[[#This Row],[Perdida economica UNK]] /DatosLimpios[[#This Row],[Nº de Usuarios Afectados]]</f>
        <v>444.00675295441755</v>
      </c>
      <c r="S1730" s="11" t="str">
        <f>IF(DatosLimpios[[#This Row],[Perdida $ por Usuario]]&gt;100, "Grave",IF(DatosLimpios[[#This Row],[Perdida $ por Usuario]]&gt;40, "Moderada","Leve"))</f>
        <v>Grave</v>
      </c>
      <c r="T1730" s="1" t="str">
        <f t="shared" si="27"/>
        <v>Nation-state</v>
      </c>
      <c r="U1730" s="3" t="s">
        <v>25</v>
      </c>
      <c r="V1730" s="3" t="s">
        <v>49</v>
      </c>
      <c r="W1730" s="2">
        <v>20</v>
      </c>
      <c r="X1730" s="2" t="str">
        <f>IF(DatosLimpios[[#This Row],[Incident Resolution Time (in Hours)]]&gt;50,"Tardia",IF(DatosLimpios[[#This Row],[Incident Resolution Time (in Hours)]]&gt;20,"Media","Rapida" ))</f>
        <v>Rapida</v>
      </c>
    </row>
    <row r="1731" spans="1:24" x14ac:dyDescent="0.25">
      <c r="A1731" s="2">
        <v>1743</v>
      </c>
      <c r="B1731" s="3" t="s">
        <v>32</v>
      </c>
      <c r="C17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731" s="1" t="str">
        <f>IFERROR(VLOOKUP(DatosLimpios[[#This Row],[Paises]], TablaRegiones[],2,FALSE), "Otra")</f>
        <v>Europa</v>
      </c>
      <c r="E1731" s="2">
        <v>2021</v>
      </c>
      <c r="F1731" s="3" t="s">
        <v>22</v>
      </c>
      <c r="G1731" s="2">
        <f xml:space="preserve"> 2025 -DatosLimpios[[#This Row],[Year]]</f>
        <v>4</v>
      </c>
      <c r="H1731" s="1" t="str">
        <f>IF(TRIM(DatosLimpios[[#This Row],[Attack Type]])="","Unknown",PROPER(TRIM(LOWER(DatosLimpios[[#This Row],[Attack Type]]))))</f>
        <v>Man-In-The-Middle</v>
      </c>
      <c r="I1731" s="3" t="s">
        <v>46</v>
      </c>
      <c r="J173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31" s="11">
        <v>1445</v>
      </c>
      <c r="L1731" s="11">
        <f>IF(DatosLimpios[[#This Row],[Financial Loss (in Million $) ]]="",0,ABS(DatosLimpios[[#This Row],[Financial Loss (in Million $) ]]))*1000</f>
        <v>1445000</v>
      </c>
      <c r="M1731" s="11" t="str">
        <f>IF(DatosLimpios[[#This Row],[Perdida economica UNK]]&gt;4000000,"Alta", IF(DatosLimpios[[#This Row],[Perdida economica UNK]]&gt;100000,"Media", "Baja"))</f>
        <v>Media</v>
      </c>
      <c r="N1731" s="18" t="s">
        <v>1779</v>
      </c>
      <c r="O1731" s="3" t="s">
        <v>29</v>
      </c>
      <c r="P1731" s="2">
        <f>IF(DatosLimpios[[#This Row],[Number of Affected Users]]="six hundred",600,VALUE(DatosLimpios[[#This Row],[Number of Affected Users]]))</f>
        <v>292854</v>
      </c>
      <c r="Q1731" s="2">
        <f>IF(DatosLimpios[[#This Row],[Number of Affected Users]]="six hundred",600,VALUE(DatosLimpios[[#This Row],[Number of Affected Users]]))</f>
        <v>292854</v>
      </c>
      <c r="R1731" s="11">
        <f>DatosLimpios[[#This Row],[Perdida economica UNK]] /DatosLimpios[[#This Row],[Nº de Usuarios Afectados]]</f>
        <v>4.9341992938460804</v>
      </c>
      <c r="S1731" s="11" t="str">
        <f>IF(DatosLimpios[[#This Row],[Perdida $ por Usuario]]&gt;100, "Grave",IF(DatosLimpios[[#This Row],[Perdida $ por Usuario]]&gt;40, "Moderada","Leve"))</f>
        <v>Leve</v>
      </c>
      <c r="T1731" s="1" t="str">
        <f t="shared" si="27"/>
        <v>Nation-state</v>
      </c>
      <c r="U1731" s="3" t="s">
        <v>15</v>
      </c>
      <c r="V1731" s="3" t="s">
        <v>31</v>
      </c>
      <c r="W1731" s="2">
        <v>14</v>
      </c>
      <c r="X1731" s="2" t="str">
        <f>IF(DatosLimpios[[#This Row],[Incident Resolution Time (in Hours)]]&gt;50,"Tardia",IF(DatosLimpios[[#This Row],[Incident Resolution Time (in Hours)]]&gt;20,"Media","Rapida" ))</f>
        <v>Rapida</v>
      </c>
    </row>
    <row r="1732" spans="1:24" x14ac:dyDescent="0.25">
      <c r="A1732" s="2">
        <v>1744</v>
      </c>
      <c r="B1732" s="3" t="s">
        <v>87</v>
      </c>
      <c r="C17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32" s="1" t="str">
        <f>IFERROR(VLOOKUP(DatosLimpios[[#This Row],[Paises]], TablaRegiones[],2,FALSE), "Otra")</f>
        <v>América</v>
      </c>
      <c r="E1732" s="2">
        <v>2023</v>
      </c>
      <c r="F1732" s="3" t="s">
        <v>63</v>
      </c>
      <c r="G1732" s="2">
        <f xml:space="preserve"> 2025 -DatosLimpios[[#This Row],[Year]]</f>
        <v>2</v>
      </c>
      <c r="H1732" s="1" t="str">
        <f>IF(TRIM(DatosLimpios[[#This Row],[Attack Type]])="","Unknown",PROPER(TRIM(LOWER(DatosLimpios[[#This Row],[Attack Type]]))))</f>
        <v>Malware</v>
      </c>
      <c r="I1732" s="3" t="s">
        <v>46</v>
      </c>
      <c r="J173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32" s="11">
        <v>6606</v>
      </c>
      <c r="L1732" s="11">
        <f>IF(DatosLimpios[[#This Row],[Financial Loss (in Million $) ]]="",0,ABS(DatosLimpios[[#This Row],[Financial Loss (in Million $) ]]))*1000</f>
        <v>6606000</v>
      </c>
      <c r="M1732" s="11" t="str">
        <f>IF(DatosLimpios[[#This Row],[Perdida economica UNK]]&gt;4000000,"Alta", IF(DatosLimpios[[#This Row],[Perdida economica UNK]]&gt;100000,"Media", "Baja"))</f>
        <v>Alta</v>
      </c>
      <c r="N1732" s="18" t="s">
        <v>1780</v>
      </c>
      <c r="O1732" s="3" t="s">
        <v>33</v>
      </c>
      <c r="P1732" s="2">
        <f>IF(DatosLimpios[[#This Row],[Number of Affected Users]]="six hundred",600,VALUE(DatosLimpios[[#This Row],[Number of Affected Users]]))</f>
        <v>189116</v>
      </c>
      <c r="Q1732" s="2">
        <f>IF(DatosLimpios[[#This Row],[Number of Affected Users]]="six hundred",600,VALUE(DatosLimpios[[#This Row],[Number of Affected Users]]))</f>
        <v>189116</v>
      </c>
      <c r="R1732" s="11">
        <f>DatosLimpios[[#This Row],[Perdida economica UNK]] /DatosLimpios[[#This Row],[Nº de Usuarios Afectados]]</f>
        <v>34.930941855792213</v>
      </c>
      <c r="S1732" s="11" t="str">
        <f>IF(DatosLimpios[[#This Row],[Perdida $ por Usuario]]&gt;100, "Grave",IF(DatosLimpios[[#This Row],[Perdida $ por Usuario]]&gt;40, "Moderada","Leve"))</f>
        <v>Leve</v>
      </c>
      <c r="T1732" s="1" t="str">
        <f t="shared" si="27"/>
        <v>Insider</v>
      </c>
      <c r="U1732" s="3" t="s">
        <v>34</v>
      </c>
      <c r="V1732" s="3" t="s">
        <v>31</v>
      </c>
      <c r="W1732" s="2">
        <v>53</v>
      </c>
      <c r="X1732" s="2" t="str">
        <f>IF(DatosLimpios[[#This Row],[Incident Resolution Time (in Hours)]]&gt;50,"Tardia",IF(DatosLimpios[[#This Row],[Incident Resolution Time (in Hours)]]&gt;20,"Media","Rapida" ))</f>
        <v>Tardia</v>
      </c>
    </row>
    <row r="1733" spans="1:24" x14ac:dyDescent="0.25">
      <c r="A1733" s="2">
        <v>1745</v>
      </c>
      <c r="B1733" s="3" t="s">
        <v>87</v>
      </c>
      <c r="C17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33" s="1" t="str">
        <f>IFERROR(VLOOKUP(DatosLimpios[[#This Row],[Paises]], TablaRegiones[],2,FALSE), "Otra")</f>
        <v>América</v>
      </c>
      <c r="E1733" s="2">
        <v>2017</v>
      </c>
      <c r="F1733" s="3" t="s">
        <v>50</v>
      </c>
      <c r="G1733" s="2">
        <f xml:space="preserve"> 2025 -DatosLimpios[[#This Row],[Year]]</f>
        <v>8</v>
      </c>
      <c r="H1733" s="1" t="str">
        <f>IF(TRIM(DatosLimpios[[#This Row],[Attack Type]])="","Unknown",PROPER(TRIM(LOWER(DatosLimpios[[#This Row],[Attack Type]]))))</f>
        <v>Phishing</v>
      </c>
      <c r="I1733" s="3" t="s">
        <v>27</v>
      </c>
      <c r="J173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33" s="11">
        <v>196</v>
      </c>
      <c r="L1733" s="11">
        <f>IF(DatosLimpios[[#This Row],[Financial Loss (in Million $) ]]="",0,ABS(DatosLimpios[[#This Row],[Financial Loss (in Million $) ]]))*1000</f>
        <v>196000</v>
      </c>
      <c r="M1733" s="11" t="str">
        <f>IF(DatosLimpios[[#This Row],[Perdida economica UNK]]&gt;4000000,"Alta", IF(DatosLimpios[[#This Row],[Perdida economica UNK]]&gt;100000,"Media", "Baja"))</f>
        <v>Media</v>
      </c>
      <c r="N1733" s="18" t="s">
        <v>1781</v>
      </c>
      <c r="O1733" s="3" t="s">
        <v>36</v>
      </c>
      <c r="P1733" s="2">
        <f>IF(DatosLimpios[[#This Row],[Number of Affected Users]]="six hundred",600,VALUE(DatosLimpios[[#This Row],[Number of Affected Users]]))</f>
        <v>889404</v>
      </c>
      <c r="Q1733" s="2">
        <f>IF(DatosLimpios[[#This Row],[Number of Affected Users]]="six hundred",600,VALUE(DatosLimpios[[#This Row],[Number of Affected Users]]))</f>
        <v>889404</v>
      </c>
      <c r="R1733" s="11">
        <f>DatosLimpios[[#This Row],[Perdida economica UNK]] /DatosLimpios[[#This Row],[Nº de Usuarios Afectados]]</f>
        <v>0.22037229425547894</v>
      </c>
      <c r="S1733" s="11" t="str">
        <f>IF(DatosLimpios[[#This Row],[Perdida $ por Usuario]]&gt;100, "Grave",IF(DatosLimpios[[#This Row],[Perdida $ por Usuario]]&gt;40, "Moderada","Leve"))</f>
        <v>Leve</v>
      </c>
      <c r="T1733" s="1" t="str">
        <f t="shared" si="27"/>
        <v>Unknown</v>
      </c>
      <c r="U1733" s="3" t="s">
        <v>25</v>
      </c>
      <c r="V1733" s="3" t="s">
        <v>49</v>
      </c>
      <c r="W1733" s="2">
        <v>60</v>
      </c>
      <c r="X1733" s="2" t="str">
        <f>IF(DatosLimpios[[#This Row],[Incident Resolution Time (in Hours)]]&gt;50,"Tardia",IF(DatosLimpios[[#This Row],[Incident Resolution Time (in Hours)]]&gt;20,"Media","Rapida" ))</f>
        <v>Tardia</v>
      </c>
    </row>
    <row r="1734" spans="1:24" x14ac:dyDescent="0.25">
      <c r="A1734" s="2">
        <v>1746</v>
      </c>
      <c r="B1734" s="3" t="s">
        <v>87</v>
      </c>
      <c r="C17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34" s="1" t="str">
        <f>IFERROR(VLOOKUP(DatosLimpios[[#This Row],[Paises]], TablaRegiones[],2,FALSE), "Otra")</f>
        <v>América</v>
      </c>
      <c r="E1734" s="2">
        <v>2017</v>
      </c>
      <c r="F1734" s="3" t="s">
        <v>22</v>
      </c>
      <c r="G1734" s="2">
        <f xml:space="preserve"> 2025 -DatosLimpios[[#This Row],[Year]]</f>
        <v>8</v>
      </c>
      <c r="H1734" s="1" t="str">
        <f>IF(TRIM(DatosLimpios[[#This Row],[Attack Type]])="","Unknown",PROPER(TRIM(LOWER(DatosLimpios[[#This Row],[Attack Type]]))))</f>
        <v>Man-In-The-Middle</v>
      </c>
      <c r="I1734" s="3" t="s">
        <v>18</v>
      </c>
      <c r="J173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34" s="11">
        <v>5898</v>
      </c>
      <c r="L1734" s="11">
        <f>IF(DatosLimpios[[#This Row],[Financial Loss (in Million $) ]]="",0,ABS(DatosLimpios[[#This Row],[Financial Loss (in Million $) ]]))*1000</f>
        <v>5898000</v>
      </c>
      <c r="M1734" s="11" t="str">
        <f>IF(DatosLimpios[[#This Row],[Perdida economica UNK]]&gt;4000000,"Alta", IF(DatosLimpios[[#This Row],[Perdida economica UNK]]&gt;100000,"Media", "Baja"))</f>
        <v>Alta</v>
      </c>
      <c r="N1734" s="18" t="s">
        <v>1782</v>
      </c>
      <c r="O1734" s="3" t="s">
        <v>29</v>
      </c>
      <c r="P1734" s="2">
        <f>IF(DatosLimpios[[#This Row],[Number of Affected Users]]="six hundred",600,VALUE(DatosLimpios[[#This Row],[Number of Affected Users]]))</f>
        <v>566242</v>
      </c>
      <c r="Q1734" s="2">
        <f>IF(DatosLimpios[[#This Row],[Number of Affected Users]]="six hundred",600,VALUE(DatosLimpios[[#This Row],[Number of Affected Users]]))</f>
        <v>566242</v>
      </c>
      <c r="R1734" s="11">
        <f>DatosLimpios[[#This Row],[Perdida economica UNK]] /DatosLimpios[[#This Row],[Nº de Usuarios Afectados]]</f>
        <v>10.416041197933039</v>
      </c>
      <c r="S1734" s="11" t="str">
        <f>IF(DatosLimpios[[#This Row],[Perdida $ por Usuario]]&gt;100, "Grave",IF(DatosLimpios[[#This Row],[Perdida $ por Usuario]]&gt;40, "Moderada","Leve"))</f>
        <v>Leve</v>
      </c>
      <c r="T1734" s="1" t="str">
        <f t="shared" si="27"/>
        <v>Nation-state</v>
      </c>
      <c r="U1734" s="3" t="s">
        <v>34</v>
      </c>
      <c r="V1734" s="3" t="s">
        <v>16</v>
      </c>
      <c r="W1734" s="2">
        <v>63</v>
      </c>
      <c r="X1734" s="2" t="str">
        <f>IF(DatosLimpios[[#This Row],[Incident Resolution Time (in Hours)]]&gt;50,"Tardia",IF(DatosLimpios[[#This Row],[Incident Resolution Time (in Hours)]]&gt;20,"Media","Rapida" ))</f>
        <v>Tardia</v>
      </c>
    </row>
    <row r="1735" spans="1:24" x14ac:dyDescent="0.25">
      <c r="A1735" s="2">
        <v>1747</v>
      </c>
      <c r="B1735" s="3" t="s">
        <v>66</v>
      </c>
      <c r="C17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35" s="1" t="str">
        <f>IFERROR(VLOOKUP(DatosLimpios[[#This Row],[Paises]], TablaRegiones[],2,FALSE), "Otra")</f>
        <v>América</v>
      </c>
      <c r="E1735" s="2">
        <v>2015</v>
      </c>
      <c r="F1735" s="3" t="s">
        <v>42</v>
      </c>
      <c r="G1735" s="2">
        <f xml:space="preserve"> 2025 -DatosLimpios[[#This Row],[Year]]</f>
        <v>10</v>
      </c>
      <c r="H1735" s="1" t="str">
        <f>IF(TRIM(DatosLimpios[[#This Row],[Attack Type]])="","Unknown",PROPER(TRIM(LOWER(DatosLimpios[[#This Row],[Attack Type]]))))</f>
        <v>Sql Injection</v>
      </c>
      <c r="I1735" s="3" t="s">
        <v>23</v>
      </c>
      <c r="J173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35" s="11">
        <v>8667</v>
      </c>
      <c r="L1735" s="11">
        <f>IF(DatosLimpios[[#This Row],[Financial Loss (in Million $) ]]="",0,ABS(DatosLimpios[[#This Row],[Financial Loss (in Million $) ]]))*1000</f>
        <v>8667000</v>
      </c>
      <c r="M1735" s="11" t="str">
        <f>IF(DatosLimpios[[#This Row],[Perdida economica UNK]]&gt;4000000,"Alta", IF(DatosLimpios[[#This Row],[Perdida economica UNK]]&gt;100000,"Media", "Baja"))</f>
        <v>Alta</v>
      </c>
      <c r="N1735" s="18" t="s">
        <v>1783</v>
      </c>
      <c r="O1735" s="3" t="s">
        <v>36</v>
      </c>
      <c r="P1735" s="2">
        <f>IF(DatosLimpios[[#This Row],[Number of Affected Users]]="six hundred",600,VALUE(DatosLimpios[[#This Row],[Number of Affected Users]]))</f>
        <v>694491</v>
      </c>
      <c r="Q1735" s="2">
        <f>IF(DatosLimpios[[#This Row],[Number of Affected Users]]="six hundred",600,VALUE(DatosLimpios[[#This Row],[Number of Affected Users]]))</f>
        <v>694491</v>
      </c>
      <c r="R1735" s="11">
        <f>DatosLimpios[[#This Row],[Perdida economica UNK]] /DatosLimpios[[#This Row],[Nº de Usuarios Afectados]]</f>
        <v>12.47964336470883</v>
      </c>
      <c r="S1735" s="11" t="str">
        <f>IF(DatosLimpios[[#This Row],[Perdida $ por Usuario]]&gt;100, "Grave",IF(DatosLimpios[[#This Row],[Perdida $ por Usuario]]&gt;40, "Moderada","Leve"))</f>
        <v>Leve</v>
      </c>
      <c r="T1735" s="1" t="str">
        <f t="shared" si="27"/>
        <v>Unknown</v>
      </c>
      <c r="U1735" s="3" t="s">
        <v>15</v>
      </c>
      <c r="V1735" s="3" t="s">
        <v>49</v>
      </c>
      <c r="W1735" s="2">
        <v>65</v>
      </c>
      <c r="X1735" s="2" t="str">
        <f>IF(DatosLimpios[[#This Row],[Incident Resolution Time (in Hours)]]&gt;50,"Tardia",IF(DatosLimpios[[#This Row],[Incident Resolution Time (in Hours)]]&gt;20,"Media","Rapida" ))</f>
        <v>Tardia</v>
      </c>
    </row>
    <row r="1736" spans="1:24" x14ac:dyDescent="0.25">
      <c r="A1736" s="2">
        <v>1748</v>
      </c>
      <c r="B1736" s="3" t="s">
        <v>58</v>
      </c>
      <c r="C17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36" s="1" t="str">
        <f>IFERROR(VLOOKUP(DatosLimpios[[#This Row],[Paises]], TablaRegiones[],2,FALSE), "Otra")</f>
        <v>Oceanía</v>
      </c>
      <c r="E1736" s="2">
        <v>2015</v>
      </c>
      <c r="F1736" s="3" t="s">
        <v>39</v>
      </c>
      <c r="G1736" s="2">
        <f xml:space="preserve"> 2025 -DatosLimpios[[#This Row],[Year]]</f>
        <v>10</v>
      </c>
      <c r="H1736" s="1" t="str">
        <f>IF(TRIM(DatosLimpios[[#This Row],[Attack Type]])="","Unknown",PROPER(TRIM(LOWER(DatosLimpios[[#This Row],[Attack Type]]))))</f>
        <v>Ddos</v>
      </c>
      <c r="I1736" s="3" t="s">
        <v>12</v>
      </c>
      <c r="J173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36" s="11">
        <v>5154</v>
      </c>
      <c r="L1736" s="11">
        <f>IF(DatosLimpios[[#This Row],[Financial Loss (in Million $) ]]="",0,ABS(DatosLimpios[[#This Row],[Financial Loss (in Million $) ]]))*1000</f>
        <v>5154000</v>
      </c>
      <c r="M1736" s="11" t="str">
        <f>IF(DatosLimpios[[#This Row],[Perdida economica UNK]]&gt;4000000,"Alta", IF(DatosLimpios[[#This Row],[Perdida economica UNK]]&gt;100000,"Media", "Baja"))</f>
        <v>Alta</v>
      </c>
      <c r="N1736" s="18" t="s">
        <v>1784</v>
      </c>
      <c r="O1736" s="3" t="s">
        <v>29</v>
      </c>
      <c r="P1736" s="2">
        <f>IF(DatosLimpios[[#This Row],[Number of Affected Users]]="six hundred",600,VALUE(DatosLimpios[[#This Row],[Number of Affected Users]]))</f>
        <v>297721</v>
      </c>
      <c r="Q1736" s="2">
        <f>IF(DatosLimpios[[#This Row],[Number of Affected Users]]="six hundred",600,VALUE(DatosLimpios[[#This Row],[Number of Affected Users]]))</f>
        <v>297721</v>
      </c>
      <c r="R1736" s="11">
        <f>DatosLimpios[[#This Row],[Perdida economica UNK]] /DatosLimpios[[#This Row],[Nº de Usuarios Afectados]]</f>
        <v>17.311509769213458</v>
      </c>
      <c r="S1736" s="11" t="str">
        <f>IF(DatosLimpios[[#This Row],[Perdida $ por Usuario]]&gt;100, "Grave",IF(DatosLimpios[[#This Row],[Perdida $ por Usuario]]&gt;40, "Moderada","Leve"))</f>
        <v>Leve</v>
      </c>
      <c r="T1736" s="1" t="str">
        <f t="shared" si="27"/>
        <v>Nation-state</v>
      </c>
      <c r="U1736" s="3" t="s">
        <v>25</v>
      </c>
      <c r="V1736" s="3" t="s">
        <v>37</v>
      </c>
      <c r="W1736" s="2">
        <v>29</v>
      </c>
      <c r="X1736" s="2" t="str">
        <f>IF(DatosLimpios[[#This Row],[Incident Resolution Time (in Hours)]]&gt;50,"Tardia",IF(DatosLimpios[[#This Row],[Incident Resolution Time (in Hours)]]&gt;20,"Media","Rapida" ))</f>
        <v>Media</v>
      </c>
    </row>
    <row r="1737" spans="1:24" x14ac:dyDescent="0.25">
      <c r="A1737" s="2">
        <v>1749</v>
      </c>
      <c r="B1737" s="3" t="s">
        <v>10</v>
      </c>
      <c r="C17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37" s="1" t="str">
        <f>IFERROR(VLOOKUP(DatosLimpios[[#This Row],[Paises]], TablaRegiones[],2,FALSE), "Otra")</f>
        <v>Asia</v>
      </c>
      <c r="E1737" s="2">
        <v>2024</v>
      </c>
      <c r="F1737" s="3" t="s">
        <v>42</v>
      </c>
      <c r="G1737" s="2">
        <f xml:space="preserve"> 2025 -DatosLimpios[[#This Row],[Year]]</f>
        <v>1</v>
      </c>
      <c r="H1737" s="1" t="str">
        <f>IF(TRIM(DatosLimpios[[#This Row],[Attack Type]])="","Unknown",PROPER(TRIM(LOWER(DatosLimpios[[#This Row],[Attack Type]]))))</f>
        <v>Sql Injection</v>
      </c>
      <c r="I1737" s="3" t="s">
        <v>12</v>
      </c>
      <c r="J173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37" s="11">
        <v>1361</v>
      </c>
      <c r="L1737" s="11">
        <f>IF(DatosLimpios[[#This Row],[Financial Loss (in Million $) ]]="",0,ABS(DatosLimpios[[#This Row],[Financial Loss (in Million $) ]]))*1000</f>
        <v>1361000</v>
      </c>
      <c r="M1737" s="11" t="str">
        <f>IF(DatosLimpios[[#This Row],[Perdida economica UNK]]&gt;4000000,"Alta", IF(DatosLimpios[[#This Row],[Perdida economica UNK]]&gt;100000,"Media", "Baja"))</f>
        <v>Media</v>
      </c>
      <c r="N1737" s="18" t="s">
        <v>1785</v>
      </c>
      <c r="O1737" s="3" t="s">
        <v>36</v>
      </c>
      <c r="P1737" s="2">
        <f>IF(DatosLimpios[[#This Row],[Number of Affected Users]]="six hundred",600,VALUE(DatosLimpios[[#This Row],[Number of Affected Users]]))</f>
        <v>394335</v>
      </c>
      <c r="Q1737" s="2">
        <f>IF(DatosLimpios[[#This Row],[Number of Affected Users]]="six hundred",600,VALUE(DatosLimpios[[#This Row],[Number of Affected Users]]))</f>
        <v>394335</v>
      </c>
      <c r="R1737" s="11">
        <f>DatosLimpios[[#This Row],[Perdida economica UNK]] /DatosLimpios[[#This Row],[Nº de Usuarios Afectados]]</f>
        <v>3.4513801716814383</v>
      </c>
      <c r="S1737" s="11" t="str">
        <f>IF(DatosLimpios[[#This Row],[Perdida $ por Usuario]]&gt;100, "Grave",IF(DatosLimpios[[#This Row],[Perdida $ por Usuario]]&gt;40, "Moderada","Leve"))</f>
        <v>Leve</v>
      </c>
      <c r="T1737" s="1" t="str">
        <f t="shared" si="27"/>
        <v>Unknown</v>
      </c>
      <c r="U1737" s="3" t="s">
        <v>52</v>
      </c>
      <c r="V1737" s="3" t="s">
        <v>57</v>
      </c>
      <c r="W1737" s="2">
        <v>43</v>
      </c>
      <c r="X1737" s="2" t="str">
        <f>IF(DatosLimpios[[#This Row],[Incident Resolution Time (in Hours)]]&gt;50,"Tardia",IF(DatosLimpios[[#This Row],[Incident Resolution Time (in Hours)]]&gt;20,"Media","Rapida" ))</f>
        <v>Media</v>
      </c>
    </row>
    <row r="1738" spans="1:24" x14ac:dyDescent="0.25">
      <c r="A1738" s="2">
        <v>1750</v>
      </c>
      <c r="B1738" s="3" t="s">
        <v>71</v>
      </c>
      <c r="C17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38" s="1" t="str">
        <f>IFERROR(VLOOKUP(DatosLimpios[[#This Row],[Paises]], TablaRegiones[],2,FALSE), "Otra")</f>
        <v>Asia</v>
      </c>
      <c r="E1738" s="2">
        <v>2016</v>
      </c>
      <c r="F1738" s="3" t="s">
        <v>22</v>
      </c>
      <c r="G1738" s="2">
        <f xml:space="preserve"> 2025 -DatosLimpios[[#This Row],[Year]]</f>
        <v>9</v>
      </c>
      <c r="H1738" s="1" t="str">
        <f>IF(TRIM(DatosLimpios[[#This Row],[Attack Type]])="","Unknown",PROPER(TRIM(LOWER(DatosLimpios[[#This Row],[Attack Type]]))))</f>
        <v>Man-In-The-Middle</v>
      </c>
      <c r="I1738" s="3" t="s">
        <v>23</v>
      </c>
      <c r="J173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38" s="11">
        <v>5714</v>
      </c>
      <c r="L1738" s="11">
        <f>IF(DatosLimpios[[#This Row],[Financial Loss (in Million $) ]]="",0,ABS(DatosLimpios[[#This Row],[Financial Loss (in Million $) ]]))*1000</f>
        <v>5714000</v>
      </c>
      <c r="M1738" s="11" t="str">
        <f>IF(DatosLimpios[[#This Row],[Perdida economica UNK]]&gt;4000000,"Alta", IF(DatosLimpios[[#This Row],[Perdida economica UNK]]&gt;100000,"Media", "Baja"))</f>
        <v>Alta</v>
      </c>
      <c r="N1738" s="18" t="s">
        <v>1786</v>
      </c>
      <c r="O1738" s="3" t="s">
        <v>33</v>
      </c>
      <c r="P1738" s="2">
        <f>IF(DatosLimpios[[#This Row],[Number of Affected Users]]="six hundred",600,VALUE(DatosLimpios[[#This Row],[Number of Affected Users]]))</f>
        <v>590262</v>
      </c>
      <c r="Q1738" s="2">
        <f>IF(DatosLimpios[[#This Row],[Number of Affected Users]]="six hundred",600,VALUE(DatosLimpios[[#This Row],[Number of Affected Users]]))</f>
        <v>590262</v>
      </c>
      <c r="R1738" s="11">
        <f>DatosLimpios[[#This Row],[Perdida economica UNK]] /DatosLimpios[[#This Row],[Nº de Usuarios Afectados]]</f>
        <v>9.6804469879477253</v>
      </c>
      <c r="S1738" s="11" t="str">
        <f>IF(DatosLimpios[[#This Row],[Perdida $ por Usuario]]&gt;100, "Grave",IF(DatosLimpios[[#This Row],[Perdida $ por Usuario]]&gt;40, "Moderada","Leve"))</f>
        <v>Leve</v>
      </c>
      <c r="T1738" s="1" t="str">
        <f t="shared" si="27"/>
        <v>Insider</v>
      </c>
      <c r="U1738" s="3" t="s">
        <v>15</v>
      </c>
      <c r="V1738" s="3" t="s">
        <v>37</v>
      </c>
      <c r="W1738" s="2">
        <v>15</v>
      </c>
      <c r="X1738" s="2" t="str">
        <f>IF(DatosLimpios[[#This Row],[Incident Resolution Time (in Hours)]]&gt;50,"Tardia",IF(DatosLimpios[[#This Row],[Incident Resolution Time (in Hours)]]&gt;20,"Media","Rapida" ))</f>
        <v>Rapida</v>
      </c>
    </row>
    <row r="1739" spans="1:24" x14ac:dyDescent="0.25">
      <c r="A1739" s="2">
        <v>1751</v>
      </c>
      <c r="B1739" s="3" t="s">
        <v>32</v>
      </c>
      <c r="C17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739" s="1" t="str">
        <f>IFERROR(VLOOKUP(DatosLimpios[[#This Row],[Paises]], TablaRegiones[],2,FALSE), "Otra")</f>
        <v>Europa</v>
      </c>
      <c r="E1739" s="2">
        <v>2015</v>
      </c>
      <c r="F1739" s="3" t="s">
        <v>39</v>
      </c>
      <c r="G1739" s="2">
        <f xml:space="preserve"> 2025 -DatosLimpios[[#This Row],[Year]]</f>
        <v>10</v>
      </c>
      <c r="H1739" s="1" t="str">
        <f>IF(TRIM(DatosLimpios[[#This Row],[Attack Type]])="","Unknown",PROPER(TRIM(LOWER(DatosLimpios[[#This Row],[Attack Type]]))))</f>
        <v>Ddos</v>
      </c>
      <c r="I1739" s="3" t="s">
        <v>23</v>
      </c>
      <c r="J17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39" s="11">
        <v>9179</v>
      </c>
      <c r="L1739" s="11">
        <f>IF(DatosLimpios[[#This Row],[Financial Loss (in Million $) ]]="",0,ABS(DatosLimpios[[#This Row],[Financial Loss (in Million $) ]]))*1000</f>
        <v>9179000</v>
      </c>
      <c r="M1739" s="11" t="str">
        <f>IF(DatosLimpios[[#This Row],[Perdida economica UNK]]&gt;4000000,"Alta", IF(DatosLimpios[[#This Row],[Perdida economica UNK]]&gt;100000,"Media", "Baja"))</f>
        <v>Alta</v>
      </c>
      <c r="N1739" s="18" t="s">
        <v>1787</v>
      </c>
      <c r="O1739" s="3" t="s">
        <v>36</v>
      </c>
      <c r="P1739" s="2">
        <f>IF(DatosLimpios[[#This Row],[Number of Affected Users]]="six hundred",600,VALUE(DatosLimpios[[#This Row],[Number of Affected Users]]))</f>
        <v>846200</v>
      </c>
      <c r="Q1739" s="2">
        <f>IF(DatosLimpios[[#This Row],[Number of Affected Users]]="six hundred",600,VALUE(DatosLimpios[[#This Row],[Number of Affected Users]]))</f>
        <v>846200</v>
      </c>
      <c r="R1739" s="11">
        <f>DatosLimpios[[#This Row],[Perdida economica UNK]] /DatosLimpios[[#This Row],[Nº de Usuarios Afectados]]</f>
        <v>10.847317419049871</v>
      </c>
      <c r="S1739" s="11" t="str">
        <f>IF(DatosLimpios[[#This Row],[Perdida $ por Usuario]]&gt;100, "Grave",IF(DatosLimpios[[#This Row],[Perdida $ por Usuario]]&gt;40, "Moderada","Leve"))</f>
        <v>Leve</v>
      </c>
      <c r="T1739" s="1" t="str">
        <f t="shared" si="27"/>
        <v>Unknown</v>
      </c>
      <c r="U1739" s="3" t="s">
        <v>34</v>
      </c>
      <c r="V1739" s="3" t="s">
        <v>31</v>
      </c>
      <c r="W1739" s="2">
        <v>26</v>
      </c>
      <c r="X1739" s="2" t="str">
        <f>IF(DatosLimpios[[#This Row],[Incident Resolution Time (in Hours)]]&gt;50,"Tardia",IF(DatosLimpios[[#This Row],[Incident Resolution Time (in Hours)]]&gt;20,"Media","Rapida" ))</f>
        <v>Media</v>
      </c>
    </row>
    <row r="1740" spans="1:24" x14ac:dyDescent="0.25">
      <c r="A1740" s="2">
        <v>1752</v>
      </c>
      <c r="B1740" s="3" t="s">
        <v>71</v>
      </c>
      <c r="C17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40" s="1" t="str">
        <f>IFERROR(VLOOKUP(DatosLimpios[[#This Row],[Paises]], TablaRegiones[],2,FALSE), "Otra")</f>
        <v>Asia</v>
      </c>
      <c r="E1740" s="2">
        <v>2017</v>
      </c>
      <c r="F1740" s="3" t="s">
        <v>50</v>
      </c>
      <c r="G1740" s="2">
        <f xml:space="preserve"> 2025 -DatosLimpios[[#This Row],[Year]]</f>
        <v>8</v>
      </c>
      <c r="H1740" s="1" t="str">
        <f>IF(TRIM(DatosLimpios[[#This Row],[Attack Type]])="","Unknown",PROPER(TRIM(LOWER(DatosLimpios[[#This Row],[Attack Type]]))))</f>
        <v>Phishing</v>
      </c>
      <c r="I1740" s="3" t="s">
        <v>27</v>
      </c>
      <c r="J174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40" s="11">
        <v>8985</v>
      </c>
      <c r="L1740" s="11">
        <f>IF(DatosLimpios[[#This Row],[Financial Loss (in Million $) ]]="",0,ABS(DatosLimpios[[#This Row],[Financial Loss (in Million $) ]]))*1000</f>
        <v>8985000</v>
      </c>
      <c r="M1740" s="11" t="str">
        <f>IF(DatosLimpios[[#This Row],[Perdida economica UNK]]&gt;4000000,"Alta", IF(DatosLimpios[[#This Row],[Perdida economica UNK]]&gt;100000,"Media", "Baja"))</f>
        <v>Alta</v>
      </c>
      <c r="N1740" s="18" t="s">
        <v>1788</v>
      </c>
      <c r="O1740" s="3" t="s">
        <v>14</v>
      </c>
      <c r="P1740" s="2">
        <f>IF(DatosLimpios[[#This Row],[Number of Affected Users]]="six hundred",600,VALUE(DatosLimpios[[#This Row],[Number of Affected Users]]))</f>
        <v>44385</v>
      </c>
      <c r="Q1740" s="2">
        <f>IF(DatosLimpios[[#This Row],[Number of Affected Users]]="six hundred",600,VALUE(DatosLimpios[[#This Row],[Number of Affected Users]]))</f>
        <v>44385</v>
      </c>
      <c r="R1740" s="11">
        <f>DatosLimpios[[#This Row],[Perdida economica UNK]] /DatosLimpios[[#This Row],[Nº de Usuarios Afectados]]</f>
        <v>202.43325447786415</v>
      </c>
      <c r="S1740" s="11" t="str">
        <f>IF(DatosLimpios[[#This Row],[Perdida $ por Usuario]]&gt;100, "Grave",IF(DatosLimpios[[#This Row],[Perdida $ por Usuario]]&gt;40, "Moderada","Leve"))</f>
        <v>Grave</v>
      </c>
      <c r="T1740" s="1" t="str">
        <f t="shared" si="27"/>
        <v>Hacker Group</v>
      </c>
      <c r="U1740" s="3" t="s">
        <v>25</v>
      </c>
      <c r="V1740" s="3" t="s">
        <v>31</v>
      </c>
      <c r="W1740" s="2">
        <v>18</v>
      </c>
      <c r="X1740" s="2" t="str">
        <f>IF(DatosLimpios[[#This Row],[Incident Resolution Time (in Hours)]]&gt;50,"Tardia",IF(DatosLimpios[[#This Row],[Incident Resolution Time (in Hours)]]&gt;20,"Media","Rapida" ))</f>
        <v>Rapida</v>
      </c>
    </row>
    <row r="1741" spans="1:24" x14ac:dyDescent="0.25">
      <c r="A1741" s="2">
        <v>1753</v>
      </c>
      <c r="B1741" s="3" t="s">
        <v>26</v>
      </c>
      <c r="C17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41" s="1" t="str">
        <f>IFERROR(VLOOKUP(DatosLimpios[[#This Row],[Paises]], TablaRegiones[],2,FALSE), "Otra")</f>
        <v>Europa</v>
      </c>
      <c r="E1741" s="2">
        <v>2021</v>
      </c>
      <c r="F1741" s="3" t="s">
        <v>50</v>
      </c>
      <c r="G1741" s="2">
        <f xml:space="preserve"> 2025 -DatosLimpios[[#This Row],[Year]]</f>
        <v>4</v>
      </c>
      <c r="H1741" s="1" t="str">
        <f>IF(TRIM(DatosLimpios[[#This Row],[Attack Type]])="","Unknown",PROPER(TRIM(LOWER(DatosLimpios[[#This Row],[Attack Type]]))))</f>
        <v>Phishing</v>
      </c>
      <c r="I1741" s="3" t="s">
        <v>46</v>
      </c>
      <c r="J174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41" s="11">
        <v>447</v>
      </c>
      <c r="L1741" s="11">
        <f>IF(DatosLimpios[[#This Row],[Financial Loss (in Million $) ]]="",0,ABS(DatosLimpios[[#This Row],[Financial Loss (in Million $) ]]))*1000</f>
        <v>447000</v>
      </c>
      <c r="M1741" s="11" t="str">
        <f>IF(DatosLimpios[[#This Row],[Perdida economica UNK]]&gt;4000000,"Alta", IF(DatosLimpios[[#This Row],[Perdida economica UNK]]&gt;100000,"Media", "Baja"))</f>
        <v>Media</v>
      </c>
      <c r="N1741" s="18" t="s">
        <v>1789</v>
      </c>
      <c r="O1741" s="3" t="s">
        <v>33</v>
      </c>
      <c r="P1741" s="2">
        <f>IF(DatosLimpios[[#This Row],[Number of Affected Users]]="six hundred",600,VALUE(DatosLimpios[[#This Row],[Number of Affected Users]]))</f>
        <v>408446</v>
      </c>
      <c r="Q1741" s="2">
        <f>IF(DatosLimpios[[#This Row],[Number of Affected Users]]="six hundred",600,VALUE(DatosLimpios[[#This Row],[Number of Affected Users]]))</f>
        <v>408446</v>
      </c>
      <c r="R1741" s="11">
        <f>DatosLimpios[[#This Row],[Perdida economica UNK]] /DatosLimpios[[#This Row],[Nº de Usuarios Afectados]]</f>
        <v>1.0943919147206731</v>
      </c>
      <c r="S1741" s="11" t="str">
        <f>IF(DatosLimpios[[#This Row],[Perdida $ por Usuario]]&gt;100, "Grave",IF(DatosLimpios[[#This Row],[Perdida $ por Usuario]]&gt;40, "Moderada","Leve"))</f>
        <v>Leve</v>
      </c>
      <c r="T1741" s="1" t="str">
        <f t="shared" si="27"/>
        <v>Insider</v>
      </c>
      <c r="U1741" s="3" t="s">
        <v>34</v>
      </c>
      <c r="V1741" s="3" t="s">
        <v>16</v>
      </c>
      <c r="W1741" s="2">
        <v>43</v>
      </c>
      <c r="X1741" s="2" t="str">
        <f>IF(DatosLimpios[[#This Row],[Incident Resolution Time (in Hours)]]&gt;50,"Tardia",IF(DatosLimpios[[#This Row],[Incident Resolution Time (in Hours)]]&gt;20,"Media","Rapida" ))</f>
        <v>Media</v>
      </c>
    </row>
    <row r="1742" spans="1:24" x14ac:dyDescent="0.25">
      <c r="A1742" s="2">
        <v>1754</v>
      </c>
      <c r="B1742" s="3" t="s">
        <v>26</v>
      </c>
      <c r="C17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42" s="1" t="str">
        <f>IFERROR(VLOOKUP(DatosLimpios[[#This Row],[Paises]], TablaRegiones[],2,FALSE), "Otra")</f>
        <v>Europa</v>
      </c>
      <c r="E1742" s="2">
        <v>2023</v>
      </c>
      <c r="F1742" s="3" t="s">
        <v>39</v>
      </c>
      <c r="G1742" s="2">
        <f xml:space="preserve"> 2025 -DatosLimpios[[#This Row],[Year]]</f>
        <v>2</v>
      </c>
      <c r="H1742" s="1" t="str">
        <f>IF(TRIM(DatosLimpios[[#This Row],[Attack Type]])="","Unknown",PROPER(TRIM(LOWER(DatosLimpios[[#This Row],[Attack Type]]))))</f>
        <v>Ddos</v>
      </c>
      <c r="I1742" s="3" t="s">
        <v>12</v>
      </c>
      <c r="J174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42" s="11">
        <v>540</v>
      </c>
      <c r="L1742" s="11">
        <f>IF(DatosLimpios[[#This Row],[Financial Loss (in Million $) ]]="",0,ABS(DatosLimpios[[#This Row],[Financial Loss (in Million $) ]]))*1000</f>
        <v>540000</v>
      </c>
      <c r="M1742" s="11" t="str">
        <f>IF(DatosLimpios[[#This Row],[Perdida economica UNK]]&gt;4000000,"Alta", IF(DatosLimpios[[#This Row],[Perdida economica UNK]]&gt;100000,"Media", "Baja"))</f>
        <v>Media</v>
      </c>
      <c r="N1742" s="18" t="s">
        <v>1790</v>
      </c>
      <c r="O1742" s="3" t="s">
        <v>33</v>
      </c>
      <c r="P1742" s="2">
        <f>IF(DatosLimpios[[#This Row],[Number of Affected Users]]="six hundred",600,VALUE(DatosLimpios[[#This Row],[Number of Affected Users]]))</f>
        <v>806965</v>
      </c>
      <c r="Q1742" s="2">
        <f>IF(DatosLimpios[[#This Row],[Number of Affected Users]]="six hundred",600,VALUE(DatosLimpios[[#This Row],[Number of Affected Users]]))</f>
        <v>806965</v>
      </c>
      <c r="R1742" s="11">
        <f>DatosLimpios[[#This Row],[Perdida economica UNK]] /DatosLimpios[[#This Row],[Nº de Usuarios Afectados]]</f>
        <v>0.66917400382916237</v>
      </c>
      <c r="S1742" s="11" t="str">
        <f>IF(DatosLimpios[[#This Row],[Perdida $ por Usuario]]&gt;100, "Grave",IF(DatosLimpios[[#This Row],[Perdida $ por Usuario]]&gt;40, "Moderada","Leve"))</f>
        <v>Leve</v>
      </c>
      <c r="T1742" s="1" t="str">
        <f t="shared" si="27"/>
        <v>Insider</v>
      </c>
      <c r="U1742" s="3" t="s">
        <v>34</v>
      </c>
      <c r="V1742" s="3" t="s">
        <v>31</v>
      </c>
      <c r="W1742" s="2">
        <v>56</v>
      </c>
      <c r="X1742" s="2" t="str">
        <f>IF(DatosLimpios[[#This Row],[Incident Resolution Time (in Hours)]]&gt;50,"Tardia",IF(DatosLimpios[[#This Row],[Incident Resolution Time (in Hours)]]&gt;20,"Media","Rapida" ))</f>
        <v>Tardia</v>
      </c>
    </row>
    <row r="1743" spans="1:24" x14ac:dyDescent="0.25">
      <c r="A1743" s="2">
        <v>1755</v>
      </c>
      <c r="B1743" s="3" t="s">
        <v>60</v>
      </c>
      <c r="C17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743" s="1" t="str">
        <f>IFERROR(VLOOKUP(DatosLimpios[[#This Row],[Paises]], TablaRegiones[],2,FALSE), "Otra")</f>
        <v>Asia</v>
      </c>
      <c r="E1743" s="2">
        <v>2018</v>
      </c>
      <c r="F1743" s="3" t="s">
        <v>17</v>
      </c>
      <c r="G1743" s="2">
        <f xml:space="preserve"> 2025 -DatosLimpios[[#This Row],[Year]]</f>
        <v>7</v>
      </c>
      <c r="H1743" s="1" t="str">
        <f>IF(TRIM(DatosLimpios[[#This Row],[Attack Type]])="","Unknown",PROPER(TRIM(LOWER(DatosLimpios[[#This Row],[Attack Type]]))))</f>
        <v>Ransomware</v>
      </c>
      <c r="I1743" s="3" t="s">
        <v>12</v>
      </c>
      <c r="J174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43" s="11">
        <v>7993</v>
      </c>
      <c r="L1743" s="11">
        <f>IF(DatosLimpios[[#This Row],[Financial Loss (in Million $) ]]="",0,ABS(DatosLimpios[[#This Row],[Financial Loss (in Million $) ]]))*1000</f>
        <v>7993000</v>
      </c>
      <c r="M1743" s="11" t="str">
        <f>IF(DatosLimpios[[#This Row],[Perdida economica UNK]]&gt;4000000,"Alta", IF(DatosLimpios[[#This Row],[Perdida economica UNK]]&gt;100000,"Media", "Baja"))</f>
        <v>Alta</v>
      </c>
      <c r="N1743" s="18" t="s">
        <v>1791</v>
      </c>
      <c r="O1743" s="3" t="s">
        <v>14</v>
      </c>
      <c r="P1743" s="2">
        <f>IF(DatosLimpios[[#This Row],[Number of Affected Users]]="six hundred",600,VALUE(DatosLimpios[[#This Row],[Number of Affected Users]]))</f>
        <v>587346</v>
      </c>
      <c r="Q1743" s="2">
        <f>IF(DatosLimpios[[#This Row],[Number of Affected Users]]="six hundred",600,VALUE(DatosLimpios[[#This Row],[Number of Affected Users]]))</f>
        <v>587346</v>
      </c>
      <c r="R1743" s="11">
        <f>DatosLimpios[[#This Row],[Perdida economica UNK]] /DatosLimpios[[#This Row],[Nº de Usuarios Afectados]]</f>
        <v>13.608673592737501</v>
      </c>
      <c r="S1743" s="11" t="str">
        <f>IF(DatosLimpios[[#This Row],[Perdida $ por Usuario]]&gt;100, "Grave",IF(DatosLimpios[[#This Row],[Perdida $ por Usuario]]&gt;40, "Moderada","Leve"))</f>
        <v>Leve</v>
      </c>
      <c r="T1743" s="1" t="str">
        <f t="shared" si="27"/>
        <v>Hacker Group</v>
      </c>
      <c r="U1743" s="3" t="s">
        <v>34</v>
      </c>
      <c r="V1743" s="3" t="s">
        <v>37</v>
      </c>
      <c r="W1743" s="2">
        <v>39</v>
      </c>
      <c r="X1743" s="2" t="str">
        <f>IF(DatosLimpios[[#This Row],[Incident Resolution Time (in Hours)]]&gt;50,"Tardia",IF(DatosLimpios[[#This Row],[Incident Resolution Time (in Hours)]]&gt;20,"Media","Rapida" ))</f>
        <v>Media</v>
      </c>
    </row>
    <row r="1744" spans="1:24" x14ac:dyDescent="0.25">
      <c r="A1744" s="2">
        <v>1756</v>
      </c>
      <c r="B1744" s="3" t="s">
        <v>71</v>
      </c>
      <c r="C17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44" s="1" t="str">
        <f>IFERROR(VLOOKUP(DatosLimpios[[#This Row],[Paises]], TablaRegiones[],2,FALSE), "Otra")</f>
        <v>Asia</v>
      </c>
      <c r="E1744" s="2">
        <v>2015</v>
      </c>
      <c r="F1744" s="3" t="s">
        <v>50</v>
      </c>
      <c r="G1744" s="2">
        <f xml:space="preserve"> 2025 -DatosLimpios[[#This Row],[Year]]</f>
        <v>10</v>
      </c>
      <c r="H1744" s="1" t="str">
        <f>IF(TRIM(DatosLimpios[[#This Row],[Attack Type]])="","Unknown",PROPER(TRIM(LOWER(DatosLimpios[[#This Row],[Attack Type]]))))</f>
        <v>Phishing</v>
      </c>
      <c r="I1744" s="3" t="s">
        <v>12</v>
      </c>
      <c r="J174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44" s="11">
        <v>243</v>
      </c>
      <c r="L1744" s="11">
        <f>IF(DatosLimpios[[#This Row],[Financial Loss (in Million $) ]]="",0,ABS(DatosLimpios[[#This Row],[Financial Loss (in Million $) ]]))*1000</f>
        <v>243000</v>
      </c>
      <c r="M1744" s="11" t="str">
        <f>IF(DatosLimpios[[#This Row],[Perdida economica UNK]]&gt;4000000,"Alta", IF(DatosLimpios[[#This Row],[Perdida economica UNK]]&gt;100000,"Media", "Baja"))</f>
        <v>Media</v>
      </c>
      <c r="N1744" s="18" t="s">
        <v>1792</v>
      </c>
      <c r="O1744" s="3" t="s">
        <v>36</v>
      </c>
      <c r="P1744" s="2">
        <f>IF(DatosLimpios[[#This Row],[Number of Affected Users]]="six hundred",600,VALUE(DatosLimpios[[#This Row],[Number of Affected Users]]))</f>
        <v>552342</v>
      </c>
      <c r="Q1744" s="2">
        <f>IF(DatosLimpios[[#This Row],[Number of Affected Users]]="six hundred",600,VALUE(DatosLimpios[[#This Row],[Number of Affected Users]]))</f>
        <v>552342</v>
      </c>
      <c r="R1744" s="11">
        <f>DatosLimpios[[#This Row],[Perdida economica UNK]] /DatosLimpios[[#This Row],[Nº de Usuarios Afectados]]</f>
        <v>0.43994481679828801</v>
      </c>
      <c r="S1744" s="11" t="str">
        <f>IF(DatosLimpios[[#This Row],[Perdida $ por Usuario]]&gt;100, "Grave",IF(DatosLimpios[[#This Row],[Perdida $ por Usuario]]&gt;40, "Moderada","Leve"))</f>
        <v>Leve</v>
      </c>
      <c r="T1744" s="1" t="str">
        <f t="shared" si="27"/>
        <v>Unknown</v>
      </c>
      <c r="U1744" s="3" t="s">
        <v>52</v>
      </c>
      <c r="V1744" s="3" t="s">
        <v>16</v>
      </c>
      <c r="W1744" s="2">
        <v>62</v>
      </c>
      <c r="X1744" s="2" t="str">
        <f>IF(DatosLimpios[[#This Row],[Incident Resolution Time (in Hours)]]&gt;50,"Tardia",IF(DatosLimpios[[#This Row],[Incident Resolution Time (in Hours)]]&gt;20,"Media","Rapida" ))</f>
        <v>Tardia</v>
      </c>
    </row>
    <row r="1745" spans="1:24" x14ac:dyDescent="0.25">
      <c r="A1745" s="2">
        <v>1757</v>
      </c>
      <c r="B1745" s="3" t="s">
        <v>41</v>
      </c>
      <c r="C17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745" s="1" t="str">
        <f>IFERROR(VLOOKUP(DatosLimpios[[#This Row],[Paises]], TablaRegiones[],2,FALSE), "Otra")</f>
        <v>Europa</v>
      </c>
      <c r="E1745" s="2">
        <v>2019</v>
      </c>
      <c r="F1745" s="3" t="s">
        <v>39</v>
      </c>
      <c r="G1745" s="2">
        <f xml:space="preserve"> 2025 -DatosLimpios[[#This Row],[Year]]</f>
        <v>6</v>
      </c>
      <c r="H1745" s="1" t="str">
        <f>IF(TRIM(DatosLimpios[[#This Row],[Attack Type]])="","Unknown",PROPER(TRIM(LOWER(DatosLimpios[[#This Row],[Attack Type]]))))</f>
        <v>Ddos</v>
      </c>
      <c r="I1745" s="3" t="s">
        <v>12</v>
      </c>
      <c r="J174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45" s="11">
        <v>6665</v>
      </c>
      <c r="L1745" s="11">
        <f>IF(DatosLimpios[[#This Row],[Financial Loss (in Million $) ]]="",0,ABS(DatosLimpios[[#This Row],[Financial Loss (in Million $) ]]))*1000</f>
        <v>6665000</v>
      </c>
      <c r="M1745" s="11" t="str">
        <f>IF(DatosLimpios[[#This Row],[Perdida economica UNK]]&gt;4000000,"Alta", IF(DatosLimpios[[#This Row],[Perdida economica UNK]]&gt;100000,"Media", "Baja"))</f>
        <v>Alta</v>
      </c>
      <c r="N1745" s="18" t="s">
        <v>1793</v>
      </c>
      <c r="O1745" s="3" t="s">
        <v>33</v>
      </c>
      <c r="P1745" s="2">
        <f>IF(DatosLimpios[[#This Row],[Number of Affected Users]]="six hundred",600,VALUE(DatosLimpios[[#This Row],[Number of Affected Users]]))</f>
        <v>47104</v>
      </c>
      <c r="Q1745" s="2">
        <f>IF(DatosLimpios[[#This Row],[Number of Affected Users]]="six hundred",600,VALUE(DatosLimpios[[#This Row],[Number of Affected Users]]))</f>
        <v>47104</v>
      </c>
      <c r="R1745" s="11">
        <f>DatosLimpios[[#This Row],[Perdida economica UNK]] /DatosLimpios[[#This Row],[Nº de Usuarios Afectados]]</f>
        <v>141.49541440217391</v>
      </c>
      <c r="S1745" s="11" t="str">
        <f>IF(DatosLimpios[[#This Row],[Perdida $ por Usuario]]&gt;100, "Grave",IF(DatosLimpios[[#This Row],[Perdida $ por Usuario]]&gt;40, "Moderada","Leve"))</f>
        <v>Grave</v>
      </c>
      <c r="T1745" s="1" t="str">
        <f t="shared" si="27"/>
        <v>Insider</v>
      </c>
      <c r="U1745" s="3" t="s">
        <v>34</v>
      </c>
      <c r="V1745" s="3" t="s">
        <v>16</v>
      </c>
      <c r="W1745" s="2">
        <v>5</v>
      </c>
      <c r="X1745" s="2" t="str">
        <f>IF(DatosLimpios[[#This Row],[Incident Resolution Time (in Hours)]]&gt;50,"Tardia",IF(DatosLimpios[[#This Row],[Incident Resolution Time (in Hours)]]&gt;20,"Media","Rapida" ))</f>
        <v>Rapida</v>
      </c>
    </row>
    <row r="1746" spans="1:24" x14ac:dyDescent="0.25">
      <c r="A1746" s="2">
        <v>1758</v>
      </c>
      <c r="B1746" s="3" t="s">
        <v>87</v>
      </c>
      <c r="C17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46" s="1" t="str">
        <f>IFERROR(VLOOKUP(DatosLimpios[[#This Row],[Paises]], TablaRegiones[],2,FALSE), "Otra")</f>
        <v>América</v>
      </c>
      <c r="E1746" s="2">
        <v>2016</v>
      </c>
      <c r="F1746" s="3" t="s">
        <v>39</v>
      </c>
      <c r="G1746" s="2">
        <f xml:space="preserve"> 2025 -DatosLimpios[[#This Row],[Year]]</f>
        <v>9</v>
      </c>
      <c r="H1746" s="1" t="str">
        <f>IF(TRIM(DatosLimpios[[#This Row],[Attack Type]])="","Unknown",PROPER(TRIM(LOWER(DatosLimpios[[#This Row],[Attack Type]]))))</f>
        <v>Ddos</v>
      </c>
      <c r="I1746" s="3" t="s">
        <v>18</v>
      </c>
      <c r="J174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46" s="11">
        <v>1383</v>
      </c>
      <c r="L1746" s="11">
        <f>IF(DatosLimpios[[#This Row],[Financial Loss (in Million $) ]]="",0,ABS(DatosLimpios[[#This Row],[Financial Loss (in Million $) ]]))*1000</f>
        <v>1383000</v>
      </c>
      <c r="M1746" s="11" t="str">
        <f>IF(DatosLimpios[[#This Row],[Perdida economica UNK]]&gt;4000000,"Alta", IF(DatosLimpios[[#This Row],[Perdida economica UNK]]&gt;100000,"Media", "Baja"))</f>
        <v>Media</v>
      </c>
      <c r="N1746" s="18" t="s">
        <v>1794</v>
      </c>
      <c r="O1746" s="3" t="s">
        <v>14</v>
      </c>
      <c r="P1746" s="2">
        <f>IF(DatosLimpios[[#This Row],[Number of Affected Users]]="six hundred",600,VALUE(DatosLimpios[[#This Row],[Number of Affected Users]]))</f>
        <v>586557</v>
      </c>
      <c r="Q1746" s="2">
        <f>IF(DatosLimpios[[#This Row],[Number of Affected Users]]="six hundred",600,VALUE(DatosLimpios[[#This Row],[Number of Affected Users]]))</f>
        <v>586557</v>
      </c>
      <c r="R1746" s="11">
        <f>DatosLimpios[[#This Row],[Perdida economica UNK]] /DatosLimpios[[#This Row],[Nº de Usuarios Afectados]]</f>
        <v>2.3578271165462179</v>
      </c>
      <c r="S1746" s="11" t="str">
        <f>IF(DatosLimpios[[#This Row],[Perdida $ por Usuario]]&gt;100, "Grave",IF(DatosLimpios[[#This Row],[Perdida $ por Usuario]]&gt;40, "Moderada","Leve"))</f>
        <v>Leve</v>
      </c>
      <c r="T1746" s="1" t="str">
        <f t="shared" si="27"/>
        <v>Hacker Group</v>
      </c>
      <c r="U1746" s="3" t="s">
        <v>34</v>
      </c>
      <c r="V1746" s="3" t="s">
        <v>31</v>
      </c>
      <c r="W1746" s="2">
        <v>37</v>
      </c>
      <c r="X1746" s="2" t="str">
        <f>IF(DatosLimpios[[#This Row],[Incident Resolution Time (in Hours)]]&gt;50,"Tardia",IF(DatosLimpios[[#This Row],[Incident Resolution Time (in Hours)]]&gt;20,"Media","Rapida" ))</f>
        <v>Media</v>
      </c>
    </row>
    <row r="1747" spans="1:24" x14ac:dyDescent="0.25">
      <c r="A1747" s="2">
        <v>1759</v>
      </c>
      <c r="B1747" s="3" t="s">
        <v>60</v>
      </c>
      <c r="C17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747" s="1" t="str">
        <f>IFERROR(VLOOKUP(DatosLimpios[[#This Row],[Paises]], TablaRegiones[],2,FALSE), "Otra")</f>
        <v>Asia</v>
      </c>
      <c r="E1747" s="2">
        <v>2017</v>
      </c>
      <c r="F1747" s="3" t="s">
        <v>63</v>
      </c>
      <c r="G1747" s="2">
        <f xml:space="preserve"> 2025 -DatosLimpios[[#This Row],[Year]]</f>
        <v>8</v>
      </c>
      <c r="H1747" s="1" t="str">
        <f>IF(TRIM(DatosLimpios[[#This Row],[Attack Type]])="","Unknown",PROPER(TRIM(LOWER(DatosLimpios[[#This Row],[Attack Type]]))))</f>
        <v>Malware</v>
      </c>
      <c r="I1747" s="3" t="s">
        <v>69</v>
      </c>
      <c r="J174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47" s="11">
        <v>265</v>
      </c>
      <c r="L1747" s="11">
        <f>IF(DatosLimpios[[#This Row],[Financial Loss (in Million $) ]]="",0,ABS(DatosLimpios[[#This Row],[Financial Loss (in Million $) ]]))*1000</f>
        <v>265000</v>
      </c>
      <c r="M1747" s="11" t="str">
        <f>IF(DatosLimpios[[#This Row],[Perdida economica UNK]]&gt;4000000,"Alta", IF(DatosLimpios[[#This Row],[Perdida economica UNK]]&gt;100000,"Media", "Baja"))</f>
        <v>Media</v>
      </c>
      <c r="N1747" s="18" t="s">
        <v>1795</v>
      </c>
      <c r="O1747" s="3" t="s">
        <v>14</v>
      </c>
      <c r="P1747" s="2">
        <f>IF(DatosLimpios[[#This Row],[Number of Affected Users]]="six hundred",600,VALUE(DatosLimpios[[#This Row],[Number of Affected Users]]))</f>
        <v>500857</v>
      </c>
      <c r="Q1747" s="2">
        <f>IF(DatosLimpios[[#This Row],[Number of Affected Users]]="six hundred",600,VALUE(DatosLimpios[[#This Row],[Number of Affected Users]]))</f>
        <v>500857</v>
      </c>
      <c r="R1747" s="11">
        <f>DatosLimpios[[#This Row],[Perdida economica UNK]] /DatosLimpios[[#This Row],[Nº de Usuarios Afectados]]</f>
        <v>0.52909313436769378</v>
      </c>
      <c r="S1747" s="11" t="str">
        <f>IF(DatosLimpios[[#This Row],[Perdida $ por Usuario]]&gt;100, "Grave",IF(DatosLimpios[[#This Row],[Perdida $ por Usuario]]&gt;40, "Moderada","Leve"))</f>
        <v>Leve</v>
      </c>
      <c r="T1747" s="1" t="str">
        <f t="shared" si="27"/>
        <v>Hacker Group</v>
      </c>
      <c r="U1747" s="3" t="s">
        <v>52</v>
      </c>
      <c r="V1747" s="3" t="s">
        <v>16</v>
      </c>
      <c r="W1747" s="2">
        <v>35</v>
      </c>
      <c r="X1747" s="2" t="str">
        <f>IF(DatosLimpios[[#This Row],[Incident Resolution Time (in Hours)]]&gt;50,"Tardia",IF(DatosLimpios[[#This Row],[Incident Resolution Time (in Hours)]]&gt;20,"Media","Rapida" ))</f>
        <v>Media</v>
      </c>
    </row>
    <row r="1748" spans="1:24" x14ac:dyDescent="0.25">
      <c r="A1748" s="2">
        <v>1760</v>
      </c>
      <c r="B1748" s="3" t="s">
        <v>87</v>
      </c>
      <c r="C17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48" s="1" t="str">
        <f>IFERROR(VLOOKUP(DatosLimpios[[#This Row],[Paises]], TablaRegiones[],2,FALSE), "Otra")</f>
        <v>América</v>
      </c>
      <c r="E1748" s="2">
        <v>2022</v>
      </c>
      <c r="F1748" s="3" t="s">
        <v>22</v>
      </c>
      <c r="G1748" s="2">
        <f xml:space="preserve"> 2025 -DatosLimpios[[#This Row],[Year]]</f>
        <v>3</v>
      </c>
      <c r="H1748" s="1" t="str">
        <f>IF(TRIM(DatosLimpios[[#This Row],[Attack Type]])="","Unknown",PROPER(TRIM(LOWER(DatosLimpios[[#This Row],[Attack Type]]))))</f>
        <v>Man-In-The-Middle</v>
      </c>
      <c r="I1748" s="3" t="s">
        <v>46</v>
      </c>
      <c r="J174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48" s="11">
        <v>6551</v>
      </c>
      <c r="L1748" s="11">
        <f>IF(DatosLimpios[[#This Row],[Financial Loss (in Million $) ]]="",0,ABS(DatosLimpios[[#This Row],[Financial Loss (in Million $) ]]))*1000</f>
        <v>6551000</v>
      </c>
      <c r="M1748" s="11" t="str">
        <f>IF(DatosLimpios[[#This Row],[Perdida economica UNK]]&gt;4000000,"Alta", IF(DatosLimpios[[#This Row],[Perdida economica UNK]]&gt;100000,"Media", "Baja"))</f>
        <v>Alta</v>
      </c>
      <c r="N1748" s="18" t="s">
        <v>1796</v>
      </c>
      <c r="O1748" s="3" t="s">
        <v>14</v>
      </c>
      <c r="P1748" s="2">
        <f>IF(DatosLimpios[[#This Row],[Number of Affected Users]]="six hundred",600,VALUE(DatosLimpios[[#This Row],[Number of Affected Users]]))</f>
        <v>977913</v>
      </c>
      <c r="Q1748" s="2">
        <f>IF(DatosLimpios[[#This Row],[Number of Affected Users]]="six hundred",600,VALUE(DatosLimpios[[#This Row],[Number of Affected Users]]))</f>
        <v>977913</v>
      </c>
      <c r="R1748" s="11">
        <f>DatosLimpios[[#This Row],[Perdida economica UNK]] /DatosLimpios[[#This Row],[Nº de Usuarios Afectados]]</f>
        <v>6.6989599279281489</v>
      </c>
      <c r="S1748" s="11" t="str">
        <f>IF(DatosLimpios[[#This Row],[Perdida $ por Usuario]]&gt;100, "Grave",IF(DatosLimpios[[#This Row],[Perdida $ por Usuario]]&gt;40, "Moderada","Leve"))</f>
        <v>Leve</v>
      </c>
      <c r="T1748" s="1" t="str">
        <f t="shared" si="27"/>
        <v>Hacker Group</v>
      </c>
      <c r="U1748" s="3" t="s">
        <v>25</v>
      </c>
      <c r="V1748" s="3" t="s">
        <v>37</v>
      </c>
      <c r="W1748" s="2">
        <v>70</v>
      </c>
      <c r="X1748" s="2" t="str">
        <f>IF(DatosLimpios[[#This Row],[Incident Resolution Time (in Hours)]]&gt;50,"Tardia",IF(DatosLimpios[[#This Row],[Incident Resolution Time (in Hours)]]&gt;20,"Media","Rapida" ))</f>
        <v>Tardia</v>
      </c>
    </row>
    <row r="1749" spans="1:24" x14ac:dyDescent="0.25">
      <c r="A1749" s="2">
        <v>1761</v>
      </c>
      <c r="B1749" s="3" t="s">
        <v>41</v>
      </c>
      <c r="C17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749" s="1" t="str">
        <f>IFERROR(VLOOKUP(DatosLimpios[[#This Row],[Paises]], TablaRegiones[],2,FALSE), "Otra")</f>
        <v>Europa</v>
      </c>
      <c r="E1749" s="2">
        <v>2021</v>
      </c>
      <c r="F1749" s="3" t="s">
        <v>63</v>
      </c>
      <c r="G1749" s="2">
        <f xml:space="preserve"> 2025 -DatosLimpios[[#This Row],[Year]]</f>
        <v>4</v>
      </c>
      <c r="H1749" s="1" t="str">
        <f>IF(TRIM(DatosLimpios[[#This Row],[Attack Type]])="","Unknown",PROPER(TRIM(LOWER(DatosLimpios[[#This Row],[Attack Type]]))))</f>
        <v>Malware</v>
      </c>
      <c r="I1749" s="3" t="s">
        <v>27</v>
      </c>
      <c r="J174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49" s="11">
        <v>6864</v>
      </c>
      <c r="L1749" s="11">
        <f>IF(DatosLimpios[[#This Row],[Financial Loss (in Million $) ]]="",0,ABS(DatosLimpios[[#This Row],[Financial Loss (in Million $) ]]))*1000</f>
        <v>6864000</v>
      </c>
      <c r="M1749" s="11" t="str">
        <f>IF(DatosLimpios[[#This Row],[Perdida economica UNK]]&gt;4000000,"Alta", IF(DatosLimpios[[#This Row],[Perdida economica UNK]]&gt;100000,"Media", "Baja"))</f>
        <v>Alta</v>
      </c>
      <c r="N1749" s="18" t="s">
        <v>1797</v>
      </c>
      <c r="O1749" s="3" t="s">
        <v>14</v>
      </c>
      <c r="P1749" s="2">
        <f>IF(DatosLimpios[[#This Row],[Number of Affected Users]]="six hundred",600,VALUE(DatosLimpios[[#This Row],[Number of Affected Users]]))</f>
        <v>894858</v>
      </c>
      <c r="Q1749" s="2">
        <f>IF(DatosLimpios[[#This Row],[Number of Affected Users]]="six hundred",600,VALUE(DatosLimpios[[#This Row],[Number of Affected Users]]))</f>
        <v>894858</v>
      </c>
      <c r="R1749" s="11">
        <f>DatosLimpios[[#This Row],[Perdida economica UNK]] /DatosLimpios[[#This Row],[Nº de Usuarios Afectados]]</f>
        <v>7.6704907370778379</v>
      </c>
      <c r="S1749" s="11" t="str">
        <f>IF(DatosLimpios[[#This Row],[Perdida $ por Usuario]]&gt;100, "Grave",IF(DatosLimpios[[#This Row],[Perdida $ por Usuario]]&gt;40, "Moderada","Leve"))</f>
        <v>Leve</v>
      </c>
      <c r="T1749" s="1" t="str">
        <f t="shared" si="27"/>
        <v>Hacker Group</v>
      </c>
      <c r="U1749" s="3" t="s">
        <v>34</v>
      </c>
      <c r="V1749" s="3" t="s">
        <v>49</v>
      </c>
      <c r="W1749" s="2">
        <v>19</v>
      </c>
      <c r="X1749" s="2" t="str">
        <f>IF(DatosLimpios[[#This Row],[Incident Resolution Time (in Hours)]]&gt;50,"Tardia",IF(DatosLimpios[[#This Row],[Incident Resolution Time (in Hours)]]&gt;20,"Media","Rapida" ))</f>
        <v>Rapida</v>
      </c>
    </row>
    <row r="1750" spans="1:24" x14ac:dyDescent="0.25">
      <c r="A1750" s="2">
        <v>1762</v>
      </c>
      <c r="B1750" s="3" t="s">
        <v>26</v>
      </c>
      <c r="C17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50" s="1" t="str">
        <f>IFERROR(VLOOKUP(DatosLimpios[[#This Row],[Paises]], TablaRegiones[],2,FALSE), "Otra")</f>
        <v>Europa</v>
      </c>
      <c r="E1750" s="2">
        <v>2018</v>
      </c>
      <c r="F1750" s="3" t="s">
        <v>22</v>
      </c>
      <c r="G1750" s="2">
        <f xml:space="preserve"> 2025 -DatosLimpios[[#This Row],[Year]]</f>
        <v>7</v>
      </c>
      <c r="H1750" s="1" t="str">
        <f>IF(TRIM(DatosLimpios[[#This Row],[Attack Type]])="","Unknown",PROPER(TRIM(LOWER(DatosLimpios[[#This Row],[Attack Type]]))))</f>
        <v>Man-In-The-Middle</v>
      </c>
      <c r="I1750" s="3" t="s">
        <v>23</v>
      </c>
      <c r="J175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50" s="11">
        <v>7581</v>
      </c>
      <c r="L1750" s="11">
        <f>IF(DatosLimpios[[#This Row],[Financial Loss (in Million $) ]]="",0,ABS(DatosLimpios[[#This Row],[Financial Loss (in Million $) ]]))*1000</f>
        <v>7581000</v>
      </c>
      <c r="M1750" s="11" t="str">
        <f>IF(DatosLimpios[[#This Row],[Perdida economica UNK]]&gt;4000000,"Alta", IF(DatosLimpios[[#This Row],[Perdida economica UNK]]&gt;100000,"Media", "Baja"))</f>
        <v>Alta</v>
      </c>
      <c r="N1750" s="18" t="s">
        <v>1798</v>
      </c>
      <c r="O1750" s="3" t="s">
        <v>36</v>
      </c>
      <c r="P1750" s="2">
        <f>IF(DatosLimpios[[#This Row],[Number of Affected Users]]="six hundred",600,VALUE(DatosLimpios[[#This Row],[Number of Affected Users]]))</f>
        <v>574089</v>
      </c>
      <c r="Q1750" s="2">
        <f>IF(DatosLimpios[[#This Row],[Number of Affected Users]]="six hundred",600,VALUE(DatosLimpios[[#This Row],[Number of Affected Users]]))</f>
        <v>574089</v>
      </c>
      <c r="R1750" s="11">
        <f>DatosLimpios[[#This Row],[Perdida economica UNK]] /DatosLimpios[[#This Row],[Nº de Usuarios Afectados]]</f>
        <v>13.205269566217085</v>
      </c>
      <c r="S1750" s="11" t="str">
        <f>IF(DatosLimpios[[#This Row],[Perdida $ por Usuario]]&gt;100, "Grave",IF(DatosLimpios[[#This Row],[Perdida $ por Usuario]]&gt;40, "Moderada","Leve"))</f>
        <v>Leve</v>
      </c>
      <c r="T1750" s="1" t="str">
        <f t="shared" si="27"/>
        <v>Unknown</v>
      </c>
      <c r="U1750" s="3" t="s">
        <v>15</v>
      </c>
      <c r="V1750" s="3" t="s">
        <v>49</v>
      </c>
      <c r="W1750" s="2">
        <v>32</v>
      </c>
      <c r="X1750" s="2" t="str">
        <f>IF(DatosLimpios[[#This Row],[Incident Resolution Time (in Hours)]]&gt;50,"Tardia",IF(DatosLimpios[[#This Row],[Incident Resolution Time (in Hours)]]&gt;20,"Media","Rapida" ))</f>
        <v>Media</v>
      </c>
    </row>
    <row r="1751" spans="1:24" x14ac:dyDescent="0.25">
      <c r="A1751" s="2">
        <v>1763</v>
      </c>
      <c r="B1751" s="3" t="s">
        <v>87</v>
      </c>
      <c r="C17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51" s="1" t="str">
        <f>IFERROR(VLOOKUP(DatosLimpios[[#This Row],[Paises]], TablaRegiones[],2,FALSE), "Otra")</f>
        <v>América</v>
      </c>
      <c r="E1751" s="2">
        <v>2015</v>
      </c>
      <c r="F1751" s="3" t="s">
        <v>39</v>
      </c>
      <c r="G1751" s="2">
        <f xml:space="preserve"> 2025 -DatosLimpios[[#This Row],[Year]]</f>
        <v>10</v>
      </c>
      <c r="H1751" s="1" t="str">
        <f>IF(TRIM(DatosLimpios[[#This Row],[Attack Type]])="","Unknown",PROPER(TRIM(LOWER(DatosLimpios[[#This Row],[Attack Type]]))))</f>
        <v>Ddos</v>
      </c>
      <c r="I1751" s="3" t="s">
        <v>47</v>
      </c>
      <c r="J175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51" s="11">
        <v>6299</v>
      </c>
      <c r="L1751" s="11">
        <f>IF(DatosLimpios[[#This Row],[Financial Loss (in Million $) ]]="",0,ABS(DatosLimpios[[#This Row],[Financial Loss (in Million $) ]]))*1000</f>
        <v>6299000</v>
      </c>
      <c r="M1751" s="11" t="str">
        <f>IF(DatosLimpios[[#This Row],[Perdida economica UNK]]&gt;4000000,"Alta", IF(DatosLimpios[[#This Row],[Perdida economica UNK]]&gt;100000,"Media", "Baja"))</f>
        <v>Alta</v>
      </c>
      <c r="N1751" s="18" t="s">
        <v>1799</v>
      </c>
      <c r="O1751" s="3" t="s">
        <v>29</v>
      </c>
      <c r="P1751" s="2">
        <f>IF(DatosLimpios[[#This Row],[Number of Affected Users]]="six hundred",600,VALUE(DatosLimpios[[#This Row],[Number of Affected Users]]))</f>
        <v>232622</v>
      </c>
      <c r="Q1751" s="2">
        <f>IF(DatosLimpios[[#This Row],[Number of Affected Users]]="six hundred",600,VALUE(DatosLimpios[[#This Row],[Number of Affected Users]]))</f>
        <v>232622</v>
      </c>
      <c r="R1751" s="11">
        <f>DatosLimpios[[#This Row],[Perdida economica UNK]] /DatosLimpios[[#This Row],[Nº de Usuarios Afectados]]</f>
        <v>27.078264308620852</v>
      </c>
      <c r="S1751" s="11" t="str">
        <f>IF(DatosLimpios[[#This Row],[Perdida $ por Usuario]]&gt;100, "Grave",IF(DatosLimpios[[#This Row],[Perdida $ por Usuario]]&gt;40, "Moderada","Leve"))</f>
        <v>Leve</v>
      </c>
      <c r="T1751" s="1" t="str">
        <f t="shared" si="27"/>
        <v>Nation-state</v>
      </c>
      <c r="U1751" s="3" t="s">
        <v>25</v>
      </c>
      <c r="V1751" s="3" t="s">
        <v>37</v>
      </c>
      <c r="W1751" s="2">
        <v>33</v>
      </c>
      <c r="X1751" s="2" t="str">
        <f>IF(DatosLimpios[[#This Row],[Incident Resolution Time (in Hours)]]&gt;50,"Tardia",IF(DatosLimpios[[#This Row],[Incident Resolution Time (in Hours)]]&gt;20,"Media","Rapida" ))</f>
        <v>Media</v>
      </c>
    </row>
    <row r="1752" spans="1:24" x14ac:dyDescent="0.25">
      <c r="A1752" s="2">
        <v>1764</v>
      </c>
      <c r="B1752" s="3" t="s">
        <v>45</v>
      </c>
      <c r="C17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752" s="1" t="str">
        <f>IFERROR(VLOOKUP(DatosLimpios[[#This Row],[Paises]], TablaRegiones[],2,FALSE), "Otra")</f>
        <v>Asia</v>
      </c>
      <c r="E1752" s="2">
        <v>2015</v>
      </c>
      <c r="F1752" s="3" t="s">
        <v>63</v>
      </c>
      <c r="G1752" s="2">
        <f xml:space="preserve"> 2025 -DatosLimpios[[#This Row],[Year]]</f>
        <v>10</v>
      </c>
      <c r="H1752" s="1" t="str">
        <f>IF(TRIM(DatosLimpios[[#This Row],[Attack Type]])="","Unknown",PROPER(TRIM(LOWER(DatosLimpios[[#This Row],[Attack Type]]))))</f>
        <v>Malware</v>
      </c>
      <c r="I1752" s="3" t="s">
        <v>18</v>
      </c>
      <c r="J175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52" s="11">
        <v>8995</v>
      </c>
      <c r="L1752" s="11">
        <f>IF(DatosLimpios[[#This Row],[Financial Loss (in Million $) ]]="",0,ABS(DatosLimpios[[#This Row],[Financial Loss (in Million $) ]]))*1000</f>
        <v>8995000</v>
      </c>
      <c r="M1752" s="11" t="str">
        <f>IF(DatosLimpios[[#This Row],[Perdida economica UNK]]&gt;4000000,"Alta", IF(DatosLimpios[[#This Row],[Perdida economica UNK]]&gt;100000,"Media", "Baja"))</f>
        <v>Alta</v>
      </c>
      <c r="N1752" s="18" t="s">
        <v>1800</v>
      </c>
      <c r="O1752" s="3" t="s">
        <v>36</v>
      </c>
      <c r="P1752" s="2">
        <f>IF(DatosLimpios[[#This Row],[Number of Affected Users]]="six hundred",600,VALUE(DatosLimpios[[#This Row],[Number of Affected Users]]))</f>
        <v>917351</v>
      </c>
      <c r="Q1752" s="2">
        <f>IF(DatosLimpios[[#This Row],[Number of Affected Users]]="six hundred",600,VALUE(DatosLimpios[[#This Row],[Number of Affected Users]]))</f>
        <v>917351</v>
      </c>
      <c r="R1752" s="11">
        <f>DatosLimpios[[#This Row],[Perdida economica UNK]] /DatosLimpios[[#This Row],[Nº de Usuarios Afectados]]</f>
        <v>9.8054070906337927</v>
      </c>
      <c r="S1752" s="11" t="str">
        <f>IF(DatosLimpios[[#This Row],[Perdida $ por Usuario]]&gt;100, "Grave",IF(DatosLimpios[[#This Row],[Perdida $ por Usuario]]&gt;40, "Moderada","Leve"))</f>
        <v>Leve</v>
      </c>
      <c r="T1752" s="1" t="str">
        <f t="shared" si="27"/>
        <v>Unknown</v>
      </c>
      <c r="U1752" s="3" t="s">
        <v>52</v>
      </c>
      <c r="V1752" s="3" t="s">
        <v>57</v>
      </c>
      <c r="W1752" s="2">
        <v>43</v>
      </c>
      <c r="X1752" s="2" t="str">
        <f>IF(DatosLimpios[[#This Row],[Incident Resolution Time (in Hours)]]&gt;50,"Tardia",IF(DatosLimpios[[#This Row],[Incident Resolution Time (in Hours)]]&gt;20,"Media","Rapida" ))</f>
        <v>Media</v>
      </c>
    </row>
    <row r="1753" spans="1:24" x14ac:dyDescent="0.25">
      <c r="A1753" s="2">
        <v>1765</v>
      </c>
      <c r="B1753" s="3" t="s">
        <v>58</v>
      </c>
      <c r="C17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53" s="1" t="str">
        <f>IFERROR(VLOOKUP(DatosLimpios[[#This Row],[Paises]], TablaRegiones[],2,FALSE), "Otra")</f>
        <v>Oceanía</v>
      </c>
      <c r="E1753" s="2">
        <v>2024</v>
      </c>
      <c r="F1753" s="3" t="s">
        <v>42</v>
      </c>
      <c r="G1753" s="2">
        <f xml:space="preserve"> 2025 -DatosLimpios[[#This Row],[Year]]</f>
        <v>1</v>
      </c>
      <c r="H1753" s="1" t="str">
        <f>IF(TRIM(DatosLimpios[[#This Row],[Attack Type]])="","Unknown",PROPER(TRIM(LOWER(DatosLimpios[[#This Row],[Attack Type]]))))</f>
        <v>Sql Injection</v>
      </c>
      <c r="I1753" s="3" t="s">
        <v>23</v>
      </c>
      <c r="J175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53" s="11">
        <v>9831</v>
      </c>
      <c r="L1753" s="11">
        <f>IF(DatosLimpios[[#This Row],[Financial Loss (in Million $) ]]="",0,ABS(DatosLimpios[[#This Row],[Financial Loss (in Million $) ]]))*1000</f>
        <v>9831000</v>
      </c>
      <c r="M1753" s="11" t="str">
        <f>IF(DatosLimpios[[#This Row],[Perdida economica UNK]]&gt;4000000,"Alta", IF(DatosLimpios[[#This Row],[Perdida economica UNK]]&gt;100000,"Media", "Baja"))</f>
        <v>Alta</v>
      </c>
      <c r="N1753" s="18" t="s">
        <v>1801</v>
      </c>
      <c r="O1753" s="3" t="s">
        <v>33</v>
      </c>
      <c r="P1753" s="2">
        <f>IF(DatosLimpios[[#This Row],[Number of Affected Users]]="six hundred",600,VALUE(DatosLimpios[[#This Row],[Number of Affected Users]]))</f>
        <v>694333</v>
      </c>
      <c r="Q1753" s="2">
        <f>IF(DatosLimpios[[#This Row],[Number of Affected Users]]="six hundred",600,VALUE(DatosLimpios[[#This Row],[Number of Affected Users]]))</f>
        <v>694333</v>
      </c>
      <c r="R1753" s="11">
        <f>DatosLimpios[[#This Row],[Perdida economica UNK]] /DatosLimpios[[#This Row],[Nº de Usuarios Afectados]]</f>
        <v>14.158912222233424</v>
      </c>
      <c r="S1753" s="11" t="str">
        <f>IF(DatosLimpios[[#This Row],[Perdida $ por Usuario]]&gt;100, "Grave",IF(DatosLimpios[[#This Row],[Perdida $ por Usuario]]&gt;40, "Moderada","Leve"))</f>
        <v>Leve</v>
      </c>
      <c r="T1753" s="1" t="str">
        <f t="shared" si="27"/>
        <v>Insider</v>
      </c>
      <c r="U1753" s="3" t="s">
        <v>15</v>
      </c>
      <c r="V1753" s="3" t="s">
        <v>16</v>
      </c>
      <c r="W1753" s="2">
        <v>48</v>
      </c>
      <c r="X1753" s="2" t="str">
        <f>IF(DatosLimpios[[#This Row],[Incident Resolution Time (in Hours)]]&gt;50,"Tardia",IF(DatosLimpios[[#This Row],[Incident Resolution Time (in Hours)]]&gt;20,"Media","Rapida" ))</f>
        <v>Media</v>
      </c>
    </row>
    <row r="1754" spans="1:24" x14ac:dyDescent="0.25">
      <c r="A1754" s="2">
        <v>1766</v>
      </c>
      <c r="B1754" s="3" t="s">
        <v>45</v>
      </c>
      <c r="C17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754" s="1" t="str">
        <f>IFERROR(VLOOKUP(DatosLimpios[[#This Row],[Paises]], TablaRegiones[],2,FALSE), "Otra")</f>
        <v>Asia</v>
      </c>
      <c r="E1754" s="2">
        <v>2017</v>
      </c>
      <c r="F1754" s="3" t="s">
        <v>17</v>
      </c>
      <c r="G1754" s="2">
        <f xml:space="preserve"> 2025 -DatosLimpios[[#This Row],[Year]]</f>
        <v>8</v>
      </c>
      <c r="H1754" s="1" t="str">
        <f>IF(TRIM(DatosLimpios[[#This Row],[Attack Type]])="","Unknown",PROPER(TRIM(LOWER(DatosLimpios[[#This Row],[Attack Type]]))))</f>
        <v>Ransomware</v>
      </c>
      <c r="I1754" s="3" t="s">
        <v>69</v>
      </c>
      <c r="J175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54" s="11">
        <v>3887</v>
      </c>
      <c r="L1754" s="11">
        <f>IF(DatosLimpios[[#This Row],[Financial Loss (in Million $) ]]="",0,ABS(DatosLimpios[[#This Row],[Financial Loss (in Million $) ]]))*1000</f>
        <v>3887000</v>
      </c>
      <c r="M1754" s="11" t="str">
        <f>IF(DatosLimpios[[#This Row],[Perdida economica UNK]]&gt;4000000,"Alta", IF(DatosLimpios[[#This Row],[Perdida economica UNK]]&gt;100000,"Media", "Baja"))</f>
        <v>Media</v>
      </c>
      <c r="N1754" s="18" t="s">
        <v>1802</v>
      </c>
      <c r="O1754" s="3" t="s">
        <v>29</v>
      </c>
      <c r="P1754" s="2">
        <f>IF(DatosLimpios[[#This Row],[Number of Affected Users]]="six hundred",600,VALUE(DatosLimpios[[#This Row],[Number of Affected Users]]))</f>
        <v>968822</v>
      </c>
      <c r="Q1754" s="2">
        <f>IF(DatosLimpios[[#This Row],[Number of Affected Users]]="six hundred",600,VALUE(DatosLimpios[[#This Row],[Number of Affected Users]]))</f>
        <v>968822</v>
      </c>
      <c r="R1754" s="11">
        <f>DatosLimpios[[#This Row],[Perdida economica UNK]] /DatosLimpios[[#This Row],[Nº de Usuarios Afectados]]</f>
        <v>4.0120889079727755</v>
      </c>
      <c r="S1754" s="11" t="str">
        <f>IF(DatosLimpios[[#This Row],[Perdida $ por Usuario]]&gt;100, "Grave",IF(DatosLimpios[[#This Row],[Perdida $ por Usuario]]&gt;40, "Moderada","Leve"))</f>
        <v>Leve</v>
      </c>
      <c r="T1754" s="1" t="str">
        <f t="shared" si="27"/>
        <v>Nation-state</v>
      </c>
      <c r="U1754" s="3" t="s">
        <v>25</v>
      </c>
      <c r="V1754" s="3" t="s">
        <v>37</v>
      </c>
      <c r="W1754" s="2">
        <v>25</v>
      </c>
      <c r="X1754" s="2" t="str">
        <f>IF(DatosLimpios[[#This Row],[Incident Resolution Time (in Hours)]]&gt;50,"Tardia",IF(DatosLimpios[[#This Row],[Incident Resolution Time (in Hours)]]&gt;20,"Media","Rapida" ))</f>
        <v>Media</v>
      </c>
    </row>
    <row r="1755" spans="1:24" x14ac:dyDescent="0.25">
      <c r="A1755" s="2">
        <v>1767</v>
      </c>
      <c r="B1755" s="3" t="s">
        <v>66</v>
      </c>
      <c r="C17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55" s="1" t="str">
        <f>IFERROR(VLOOKUP(DatosLimpios[[#This Row],[Paises]], TablaRegiones[],2,FALSE), "Otra")</f>
        <v>América</v>
      </c>
      <c r="E1755" s="2">
        <v>2015</v>
      </c>
      <c r="F1755" s="3" t="s">
        <v>39</v>
      </c>
      <c r="G1755" s="2">
        <f xml:space="preserve"> 2025 -DatosLimpios[[#This Row],[Year]]</f>
        <v>10</v>
      </c>
      <c r="H1755" s="1" t="str">
        <f>IF(TRIM(DatosLimpios[[#This Row],[Attack Type]])="","Unknown",PROPER(TRIM(LOWER(DatosLimpios[[#This Row],[Attack Type]]))))</f>
        <v>Ddos</v>
      </c>
      <c r="I1755" s="3" t="s">
        <v>46</v>
      </c>
      <c r="J175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55" s="11">
        <v>1887</v>
      </c>
      <c r="L1755" s="11">
        <f>IF(DatosLimpios[[#This Row],[Financial Loss (in Million $) ]]="",0,ABS(DatosLimpios[[#This Row],[Financial Loss (in Million $) ]]))*1000</f>
        <v>1887000</v>
      </c>
      <c r="M1755" s="11" t="str">
        <f>IF(DatosLimpios[[#This Row],[Perdida economica UNK]]&gt;4000000,"Alta", IF(DatosLimpios[[#This Row],[Perdida economica UNK]]&gt;100000,"Media", "Baja"))</f>
        <v>Media</v>
      </c>
      <c r="N1755" s="18" t="s">
        <v>1803</v>
      </c>
      <c r="O1755" s="3" t="s">
        <v>36</v>
      </c>
      <c r="P1755" s="2">
        <f>IF(DatosLimpios[[#This Row],[Number of Affected Users]]="six hundred",600,VALUE(DatosLimpios[[#This Row],[Number of Affected Users]]))</f>
        <v>976838</v>
      </c>
      <c r="Q1755" s="2">
        <f>IF(DatosLimpios[[#This Row],[Number of Affected Users]]="six hundred",600,VALUE(DatosLimpios[[#This Row],[Number of Affected Users]]))</f>
        <v>976838</v>
      </c>
      <c r="R1755" s="11">
        <f>DatosLimpios[[#This Row],[Perdida economica UNK]] /DatosLimpios[[#This Row],[Nº de Usuarios Afectados]]</f>
        <v>1.9317430321097255</v>
      </c>
      <c r="S1755" s="11" t="str">
        <f>IF(DatosLimpios[[#This Row],[Perdida $ por Usuario]]&gt;100, "Grave",IF(DatosLimpios[[#This Row],[Perdida $ por Usuario]]&gt;40, "Moderada","Leve"))</f>
        <v>Leve</v>
      </c>
      <c r="T1755" s="1" t="str">
        <f t="shared" si="27"/>
        <v>Unknown</v>
      </c>
      <c r="U1755" s="3" t="s">
        <v>25</v>
      </c>
      <c r="V1755" s="3" t="s">
        <v>49</v>
      </c>
      <c r="W1755" s="2">
        <v>65</v>
      </c>
      <c r="X1755" s="2" t="str">
        <f>IF(DatosLimpios[[#This Row],[Incident Resolution Time (in Hours)]]&gt;50,"Tardia",IF(DatosLimpios[[#This Row],[Incident Resolution Time (in Hours)]]&gt;20,"Media","Rapida" ))</f>
        <v>Tardia</v>
      </c>
    </row>
    <row r="1756" spans="1:24" x14ac:dyDescent="0.25">
      <c r="A1756" s="2">
        <v>1768</v>
      </c>
      <c r="B1756" s="3" t="s">
        <v>58</v>
      </c>
      <c r="C17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56" s="1" t="str">
        <f>IFERROR(VLOOKUP(DatosLimpios[[#This Row],[Paises]], TablaRegiones[],2,FALSE), "Otra")</f>
        <v>Oceanía</v>
      </c>
      <c r="E1756" s="2">
        <v>2019</v>
      </c>
      <c r="F1756" s="3" t="s">
        <v>39</v>
      </c>
      <c r="G1756" s="2">
        <f xml:space="preserve"> 2025 -DatosLimpios[[#This Row],[Year]]</f>
        <v>6</v>
      </c>
      <c r="H1756" s="1" t="str">
        <f>IF(TRIM(DatosLimpios[[#This Row],[Attack Type]])="","Unknown",PROPER(TRIM(LOWER(DatosLimpios[[#This Row],[Attack Type]]))))</f>
        <v>Ddos</v>
      </c>
      <c r="I1756" s="3" t="s">
        <v>12</v>
      </c>
      <c r="J175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56" s="11">
        <v>5463</v>
      </c>
      <c r="L1756" s="11">
        <f>IF(DatosLimpios[[#This Row],[Financial Loss (in Million $) ]]="",0,ABS(DatosLimpios[[#This Row],[Financial Loss (in Million $) ]]))*1000</f>
        <v>5463000</v>
      </c>
      <c r="M1756" s="11" t="str">
        <f>IF(DatosLimpios[[#This Row],[Perdida economica UNK]]&gt;4000000,"Alta", IF(DatosLimpios[[#This Row],[Perdida economica UNK]]&gt;100000,"Media", "Baja"))</f>
        <v>Alta</v>
      </c>
      <c r="N1756" s="18" t="s">
        <v>1804</v>
      </c>
      <c r="O1756" s="3" t="s">
        <v>33</v>
      </c>
      <c r="P1756" s="2">
        <f>IF(DatosLimpios[[#This Row],[Number of Affected Users]]="six hundred",600,VALUE(DatosLimpios[[#This Row],[Number of Affected Users]]))</f>
        <v>22739</v>
      </c>
      <c r="Q1756" s="2">
        <f>IF(DatosLimpios[[#This Row],[Number of Affected Users]]="six hundred",600,VALUE(DatosLimpios[[#This Row],[Number of Affected Users]]))</f>
        <v>22739</v>
      </c>
      <c r="R1756" s="11">
        <f>DatosLimpios[[#This Row],[Perdida economica UNK]] /DatosLimpios[[#This Row],[Nº de Usuarios Afectados]]</f>
        <v>240.24803201548002</v>
      </c>
      <c r="S1756" s="11" t="str">
        <f>IF(DatosLimpios[[#This Row],[Perdida $ por Usuario]]&gt;100, "Grave",IF(DatosLimpios[[#This Row],[Perdida $ por Usuario]]&gt;40, "Moderada","Leve"))</f>
        <v>Grave</v>
      </c>
      <c r="T1756" s="1" t="str">
        <f t="shared" si="27"/>
        <v>Insider</v>
      </c>
      <c r="U1756" s="3" t="s">
        <v>15</v>
      </c>
      <c r="V1756" s="3" t="s">
        <v>49</v>
      </c>
      <c r="W1756" s="2">
        <v>44</v>
      </c>
      <c r="X1756" s="2" t="str">
        <f>IF(DatosLimpios[[#This Row],[Incident Resolution Time (in Hours)]]&gt;50,"Tardia",IF(DatosLimpios[[#This Row],[Incident Resolution Time (in Hours)]]&gt;20,"Media","Rapida" ))</f>
        <v>Media</v>
      </c>
    </row>
    <row r="1757" spans="1:24" x14ac:dyDescent="0.25">
      <c r="A1757" s="2">
        <v>1769</v>
      </c>
      <c r="B1757" s="3" t="s">
        <v>26</v>
      </c>
      <c r="C17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57" s="1" t="str">
        <f>IFERROR(VLOOKUP(DatosLimpios[[#This Row],[Paises]], TablaRegiones[],2,FALSE), "Otra")</f>
        <v>Europa</v>
      </c>
      <c r="E1757" s="2">
        <v>2015</v>
      </c>
      <c r="F1757" s="3" t="s">
        <v>22</v>
      </c>
      <c r="G1757" s="2">
        <f xml:space="preserve"> 2025 -DatosLimpios[[#This Row],[Year]]</f>
        <v>10</v>
      </c>
      <c r="H1757" s="1" t="str">
        <f>IF(TRIM(DatosLimpios[[#This Row],[Attack Type]])="","Unknown",PROPER(TRIM(LOWER(DatosLimpios[[#This Row],[Attack Type]]))))</f>
        <v>Man-In-The-Middle</v>
      </c>
      <c r="I1757" s="3" t="s">
        <v>18</v>
      </c>
      <c r="J175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57" s="11">
        <v>792</v>
      </c>
      <c r="L1757" s="11">
        <f>IF(DatosLimpios[[#This Row],[Financial Loss (in Million $) ]]="",0,ABS(DatosLimpios[[#This Row],[Financial Loss (in Million $) ]]))*1000</f>
        <v>792000</v>
      </c>
      <c r="M1757" s="11" t="str">
        <f>IF(DatosLimpios[[#This Row],[Perdida economica UNK]]&gt;4000000,"Alta", IF(DatosLimpios[[#This Row],[Perdida economica UNK]]&gt;100000,"Media", "Baja"))</f>
        <v>Media</v>
      </c>
      <c r="N1757" s="18" t="s">
        <v>1805</v>
      </c>
      <c r="O1757" s="3" t="s">
        <v>29</v>
      </c>
      <c r="P1757" s="2">
        <f>IF(DatosLimpios[[#This Row],[Number of Affected Users]]="six hundred",600,VALUE(DatosLimpios[[#This Row],[Number of Affected Users]]))</f>
        <v>657442</v>
      </c>
      <c r="Q1757" s="2">
        <f>IF(DatosLimpios[[#This Row],[Number of Affected Users]]="six hundred",600,VALUE(DatosLimpios[[#This Row],[Number of Affected Users]]))</f>
        <v>657442</v>
      </c>
      <c r="R1757" s="11">
        <f>DatosLimpios[[#This Row],[Perdida economica UNK]] /DatosLimpios[[#This Row],[Nº de Usuarios Afectados]]</f>
        <v>1.2046690050224962</v>
      </c>
      <c r="S1757" s="11" t="str">
        <f>IF(DatosLimpios[[#This Row],[Perdida $ por Usuario]]&gt;100, "Grave",IF(DatosLimpios[[#This Row],[Perdida $ por Usuario]]&gt;40, "Moderada","Leve"))</f>
        <v>Leve</v>
      </c>
      <c r="T1757" s="1" t="str">
        <f t="shared" si="27"/>
        <v>Nation-state</v>
      </c>
      <c r="U1757" s="3" t="s">
        <v>34</v>
      </c>
      <c r="V1757" s="3" t="s">
        <v>49</v>
      </c>
      <c r="W1757" s="2">
        <v>29</v>
      </c>
      <c r="X1757" s="2" t="str">
        <f>IF(DatosLimpios[[#This Row],[Incident Resolution Time (in Hours)]]&gt;50,"Tardia",IF(DatosLimpios[[#This Row],[Incident Resolution Time (in Hours)]]&gt;20,"Media","Rapida" ))</f>
        <v>Media</v>
      </c>
    </row>
    <row r="1758" spans="1:24" x14ac:dyDescent="0.25">
      <c r="A1758" s="2">
        <v>1770</v>
      </c>
      <c r="B1758" s="3" t="s">
        <v>66</v>
      </c>
      <c r="C17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58" s="1" t="str">
        <f>IFERROR(VLOOKUP(DatosLimpios[[#This Row],[Paises]], TablaRegiones[],2,FALSE), "Otra")</f>
        <v>América</v>
      </c>
      <c r="E1758" s="2">
        <v>2018</v>
      </c>
      <c r="F1758" s="3" t="s">
        <v>50</v>
      </c>
      <c r="G1758" s="2">
        <f xml:space="preserve"> 2025 -DatosLimpios[[#This Row],[Year]]</f>
        <v>7</v>
      </c>
      <c r="H1758" s="1" t="str">
        <f>IF(TRIM(DatosLimpios[[#This Row],[Attack Type]])="","Unknown",PROPER(TRIM(LOWER(DatosLimpios[[#This Row],[Attack Type]]))))</f>
        <v>Phishing</v>
      </c>
      <c r="I1758" s="3" t="s">
        <v>12</v>
      </c>
      <c r="J175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58" s="11">
        <v>5759</v>
      </c>
      <c r="L1758" s="11">
        <f>IF(DatosLimpios[[#This Row],[Financial Loss (in Million $) ]]="",0,ABS(DatosLimpios[[#This Row],[Financial Loss (in Million $) ]]))*1000</f>
        <v>5759000</v>
      </c>
      <c r="M1758" s="11" t="str">
        <f>IF(DatosLimpios[[#This Row],[Perdida economica UNK]]&gt;4000000,"Alta", IF(DatosLimpios[[#This Row],[Perdida economica UNK]]&gt;100000,"Media", "Baja"))</f>
        <v>Alta</v>
      </c>
      <c r="N1758" s="18" t="s">
        <v>1806</v>
      </c>
      <c r="O1758" s="3" t="s">
        <v>29</v>
      </c>
      <c r="P1758" s="2">
        <f>IF(DatosLimpios[[#This Row],[Number of Affected Users]]="six hundred",600,VALUE(DatosLimpios[[#This Row],[Number of Affected Users]]))</f>
        <v>257681</v>
      </c>
      <c r="Q1758" s="2">
        <f>IF(DatosLimpios[[#This Row],[Number of Affected Users]]="six hundred",600,VALUE(DatosLimpios[[#This Row],[Number of Affected Users]]))</f>
        <v>257681</v>
      </c>
      <c r="R1758" s="11">
        <f>DatosLimpios[[#This Row],[Perdida economica UNK]] /DatosLimpios[[#This Row],[Nº de Usuarios Afectados]]</f>
        <v>22.349338911289539</v>
      </c>
      <c r="S1758" s="11" t="str">
        <f>IF(DatosLimpios[[#This Row],[Perdida $ por Usuario]]&gt;100, "Grave",IF(DatosLimpios[[#This Row],[Perdida $ por Usuario]]&gt;40, "Moderada","Leve"))</f>
        <v>Leve</v>
      </c>
      <c r="T1758" s="1" t="str">
        <f t="shared" si="27"/>
        <v>Nation-state</v>
      </c>
      <c r="U1758" s="3" t="s">
        <v>52</v>
      </c>
      <c r="V1758" s="3" t="s">
        <v>37</v>
      </c>
      <c r="W1758" s="2">
        <v>40</v>
      </c>
      <c r="X1758" s="2" t="str">
        <f>IF(DatosLimpios[[#This Row],[Incident Resolution Time (in Hours)]]&gt;50,"Tardia",IF(DatosLimpios[[#This Row],[Incident Resolution Time (in Hours)]]&gt;20,"Media","Rapida" ))</f>
        <v>Media</v>
      </c>
    </row>
    <row r="1759" spans="1:24" x14ac:dyDescent="0.25">
      <c r="A1759" s="2">
        <v>1771</v>
      </c>
      <c r="B1759" s="3" t="s">
        <v>71</v>
      </c>
      <c r="C17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59" s="1" t="str">
        <f>IFERROR(VLOOKUP(DatosLimpios[[#This Row],[Paises]], TablaRegiones[],2,FALSE), "Otra")</f>
        <v>Asia</v>
      </c>
      <c r="E1759" s="2">
        <v>2021</v>
      </c>
      <c r="F1759" s="3" t="s">
        <v>22</v>
      </c>
      <c r="G1759" s="2">
        <f xml:space="preserve"> 2025 -DatosLimpios[[#This Row],[Year]]</f>
        <v>4</v>
      </c>
      <c r="H1759" s="1" t="str">
        <f>IF(TRIM(DatosLimpios[[#This Row],[Attack Type]])="","Unknown",PROPER(TRIM(LOWER(DatosLimpios[[#This Row],[Attack Type]]))))</f>
        <v>Man-In-The-Middle</v>
      </c>
      <c r="I1759" s="3" t="s">
        <v>18</v>
      </c>
      <c r="J175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59" s="11">
        <v>997</v>
      </c>
      <c r="L1759" s="11">
        <f>IF(DatosLimpios[[#This Row],[Financial Loss (in Million $) ]]="",0,ABS(DatosLimpios[[#This Row],[Financial Loss (in Million $) ]]))*1000</f>
        <v>997000</v>
      </c>
      <c r="M1759" s="11" t="str">
        <f>IF(DatosLimpios[[#This Row],[Perdida economica UNK]]&gt;4000000,"Alta", IF(DatosLimpios[[#This Row],[Perdida economica UNK]]&gt;100000,"Media", "Baja"))</f>
        <v>Media</v>
      </c>
      <c r="N1759" s="18" t="s">
        <v>1807</v>
      </c>
      <c r="O1759" s="3" t="s">
        <v>14</v>
      </c>
      <c r="P1759" s="2">
        <f>IF(DatosLimpios[[#This Row],[Number of Affected Users]]="six hundred",600,VALUE(DatosLimpios[[#This Row],[Number of Affected Users]]))</f>
        <v>536471</v>
      </c>
      <c r="Q1759" s="2">
        <f>IF(DatosLimpios[[#This Row],[Number of Affected Users]]="six hundred",600,VALUE(DatosLimpios[[#This Row],[Number of Affected Users]]))</f>
        <v>536471</v>
      </c>
      <c r="R1759" s="11">
        <f>DatosLimpios[[#This Row],[Perdida economica UNK]] /DatosLimpios[[#This Row],[Nº de Usuarios Afectados]]</f>
        <v>1.8584415560207355</v>
      </c>
      <c r="S1759" s="11" t="str">
        <f>IF(DatosLimpios[[#This Row],[Perdida $ por Usuario]]&gt;100, "Grave",IF(DatosLimpios[[#This Row],[Perdida $ por Usuario]]&gt;40, "Moderada","Leve"))</f>
        <v>Leve</v>
      </c>
      <c r="T1759" s="1" t="str">
        <f t="shared" si="27"/>
        <v>Hacker Group</v>
      </c>
      <c r="U1759" s="3" t="s">
        <v>25</v>
      </c>
      <c r="V1759" s="3" t="s">
        <v>57</v>
      </c>
      <c r="W1759" s="2">
        <v>72</v>
      </c>
      <c r="X1759" s="2" t="str">
        <f>IF(DatosLimpios[[#This Row],[Incident Resolution Time (in Hours)]]&gt;50,"Tardia",IF(DatosLimpios[[#This Row],[Incident Resolution Time (in Hours)]]&gt;20,"Media","Rapida" ))</f>
        <v>Tardia</v>
      </c>
    </row>
    <row r="1760" spans="1:24" x14ac:dyDescent="0.25">
      <c r="A1760" s="2">
        <v>1772</v>
      </c>
      <c r="B1760" s="3" t="s">
        <v>41</v>
      </c>
      <c r="C17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760" s="1" t="str">
        <f>IFERROR(VLOOKUP(DatosLimpios[[#This Row],[Paises]], TablaRegiones[],2,FALSE), "Otra")</f>
        <v>Europa</v>
      </c>
      <c r="E1760" s="2">
        <v>2015</v>
      </c>
      <c r="F1760" s="3" t="s">
        <v>17</v>
      </c>
      <c r="G1760" s="2">
        <f xml:space="preserve"> 2025 -DatosLimpios[[#This Row],[Year]]</f>
        <v>10</v>
      </c>
      <c r="H1760" s="1" t="str">
        <f>IF(TRIM(DatosLimpios[[#This Row],[Attack Type]])="","Unknown",PROPER(TRIM(LOWER(DatosLimpios[[#This Row],[Attack Type]]))))</f>
        <v>Ransomware</v>
      </c>
      <c r="I1760" s="3" t="s">
        <v>23</v>
      </c>
      <c r="J176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60" s="11">
        <v>8402</v>
      </c>
      <c r="L1760" s="11">
        <f>IF(DatosLimpios[[#This Row],[Financial Loss (in Million $) ]]="",0,ABS(DatosLimpios[[#This Row],[Financial Loss (in Million $) ]]))*1000</f>
        <v>8402000</v>
      </c>
      <c r="M1760" s="11" t="str">
        <f>IF(DatosLimpios[[#This Row],[Perdida economica UNK]]&gt;4000000,"Alta", IF(DatosLimpios[[#This Row],[Perdida economica UNK]]&gt;100000,"Media", "Baja"))</f>
        <v>Alta</v>
      </c>
      <c r="N1760" s="18" t="s">
        <v>1808</v>
      </c>
      <c r="O1760" s="3" t="s">
        <v>36</v>
      </c>
      <c r="P1760" s="2">
        <f>IF(DatosLimpios[[#This Row],[Number of Affected Users]]="six hundred",600,VALUE(DatosLimpios[[#This Row],[Number of Affected Users]]))</f>
        <v>824619</v>
      </c>
      <c r="Q1760" s="2">
        <f>IF(DatosLimpios[[#This Row],[Number of Affected Users]]="six hundred",600,VALUE(DatosLimpios[[#This Row],[Number of Affected Users]]))</f>
        <v>824619</v>
      </c>
      <c r="R1760" s="11">
        <f>DatosLimpios[[#This Row],[Perdida economica UNK]] /DatosLimpios[[#This Row],[Nº de Usuarios Afectados]]</f>
        <v>10.188947865620365</v>
      </c>
      <c r="S1760" s="11" t="str">
        <f>IF(DatosLimpios[[#This Row],[Perdida $ por Usuario]]&gt;100, "Grave",IF(DatosLimpios[[#This Row],[Perdida $ por Usuario]]&gt;40, "Moderada","Leve"))</f>
        <v>Leve</v>
      </c>
      <c r="T1760" s="1" t="str">
        <f t="shared" si="27"/>
        <v>Unknown</v>
      </c>
      <c r="U1760" s="3" t="s">
        <v>34</v>
      </c>
      <c r="V1760" s="3" t="s">
        <v>49</v>
      </c>
      <c r="W1760" s="2">
        <v>21</v>
      </c>
      <c r="X1760" s="2" t="str">
        <f>IF(DatosLimpios[[#This Row],[Incident Resolution Time (in Hours)]]&gt;50,"Tardia",IF(DatosLimpios[[#This Row],[Incident Resolution Time (in Hours)]]&gt;20,"Media","Rapida" ))</f>
        <v>Media</v>
      </c>
    </row>
    <row r="1761" spans="1:24" x14ac:dyDescent="0.25">
      <c r="A1761" s="2">
        <v>1773</v>
      </c>
      <c r="B1761" s="3" t="s">
        <v>60</v>
      </c>
      <c r="C17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761" s="1" t="str">
        <f>IFERROR(VLOOKUP(DatosLimpios[[#This Row],[Paises]], TablaRegiones[],2,FALSE), "Otra")</f>
        <v>Asia</v>
      </c>
      <c r="E1761" s="2">
        <v>2016</v>
      </c>
      <c r="F1761" s="3" t="s">
        <v>42</v>
      </c>
      <c r="G1761" s="2">
        <f xml:space="preserve"> 2025 -DatosLimpios[[#This Row],[Year]]</f>
        <v>9</v>
      </c>
      <c r="H1761" s="1" t="str">
        <f>IF(TRIM(DatosLimpios[[#This Row],[Attack Type]])="","Unknown",PROPER(TRIM(LOWER(DatosLimpios[[#This Row],[Attack Type]]))))</f>
        <v>Sql Injection</v>
      </c>
      <c r="I1761" s="3" t="s">
        <v>69</v>
      </c>
      <c r="J176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61" s="11">
        <v>7794</v>
      </c>
      <c r="L1761" s="11">
        <f>IF(DatosLimpios[[#This Row],[Financial Loss (in Million $) ]]="",0,ABS(DatosLimpios[[#This Row],[Financial Loss (in Million $) ]]))*1000</f>
        <v>7794000</v>
      </c>
      <c r="M1761" s="11" t="str">
        <f>IF(DatosLimpios[[#This Row],[Perdida economica UNK]]&gt;4000000,"Alta", IF(DatosLimpios[[#This Row],[Perdida economica UNK]]&gt;100000,"Media", "Baja"))</f>
        <v>Alta</v>
      </c>
      <c r="N1761" s="18" t="s">
        <v>1809</v>
      </c>
      <c r="O1761" s="3" t="s">
        <v>14</v>
      </c>
      <c r="P1761" s="2">
        <f>IF(DatosLimpios[[#This Row],[Number of Affected Users]]="six hundred",600,VALUE(DatosLimpios[[#This Row],[Number of Affected Users]]))</f>
        <v>538804</v>
      </c>
      <c r="Q1761" s="2">
        <f>IF(DatosLimpios[[#This Row],[Number of Affected Users]]="six hundred",600,VALUE(DatosLimpios[[#This Row],[Number of Affected Users]]))</f>
        <v>538804</v>
      </c>
      <c r="R1761" s="11">
        <f>DatosLimpios[[#This Row],[Perdida economica UNK]] /DatosLimpios[[#This Row],[Nº de Usuarios Afectados]]</f>
        <v>14.465371452327748</v>
      </c>
      <c r="S1761" s="11" t="str">
        <f>IF(DatosLimpios[[#This Row],[Perdida $ por Usuario]]&gt;100, "Grave",IF(DatosLimpios[[#This Row],[Perdida $ por Usuario]]&gt;40, "Moderada","Leve"))</f>
        <v>Leve</v>
      </c>
      <c r="T1761" s="1" t="str">
        <f t="shared" si="27"/>
        <v>Hacker Group</v>
      </c>
      <c r="U1761" s="3" t="s">
        <v>25</v>
      </c>
      <c r="V1761" s="3" t="s">
        <v>16</v>
      </c>
      <c r="W1761" s="2">
        <v>43</v>
      </c>
      <c r="X1761" s="2" t="str">
        <f>IF(DatosLimpios[[#This Row],[Incident Resolution Time (in Hours)]]&gt;50,"Tardia",IF(DatosLimpios[[#This Row],[Incident Resolution Time (in Hours)]]&gt;20,"Media","Rapida" ))</f>
        <v>Media</v>
      </c>
    </row>
    <row r="1762" spans="1:24" x14ac:dyDescent="0.25">
      <c r="A1762" s="2">
        <v>1774</v>
      </c>
      <c r="B1762" s="3" t="s">
        <v>71</v>
      </c>
      <c r="C17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62" s="1" t="str">
        <f>IFERROR(VLOOKUP(DatosLimpios[[#This Row],[Paises]], TablaRegiones[],2,FALSE), "Otra")</f>
        <v>Asia</v>
      </c>
      <c r="E1762" s="2">
        <v>2023</v>
      </c>
      <c r="F1762" s="3" t="s">
        <v>50</v>
      </c>
      <c r="G1762" s="2">
        <f xml:space="preserve"> 2025 -DatosLimpios[[#This Row],[Year]]</f>
        <v>2</v>
      </c>
      <c r="H1762" s="1" t="str">
        <f>IF(TRIM(DatosLimpios[[#This Row],[Attack Type]])="","Unknown",PROPER(TRIM(LOWER(DatosLimpios[[#This Row],[Attack Type]]))))</f>
        <v>Phishing</v>
      </c>
      <c r="I1762" s="3" t="s">
        <v>47</v>
      </c>
      <c r="J176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62" s="11">
        <v>4932</v>
      </c>
      <c r="L1762" s="11">
        <f>IF(DatosLimpios[[#This Row],[Financial Loss (in Million $) ]]="",0,ABS(DatosLimpios[[#This Row],[Financial Loss (in Million $) ]]))*1000</f>
        <v>4932000</v>
      </c>
      <c r="M1762" s="11" t="str">
        <f>IF(DatosLimpios[[#This Row],[Perdida economica UNK]]&gt;4000000,"Alta", IF(DatosLimpios[[#This Row],[Perdida economica UNK]]&gt;100000,"Media", "Baja"))</f>
        <v>Alta</v>
      </c>
      <c r="N1762" s="18" t="s">
        <v>1810</v>
      </c>
      <c r="O1762" s="3" t="s">
        <v>14</v>
      </c>
      <c r="P1762" s="2">
        <f>IF(DatosLimpios[[#This Row],[Number of Affected Users]]="six hundred",600,VALUE(DatosLimpios[[#This Row],[Number of Affected Users]]))</f>
        <v>463704</v>
      </c>
      <c r="Q1762" s="2">
        <f>IF(DatosLimpios[[#This Row],[Number of Affected Users]]="six hundred",600,VALUE(DatosLimpios[[#This Row],[Number of Affected Users]]))</f>
        <v>463704</v>
      </c>
      <c r="R1762" s="11">
        <f>DatosLimpios[[#This Row],[Perdida economica UNK]] /DatosLimpios[[#This Row],[Nº de Usuarios Afectados]]</f>
        <v>10.636095440194607</v>
      </c>
      <c r="S1762" s="11" t="str">
        <f>IF(DatosLimpios[[#This Row],[Perdida $ por Usuario]]&gt;100, "Grave",IF(DatosLimpios[[#This Row],[Perdida $ por Usuario]]&gt;40, "Moderada","Leve"))</f>
        <v>Leve</v>
      </c>
      <c r="T1762" s="1" t="str">
        <f t="shared" si="27"/>
        <v>Hacker Group</v>
      </c>
      <c r="U1762" s="3" t="s">
        <v>25</v>
      </c>
      <c r="V1762" s="3" t="s">
        <v>49</v>
      </c>
      <c r="W1762" s="2">
        <v>14</v>
      </c>
      <c r="X1762" s="2" t="str">
        <f>IF(DatosLimpios[[#This Row],[Incident Resolution Time (in Hours)]]&gt;50,"Tardia",IF(DatosLimpios[[#This Row],[Incident Resolution Time (in Hours)]]&gt;20,"Media","Rapida" ))</f>
        <v>Rapida</v>
      </c>
    </row>
    <row r="1763" spans="1:24" x14ac:dyDescent="0.25">
      <c r="A1763" s="2">
        <v>1775</v>
      </c>
      <c r="B1763" s="3" t="s">
        <v>10</v>
      </c>
      <c r="C17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63" s="1" t="str">
        <f>IFERROR(VLOOKUP(DatosLimpios[[#This Row],[Paises]], TablaRegiones[],2,FALSE), "Otra")</f>
        <v>Asia</v>
      </c>
      <c r="E1763" s="2">
        <v>2021</v>
      </c>
      <c r="F1763" s="3" t="s">
        <v>22</v>
      </c>
      <c r="G1763" s="2">
        <f xml:space="preserve"> 2025 -DatosLimpios[[#This Row],[Year]]</f>
        <v>4</v>
      </c>
      <c r="H1763" s="1" t="str">
        <f>IF(TRIM(DatosLimpios[[#This Row],[Attack Type]])="","Unknown",PROPER(TRIM(LOWER(DatosLimpios[[#This Row],[Attack Type]]))))</f>
        <v>Man-In-The-Middle</v>
      </c>
      <c r="I1763" s="3" t="s">
        <v>27</v>
      </c>
      <c r="J176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63" s="11">
        <v>6661</v>
      </c>
      <c r="L1763" s="11">
        <f>IF(DatosLimpios[[#This Row],[Financial Loss (in Million $) ]]="",0,ABS(DatosLimpios[[#This Row],[Financial Loss (in Million $) ]]))*1000</f>
        <v>6661000</v>
      </c>
      <c r="M1763" s="11" t="str">
        <f>IF(DatosLimpios[[#This Row],[Perdida economica UNK]]&gt;4000000,"Alta", IF(DatosLimpios[[#This Row],[Perdida economica UNK]]&gt;100000,"Media", "Baja"))</f>
        <v>Alta</v>
      </c>
      <c r="N1763" s="18" t="s">
        <v>1811</v>
      </c>
      <c r="O1763" s="3" t="s">
        <v>33</v>
      </c>
      <c r="P1763" s="2">
        <f>IF(DatosLimpios[[#This Row],[Number of Affected Users]]="six hundred",600,VALUE(DatosLimpios[[#This Row],[Number of Affected Users]]))</f>
        <v>596341</v>
      </c>
      <c r="Q1763" s="2">
        <f>IF(DatosLimpios[[#This Row],[Number of Affected Users]]="six hundred",600,VALUE(DatosLimpios[[#This Row],[Number of Affected Users]]))</f>
        <v>596341</v>
      </c>
      <c r="R1763" s="11">
        <f>DatosLimpios[[#This Row],[Perdida economica UNK]] /DatosLimpios[[#This Row],[Nº de Usuarios Afectados]]</f>
        <v>11.169783731120281</v>
      </c>
      <c r="S1763" s="11" t="str">
        <f>IF(DatosLimpios[[#This Row],[Perdida $ por Usuario]]&gt;100, "Grave",IF(DatosLimpios[[#This Row],[Perdida $ por Usuario]]&gt;40, "Moderada","Leve"))</f>
        <v>Leve</v>
      </c>
      <c r="T1763" s="1" t="str">
        <f t="shared" si="27"/>
        <v>Insider</v>
      </c>
      <c r="U1763" s="3" t="s">
        <v>25</v>
      </c>
      <c r="V1763" s="3" t="s">
        <v>31</v>
      </c>
      <c r="W1763" s="2">
        <v>9</v>
      </c>
      <c r="X1763" s="2" t="str">
        <f>IF(DatosLimpios[[#This Row],[Incident Resolution Time (in Hours)]]&gt;50,"Tardia",IF(DatosLimpios[[#This Row],[Incident Resolution Time (in Hours)]]&gt;20,"Media","Rapida" ))</f>
        <v>Rapida</v>
      </c>
    </row>
    <row r="1764" spans="1:24" x14ac:dyDescent="0.25">
      <c r="A1764" s="2">
        <v>1776</v>
      </c>
      <c r="B1764" s="3" t="s">
        <v>66</v>
      </c>
      <c r="C17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64" s="1" t="str">
        <f>IFERROR(VLOOKUP(DatosLimpios[[#This Row],[Paises]], TablaRegiones[],2,FALSE), "Otra")</f>
        <v>América</v>
      </c>
      <c r="E1764" s="2">
        <v>2020</v>
      </c>
      <c r="F1764" s="3" t="s">
        <v>63</v>
      </c>
      <c r="G1764" s="2">
        <f xml:space="preserve"> 2025 -DatosLimpios[[#This Row],[Year]]</f>
        <v>5</v>
      </c>
      <c r="H1764" s="1" t="str">
        <f>IF(TRIM(DatosLimpios[[#This Row],[Attack Type]])="","Unknown",PROPER(TRIM(LOWER(DatosLimpios[[#This Row],[Attack Type]]))))</f>
        <v>Malware</v>
      </c>
      <c r="I1764" s="3" t="s">
        <v>18</v>
      </c>
      <c r="J176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64" s="11">
        <v>8971</v>
      </c>
      <c r="L1764" s="11">
        <f>IF(DatosLimpios[[#This Row],[Financial Loss (in Million $) ]]="",0,ABS(DatosLimpios[[#This Row],[Financial Loss (in Million $) ]]))*1000</f>
        <v>8971000</v>
      </c>
      <c r="M1764" s="11" t="str">
        <f>IF(DatosLimpios[[#This Row],[Perdida economica UNK]]&gt;4000000,"Alta", IF(DatosLimpios[[#This Row],[Perdida economica UNK]]&gt;100000,"Media", "Baja"))</f>
        <v>Alta</v>
      </c>
      <c r="N1764" s="18" t="s">
        <v>1812</v>
      </c>
      <c r="O1764" s="3" t="s">
        <v>29</v>
      </c>
      <c r="P1764" s="2">
        <f>IF(DatosLimpios[[#This Row],[Number of Affected Users]]="six hundred",600,VALUE(DatosLimpios[[#This Row],[Number of Affected Users]]))</f>
        <v>529588</v>
      </c>
      <c r="Q1764" s="2">
        <f>IF(DatosLimpios[[#This Row],[Number of Affected Users]]="six hundred",600,VALUE(DatosLimpios[[#This Row],[Number of Affected Users]]))</f>
        <v>529588</v>
      </c>
      <c r="R1764" s="11">
        <f>DatosLimpios[[#This Row],[Perdida economica UNK]] /DatosLimpios[[#This Row],[Nº de Usuarios Afectados]]</f>
        <v>16.939583223184815</v>
      </c>
      <c r="S1764" s="11" t="str">
        <f>IF(DatosLimpios[[#This Row],[Perdida $ por Usuario]]&gt;100, "Grave",IF(DatosLimpios[[#This Row],[Perdida $ por Usuario]]&gt;40, "Moderada","Leve"))</f>
        <v>Leve</v>
      </c>
      <c r="T1764" s="1" t="str">
        <f t="shared" si="27"/>
        <v>Nation-state</v>
      </c>
      <c r="U1764" s="3" t="s">
        <v>25</v>
      </c>
      <c r="V1764" s="3" t="s">
        <v>31</v>
      </c>
      <c r="W1764" s="2">
        <v>65</v>
      </c>
      <c r="X1764" s="2" t="str">
        <f>IF(DatosLimpios[[#This Row],[Incident Resolution Time (in Hours)]]&gt;50,"Tardia",IF(DatosLimpios[[#This Row],[Incident Resolution Time (in Hours)]]&gt;20,"Media","Rapida" ))</f>
        <v>Tardia</v>
      </c>
    </row>
    <row r="1765" spans="1:24" x14ac:dyDescent="0.25">
      <c r="A1765" s="2">
        <v>1777</v>
      </c>
      <c r="B1765" s="3" t="s">
        <v>32</v>
      </c>
      <c r="C17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765" s="1" t="str">
        <f>IFERROR(VLOOKUP(DatosLimpios[[#This Row],[Paises]], TablaRegiones[],2,FALSE), "Otra")</f>
        <v>Europa</v>
      </c>
      <c r="E1765" s="2">
        <v>2018</v>
      </c>
      <c r="F1765" s="3" t="s">
        <v>22</v>
      </c>
      <c r="G1765" s="2">
        <f xml:space="preserve"> 2025 -DatosLimpios[[#This Row],[Year]]</f>
        <v>7</v>
      </c>
      <c r="H1765" s="1" t="str">
        <f>IF(TRIM(DatosLimpios[[#This Row],[Attack Type]])="","Unknown",PROPER(TRIM(LOWER(DatosLimpios[[#This Row],[Attack Type]]))))</f>
        <v>Man-In-The-Middle</v>
      </c>
      <c r="I1765" s="3" t="s">
        <v>18</v>
      </c>
      <c r="J176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65" s="11">
        <v>4328</v>
      </c>
      <c r="L1765" s="11">
        <f>IF(DatosLimpios[[#This Row],[Financial Loss (in Million $) ]]="",0,ABS(DatosLimpios[[#This Row],[Financial Loss (in Million $) ]]))*1000</f>
        <v>4328000</v>
      </c>
      <c r="M1765" s="11" t="str">
        <f>IF(DatosLimpios[[#This Row],[Perdida economica UNK]]&gt;4000000,"Alta", IF(DatosLimpios[[#This Row],[Perdida economica UNK]]&gt;100000,"Media", "Baja"))</f>
        <v>Alta</v>
      </c>
      <c r="N1765" s="18" t="s">
        <v>1813</v>
      </c>
      <c r="O1765" s="3" t="s">
        <v>14</v>
      </c>
      <c r="P1765" s="2">
        <f>IF(DatosLimpios[[#This Row],[Number of Affected Users]]="six hundred",600,VALUE(DatosLimpios[[#This Row],[Number of Affected Users]]))</f>
        <v>22241</v>
      </c>
      <c r="Q1765" s="2">
        <f>IF(DatosLimpios[[#This Row],[Number of Affected Users]]="six hundred",600,VALUE(DatosLimpios[[#This Row],[Number of Affected Users]]))</f>
        <v>22241</v>
      </c>
      <c r="R1765" s="11">
        <f>DatosLimpios[[#This Row],[Perdida economica UNK]] /DatosLimpios[[#This Row],[Nº de Usuarios Afectados]]</f>
        <v>194.59556674609954</v>
      </c>
      <c r="S1765" s="11" t="str">
        <f>IF(DatosLimpios[[#This Row],[Perdida $ por Usuario]]&gt;100, "Grave",IF(DatosLimpios[[#This Row],[Perdida $ por Usuario]]&gt;40, "Moderada","Leve"))</f>
        <v>Grave</v>
      </c>
      <c r="T1765" s="1" t="str">
        <f t="shared" si="27"/>
        <v>Hacker Group</v>
      </c>
      <c r="U1765" s="3" t="s">
        <v>52</v>
      </c>
      <c r="V1765" s="3" t="s">
        <v>49</v>
      </c>
      <c r="W1765" s="2">
        <v>5</v>
      </c>
      <c r="X1765" s="2" t="str">
        <f>IF(DatosLimpios[[#This Row],[Incident Resolution Time (in Hours)]]&gt;50,"Tardia",IF(DatosLimpios[[#This Row],[Incident Resolution Time (in Hours)]]&gt;20,"Media","Rapida" ))</f>
        <v>Rapida</v>
      </c>
    </row>
    <row r="1766" spans="1:24" x14ac:dyDescent="0.25">
      <c r="A1766" s="2">
        <v>1778</v>
      </c>
      <c r="B1766" s="3" t="s">
        <v>66</v>
      </c>
      <c r="C17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66" s="1" t="str">
        <f>IFERROR(VLOOKUP(DatosLimpios[[#This Row],[Paises]], TablaRegiones[],2,FALSE), "Otra")</f>
        <v>América</v>
      </c>
      <c r="E1766" s="2">
        <v>2020</v>
      </c>
      <c r="F1766" s="3" t="s">
        <v>50</v>
      </c>
      <c r="G1766" s="2">
        <f xml:space="preserve"> 2025 -DatosLimpios[[#This Row],[Year]]</f>
        <v>5</v>
      </c>
      <c r="H1766" s="1" t="str">
        <f>IF(TRIM(DatosLimpios[[#This Row],[Attack Type]])="","Unknown",PROPER(TRIM(LOWER(DatosLimpios[[#This Row],[Attack Type]]))))</f>
        <v>Phishing</v>
      </c>
      <c r="I1766" s="3" t="s">
        <v>46</v>
      </c>
      <c r="J176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66" s="11">
        <v>2165</v>
      </c>
      <c r="L1766" s="11">
        <f>IF(DatosLimpios[[#This Row],[Financial Loss (in Million $) ]]="",0,ABS(DatosLimpios[[#This Row],[Financial Loss (in Million $) ]]))*1000</f>
        <v>2165000</v>
      </c>
      <c r="M1766" s="11" t="str">
        <f>IF(DatosLimpios[[#This Row],[Perdida economica UNK]]&gt;4000000,"Alta", IF(DatosLimpios[[#This Row],[Perdida economica UNK]]&gt;100000,"Media", "Baja"))</f>
        <v>Media</v>
      </c>
      <c r="N1766" s="18" t="s">
        <v>1814</v>
      </c>
      <c r="O1766" s="3" t="s">
        <v>14</v>
      </c>
      <c r="P1766" s="2">
        <f>IF(DatosLimpios[[#This Row],[Number of Affected Users]]="six hundred",600,VALUE(DatosLimpios[[#This Row],[Number of Affected Users]]))</f>
        <v>434936</v>
      </c>
      <c r="Q1766" s="2">
        <f>IF(DatosLimpios[[#This Row],[Number of Affected Users]]="six hundred",600,VALUE(DatosLimpios[[#This Row],[Number of Affected Users]]))</f>
        <v>434936</v>
      </c>
      <c r="R1766" s="11">
        <f>DatosLimpios[[#This Row],[Perdida economica UNK]] /DatosLimpios[[#This Row],[Nº de Usuarios Afectados]]</f>
        <v>4.9777438519690254</v>
      </c>
      <c r="S1766" s="11" t="str">
        <f>IF(DatosLimpios[[#This Row],[Perdida $ por Usuario]]&gt;100, "Grave",IF(DatosLimpios[[#This Row],[Perdida $ por Usuario]]&gt;40, "Moderada","Leve"))</f>
        <v>Leve</v>
      </c>
      <c r="T1766" s="1" t="str">
        <f t="shared" si="27"/>
        <v>Hacker Group</v>
      </c>
      <c r="U1766" s="3" t="s">
        <v>52</v>
      </c>
      <c r="V1766" s="3" t="s">
        <v>57</v>
      </c>
      <c r="W1766" s="2">
        <v>24</v>
      </c>
      <c r="X1766" s="2" t="str">
        <f>IF(DatosLimpios[[#This Row],[Incident Resolution Time (in Hours)]]&gt;50,"Tardia",IF(DatosLimpios[[#This Row],[Incident Resolution Time (in Hours)]]&gt;20,"Media","Rapida" ))</f>
        <v>Media</v>
      </c>
    </row>
    <row r="1767" spans="1:24" x14ac:dyDescent="0.25">
      <c r="A1767" s="2">
        <v>1779</v>
      </c>
      <c r="B1767" s="3" t="s">
        <v>71</v>
      </c>
      <c r="C17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67" s="1" t="str">
        <f>IFERROR(VLOOKUP(DatosLimpios[[#This Row],[Paises]], TablaRegiones[],2,FALSE), "Otra")</f>
        <v>Asia</v>
      </c>
      <c r="E1767" s="2">
        <v>2019</v>
      </c>
      <c r="F1767" s="3" t="s">
        <v>63</v>
      </c>
      <c r="G1767" s="2">
        <f xml:space="preserve"> 2025 -DatosLimpios[[#This Row],[Year]]</f>
        <v>6</v>
      </c>
      <c r="H1767" s="1" t="str">
        <f>IF(TRIM(DatosLimpios[[#This Row],[Attack Type]])="","Unknown",PROPER(TRIM(LOWER(DatosLimpios[[#This Row],[Attack Type]]))))</f>
        <v>Malware</v>
      </c>
      <c r="I1767" s="3" t="s">
        <v>23</v>
      </c>
      <c r="J176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67" s="11">
        <v>3361</v>
      </c>
      <c r="L1767" s="11">
        <f>IF(DatosLimpios[[#This Row],[Financial Loss (in Million $) ]]="",0,ABS(DatosLimpios[[#This Row],[Financial Loss (in Million $) ]]))*1000</f>
        <v>3361000</v>
      </c>
      <c r="M1767" s="11" t="str">
        <f>IF(DatosLimpios[[#This Row],[Perdida economica UNK]]&gt;4000000,"Alta", IF(DatosLimpios[[#This Row],[Perdida economica UNK]]&gt;100000,"Media", "Baja"))</f>
        <v>Media</v>
      </c>
      <c r="N1767" s="18" t="s">
        <v>1815</v>
      </c>
      <c r="O1767" s="3" t="s">
        <v>29</v>
      </c>
      <c r="P1767" s="2">
        <f>IF(DatosLimpios[[#This Row],[Number of Affected Users]]="six hundred",600,VALUE(DatosLimpios[[#This Row],[Number of Affected Users]]))</f>
        <v>52191</v>
      </c>
      <c r="Q1767" s="2">
        <f>IF(DatosLimpios[[#This Row],[Number of Affected Users]]="six hundred",600,VALUE(DatosLimpios[[#This Row],[Number of Affected Users]]))</f>
        <v>52191</v>
      </c>
      <c r="R1767" s="11">
        <f>DatosLimpios[[#This Row],[Perdida economica UNK]] /DatosLimpios[[#This Row],[Nº de Usuarios Afectados]]</f>
        <v>64.398076296679506</v>
      </c>
      <c r="S1767" s="11" t="str">
        <f>IF(DatosLimpios[[#This Row],[Perdida $ por Usuario]]&gt;100, "Grave",IF(DatosLimpios[[#This Row],[Perdida $ por Usuario]]&gt;40, "Moderada","Leve"))</f>
        <v>Moderada</v>
      </c>
      <c r="T1767" s="1" t="str">
        <f t="shared" si="27"/>
        <v>Nation-state</v>
      </c>
      <c r="U1767" s="3" t="s">
        <v>25</v>
      </c>
      <c r="V1767" s="3" t="s">
        <v>37</v>
      </c>
      <c r="W1767" s="2">
        <v>72</v>
      </c>
      <c r="X1767" s="2" t="str">
        <f>IF(DatosLimpios[[#This Row],[Incident Resolution Time (in Hours)]]&gt;50,"Tardia",IF(DatosLimpios[[#This Row],[Incident Resolution Time (in Hours)]]&gt;20,"Media","Rapida" ))</f>
        <v>Tardia</v>
      </c>
    </row>
    <row r="1768" spans="1:24" x14ac:dyDescent="0.25">
      <c r="A1768" s="2">
        <v>1780</v>
      </c>
      <c r="B1768" s="3" t="s">
        <v>58</v>
      </c>
      <c r="C17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68" s="1" t="str">
        <f>IFERROR(VLOOKUP(DatosLimpios[[#This Row],[Paises]], TablaRegiones[],2,FALSE), "Otra")</f>
        <v>Oceanía</v>
      </c>
      <c r="E1768" s="2">
        <v>2015</v>
      </c>
      <c r="F1768" s="3" t="s">
        <v>63</v>
      </c>
      <c r="G1768" s="2">
        <f xml:space="preserve"> 2025 -DatosLimpios[[#This Row],[Year]]</f>
        <v>10</v>
      </c>
      <c r="H1768" s="1" t="str">
        <f>IF(TRIM(DatosLimpios[[#This Row],[Attack Type]])="","Unknown",PROPER(TRIM(LOWER(DatosLimpios[[#This Row],[Attack Type]]))))</f>
        <v>Malware</v>
      </c>
      <c r="I1768" s="3" t="s">
        <v>46</v>
      </c>
      <c r="J176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68" s="11">
        <v>824</v>
      </c>
      <c r="L1768" s="11">
        <f>IF(DatosLimpios[[#This Row],[Financial Loss (in Million $) ]]="",0,ABS(DatosLimpios[[#This Row],[Financial Loss (in Million $) ]]))*1000</f>
        <v>824000</v>
      </c>
      <c r="M1768" s="11" t="str">
        <f>IF(DatosLimpios[[#This Row],[Perdida economica UNK]]&gt;4000000,"Alta", IF(DatosLimpios[[#This Row],[Perdida economica UNK]]&gt;100000,"Media", "Baja"))</f>
        <v>Media</v>
      </c>
      <c r="N1768" s="18" t="s">
        <v>1816</v>
      </c>
      <c r="O1768" s="3" t="s">
        <v>33</v>
      </c>
      <c r="P1768" s="2">
        <f>IF(DatosLimpios[[#This Row],[Number of Affected Users]]="six hundred",600,VALUE(DatosLimpios[[#This Row],[Number of Affected Users]]))</f>
        <v>242247</v>
      </c>
      <c r="Q1768" s="2">
        <f>IF(DatosLimpios[[#This Row],[Number of Affected Users]]="six hundred",600,VALUE(DatosLimpios[[#This Row],[Number of Affected Users]]))</f>
        <v>242247</v>
      </c>
      <c r="R1768" s="11">
        <f>DatosLimpios[[#This Row],[Perdida economica UNK]] /DatosLimpios[[#This Row],[Nº de Usuarios Afectados]]</f>
        <v>3.4014869121186226</v>
      </c>
      <c r="S1768" s="11" t="str">
        <f>IF(DatosLimpios[[#This Row],[Perdida $ por Usuario]]&gt;100, "Grave",IF(DatosLimpios[[#This Row],[Perdida $ por Usuario]]&gt;40, "Moderada","Leve"))</f>
        <v>Leve</v>
      </c>
      <c r="T1768" s="1" t="str">
        <f t="shared" si="27"/>
        <v>Insider</v>
      </c>
      <c r="U1768" s="3" t="s">
        <v>34</v>
      </c>
      <c r="V1768" s="3" t="s">
        <v>37</v>
      </c>
      <c r="W1768" s="2">
        <v>29</v>
      </c>
      <c r="X1768" s="2" t="str">
        <f>IF(DatosLimpios[[#This Row],[Incident Resolution Time (in Hours)]]&gt;50,"Tardia",IF(DatosLimpios[[#This Row],[Incident Resolution Time (in Hours)]]&gt;20,"Media","Rapida" ))</f>
        <v>Media</v>
      </c>
    </row>
    <row r="1769" spans="1:24" x14ac:dyDescent="0.25">
      <c r="A1769" s="2">
        <v>1781</v>
      </c>
      <c r="B1769" s="3" t="s">
        <v>66</v>
      </c>
      <c r="C17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69" s="1" t="str">
        <f>IFERROR(VLOOKUP(DatosLimpios[[#This Row],[Paises]], TablaRegiones[],2,FALSE), "Otra")</f>
        <v>América</v>
      </c>
      <c r="E1769" s="2">
        <v>2020</v>
      </c>
      <c r="F1769" s="3" t="s">
        <v>50</v>
      </c>
      <c r="G1769" s="2">
        <f xml:space="preserve"> 2025 -DatosLimpios[[#This Row],[Year]]</f>
        <v>5</v>
      </c>
      <c r="H1769" s="1" t="str">
        <f>IF(TRIM(DatosLimpios[[#This Row],[Attack Type]])="","Unknown",PROPER(TRIM(LOWER(DatosLimpios[[#This Row],[Attack Type]]))))</f>
        <v>Phishing</v>
      </c>
      <c r="I1769" s="3" t="s">
        <v>46</v>
      </c>
      <c r="J176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69" s="11">
        <v>345</v>
      </c>
      <c r="L1769" s="11">
        <f>IF(DatosLimpios[[#This Row],[Financial Loss (in Million $) ]]="",0,ABS(DatosLimpios[[#This Row],[Financial Loss (in Million $) ]]))*1000</f>
        <v>345000</v>
      </c>
      <c r="M1769" s="11" t="str">
        <f>IF(DatosLimpios[[#This Row],[Perdida economica UNK]]&gt;4000000,"Alta", IF(DatosLimpios[[#This Row],[Perdida economica UNK]]&gt;100000,"Media", "Baja"))</f>
        <v>Media</v>
      </c>
      <c r="N1769" s="18" t="s">
        <v>1817</v>
      </c>
      <c r="O1769" s="3" t="s">
        <v>33</v>
      </c>
      <c r="P1769" s="2">
        <f>IF(DatosLimpios[[#This Row],[Number of Affected Users]]="six hundred",600,VALUE(DatosLimpios[[#This Row],[Number of Affected Users]]))</f>
        <v>372427</v>
      </c>
      <c r="Q1769" s="2">
        <f>IF(DatosLimpios[[#This Row],[Number of Affected Users]]="six hundred",600,VALUE(DatosLimpios[[#This Row],[Number of Affected Users]]))</f>
        <v>372427</v>
      </c>
      <c r="R1769" s="11">
        <f>DatosLimpios[[#This Row],[Perdida economica UNK]] /DatosLimpios[[#This Row],[Nº de Usuarios Afectados]]</f>
        <v>0.92635603755903839</v>
      </c>
      <c r="S1769" s="11" t="str">
        <f>IF(DatosLimpios[[#This Row],[Perdida $ por Usuario]]&gt;100, "Grave",IF(DatosLimpios[[#This Row],[Perdida $ por Usuario]]&gt;40, "Moderada","Leve"))</f>
        <v>Leve</v>
      </c>
      <c r="T1769" s="1" t="str">
        <f t="shared" si="27"/>
        <v>Insider</v>
      </c>
      <c r="U1769" s="3" t="s">
        <v>25</v>
      </c>
      <c r="V1769" s="3" t="s">
        <v>16</v>
      </c>
      <c r="W1769" s="2">
        <v>72</v>
      </c>
      <c r="X1769" s="2" t="str">
        <f>IF(DatosLimpios[[#This Row],[Incident Resolution Time (in Hours)]]&gt;50,"Tardia",IF(DatosLimpios[[#This Row],[Incident Resolution Time (in Hours)]]&gt;20,"Media","Rapida" ))</f>
        <v>Tardia</v>
      </c>
    </row>
    <row r="1770" spans="1:24" x14ac:dyDescent="0.25">
      <c r="A1770" s="2">
        <v>1782</v>
      </c>
      <c r="B1770" s="3" t="s">
        <v>66</v>
      </c>
      <c r="C17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70" s="1" t="str">
        <f>IFERROR(VLOOKUP(DatosLimpios[[#This Row],[Paises]], TablaRegiones[],2,FALSE), "Otra")</f>
        <v>América</v>
      </c>
      <c r="E1770" s="2">
        <v>2021</v>
      </c>
      <c r="F1770" s="3" t="s">
        <v>17</v>
      </c>
      <c r="G1770" s="2">
        <f xml:space="preserve"> 2025 -DatosLimpios[[#This Row],[Year]]</f>
        <v>4</v>
      </c>
      <c r="H1770" s="1" t="str">
        <f>IF(TRIM(DatosLimpios[[#This Row],[Attack Type]])="","Unknown",PROPER(TRIM(LOWER(DatosLimpios[[#This Row],[Attack Type]]))))</f>
        <v>Ransomware</v>
      </c>
      <c r="I1770" s="3" t="s">
        <v>47</v>
      </c>
      <c r="J177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70" s="11">
        <v>6725</v>
      </c>
      <c r="L1770" s="11">
        <f>IF(DatosLimpios[[#This Row],[Financial Loss (in Million $) ]]="",0,ABS(DatosLimpios[[#This Row],[Financial Loss (in Million $) ]]))*1000</f>
        <v>6725000</v>
      </c>
      <c r="M1770" s="11" t="str">
        <f>IF(DatosLimpios[[#This Row],[Perdida economica UNK]]&gt;4000000,"Alta", IF(DatosLimpios[[#This Row],[Perdida economica UNK]]&gt;100000,"Media", "Baja"))</f>
        <v>Alta</v>
      </c>
      <c r="N1770" s="18" t="s">
        <v>1818</v>
      </c>
      <c r="O1770" s="3" t="s">
        <v>29</v>
      </c>
      <c r="P1770" s="2">
        <f>IF(DatosLimpios[[#This Row],[Number of Affected Users]]="six hundred",600,VALUE(DatosLimpios[[#This Row],[Number of Affected Users]]))</f>
        <v>796351</v>
      </c>
      <c r="Q1770" s="2">
        <f>IF(DatosLimpios[[#This Row],[Number of Affected Users]]="six hundred",600,VALUE(DatosLimpios[[#This Row],[Number of Affected Users]]))</f>
        <v>796351</v>
      </c>
      <c r="R1770" s="11">
        <f>DatosLimpios[[#This Row],[Perdida economica UNK]] /DatosLimpios[[#This Row],[Nº de Usuarios Afectados]]</f>
        <v>8.4447687012385249</v>
      </c>
      <c r="S1770" s="11" t="str">
        <f>IF(DatosLimpios[[#This Row],[Perdida $ por Usuario]]&gt;100, "Grave",IF(DatosLimpios[[#This Row],[Perdida $ por Usuario]]&gt;40, "Moderada","Leve"))</f>
        <v>Leve</v>
      </c>
      <c r="T1770" s="1" t="str">
        <f t="shared" si="27"/>
        <v>Nation-state</v>
      </c>
      <c r="U1770" s="3" t="s">
        <v>25</v>
      </c>
      <c r="V1770" s="3" t="s">
        <v>31</v>
      </c>
      <c r="W1770" s="2">
        <v>21</v>
      </c>
      <c r="X1770" s="2" t="str">
        <f>IF(DatosLimpios[[#This Row],[Incident Resolution Time (in Hours)]]&gt;50,"Tardia",IF(DatosLimpios[[#This Row],[Incident Resolution Time (in Hours)]]&gt;20,"Media","Rapida" ))</f>
        <v>Media</v>
      </c>
    </row>
    <row r="1771" spans="1:24" x14ac:dyDescent="0.25">
      <c r="A1771" s="2">
        <v>1783</v>
      </c>
      <c r="B1771" s="3" t="s">
        <v>71</v>
      </c>
      <c r="C17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71" s="1" t="str">
        <f>IFERROR(VLOOKUP(DatosLimpios[[#This Row],[Paises]], TablaRegiones[],2,FALSE), "Otra")</f>
        <v>Asia</v>
      </c>
      <c r="E1771" s="2">
        <v>2020</v>
      </c>
      <c r="F1771" s="3" t="s">
        <v>42</v>
      </c>
      <c r="G1771" s="2">
        <f xml:space="preserve"> 2025 -DatosLimpios[[#This Row],[Year]]</f>
        <v>5</v>
      </c>
      <c r="H1771" s="1" t="str">
        <f>IF(TRIM(DatosLimpios[[#This Row],[Attack Type]])="","Unknown",PROPER(TRIM(LOWER(DatosLimpios[[#This Row],[Attack Type]]))))</f>
        <v>Sql Injection</v>
      </c>
      <c r="I1771" s="3" t="s">
        <v>27</v>
      </c>
      <c r="J177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71" s="11">
        <v>3829</v>
      </c>
      <c r="L1771" s="11">
        <f>IF(DatosLimpios[[#This Row],[Financial Loss (in Million $) ]]="",0,ABS(DatosLimpios[[#This Row],[Financial Loss (in Million $) ]]))*1000</f>
        <v>3829000</v>
      </c>
      <c r="M1771" s="11" t="str">
        <f>IF(DatosLimpios[[#This Row],[Perdida economica UNK]]&gt;4000000,"Alta", IF(DatosLimpios[[#This Row],[Perdida economica UNK]]&gt;100000,"Media", "Baja"))</f>
        <v>Media</v>
      </c>
      <c r="N1771" s="18" t="s">
        <v>1819</v>
      </c>
      <c r="O1771" s="3" t="s">
        <v>14</v>
      </c>
      <c r="P1771" s="2">
        <f>IF(DatosLimpios[[#This Row],[Number of Affected Users]]="six hundred",600,VALUE(DatosLimpios[[#This Row],[Number of Affected Users]]))</f>
        <v>505831</v>
      </c>
      <c r="Q1771" s="2">
        <f>IF(DatosLimpios[[#This Row],[Number of Affected Users]]="six hundred",600,VALUE(DatosLimpios[[#This Row],[Number of Affected Users]]))</f>
        <v>505831</v>
      </c>
      <c r="R1771" s="11">
        <f>DatosLimpios[[#This Row],[Perdida economica UNK]] /DatosLimpios[[#This Row],[Nº de Usuarios Afectados]]</f>
        <v>7.569721903165286</v>
      </c>
      <c r="S1771" s="11" t="str">
        <f>IF(DatosLimpios[[#This Row],[Perdida $ por Usuario]]&gt;100, "Grave",IF(DatosLimpios[[#This Row],[Perdida $ por Usuario]]&gt;40, "Moderada","Leve"))</f>
        <v>Leve</v>
      </c>
      <c r="T1771" s="1" t="str">
        <f t="shared" si="27"/>
        <v>Hacker Group</v>
      </c>
      <c r="U1771" s="3" t="s">
        <v>34</v>
      </c>
      <c r="V1771" s="3" t="s">
        <v>57</v>
      </c>
      <c r="W1771" s="2">
        <v>40</v>
      </c>
      <c r="X1771" s="2" t="str">
        <f>IF(DatosLimpios[[#This Row],[Incident Resolution Time (in Hours)]]&gt;50,"Tardia",IF(DatosLimpios[[#This Row],[Incident Resolution Time (in Hours)]]&gt;20,"Media","Rapida" ))</f>
        <v>Media</v>
      </c>
    </row>
    <row r="1772" spans="1:24" x14ac:dyDescent="0.25">
      <c r="A1772" s="2">
        <v>1784</v>
      </c>
      <c r="B1772" s="3" t="s">
        <v>32</v>
      </c>
      <c r="C17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772" s="1" t="str">
        <f>IFERROR(VLOOKUP(DatosLimpios[[#This Row],[Paises]], TablaRegiones[],2,FALSE), "Otra")</f>
        <v>Europa</v>
      </c>
      <c r="E1772" s="2">
        <v>2020</v>
      </c>
      <c r="F1772" s="3" t="s">
        <v>63</v>
      </c>
      <c r="G1772" s="2">
        <f xml:space="preserve"> 2025 -DatosLimpios[[#This Row],[Year]]</f>
        <v>5</v>
      </c>
      <c r="H1772" s="1" t="str">
        <f>IF(TRIM(DatosLimpios[[#This Row],[Attack Type]])="","Unknown",PROPER(TRIM(LOWER(DatosLimpios[[#This Row],[Attack Type]]))))</f>
        <v>Malware</v>
      </c>
      <c r="I1772" s="3" t="s">
        <v>69</v>
      </c>
      <c r="J177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72" s="11">
        <v>3259</v>
      </c>
      <c r="L1772" s="11">
        <f>IF(DatosLimpios[[#This Row],[Financial Loss (in Million $) ]]="",0,ABS(DatosLimpios[[#This Row],[Financial Loss (in Million $) ]]))*1000</f>
        <v>3259000</v>
      </c>
      <c r="M1772" s="11" t="str">
        <f>IF(DatosLimpios[[#This Row],[Perdida economica UNK]]&gt;4000000,"Alta", IF(DatosLimpios[[#This Row],[Perdida economica UNK]]&gt;100000,"Media", "Baja"))</f>
        <v>Media</v>
      </c>
      <c r="N1772" s="18" t="s">
        <v>1820</v>
      </c>
      <c r="O1772" s="3" t="s">
        <v>33</v>
      </c>
      <c r="P1772" s="2">
        <f>IF(DatosLimpios[[#This Row],[Number of Affected Users]]="six hundred",600,VALUE(DatosLimpios[[#This Row],[Number of Affected Users]]))</f>
        <v>743344</v>
      </c>
      <c r="Q1772" s="2">
        <f>IF(DatosLimpios[[#This Row],[Number of Affected Users]]="six hundred",600,VALUE(DatosLimpios[[#This Row],[Number of Affected Users]]))</f>
        <v>743344</v>
      </c>
      <c r="R1772" s="11">
        <f>DatosLimpios[[#This Row],[Perdida economica UNK]] /DatosLimpios[[#This Row],[Nº de Usuarios Afectados]]</f>
        <v>4.3842420198454555</v>
      </c>
      <c r="S1772" s="11" t="str">
        <f>IF(DatosLimpios[[#This Row],[Perdida $ por Usuario]]&gt;100, "Grave",IF(DatosLimpios[[#This Row],[Perdida $ por Usuario]]&gt;40, "Moderada","Leve"))</f>
        <v>Leve</v>
      </c>
      <c r="T1772" s="1" t="str">
        <f t="shared" si="27"/>
        <v>Insider</v>
      </c>
      <c r="U1772" s="3" t="s">
        <v>52</v>
      </c>
      <c r="V1772" s="3" t="s">
        <v>16</v>
      </c>
      <c r="W1772" s="2">
        <v>4</v>
      </c>
      <c r="X1772" s="2" t="str">
        <f>IF(DatosLimpios[[#This Row],[Incident Resolution Time (in Hours)]]&gt;50,"Tardia",IF(DatosLimpios[[#This Row],[Incident Resolution Time (in Hours)]]&gt;20,"Media","Rapida" ))</f>
        <v>Rapida</v>
      </c>
    </row>
    <row r="1773" spans="1:24" x14ac:dyDescent="0.25">
      <c r="A1773" s="2">
        <v>1785</v>
      </c>
      <c r="B1773" s="3" t="s">
        <v>10</v>
      </c>
      <c r="C17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73" s="1" t="str">
        <f>IFERROR(VLOOKUP(DatosLimpios[[#This Row],[Paises]], TablaRegiones[],2,FALSE), "Otra")</f>
        <v>Asia</v>
      </c>
      <c r="E1773" s="2">
        <v>2017</v>
      </c>
      <c r="F1773" s="3" t="s">
        <v>50</v>
      </c>
      <c r="G1773" s="2">
        <f xml:space="preserve"> 2025 -DatosLimpios[[#This Row],[Year]]</f>
        <v>8</v>
      </c>
      <c r="H1773" s="1" t="str">
        <f>IF(TRIM(DatosLimpios[[#This Row],[Attack Type]])="","Unknown",PROPER(TRIM(LOWER(DatosLimpios[[#This Row],[Attack Type]]))))</f>
        <v>Phishing</v>
      </c>
      <c r="I1773" s="3" t="s">
        <v>47</v>
      </c>
      <c r="J177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73" s="11">
        <v>704</v>
      </c>
      <c r="L1773" s="11">
        <f>IF(DatosLimpios[[#This Row],[Financial Loss (in Million $) ]]="",0,ABS(DatosLimpios[[#This Row],[Financial Loss (in Million $) ]]))*1000</f>
        <v>704000</v>
      </c>
      <c r="M1773" s="11" t="str">
        <f>IF(DatosLimpios[[#This Row],[Perdida economica UNK]]&gt;4000000,"Alta", IF(DatosLimpios[[#This Row],[Perdida economica UNK]]&gt;100000,"Media", "Baja"))</f>
        <v>Media</v>
      </c>
      <c r="N1773" s="18" t="s">
        <v>1821</v>
      </c>
      <c r="O1773" s="3" t="s">
        <v>36</v>
      </c>
      <c r="P1773" s="2">
        <f>IF(DatosLimpios[[#This Row],[Number of Affected Users]]="six hundred",600,VALUE(DatosLimpios[[#This Row],[Number of Affected Users]]))</f>
        <v>651809</v>
      </c>
      <c r="Q1773" s="2">
        <f>IF(DatosLimpios[[#This Row],[Number of Affected Users]]="six hundred",600,VALUE(DatosLimpios[[#This Row],[Number of Affected Users]]))</f>
        <v>651809</v>
      </c>
      <c r="R1773" s="11">
        <f>DatosLimpios[[#This Row],[Perdida economica UNK]] /DatosLimpios[[#This Row],[Nº de Usuarios Afectados]]</f>
        <v>1.0800710023948734</v>
      </c>
      <c r="S1773" s="11" t="str">
        <f>IF(DatosLimpios[[#This Row],[Perdida $ por Usuario]]&gt;100, "Grave",IF(DatosLimpios[[#This Row],[Perdida $ por Usuario]]&gt;40, "Moderada","Leve"))</f>
        <v>Leve</v>
      </c>
      <c r="T1773" s="1" t="str">
        <f t="shared" si="27"/>
        <v>Unknown</v>
      </c>
      <c r="U1773" s="3" t="s">
        <v>15</v>
      </c>
      <c r="V1773" s="3" t="s">
        <v>49</v>
      </c>
      <c r="W1773" s="2">
        <v>17</v>
      </c>
      <c r="X1773" s="2" t="str">
        <f>IF(DatosLimpios[[#This Row],[Incident Resolution Time (in Hours)]]&gt;50,"Tardia",IF(DatosLimpios[[#This Row],[Incident Resolution Time (in Hours)]]&gt;20,"Media","Rapida" ))</f>
        <v>Rapida</v>
      </c>
    </row>
    <row r="1774" spans="1:24" x14ac:dyDescent="0.25">
      <c r="A1774" s="2">
        <v>1786</v>
      </c>
      <c r="B1774" s="3" t="s">
        <v>66</v>
      </c>
      <c r="C17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74" s="1" t="str">
        <f>IFERROR(VLOOKUP(DatosLimpios[[#This Row],[Paises]], TablaRegiones[],2,FALSE), "Otra")</f>
        <v>América</v>
      </c>
      <c r="E1774" s="2">
        <v>2023</v>
      </c>
      <c r="F1774" s="3" t="s">
        <v>42</v>
      </c>
      <c r="G1774" s="2">
        <f xml:space="preserve"> 2025 -DatosLimpios[[#This Row],[Year]]</f>
        <v>2</v>
      </c>
      <c r="H1774" s="1" t="str">
        <f>IF(TRIM(DatosLimpios[[#This Row],[Attack Type]])="","Unknown",PROPER(TRIM(LOWER(DatosLimpios[[#This Row],[Attack Type]]))))</f>
        <v>Sql Injection</v>
      </c>
      <c r="I1774" s="3" t="s">
        <v>27</v>
      </c>
      <c r="J177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74" s="11">
        <v>3154</v>
      </c>
      <c r="L1774" s="11">
        <f>IF(DatosLimpios[[#This Row],[Financial Loss (in Million $) ]]="",0,ABS(DatosLimpios[[#This Row],[Financial Loss (in Million $) ]]))*1000</f>
        <v>3154000</v>
      </c>
      <c r="M1774" s="11" t="str">
        <f>IF(DatosLimpios[[#This Row],[Perdida economica UNK]]&gt;4000000,"Alta", IF(DatosLimpios[[#This Row],[Perdida economica UNK]]&gt;100000,"Media", "Baja"))</f>
        <v>Media</v>
      </c>
      <c r="N1774" s="18" t="s">
        <v>1822</v>
      </c>
      <c r="O1774" s="3" t="s">
        <v>33</v>
      </c>
      <c r="P1774" s="2">
        <f>IF(DatosLimpios[[#This Row],[Number of Affected Users]]="six hundred",600,VALUE(DatosLimpios[[#This Row],[Number of Affected Users]]))</f>
        <v>839281</v>
      </c>
      <c r="Q1774" s="2">
        <f>IF(DatosLimpios[[#This Row],[Number of Affected Users]]="six hundred",600,VALUE(DatosLimpios[[#This Row],[Number of Affected Users]]))</f>
        <v>839281</v>
      </c>
      <c r="R1774" s="11">
        <f>DatosLimpios[[#This Row],[Perdida economica UNK]] /DatosLimpios[[#This Row],[Nº de Usuarios Afectados]]</f>
        <v>3.7579785554540135</v>
      </c>
      <c r="S1774" s="11" t="str">
        <f>IF(DatosLimpios[[#This Row],[Perdida $ por Usuario]]&gt;100, "Grave",IF(DatosLimpios[[#This Row],[Perdida $ por Usuario]]&gt;40, "Moderada","Leve"))</f>
        <v>Leve</v>
      </c>
      <c r="T1774" s="1" t="str">
        <f t="shared" si="27"/>
        <v>Insider</v>
      </c>
      <c r="U1774" s="3" t="s">
        <v>25</v>
      </c>
      <c r="V1774" s="3" t="s">
        <v>57</v>
      </c>
      <c r="W1774" s="2">
        <v>25</v>
      </c>
      <c r="X1774" s="2" t="str">
        <f>IF(DatosLimpios[[#This Row],[Incident Resolution Time (in Hours)]]&gt;50,"Tardia",IF(DatosLimpios[[#This Row],[Incident Resolution Time (in Hours)]]&gt;20,"Media","Rapida" ))</f>
        <v>Media</v>
      </c>
    </row>
    <row r="1775" spans="1:24" x14ac:dyDescent="0.25">
      <c r="A1775" s="2">
        <v>1787</v>
      </c>
      <c r="B1775" s="3" t="s">
        <v>66</v>
      </c>
      <c r="C17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75" s="1" t="str">
        <f>IFERROR(VLOOKUP(DatosLimpios[[#This Row],[Paises]], TablaRegiones[],2,FALSE), "Otra")</f>
        <v>América</v>
      </c>
      <c r="E1775" s="2">
        <v>2018</v>
      </c>
      <c r="F1775" s="3" t="s">
        <v>42</v>
      </c>
      <c r="G1775" s="2">
        <f xml:space="preserve"> 2025 -DatosLimpios[[#This Row],[Year]]</f>
        <v>7</v>
      </c>
      <c r="H1775" s="1" t="str">
        <f>IF(TRIM(DatosLimpios[[#This Row],[Attack Type]])="","Unknown",PROPER(TRIM(LOWER(DatosLimpios[[#This Row],[Attack Type]]))))</f>
        <v>Sql Injection</v>
      </c>
      <c r="I1775" s="3" t="s">
        <v>18</v>
      </c>
      <c r="J177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75" s="11">
        <v>8479</v>
      </c>
      <c r="L1775" s="11">
        <f>IF(DatosLimpios[[#This Row],[Financial Loss (in Million $) ]]="",0,ABS(DatosLimpios[[#This Row],[Financial Loss (in Million $) ]]))*1000</f>
        <v>8479000</v>
      </c>
      <c r="M1775" s="11" t="str">
        <f>IF(DatosLimpios[[#This Row],[Perdida economica UNK]]&gt;4000000,"Alta", IF(DatosLimpios[[#This Row],[Perdida economica UNK]]&gt;100000,"Media", "Baja"))</f>
        <v>Alta</v>
      </c>
      <c r="N1775" s="18" t="s">
        <v>1823</v>
      </c>
      <c r="O1775" s="3" t="s">
        <v>33</v>
      </c>
      <c r="P1775" s="2">
        <f>IF(DatosLimpios[[#This Row],[Number of Affected Users]]="six hundred",600,VALUE(DatosLimpios[[#This Row],[Number of Affected Users]]))</f>
        <v>99876</v>
      </c>
      <c r="Q1775" s="2">
        <f>IF(DatosLimpios[[#This Row],[Number of Affected Users]]="six hundred",600,VALUE(DatosLimpios[[#This Row],[Number of Affected Users]]))</f>
        <v>99876</v>
      </c>
      <c r="R1775" s="11">
        <f>DatosLimpios[[#This Row],[Perdida economica UNK]] /DatosLimpios[[#This Row],[Nº de Usuarios Afectados]]</f>
        <v>84.895270134967362</v>
      </c>
      <c r="S1775" s="11" t="str">
        <f>IF(DatosLimpios[[#This Row],[Perdida $ por Usuario]]&gt;100, "Grave",IF(DatosLimpios[[#This Row],[Perdida $ por Usuario]]&gt;40, "Moderada","Leve"))</f>
        <v>Moderada</v>
      </c>
      <c r="T1775" s="1" t="str">
        <f t="shared" si="27"/>
        <v>Insider</v>
      </c>
      <c r="U1775" s="3" t="s">
        <v>15</v>
      </c>
      <c r="V1775" s="3" t="s">
        <v>49</v>
      </c>
      <c r="W1775" s="2">
        <v>56</v>
      </c>
      <c r="X1775" s="2" t="str">
        <f>IF(DatosLimpios[[#This Row],[Incident Resolution Time (in Hours)]]&gt;50,"Tardia",IF(DatosLimpios[[#This Row],[Incident Resolution Time (in Hours)]]&gt;20,"Media","Rapida" ))</f>
        <v>Tardia</v>
      </c>
    </row>
    <row r="1776" spans="1:24" x14ac:dyDescent="0.25">
      <c r="A1776" s="2">
        <v>1788</v>
      </c>
      <c r="B1776" s="3" t="s">
        <v>26</v>
      </c>
      <c r="C17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76" s="1" t="str">
        <f>IFERROR(VLOOKUP(DatosLimpios[[#This Row],[Paises]], TablaRegiones[],2,FALSE), "Otra")</f>
        <v>Europa</v>
      </c>
      <c r="E1776" s="2">
        <v>2016</v>
      </c>
      <c r="F1776" s="3" t="s">
        <v>42</v>
      </c>
      <c r="G1776" s="2">
        <f xml:space="preserve"> 2025 -DatosLimpios[[#This Row],[Year]]</f>
        <v>9</v>
      </c>
      <c r="H1776" s="1" t="str">
        <f>IF(TRIM(DatosLimpios[[#This Row],[Attack Type]])="","Unknown",PROPER(TRIM(LOWER(DatosLimpios[[#This Row],[Attack Type]]))))</f>
        <v>Sql Injection</v>
      </c>
      <c r="I1776" s="3" t="s">
        <v>27</v>
      </c>
      <c r="J177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76" s="11">
        <v>9839</v>
      </c>
      <c r="L1776" s="11">
        <f>IF(DatosLimpios[[#This Row],[Financial Loss (in Million $) ]]="",0,ABS(DatosLimpios[[#This Row],[Financial Loss (in Million $) ]]))*1000</f>
        <v>9839000</v>
      </c>
      <c r="M1776" s="11" t="str">
        <f>IF(DatosLimpios[[#This Row],[Perdida economica UNK]]&gt;4000000,"Alta", IF(DatosLimpios[[#This Row],[Perdida economica UNK]]&gt;100000,"Media", "Baja"))</f>
        <v>Alta</v>
      </c>
      <c r="N1776" s="18" t="s">
        <v>1824</v>
      </c>
      <c r="O1776" s="3" t="s">
        <v>33</v>
      </c>
      <c r="P1776" s="2">
        <f>IF(DatosLimpios[[#This Row],[Number of Affected Users]]="six hundred",600,VALUE(DatosLimpios[[#This Row],[Number of Affected Users]]))</f>
        <v>836521</v>
      </c>
      <c r="Q1776" s="2">
        <f>IF(DatosLimpios[[#This Row],[Number of Affected Users]]="six hundred",600,VALUE(DatosLimpios[[#This Row],[Number of Affected Users]]))</f>
        <v>836521</v>
      </c>
      <c r="R1776" s="11">
        <f>DatosLimpios[[#This Row],[Perdida economica UNK]] /DatosLimpios[[#This Row],[Nº de Usuarios Afectados]]</f>
        <v>11.761808729248877</v>
      </c>
      <c r="S1776" s="11" t="str">
        <f>IF(DatosLimpios[[#This Row],[Perdida $ por Usuario]]&gt;100, "Grave",IF(DatosLimpios[[#This Row],[Perdida $ por Usuario]]&gt;40, "Moderada","Leve"))</f>
        <v>Leve</v>
      </c>
      <c r="T1776" s="1" t="str">
        <f t="shared" si="27"/>
        <v>Insider</v>
      </c>
      <c r="U1776" s="3" t="s">
        <v>25</v>
      </c>
      <c r="V1776" s="3" t="s">
        <v>49</v>
      </c>
      <c r="W1776" s="2">
        <v>19</v>
      </c>
      <c r="X1776" s="2" t="str">
        <f>IF(DatosLimpios[[#This Row],[Incident Resolution Time (in Hours)]]&gt;50,"Tardia",IF(DatosLimpios[[#This Row],[Incident Resolution Time (in Hours)]]&gt;20,"Media","Rapida" ))</f>
        <v>Rapida</v>
      </c>
    </row>
    <row r="1777" spans="1:24" x14ac:dyDescent="0.25">
      <c r="A1777" s="2">
        <v>1789</v>
      </c>
      <c r="B1777" s="3" t="s">
        <v>71</v>
      </c>
      <c r="C17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77" s="1" t="str">
        <f>IFERROR(VLOOKUP(DatosLimpios[[#This Row],[Paises]], TablaRegiones[],2,FALSE), "Otra")</f>
        <v>Asia</v>
      </c>
      <c r="E1777" s="2">
        <v>2022</v>
      </c>
      <c r="F1777" s="3" t="s">
        <v>42</v>
      </c>
      <c r="G1777" s="2">
        <f xml:space="preserve"> 2025 -DatosLimpios[[#This Row],[Year]]</f>
        <v>3</v>
      </c>
      <c r="H1777" s="1" t="str">
        <f>IF(TRIM(DatosLimpios[[#This Row],[Attack Type]])="","Unknown",PROPER(TRIM(LOWER(DatosLimpios[[#This Row],[Attack Type]]))))</f>
        <v>Sql Injection</v>
      </c>
      <c r="I1777" s="3" t="s">
        <v>18</v>
      </c>
      <c r="J177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77" s="11">
        <v>4373</v>
      </c>
      <c r="L1777" s="11">
        <f>IF(DatosLimpios[[#This Row],[Financial Loss (in Million $) ]]="",0,ABS(DatosLimpios[[#This Row],[Financial Loss (in Million $) ]]))*1000</f>
        <v>4373000</v>
      </c>
      <c r="M1777" s="11" t="str">
        <f>IF(DatosLimpios[[#This Row],[Perdida economica UNK]]&gt;4000000,"Alta", IF(DatosLimpios[[#This Row],[Perdida economica UNK]]&gt;100000,"Media", "Baja"))</f>
        <v>Alta</v>
      </c>
      <c r="N1777" s="18" t="s">
        <v>1825</v>
      </c>
      <c r="O1777" s="3" t="s">
        <v>29</v>
      </c>
      <c r="P1777" s="2">
        <f>IF(DatosLimpios[[#This Row],[Number of Affected Users]]="six hundred",600,VALUE(DatosLimpios[[#This Row],[Number of Affected Users]]))</f>
        <v>392831</v>
      </c>
      <c r="Q1777" s="2">
        <f>IF(DatosLimpios[[#This Row],[Number of Affected Users]]="six hundred",600,VALUE(DatosLimpios[[#This Row],[Number of Affected Users]]))</f>
        <v>392831</v>
      </c>
      <c r="R1777" s="11">
        <f>DatosLimpios[[#This Row],[Perdida economica UNK]] /DatosLimpios[[#This Row],[Nº de Usuarios Afectados]]</f>
        <v>11.1320135121719</v>
      </c>
      <c r="S1777" s="11" t="str">
        <f>IF(DatosLimpios[[#This Row],[Perdida $ por Usuario]]&gt;100, "Grave",IF(DatosLimpios[[#This Row],[Perdida $ por Usuario]]&gt;40, "Moderada","Leve"))</f>
        <v>Leve</v>
      </c>
      <c r="T1777" s="1" t="str">
        <f t="shared" si="27"/>
        <v>Nation-state</v>
      </c>
      <c r="U1777" s="3" t="s">
        <v>25</v>
      </c>
      <c r="V1777" s="3" t="s">
        <v>31</v>
      </c>
      <c r="W1777" s="2">
        <v>71</v>
      </c>
      <c r="X1777" s="2" t="str">
        <f>IF(DatosLimpios[[#This Row],[Incident Resolution Time (in Hours)]]&gt;50,"Tardia",IF(DatosLimpios[[#This Row],[Incident Resolution Time (in Hours)]]&gt;20,"Media","Rapida" ))</f>
        <v>Tardia</v>
      </c>
    </row>
    <row r="1778" spans="1:24" x14ac:dyDescent="0.25">
      <c r="A1778" s="2">
        <v>1790</v>
      </c>
      <c r="B1778" s="3" t="s">
        <v>10</v>
      </c>
      <c r="C17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78" s="1" t="str">
        <f>IFERROR(VLOOKUP(DatosLimpios[[#This Row],[Paises]], TablaRegiones[],2,FALSE), "Otra")</f>
        <v>Asia</v>
      </c>
      <c r="E1778" s="2">
        <v>2015</v>
      </c>
      <c r="F1778" s="3" t="s">
        <v>17</v>
      </c>
      <c r="G1778" s="2">
        <f xml:space="preserve"> 2025 -DatosLimpios[[#This Row],[Year]]</f>
        <v>10</v>
      </c>
      <c r="H1778" s="1" t="str">
        <f>IF(TRIM(DatosLimpios[[#This Row],[Attack Type]])="","Unknown",PROPER(TRIM(LOWER(DatosLimpios[[#This Row],[Attack Type]]))))</f>
        <v>Ransomware</v>
      </c>
      <c r="I1778" s="3" t="s">
        <v>69</v>
      </c>
      <c r="J177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78" s="11">
        <v>8688</v>
      </c>
      <c r="L1778" s="11">
        <f>IF(DatosLimpios[[#This Row],[Financial Loss (in Million $) ]]="",0,ABS(DatosLimpios[[#This Row],[Financial Loss (in Million $) ]]))*1000</f>
        <v>8688000</v>
      </c>
      <c r="M1778" s="11" t="str">
        <f>IF(DatosLimpios[[#This Row],[Perdida economica UNK]]&gt;4000000,"Alta", IF(DatosLimpios[[#This Row],[Perdida economica UNK]]&gt;100000,"Media", "Baja"))</f>
        <v>Alta</v>
      </c>
      <c r="N1778" s="18" t="s">
        <v>1826</v>
      </c>
      <c r="O1778" s="3" t="s">
        <v>36</v>
      </c>
      <c r="P1778" s="2">
        <f>IF(DatosLimpios[[#This Row],[Number of Affected Users]]="six hundred",600,VALUE(DatosLimpios[[#This Row],[Number of Affected Users]]))</f>
        <v>99312</v>
      </c>
      <c r="Q1778" s="2">
        <f>IF(DatosLimpios[[#This Row],[Number of Affected Users]]="six hundred",600,VALUE(DatosLimpios[[#This Row],[Number of Affected Users]]))</f>
        <v>99312</v>
      </c>
      <c r="R1778" s="11">
        <f>DatosLimpios[[#This Row],[Perdida economica UNK]] /DatosLimpios[[#This Row],[Nº de Usuarios Afectados]]</f>
        <v>87.481875302078294</v>
      </c>
      <c r="S1778" s="11" t="str">
        <f>IF(DatosLimpios[[#This Row],[Perdida $ por Usuario]]&gt;100, "Grave",IF(DatosLimpios[[#This Row],[Perdida $ por Usuario]]&gt;40, "Moderada","Leve"))</f>
        <v>Moderada</v>
      </c>
      <c r="T1778" s="1" t="str">
        <f t="shared" si="27"/>
        <v>Unknown</v>
      </c>
      <c r="U1778" s="3" t="s">
        <v>52</v>
      </c>
      <c r="V1778" s="3" t="s">
        <v>31</v>
      </c>
      <c r="W1778" s="2">
        <v>60</v>
      </c>
      <c r="X1778" s="2" t="str">
        <f>IF(DatosLimpios[[#This Row],[Incident Resolution Time (in Hours)]]&gt;50,"Tardia",IF(DatosLimpios[[#This Row],[Incident Resolution Time (in Hours)]]&gt;20,"Media","Rapida" ))</f>
        <v>Tardia</v>
      </c>
    </row>
    <row r="1779" spans="1:24" x14ac:dyDescent="0.25">
      <c r="A1779" s="2">
        <v>1791</v>
      </c>
      <c r="B1779" s="3" t="s">
        <v>71</v>
      </c>
      <c r="C17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779" s="1" t="str">
        <f>IFERROR(VLOOKUP(DatosLimpios[[#This Row],[Paises]], TablaRegiones[],2,FALSE), "Otra")</f>
        <v>Asia</v>
      </c>
      <c r="E1779" s="2">
        <v>2017</v>
      </c>
      <c r="F1779" s="3" t="s">
        <v>63</v>
      </c>
      <c r="G1779" s="2">
        <f xml:space="preserve"> 2025 -DatosLimpios[[#This Row],[Year]]</f>
        <v>8</v>
      </c>
      <c r="H1779" s="1" t="str">
        <f>IF(TRIM(DatosLimpios[[#This Row],[Attack Type]])="","Unknown",PROPER(TRIM(LOWER(DatosLimpios[[#This Row],[Attack Type]]))))</f>
        <v>Malware</v>
      </c>
      <c r="I1779" s="3" t="s">
        <v>12</v>
      </c>
      <c r="J177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79" s="11">
        <v>2624</v>
      </c>
      <c r="L1779" s="11">
        <f>IF(DatosLimpios[[#This Row],[Financial Loss (in Million $) ]]="",0,ABS(DatosLimpios[[#This Row],[Financial Loss (in Million $) ]]))*1000</f>
        <v>2624000</v>
      </c>
      <c r="M1779" s="11" t="str">
        <f>IF(DatosLimpios[[#This Row],[Perdida economica UNK]]&gt;4000000,"Alta", IF(DatosLimpios[[#This Row],[Perdida economica UNK]]&gt;100000,"Media", "Baja"))</f>
        <v>Media</v>
      </c>
      <c r="N1779" s="18" t="s">
        <v>1827</v>
      </c>
      <c r="O1779" s="3" t="s">
        <v>33</v>
      </c>
      <c r="P1779" s="2">
        <f>IF(DatosLimpios[[#This Row],[Number of Affected Users]]="six hundred",600,VALUE(DatosLimpios[[#This Row],[Number of Affected Users]]))</f>
        <v>945147</v>
      </c>
      <c r="Q1779" s="2">
        <f>IF(DatosLimpios[[#This Row],[Number of Affected Users]]="six hundred",600,VALUE(DatosLimpios[[#This Row],[Number of Affected Users]]))</f>
        <v>945147</v>
      </c>
      <c r="R1779" s="11">
        <f>DatosLimpios[[#This Row],[Perdida economica UNK]] /DatosLimpios[[#This Row],[Nº de Usuarios Afectados]]</f>
        <v>2.7762877097425056</v>
      </c>
      <c r="S1779" s="11" t="str">
        <f>IF(DatosLimpios[[#This Row],[Perdida $ por Usuario]]&gt;100, "Grave",IF(DatosLimpios[[#This Row],[Perdida $ por Usuario]]&gt;40, "Moderada","Leve"))</f>
        <v>Leve</v>
      </c>
      <c r="T1779" s="1" t="str">
        <f t="shared" si="27"/>
        <v>Insider</v>
      </c>
      <c r="U1779" s="3" t="s">
        <v>52</v>
      </c>
      <c r="V1779" s="3" t="s">
        <v>31</v>
      </c>
      <c r="W1779" s="2">
        <v>20</v>
      </c>
      <c r="X1779" s="2" t="str">
        <f>IF(DatosLimpios[[#This Row],[Incident Resolution Time (in Hours)]]&gt;50,"Tardia",IF(DatosLimpios[[#This Row],[Incident Resolution Time (in Hours)]]&gt;20,"Media","Rapida" ))</f>
        <v>Rapida</v>
      </c>
    </row>
    <row r="1780" spans="1:24" x14ac:dyDescent="0.25">
      <c r="A1780" s="2">
        <v>1792</v>
      </c>
      <c r="B1780" s="3" t="s">
        <v>87</v>
      </c>
      <c r="C17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80" s="1" t="str">
        <f>IFERROR(VLOOKUP(DatosLimpios[[#This Row],[Paises]], TablaRegiones[],2,FALSE), "Otra")</f>
        <v>América</v>
      </c>
      <c r="E1780" s="2">
        <v>2018</v>
      </c>
      <c r="F1780" s="3" t="s">
        <v>39</v>
      </c>
      <c r="G1780" s="2">
        <f xml:space="preserve"> 2025 -DatosLimpios[[#This Row],[Year]]</f>
        <v>7</v>
      </c>
      <c r="H1780" s="1" t="str">
        <f>IF(TRIM(DatosLimpios[[#This Row],[Attack Type]])="","Unknown",PROPER(TRIM(LOWER(DatosLimpios[[#This Row],[Attack Type]]))))</f>
        <v>Ddos</v>
      </c>
      <c r="I1780" s="3" t="s">
        <v>23</v>
      </c>
      <c r="J178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80" s="11">
        <v>2629</v>
      </c>
      <c r="L1780" s="11">
        <f>IF(DatosLimpios[[#This Row],[Financial Loss (in Million $) ]]="",0,ABS(DatosLimpios[[#This Row],[Financial Loss (in Million $) ]]))*1000</f>
        <v>2629000</v>
      </c>
      <c r="M1780" s="11" t="str">
        <f>IF(DatosLimpios[[#This Row],[Perdida economica UNK]]&gt;4000000,"Alta", IF(DatosLimpios[[#This Row],[Perdida economica UNK]]&gt;100000,"Media", "Baja"))</f>
        <v>Media</v>
      </c>
      <c r="N1780" s="18" t="s">
        <v>1828</v>
      </c>
      <c r="O1780" s="3" t="s">
        <v>33</v>
      </c>
      <c r="P1780" s="2">
        <f>IF(DatosLimpios[[#This Row],[Number of Affected Users]]="six hundred",600,VALUE(DatosLimpios[[#This Row],[Number of Affected Users]]))</f>
        <v>943039</v>
      </c>
      <c r="Q1780" s="2">
        <f>IF(DatosLimpios[[#This Row],[Number of Affected Users]]="six hundred",600,VALUE(DatosLimpios[[#This Row],[Number of Affected Users]]))</f>
        <v>943039</v>
      </c>
      <c r="R1780" s="11">
        <f>DatosLimpios[[#This Row],[Perdida economica UNK]] /DatosLimpios[[#This Row],[Nº de Usuarios Afectados]]</f>
        <v>2.7877956266920032</v>
      </c>
      <c r="S1780" s="11" t="str">
        <f>IF(DatosLimpios[[#This Row],[Perdida $ por Usuario]]&gt;100, "Grave",IF(DatosLimpios[[#This Row],[Perdida $ por Usuario]]&gt;40, "Moderada","Leve"))</f>
        <v>Leve</v>
      </c>
      <c r="T1780" s="1" t="str">
        <f t="shared" si="27"/>
        <v>Insider</v>
      </c>
      <c r="U1780" s="3" t="s">
        <v>52</v>
      </c>
      <c r="V1780" s="3" t="s">
        <v>49</v>
      </c>
      <c r="W1780" s="2">
        <v>28</v>
      </c>
      <c r="X1780" s="2" t="str">
        <f>IF(DatosLimpios[[#This Row],[Incident Resolution Time (in Hours)]]&gt;50,"Tardia",IF(DatosLimpios[[#This Row],[Incident Resolution Time (in Hours)]]&gt;20,"Media","Rapida" ))</f>
        <v>Media</v>
      </c>
    </row>
    <row r="1781" spans="1:24" x14ac:dyDescent="0.25">
      <c r="A1781" s="2">
        <v>1793</v>
      </c>
      <c r="B1781" s="3" t="s">
        <v>66</v>
      </c>
      <c r="C17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81" s="1" t="str">
        <f>IFERROR(VLOOKUP(DatosLimpios[[#This Row],[Paises]], TablaRegiones[],2,FALSE), "Otra")</f>
        <v>América</v>
      </c>
      <c r="E1781" s="2">
        <v>2016</v>
      </c>
      <c r="F1781" s="3" t="s">
        <v>63</v>
      </c>
      <c r="G1781" s="2">
        <f xml:space="preserve"> 2025 -DatosLimpios[[#This Row],[Year]]</f>
        <v>9</v>
      </c>
      <c r="H1781" s="1" t="str">
        <f>IF(TRIM(DatosLimpios[[#This Row],[Attack Type]])="","Unknown",PROPER(TRIM(LOWER(DatosLimpios[[#This Row],[Attack Type]]))))</f>
        <v>Malware</v>
      </c>
      <c r="I1781" s="3" t="s">
        <v>18</v>
      </c>
      <c r="J178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81" s="11">
        <v>7681</v>
      </c>
      <c r="L1781" s="11">
        <f>IF(DatosLimpios[[#This Row],[Financial Loss (in Million $) ]]="",0,ABS(DatosLimpios[[#This Row],[Financial Loss (in Million $) ]]))*1000</f>
        <v>7681000</v>
      </c>
      <c r="M1781" s="11" t="str">
        <f>IF(DatosLimpios[[#This Row],[Perdida economica UNK]]&gt;4000000,"Alta", IF(DatosLimpios[[#This Row],[Perdida economica UNK]]&gt;100000,"Media", "Baja"))</f>
        <v>Alta</v>
      </c>
      <c r="N1781" s="18" t="s">
        <v>1829</v>
      </c>
      <c r="O1781" s="3" t="s">
        <v>36</v>
      </c>
      <c r="P1781" s="2">
        <f>IF(DatosLimpios[[#This Row],[Number of Affected Users]]="six hundred",600,VALUE(DatosLimpios[[#This Row],[Number of Affected Users]]))</f>
        <v>670642</v>
      </c>
      <c r="Q1781" s="2">
        <f>IF(DatosLimpios[[#This Row],[Number of Affected Users]]="six hundred",600,VALUE(DatosLimpios[[#This Row],[Number of Affected Users]]))</f>
        <v>670642</v>
      </c>
      <c r="R1781" s="11">
        <f>DatosLimpios[[#This Row],[Perdida economica UNK]] /DatosLimpios[[#This Row],[Nº de Usuarios Afectados]]</f>
        <v>11.453204541320108</v>
      </c>
      <c r="S1781" s="11" t="str">
        <f>IF(DatosLimpios[[#This Row],[Perdida $ por Usuario]]&gt;100, "Grave",IF(DatosLimpios[[#This Row],[Perdida $ por Usuario]]&gt;40, "Moderada","Leve"))</f>
        <v>Leve</v>
      </c>
      <c r="T1781" s="1" t="str">
        <f t="shared" si="27"/>
        <v>Unknown</v>
      </c>
      <c r="U1781" s="3" t="s">
        <v>15</v>
      </c>
      <c r="V1781" s="3" t="s">
        <v>31</v>
      </c>
      <c r="W1781" s="2">
        <v>10</v>
      </c>
      <c r="X1781" s="2" t="str">
        <f>IF(DatosLimpios[[#This Row],[Incident Resolution Time (in Hours)]]&gt;50,"Tardia",IF(DatosLimpios[[#This Row],[Incident Resolution Time (in Hours)]]&gt;20,"Media","Rapida" ))</f>
        <v>Rapida</v>
      </c>
    </row>
    <row r="1782" spans="1:24" x14ac:dyDescent="0.25">
      <c r="A1782" s="2">
        <v>1794</v>
      </c>
      <c r="B1782" s="3" t="s">
        <v>87</v>
      </c>
      <c r="C17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82" s="1" t="str">
        <f>IFERROR(VLOOKUP(DatosLimpios[[#This Row],[Paises]], TablaRegiones[],2,FALSE), "Otra")</f>
        <v>América</v>
      </c>
      <c r="E1782" s="2">
        <v>2016</v>
      </c>
      <c r="F1782" s="3" t="s">
        <v>63</v>
      </c>
      <c r="G1782" s="2">
        <f xml:space="preserve"> 2025 -DatosLimpios[[#This Row],[Year]]</f>
        <v>9</v>
      </c>
      <c r="H1782" s="1" t="str">
        <f>IF(TRIM(DatosLimpios[[#This Row],[Attack Type]])="","Unknown",PROPER(TRIM(LOWER(DatosLimpios[[#This Row],[Attack Type]]))))</f>
        <v>Malware</v>
      </c>
      <c r="I1782" s="3" t="s">
        <v>46</v>
      </c>
      <c r="J178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82" s="11">
        <v>362</v>
      </c>
      <c r="L1782" s="11">
        <f>IF(DatosLimpios[[#This Row],[Financial Loss (in Million $) ]]="",0,ABS(DatosLimpios[[#This Row],[Financial Loss (in Million $) ]]))*1000</f>
        <v>362000</v>
      </c>
      <c r="M1782" s="11" t="str">
        <f>IF(DatosLimpios[[#This Row],[Perdida economica UNK]]&gt;4000000,"Alta", IF(DatosLimpios[[#This Row],[Perdida economica UNK]]&gt;100000,"Media", "Baja"))</f>
        <v>Media</v>
      </c>
      <c r="N1782" s="18" t="s">
        <v>1830</v>
      </c>
      <c r="O1782" s="3" t="s">
        <v>14</v>
      </c>
      <c r="P1782" s="2">
        <f>IF(DatosLimpios[[#This Row],[Number of Affected Users]]="six hundred",600,VALUE(DatosLimpios[[#This Row],[Number of Affected Users]]))</f>
        <v>194553</v>
      </c>
      <c r="Q1782" s="2">
        <f>IF(DatosLimpios[[#This Row],[Number of Affected Users]]="six hundred",600,VALUE(DatosLimpios[[#This Row],[Number of Affected Users]]))</f>
        <v>194553</v>
      </c>
      <c r="R1782" s="11">
        <f>DatosLimpios[[#This Row],[Perdida economica UNK]] /DatosLimpios[[#This Row],[Nº de Usuarios Afectados]]</f>
        <v>1.8606754971652968</v>
      </c>
      <c r="S1782" s="11" t="str">
        <f>IF(DatosLimpios[[#This Row],[Perdida $ por Usuario]]&gt;100, "Grave",IF(DatosLimpios[[#This Row],[Perdida $ por Usuario]]&gt;40, "Moderada","Leve"))</f>
        <v>Leve</v>
      </c>
      <c r="T1782" s="1" t="str">
        <f t="shared" si="27"/>
        <v>Hacker Group</v>
      </c>
      <c r="U1782" s="3" t="s">
        <v>34</v>
      </c>
      <c r="V1782" s="3" t="s">
        <v>31</v>
      </c>
      <c r="W1782" s="2">
        <v>48</v>
      </c>
      <c r="X1782" s="2" t="str">
        <f>IF(DatosLimpios[[#This Row],[Incident Resolution Time (in Hours)]]&gt;50,"Tardia",IF(DatosLimpios[[#This Row],[Incident Resolution Time (in Hours)]]&gt;20,"Media","Rapida" ))</f>
        <v>Media</v>
      </c>
    </row>
    <row r="1783" spans="1:24" x14ac:dyDescent="0.25">
      <c r="A1783" s="2">
        <v>1795</v>
      </c>
      <c r="B1783" s="3" t="s">
        <v>10</v>
      </c>
      <c r="C17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83" s="1" t="str">
        <f>IFERROR(VLOOKUP(DatosLimpios[[#This Row],[Paises]], TablaRegiones[],2,FALSE), "Otra")</f>
        <v>Asia</v>
      </c>
      <c r="E1783" s="2">
        <v>2022</v>
      </c>
      <c r="F1783" s="3" t="s">
        <v>17</v>
      </c>
      <c r="G1783" s="2">
        <f xml:space="preserve"> 2025 -DatosLimpios[[#This Row],[Year]]</f>
        <v>3</v>
      </c>
      <c r="H1783" s="1" t="str">
        <f>IF(TRIM(DatosLimpios[[#This Row],[Attack Type]])="","Unknown",PROPER(TRIM(LOWER(DatosLimpios[[#This Row],[Attack Type]]))))</f>
        <v>Ransomware</v>
      </c>
      <c r="I1783" s="3" t="s">
        <v>12</v>
      </c>
      <c r="J178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783" s="11">
        <v>4956</v>
      </c>
      <c r="L1783" s="11">
        <f>IF(DatosLimpios[[#This Row],[Financial Loss (in Million $) ]]="",0,ABS(DatosLimpios[[#This Row],[Financial Loss (in Million $) ]]))*1000</f>
        <v>4956000</v>
      </c>
      <c r="M1783" s="11" t="str">
        <f>IF(DatosLimpios[[#This Row],[Perdida economica UNK]]&gt;4000000,"Alta", IF(DatosLimpios[[#This Row],[Perdida economica UNK]]&gt;100000,"Media", "Baja"))</f>
        <v>Alta</v>
      </c>
      <c r="N1783" s="18" t="s">
        <v>1831</v>
      </c>
      <c r="O1783" s="3" t="s">
        <v>14</v>
      </c>
      <c r="P1783" s="2">
        <f>IF(DatosLimpios[[#This Row],[Number of Affected Users]]="six hundred",600,VALUE(DatosLimpios[[#This Row],[Number of Affected Users]]))</f>
        <v>257224</v>
      </c>
      <c r="Q1783" s="2">
        <f>IF(DatosLimpios[[#This Row],[Number of Affected Users]]="six hundred",600,VALUE(DatosLimpios[[#This Row],[Number of Affected Users]]))</f>
        <v>257224</v>
      </c>
      <c r="R1783" s="11">
        <f>DatosLimpios[[#This Row],[Perdida economica UNK]] /DatosLimpios[[#This Row],[Nº de Usuarios Afectados]]</f>
        <v>19.267253444468633</v>
      </c>
      <c r="S1783" s="11" t="str">
        <f>IF(DatosLimpios[[#This Row],[Perdida $ por Usuario]]&gt;100, "Grave",IF(DatosLimpios[[#This Row],[Perdida $ por Usuario]]&gt;40, "Moderada","Leve"))</f>
        <v>Leve</v>
      </c>
      <c r="T1783" s="1" t="str">
        <f t="shared" si="27"/>
        <v>Hacker Group</v>
      </c>
      <c r="U1783" s="3" t="s">
        <v>34</v>
      </c>
      <c r="V1783" s="3" t="s">
        <v>49</v>
      </c>
      <c r="W1783" s="2">
        <v>46</v>
      </c>
      <c r="X1783" s="2" t="str">
        <f>IF(DatosLimpios[[#This Row],[Incident Resolution Time (in Hours)]]&gt;50,"Tardia",IF(DatosLimpios[[#This Row],[Incident Resolution Time (in Hours)]]&gt;20,"Media","Rapida" ))</f>
        <v>Media</v>
      </c>
    </row>
    <row r="1784" spans="1:24" x14ac:dyDescent="0.25">
      <c r="A1784" s="2">
        <v>1796</v>
      </c>
      <c r="B1784" s="3" t="s">
        <v>45</v>
      </c>
      <c r="C17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784" s="1" t="str">
        <f>IFERROR(VLOOKUP(DatosLimpios[[#This Row],[Paises]], TablaRegiones[],2,FALSE), "Otra")</f>
        <v>Asia</v>
      </c>
      <c r="E1784" s="2">
        <v>2019</v>
      </c>
      <c r="F1784" s="3" t="s">
        <v>39</v>
      </c>
      <c r="G1784" s="2">
        <f xml:space="preserve"> 2025 -DatosLimpios[[#This Row],[Year]]</f>
        <v>6</v>
      </c>
      <c r="H1784" s="1" t="str">
        <f>IF(TRIM(DatosLimpios[[#This Row],[Attack Type]])="","Unknown",PROPER(TRIM(LOWER(DatosLimpios[[#This Row],[Attack Type]]))))</f>
        <v>Ddos</v>
      </c>
      <c r="I1784" s="3" t="s">
        <v>46</v>
      </c>
      <c r="J178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84" s="11">
        <v>5896</v>
      </c>
      <c r="L1784" s="11">
        <f>IF(DatosLimpios[[#This Row],[Financial Loss (in Million $) ]]="",0,ABS(DatosLimpios[[#This Row],[Financial Loss (in Million $) ]]))*1000</f>
        <v>5896000</v>
      </c>
      <c r="M1784" s="11" t="str">
        <f>IF(DatosLimpios[[#This Row],[Perdida economica UNK]]&gt;4000000,"Alta", IF(DatosLimpios[[#This Row],[Perdida economica UNK]]&gt;100000,"Media", "Baja"))</f>
        <v>Alta</v>
      </c>
      <c r="N1784" s="18" t="s">
        <v>1832</v>
      </c>
      <c r="O1784" s="3" t="s">
        <v>36</v>
      </c>
      <c r="P1784" s="2">
        <f>IF(DatosLimpios[[#This Row],[Number of Affected Users]]="six hundred",600,VALUE(DatosLimpios[[#This Row],[Number of Affected Users]]))</f>
        <v>891815</v>
      </c>
      <c r="Q1784" s="2">
        <f>IF(DatosLimpios[[#This Row],[Number of Affected Users]]="six hundred",600,VALUE(DatosLimpios[[#This Row],[Number of Affected Users]]))</f>
        <v>891815</v>
      </c>
      <c r="R1784" s="11">
        <f>DatosLimpios[[#This Row],[Perdida economica UNK]] /DatosLimpios[[#This Row],[Nº de Usuarios Afectados]]</f>
        <v>6.6112366354008403</v>
      </c>
      <c r="S1784" s="11" t="str">
        <f>IF(DatosLimpios[[#This Row],[Perdida $ por Usuario]]&gt;100, "Grave",IF(DatosLimpios[[#This Row],[Perdida $ por Usuario]]&gt;40, "Moderada","Leve"))</f>
        <v>Leve</v>
      </c>
      <c r="T1784" s="1" t="str">
        <f t="shared" si="27"/>
        <v>Unknown</v>
      </c>
      <c r="U1784" s="3" t="s">
        <v>25</v>
      </c>
      <c r="V1784" s="3" t="s">
        <v>37</v>
      </c>
      <c r="W1784" s="2">
        <v>19</v>
      </c>
      <c r="X1784" s="2" t="str">
        <f>IF(DatosLimpios[[#This Row],[Incident Resolution Time (in Hours)]]&gt;50,"Tardia",IF(DatosLimpios[[#This Row],[Incident Resolution Time (in Hours)]]&gt;20,"Media","Rapida" ))</f>
        <v>Rapida</v>
      </c>
    </row>
    <row r="1785" spans="1:24" x14ac:dyDescent="0.25">
      <c r="A1785" s="2">
        <v>1797</v>
      </c>
      <c r="B1785" s="3" t="s">
        <v>10</v>
      </c>
      <c r="C17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85" s="1" t="str">
        <f>IFERROR(VLOOKUP(DatosLimpios[[#This Row],[Paises]], TablaRegiones[],2,FALSE), "Otra")</f>
        <v>Asia</v>
      </c>
      <c r="E1785" s="2">
        <v>2020</v>
      </c>
      <c r="F1785" s="3" t="s">
        <v>17</v>
      </c>
      <c r="G1785" s="2">
        <f xml:space="preserve"> 2025 -DatosLimpios[[#This Row],[Year]]</f>
        <v>5</v>
      </c>
      <c r="H1785" s="1" t="str">
        <f>IF(TRIM(DatosLimpios[[#This Row],[Attack Type]])="","Unknown",PROPER(TRIM(LOWER(DatosLimpios[[#This Row],[Attack Type]]))))</f>
        <v>Ransomware</v>
      </c>
      <c r="I1785" s="3" t="s">
        <v>46</v>
      </c>
      <c r="J178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85" s="11">
        <v>9805</v>
      </c>
      <c r="L1785" s="11">
        <f>IF(DatosLimpios[[#This Row],[Financial Loss (in Million $) ]]="",0,ABS(DatosLimpios[[#This Row],[Financial Loss (in Million $) ]]))*1000</f>
        <v>9805000</v>
      </c>
      <c r="M1785" s="11" t="str">
        <f>IF(DatosLimpios[[#This Row],[Perdida economica UNK]]&gt;4000000,"Alta", IF(DatosLimpios[[#This Row],[Perdida economica UNK]]&gt;100000,"Media", "Baja"))</f>
        <v>Alta</v>
      </c>
      <c r="N1785" s="18" t="s">
        <v>1833</v>
      </c>
      <c r="O1785" s="3" t="s">
        <v>14</v>
      </c>
      <c r="P1785" s="2">
        <f>IF(DatosLimpios[[#This Row],[Number of Affected Users]]="six hundred",600,VALUE(DatosLimpios[[#This Row],[Number of Affected Users]]))</f>
        <v>168617</v>
      </c>
      <c r="Q1785" s="2">
        <f>IF(DatosLimpios[[#This Row],[Number of Affected Users]]="six hundred",600,VALUE(DatosLimpios[[#This Row],[Number of Affected Users]]))</f>
        <v>168617</v>
      </c>
      <c r="R1785" s="11">
        <f>DatosLimpios[[#This Row],[Perdida economica UNK]] /DatosLimpios[[#This Row],[Nº de Usuarios Afectados]]</f>
        <v>58.149534151360776</v>
      </c>
      <c r="S1785" s="11" t="str">
        <f>IF(DatosLimpios[[#This Row],[Perdida $ por Usuario]]&gt;100, "Grave",IF(DatosLimpios[[#This Row],[Perdida $ por Usuario]]&gt;40, "Moderada","Leve"))</f>
        <v>Moderada</v>
      </c>
      <c r="T1785" s="1" t="str">
        <f t="shared" ref="T1785:T1847" si="28">IF(O1785="","Unknown",O1785)</f>
        <v>Hacker Group</v>
      </c>
      <c r="U1785" s="3" t="s">
        <v>15</v>
      </c>
      <c r="V1785" s="3" t="s">
        <v>16</v>
      </c>
      <c r="W1785" s="2">
        <v>16</v>
      </c>
      <c r="X1785" s="2" t="str">
        <f>IF(DatosLimpios[[#This Row],[Incident Resolution Time (in Hours)]]&gt;50,"Tardia",IF(DatosLimpios[[#This Row],[Incident Resolution Time (in Hours)]]&gt;20,"Media","Rapida" ))</f>
        <v>Rapida</v>
      </c>
    </row>
    <row r="1786" spans="1:24" x14ac:dyDescent="0.25">
      <c r="A1786" s="2">
        <v>1798</v>
      </c>
      <c r="B1786" s="3" t="s">
        <v>26</v>
      </c>
      <c r="C17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86" s="1" t="str">
        <f>IFERROR(VLOOKUP(DatosLimpios[[#This Row],[Paises]], TablaRegiones[],2,FALSE), "Otra")</f>
        <v>Europa</v>
      </c>
      <c r="E1786" s="2">
        <v>2016</v>
      </c>
      <c r="F1786" s="3" t="s">
        <v>17</v>
      </c>
      <c r="G1786" s="2">
        <f xml:space="preserve"> 2025 -DatosLimpios[[#This Row],[Year]]</f>
        <v>9</v>
      </c>
      <c r="H1786" s="1" t="str">
        <f>IF(TRIM(DatosLimpios[[#This Row],[Attack Type]])="","Unknown",PROPER(TRIM(LOWER(DatosLimpios[[#This Row],[Attack Type]]))))</f>
        <v>Ransomware</v>
      </c>
      <c r="I1786" s="3" t="s">
        <v>69</v>
      </c>
      <c r="J178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86" s="11">
        <v>8367</v>
      </c>
      <c r="L1786" s="11">
        <f>IF(DatosLimpios[[#This Row],[Financial Loss (in Million $) ]]="",0,ABS(DatosLimpios[[#This Row],[Financial Loss (in Million $) ]]))*1000</f>
        <v>8367000</v>
      </c>
      <c r="M1786" s="11" t="str">
        <f>IF(DatosLimpios[[#This Row],[Perdida economica UNK]]&gt;4000000,"Alta", IF(DatosLimpios[[#This Row],[Perdida economica UNK]]&gt;100000,"Media", "Baja"))</f>
        <v>Alta</v>
      </c>
      <c r="N1786" s="18" t="s">
        <v>1834</v>
      </c>
      <c r="O1786" s="3" t="s">
        <v>29</v>
      </c>
      <c r="P1786" s="2">
        <f>IF(DatosLimpios[[#This Row],[Number of Affected Users]]="six hundred",600,VALUE(DatosLimpios[[#This Row],[Number of Affected Users]]))</f>
        <v>701152</v>
      </c>
      <c r="Q1786" s="2">
        <f>IF(DatosLimpios[[#This Row],[Number of Affected Users]]="six hundred",600,VALUE(DatosLimpios[[#This Row],[Number of Affected Users]]))</f>
        <v>701152</v>
      </c>
      <c r="R1786" s="11">
        <f>DatosLimpios[[#This Row],[Perdida economica UNK]] /DatosLimpios[[#This Row],[Nº de Usuarios Afectados]]</f>
        <v>11.933218474738716</v>
      </c>
      <c r="S1786" s="11" t="str">
        <f>IF(DatosLimpios[[#This Row],[Perdida $ por Usuario]]&gt;100, "Grave",IF(DatosLimpios[[#This Row],[Perdida $ por Usuario]]&gt;40, "Moderada","Leve"))</f>
        <v>Leve</v>
      </c>
      <c r="T1786" s="1" t="str">
        <f t="shared" si="28"/>
        <v>Nation-state</v>
      </c>
      <c r="U1786" s="3" t="s">
        <v>34</v>
      </c>
      <c r="V1786" s="3" t="s">
        <v>49</v>
      </c>
      <c r="W1786" s="2">
        <v>53</v>
      </c>
      <c r="X1786" s="2" t="str">
        <f>IF(DatosLimpios[[#This Row],[Incident Resolution Time (in Hours)]]&gt;50,"Tardia",IF(DatosLimpios[[#This Row],[Incident Resolution Time (in Hours)]]&gt;20,"Media","Rapida" ))</f>
        <v>Tardia</v>
      </c>
    </row>
    <row r="1787" spans="1:24" x14ac:dyDescent="0.25">
      <c r="A1787" s="2">
        <v>1799</v>
      </c>
      <c r="B1787" s="3" t="s">
        <v>87</v>
      </c>
      <c r="C17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87" s="1" t="str">
        <f>IFERROR(VLOOKUP(DatosLimpios[[#This Row],[Paises]], TablaRegiones[],2,FALSE), "Otra")</f>
        <v>América</v>
      </c>
      <c r="E1787" s="2">
        <v>2023</v>
      </c>
      <c r="F1787" s="3" t="s">
        <v>42</v>
      </c>
      <c r="G1787" s="2">
        <f xml:space="preserve"> 2025 -DatosLimpios[[#This Row],[Year]]</f>
        <v>2</v>
      </c>
      <c r="H1787" s="1" t="str">
        <f>IF(TRIM(DatosLimpios[[#This Row],[Attack Type]])="","Unknown",PROPER(TRIM(LOWER(DatosLimpios[[#This Row],[Attack Type]]))))</f>
        <v>Sql Injection</v>
      </c>
      <c r="I1787" s="3" t="s">
        <v>46</v>
      </c>
      <c r="J178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87" s="11">
        <v>3066</v>
      </c>
      <c r="L1787" s="11">
        <f>IF(DatosLimpios[[#This Row],[Financial Loss (in Million $) ]]="",0,ABS(DatosLimpios[[#This Row],[Financial Loss (in Million $) ]]))*1000</f>
        <v>3066000</v>
      </c>
      <c r="M1787" s="11" t="str">
        <f>IF(DatosLimpios[[#This Row],[Perdida economica UNK]]&gt;4000000,"Alta", IF(DatosLimpios[[#This Row],[Perdida economica UNK]]&gt;100000,"Media", "Baja"))</f>
        <v>Media</v>
      </c>
      <c r="N1787" s="18" t="s">
        <v>1835</v>
      </c>
      <c r="O1787" s="3" t="s">
        <v>29</v>
      </c>
      <c r="P1787" s="2">
        <f>IF(DatosLimpios[[#This Row],[Number of Affected Users]]="six hundred",600,VALUE(DatosLimpios[[#This Row],[Number of Affected Users]]))</f>
        <v>749609</v>
      </c>
      <c r="Q1787" s="2">
        <f>IF(DatosLimpios[[#This Row],[Number of Affected Users]]="six hundred",600,VALUE(DatosLimpios[[#This Row],[Number of Affected Users]]))</f>
        <v>749609</v>
      </c>
      <c r="R1787" s="11">
        <f>DatosLimpios[[#This Row],[Perdida economica UNK]] /DatosLimpios[[#This Row],[Nº de Usuarios Afectados]]</f>
        <v>4.090132322317368</v>
      </c>
      <c r="S1787" s="11" t="str">
        <f>IF(DatosLimpios[[#This Row],[Perdida $ por Usuario]]&gt;100, "Grave",IF(DatosLimpios[[#This Row],[Perdida $ por Usuario]]&gt;40, "Moderada","Leve"))</f>
        <v>Leve</v>
      </c>
      <c r="T1787" s="1" t="str">
        <f t="shared" si="28"/>
        <v>Nation-state</v>
      </c>
      <c r="U1787" s="3" t="s">
        <v>52</v>
      </c>
      <c r="V1787" s="3" t="s">
        <v>31</v>
      </c>
      <c r="W1787" s="2">
        <v>28</v>
      </c>
      <c r="X1787" s="2" t="str">
        <f>IF(DatosLimpios[[#This Row],[Incident Resolution Time (in Hours)]]&gt;50,"Tardia",IF(DatosLimpios[[#This Row],[Incident Resolution Time (in Hours)]]&gt;20,"Media","Rapida" ))</f>
        <v>Media</v>
      </c>
    </row>
    <row r="1788" spans="1:24" x14ac:dyDescent="0.25">
      <c r="A1788" s="2">
        <v>1800</v>
      </c>
      <c r="B1788" s="3" t="s">
        <v>26</v>
      </c>
      <c r="C17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788" s="1" t="str">
        <f>IFERROR(VLOOKUP(DatosLimpios[[#This Row],[Paises]], TablaRegiones[],2,FALSE), "Otra")</f>
        <v>Europa</v>
      </c>
      <c r="E1788" s="2">
        <v>2024</v>
      </c>
      <c r="F1788" s="3" t="s">
        <v>22</v>
      </c>
      <c r="G1788" s="2">
        <f xml:space="preserve"> 2025 -DatosLimpios[[#This Row],[Year]]</f>
        <v>1</v>
      </c>
      <c r="H1788" s="1" t="str">
        <f>IF(TRIM(DatosLimpios[[#This Row],[Attack Type]])="","Unknown",PROPER(TRIM(LOWER(DatosLimpios[[#This Row],[Attack Type]]))))</f>
        <v>Man-In-The-Middle</v>
      </c>
      <c r="I1788" s="3" t="s">
        <v>69</v>
      </c>
      <c r="J178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88" s="11">
        <v>8674</v>
      </c>
      <c r="L1788" s="11">
        <f>IF(DatosLimpios[[#This Row],[Financial Loss (in Million $) ]]="",0,ABS(DatosLimpios[[#This Row],[Financial Loss (in Million $) ]]))*1000</f>
        <v>8674000</v>
      </c>
      <c r="M1788" s="11" t="str">
        <f>IF(DatosLimpios[[#This Row],[Perdida economica UNK]]&gt;4000000,"Alta", IF(DatosLimpios[[#This Row],[Perdida economica UNK]]&gt;100000,"Media", "Baja"))</f>
        <v>Alta</v>
      </c>
      <c r="N1788" s="18" t="s">
        <v>1836</v>
      </c>
      <c r="O1788" s="3" t="s">
        <v>14</v>
      </c>
      <c r="P1788" s="2">
        <f>IF(DatosLimpios[[#This Row],[Number of Affected Users]]="six hundred",600,VALUE(DatosLimpios[[#This Row],[Number of Affected Users]]))</f>
        <v>658712</v>
      </c>
      <c r="Q1788" s="2">
        <f>IF(DatosLimpios[[#This Row],[Number of Affected Users]]="six hundred",600,VALUE(DatosLimpios[[#This Row],[Number of Affected Users]]))</f>
        <v>658712</v>
      </c>
      <c r="R1788" s="11">
        <f>DatosLimpios[[#This Row],[Perdida economica UNK]] /DatosLimpios[[#This Row],[Nº de Usuarios Afectados]]</f>
        <v>13.16812203208686</v>
      </c>
      <c r="S1788" s="11" t="str">
        <f>IF(DatosLimpios[[#This Row],[Perdida $ por Usuario]]&gt;100, "Grave",IF(DatosLimpios[[#This Row],[Perdida $ por Usuario]]&gt;40, "Moderada","Leve"))</f>
        <v>Leve</v>
      </c>
      <c r="T1788" s="1" t="str">
        <f t="shared" si="28"/>
        <v>Hacker Group</v>
      </c>
      <c r="U1788" s="3" t="s">
        <v>15</v>
      </c>
      <c r="V1788" s="3" t="s">
        <v>16</v>
      </c>
      <c r="W1788" s="2">
        <v>25</v>
      </c>
      <c r="X1788" s="2" t="str">
        <f>IF(DatosLimpios[[#This Row],[Incident Resolution Time (in Hours)]]&gt;50,"Tardia",IF(DatosLimpios[[#This Row],[Incident Resolution Time (in Hours)]]&gt;20,"Media","Rapida" ))</f>
        <v>Media</v>
      </c>
    </row>
    <row r="1789" spans="1:24" x14ac:dyDescent="0.25">
      <c r="A1789" s="2">
        <v>1801</v>
      </c>
      <c r="B1789" s="3" t="s">
        <v>10</v>
      </c>
      <c r="C17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89" s="1" t="str">
        <f>IFERROR(VLOOKUP(DatosLimpios[[#This Row],[Paises]], TablaRegiones[],2,FALSE), "Otra")</f>
        <v>Asia</v>
      </c>
      <c r="E1789" s="2">
        <v>2022</v>
      </c>
      <c r="F1789" s="3" t="s">
        <v>39</v>
      </c>
      <c r="G1789" s="2">
        <f xml:space="preserve"> 2025 -DatosLimpios[[#This Row],[Year]]</f>
        <v>3</v>
      </c>
      <c r="H1789" s="1" t="str">
        <f>IF(TRIM(DatosLimpios[[#This Row],[Attack Type]])="","Unknown",PROPER(TRIM(LOWER(DatosLimpios[[#This Row],[Attack Type]]))))</f>
        <v>Ddos</v>
      </c>
      <c r="I1789" s="3" t="s">
        <v>18</v>
      </c>
      <c r="J178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89" s="11">
        <v>7774</v>
      </c>
      <c r="L1789" s="11">
        <f>IF(DatosLimpios[[#This Row],[Financial Loss (in Million $) ]]="",0,ABS(DatosLimpios[[#This Row],[Financial Loss (in Million $) ]]))*1000</f>
        <v>7774000</v>
      </c>
      <c r="M1789" s="11" t="str">
        <f>IF(DatosLimpios[[#This Row],[Perdida economica UNK]]&gt;4000000,"Alta", IF(DatosLimpios[[#This Row],[Perdida economica UNK]]&gt;100000,"Media", "Baja"))</f>
        <v>Alta</v>
      </c>
      <c r="N1789" s="18" t="s">
        <v>1837</v>
      </c>
      <c r="O1789" s="3" t="s">
        <v>14</v>
      </c>
      <c r="P1789" s="2">
        <f>IF(DatosLimpios[[#This Row],[Number of Affected Users]]="six hundred",600,VALUE(DatosLimpios[[#This Row],[Number of Affected Users]]))</f>
        <v>642501</v>
      </c>
      <c r="Q1789" s="2">
        <f>IF(DatosLimpios[[#This Row],[Number of Affected Users]]="six hundred",600,VALUE(DatosLimpios[[#This Row],[Number of Affected Users]]))</f>
        <v>642501</v>
      </c>
      <c r="R1789" s="11">
        <f>DatosLimpios[[#This Row],[Perdida economica UNK]] /DatosLimpios[[#This Row],[Nº de Usuarios Afectados]]</f>
        <v>12.09959206289173</v>
      </c>
      <c r="S1789" s="11" t="str">
        <f>IF(DatosLimpios[[#This Row],[Perdida $ por Usuario]]&gt;100, "Grave",IF(DatosLimpios[[#This Row],[Perdida $ por Usuario]]&gt;40, "Moderada","Leve"))</f>
        <v>Leve</v>
      </c>
      <c r="T1789" s="1" t="str">
        <f t="shared" si="28"/>
        <v>Hacker Group</v>
      </c>
      <c r="U1789" s="3" t="s">
        <v>52</v>
      </c>
      <c r="V1789" s="3" t="s">
        <v>31</v>
      </c>
      <c r="W1789" s="2">
        <v>19</v>
      </c>
      <c r="X1789" s="2" t="str">
        <f>IF(DatosLimpios[[#This Row],[Incident Resolution Time (in Hours)]]&gt;50,"Tardia",IF(DatosLimpios[[#This Row],[Incident Resolution Time (in Hours)]]&gt;20,"Media","Rapida" ))</f>
        <v>Rapida</v>
      </c>
    </row>
    <row r="1790" spans="1:24" x14ac:dyDescent="0.25">
      <c r="A1790" s="2">
        <v>1802</v>
      </c>
      <c r="B1790" s="3" t="s">
        <v>58</v>
      </c>
      <c r="C17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90" s="1" t="str">
        <f>IFERROR(VLOOKUP(DatosLimpios[[#This Row],[Paises]], TablaRegiones[],2,FALSE), "Otra")</f>
        <v>Oceanía</v>
      </c>
      <c r="E1790" s="2">
        <v>2017</v>
      </c>
      <c r="F1790" s="3" t="s">
        <v>63</v>
      </c>
      <c r="G1790" s="2">
        <f xml:space="preserve"> 2025 -DatosLimpios[[#This Row],[Year]]</f>
        <v>8</v>
      </c>
      <c r="H1790" s="1" t="str">
        <f>IF(TRIM(DatosLimpios[[#This Row],[Attack Type]])="","Unknown",PROPER(TRIM(LOWER(DatosLimpios[[#This Row],[Attack Type]]))))</f>
        <v>Malware</v>
      </c>
      <c r="I1790" s="3" t="s">
        <v>46</v>
      </c>
      <c r="J179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90" s="11">
        <v>9265</v>
      </c>
      <c r="L1790" s="11">
        <f>IF(DatosLimpios[[#This Row],[Financial Loss (in Million $) ]]="",0,ABS(DatosLimpios[[#This Row],[Financial Loss (in Million $) ]]))*1000</f>
        <v>9265000</v>
      </c>
      <c r="M1790" s="11" t="str">
        <f>IF(DatosLimpios[[#This Row],[Perdida economica UNK]]&gt;4000000,"Alta", IF(DatosLimpios[[#This Row],[Perdida economica UNK]]&gt;100000,"Media", "Baja"))</f>
        <v>Alta</v>
      </c>
      <c r="N1790" s="18" t="s">
        <v>1838</v>
      </c>
      <c r="O1790" s="3" t="s">
        <v>14</v>
      </c>
      <c r="P1790" s="2">
        <f>IF(DatosLimpios[[#This Row],[Number of Affected Users]]="six hundred",600,VALUE(DatosLimpios[[#This Row],[Number of Affected Users]]))</f>
        <v>817255</v>
      </c>
      <c r="Q1790" s="2">
        <f>IF(DatosLimpios[[#This Row],[Number of Affected Users]]="six hundred",600,VALUE(DatosLimpios[[#This Row],[Number of Affected Users]]))</f>
        <v>817255</v>
      </c>
      <c r="R1790" s="11">
        <f>DatosLimpios[[#This Row],[Perdida economica UNK]] /DatosLimpios[[#This Row],[Nº de Usuarios Afectados]]</f>
        <v>11.336730885708867</v>
      </c>
      <c r="S1790" s="11" t="str">
        <f>IF(DatosLimpios[[#This Row],[Perdida $ por Usuario]]&gt;100, "Grave",IF(DatosLimpios[[#This Row],[Perdida $ por Usuario]]&gt;40, "Moderada","Leve"))</f>
        <v>Leve</v>
      </c>
      <c r="T1790" s="1" t="str">
        <f t="shared" si="28"/>
        <v>Hacker Group</v>
      </c>
      <c r="U1790" s="3" t="s">
        <v>25</v>
      </c>
      <c r="V1790" s="3" t="s">
        <v>37</v>
      </c>
      <c r="W1790" s="2">
        <v>62</v>
      </c>
      <c r="X1790" s="2" t="str">
        <f>IF(DatosLimpios[[#This Row],[Incident Resolution Time (in Hours)]]&gt;50,"Tardia",IF(DatosLimpios[[#This Row],[Incident Resolution Time (in Hours)]]&gt;20,"Media","Rapida" ))</f>
        <v>Tardia</v>
      </c>
    </row>
    <row r="1791" spans="1:24" x14ac:dyDescent="0.25">
      <c r="A1791" s="2">
        <v>1803</v>
      </c>
      <c r="B1791" s="3" t="s">
        <v>10</v>
      </c>
      <c r="C17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791" s="1" t="str">
        <f>IFERROR(VLOOKUP(DatosLimpios[[#This Row],[Paises]], TablaRegiones[],2,FALSE), "Otra")</f>
        <v>Asia</v>
      </c>
      <c r="E1791" s="2">
        <v>2021</v>
      </c>
      <c r="F1791" s="3" t="s">
        <v>17</v>
      </c>
      <c r="G1791" s="2">
        <f xml:space="preserve"> 2025 -DatosLimpios[[#This Row],[Year]]</f>
        <v>4</v>
      </c>
      <c r="H1791" s="1" t="str">
        <f>IF(TRIM(DatosLimpios[[#This Row],[Attack Type]])="","Unknown",PROPER(TRIM(LOWER(DatosLimpios[[#This Row],[Attack Type]]))))</f>
        <v>Ransomware</v>
      </c>
      <c r="I1791" s="3" t="s">
        <v>69</v>
      </c>
      <c r="J179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791" s="11">
        <v>596</v>
      </c>
      <c r="L1791" s="11">
        <f>IF(DatosLimpios[[#This Row],[Financial Loss (in Million $) ]]="",0,ABS(DatosLimpios[[#This Row],[Financial Loss (in Million $) ]]))*1000</f>
        <v>596000</v>
      </c>
      <c r="M1791" s="11" t="str">
        <f>IF(DatosLimpios[[#This Row],[Perdida economica UNK]]&gt;4000000,"Alta", IF(DatosLimpios[[#This Row],[Perdida economica UNK]]&gt;100000,"Media", "Baja"))</f>
        <v>Media</v>
      </c>
      <c r="N1791" s="18" t="s">
        <v>1839</v>
      </c>
      <c r="O1791" s="3" t="s">
        <v>29</v>
      </c>
      <c r="P1791" s="2">
        <f>IF(DatosLimpios[[#This Row],[Number of Affected Users]]="six hundred",600,VALUE(DatosLimpios[[#This Row],[Number of Affected Users]]))</f>
        <v>92237</v>
      </c>
      <c r="Q1791" s="2">
        <f>IF(DatosLimpios[[#This Row],[Number of Affected Users]]="six hundred",600,VALUE(DatosLimpios[[#This Row],[Number of Affected Users]]))</f>
        <v>92237</v>
      </c>
      <c r="R1791" s="11">
        <f>DatosLimpios[[#This Row],[Perdida economica UNK]] /DatosLimpios[[#This Row],[Nº de Usuarios Afectados]]</f>
        <v>6.4616151869640168</v>
      </c>
      <c r="S1791" s="11" t="str">
        <f>IF(DatosLimpios[[#This Row],[Perdida $ por Usuario]]&gt;100, "Grave",IF(DatosLimpios[[#This Row],[Perdida $ por Usuario]]&gt;40, "Moderada","Leve"))</f>
        <v>Leve</v>
      </c>
      <c r="T1791" s="1" t="str">
        <f t="shared" si="28"/>
        <v>Nation-state</v>
      </c>
      <c r="U1791" s="3" t="s">
        <v>25</v>
      </c>
      <c r="V1791" s="3" t="s">
        <v>31</v>
      </c>
      <c r="W1791" s="2">
        <v>47</v>
      </c>
      <c r="X1791" s="2" t="str">
        <f>IF(DatosLimpios[[#This Row],[Incident Resolution Time (in Hours)]]&gt;50,"Tardia",IF(DatosLimpios[[#This Row],[Incident Resolution Time (in Hours)]]&gt;20,"Media","Rapida" ))</f>
        <v>Media</v>
      </c>
    </row>
    <row r="1792" spans="1:24" x14ac:dyDescent="0.25">
      <c r="A1792" s="2">
        <v>1804</v>
      </c>
      <c r="B1792" s="3" t="s">
        <v>58</v>
      </c>
      <c r="C17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92" s="1" t="str">
        <f>IFERROR(VLOOKUP(DatosLimpios[[#This Row],[Paises]], TablaRegiones[],2,FALSE), "Otra")</f>
        <v>Oceanía</v>
      </c>
      <c r="E1792" s="2">
        <v>2023</v>
      </c>
      <c r="F1792" s="3" t="s">
        <v>22</v>
      </c>
      <c r="G1792" s="2">
        <f xml:space="preserve"> 2025 -DatosLimpios[[#This Row],[Year]]</f>
        <v>2</v>
      </c>
      <c r="H1792" s="1" t="str">
        <f>IF(TRIM(DatosLimpios[[#This Row],[Attack Type]])="","Unknown",PROPER(TRIM(LOWER(DatosLimpios[[#This Row],[Attack Type]]))))</f>
        <v>Man-In-The-Middle</v>
      </c>
      <c r="I1792" s="3" t="s">
        <v>27</v>
      </c>
      <c r="J179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92" s="11">
        <v>6691</v>
      </c>
      <c r="L1792" s="11">
        <f>IF(DatosLimpios[[#This Row],[Financial Loss (in Million $) ]]="",0,ABS(DatosLimpios[[#This Row],[Financial Loss (in Million $) ]]))*1000</f>
        <v>6691000</v>
      </c>
      <c r="M1792" s="11" t="str">
        <f>IF(DatosLimpios[[#This Row],[Perdida economica UNK]]&gt;4000000,"Alta", IF(DatosLimpios[[#This Row],[Perdida economica UNK]]&gt;100000,"Media", "Baja"))</f>
        <v>Alta</v>
      </c>
      <c r="N1792" s="18" t="s">
        <v>1840</v>
      </c>
      <c r="O1792" s="3" t="s">
        <v>29</v>
      </c>
      <c r="P1792" s="2">
        <f>IF(DatosLimpios[[#This Row],[Number of Affected Users]]="six hundred",600,VALUE(DatosLimpios[[#This Row],[Number of Affected Users]]))</f>
        <v>156195</v>
      </c>
      <c r="Q1792" s="2">
        <f>IF(DatosLimpios[[#This Row],[Number of Affected Users]]="six hundred",600,VALUE(DatosLimpios[[#This Row],[Number of Affected Users]]))</f>
        <v>156195</v>
      </c>
      <c r="R1792" s="11">
        <f>DatosLimpios[[#This Row],[Perdida economica UNK]] /DatosLimpios[[#This Row],[Nº de Usuarios Afectados]]</f>
        <v>42.837478792534974</v>
      </c>
      <c r="S1792" s="11" t="str">
        <f>IF(DatosLimpios[[#This Row],[Perdida $ por Usuario]]&gt;100, "Grave",IF(DatosLimpios[[#This Row],[Perdida $ por Usuario]]&gt;40, "Moderada","Leve"))</f>
        <v>Moderada</v>
      </c>
      <c r="T1792" s="1" t="str">
        <f t="shared" si="28"/>
        <v>Nation-state</v>
      </c>
      <c r="U1792" s="3" t="s">
        <v>15</v>
      </c>
      <c r="V1792" s="3" t="s">
        <v>49</v>
      </c>
      <c r="W1792" s="2">
        <v>58</v>
      </c>
      <c r="X1792" s="2" t="str">
        <f>IF(DatosLimpios[[#This Row],[Incident Resolution Time (in Hours)]]&gt;50,"Tardia",IF(DatosLimpios[[#This Row],[Incident Resolution Time (in Hours)]]&gt;20,"Media","Rapida" ))</f>
        <v>Tardia</v>
      </c>
    </row>
    <row r="1793" spans="1:24" x14ac:dyDescent="0.25">
      <c r="A1793" s="2">
        <v>1805</v>
      </c>
      <c r="B1793" s="3" t="s">
        <v>45</v>
      </c>
      <c r="C17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793" s="1" t="str">
        <f>IFERROR(VLOOKUP(DatosLimpios[[#This Row],[Paises]], TablaRegiones[],2,FALSE), "Otra")</f>
        <v>Asia</v>
      </c>
      <c r="E1793" s="2">
        <v>2016</v>
      </c>
      <c r="F1793" s="3" t="s">
        <v>22</v>
      </c>
      <c r="G1793" s="2">
        <f xml:space="preserve"> 2025 -DatosLimpios[[#This Row],[Year]]</f>
        <v>9</v>
      </c>
      <c r="H1793" s="1" t="str">
        <f>IF(TRIM(DatosLimpios[[#This Row],[Attack Type]])="","Unknown",PROPER(TRIM(LOWER(DatosLimpios[[#This Row],[Attack Type]]))))</f>
        <v>Man-In-The-Middle</v>
      </c>
      <c r="I1793" s="3" t="s">
        <v>23</v>
      </c>
      <c r="J179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93" s="11">
        <v>2338</v>
      </c>
      <c r="L1793" s="11">
        <f>IF(DatosLimpios[[#This Row],[Financial Loss (in Million $) ]]="",0,ABS(DatosLimpios[[#This Row],[Financial Loss (in Million $) ]]))*1000</f>
        <v>2338000</v>
      </c>
      <c r="M1793" s="11" t="str">
        <f>IF(DatosLimpios[[#This Row],[Perdida economica UNK]]&gt;4000000,"Alta", IF(DatosLimpios[[#This Row],[Perdida economica UNK]]&gt;100000,"Media", "Baja"))</f>
        <v>Media</v>
      </c>
      <c r="N1793" s="18" t="s">
        <v>1841</v>
      </c>
      <c r="O1793" s="3" t="s">
        <v>29</v>
      </c>
      <c r="P1793" s="2">
        <f>IF(DatosLimpios[[#This Row],[Number of Affected Users]]="six hundred",600,VALUE(DatosLimpios[[#This Row],[Number of Affected Users]]))</f>
        <v>618125</v>
      </c>
      <c r="Q1793" s="2">
        <f>IF(DatosLimpios[[#This Row],[Number of Affected Users]]="six hundred",600,VALUE(DatosLimpios[[#This Row],[Number of Affected Users]]))</f>
        <v>618125</v>
      </c>
      <c r="R1793" s="11">
        <f>DatosLimpios[[#This Row],[Perdida economica UNK]] /DatosLimpios[[#This Row],[Nº de Usuarios Afectados]]</f>
        <v>3.782406471183013</v>
      </c>
      <c r="S1793" s="11" t="str">
        <f>IF(DatosLimpios[[#This Row],[Perdida $ por Usuario]]&gt;100, "Grave",IF(DatosLimpios[[#This Row],[Perdida $ por Usuario]]&gt;40, "Moderada","Leve"))</f>
        <v>Leve</v>
      </c>
      <c r="T1793" s="1" t="str">
        <f t="shared" si="28"/>
        <v>Nation-state</v>
      </c>
      <c r="U1793" s="3" t="s">
        <v>52</v>
      </c>
      <c r="V1793" s="3" t="s">
        <v>16</v>
      </c>
      <c r="W1793" s="2">
        <v>16</v>
      </c>
      <c r="X1793" s="2" t="str">
        <f>IF(DatosLimpios[[#This Row],[Incident Resolution Time (in Hours)]]&gt;50,"Tardia",IF(DatosLimpios[[#This Row],[Incident Resolution Time (in Hours)]]&gt;20,"Media","Rapida" ))</f>
        <v>Rapida</v>
      </c>
    </row>
    <row r="1794" spans="1:24" x14ac:dyDescent="0.25">
      <c r="A1794" s="2">
        <v>1806</v>
      </c>
      <c r="B1794" s="3" t="s">
        <v>58</v>
      </c>
      <c r="C17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94" s="1" t="str">
        <f>IFERROR(VLOOKUP(DatosLimpios[[#This Row],[Paises]], TablaRegiones[],2,FALSE), "Otra")</f>
        <v>Oceanía</v>
      </c>
      <c r="E1794" s="2">
        <v>2021</v>
      </c>
      <c r="F1794" s="3" t="s">
        <v>22</v>
      </c>
      <c r="G1794" s="2">
        <f xml:space="preserve"> 2025 -DatosLimpios[[#This Row],[Year]]</f>
        <v>4</v>
      </c>
      <c r="H1794" s="1" t="str">
        <f>IF(TRIM(DatosLimpios[[#This Row],[Attack Type]])="","Unknown",PROPER(TRIM(LOWER(DatosLimpios[[#This Row],[Attack Type]]))))</f>
        <v>Man-In-The-Middle</v>
      </c>
      <c r="I1794" s="3" t="s">
        <v>46</v>
      </c>
      <c r="J179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794" s="11">
        <v>8204</v>
      </c>
      <c r="L1794" s="11">
        <f>IF(DatosLimpios[[#This Row],[Financial Loss (in Million $) ]]="",0,ABS(DatosLimpios[[#This Row],[Financial Loss (in Million $) ]]))*1000</f>
        <v>8204000</v>
      </c>
      <c r="M1794" s="11" t="str">
        <f>IF(DatosLimpios[[#This Row],[Perdida economica UNK]]&gt;4000000,"Alta", IF(DatosLimpios[[#This Row],[Perdida economica UNK]]&gt;100000,"Media", "Baja"))</f>
        <v>Alta</v>
      </c>
      <c r="N1794" s="18" t="s">
        <v>1842</v>
      </c>
      <c r="O1794" s="3" t="s">
        <v>33</v>
      </c>
      <c r="P1794" s="2">
        <f>IF(DatosLimpios[[#This Row],[Number of Affected Users]]="six hundred",600,VALUE(DatosLimpios[[#This Row],[Number of Affected Users]]))</f>
        <v>828293</v>
      </c>
      <c r="Q1794" s="2">
        <f>IF(DatosLimpios[[#This Row],[Number of Affected Users]]="six hundred",600,VALUE(DatosLimpios[[#This Row],[Number of Affected Users]]))</f>
        <v>828293</v>
      </c>
      <c r="R1794" s="11">
        <f>DatosLimpios[[#This Row],[Perdida economica UNK]] /DatosLimpios[[#This Row],[Nº de Usuarios Afectados]]</f>
        <v>9.9047076336513769</v>
      </c>
      <c r="S1794" s="11" t="str">
        <f>IF(DatosLimpios[[#This Row],[Perdida $ por Usuario]]&gt;100, "Grave",IF(DatosLimpios[[#This Row],[Perdida $ por Usuario]]&gt;40, "Moderada","Leve"))</f>
        <v>Leve</v>
      </c>
      <c r="T1794" s="1" t="str">
        <f t="shared" si="28"/>
        <v>Insider</v>
      </c>
      <c r="U1794" s="3" t="s">
        <v>25</v>
      </c>
      <c r="V1794" s="3" t="s">
        <v>37</v>
      </c>
      <c r="W1794" s="2">
        <v>64</v>
      </c>
      <c r="X1794" s="2" t="str">
        <f>IF(DatosLimpios[[#This Row],[Incident Resolution Time (in Hours)]]&gt;50,"Tardia",IF(DatosLimpios[[#This Row],[Incident Resolution Time (in Hours)]]&gt;20,"Media","Rapida" ))</f>
        <v>Tardia</v>
      </c>
    </row>
    <row r="1795" spans="1:24" x14ac:dyDescent="0.25">
      <c r="A1795" s="2">
        <v>1807</v>
      </c>
      <c r="B1795" s="3" t="s">
        <v>66</v>
      </c>
      <c r="C17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795" s="1" t="str">
        <f>IFERROR(VLOOKUP(DatosLimpios[[#This Row],[Paises]], TablaRegiones[],2,FALSE), "Otra")</f>
        <v>América</v>
      </c>
      <c r="E1795" s="2">
        <v>2017</v>
      </c>
      <c r="F1795" s="3" t="s">
        <v>63</v>
      </c>
      <c r="G1795" s="2">
        <f xml:space="preserve"> 2025 -DatosLimpios[[#This Row],[Year]]</f>
        <v>8</v>
      </c>
      <c r="H1795" s="1" t="str">
        <f>IF(TRIM(DatosLimpios[[#This Row],[Attack Type]])="","Unknown",PROPER(TRIM(LOWER(DatosLimpios[[#This Row],[Attack Type]]))))</f>
        <v>Malware</v>
      </c>
      <c r="I1795" s="3" t="s">
        <v>27</v>
      </c>
      <c r="J179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795" s="11">
        <v>609</v>
      </c>
      <c r="L1795" s="11">
        <f>IF(DatosLimpios[[#This Row],[Financial Loss (in Million $) ]]="",0,ABS(DatosLimpios[[#This Row],[Financial Loss (in Million $) ]]))*1000</f>
        <v>609000</v>
      </c>
      <c r="M1795" s="11" t="str">
        <f>IF(DatosLimpios[[#This Row],[Perdida economica UNK]]&gt;4000000,"Alta", IF(DatosLimpios[[#This Row],[Perdida economica UNK]]&gt;100000,"Media", "Baja"))</f>
        <v>Media</v>
      </c>
      <c r="N1795" s="18" t="s">
        <v>1843</v>
      </c>
      <c r="O1795" s="3" t="s">
        <v>36</v>
      </c>
      <c r="P1795" s="2">
        <f>IF(DatosLimpios[[#This Row],[Number of Affected Users]]="six hundred",600,VALUE(DatosLimpios[[#This Row],[Number of Affected Users]]))</f>
        <v>436100</v>
      </c>
      <c r="Q1795" s="2">
        <f>IF(DatosLimpios[[#This Row],[Number of Affected Users]]="six hundred",600,VALUE(DatosLimpios[[#This Row],[Number of Affected Users]]))</f>
        <v>436100</v>
      </c>
      <c r="R1795" s="11">
        <f>DatosLimpios[[#This Row],[Perdida economica UNK]] /DatosLimpios[[#This Row],[Nº de Usuarios Afectados]]</f>
        <v>1.3964686998394864</v>
      </c>
      <c r="S1795" s="11" t="str">
        <f>IF(DatosLimpios[[#This Row],[Perdida $ por Usuario]]&gt;100, "Grave",IF(DatosLimpios[[#This Row],[Perdida $ por Usuario]]&gt;40, "Moderada","Leve"))</f>
        <v>Leve</v>
      </c>
      <c r="T1795" s="1" t="str">
        <f t="shared" si="28"/>
        <v>Unknown</v>
      </c>
      <c r="U1795" s="3" t="s">
        <v>52</v>
      </c>
      <c r="V1795" s="3" t="s">
        <v>57</v>
      </c>
      <c r="W1795" s="2">
        <v>12</v>
      </c>
      <c r="X1795" s="2" t="str">
        <f>IF(DatosLimpios[[#This Row],[Incident Resolution Time (in Hours)]]&gt;50,"Tardia",IF(DatosLimpios[[#This Row],[Incident Resolution Time (in Hours)]]&gt;20,"Media","Rapida" ))</f>
        <v>Rapida</v>
      </c>
    </row>
    <row r="1796" spans="1:24" x14ac:dyDescent="0.25">
      <c r="A1796" s="2">
        <v>1808</v>
      </c>
      <c r="B1796" s="3" t="s">
        <v>87</v>
      </c>
      <c r="C17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796" s="1" t="str">
        <f>IFERROR(VLOOKUP(DatosLimpios[[#This Row],[Paises]], TablaRegiones[],2,FALSE), "Otra")</f>
        <v>América</v>
      </c>
      <c r="E1796" s="2">
        <v>2020</v>
      </c>
      <c r="F1796" s="3" t="s">
        <v>39</v>
      </c>
      <c r="G1796" s="2">
        <f xml:space="preserve"> 2025 -DatosLimpios[[#This Row],[Year]]</f>
        <v>5</v>
      </c>
      <c r="H1796" s="1" t="str">
        <f>IF(TRIM(DatosLimpios[[#This Row],[Attack Type]])="","Unknown",PROPER(TRIM(LOWER(DatosLimpios[[#This Row],[Attack Type]]))))</f>
        <v>Ddos</v>
      </c>
      <c r="I1796" s="3" t="s">
        <v>18</v>
      </c>
      <c r="J179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96" s="11">
        <v>1412</v>
      </c>
      <c r="L1796" s="11">
        <f>IF(DatosLimpios[[#This Row],[Financial Loss (in Million $) ]]="",0,ABS(DatosLimpios[[#This Row],[Financial Loss (in Million $) ]]))*1000</f>
        <v>1412000</v>
      </c>
      <c r="M1796" s="11" t="str">
        <f>IF(DatosLimpios[[#This Row],[Perdida economica UNK]]&gt;4000000,"Alta", IF(DatosLimpios[[#This Row],[Perdida economica UNK]]&gt;100000,"Media", "Baja"))</f>
        <v>Media</v>
      </c>
      <c r="N1796" s="18" t="s">
        <v>1844</v>
      </c>
      <c r="O1796" s="3" t="s">
        <v>36</v>
      </c>
      <c r="P1796" s="2">
        <f>IF(DatosLimpios[[#This Row],[Number of Affected Users]]="six hundred",600,VALUE(DatosLimpios[[#This Row],[Number of Affected Users]]))</f>
        <v>787194</v>
      </c>
      <c r="Q1796" s="2">
        <f>IF(DatosLimpios[[#This Row],[Number of Affected Users]]="six hundred",600,VALUE(DatosLimpios[[#This Row],[Number of Affected Users]]))</f>
        <v>787194</v>
      </c>
      <c r="R1796" s="11">
        <f>DatosLimpios[[#This Row],[Perdida economica UNK]] /DatosLimpios[[#This Row],[Nº de Usuarios Afectados]]</f>
        <v>1.7937128585837798</v>
      </c>
      <c r="S1796" s="11" t="str">
        <f>IF(DatosLimpios[[#This Row],[Perdida $ por Usuario]]&gt;100, "Grave",IF(DatosLimpios[[#This Row],[Perdida $ por Usuario]]&gt;40, "Moderada","Leve"))</f>
        <v>Leve</v>
      </c>
      <c r="T1796" s="1" t="str">
        <f t="shared" si="28"/>
        <v>Unknown</v>
      </c>
      <c r="U1796" s="3" t="s">
        <v>52</v>
      </c>
      <c r="V1796" s="3" t="s">
        <v>16</v>
      </c>
      <c r="W1796" s="2">
        <v>51</v>
      </c>
      <c r="X1796" s="2" t="str">
        <f>IF(DatosLimpios[[#This Row],[Incident Resolution Time (in Hours)]]&gt;50,"Tardia",IF(DatosLimpios[[#This Row],[Incident Resolution Time (in Hours)]]&gt;20,"Media","Rapida" ))</f>
        <v>Tardia</v>
      </c>
    </row>
    <row r="1797" spans="1:24" x14ac:dyDescent="0.25">
      <c r="A1797" s="2">
        <v>1809</v>
      </c>
      <c r="B1797" s="3" t="s">
        <v>41</v>
      </c>
      <c r="C17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797" s="1" t="str">
        <f>IFERROR(VLOOKUP(DatosLimpios[[#This Row],[Paises]], TablaRegiones[],2,FALSE), "Otra")</f>
        <v>Europa</v>
      </c>
      <c r="E1797" s="2">
        <v>2021</v>
      </c>
      <c r="F1797" s="3" t="s">
        <v>50</v>
      </c>
      <c r="G1797" s="2">
        <f xml:space="preserve"> 2025 -DatosLimpios[[#This Row],[Year]]</f>
        <v>4</v>
      </c>
      <c r="H1797" s="1" t="str">
        <f>IF(TRIM(DatosLimpios[[#This Row],[Attack Type]])="","Unknown",PROPER(TRIM(LOWER(DatosLimpios[[#This Row],[Attack Type]]))))</f>
        <v>Phishing</v>
      </c>
      <c r="I1797" s="3" t="s">
        <v>18</v>
      </c>
      <c r="J179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797" s="11">
        <v>3152</v>
      </c>
      <c r="L1797" s="11">
        <f>IF(DatosLimpios[[#This Row],[Financial Loss (in Million $) ]]="",0,ABS(DatosLimpios[[#This Row],[Financial Loss (in Million $) ]]))*1000</f>
        <v>3152000</v>
      </c>
      <c r="M1797" s="11" t="str">
        <f>IF(DatosLimpios[[#This Row],[Perdida economica UNK]]&gt;4000000,"Alta", IF(DatosLimpios[[#This Row],[Perdida economica UNK]]&gt;100000,"Media", "Baja"))</f>
        <v>Media</v>
      </c>
      <c r="N1797" s="18" t="s">
        <v>1845</v>
      </c>
      <c r="O1797" s="3" t="s">
        <v>29</v>
      </c>
      <c r="P1797" s="2">
        <f>IF(DatosLimpios[[#This Row],[Number of Affected Users]]="six hundred",600,VALUE(DatosLimpios[[#This Row],[Number of Affected Users]]))</f>
        <v>380086</v>
      </c>
      <c r="Q1797" s="2">
        <f>IF(DatosLimpios[[#This Row],[Number of Affected Users]]="six hundred",600,VALUE(DatosLimpios[[#This Row],[Number of Affected Users]]))</f>
        <v>380086</v>
      </c>
      <c r="R1797" s="11">
        <f>DatosLimpios[[#This Row],[Perdida economica UNK]] /DatosLimpios[[#This Row],[Nº de Usuarios Afectados]]</f>
        <v>8.2928600369390093</v>
      </c>
      <c r="S1797" s="11" t="str">
        <f>IF(DatosLimpios[[#This Row],[Perdida $ por Usuario]]&gt;100, "Grave",IF(DatosLimpios[[#This Row],[Perdida $ por Usuario]]&gt;40, "Moderada","Leve"))</f>
        <v>Leve</v>
      </c>
      <c r="T1797" s="1" t="str">
        <f t="shared" si="28"/>
        <v>Nation-state</v>
      </c>
      <c r="U1797" s="3" t="s">
        <v>34</v>
      </c>
      <c r="V1797" s="3" t="s">
        <v>57</v>
      </c>
      <c r="W1797" s="2">
        <v>65</v>
      </c>
      <c r="X1797" s="2" t="str">
        <f>IF(DatosLimpios[[#This Row],[Incident Resolution Time (in Hours)]]&gt;50,"Tardia",IF(DatosLimpios[[#This Row],[Incident Resolution Time (in Hours)]]&gt;20,"Media","Rapida" ))</f>
        <v>Tardia</v>
      </c>
    </row>
    <row r="1798" spans="1:24" x14ac:dyDescent="0.25">
      <c r="A1798" s="2">
        <v>1810</v>
      </c>
      <c r="B1798" s="3" t="s">
        <v>45</v>
      </c>
      <c r="C17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798" s="1" t="str">
        <f>IFERROR(VLOOKUP(DatosLimpios[[#This Row],[Paises]], TablaRegiones[],2,FALSE), "Otra")</f>
        <v>Asia</v>
      </c>
      <c r="E1798" s="2">
        <v>2024</v>
      </c>
      <c r="F1798" s="3" t="s">
        <v>63</v>
      </c>
      <c r="G1798" s="2">
        <f xml:space="preserve"> 2025 -DatosLimpios[[#This Row],[Year]]</f>
        <v>1</v>
      </c>
      <c r="H1798" s="1" t="str">
        <f>IF(TRIM(DatosLimpios[[#This Row],[Attack Type]])="","Unknown",PROPER(TRIM(LOWER(DatosLimpios[[#This Row],[Attack Type]]))))</f>
        <v>Malware</v>
      </c>
      <c r="I1798" s="3" t="s">
        <v>47</v>
      </c>
      <c r="J179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798" s="11">
        <v>1374</v>
      </c>
      <c r="L1798" s="11">
        <f>IF(DatosLimpios[[#This Row],[Financial Loss (in Million $) ]]="",0,ABS(DatosLimpios[[#This Row],[Financial Loss (in Million $) ]]))*1000</f>
        <v>1374000</v>
      </c>
      <c r="M1798" s="11" t="str">
        <f>IF(DatosLimpios[[#This Row],[Perdida economica UNK]]&gt;4000000,"Alta", IF(DatosLimpios[[#This Row],[Perdida economica UNK]]&gt;100000,"Media", "Baja"))</f>
        <v>Media</v>
      </c>
      <c r="N1798" s="18" t="s">
        <v>1846</v>
      </c>
      <c r="O1798" s="3" t="s">
        <v>36</v>
      </c>
      <c r="P1798" s="2">
        <f>IF(DatosLimpios[[#This Row],[Number of Affected Users]]="six hundred",600,VALUE(DatosLimpios[[#This Row],[Number of Affected Users]]))</f>
        <v>330581</v>
      </c>
      <c r="Q1798" s="2">
        <f>IF(DatosLimpios[[#This Row],[Number of Affected Users]]="six hundred",600,VALUE(DatosLimpios[[#This Row],[Number of Affected Users]]))</f>
        <v>330581</v>
      </c>
      <c r="R1798" s="11">
        <f>DatosLimpios[[#This Row],[Perdida economica UNK]] /DatosLimpios[[#This Row],[Nº de Usuarios Afectados]]</f>
        <v>4.1563187237016042</v>
      </c>
      <c r="S1798" s="11" t="str">
        <f>IF(DatosLimpios[[#This Row],[Perdida $ por Usuario]]&gt;100, "Grave",IF(DatosLimpios[[#This Row],[Perdida $ por Usuario]]&gt;40, "Moderada","Leve"))</f>
        <v>Leve</v>
      </c>
      <c r="T1798" s="1" t="str">
        <f t="shared" si="28"/>
        <v>Unknown</v>
      </c>
      <c r="U1798" s="3" t="s">
        <v>52</v>
      </c>
      <c r="V1798" s="3" t="s">
        <v>31</v>
      </c>
      <c r="W1798" s="2">
        <v>54</v>
      </c>
      <c r="X1798" s="2" t="str">
        <f>IF(DatosLimpios[[#This Row],[Incident Resolution Time (in Hours)]]&gt;50,"Tardia",IF(DatosLimpios[[#This Row],[Incident Resolution Time (in Hours)]]&gt;20,"Media","Rapida" ))</f>
        <v>Tardia</v>
      </c>
    </row>
    <row r="1799" spans="1:24" x14ac:dyDescent="0.25">
      <c r="A1799" s="2">
        <v>1811</v>
      </c>
      <c r="B1799" s="3" t="s">
        <v>58</v>
      </c>
      <c r="C17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799" s="1" t="str">
        <f>IFERROR(VLOOKUP(DatosLimpios[[#This Row],[Paises]], TablaRegiones[],2,FALSE), "Otra")</f>
        <v>Oceanía</v>
      </c>
      <c r="E1799" s="2">
        <v>2017</v>
      </c>
      <c r="F1799" s="3" t="s">
        <v>42</v>
      </c>
      <c r="G1799" s="2">
        <f xml:space="preserve"> 2025 -DatosLimpios[[#This Row],[Year]]</f>
        <v>8</v>
      </c>
      <c r="H1799" s="1" t="str">
        <f>IF(TRIM(DatosLimpios[[#This Row],[Attack Type]])="","Unknown",PROPER(TRIM(LOWER(DatosLimpios[[#This Row],[Attack Type]]))))</f>
        <v>Sql Injection</v>
      </c>
      <c r="I1799" s="3" t="s">
        <v>23</v>
      </c>
      <c r="J179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799" s="11">
        <v>9999</v>
      </c>
      <c r="L1799" s="11">
        <f>IF(DatosLimpios[[#This Row],[Financial Loss (in Million $) ]]="",0,ABS(DatosLimpios[[#This Row],[Financial Loss (in Million $) ]]))*1000</f>
        <v>9999000</v>
      </c>
      <c r="M1799" s="11" t="str">
        <f>IF(DatosLimpios[[#This Row],[Perdida economica UNK]]&gt;4000000,"Alta", IF(DatosLimpios[[#This Row],[Perdida economica UNK]]&gt;100000,"Media", "Baja"))</f>
        <v>Alta</v>
      </c>
      <c r="N1799" s="18" t="s">
        <v>1847</v>
      </c>
      <c r="O1799" s="3" t="s">
        <v>14</v>
      </c>
      <c r="P1799" s="2">
        <f>IF(DatosLimpios[[#This Row],[Number of Affected Users]]="six hundred",600,VALUE(DatosLimpios[[#This Row],[Number of Affected Users]]))</f>
        <v>672966</v>
      </c>
      <c r="Q1799" s="2">
        <f>IF(DatosLimpios[[#This Row],[Number of Affected Users]]="six hundred",600,VALUE(DatosLimpios[[#This Row],[Number of Affected Users]]))</f>
        <v>672966</v>
      </c>
      <c r="R1799" s="11">
        <f>DatosLimpios[[#This Row],[Perdida economica UNK]] /DatosLimpios[[#This Row],[Nº de Usuarios Afectados]]</f>
        <v>14.858105758686174</v>
      </c>
      <c r="S1799" s="11" t="str">
        <f>IF(DatosLimpios[[#This Row],[Perdida $ por Usuario]]&gt;100, "Grave",IF(DatosLimpios[[#This Row],[Perdida $ por Usuario]]&gt;40, "Moderada","Leve"))</f>
        <v>Leve</v>
      </c>
      <c r="T1799" s="1" t="str">
        <f t="shared" si="28"/>
        <v>Hacker Group</v>
      </c>
      <c r="U1799" s="3" t="s">
        <v>52</v>
      </c>
      <c r="V1799" s="3" t="s">
        <v>49</v>
      </c>
      <c r="W1799" s="2">
        <v>13</v>
      </c>
      <c r="X1799" s="2" t="str">
        <f>IF(DatosLimpios[[#This Row],[Incident Resolution Time (in Hours)]]&gt;50,"Tardia",IF(DatosLimpios[[#This Row],[Incident Resolution Time (in Hours)]]&gt;20,"Media","Rapida" ))</f>
        <v>Rapida</v>
      </c>
    </row>
    <row r="1800" spans="1:24" x14ac:dyDescent="0.25">
      <c r="A1800" s="2">
        <v>1812</v>
      </c>
      <c r="B1800" s="3" t="s">
        <v>45</v>
      </c>
      <c r="C18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00" s="1" t="str">
        <f>IFERROR(VLOOKUP(DatosLimpios[[#This Row],[Paises]], TablaRegiones[],2,FALSE), "Otra")</f>
        <v>Asia</v>
      </c>
      <c r="E1800" s="2">
        <v>2022</v>
      </c>
      <c r="F1800" s="3" t="s">
        <v>63</v>
      </c>
      <c r="G1800" s="2">
        <f xml:space="preserve"> 2025 -DatosLimpios[[#This Row],[Year]]</f>
        <v>3</v>
      </c>
      <c r="H1800" s="1" t="str">
        <f>IF(TRIM(DatosLimpios[[#This Row],[Attack Type]])="","Unknown",PROPER(TRIM(LOWER(DatosLimpios[[#This Row],[Attack Type]]))))</f>
        <v>Malware</v>
      </c>
      <c r="I1800" s="3" t="s">
        <v>27</v>
      </c>
      <c r="J180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00" s="11">
        <v>1956</v>
      </c>
      <c r="L1800" s="11">
        <f>IF(DatosLimpios[[#This Row],[Financial Loss (in Million $) ]]="",0,ABS(DatosLimpios[[#This Row],[Financial Loss (in Million $) ]]))*1000</f>
        <v>1956000</v>
      </c>
      <c r="M1800" s="11" t="str">
        <f>IF(DatosLimpios[[#This Row],[Perdida economica UNK]]&gt;4000000,"Alta", IF(DatosLimpios[[#This Row],[Perdida economica UNK]]&gt;100000,"Media", "Baja"))</f>
        <v>Media</v>
      </c>
      <c r="N1800" s="18" t="s">
        <v>1848</v>
      </c>
      <c r="O1800" s="3" t="s">
        <v>14</v>
      </c>
      <c r="P1800" s="2">
        <f>IF(DatosLimpios[[#This Row],[Number of Affected Users]]="six hundred",600,VALUE(DatosLimpios[[#This Row],[Number of Affected Users]]))</f>
        <v>772330</v>
      </c>
      <c r="Q1800" s="2">
        <f>IF(DatosLimpios[[#This Row],[Number of Affected Users]]="six hundred",600,VALUE(DatosLimpios[[#This Row],[Number of Affected Users]]))</f>
        <v>772330</v>
      </c>
      <c r="R1800" s="11">
        <f>DatosLimpios[[#This Row],[Perdida economica UNK]] /DatosLimpios[[#This Row],[Nº de Usuarios Afectados]]</f>
        <v>2.5325961700309452</v>
      </c>
      <c r="S1800" s="11" t="str">
        <f>IF(DatosLimpios[[#This Row],[Perdida $ por Usuario]]&gt;100, "Grave",IF(DatosLimpios[[#This Row],[Perdida $ por Usuario]]&gt;40, "Moderada","Leve"))</f>
        <v>Leve</v>
      </c>
      <c r="T1800" s="1" t="str">
        <f t="shared" si="28"/>
        <v>Hacker Group</v>
      </c>
      <c r="U1800" s="3" t="s">
        <v>15</v>
      </c>
      <c r="V1800" s="3" t="s">
        <v>57</v>
      </c>
      <c r="W1800" s="2">
        <v>20</v>
      </c>
      <c r="X1800" s="2" t="str">
        <f>IF(DatosLimpios[[#This Row],[Incident Resolution Time (in Hours)]]&gt;50,"Tardia",IF(DatosLimpios[[#This Row],[Incident Resolution Time (in Hours)]]&gt;20,"Media","Rapida" ))</f>
        <v>Rapida</v>
      </c>
    </row>
    <row r="1801" spans="1:24" x14ac:dyDescent="0.25">
      <c r="A1801" s="2">
        <v>1813</v>
      </c>
      <c r="B1801" s="3" t="s">
        <v>71</v>
      </c>
      <c r="C18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01" s="1" t="str">
        <f>IFERROR(VLOOKUP(DatosLimpios[[#This Row],[Paises]], TablaRegiones[],2,FALSE), "Otra")</f>
        <v>Asia</v>
      </c>
      <c r="E1801" s="2">
        <v>2018</v>
      </c>
      <c r="F1801" s="3" t="s">
        <v>22</v>
      </c>
      <c r="G1801" s="2">
        <f xml:space="preserve"> 2025 -DatosLimpios[[#This Row],[Year]]</f>
        <v>7</v>
      </c>
      <c r="H1801" s="1" t="str">
        <f>IF(TRIM(DatosLimpios[[#This Row],[Attack Type]])="","Unknown",PROPER(TRIM(LOWER(DatosLimpios[[#This Row],[Attack Type]]))))</f>
        <v>Man-In-The-Middle</v>
      </c>
      <c r="I1801" s="3" t="s">
        <v>27</v>
      </c>
      <c r="J180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01" s="11">
        <v>8161</v>
      </c>
      <c r="L1801" s="11">
        <f>IF(DatosLimpios[[#This Row],[Financial Loss (in Million $) ]]="",0,ABS(DatosLimpios[[#This Row],[Financial Loss (in Million $) ]]))*1000</f>
        <v>8161000</v>
      </c>
      <c r="M1801" s="11" t="str">
        <f>IF(DatosLimpios[[#This Row],[Perdida economica UNK]]&gt;4000000,"Alta", IF(DatosLimpios[[#This Row],[Perdida economica UNK]]&gt;100000,"Media", "Baja"))</f>
        <v>Alta</v>
      </c>
      <c r="N1801" s="18" t="s">
        <v>1849</v>
      </c>
      <c r="O1801" s="3" t="s">
        <v>33</v>
      </c>
      <c r="P1801" s="2">
        <f>IF(DatosLimpios[[#This Row],[Number of Affected Users]]="six hundred",600,VALUE(DatosLimpios[[#This Row],[Number of Affected Users]]))</f>
        <v>255844</v>
      </c>
      <c r="Q1801" s="2">
        <f>IF(DatosLimpios[[#This Row],[Number of Affected Users]]="six hundred",600,VALUE(DatosLimpios[[#This Row],[Number of Affected Users]]))</f>
        <v>255844</v>
      </c>
      <c r="R1801" s="11">
        <f>DatosLimpios[[#This Row],[Perdida economica UNK]] /DatosLimpios[[#This Row],[Nº de Usuarios Afectados]]</f>
        <v>31.898344303559981</v>
      </c>
      <c r="S1801" s="11" t="str">
        <f>IF(DatosLimpios[[#This Row],[Perdida $ por Usuario]]&gt;100, "Grave",IF(DatosLimpios[[#This Row],[Perdida $ por Usuario]]&gt;40, "Moderada","Leve"))</f>
        <v>Leve</v>
      </c>
      <c r="T1801" s="1" t="str">
        <f t="shared" si="28"/>
        <v>Insider</v>
      </c>
      <c r="U1801" s="3" t="s">
        <v>15</v>
      </c>
      <c r="V1801" s="3" t="s">
        <v>57</v>
      </c>
      <c r="W1801" s="2">
        <v>8</v>
      </c>
      <c r="X1801" s="2" t="str">
        <f>IF(DatosLimpios[[#This Row],[Incident Resolution Time (in Hours)]]&gt;50,"Tardia",IF(DatosLimpios[[#This Row],[Incident Resolution Time (in Hours)]]&gt;20,"Media","Rapida" ))</f>
        <v>Rapida</v>
      </c>
    </row>
    <row r="1802" spans="1:24" x14ac:dyDescent="0.25">
      <c r="A1802" s="2">
        <v>1814</v>
      </c>
      <c r="B1802" s="3" t="s">
        <v>32</v>
      </c>
      <c r="C18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802" s="1" t="str">
        <f>IFERROR(VLOOKUP(DatosLimpios[[#This Row],[Paises]], TablaRegiones[],2,FALSE), "Otra")</f>
        <v>Europa</v>
      </c>
      <c r="E1802" s="2">
        <v>2017</v>
      </c>
      <c r="F1802" s="3" t="s">
        <v>17</v>
      </c>
      <c r="G1802" s="2">
        <f xml:space="preserve"> 2025 -DatosLimpios[[#This Row],[Year]]</f>
        <v>8</v>
      </c>
      <c r="H1802" s="1" t="str">
        <f>IF(TRIM(DatosLimpios[[#This Row],[Attack Type]])="","Unknown",PROPER(TRIM(LOWER(DatosLimpios[[#This Row],[Attack Type]]))))</f>
        <v>Ransomware</v>
      </c>
      <c r="I1802" s="3" t="s">
        <v>69</v>
      </c>
      <c r="J180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02" s="11">
        <v>807</v>
      </c>
      <c r="L1802" s="11">
        <f>IF(DatosLimpios[[#This Row],[Financial Loss (in Million $) ]]="",0,ABS(DatosLimpios[[#This Row],[Financial Loss (in Million $) ]]))*1000</f>
        <v>807000</v>
      </c>
      <c r="M1802" s="11" t="str">
        <f>IF(DatosLimpios[[#This Row],[Perdida economica UNK]]&gt;4000000,"Alta", IF(DatosLimpios[[#This Row],[Perdida economica UNK]]&gt;100000,"Media", "Baja"))</f>
        <v>Media</v>
      </c>
      <c r="N1802" s="18" t="s">
        <v>1850</v>
      </c>
      <c r="O1802" s="3" t="s">
        <v>29</v>
      </c>
      <c r="P1802" s="2">
        <f>IF(DatosLimpios[[#This Row],[Number of Affected Users]]="six hundred",600,VALUE(DatosLimpios[[#This Row],[Number of Affected Users]]))</f>
        <v>107009</v>
      </c>
      <c r="Q1802" s="2">
        <f>IF(DatosLimpios[[#This Row],[Number of Affected Users]]="six hundred",600,VALUE(DatosLimpios[[#This Row],[Number of Affected Users]]))</f>
        <v>107009</v>
      </c>
      <c r="R1802" s="11">
        <f>DatosLimpios[[#This Row],[Perdida economica UNK]] /DatosLimpios[[#This Row],[Nº de Usuarios Afectados]]</f>
        <v>7.541421749572466</v>
      </c>
      <c r="S1802" s="11" t="str">
        <f>IF(DatosLimpios[[#This Row],[Perdida $ por Usuario]]&gt;100, "Grave",IF(DatosLimpios[[#This Row],[Perdida $ por Usuario]]&gt;40, "Moderada","Leve"))</f>
        <v>Leve</v>
      </c>
      <c r="T1802" s="1" t="str">
        <f t="shared" si="28"/>
        <v>Nation-state</v>
      </c>
      <c r="U1802" s="3" t="s">
        <v>34</v>
      </c>
      <c r="V1802" s="3" t="s">
        <v>57</v>
      </c>
      <c r="W1802" s="2">
        <v>67</v>
      </c>
      <c r="X1802" s="2" t="str">
        <f>IF(DatosLimpios[[#This Row],[Incident Resolution Time (in Hours)]]&gt;50,"Tardia",IF(DatosLimpios[[#This Row],[Incident Resolution Time (in Hours)]]&gt;20,"Media","Rapida" ))</f>
        <v>Tardia</v>
      </c>
    </row>
    <row r="1803" spans="1:24" x14ac:dyDescent="0.25">
      <c r="A1803" s="2">
        <v>1815</v>
      </c>
      <c r="B1803" s="3" t="s">
        <v>71</v>
      </c>
      <c r="C18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03" s="1" t="str">
        <f>IFERROR(VLOOKUP(DatosLimpios[[#This Row],[Paises]], TablaRegiones[],2,FALSE), "Otra")</f>
        <v>Asia</v>
      </c>
      <c r="E1803" s="2">
        <v>2020</v>
      </c>
      <c r="F1803" s="3" t="s">
        <v>42</v>
      </c>
      <c r="G1803" s="2">
        <f xml:space="preserve"> 2025 -DatosLimpios[[#This Row],[Year]]</f>
        <v>5</v>
      </c>
      <c r="H1803" s="1" t="str">
        <f>IF(TRIM(DatosLimpios[[#This Row],[Attack Type]])="","Unknown",PROPER(TRIM(LOWER(DatosLimpios[[#This Row],[Attack Type]]))))</f>
        <v>Sql Injection</v>
      </c>
      <c r="I1803" s="3" t="s">
        <v>18</v>
      </c>
      <c r="J180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03" s="11">
        <v>1041</v>
      </c>
      <c r="L1803" s="11">
        <f>IF(DatosLimpios[[#This Row],[Financial Loss (in Million $) ]]="",0,ABS(DatosLimpios[[#This Row],[Financial Loss (in Million $) ]]))*1000</f>
        <v>1041000</v>
      </c>
      <c r="M1803" s="11" t="str">
        <f>IF(DatosLimpios[[#This Row],[Perdida economica UNK]]&gt;4000000,"Alta", IF(DatosLimpios[[#This Row],[Perdida economica UNK]]&gt;100000,"Media", "Baja"))</f>
        <v>Media</v>
      </c>
      <c r="N1803" s="18" t="s">
        <v>1851</v>
      </c>
      <c r="O1803" s="3" t="s">
        <v>29</v>
      </c>
      <c r="P1803" s="2">
        <f>IF(DatosLimpios[[#This Row],[Number of Affected Users]]="six hundred",600,VALUE(DatosLimpios[[#This Row],[Number of Affected Users]]))</f>
        <v>872095</v>
      </c>
      <c r="Q1803" s="2">
        <f>IF(DatosLimpios[[#This Row],[Number of Affected Users]]="six hundred",600,VALUE(DatosLimpios[[#This Row],[Number of Affected Users]]))</f>
        <v>872095</v>
      </c>
      <c r="R1803" s="11">
        <f>DatosLimpios[[#This Row],[Perdida economica UNK]] /DatosLimpios[[#This Row],[Nº de Usuarios Afectados]]</f>
        <v>1.1936772943314662</v>
      </c>
      <c r="S1803" s="11" t="str">
        <f>IF(DatosLimpios[[#This Row],[Perdida $ por Usuario]]&gt;100, "Grave",IF(DatosLimpios[[#This Row],[Perdida $ por Usuario]]&gt;40, "Moderada","Leve"))</f>
        <v>Leve</v>
      </c>
      <c r="T1803" s="1" t="str">
        <f t="shared" si="28"/>
        <v>Nation-state</v>
      </c>
      <c r="U1803" s="3" t="s">
        <v>15</v>
      </c>
      <c r="V1803" s="3" t="s">
        <v>49</v>
      </c>
      <c r="W1803" s="2">
        <v>44</v>
      </c>
      <c r="X1803" s="2" t="str">
        <f>IF(DatosLimpios[[#This Row],[Incident Resolution Time (in Hours)]]&gt;50,"Tardia",IF(DatosLimpios[[#This Row],[Incident Resolution Time (in Hours)]]&gt;20,"Media","Rapida" ))</f>
        <v>Media</v>
      </c>
    </row>
    <row r="1804" spans="1:24" x14ac:dyDescent="0.25">
      <c r="A1804" s="2">
        <v>1816</v>
      </c>
      <c r="B1804" s="3" t="s">
        <v>41</v>
      </c>
      <c r="C18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804" s="1" t="str">
        <f>IFERROR(VLOOKUP(DatosLimpios[[#This Row],[Paises]], TablaRegiones[],2,FALSE), "Otra")</f>
        <v>Europa</v>
      </c>
      <c r="E1804" s="2">
        <v>2015</v>
      </c>
      <c r="F1804" s="3" t="s">
        <v>39</v>
      </c>
      <c r="G1804" s="2">
        <f xml:space="preserve"> 2025 -DatosLimpios[[#This Row],[Year]]</f>
        <v>10</v>
      </c>
      <c r="H1804" s="1" t="str">
        <f>IF(TRIM(DatosLimpios[[#This Row],[Attack Type]])="","Unknown",PROPER(TRIM(LOWER(DatosLimpios[[#This Row],[Attack Type]]))))</f>
        <v>Ddos</v>
      </c>
      <c r="I1804" s="3" t="s">
        <v>46</v>
      </c>
      <c r="J180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04" s="11">
        <v>8536</v>
      </c>
      <c r="L1804" s="11">
        <f>IF(DatosLimpios[[#This Row],[Financial Loss (in Million $) ]]="",0,ABS(DatosLimpios[[#This Row],[Financial Loss (in Million $) ]]))*1000</f>
        <v>8536000</v>
      </c>
      <c r="M1804" s="11" t="str">
        <f>IF(DatosLimpios[[#This Row],[Perdida economica UNK]]&gt;4000000,"Alta", IF(DatosLimpios[[#This Row],[Perdida economica UNK]]&gt;100000,"Media", "Baja"))</f>
        <v>Alta</v>
      </c>
      <c r="N1804" s="18" t="s">
        <v>1852</v>
      </c>
      <c r="O1804" s="3" t="s">
        <v>14</v>
      </c>
      <c r="P1804" s="2">
        <f>IF(DatosLimpios[[#This Row],[Number of Affected Users]]="six hundred",600,VALUE(DatosLimpios[[#This Row],[Number of Affected Users]]))</f>
        <v>50427</v>
      </c>
      <c r="Q1804" s="2">
        <f>IF(DatosLimpios[[#This Row],[Number of Affected Users]]="six hundred",600,VALUE(DatosLimpios[[#This Row],[Number of Affected Users]]))</f>
        <v>50427</v>
      </c>
      <c r="R1804" s="11">
        <f>DatosLimpios[[#This Row],[Perdida economica UNK]] /DatosLimpios[[#This Row],[Nº de Usuarios Afectados]]</f>
        <v>169.27439665258692</v>
      </c>
      <c r="S1804" s="11" t="str">
        <f>IF(DatosLimpios[[#This Row],[Perdida $ por Usuario]]&gt;100, "Grave",IF(DatosLimpios[[#This Row],[Perdida $ por Usuario]]&gt;40, "Moderada","Leve"))</f>
        <v>Grave</v>
      </c>
      <c r="T1804" s="1" t="str">
        <f t="shared" si="28"/>
        <v>Hacker Group</v>
      </c>
      <c r="U1804" s="3" t="s">
        <v>52</v>
      </c>
      <c r="V1804" s="3" t="s">
        <v>57</v>
      </c>
      <c r="W1804" s="2">
        <v>5</v>
      </c>
      <c r="X1804" s="2" t="str">
        <f>IF(DatosLimpios[[#This Row],[Incident Resolution Time (in Hours)]]&gt;50,"Tardia",IF(DatosLimpios[[#This Row],[Incident Resolution Time (in Hours)]]&gt;20,"Media","Rapida" ))</f>
        <v>Rapida</v>
      </c>
    </row>
    <row r="1805" spans="1:24" x14ac:dyDescent="0.25">
      <c r="A1805" s="2">
        <v>1817</v>
      </c>
      <c r="B1805" s="3" t="s">
        <v>87</v>
      </c>
      <c r="C18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05" s="1" t="str">
        <f>IFERROR(VLOOKUP(DatosLimpios[[#This Row],[Paises]], TablaRegiones[],2,FALSE), "Otra")</f>
        <v>América</v>
      </c>
      <c r="E1805" s="2">
        <v>2017</v>
      </c>
      <c r="F1805" s="3" t="s">
        <v>50</v>
      </c>
      <c r="G1805" s="2">
        <f xml:space="preserve"> 2025 -DatosLimpios[[#This Row],[Year]]</f>
        <v>8</v>
      </c>
      <c r="H1805" s="1" t="str">
        <f>IF(TRIM(DatosLimpios[[#This Row],[Attack Type]])="","Unknown",PROPER(TRIM(LOWER(DatosLimpios[[#This Row],[Attack Type]]))))</f>
        <v>Phishing</v>
      </c>
      <c r="I1805" s="3" t="s">
        <v>18</v>
      </c>
      <c r="J180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05" s="11">
        <v>1524</v>
      </c>
      <c r="L1805" s="11">
        <f>IF(DatosLimpios[[#This Row],[Financial Loss (in Million $) ]]="",0,ABS(DatosLimpios[[#This Row],[Financial Loss (in Million $) ]]))*1000</f>
        <v>1524000</v>
      </c>
      <c r="M1805" s="11" t="str">
        <f>IF(DatosLimpios[[#This Row],[Perdida economica UNK]]&gt;4000000,"Alta", IF(DatosLimpios[[#This Row],[Perdida economica UNK]]&gt;100000,"Media", "Baja"))</f>
        <v>Media</v>
      </c>
      <c r="N1805" s="18" t="s">
        <v>1853</v>
      </c>
      <c r="O1805" s="3" t="s">
        <v>36</v>
      </c>
      <c r="P1805" s="2">
        <f>IF(DatosLimpios[[#This Row],[Number of Affected Users]]="six hundred",600,VALUE(DatosLimpios[[#This Row],[Number of Affected Users]]))</f>
        <v>599197</v>
      </c>
      <c r="Q1805" s="2">
        <f>IF(DatosLimpios[[#This Row],[Number of Affected Users]]="six hundred",600,VALUE(DatosLimpios[[#This Row],[Number of Affected Users]]))</f>
        <v>599197</v>
      </c>
      <c r="R1805" s="11">
        <f>DatosLimpios[[#This Row],[Perdida economica UNK]] /DatosLimpios[[#This Row],[Nº de Usuarios Afectados]]</f>
        <v>2.543403922249277</v>
      </c>
      <c r="S1805" s="11" t="str">
        <f>IF(DatosLimpios[[#This Row],[Perdida $ por Usuario]]&gt;100, "Grave",IF(DatosLimpios[[#This Row],[Perdida $ por Usuario]]&gt;40, "Moderada","Leve"))</f>
        <v>Leve</v>
      </c>
      <c r="T1805" s="1" t="str">
        <f t="shared" si="28"/>
        <v>Unknown</v>
      </c>
      <c r="U1805" s="3" t="s">
        <v>52</v>
      </c>
      <c r="V1805" s="3" t="s">
        <v>31</v>
      </c>
      <c r="W1805" s="2">
        <v>8</v>
      </c>
      <c r="X1805" s="2" t="str">
        <f>IF(DatosLimpios[[#This Row],[Incident Resolution Time (in Hours)]]&gt;50,"Tardia",IF(DatosLimpios[[#This Row],[Incident Resolution Time (in Hours)]]&gt;20,"Media","Rapida" ))</f>
        <v>Rapida</v>
      </c>
    </row>
    <row r="1806" spans="1:24" x14ac:dyDescent="0.25">
      <c r="A1806" s="2">
        <v>1818</v>
      </c>
      <c r="B1806" s="3" t="s">
        <v>66</v>
      </c>
      <c r="C18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06" s="1" t="str">
        <f>IFERROR(VLOOKUP(DatosLimpios[[#This Row],[Paises]], TablaRegiones[],2,FALSE), "Otra")</f>
        <v>América</v>
      </c>
      <c r="E1806" s="2">
        <v>2022</v>
      </c>
      <c r="F1806" s="3" t="s">
        <v>63</v>
      </c>
      <c r="G1806" s="2">
        <f xml:space="preserve"> 2025 -DatosLimpios[[#This Row],[Year]]</f>
        <v>3</v>
      </c>
      <c r="H1806" s="1" t="str">
        <f>IF(TRIM(DatosLimpios[[#This Row],[Attack Type]])="","Unknown",PROPER(TRIM(LOWER(DatosLimpios[[#This Row],[Attack Type]]))))</f>
        <v>Malware</v>
      </c>
      <c r="I1806" s="3" t="s">
        <v>27</v>
      </c>
      <c r="J180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06" s="11">
        <v>4008</v>
      </c>
      <c r="L1806" s="11">
        <f>IF(DatosLimpios[[#This Row],[Financial Loss (in Million $) ]]="",0,ABS(DatosLimpios[[#This Row],[Financial Loss (in Million $) ]]))*1000</f>
        <v>4008000</v>
      </c>
      <c r="M1806" s="11" t="str">
        <f>IF(DatosLimpios[[#This Row],[Perdida economica UNK]]&gt;4000000,"Alta", IF(DatosLimpios[[#This Row],[Perdida economica UNK]]&gt;100000,"Media", "Baja"))</f>
        <v>Alta</v>
      </c>
      <c r="N1806" s="18" t="s">
        <v>1854</v>
      </c>
      <c r="O1806" s="3" t="s">
        <v>29</v>
      </c>
      <c r="P1806" s="2">
        <f>IF(DatosLimpios[[#This Row],[Number of Affected Users]]="six hundred",600,VALUE(DatosLimpios[[#This Row],[Number of Affected Users]]))</f>
        <v>459643</v>
      </c>
      <c r="Q1806" s="2">
        <f>IF(DatosLimpios[[#This Row],[Number of Affected Users]]="six hundred",600,VALUE(DatosLimpios[[#This Row],[Number of Affected Users]]))</f>
        <v>459643</v>
      </c>
      <c r="R1806" s="11">
        <f>DatosLimpios[[#This Row],[Perdida economica UNK]] /DatosLimpios[[#This Row],[Nº de Usuarios Afectados]]</f>
        <v>8.7198108096936107</v>
      </c>
      <c r="S1806" s="11" t="str">
        <f>IF(DatosLimpios[[#This Row],[Perdida $ por Usuario]]&gt;100, "Grave",IF(DatosLimpios[[#This Row],[Perdida $ por Usuario]]&gt;40, "Moderada","Leve"))</f>
        <v>Leve</v>
      </c>
      <c r="T1806" s="1" t="str">
        <f t="shared" si="28"/>
        <v>Nation-state</v>
      </c>
      <c r="U1806" s="3" t="s">
        <v>25</v>
      </c>
      <c r="V1806" s="3" t="s">
        <v>37</v>
      </c>
      <c r="W1806" s="2">
        <v>10</v>
      </c>
      <c r="X1806" s="2" t="str">
        <f>IF(DatosLimpios[[#This Row],[Incident Resolution Time (in Hours)]]&gt;50,"Tardia",IF(DatosLimpios[[#This Row],[Incident Resolution Time (in Hours)]]&gt;20,"Media","Rapida" ))</f>
        <v>Rapida</v>
      </c>
    </row>
    <row r="1807" spans="1:24" x14ac:dyDescent="0.25">
      <c r="A1807" s="2">
        <v>1819</v>
      </c>
      <c r="B1807" s="3" t="s">
        <v>10</v>
      </c>
      <c r="C18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07" s="1" t="str">
        <f>IFERROR(VLOOKUP(DatosLimpios[[#This Row],[Paises]], TablaRegiones[],2,FALSE), "Otra")</f>
        <v>Asia</v>
      </c>
      <c r="E1807" s="2">
        <v>2021</v>
      </c>
      <c r="F1807" s="3" t="s">
        <v>39</v>
      </c>
      <c r="G1807" s="2">
        <f xml:space="preserve"> 2025 -DatosLimpios[[#This Row],[Year]]</f>
        <v>4</v>
      </c>
      <c r="H1807" s="1" t="str">
        <f>IF(TRIM(DatosLimpios[[#This Row],[Attack Type]])="","Unknown",PROPER(TRIM(LOWER(DatosLimpios[[#This Row],[Attack Type]]))))</f>
        <v>Ddos</v>
      </c>
      <c r="I1807" s="3" t="s">
        <v>27</v>
      </c>
      <c r="J180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07" s="11">
        <v>102</v>
      </c>
      <c r="L1807" s="11">
        <f>IF(DatosLimpios[[#This Row],[Financial Loss (in Million $) ]]="",0,ABS(DatosLimpios[[#This Row],[Financial Loss (in Million $) ]]))*1000</f>
        <v>102000</v>
      </c>
      <c r="M1807" s="11" t="str">
        <f>IF(DatosLimpios[[#This Row],[Perdida economica UNK]]&gt;4000000,"Alta", IF(DatosLimpios[[#This Row],[Perdida economica UNK]]&gt;100000,"Media", "Baja"))</f>
        <v>Media</v>
      </c>
      <c r="N1807" s="18" t="s">
        <v>1855</v>
      </c>
      <c r="O1807" s="3" t="s">
        <v>29</v>
      </c>
      <c r="P1807" s="2">
        <f>IF(DatosLimpios[[#This Row],[Number of Affected Users]]="six hundred",600,VALUE(DatosLimpios[[#This Row],[Number of Affected Users]]))</f>
        <v>950257</v>
      </c>
      <c r="Q1807" s="2">
        <f>IF(DatosLimpios[[#This Row],[Number of Affected Users]]="six hundred",600,VALUE(DatosLimpios[[#This Row],[Number of Affected Users]]))</f>
        <v>950257</v>
      </c>
      <c r="R1807" s="11">
        <f>DatosLimpios[[#This Row],[Perdida economica UNK]] /DatosLimpios[[#This Row],[Nº de Usuarios Afectados]]</f>
        <v>0.10733938292482981</v>
      </c>
      <c r="S1807" s="11" t="str">
        <f>IF(DatosLimpios[[#This Row],[Perdida $ por Usuario]]&gt;100, "Grave",IF(DatosLimpios[[#This Row],[Perdida $ por Usuario]]&gt;40, "Moderada","Leve"))</f>
        <v>Leve</v>
      </c>
      <c r="T1807" s="1" t="str">
        <f t="shared" si="28"/>
        <v>Nation-state</v>
      </c>
      <c r="U1807" s="3" t="s">
        <v>25</v>
      </c>
      <c r="V1807" s="3" t="s">
        <v>31</v>
      </c>
      <c r="W1807" s="2">
        <v>61</v>
      </c>
      <c r="X1807" s="2" t="str">
        <f>IF(DatosLimpios[[#This Row],[Incident Resolution Time (in Hours)]]&gt;50,"Tardia",IF(DatosLimpios[[#This Row],[Incident Resolution Time (in Hours)]]&gt;20,"Media","Rapida" ))</f>
        <v>Tardia</v>
      </c>
    </row>
    <row r="1808" spans="1:24" x14ac:dyDescent="0.25">
      <c r="A1808" s="2">
        <v>1820</v>
      </c>
      <c r="B1808" s="3" t="s">
        <v>58</v>
      </c>
      <c r="C18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08" s="1" t="str">
        <f>IFERROR(VLOOKUP(DatosLimpios[[#This Row],[Paises]], TablaRegiones[],2,FALSE), "Otra")</f>
        <v>Oceanía</v>
      </c>
      <c r="E1808" s="2">
        <v>2022</v>
      </c>
      <c r="F1808" s="3" t="s">
        <v>50</v>
      </c>
      <c r="G1808" s="2">
        <f xml:space="preserve"> 2025 -DatosLimpios[[#This Row],[Year]]</f>
        <v>3</v>
      </c>
      <c r="H1808" s="1" t="str">
        <f>IF(TRIM(DatosLimpios[[#This Row],[Attack Type]])="","Unknown",PROPER(TRIM(LOWER(DatosLimpios[[#This Row],[Attack Type]]))))</f>
        <v>Phishing</v>
      </c>
      <c r="I1808" s="3" t="s">
        <v>47</v>
      </c>
      <c r="J180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08" s="11">
        <v>7253</v>
      </c>
      <c r="L1808" s="11">
        <f>IF(DatosLimpios[[#This Row],[Financial Loss (in Million $) ]]="",0,ABS(DatosLimpios[[#This Row],[Financial Loss (in Million $) ]]))*1000</f>
        <v>7253000</v>
      </c>
      <c r="M1808" s="11" t="str">
        <f>IF(DatosLimpios[[#This Row],[Perdida economica UNK]]&gt;4000000,"Alta", IF(DatosLimpios[[#This Row],[Perdida economica UNK]]&gt;100000,"Media", "Baja"))</f>
        <v>Alta</v>
      </c>
      <c r="N1808" s="18" t="s">
        <v>1856</v>
      </c>
      <c r="O1808" s="3" t="s">
        <v>14</v>
      </c>
      <c r="P1808" s="2">
        <f>IF(DatosLimpios[[#This Row],[Number of Affected Users]]="six hundred",600,VALUE(DatosLimpios[[#This Row],[Number of Affected Users]]))</f>
        <v>496317</v>
      </c>
      <c r="Q1808" s="2">
        <f>IF(DatosLimpios[[#This Row],[Number of Affected Users]]="six hundred",600,VALUE(DatosLimpios[[#This Row],[Number of Affected Users]]))</f>
        <v>496317</v>
      </c>
      <c r="R1808" s="11">
        <f>DatosLimpios[[#This Row],[Perdida economica UNK]] /DatosLimpios[[#This Row],[Nº de Usuarios Afectados]]</f>
        <v>14.613644102458711</v>
      </c>
      <c r="S1808" s="11" t="str">
        <f>IF(DatosLimpios[[#This Row],[Perdida $ por Usuario]]&gt;100, "Grave",IF(DatosLimpios[[#This Row],[Perdida $ por Usuario]]&gt;40, "Moderada","Leve"))</f>
        <v>Leve</v>
      </c>
      <c r="T1808" s="1" t="str">
        <f t="shared" si="28"/>
        <v>Hacker Group</v>
      </c>
      <c r="U1808" s="3" t="s">
        <v>25</v>
      </c>
      <c r="V1808" s="3" t="s">
        <v>37</v>
      </c>
      <c r="W1808" s="2">
        <v>62</v>
      </c>
      <c r="X1808" s="2" t="str">
        <f>IF(DatosLimpios[[#This Row],[Incident Resolution Time (in Hours)]]&gt;50,"Tardia",IF(DatosLimpios[[#This Row],[Incident Resolution Time (in Hours)]]&gt;20,"Media","Rapida" ))</f>
        <v>Tardia</v>
      </c>
    </row>
    <row r="1809" spans="1:24" x14ac:dyDescent="0.25">
      <c r="A1809" s="2">
        <v>1821</v>
      </c>
      <c r="B1809" s="3" t="s">
        <v>66</v>
      </c>
      <c r="C18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09" s="1" t="str">
        <f>IFERROR(VLOOKUP(DatosLimpios[[#This Row],[Paises]], TablaRegiones[],2,FALSE), "Otra")</f>
        <v>América</v>
      </c>
      <c r="E1809" s="2">
        <v>2017</v>
      </c>
      <c r="F1809" s="3" t="s">
        <v>22</v>
      </c>
      <c r="G1809" s="2">
        <f xml:space="preserve"> 2025 -DatosLimpios[[#This Row],[Year]]</f>
        <v>8</v>
      </c>
      <c r="H1809" s="1" t="str">
        <f>IF(TRIM(DatosLimpios[[#This Row],[Attack Type]])="","Unknown",PROPER(TRIM(LOWER(DatosLimpios[[#This Row],[Attack Type]]))))</f>
        <v>Man-In-The-Middle</v>
      </c>
      <c r="I1809" s="3" t="s">
        <v>47</v>
      </c>
      <c r="J180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09" s="11">
        <v>9636</v>
      </c>
      <c r="L1809" s="11">
        <f>IF(DatosLimpios[[#This Row],[Financial Loss (in Million $) ]]="",0,ABS(DatosLimpios[[#This Row],[Financial Loss (in Million $) ]]))*1000</f>
        <v>9636000</v>
      </c>
      <c r="M1809" s="11" t="str">
        <f>IF(DatosLimpios[[#This Row],[Perdida economica UNK]]&gt;4000000,"Alta", IF(DatosLimpios[[#This Row],[Perdida economica UNK]]&gt;100000,"Media", "Baja"))</f>
        <v>Alta</v>
      </c>
      <c r="N1809" s="18" t="s">
        <v>1857</v>
      </c>
      <c r="O1809" s="3" t="s">
        <v>14</v>
      </c>
      <c r="P1809" s="2">
        <f>IF(DatosLimpios[[#This Row],[Number of Affected Users]]="six hundred",600,VALUE(DatosLimpios[[#This Row],[Number of Affected Users]]))</f>
        <v>596078</v>
      </c>
      <c r="Q1809" s="2">
        <f>IF(DatosLimpios[[#This Row],[Number of Affected Users]]="six hundred",600,VALUE(DatosLimpios[[#This Row],[Number of Affected Users]]))</f>
        <v>596078</v>
      </c>
      <c r="R1809" s="11">
        <f>DatosLimpios[[#This Row],[Perdida economica UNK]] /DatosLimpios[[#This Row],[Nº de Usuarios Afectados]]</f>
        <v>16.165669593576681</v>
      </c>
      <c r="S1809" s="11" t="str">
        <f>IF(DatosLimpios[[#This Row],[Perdida $ por Usuario]]&gt;100, "Grave",IF(DatosLimpios[[#This Row],[Perdida $ por Usuario]]&gt;40, "Moderada","Leve"))</f>
        <v>Leve</v>
      </c>
      <c r="T1809" s="1" t="str">
        <f t="shared" si="28"/>
        <v>Hacker Group</v>
      </c>
      <c r="U1809" s="3" t="s">
        <v>25</v>
      </c>
      <c r="V1809" s="3" t="s">
        <v>57</v>
      </c>
      <c r="W1809" s="2">
        <v>10</v>
      </c>
      <c r="X1809" s="2" t="str">
        <f>IF(DatosLimpios[[#This Row],[Incident Resolution Time (in Hours)]]&gt;50,"Tardia",IF(DatosLimpios[[#This Row],[Incident Resolution Time (in Hours)]]&gt;20,"Media","Rapida" ))</f>
        <v>Rapida</v>
      </c>
    </row>
    <row r="1810" spans="1:24" x14ac:dyDescent="0.25">
      <c r="A1810" s="2">
        <v>1822</v>
      </c>
      <c r="B1810" s="3" t="s">
        <v>66</v>
      </c>
      <c r="C18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10" s="1" t="str">
        <f>IFERROR(VLOOKUP(DatosLimpios[[#This Row],[Paises]], TablaRegiones[],2,FALSE), "Otra")</f>
        <v>América</v>
      </c>
      <c r="E1810" s="2">
        <v>2019</v>
      </c>
      <c r="F1810" s="3" t="s">
        <v>17</v>
      </c>
      <c r="G1810" s="2">
        <f xml:space="preserve"> 2025 -DatosLimpios[[#This Row],[Year]]</f>
        <v>6</v>
      </c>
      <c r="H1810" s="1" t="str">
        <f>IF(TRIM(DatosLimpios[[#This Row],[Attack Type]])="","Unknown",PROPER(TRIM(LOWER(DatosLimpios[[#This Row],[Attack Type]]))))</f>
        <v>Ransomware</v>
      </c>
      <c r="I1810" s="3" t="s">
        <v>46</v>
      </c>
      <c r="J181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10" s="11">
        <v>8863</v>
      </c>
      <c r="L1810" s="11">
        <f>IF(DatosLimpios[[#This Row],[Financial Loss (in Million $) ]]="",0,ABS(DatosLimpios[[#This Row],[Financial Loss (in Million $) ]]))*1000</f>
        <v>8863000</v>
      </c>
      <c r="M1810" s="11" t="str">
        <f>IF(DatosLimpios[[#This Row],[Perdida economica UNK]]&gt;4000000,"Alta", IF(DatosLimpios[[#This Row],[Perdida economica UNK]]&gt;100000,"Media", "Baja"))</f>
        <v>Alta</v>
      </c>
      <c r="N1810" s="18" t="s">
        <v>1858</v>
      </c>
      <c r="O1810" s="3" t="s">
        <v>33</v>
      </c>
      <c r="P1810" s="2">
        <f>IF(DatosLimpios[[#This Row],[Number of Affected Users]]="six hundred",600,VALUE(DatosLimpios[[#This Row],[Number of Affected Users]]))</f>
        <v>701522</v>
      </c>
      <c r="Q1810" s="2">
        <f>IF(DatosLimpios[[#This Row],[Number of Affected Users]]="six hundred",600,VALUE(DatosLimpios[[#This Row],[Number of Affected Users]]))</f>
        <v>701522</v>
      </c>
      <c r="R1810" s="11">
        <f>DatosLimpios[[#This Row],[Perdida economica UNK]] /DatosLimpios[[#This Row],[Nº de Usuarios Afectados]]</f>
        <v>12.63395873543524</v>
      </c>
      <c r="S1810" s="11" t="str">
        <f>IF(DatosLimpios[[#This Row],[Perdida $ por Usuario]]&gt;100, "Grave",IF(DatosLimpios[[#This Row],[Perdida $ por Usuario]]&gt;40, "Moderada","Leve"))</f>
        <v>Leve</v>
      </c>
      <c r="T1810" s="1" t="str">
        <f t="shared" si="28"/>
        <v>Insider</v>
      </c>
      <c r="U1810" s="3" t="s">
        <v>34</v>
      </c>
      <c r="V1810" s="3" t="s">
        <v>16</v>
      </c>
      <c r="W1810" s="2">
        <v>10</v>
      </c>
      <c r="X1810" s="2" t="str">
        <f>IF(DatosLimpios[[#This Row],[Incident Resolution Time (in Hours)]]&gt;50,"Tardia",IF(DatosLimpios[[#This Row],[Incident Resolution Time (in Hours)]]&gt;20,"Media","Rapida" ))</f>
        <v>Rapida</v>
      </c>
    </row>
    <row r="1811" spans="1:24" x14ac:dyDescent="0.25">
      <c r="A1811" s="2">
        <v>1823</v>
      </c>
      <c r="B1811" s="3" t="s">
        <v>45</v>
      </c>
      <c r="C18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11" s="1" t="str">
        <f>IFERROR(VLOOKUP(DatosLimpios[[#This Row],[Paises]], TablaRegiones[],2,FALSE), "Otra")</f>
        <v>Asia</v>
      </c>
      <c r="E1811" s="2">
        <v>2015</v>
      </c>
      <c r="F1811" s="3" t="s">
        <v>22</v>
      </c>
      <c r="G1811" s="2">
        <f xml:space="preserve"> 2025 -DatosLimpios[[#This Row],[Year]]</f>
        <v>10</v>
      </c>
      <c r="H1811" s="1" t="str">
        <f>IF(TRIM(DatosLimpios[[#This Row],[Attack Type]])="","Unknown",PROPER(TRIM(LOWER(DatosLimpios[[#This Row],[Attack Type]]))))</f>
        <v>Man-In-The-Middle</v>
      </c>
      <c r="I1811" s="3" t="s">
        <v>47</v>
      </c>
      <c r="J181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11" s="11">
        <v>3715</v>
      </c>
      <c r="L1811" s="11">
        <f>IF(DatosLimpios[[#This Row],[Financial Loss (in Million $) ]]="",0,ABS(DatosLimpios[[#This Row],[Financial Loss (in Million $) ]]))*1000</f>
        <v>3715000</v>
      </c>
      <c r="M1811" s="11" t="str">
        <f>IF(DatosLimpios[[#This Row],[Perdida economica UNK]]&gt;4000000,"Alta", IF(DatosLimpios[[#This Row],[Perdida economica UNK]]&gt;100000,"Media", "Baja"))</f>
        <v>Media</v>
      </c>
      <c r="N1811" s="18" t="s">
        <v>1859</v>
      </c>
      <c r="O1811" s="3" t="s">
        <v>29</v>
      </c>
      <c r="P1811" s="2">
        <f>IF(DatosLimpios[[#This Row],[Number of Affected Users]]="six hundred",600,VALUE(DatosLimpios[[#This Row],[Number of Affected Users]]))</f>
        <v>357124</v>
      </c>
      <c r="Q1811" s="2">
        <f>IF(DatosLimpios[[#This Row],[Number of Affected Users]]="six hundred",600,VALUE(DatosLimpios[[#This Row],[Number of Affected Users]]))</f>
        <v>357124</v>
      </c>
      <c r="R1811" s="11">
        <f>DatosLimpios[[#This Row],[Perdida economica UNK]] /DatosLimpios[[#This Row],[Nº de Usuarios Afectados]]</f>
        <v>10.402549254600643</v>
      </c>
      <c r="S1811" s="11" t="str">
        <f>IF(DatosLimpios[[#This Row],[Perdida $ por Usuario]]&gt;100, "Grave",IF(DatosLimpios[[#This Row],[Perdida $ por Usuario]]&gt;40, "Moderada","Leve"))</f>
        <v>Leve</v>
      </c>
      <c r="T1811" s="1" t="str">
        <f t="shared" si="28"/>
        <v>Nation-state</v>
      </c>
      <c r="U1811" s="3" t="s">
        <v>25</v>
      </c>
      <c r="V1811" s="3" t="s">
        <v>37</v>
      </c>
      <c r="W1811" s="2">
        <v>31</v>
      </c>
      <c r="X1811" s="2" t="str">
        <f>IF(DatosLimpios[[#This Row],[Incident Resolution Time (in Hours)]]&gt;50,"Tardia",IF(DatosLimpios[[#This Row],[Incident Resolution Time (in Hours)]]&gt;20,"Media","Rapida" ))</f>
        <v>Media</v>
      </c>
    </row>
    <row r="1812" spans="1:24" x14ac:dyDescent="0.25">
      <c r="A1812" s="2">
        <v>1824</v>
      </c>
      <c r="B1812" s="3" t="s">
        <v>32</v>
      </c>
      <c r="C18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812" s="1" t="str">
        <f>IFERROR(VLOOKUP(DatosLimpios[[#This Row],[Paises]], TablaRegiones[],2,FALSE), "Otra")</f>
        <v>Europa</v>
      </c>
      <c r="E1812" s="2">
        <v>2022</v>
      </c>
      <c r="F1812" s="3" t="s">
        <v>42</v>
      </c>
      <c r="G1812" s="2">
        <f xml:space="preserve"> 2025 -DatosLimpios[[#This Row],[Year]]</f>
        <v>3</v>
      </c>
      <c r="H1812" s="1" t="str">
        <f>IF(TRIM(DatosLimpios[[#This Row],[Attack Type]])="","Unknown",PROPER(TRIM(LOWER(DatosLimpios[[#This Row],[Attack Type]]))))</f>
        <v>Sql Injection</v>
      </c>
      <c r="I1812" s="3" t="s">
        <v>69</v>
      </c>
      <c r="J181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12" s="11">
        <v>4792</v>
      </c>
      <c r="L1812" s="11">
        <f>IF(DatosLimpios[[#This Row],[Financial Loss (in Million $) ]]="",0,ABS(DatosLimpios[[#This Row],[Financial Loss (in Million $) ]]))*1000</f>
        <v>4792000</v>
      </c>
      <c r="M1812" s="11" t="str">
        <f>IF(DatosLimpios[[#This Row],[Perdida economica UNK]]&gt;4000000,"Alta", IF(DatosLimpios[[#This Row],[Perdida economica UNK]]&gt;100000,"Media", "Baja"))</f>
        <v>Alta</v>
      </c>
      <c r="N1812" s="18" t="s">
        <v>1860</v>
      </c>
      <c r="O1812" s="3" t="s">
        <v>29</v>
      </c>
      <c r="P1812" s="2">
        <f>IF(DatosLimpios[[#This Row],[Number of Affected Users]]="six hundred",600,VALUE(DatosLimpios[[#This Row],[Number of Affected Users]]))</f>
        <v>112688</v>
      </c>
      <c r="Q1812" s="2">
        <f>IF(DatosLimpios[[#This Row],[Number of Affected Users]]="six hundred",600,VALUE(DatosLimpios[[#This Row],[Number of Affected Users]]))</f>
        <v>112688</v>
      </c>
      <c r="R1812" s="11">
        <f>DatosLimpios[[#This Row],[Perdida economica UNK]] /DatosLimpios[[#This Row],[Nº de Usuarios Afectados]]</f>
        <v>42.524492403805198</v>
      </c>
      <c r="S1812" s="11" t="str">
        <f>IF(DatosLimpios[[#This Row],[Perdida $ por Usuario]]&gt;100, "Grave",IF(DatosLimpios[[#This Row],[Perdida $ por Usuario]]&gt;40, "Moderada","Leve"))</f>
        <v>Moderada</v>
      </c>
      <c r="T1812" s="1" t="str">
        <f t="shared" si="28"/>
        <v>Nation-state</v>
      </c>
      <c r="U1812" s="3" t="s">
        <v>34</v>
      </c>
      <c r="V1812" s="3" t="s">
        <v>16</v>
      </c>
      <c r="W1812" s="2">
        <v>15</v>
      </c>
      <c r="X1812" s="2" t="str">
        <f>IF(DatosLimpios[[#This Row],[Incident Resolution Time (in Hours)]]&gt;50,"Tardia",IF(DatosLimpios[[#This Row],[Incident Resolution Time (in Hours)]]&gt;20,"Media","Rapida" ))</f>
        <v>Rapida</v>
      </c>
    </row>
    <row r="1813" spans="1:24" x14ac:dyDescent="0.25">
      <c r="A1813" s="2">
        <v>1825</v>
      </c>
      <c r="B1813" s="3" t="s">
        <v>45</v>
      </c>
      <c r="C18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13" s="1" t="str">
        <f>IFERROR(VLOOKUP(DatosLimpios[[#This Row],[Paises]], TablaRegiones[],2,FALSE), "Otra")</f>
        <v>Asia</v>
      </c>
      <c r="E1813" s="2">
        <v>2018</v>
      </c>
      <c r="F1813" s="3" t="s">
        <v>50</v>
      </c>
      <c r="G1813" s="2">
        <f xml:space="preserve"> 2025 -DatosLimpios[[#This Row],[Year]]</f>
        <v>7</v>
      </c>
      <c r="H1813" s="1" t="str">
        <f>IF(TRIM(DatosLimpios[[#This Row],[Attack Type]])="","Unknown",PROPER(TRIM(LOWER(DatosLimpios[[#This Row],[Attack Type]]))))</f>
        <v>Phishing</v>
      </c>
      <c r="I1813" s="3" t="s">
        <v>18</v>
      </c>
      <c r="J181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13" s="11">
        <v>1446</v>
      </c>
      <c r="L1813" s="11">
        <f>IF(DatosLimpios[[#This Row],[Financial Loss (in Million $) ]]="",0,ABS(DatosLimpios[[#This Row],[Financial Loss (in Million $) ]]))*1000</f>
        <v>1446000</v>
      </c>
      <c r="M1813" s="11" t="str">
        <f>IF(DatosLimpios[[#This Row],[Perdida economica UNK]]&gt;4000000,"Alta", IF(DatosLimpios[[#This Row],[Perdida economica UNK]]&gt;100000,"Media", "Baja"))</f>
        <v>Media</v>
      </c>
      <c r="N1813" s="18" t="s">
        <v>1861</v>
      </c>
      <c r="O1813" s="3" t="s">
        <v>14</v>
      </c>
      <c r="P1813" s="2">
        <f>IF(DatosLimpios[[#This Row],[Number of Affected Users]]="six hundred",600,VALUE(DatosLimpios[[#This Row],[Number of Affected Users]]))</f>
        <v>743107</v>
      </c>
      <c r="Q1813" s="2">
        <f>IF(DatosLimpios[[#This Row],[Number of Affected Users]]="six hundred",600,VALUE(DatosLimpios[[#This Row],[Number of Affected Users]]))</f>
        <v>743107</v>
      </c>
      <c r="R1813" s="11">
        <f>DatosLimpios[[#This Row],[Perdida economica UNK]] /DatosLimpios[[#This Row],[Nº de Usuarios Afectados]]</f>
        <v>1.9458839709490019</v>
      </c>
      <c r="S1813" s="11" t="str">
        <f>IF(DatosLimpios[[#This Row],[Perdida $ por Usuario]]&gt;100, "Grave",IF(DatosLimpios[[#This Row],[Perdida $ por Usuario]]&gt;40, "Moderada","Leve"))</f>
        <v>Leve</v>
      </c>
      <c r="T1813" s="1" t="str">
        <f t="shared" si="28"/>
        <v>Hacker Group</v>
      </c>
      <c r="U1813" s="3" t="s">
        <v>34</v>
      </c>
      <c r="V1813" s="3" t="s">
        <v>16</v>
      </c>
      <c r="W1813" s="2">
        <v>49</v>
      </c>
      <c r="X1813" s="2" t="str">
        <f>IF(DatosLimpios[[#This Row],[Incident Resolution Time (in Hours)]]&gt;50,"Tardia",IF(DatosLimpios[[#This Row],[Incident Resolution Time (in Hours)]]&gt;20,"Media","Rapida" ))</f>
        <v>Media</v>
      </c>
    </row>
    <row r="1814" spans="1:24" x14ac:dyDescent="0.25">
      <c r="A1814" s="2">
        <v>1826</v>
      </c>
      <c r="B1814" s="3" t="s">
        <v>45</v>
      </c>
      <c r="C18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14" s="1" t="str">
        <f>IFERROR(VLOOKUP(DatosLimpios[[#This Row],[Paises]], TablaRegiones[],2,FALSE), "Otra")</f>
        <v>Asia</v>
      </c>
      <c r="E1814" s="2">
        <v>2022</v>
      </c>
      <c r="F1814" s="3" t="s">
        <v>22</v>
      </c>
      <c r="G1814" s="2">
        <f xml:space="preserve"> 2025 -DatosLimpios[[#This Row],[Year]]</f>
        <v>3</v>
      </c>
      <c r="H1814" s="1" t="str">
        <f>IF(TRIM(DatosLimpios[[#This Row],[Attack Type]])="","Unknown",PROPER(TRIM(LOWER(DatosLimpios[[#This Row],[Attack Type]]))))</f>
        <v>Man-In-The-Middle</v>
      </c>
      <c r="I1814" s="3" t="s">
        <v>46</v>
      </c>
      <c r="J181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14" s="11">
        <v>3247</v>
      </c>
      <c r="L1814" s="11">
        <f>IF(DatosLimpios[[#This Row],[Financial Loss (in Million $) ]]="",0,ABS(DatosLimpios[[#This Row],[Financial Loss (in Million $) ]]))*1000</f>
        <v>3247000</v>
      </c>
      <c r="M1814" s="11" t="str">
        <f>IF(DatosLimpios[[#This Row],[Perdida economica UNK]]&gt;4000000,"Alta", IF(DatosLimpios[[#This Row],[Perdida economica UNK]]&gt;100000,"Media", "Baja"))</f>
        <v>Media</v>
      </c>
      <c r="N1814" s="18" t="s">
        <v>1862</v>
      </c>
      <c r="O1814" s="3" t="s">
        <v>36</v>
      </c>
      <c r="P1814" s="2">
        <f>IF(DatosLimpios[[#This Row],[Number of Affected Users]]="six hundred",600,VALUE(DatosLimpios[[#This Row],[Number of Affected Users]]))</f>
        <v>947465</v>
      </c>
      <c r="Q1814" s="2">
        <f>IF(DatosLimpios[[#This Row],[Number of Affected Users]]="six hundred",600,VALUE(DatosLimpios[[#This Row],[Number of Affected Users]]))</f>
        <v>947465</v>
      </c>
      <c r="R1814" s="11">
        <f>DatosLimpios[[#This Row],[Perdida economica UNK]] /DatosLimpios[[#This Row],[Nº de Usuarios Afectados]]</f>
        <v>3.4270395212488061</v>
      </c>
      <c r="S1814" s="11" t="str">
        <f>IF(DatosLimpios[[#This Row],[Perdida $ por Usuario]]&gt;100, "Grave",IF(DatosLimpios[[#This Row],[Perdida $ por Usuario]]&gt;40, "Moderada","Leve"))</f>
        <v>Leve</v>
      </c>
      <c r="T1814" s="1" t="str">
        <f t="shared" si="28"/>
        <v>Unknown</v>
      </c>
      <c r="U1814" s="3" t="s">
        <v>15</v>
      </c>
      <c r="V1814" s="3" t="s">
        <v>31</v>
      </c>
      <c r="W1814" s="2">
        <v>69</v>
      </c>
      <c r="X1814" s="2" t="str">
        <f>IF(DatosLimpios[[#This Row],[Incident Resolution Time (in Hours)]]&gt;50,"Tardia",IF(DatosLimpios[[#This Row],[Incident Resolution Time (in Hours)]]&gt;20,"Media","Rapida" ))</f>
        <v>Tardia</v>
      </c>
    </row>
    <row r="1815" spans="1:24" x14ac:dyDescent="0.25">
      <c r="A1815" s="2">
        <v>1827</v>
      </c>
      <c r="B1815" s="3" t="s">
        <v>71</v>
      </c>
      <c r="C18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15" s="1" t="str">
        <f>IFERROR(VLOOKUP(DatosLimpios[[#This Row],[Paises]], TablaRegiones[],2,FALSE), "Otra")</f>
        <v>Asia</v>
      </c>
      <c r="E1815" s="2">
        <v>2019</v>
      </c>
      <c r="F1815" s="3" t="s">
        <v>17</v>
      </c>
      <c r="G1815" s="2">
        <f xml:space="preserve"> 2025 -DatosLimpios[[#This Row],[Year]]</f>
        <v>6</v>
      </c>
      <c r="H1815" s="1" t="str">
        <f>IF(TRIM(DatosLimpios[[#This Row],[Attack Type]])="","Unknown",PROPER(TRIM(LOWER(DatosLimpios[[#This Row],[Attack Type]]))))</f>
        <v>Ransomware</v>
      </c>
      <c r="I1815" s="3" t="s">
        <v>69</v>
      </c>
      <c r="J181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15" s="11">
        <v>8197</v>
      </c>
      <c r="L1815" s="11">
        <f>IF(DatosLimpios[[#This Row],[Financial Loss (in Million $) ]]="",0,ABS(DatosLimpios[[#This Row],[Financial Loss (in Million $) ]]))*1000</f>
        <v>8197000</v>
      </c>
      <c r="M1815" s="11" t="str">
        <f>IF(DatosLimpios[[#This Row],[Perdida economica UNK]]&gt;4000000,"Alta", IF(DatosLimpios[[#This Row],[Perdida economica UNK]]&gt;100000,"Media", "Baja"))</f>
        <v>Alta</v>
      </c>
      <c r="N1815" s="18" t="s">
        <v>1863</v>
      </c>
      <c r="O1815" s="3" t="s">
        <v>14</v>
      </c>
      <c r="P1815" s="2">
        <f>IF(DatosLimpios[[#This Row],[Number of Affected Users]]="six hundred",600,VALUE(DatosLimpios[[#This Row],[Number of Affected Users]]))</f>
        <v>358572</v>
      </c>
      <c r="Q1815" s="2">
        <f>IF(DatosLimpios[[#This Row],[Number of Affected Users]]="six hundred",600,VALUE(DatosLimpios[[#This Row],[Number of Affected Users]]))</f>
        <v>358572</v>
      </c>
      <c r="R1815" s="11">
        <f>DatosLimpios[[#This Row],[Perdida economica UNK]] /DatosLimpios[[#This Row],[Nº de Usuarios Afectados]]</f>
        <v>22.860122932075008</v>
      </c>
      <c r="S1815" s="11" t="str">
        <f>IF(DatosLimpios[[#This Row],[Perdida $ por Usuario]]&gt;100, "Grave",IF(DatosLimpios[[#This Row],[Perdida $ por Usuario]]&gt;40, "Moderada","Leve"))</f>
        <v>Leve</v>
      </c>
      <c r="T1815" s="1" t="str">
        <f t="shared" si="28"/>
        <v>Hacker Group</v>
      </c>
      <c r="U1815" s="3" t="s">
        <v>25</v>
      </c>
      <c r="V1815" s="3" t="s">
        <v>16</v>
      </c>
      <c r="W1815" s="2">
        <v>48</v>
      </c>
      <c r="X1815" s="2" t="str">
        <f>IF(DatosLimpios[[#This Row],[Incident Resolution Time (in Hours)]]&gt;50,"Tardia",IF(DatosLimpios[[#This Row],[Incident Resolution Time (in Hours)]]&gt;20,"Media","Rapida" ))</f>
        <v>Media</v>
      </c>
    </row>
    <row r="1816" spans="1:24" x14ac:dyDescent="0.25">
      <c r="A1816" s="2">
        <v>1828</v>
      </c>
      <c r="B1816" s="3" t="s">
        <v>45</v>
      </c>
      <c r="C18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16" s="1" t="str">
        <f>IFERROR(VLOOKUP(DatosLimpios[[#This Row],[Paises]], TablaRegiones[],2,FALSE), "Otra")</f>
        <v>Asia</v>
      </c>
      <c r="E1816" s="2">
        <v>2024</v>
      </c>
      <c r="F1816" s="3" t="s">
        <v>63</v>
      </c>
      <c r="G1816" s="2">
        <f xml:space="preserve"> 2025 -DatosLimpios[[#This Row],[Year]]</f>
        <v>1</v>
      </c>
      <c r="H1816" s="1" t="str">
        <f>IF(TRIM(DatosLimpios[[#This Row],[Attack Type]])="","Unknown",PROPER(TRIM(LOWER(DatosLimpios[[#This Row],[Attack Type]]))))</f>
        <v>Malware</v>
      </c>
      <c r="I1816" s="3" t="s">
        <v>23</v>
      </c>
      <c r="J181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16" s="11">
        <v>9208</v>
      </c>
      <c r="L1816" s="11">
        <f>IF(DatosLimpios[[#This Row],[Financial Loss (in Million $) ]]="",0,ABS(DatosLimpios[[#This Row],[Financial Loss (in Million $) ]]))*1000</f>
        <v>9208000</v>
      </c>
      <c r="M1816" s="11" t="str">
        <f>IF(DatosLimpios[[#This Row],[Perdida economica UNK]]&gt;4000000,"Alta", IF(DatosLimpios[[#This Row],[Perdida economica UNK]]&gt;100000,"Media", "Baja"))</f>
        <v>Alta</v>
      </c>
      <c r="N1816" s="18" t="s">
        <v>1864</v>
      </c>
      <c r="O1816" s="3" t="s">
        <v>14</v>
      </c>
      <c r="P1816" s="2">
        <f>IF(DatosLimpios[[#This Row],[Number of Affected Users]]="six hundred",600,VALUE(DatosLimpios[[#This Row],[Number of Affected Users]]))</f>
        <v>430701</v>
      </c>
      <c r="Q1816" s="2">
        <f>IF(DatosLimpios[[#This Row],[Number of Affected Users]]="six hundred",600,VALUE(DatosLimpios[[#This Row],[Number of Affected Users]]))</f>
        <v>430701</v>
      </c>
      <c r="R1816" s="11">
        <f>DatosLimpios[[#This Row],[Perdida economica UNK]] /DatosLimpios[[#This Row],[Nº de Usuarios Afectados]]</f>
        <v>21.379100582538697</v>
      </c>
      <c r="S1816" s="11" t="str">
        <f>IF(DatosLimpios[[#This Row],[Perdida $ por Usuario]]&gt;100, "Grave",IF(DatosLimpios[[#This Row],[Perdida $ por Usuario]]&gt;40, "Moderada","Leve"))</f>
        <v>Leve</v>
      </c>
      <c r="T1816" s="1" t="str">
        <f t="shared" si="28"/>
        <v>Hacker Group</v>
      </c>
      <c r="U1816" s="3" t="s">
        <v>15</v>
      </c>
      <c r="V1816" s="3" t="s">
        <v>16</v>
      </c>
      <c r="W1816" s="2">
        <v>54</v>
      </c>
      <c r="X1816" s="2" t="str">
        <f>IF(DatosLimpios[[#This Row],[Incident Resolution Time (in Hours)]]&gt;50,"Tardia",IF(DatosLimpios[[#This Row],[Incident Resolution Time (in Hours)]]&gt;20,"Media","Rapida" ))</f>
        <v>Tardia</v>
      </c>
    </row>
    <row r="1817" spans="1:24" x14ac:dyDescent="0.25">
      <c r="A1817" s="2">
        <v>1829</v>
      </c>
      <c r="B1817" s="3" t="s">
        <v>60</v>
      </c>
      <c r="C18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817" s="1" t="str">
        <f>IFERROR(VLOOKUP(DatosLimpios[[#This Row],[Paises]], TablaRegiones[],2,FALSE), "Otra")</f>
        <v>Asia</v>
      </c>
      <c r="E1817" s="2">
        <v>2021</v>
      </c>
      <c r="F1817" s="3" t="s">
        <v>39</v>
      </c>
      <c r="G1817" s="2">
        <f xml:space="preserve"> 2025 -DatosLimpios[[#This Row],[Year]]</f>
        <v>4</v>
      </c>
      <c r="H1817" s="1" t="str">
        <f>IF(TRIM(DatosLimpios[[#This Row],[Attack Type]])="","Unknown",PROPER(TRIM(LOWER(DatosLimpios[[#This Row],[Attack Type]]))))</f>
        <v>Ddos</v>
      </c>
      <c r="I1817" s="3" t="s">
        <v>46</v>
      </c>
      <c r="J181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17" s="11">
        <v>9448</v>
      </c>
      <c r="L1817" s="11">
        <f>IF(DatosLimpios[[#This Row],[Financial Loss (in Million $) ]]="",0,ABS(DatosLimpios[[#This Row],[Financial Loss (in Million $) ]]))*1000</f>
        <v>9448000</v>
      </c>
      <c r="M1817" s="11" t="str">
        <f>IF(DatosLimpios[[#This Row],[Perdida economica UNK]]&gt;4000000,"Alta", IF(DatosLimpios[[#This Row],[Perdida economica UNK]]&gt;100000,"Media", "Baja"))</f>
        <v>Alta</v>
      </c>
      <c r="N1817" s="18" t="s">
        <v>1865</v>
      </c>
      <c r="O1817" s="3" t="s">
        <v>14</v>
      </c>
      <c r="P1817" s="2">
        <f>IF(DatosLimpios[[#This Row],[Number of Affected Users]]="six hundred",600,VALUE(DatosLimpios[[#This Row],[Number of Affected Users]]))</f>
        <v>281900</v>
      </c>
      <c r="Q1817" s="2">
        <f>IF(DatosLimpios[[#This Row],[Number of Affected Users]]="six hundred",600,VALUE(DatosLimpios[[#This Row],[Number of Affected Users]]))</f>
        <v>281900</v>
      </c>
      <c r="R1817" s="11">
        <f>DatosLimpios[[#This Row],[Perdida economica UNK]] /DatosLimpios[[#This Row],[Nº de Usuarios Afectados]]</f>
        <v>33.515431003902094</v>
      </c>
      <c r="S1817" s="11" t="str">
        <f>IF(DatosLimpios[[#This Row],[Perdida $ por Usuario]]&gt;100, "Grave",IF(DatosLimpios[[#This Row],[Perdida $ por Usuario]]&gt;40, "Moderada","Leve"))</f>
        <v>Leve</v>
      </c>
      <c r="T1817" s="1" t="str">
        <f t="shared" si="28"/>
        <v>Hacker Group</v>
      </c>
      <c r="U1817" s="3" t="s">
        <v>52</v>
      </c>
      <c r="V1817" s="3" t="s">
        <v>37</v>
      </c>
      <c r="W1817" s="2">
        <v>1</v>
      </c>
      <c r="X1817" s="2" t="str">
        <f>IF(DatosLimpios[[#This Row],[Incident Resolution Time (in Hours)]]&gt;50,"Tardia",IF(DatosLimpios[[#This Row],[Incident Resolution Time (in Hours)]]&gt;20,"Media","Rapida" ))</f>
        <v>Rapida</v>
      </c>
    </row>
    <row r="1818" spans="1:24" x14ac:dyDescent="0.25">
      <c r="A1818" s="2">
        <v>1830</v>
      </c>
      <c r="B1818" s="3" t="s">
        <v>58</v>
      </c>
      <c r="C18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18" s="1" t="str">
        <f>IFERROR(VLOOKUP(DatosLimpios[[#This Row],[Paises]], TablaRegiones[],2,FALSE), "Otra")</f>
        <v>Oceanía</v>
      </c>
      <c r="E1818" s="2">
        <v>2021</v>
      </c>
      <c r="F1818" s="3" t="s">
        <v>63</v>
      </c>
      <c r="G1818" s="2">
        <f xml:space="preserve"> 2025 -DatosLimpios[[#This Row],[Year]]</f>
        <v>4</v>
      </c>
      <c r="H1818" s="1" t="str">
        <f>IF(TRIM(DatosLimpios[[#This Row],[Attack Type]])="","Unknown",PROPER(TRIM(LOWER(DatosLimpios[[#This Row],[Attack Type]]))))</f>
        <v>Malware</v>
      </c>
      <c r="I1818" s="3" t="s">
        <v>23</v>
      </c>
      <c r="J181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18" s="11">
        <v>8474</v>
      </c>
      <c r="L1818" s="11">
        <f>IF(DatosLimpios[[#This Row],[Financial Loss (in Million $) ]]="",0,ABS(DatosLimpios[[#This Row],[Financial Loss (in Million $) ]]))*1000</f>
        <v>8474000</v>
      </c>
      <c r="M1818" s="11" t="str">
        <f>IF(DatosLimpios[[#This Row],[Perdida economica UNK]]&gt;4000000,"Alta", IF(DatosLimpios[[#This Row],[Perdida economica UNK]]&gt;100000,"Media", "Baja"))</f>
        <v>Alta</v>
      </c>
      <c r="N1818" s="18" t="s">
        <v>1866</v>
      </c>
      <c r="O1818" s="3" t="s">
        <v>14</v>
      </c>
      <c r="P1818" s="2">
        <f>IF(DatosLimpios[[#This Row],[Number of Affected Users]]="six hundred",600,VALUE(DatosLimpios[[#This Row],[Number of Affected Users]]))</f>
        <v>391257</v>
      </c>
      <c r="Q1818" s="2">
        <f>IF(DatosLimpios[[#This Row],[Number of Affected Users]]="six hundred",600,VALUE(DatosLimpios[[#This Row],[Number of Affected Users]]))</f>
        <v>391257</v>
      </c>
      <c r="R1818" s="11">
        <f>DatosLimpios[[#This Row],[Perdida economica UNK]] /DatosLimpios[[#This Row],[Nº de Usuarios Afectados]]</f>
        <v>21.658398443989501</v>
      </c>
      <c r="S1818" s="11" t="str">
        <f>IF(DatosLimpios[[#This Row],[Perdida $ por Usuario]]&gt;100, "Grave",IF(DatosLimpios[[#This Row],[Perdida $ por Usuario]]&gt;40, "Moderada","Leve"))</f>
        <v>Leve</v>
      </c>
      <c r="T1818" s="1" t="str">
        <f t="shared" si="28"/>
        <v>Hacker Group</v>
      </c>
      <c r="U1818" s="3" t="s">
        <v>52</v>
      </c>
      <c r="V1818" s="3" t="s">
        <v>31</v>
      </c>
      <c r="W1818" s="2">
        <v>66</v>
      </c>
      <c r="X1818" s="2" t="str">
        <f>IF(DatosLimpios[[#This Row],[Incident Resolution Time (in Hours)]]&gt;50,"Tardia",IF(DatosLimpios[[#This Row],[Incident Resolution Time (in Hours)]]&gt;20,"Media","Rapida" ))</f>
        <v>Tardia</v>
      </c>
    </row>
    <row r="1819" spans="1:24" x14ac:dyDescent="0.25">
      <c r="A1819" s="2">
        <v>1831</v>
      </c>
      <c r="B1819" s="3" t="s">
        <v>10</v>
      </c>
      <c r="C18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19" s="1" t="str">
        <f>IFERROR(VLOOKUP(DatosLimpios[[#This Row],[Paises]], TablaRegiones[],2,FALSE), "Otra")</f>
        <v>Asia</v>
      </c>
      <c r="E1819" s="2">
        <v>2019</v>
      </c>
      <c r="F1819" s="3" t="s">
        <v>22</v>
      </c>
      <c r="G1819" s="2">
        <f xml:space="preserve"> 2025 -DatosLimpios[[#This Row],[Year]]</f>
        <v>6</v>
      </c>
      <c r="H1819" s="1" t="str">
        <f>IF(TRIM(DatosLimpios[[#This Row],[Attack Type]])="","Unknown",PROPER(TRIM(LOWER(DatosLimpios[[#This Row],[Attack Type]]))))</f>
        <v>Man-In-The-Middle</v>
      </c>
      <c r="I1819" s="3" t="s">
        <v>46</v>
      </c>
      <c r="J181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19" s="11">
        <v>818</v>
      </c>
      <c r="L1819" s="11">
        <f>IF(DatosLimpios[[#This Row],[Financial Loss (in Million $) ]]="",0,ABS(DatosLimpios[[#This Row],[Financial Loss (in Million $) ]]))*1000</f>
        <v>818000</v>
      </c>
      <c r="M1819" s="11" t="str">
        <f>IF(DatosLimpios[[#This Row],[Perdida economica UNK]]&gt;4000000,"Alta", IF(DatosLimpios[[#This Row],[Perdida economica UNK]]&gt;100000,"Media", "Baja"))</f>
        <v>Media</v>
      </c>
      <c r="N1819" s="18" t="s">
        <v>1867</v>
      </c>
      <c r="O1819" s="3" t="s">
        <v>29</v>
      </c>
      <c r="P1819" s="2">
        <f>IF(DatosLimpios[[#This Row],[Number of Affected Users]]="six hundred",600,VALUE(DatosLimpios[[#This Row],[Number of Affected Users]]))</f>
        <v>277875</v>
      </c>
      <c r="Q1819" s="2">
        <f>IF(DatosLimpios[[#This Row],[Number of Affected Users]]="six hundred",600,VALUE(DatosLimpios[[#This Row],[Number of Affected Users]]))</f>
        <v>277875</v>
      </c>
      <c r="R1819" s="11">
        <f>DatosLimpios[[#This Row],[Perdida economica UNK]] /DatosLimpios[[#This Row],[Nº de Usuarios Afectados]]</f>
        <v>2.9437696806117857</v>
      </c>
      <c r="S1819" s="11" t="str">
        <f>IF(DatosLimpios[[#This Row],[Perdida $ por Usuario]]&gt;100, "Grave",IF(DatosLimpios[[#This Row],[Perdida $ por Usuario]]&gt;40, "Moderada","Leve"))</f>
        <v>Leve</v>
      </c>
      <c r="T1819" s="1" t="str">
        <f t="shared" si="28"/>
        <v>Nation-state</v>
      </c>
      <c r="U1819" s="3" t="s">
        <v>34</v>
      </c>
      <c r="V1819" s="3" t="s">
        <v>37</v>
      </c>
      <c r="W1819" s="2">
        <v>43</v>
      </c>
      <c r="X1819" s="2" t="str">
        <f>IF(DatosLimpios[[#This Row],[Incident Resolution Time (in Hours)]]&gt;50,"Tardia",IF(DatosLimpios[[#This Row],[Incident Resolution Time (in Hours)]]&gt;20,"Media","Rapida" ))</f>
        <v>Media</v>
      </c>
    </row>
    <row r="1820" spans="1:24" x14ac:dyDescent="0.25">
      <c r="A1820" s="2">
        <v>1832</v>
      </c>
      <c r="B1820" s="3" t="s">
        <v>71</v>
      </c>
      <c r="C18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20" s="1" t="str">
        <f>IFERROR(VLOOKUP(DatosLimpios[[#This Row],[Paises]], TablaRegiones[],2,FALSE), "Otra")</f>
        <v>Asia</v>
      </c>
      <c r="E1820" s="2">
        <v>2015</v>
      </c>
      <c r="F1820" s="3" t="s">
        <v>39</v>
      </c>
      <c r="G1820" s="2">
        <f xml:space="preserve"> 2025 -DatosLimpios[[#This Row],[Year]]</f>
        <v>10</v>
      </c>
      <c r="H1820" s="1" t="str">
        <f>IF(TRIM(DatosLimpios[[#This Row],[Attack Type]])="","Unknown",PROPER(TRIM(LOWER(DatosLimpios[[#This Row],[Attack Type]]))))</f>
        <v>Ddos</v>
      </c>
      <c r="I1820" s="3" t="s">
        <v>23</v>
      </c>
      <c r="J182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20" s="11">
        <v>3327</v>
      </c>
      <c r="L1820" s="11">
        <f>IF(DatosLimpios[[#This Row],[Financial Loss (in Million $) ]]="",0,ABS(DatosLimpios[[#This Row],[Financial Loss (in Million $) ]]))*1000</f>
        <v>3327000</v>
      </c>
      <c r="M1820" s="11" t="str">
        <f>IF(DatosLimpios[[#This Row],[Perdida economica UNK]]&gt;4000000,"Alta", IF(DatosLimpios[[#This Row],[Perdida economica UNK]]&gt;100000,"Media", "Baja"))</f>
        <v>Media</v>
      </c>
      <c r="N1820" s="18" t="s">
        <v>1868</v>
      </c>
      <c r="O1820" s="3" t="s">
        <v>14</v>
      </c>
      <c r="P1820" s="2">
        <f>IF(DatosLimpios[[#This Row],[Number of Affected Users]]="six hundred",600,VALUE(DatosLimpios[[#This Row],[Number of Affected Users]]))</f>
        <v>207244</v>
      </c>
      <c r="Q1820" s="2">
        <f>IF(DatosLimpios[[#This Row],[Number of Affected Users]]="six hundred",600,VALUE(DatosLimpios[[#This Row],[Number of Affected Users]]))</f>
        <v>207244</v>
      </c>
      <c r="R1820" s="11">
        <f>DatosLimpios[[#This Row],[Perdida economica UNK]] /DatosLimpios[[#This Row],[Nº de Usuarios Afectados]]</f>
        <v>16.053540753893962</v>
      </c>
      <c r="S1820" s="11" t="str">
        <f>IF(DatosLimpios[[#This Row],[Perdida $ por Usuario]]&gt;100, "Grave",IF(DatosLimpios[[#This Row],[Perdida $ por Usuario]]&gt;40, "Moderada","Leve"))</f>
        <v>Leve</v>
      </c>
      <c r="T1820" s="1" t="str">
        <f t="shared" si="28"/>
        <v>Hacker Group</v>
      </c>
      <c r="U1820" s="3" t="s">
        <v>52</v>
      </c>
      <c r="V1820" s="3" t="s">
        <v>37</v>
      </c>
      <c r="W1820" s="2">
        <v>38</v>
      </c>
      <c r="X1820" s="2" t="str">
        <f>IF(DatosLimpios[[#This Row],[Incident Resolution Time (in Hours)]]&gt;50,"Tardia",IF(DatosLimpios[[#This Row],[Incident Resolution Time (in Hours)]]&gt;20,"Media","Rapida" ))</f>
        <v>Media</v>
      </c>
    </row>
    <row r="1821" spans="1:24" x14ac:dyDescent="0.25">
      <c r="A1821" s="2">
        <v>1833</v>
      </c>
      <c r="B1821" s="3" t="s">
        <v>45</v>
      </c>
      <c r="C18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21" s="1" t="str">
        <f>IFERROR(VLOOKUP(DatosLimpios[[#This Row],[Paises]], TablaRegiones[],2,FALSE), "Otra")</f>
        <v>Asia</v>
      </c>
      <c r="E1821" s="2">
        <v>2018</v>
      </c>
      <c r="F1821" s="3" t="s">
        <v>63</v>
      </c>
      <c r="G1821" s="2">
        <f xml:space="preserve"> 2025 -DatosLimpios[[#This Row],[Year]]</f>
        <v>7</v>
      </c>
      <c r="H1821" s="1" t="str">
        <f>IF(TRIM(DatosLimpios[[#This Row],[Attack Type]])="","Unknown",PROPER(TRIM(LOWER(DatosLimpios[[#This Row],[Attack Type]]))))</f>
        <v>Malware</v>
      </c>
      <c r="I1821" s="3" t="s">
        <v>47</v>
      </c>
      <c r="J182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21" s="11">
        <v>6696</v>
      </c>
      <c r="L1821" s="11">
        <f>IF(DatosLimpios[[#This Row],[Financial Loss (in Million $) ]]="",0,ABS(DatosLimpios[[#This Row],[Financial Loss (in Million $) ]]))*1000</f>
        <v>6696000</v>
      </c>
      <c r="M1821" s="11" t="str">
        <f>IF(DatosLimpios[[#This Row],[Perdida economica UNK]]&gt;4000000,"Alta", IF(DatosLimpios[[#This Row],[Perdida economica UNK]]&gt;100000,"Media", "Baja"))</f>
        <v>Alta</v>
      </c>
      <c r="N1821" s="18" t="s">
        <v>1869</v>
      </c>
      <c r="O1821" s="3" t="s">
        <v>33</v>
      </c>
      <c r="P1821" s="2">
        <f>IF(DatosLimpios[[#This Row],[Number of Affected Users]]="six hundred",600,VALUE(DatosLimpios[[#This Row],[Number of Affected Users]]))</f>
        <v>294133</v>
      </c>
      <c r="Q1821" s="2">
        <f>IF(DatosLimpios[[#This Row],[Number of Affected Users]]="six hundred",600,VALUE(DatosLimpios[[#This Row],[Number of Affected Users]]))</f>
        <v>294133</v>
      </c>
      <c r="R1821" s="11">
        <f>DatosLimpios[[#This Row],[Perdida economica UNK]] /DatosLimpios[[#This Row],[Nº de Usuarios Afectados]]</f>
        <v>22.76521165595156</v>
      </c>
      <c r="S1821" s="11" t="str">
        <f>IF(DatosLimpios[[#This Row],[Perdida $ por Usuario]]&gt;100, "Grave",IF(DatosLimpios[[#This Row],[Perdida $ por Usuario]]&gt;40, "Moderada","Leve"))</f>
        <v>Leve</v>
      </c>
      <c r="T1821" s="1" t="str">
        <f t="shared" si="28"/>
        <v>Insider</v>
      </c>
      <c r="U1821" s="3" t="s">
        <v>34</v>
      </c>
      <c r="V1821" s="3" t="s">
        <v>16</v>
      </c>
      <c r="W1821" s="2">
        <v>20</v>
      </c>
      <c r="X1821" s="2" t="str">
        <f>IF(DatosLimpios[[#This Row],[Incident Resolution Time (in Hours)]]&gt;50,"Tardia",IF(DatosLimpios[[#This Row],[Incident Resolution Time (in Hours)]]&gt;20,"Media","Rapida" ))</f>
        <v>Rapida</v>
      </c>
    </row>
    <row r="1822" spans="1:24" x14ac:dyDescent="0.25">
      <c r="A1822" s="2">
        <v>1834</v>
      </c>
      <c r="B1822" s="3" t="s">
        <v>66</v>
      </c>
      <c r="C18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22" s="1" t="str">
        <f>IFERROR(VLOOKUP(DatosLimpios[[#This Row],[Paises]], TablaRegiones[],2,FALSE), "Otra")</f>
        <v>América</v>
      </c>
      <c r="E1822" s="2">
        <v>2023</v>
      </c>
      <c r="F1822" s="3" t="s">
        <v>17</v>
      </c>
      <c r="G1822" s="2">
        <f xml:space="preserve"> 2025 -DatosLimpios[[#This Row],[Year]]</f>
        <v>2</v>
      </c>
      <c r="H1822" s="1" t="str">
        <f>IF(TRIM(DatosLimpios[[#This Row],[Attack Type]])="","Unknown",PROPER(TRIM(LOWER(DatosLimpios[[#This Row],[Attack Type]]))))</f>
        <v>Ransomware</v>
      </c>
      <c r="I1822" s="3" t="s">
        <v>27</v>
      </c>
      <c r="J182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22" s="11">
        <v>714</v>
      </c>
      <c r="L1822" s="11">
        <f>IF(DatosLimpios[[#This Row],[Financial Loss (in Million $) ]]="",0,ABS(DatosLimpios[[#This Row],[Financial Loss (in Million $) ]]))*1000</f>
        <v>714000</v>
      </c>
      <c r="M1822" s="11" t="str">
        <f>IF(DatosLimpios[[#This Row],[Perdida economica UNK]]&gt;4000000,"Alta", IF(DatosLimpios[[#This Row],[Perdida economica UNK]]&gt;100000,"Media", "Baja"))</f>
        <v>Media</v>
      </c>
      <c r="N1822" s="18" t="s">
        <v>1870</v>
      </c>
      <c r="O1822" s="3" t="s">
        <v>14</v>
      </c>
      <c r="P1822" s="2">
        <f>IF(DatosLimpios[[#This Row],[Number of Affected Users]]="six hundred",600,VALUE(DatosLimpios[[#This Row],[Number of Affected Users]]))</f>
        <v>66852</v>
      </c>
      <c r="Q1822" s="2">
        <f>IF(DatosLimpios[[#This Row],[Number of Affected Users]]="six hundred",600,VALUE(DatosLimpios[[#This Row],[Number of Affected Users]]))</f>
        <v>66852</v>
      </c>
      <c r="R1822" s="11">
        <f>DatosLimpios[[#This Row],[Perdida economica UNK]] /DatosLimpios[[#This Row],[Nº de Usuarios Afectados]]</f>
        <v>10.680308741698079</v>
      </c>
      <c r="S1822" s="11" t="str">
        <f>IF(DatosLimpios[[#This Row],[Perdida $ por Usuario]]&gt;100, "Grave",IF(DatosLimpios[[#This Row],[Perdida $ por Usuario]]&gt;40, "Moderada","Leve"))</f>
        <v>Leve</v>
      </c>
      <c r="T1822" s="1" t="str">
        <f t="shared" si="28"/>
        <v>Hacker Group</v>
      </c>
      <c r="U1822" s="3" t="s">
        <v>25</v>
      </c>
      <c r="V1822" s="3" t="s">
        <v>16</v>
      </c>
      <c r="W1822" s="2">
        <v>58</v>
      </c>
      <c r="X1822" s="2" t="str">
        <f>IF(DatosLimpios[[#This Row],[Incident Resolution Time (in Hours)]]&gt;50,"Tardia",IF(DatosLimpios[[#This Row],[Incident Resolution Time (in Hours)]]&gt;20,"Media","Rapida" ))</f>
        <v>Tardia</v>
      </c>
    </row>
    <row r="1823" spans="1:24" x14ac:dyDescent="0.25">
      <c r="A1823" s="2">
        <v>1836</v>
      </c>
      <c r="B1823" s="3" t="s">
        <v>10</v>
      </c>
      <c r="C18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23" s="1" t="str">
        <f>IFERROR(VLOOKUP(DatosLimpios[[#This Row],[Paises]], TablaRegiones[],2,FALSE), "Otra")</f>
        <v>Asia</v>
      </c>
      <c r="E1823" s="2">
        <v>2024</v>
      </c>
      <c r="F1823" s="3" t="s">
        <v>17</v>
      </c>
      <c r="G1823" s="2">
        <f xml:space="preserve"> 2025 -DatosLimpios[[#This Row],[Year]]</f>
        <v>1</v>
      </c>
      <c r="H1823" s="1" t="str">
        <f>IF(TRIM(DatosLimpios[[#This Row],[Attack Type]])="","Unknown",PROPER(TRIM(LOWER(DatosLimpios[[#This Row],[Attack Type]]))))</f>
        <v>Ransomware</v>
      </c>
      <c r="I1823" s="3" t="s">
        <v>27</v>
      </c>
      <c r="J182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23" s="11">
        <v>6747</v>
      </c>
      <c r="L1823" s="11">
        <f>IF(DatosLimpios[[#This Row],[Financial Loss (in Million $) ]]="",0,ABS(DatosLimpios[[#This Row],[Financial Loss (in Million $) ]]))*1000</f>
        <v>6747000</v>
      </c>
      <c r="M1823" s="11" t="str">
        <f>IF(DatosLimpios[[#This Row],[Perdida economica UNK]]&gt;4000000,"Alta", IF(DatosLimpios[[#This Row],[Perdida economica UNK]]&gt;100000,"Media", "Baja"))</f>
        <v>Alta</v>
      </c>
      <c r="N1823" s="18" t="s">
        <v>1871</v>
      </c>
      <c r="O1823" s="3" t="s">
        <v>29</v>
      </c>
      <c r="P1823" s="2">
        <f>IF(DatosLimpios[[#This Row],[Number of Affected Users]]="six hundred",600,VALUE(DatosLimpios[[#This Row],[Number of Affected Users]]))</f>
        <v>54722</v>
      </c>
      <c r="Q1823" s="2">
        <f>IF(DatosLimpios[[#This Row],[Number of Affected Users]]="six hundred",600,VALUE(DatosLimpios[[#This Row],[Number of Affected Users]]))</f>
        <v>54722</v>
      </c>
      <c r="R1823" s="11">
        <f>DatosLimpios[[#This Row],[Perdida economica UNK]] /DatosLimpios[[#This Row],[Nº de Usuarios Afectados]]</f>
        <v>123.29593216622199</v>
      </c>
      <c r="S1823" s="11" t="str">
        <f>IF(DatosLimpios[[#This Row],[Perdida $ por Usuario]]&gt;100, "Grave",IF(DatosLimpios[[#This Row],[Perdida $ por Usuario]]&gt;40, "Moderada","Leve"))</f>
        <v>Grave</v>
      </c>
      <c r="T1823" s="1" t="str">
        <f t="shared" si="28"/>
        <v>Nation-state</v>
      </c>
      <c r="U1823" s="3" t="s">
        <v>34</v>
      </c>
      <c r="V1823" s="3" t="s">
        <v>57</v>
      </c>
      <c r="W1823" s="2">
        <v>13</v>
      </c>
      <c r="X1823" s="2" t="str">
        <f>IF(DatosLimpios[[#This Row],[Incident Resolution Time (in Hours)]]&gt;50,"Tardia",IF(DatosLimpios[[#This Row],[Incident Resolution Time (in Hours)]]&gt;20,"Media","Rapida" ))</f>
        <v>Rapida</v>
      </c>
    </row>
    <row r="1824" spans="1:24" x14ac:dyDescent="0.25">
      <c r="A1824" s="2">
        <v>1837</v>
      </c>
      <c r="B1824" s="3" t="s">
        <v>58</v>
      </c>
      <c r="C18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24" s="1" t="str">
        <f>IFERROR(VLOOKUP(DatosLimpios[[#This Row],[Paises]], TablaRegiones[],2,FALSE), "Otra")</f>
        <v>Oceanía</v>
      </c>
      <c r="E1824" s="2">
        <v>2022</v>
      </c>
      <c r="F1824" s="3" t="s">
        <v>50</v>
      </c>
      <c r="G1824" s="2">
        <f xml:space="preserve"> 2025 -DatosLimpios[[#This Row],[Year]]</f>
        <v>3</v>
      </c>
      <c r="H1824" s="1" t="str">
        <f>IF(TRIM(DatosLimpios[[#This Row],[Attack Type]])="","Unknown",PROPER(TRIM(LOWER(DatosLimpios[[#This Row],[Attack Type]]))))</f>
        <v>Phishing</v>
      </c>
      <c r="I1824" s="3" t="s">
        <v>12</v>
      </c>
      <c r="J182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24" s="11">
        <v>1732</v>
      </c>
      <c r="L1824" s="11">
        <f>IF(DatosLimpios[[#This Row],[Financial Loss (in Million $) ]]="",0,ABS(DatosLimpios[[#This Row],[Financial Loss (in Million $) ]]))*1000</f>
        <v>1732000</v>
      </c>
      <c r="M1824" s="11" t="str">
        <f>IF(DatosLimpios[[#This Row],[Perdida economica UNK]]&gt;4000000,"Alta", IF(DatosLimpios[[#This Row],[Perdida economica UNK]]&gt;100000,"Media", "Baja"))</f>
        <v>Media</v>
      </c>
      <c r="N1824" s="18" t="s">
        <v>1872</v>
      </c>
      <c r="O1824" s="3" t="s">
        <v>29</v>
      </c>
      <c r="P1824" s="2">
        <f>IF(DatosLimpios[[#This Row],[Number of Affected Users]]="six hundred",600,VALUE(DatosLimpios[[#This Row],[Number of Affected Users]]))</f>
        <v>178951</v>
      </c>
      <c r="Q1824" s="2">
        <f>IF(DatosLimpios[[#This Row],[Number of Affected Users]]="six hundred",600,VALUE(DatosLimpios[[#This Row],[Number of Affected Users]]))</f>
        <v>178951</v>
      </c>
      <c r="R1824" s="11">
        <f>DatosLimpios[[#This Row],[Perdida economica UNK]] /DatosLimpios[[#This Row],[Nº de Usuarios Afectados]]</f>
        <v>9.6786271102145278</v>
      </c>
      <c r="S1824" s="11" t="str">
        <f>IF(DatosLimpios[[#This Row],[Perdida $ por Usuario]]&gt;100, "Grave",IF(DatosLimpios[[#This Row],[Perdida $ por Usuario]]&gt;40, "Moderada","Leve"))</f>
        <v>Leve</v>
      </c>
      <c r="T1824" s="1" t="str">
        <f t="shared" si="28"/>
        <v>Nation-state</v>
      </c>
      <c r="U1824" s="3" t="s">
        <v>25</v>
      </c>
      <c r="V1824" s="3" t="s">
        <v>37</v>
      </c>
      <c r="W1824" s="2">
        <v>26</v>
      </c>
      <c r="X1824" s="2" t="str">
        <f>IF(DatosLimpios[[#This Row],[Incident Resolution Time (in Hours)]]&gt;50,"Tardia",IF(DatosLimpios[[#This Row],[Incident Resolution Time (in Hours)]]&gt;20,"Media","Rapida" ))</f>
        <v>Media</v>
      </c>
    </row>
    <row r="1825" spans="1:24" x14ac:dyDescent="0.25">
      <c r="A1825" s="2">
        <v>1838</v>
      </c>
      <c r="B1825" s="3" t="s">
        <v>87</v>
      </c>
      <c r="C18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25" s="1" t="str">
        <f>IFERROR(VLOOKUP(DatosLimpios[[#This Row],[Paises]], TablaRegiones[],2,FALSE), "Otra")</f>
        <v>América</v>
      </c>
      <c r="E1825" s="2">
        <v>2020</v>
      </c>
      <c r="F1825" s="3" t="s">
        <v>17</v>
      </c>
      <c r="G1825" s="2">
        <f xml:space="preserve"> 2025 -DatosLimpios[[#This Row],[Year]]</f>
        <v>5</v>
      </c>
      <c r="H1825" s="1" t="str">
        <f>IF(TRIM(DatosLimpios[[#This Row],[Attack Type]])="","Unknown",PROPER(TRIM(LOWER(DatosLimpios[[#This Row],[Attack Type]]))))</f>
        <v>Ransomware</v>
      </c>
      <c r="I1825" s="3" t="s">
        <v>47</v>
      </c>
      <c r="J182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25" s="11">
        <v>1724</v>
      </c>
      <c r="L1825" s="11">
        <f>IF(DatosLimpios[[#This Row],[Financial Loss (in Million $) ]]="",0,ABS(DatosLimpios[[#This Row],[Financial Loss (in Million $) ]]))*1000</f>
        <v>1724000</v>
      </c>
      <c r="M1825" s="11" t="str">
        <f>IF(DatosLimpios[[#This Row],[Perdida economica UNK]]&gt;4000000,"Alta", IF(DatosLimpios[[#This Row],[Perdida economica UNK]]&gt;100000,"Media", "Baja"))</f>
        <v>Media</v>
      </c>
      <c r="N1825" s="18" t="s">
        <v>1873</v>
      </c>
      <c r="O1825" s="3" t="s">
        <v>33</v>
      </c>
      <c r="P1825" s="2">
        <f>IF(DatosLimpios[[#This Row],[Number of Affected Users]]="six hundred",600,VALUE(DatosLimpios[[#This Row],[Number of Affected Users]]))</f>
        <v>682791</v>
      </c>
      <c r="Q1825" s="2">
        <f>IF(DatosLimpios[[#This Row],[Number of Affected Users]]="six hundred",600,VALUE(DatosLimpios[[#This Row],[Number of Affected Users]]))</f>
        <v>682791</v>
      </c>
      <c r="R1825" s="11">
        <f>DatosLimpios[[#This Row],[Perdida economica UNK]] /DatosLimpios[[#This Row],[Nº de Usuarios Afectados]]</f>
        <v>2.5249307621219379</v>
      </c>
      <c r="S1825" s="11" t="str">
        <f>IF(DatosLimpios[[#This Row],[Perdida $ por Usuario]]&gt;100, "Grave",IF(DatosLimpios[[#This Row],[Perdida $ por Usuario]]&gt;40, "Moderada","Leve"))</f>
        <v>Leve</v>
      </c>
      <c r="T1825" s="1" t="str">
        <f t="shared" si="28"/>
        <v>Insider</v>
      </c>
      <c r="U1825" s="3" t="s">
        <v>34</v>
      </c>
      <c r="V1825" s="3" t="s">
        <v>57</v>
      </c>
      <c r="W1825" s="2">
        <v>44</v>
      </c>
      <c r="X1825" s="2" t="str">
        <f>IF(DatosLimpios[[#This Row],[Incident Resolution Time (in Hours)]]&gt;50,"Tardia",IF(DatosLimpios[[#This Row],[Incident Resolution Time (in Hours)]]&gt;20,"Media","Rapida" ))</f>
        <v>Media</v>
      </c>
    </row>
    <row r="1826" spans="1:24" x14ac:dyDescent="0.25">
      <c r="A1826" s="2">
        <v>1839</v>
      </c>
      <c r="B1826" s="3" t="s">
        <v>60</v>
      </c>
      <c r="C18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826" s="1" t="str">
        <f>IFERROR(VLOOKUP(DatosLimpios[[#This Row],[Paises]], TablaRegiones[],2,FALSE), "Otra")</f>
        <v>Asia</v>
      </c>
      <c r="E1826" s="2">
        <v>2016</v>
      </c>
      <c r="F1826" s="3" t="s">
        <v>42</v>
      </c>
      <c r="G1826" s="2">
        <f xml:space="preserve"> 2025 -DatosLimpios[[#This Row],[Year]]</f>
        <v>9</v>
      </c>
      <c r="H1826" s="1" t="str">
        <f>IF(TRIM(DatosLimpios[[#This Row],[Attack Type]])="","Unknown",PROPER(TRIM(LOWER(DatosLimpios[[#This Row],[Attack Type]]))))</f>
        <v>Sql Injection</v>
      </c>
      <c r="I1826" s="3" t="s">
        <v>12</v>
      </c>
      <c r="J182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26" s="11">
        <v>1705</v>
      </c>
      <c r="L1826" s="11">
        <f>IF(DatosLimpios[[#This Row],[Financial Loss (in Million $) ]]="",0,ABS(DatosLimpios[[#This Row],[Financial Loss (in Million $) ]]))*1000</f>
        <v>1705000</v>
      </c>
      <c r="M1826" s="11" t="str">
        <f>IF(DatosLimpios[[#This Row],[Perdida economica UNK]]&gt;4000000,"Alta", IF(DatosLimpios[[#This Row],[Perdida economica UNK]]&gt;100000,"Media", "Baja"))</f>
        <v>Media</v>
      </c>
      <c r="N1826" s="18" t="s">
        <v>1874</v>
      </c>
      <c r="O1826" s="3" t="s">
        <v>29</v>
      </c>
      <c r="P1826" s="2">
        <f>IF(DatosLimpios[[#This Row],[Number of Affected Users]]="six hundred",600,VALUE(DatosLimpios[[#This Row],[Number of Affected Users]]))</f>
        <v>888205</v>
      </c>
      <c r="Q1826" s="2">
        <f>IF(DatosLimpios[[#This Row],[Number of Affected Users]]="six hundred",600,VALUE(DatosLimpios[[#This Row],[Number of Affected Users]]))</f>
        <v>888205</v>
      </c>
      <c r="R1826" s="11">
        <f>DatosLimpios[[#This Row],[Perdida economica UNK]] /DatosLimpios[[#This Row],[Nº de Usuarios Afectados]]</f>
        <v>1.9196018937069708</v>
      </c>
      <c r="S1826" s="11" t="str">
        <f>IF(DatosLimpios[[#This Row],[Perdida $ por Usuario]]&gt;100, "Grave",IF(DatosLimpios[[#This Row],[Perdida $ por Usuario]]&gt;40, "Moderada","Leve"))</f>
        <v>Leve</v>
      </c>
      <c r="T1826" s="1" t="str">
        <f t="shared" si="28"/>
        <v>Nation-state</v>
      </c>
      <c r="U1826" s="3" t="s">
        <v>25</v>
      </c>
      <c r="V1826" s="3" t="s">
        <v>31</v>
      </c>
      <c r="W1826" s="2">
        <v>38</v>
      </c>
      <c r="X1826" s="2" t="str">
        <f>IF(DatosLimpios[[#This Row],[Incident Resolution Time (in Hours)]]&gt;50,"Tardia",IF(DatosLimpios[[#This Row],[Incident Resolution Time (in Hours)]]&gt;20,"Media","Rapida" ))</f>
        <v>Media</v>
      </c>
    </row>
    <row r="1827" spans="1:24" x14ac:dyDescent="0.25">
      <c r="A1827" s="2">
        <v>1841</v>
      </c>
      <c r="B1827" s="3" t="s">
        <v>41</v>
      </c>
      <c r="C18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827" s="1" t="str">
        <f>IFERROR(VLOOKUP(DatosLimpios[[#This Row],[Paises]], TablaRegiones[],2,FALSE), "Otra")</f>
        <v>Europa</v>
      </c>
      <c r="E1827" s="2">
        <v>2018</v>
      </c>
      <c r="F1827" s="3" t="s">
        <v>39</v>
      </c>
      <c r="G1827" s="2">
        <f xml:space="preserve"> 2025 -DatosLimpios[[#This Row],[Year]]</f>
        <v>7</v>
      </c>
      <c r="H1827" s="1" t="str">
        <f>IF(TRIM(DatosLimpios[[#This Row],[Attack Type]])="","Unknown",PROPER(TRIM(LOWER(DatosLimpios[[#This Row],[Attack Type]]))))</f>
        <v>Ddos</v>
      </c>
      <c r="I1827" s="3" t="s">
        <v>69</v>
      </c>
      <c r="J182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27" s="11">
        <v>2744</v>
      </c>
      <c r="L1827" s="11">
        <f>IF(DatosLimpios[[#This Row],[Financial Loss (in Million $) ]]="",0,ABS(DatosLimpios[[#This Row],[Financial Loss (in Million $) ]]))*1000</f>
        <v>2744000</v>
      </c>
      <c r="M1827" s="11" t="str">
        <f>IF(DatosLimpios[[#This Row],[Perdida economica UNK]]&gt;4000000,"Alta", IF(DatosLimpios[[#This Row],[Perdida economica UNK]]&gt;100000,"Media", "Baja"))</f>
        <v>Media</v>
      </c>
      <c r="N1827" s="18" t="s">
        <v>1875</v>
      </c>
      <c r="O1827" s="3" t="s">
        <v>33</v>
      </c>
      <c r="P1827" s="2">
        <f>IF(DatosLimpios[[#This Row],[Number of Affected Users]]="six hundred",600,VALUE(DatosLimpios[[#This Row],[Number of Affected Users]]))</f>
        <v>978683</v>
      </c>
      <c r="Q1827" s="2">
        <f>IF(DatosLimpios[[#This Row],[Number of Affected Users]]="six hundred",600,VALUE(DatosLimpios[[#This Row],[Number of Affected Users]]))</f>
        <v>978683</v>
      </c>
      <c r="R1827" s="11">
        <f>DatosLimpios[[#This Row],[Perdida economica UNK]] /DatosLimpios[[#This Row],[Nº de Usuarios Afectados]]</f>
        <v>2.8037679207669899</v>
      </c>
      <c r="S1827" s="11" t="str">
        <f>IF(DatosLimpios[[#This Row],[Perdida $ por Usuario]]&gt;100, "Grave",IF(DatosLimpios[[#This Row],[Perdida $ por Usuario]]&gt;40, "Moderada","Leve"))</f>
        <v>Leve</v>
      </c>
      <c r="T1827" s="1" t="str">
        <f t="shared" si="28"/>
        <v>Insider</v>
      </c>
      <c r="U1827" s="3" t="s">
        <v>52</v>
      </c>
      <c r="V1827" s="3" t="s">
        <v>16</v>
      </c>
      <c r="W1827" s="2">
        <v>35</v>
      </c>
      <c r="X1827" s="2" t="str">
        <f>IF(DatosLimpios[[#This Row],[Incident Resolution Time (in Hours)]]&gt;50,"Tardia",IF(DatosLimpios[[#This Row],[Incident Resolution Time (in Hours)]]&gt;20,"Media","Rapida" ))</f>
        <v>Media</v>
      </c>
    </row>
    <row r="1828" spans="1:24" x14ac:dyDescent="0.25">
      <c r="A1828" s="2">
        <v>1842</v>
      </c>
      <c r="B1828" s="3" t="s">
        <v>58</v>
      </c>
      <c r="C18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28" s="1" t="str">
        <f>IFERROR(VLOOKUP(DatosLimpios[[#This Row],[Paises]], TablaRegiones[],2,FALSE), "Otra")</f>
        <v>Oceanía</v>
      </c>
      <c r="E1828" s="2">
        <v>2015</v>
      </c>
      <c r="F1828" s="3" t="s">
        <v>50</v>
      </c>
      <c r="G1828" s="2">
        <f xml:space="preserve"> 2025 -DatosLimpios[[#This Row],[Year]]</f>
        <v>10</v>
      </c>
      <c r="H1828" s="1" t="str">
        <f>IF(TRIM(DatosLimpios[[#This Row],[Attack Type]])="","Unknown",PROPER(TRIM(LOWER(DatosLimpios[[#This Row],[Attack Type]]))))</f>
        <v>Phishing</v>
      </c>
      <c r="I1828" s="3" t="s">
        <v>27</v>
      </c>
      <c r="J182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28" s="11">
        <v>7377</v>
      </c>
      <c r="L1828" s="11">
        <f>IF(DatosLimpios[[#This Row],[Financial Loss (in Million $) ]]="",0,ABS(DatosLimpios[[#This Row],[Financial Loss (in Million $) ]]))*1000</f>
        <v>7377000</v>
      </c>
      <c r="M1828" s="11" t="str">
        <f>IF(DatosLimpios[[#This Row],[Perdida economica UNK]]&gt;4000000,"Alta", IF(DatosLimpios[[#This Row],[Perdida economica UNK]]&gt;100000,"Media", "Baja"))</f>
        <v>Alta</v>
      </c>
      <c r="N1828" s="18" t="s">
        <v>1876</v>
      </c>
      <c r="O1828" s="3" t="s">
        <v>29</v>
      </c>
      <c r="P1828" s="2">
        <f>IF(DatosLimpios[[#This Row],[Number of Affected Users]]="six hundred",600,VALUE(DatosLimpios[[#This Row],[Number of Affected Users]]))</f>
        <v>639279</v>
      </c>
      <c r="Q1828" s="2">
        <f>IF(DatosLimpios[[#This Row],[Number of Affected Users]]="six hundred",600,VALUE(DatosLimpios[[#This Row],[Number of Affected Users]]))</f>
        <v>639279</v>
      </c>
      <c r="R1828" s="11">
        <f>DatosLimpios[[#This Row],[Perdida economica UNK]] /DatosLimpios[[#This Row],[Nº de Usuarios Afectados]]</f>
        <v>11.53956253842219</v>
      </c>
      <c r="S1828" s="11" t="str">
        <f>IF(DatosLimpios[[#This Row],[Perdida $ por Usuario]]&gt;100, "Grave",IF(DatosLimpios[[#This Row],[Perdida $ por Usuario]]&gt;40, "Moderada","Leve"))</f>
        <v>Leve</v>
      </c>
      <c r="T1828" s="1" t="str">
        <f t="shared" si="28"/>
        <v>Nation-state</v>
      </c>
      <c r="U1828" s="3" t="s">
        <v>52</v>
      </c>
      <c r="V1828" s="3" t="s">
        <v>16</v>
      </c>
      <c r="W1828" s="2">
        <v>44</v>
      </c>
      <c r="X1828" s="2" t="str">
        <f>IF(DatosLimpios[[#This Row],[Incident Resolution Time (in Hours)]]&gt;50,"Tardia",IF(DatosLimpios[[#This Row],[Incident Resolution Time (in Hours)]]&gt;20,"Media","Rapida" ))</f>
        <v>Media</v>
      </c>
    </row>
    <row r="1829" spans="1:24" x14ac:dyDescent="0.25">
      <c r="A1829" s="2">
        <v>1843</v>
      </c>
      <c r="B1829" s="3" t="s">
        <v>26</v>
      </c>
      <c r="C18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829" s="1" t="str">
        <f>IFERROR(VLOOKUP(DatosLimpios[[#This Row],[Paises]], TablaRegiones[],2,FALSE), "Otra")</f>
        <v>Europa</v>
      </c>
      <c r="E1829" s="2">
        <v>2020</v>
      </c>
      <c r="F1829" s="3" t="s">
        <v>63</v>
      </c>
      <c r="G1829" s="2">
        <f xml:space="preserve"> 2025 -DatosLimpios[[#This Row],[Year]]</f>
        <v>5</v>
      </c>
      <c r="H1829" s="1" t="str">
        <f>IF(TRIM(DatosLimpios[[#This Row],[Attack Type]])="","Unknown",PROPER(TRIM(LOWER(DatosLimpios[[#This Row],[Attack Type]]))))</f>
        <v>Malware</v>
      </c>
      <c r="I1829" s="3" t="s">
        <v>18</v>
      </c>
      <c r="J182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29" s="11">
        <v>1094</v>
      </c>
      <c r="L1829" s="11">
        <f>IF(DatosLimpios[[#This Row],[Financial Loss (in Million $) ]]="",0,ABS(DatosLimpios[[#This Row],[Financial Loss (in Million $) ]]))*1000</f>
        <v>1094000</v>
      </c>
      <c r="M1829" s="11" t="str">
        <f>IF(DatosLimpios[[#This Row],[Perdida economica UNK]]&gt;4000000,"Alta", IF(DatosLimpios[[#This Row],[Perdida economica UNK]]&gt;100000,"Media", "Baja"))</f>
        <v>Media</v>
      </c>
      <c r="N1829" s="18" t="s">
        <v>1877</v>
      </c>
      <c r="O1829" s="3" t="s">
        <v>14</v>
      </c>
      <c r="P1829" s="2">
        <f>IF(DatosLimpios[[#This Row],[Number of Affected Users]]="six hundred",600,VALUE(DatosLimpios[[#This Row],[Number of Affected Users]]))</f>
        <v>675338</v>
      </c>
      <c r="Q1829" s="2">
        <f>IF(DatosLimpios[[#This Row],[Number of Affected Users]]="six hundred",600,VALUE(DatosLimpios[[#This Row],[Number of Affected Users]]))</f>
        <v>675338</v>
      </c>
      <c r="R1829" s="11">
        <f>DatosLimpios[[#This Row],[Perdida economica UNK]] /DatosLimpios[[#This Row],[Nº de Usuarios Afectados]]</f>
        <v>1.6199295760049042</v>
      </c>
      <c r="S1829" s="11" t="str">
        <f>IF(DatosLimpios[[#This Row],[Perdida $ por Usuario]]&gt;100, "Grave",IF(DatosLimpios[[#This Row],[Perdida $ por Usuario]]&gt;40, "Moderada","Leve"))</f>
        <v>Leve</v>
      </c>
      <c r="T1829" s="1" t="str">
        <f t="shared" si="28"/>
        <v>Hacker Group</v>
      </c>
      <c r="U1829" s="3" t="s">
        <v>25</v>
      </c>
      <c r="V1829" s="3" t="s">
        <v>16</v>
      </c>
      <c r="W1829" s="2">
        <v>54</v>
      </c>
      <c r="X1829" s="2" t="str">
        <f>IF(DatosLimpios[[#This Row],[Incident Resolution Time (in Hours)]]&gt;50,"Tardia",IF(DatosLimpios[[#This Row],[Incident Resolution Time (in Hours)]]&gt;20,"Media","Rapida" ))</f>
        <v>Tardia</v>
      </c>
    </row>
    <row r="1830" spans="1:24" x14ac:dyDescent="0.25">
      <c r="A1830" s="2">
        <v>1844</v>
      </c>
      <c r="B1830" s="3" t="s">
        <v>58</v>
      </c>
      <c r="C18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30" s="1" t="str">
        <f>IFERROR(VLOOKUP(DatosLimpios[[#This Row],[Paises]], TablaRegiones[],2,FALSE), "Otra")</f>
        <v>Oceanía</v>
      </c>
      <c r="E1830" s="2">
        <v>2021</v>
      </c>
      <c r="F1830" s="3" t="s">
        <v>22</v>
      </c>
      <c r="G1830" s="2">
        <f xml:space="preserve"> 2025 -DatosLimpios[[#This Row],[Year]]</f>
        <v>4</v>
      </c>
      <c r="H1830" s="1" t="str">
        <f>IF(TRIM(DatosLimpios[[#This Row],[Attack Type]])="","Unknown",PROPER(TRIM(LOWER(DatosLimpios[[#This Row],[Attack Type]]))))</f>
        <v>Man-In-The-Middle</v>
      </c>
      <c r="I1830" s="3" t="s">
        <v>69</v>
      </c>
      <c r="J183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30" s="11">
        <v>4224</v>
      </c>
      <c r="L1830" s="11">
        <f>IF(DatosLimpios[[#This Row],[Financial Loss (in Million $) ]]="",0,ABS(DatosLimpios[[#This Row],[Financial Loss (in Million $) ]]))*1000</f>
        <v>4224000</v>
      </c>
      <c r="M1830" s="11" t="str">
        <f>IF(DatosLimpios[[#This Row],[Perdida economica UNK]]&gt;4000000,"Alta", IF(DatosLimpios[[#This Row],[Perdida economica UNK]]&gt;100000,"Media", "Baja"))</f>
        <v>Alta</v>
      </c>
      <c r="N1830" s="18" t="s">
        <v>1878</v>
      </c>
      <c r="O1830" s="3" t="s">
        <v>33</v>
      </c>
      <c r="P1830" s="2">
        <f>IF(DatosLimpios[[#This Row],[Number of Affected Users]]="six hundred",600,VALUE(DatosLimpios[[#This Row],[Number of Affected Users]]))</f>
        <v>147589</v>
      </c>
      <c r="Q1830" s="2">
        <f>IF(DatosLimpios[[#This Row],[Number of Affected Users]]="six hundred",600,VALUE(DatosLimpios[[#This Row],[Number of Affected Users]]))</f>
        <v>147589</v>
      </c>
      <c r="R1830" s="11">
        <f>DatosLimpios[[#This Row],[Perdida economica UNK]] /DatosLimpios[[#This Row],[Nº de Usuarios Afectados]]</f>
        <v>28.620019107115027</v>
      </c>
      <c r="S1830" s="11" t="str">
        <f>IF(DatosLimpios[[#This Row],[Perdida $ por Usuario]]&gt;100, "Grave",IF(DatosLimpios[[#This Row],[Perdida $ por Usuario]]&gt;40, "Moderada","Leve"))</f>
        <v>Leve</v>
      </c>
      <c r="T1830" s="1" t="str">
        <f t="shared" si="28"/>
        <v>Insider</v>
      </c>
      <c r="U1830" s="3" t="s">
        <v>15</v>
      </c>
      <c r="V1830" s="3" t="s">
        <v>37</v>
      </c>
      <c r="W1830" s="2">
        <v>31</v>
      </c>
      <c r="X1830" s="2" t="str">
        <f>IF(DatosLimpios[[#This Row],[Incident Resolution Time (in Hours)]]&gt;50,"Tardia",IF(DatosLimpios[[#This Row],[Incident Resolution Time (in Hours)]]&gt;20,"Media","Rapida" ))</f>
        <v>Media</v>
      </c>
    </row>
    <row r="1831" spans="1:24" x14ac:dyDescent="0.25">
      <c r="A1831" s="2">
        <v>1845</v>
      </c>
      <c r="B1831" s="3" t="s">
        <v>58</v>
      </c>
      <c r="C18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31" s="1" t="str">
        <f>IFERROR(VLOOKUP(DatosLimpios[[#This Row],[Paises]], TablaRegiones[],2,FALSE), "Otra")</f>
        <v>Oceanía</v>
      </c>
      <c r="E1831" s="2">
        <v>2017</v>
      </c>
      <c r="F1831" s="3" t="s">
        <v>39</v>
      </c>
      <c r="G1831" s="2">
        <f xml:space="preserve"> 2025 -DatosLimpios[[#This Row],[Year]]</f>
        <v>8</v>
      </c>
      <c r="H1831" s="1" t="str">
        <f>IF(TRIM(DatosLimpios[[#This Row],[Attack Type]])="","Unknown",PROPER(TRIM(LOWER(DatosLimpios[[#This Row],[Attack Type]]))))</f>
        <v>Ddos</v>
      </c>
      <c r="I1831" s="3" t="s">
        <v>69</v>
      </c>
      <c r="J183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31" s="11">
        <v>8239</v>
      </c>
      <c r="L1831" s="11">
        <f>IF(DatosLimpios[[#This Row],[Financial Loss (in Million $) ]]="",0,ABS(DatosLimpios[[#This Row],[Financial Loss (in Million $) ]]))*1000</f>
        <v>8239000</v>
      </c>
      <c r="M1831" s="11" t="str">
        <f>IF(DatosLimpios[[#This Row],[Perdida economica UNK]]&gt;4000000,"Alta", IF(DatosLimpios[[#This Row],[Perdida economica UNK]]&gt;100000,"Media", "Baja"))</f>
        <v>Alta</v>
      </c>
      <c r="N1831" s="18" t="s">
        <v>1879</v>
      </c>
      <c r="O1831" s="3" t="s">
        <v>14</v>
      </c>
      <c r="P1831" s="2">
        <f>IF(DatosLimpios[[#This Row],[Number of Affected Users]]="six hundred",600,VALUE(DatosLimpios[[#This Row],[Number of Affected Users]]))</f>
        <v>646824</v>
      </c>
      <c r="Q1831" s="2">
        <f>IF(DatosLimpios[[#This Row],[Number of Affected Users]]="six hundred",600,VALUE(DatosLimpios[[#This Row],[Number of Affected Users]]))</f>
        <v>646824</v>
      </c>
      <c r="R1831" s="11">
        <f>DatosLimpios[[#This Row],[Perdida economica UNK]] /DatosLimpios[[#This Row],[Nº de Usuarios Afectados]]</f>
        <v>12.73762259903776</v>
      </c>
      <c r="S1831" s="11" t="str">
        <f>IF(DatosLimpios[[#This Row],[Perdida $ por Usuario]]&gt;100, "Grave",IF(DatosLimpios[[#This Row],[Perdida $ por Usuario]]&gt;40, "Moderada","Leve"))</f>
        <v>Leve</v>
      </c>
      <c r="T1831" s="1" t="str">
        <f t="shared" si="28"/>
        <v>Hacker Group</v>
      </c>
      <c r="U1831" s="3" t="s">
        <v>52</v>
      </c>
      <c r="V1831" s="3" t="s">
        <v>31</v>
      </c>
      <c r="W1831" s="2">
        <v>2</v>
      </c>
      <c r="X1831" s="2" t="str">
        <f>IF(DatosLimpios[[#This Row],[Incident Resolution Time (in Hours)]]&gt;50,"Tardia",IF(DatosLimpios[[#This Row],[Incident Resolution Time (in Hours)]]&gt;20,"Media","Rapida" ))</f>
        <v>Rapida</v>
      </c>
    </row>
    <row r="1832" spans="1:24" x14ac:dyDescent="0.25">
      <c r="A1832" s="2">
        <v>1846</v>
      </c>
      <c r="B1832" s="3" t="s">
        <v>10</v>
      </c>
      <c r="C18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32" s="1" t="str">
        <f>IFERROR(VLOOKUP(DatosLimpios[[#This Row],[Paises]], TablaRegiones[],2,FALSE), "Otra")</f>
        <v>Asia</v>
      </c>
      <c r="E1832" s="2">
        <v>2016</v>
      </c>
      <c r="F1832" s="3" t="s">
        <v>50</v>
      </c>
      <c r="G1832" s="2">
        <f xml:space="preserve"> 2025 -DatosLimpios[[#This Row],[Year]]</f>
        <v>9</v>
      </c>
      <c r="H1832" s="1" t="str">
        <f>IF(TRIM(DatosLimpios[[#This Row],[Attack Type]])="","Unknown",PROPER(TRIM(LOWER(DatosLimpios[[#This Row],[Attack Type]]))))</f>
        <v>Phishing</v>
      </c>
      <c r="I1832" s="3" t="s">
        <v>69</v>
      </c>
      <c r="J183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32" s="11">
        <v>3762</v>
      </c>
      <c r="L1832" s="11">
        <f>IF(DatosLimpios[[#This Row],[Financial Loss (in Million $) ]]="",0,ABS(DatosLimpios[[#This Row],[Financial Loss (in Million $) ]]))*1000</f>
        <v>3762000</v>
      </c>
      <c r="M1832" s="11" t="str">
        <f>IF(DatosLimpios[[#This Row],[Perdida economica UNK]]&gt;4000000,"Alta", IF(DatosLimpios[[#This Row],[Perdida economica UNK]]&gt;100000,"Media", "Baja"))</f>
        <v>Media</v>
      </c>
      <c r="N1832" s="18" t="s">
        <v>1880</v>
      </c>
      <c r="O1832" s="3" t="s">
        <v>33</v>
      </c>
      <c r="P1832" s="2">
        <f>IF(DatosLimpios[[#This Row],[Number of Affected Users]]="six hundred",600,VALUE(DatosLimpios[[#This Row],[Number of Affected Users]]))</f>
        <v>465317</v>
      </c>
      <c r="Q1832" s="2">
        <f>IF(DatosLimpios[[#This Row],[Number of Affected Users]]="six hundred",600,VALUE(DatosLimpios[[#This Row],[Number of Affected Users]]))</f>
        <v>465317</v>
      </c>
      <c r="R1832" s="11">
        <f>DatosLimpios[[#This Row],[Perdida economica UNK]] /DatosLimpios[[#This Row],[Nº de Usuarios Afectados]]</f>
        <v>8.0848109998130315</v>
      </c>
      <c r="S1832" s="11" t="str">
        <f>IF(DatosLimpios[[#This Row],[Perdida $ por Usuario]]&gt;100, "Grave",IF(DatosLimpios[[#This Row],[Perdida $ por Usuario]]&gt;40, "Moderada","Leve"))</f>
        <v>Leve</v>
      </c>
      <c r="T1832" s="1" t="str">
        <f t="shared" si="28"/>
        <v>Insider</v>
      </c>
      <c r="U1832" s="3" t="s">
        <v>34</v>
      </c>
      <c r="V1832" s="3" t="s">
        <v>49</v>
      </c>
      <c r="W1832" s="2">
        <v>20</v>
      </c>
      <c r="X1832" s="2" t="str">
        <f>IF(DatosLimpios[[#This Row],[Incident Resolution Time (in Hours)]]&gt;50,"Tardia",IF(DatosLimpios[[#This Row],[Incident Resolution Time (in Hours)]]&gt;20,"Media","Rapida" ))</f>
        <v>Rapida</v>
      </c>
    </row>
    <row r="1833" spans="1:24" x14ac:dyDescent="0.25">
      <c r="A1833" s="2">
        <v>1847</v>
      </c>
      <c r="B1833" s="3" t="s">
        <v>87</v>
      </c>
      <c r="C18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33" s="1" t="str">
        <f>IFERROR(VLOOKUP(DatosLimpios[[#This Row],[Paises]], TablaRegiones[],2,FALSE), "Otra")</f>
        <v>América</v>
      </c>
      <c r="E1833" s="2">
        <v>2023</v>
      </c>
      <c r="F1833" s="3" t="s">
        <v>63</v>
      </c>
      <c r="G1833" s="2">
        <f xml:space="preserve"> 2025 -DatosLimpios[[#This Row],[Year]]</f>
        <v>2</v>
      </c>
      <c r="H1833" s="1" t="str">
        <f>IF(TRIM(DatosLimpios[[#This Row],[Attack Type]])="","Unknown",PROPER(TRIM(LOWER(DatosLimpios[[#This Row],[Attack Type]]))))</f>
        <v>Malware</v>
      </c>
      <c r="I1833" s="3" t="s">
        <v>23</v>
      </c>
      <c r="J183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33" s="11">
        <v>2153</v>
      </c>
      <c r="L1833" s="11">
        <f>IF(DatosLimpios[[#This Row],[Financial Loss (in Million $) ]]="",0,ABS(DatosLimpios[[#This Row],[Financial Loss (in Million $) ]]))*1000</f>
        <v>2153000</v>
      </c>
      <c r="M1833" s="11" t="str">
        <f>IF(DatosLimpios[[#This Row],[Perdida economica UNK]]&gt;4000000,"Alta", IF(DatosLimpios[[#This Row],[Perdida economica UNK]]&gt;100000,"Media", "Baja"))</f>
        <v>Media</v>
      </c>
      <c r="N1833" s="18" t="s">
        <v>1881</v>
      </c>
      <c r="O1833" s="3" t="s">
        <v>36</v>
      </c>
      <c r="P1833" s="2">
        <f>IF(DatosLimpios[[#This Row],[Number of Affected Users]]="six hundred",600,VALUE(DatosLimpios[[#This Row],[Number of Affected Users]]))</f>
        <v>233379</v>
      </c>
      <c r="Q1833" s="2">
        <f>IF(DatosLimpios[[#This Row],[Number of Affected Users]]="six hundred",600,VALUE(DatosLimpios[[#This Row],[Number of Affected Users]]))</f>
        <v>233379</v>
      </c>
      <c r="R1833" s="11">
        <f>DatosLimpios[[#This Row],[Perdida economica UNK]] /DatosLimpios[[#This Row],[Nº de Usuarios Afectados]]</f>
        <v>9.2253373268374617</v>
      </c>
      <c r="S1833" s="11" t="str">
        <f>IF(DatosLimpios[[#This Row],[Perdida $ por Usuario]]&gt;100, "Grave",IF(DatosLimpios[[#This Row],[Perdida $ por Usuario]]&gt;40, "Moderada","Leve"))</f>
        <v>Leve</v>
      </c>
      <c r="T1833" s="1" t="str">
        <f t="shared" si="28"/>
        <v>Unknown</v>
      </c>
      <c r="U1833" s="3" t="s">
        <v>15</v>
      </c>
      <c r="V1833" s="3" t="s">
        <v>37</v>
      </c>
      <c r="W1833" s="2">
        <v>50</v>
      </c>
      <c r="X1833" s="2" t="str">
        <f>IF(DatosLimpios[[#This Row],[Incident Resolution Time (in Hours)]]&gt;50,"Tardia",IF(DatosLimpios[[#This Row],[Incident Resolution Time (in Hours)]]&gt;20,"Media","Rapida" ))</f>
        <v>Media</v>
      </c>
    </row>
    <row r="1834" spans="1:24" x14ac:dyDescent="0.25">
      <c r="A1834" s="2">
        <v>1848</v>
      </c>
      <c r="B1834" s="3" t="s">
        <v>10</v>
      </c>
      <c r="C18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34" s="1" t="str">
        <f>IFERROR(VLOOKUP(DatosLimpios[[#This Row],[Paises]], TablaRegiones[],2,FALSE), "Otra")</f>
        <v>Asia</v>
      </c>
      <c r="E1834" s="2">
        <v>2023</v>
      </c>
      <c r="F1834" s="3" t="s">
        <v>63</v>
      </c>
      <c r="G1834" s="2">
        <f xml:space="preserve"> 2025 -DatosLimpios[[#This Row],[Year]]</f>
        <v>2</v>
      </c>
      <c r="H1834" s="1" t="str">
        <f>IF(TRIM(DatosLimpios[[#This Row],[Attack Type]])="","Unknown",PROPER(TRIM(LOWER(DatosLimpios[[#This Row],[Attack Type]]))))</f>
        <v>Malware</v>
      </c>
      <c r="I1834" s="3" t="s">
        <v>23</v>
      </c>
      <c r="J183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34" s="11">
        <v>4351</v>
      </c>
      <c r="L1834" s="11">
        <f>IF(DatosLimpios[[#This Row],[Financial Loss (in Million $) ]]="",0,ABS(DatosLimpios[[#This Row],[Financial Loss (in Million $) ]]))*1000</f>
        <v>4351000</v>
      </c>
      <c r="M1834" s="11" t="str">
        <f>IF(DatosLimpios[[#This Row],[Perdida economica UNK]]&gt;4000000,"Alta", IF(DatosLimpios[[#This Row],[Perdida economica UNK]]&gt;100000,"Media", "Baja"))</f>
        <v>Alta</v>
      </c>
      <c r="N1834" s="18" t="s">
        <v>1882</v>
      </c>
      <c r="O1834" s="3" t="s">
        <v>36</v>
      </c>
      <c r="P1834" s="2">
        <f>IF(DatosLimpios[[#This Row],[Number of Affected Users]]="six hundred",600,VALUE(DatosLimpios[[#This Row],[Number of Affected Users]]))</f>
        <v>684108</v>
      </c>
      <c r="Q1834" s="2">
        <f>IF(DatosLimpios[[#This Row],[Number of Affected Users]]="six hundred",600,VALUE(DatosLimpios[[#This Row],[Number of Affected Users]]))</f>
        <v>684108</v>
      </c>
      <c r="R1834" s="11">
        <f>DatosLimpios[[#This Row],[Perdida economica UNK]] /DatosLimpios[[#This Row],[Nº de Usuarios Afectados]]</f>
        <v>6.3601068837084203</v>
      </c>
      <c r="S1834" s="11" t="str">
        <f>IF(DatosLimpios[[#This Row],[Perdida $ por Usuario]]&gt;100, "Grave",IF(DatosLimpios[[#This Row],[Perdida $ por Usuario]]&gt;40, "Moderada","Leve"))</f>
        <v>Leve</v>
      </c>
      <c r="T1834" s="1" t="str">
        <f t="shared" si="28"/>
        <v>Unknown</v>
      </c>
      <c r="U1834" s="3" t="s">
        <v>25</v>
      </c>
      <c r="V1834" s="3" t="s">
        <v>49</v>
      </c>
      <c r="W1834" s="2">
        <v>24</v>
      </c>
      <c r="X1834" s="2" t="str">
        <f>IF(DatosLimpios[[#This Row],[Incident Resolution Time (in Hours)]]&gt;50,"Tardia",IF(DatosLimpios[[#This Row],[Incident Resolution Time (in Hours)]]&gt;20,"Media","Rapida" ))</f>
        <v>Media</v>
      </c>
    </row>
    <row r="1835" spans="1:24" x14ac:dyDescent="0.25">
      <c r="A1835" s="2">
        <v>1849</v>
      </c>
      <c r="B1835" s="3" t="s">
        <v>60</v>
      </c>
      <c r="C18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835" s="1" t="str">
        <f>IFERROR(VLOOKUP(DatosLimpios[[#This Row],[Paises]], TablaRegiones[],2,FALSE), "Otra")</f>
        <v>Asia</v>
      </c>
      <c r="E1835" s="2">
        <v>2020</v>
      </c>
      <c r="F1835" s="3" t="s">
        <v>39</v>
      </c>
      <c r="G1835" s="2">
        <f xml:space="preserve"> 2025 -DatosLimpios[[#This Row],[Year]]</f>
        <v>5</v>
      </c>
      <c r="H1835" s="1" t="str">
        <f>IF(TRIM(DatosLimpios[[#This Row],[Attack Type]])="","Unknown",PROPER(TRIM(LOWER(DatosLimpios[[#This Row],[Attack Type]]))))</f>
        <v>Ddos</v>
      </c>
      <c r="I1835" s="3" t="s">
        <v>47</v>
      </c>
      <c r="J183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35" s="11">
        <v>4432</v>
      </c>
      <c r="L1835" s="11">
        <f>IF(DatosLimpios[[#This Row],[Financial Loss (in Million $) ]]="",0,ABS(DatosLimpios[[#This Row],[Financial Loss (in Million $) ]]))*1000</f>
        <v>4432000</v>
      </c>
      <c r="M1835" s="11" t="str">
        <f>IF(DatosLimpios[[#This Row],[Perdida economica UNK]]&gt;4000000,"Alta", IF(DatosLimpios[[#This Row],[Perdida economica UNK]]&gt;100000,"Media", "Baja"))</f>
        <v>Alta</v>
      </c>
      <c r="N1835" s="18" t="s">
        <v>1883</v>
      </c>
      <c r="O1835" s="3" t="s">
        <v>36</v>
      </c>
      <c r="P1835" s="2">
        <f>IF(DatosLimpios[[#This Row],[Number of Affected Users]]="six hundred",600,VALUE(DatosLimpios[[#This Row],[Number of Affected Users]]))</f>
        <v>130510</v>
      </c>
      <c r="Q1835" s="2">
        <f>IF(DatosLimpios[[#This Row],[Number of Affected Users]]="six hundred",600,VALUE(DatosLimpios[[#This Row],[Number of Affected Users]]))</f>
        <v>130510</v>
      </c>
      <c r="R1835" s="11">
        <f>DatosLimpios[[#This Row],[Perdida economica UNK]] /DatosLimpios[[#This Row],[Nº de Usuarios Afectados]]</f>
        <v>33.959083595126813</v>
      </c>
      <c r="S1835" s="11" t="str">
        <f>IF(DatosLimpios[[#This Row],[Perdida $ por Usuario]]&gt;100, "Grave",IF(DatosLimpios[[#This Row],[Perdida $ por Usuario]]&gt;40, "Moderada","Leve"))</f>
        <v>Leve</v>
      </c>
      <c r="T1835" s="1" t="str">
        <f t="shared" si="28"/>
        <v>Unknown</v>
      </c>
      <c r="U1835" s="3" t="s">
        <v>34</v>
      </c>
      <c r="V1835" s="3" t="s">
        <v>31</v>
      </c>
      <c r="W1835" s="2">
        <v>66</v>
      </c>
      <c r="X1835" s="2" t="str">
        <f>IF(DatosLimpios[[#This Row],[Incident Resolution Time (in Hours)]]&gt;50,"Tardia",IF(DatosLimpios[[#This Row],[Incident Resolution Time (in Hours)]]&gt;20,"Media","Rapida" ))</f>
        <v>Tardia</v>
      </c>
    </row>
    <row r="1836" spans="1:24" x14ac:dyDescent="0.25">
      <c r="A1836" s="2">
        <v>1850</v>
      </c>
      <c r="B1836" s="3" t="s">
        <v>66</v>
      </c>
      <c r="C18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36" s="1" t="str">
        <f>IFERROR(VLOOKUP(DatosLimpios[[#This Row],[Paises]], TablaRegiones[],2,FALSE), "Otra")</f>
        <v>América</v>
      </c>
      <c r="E1836" s="2">
        <v>2016</v>
      </c>
      <c r="F1836" s="3" t="s">
        <v>22</v>
      </c>
      <c r="G1836" s="2">
        <f xml:space="preserve"> 2025 -DatosLimpios[[#This Row],[Year]]</f>
        <v>9</v>
      </c>
      <c r="H1836" s="1" t="str">
        <f>IF(TRIM(DatosLimpios[[#This Row],[Attack Type]])="","Unknown",PROPER(TRIM(LOWER(DatosLimpios[[#This Row],[Attack Type]]))))</f>
        <v>Man-In-The-Middle</v>
      </c>
      <c r="I1836" s="3" t="s">
        <v>46</v>
      </c>
      <c r="J183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36" s="11">
        <v>4345</v>
      </c>
      <c r="L1836" s="11">
        <f>IF(DatosLimpios[[#This Row],[Financial Loss (in Million $) ]]="",0,ABS(DatosLimpios[[#This Row],[Financial Loss (in Million $) ]]))*1000</f>
        <v>4345000</v>
      </c>
      <c r="M1836" s="11" t="str">
        <f>IF(DatosLimpios[[#This Row],[Perdida economica UNK]]&gt;4000000,"Alta", IF(DatosLimpios[[#This Row],[Perdida economica UNK]]&gt;100000,"Media", "Baja"))</f>
        <v>Alta</v>
      </c>
      <c r="N1836" s="18" t="s">
        <v>1884</v>
      </c>
      <c r="O1836" s="3" t="s">
        <v>29</v>
      </c>
      <c r="P1836" s="2">
        <f>IF(DatosLimpios[[#This Row],[Number of Affected Users]]="six hundred",600,VALUE(DatosLimpios[[#This Row],[Number of Affected Users]]))</f>
        <v>489853</v>
      </c>
      <c r="Q1836" s="2">
        <f>IF(DatosLimpios[[#This Row],[Number of Affected Users]]="six hundred",600,VALUE(DatosLimpios[[#This Row],[Number of Affected Users]]))</f>
        <v>489853</v>
      </c>
      <c r="R1836" s="11">
        <f>DatosLimpios[[#This Row],[Perdida economica UNK]] /DatosLimpios[[#This Row],[Nº de Usuarios Afectados]]</f>
        <v>8.8700079411578567</v>
      </c>
      <c r="S1836" s="11" t="str">
        <f>IF(DatosLimpios[[#This Row],[Perdida $ por Usuario]]&gt;100, "Grave",IF(DatosLimpios[[#This Row],[Perdida $ por Usuario]]&gt;40, "Moderada","Leve"))</f>
        <v>Leve</v>
      </c>
      <c r="T1836" s="1" t="str">
        <f t="shared" si="28"/>
        <v>Nation-state</v>
      </c>
      <c r="U1836" s="3" t="s">
        <v>52</v>
      </c>
      <c r="V1836" s="3" t="s">
        <v>31</v>
      </c>
      <c r="W1836" s="2">
        <v>28</v>
      </c>
      <c r="X1836" s="2" t="str">
        <f>IF(DatosLimpios[[#This Row],[Incident Resolution Time (in Hours)]]&gt;50,"Tardia",IF(DatosLimpios[[#This Row],[Incident Resolution Time (in Hours)]]&gt;20,"Media","Rapida" ))</f>
        <v>Media</v>
      </c>
    </row>
    <row r="1837" spans="1:24" x14ac:dyDescent="0.25">
      <c r="A1837" s="2">
        <v>1851</v>
      </c>
      <c r="B1837" s="3" t="s">
        <v>58</v>
      </c>
      <c r="C18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37" s="1" t="str">
        <f>IFERROR(VLOOKUP(DatosLimpios[[#This Row],[Paises]], TablaRegiones[],2,FALSE), "Otra")</f>
        <v>Oceanía</v>
      </c>
      <c r="E1837" s="2">
        <v>2022</v>
      </c>
      <c r="F1837" s="3" t="s">
        <v>63</v>
      </c>
      <c r="G1837" s="2">
        <f xml:space="preserve"> 2025 -DatosLimpios[[#This Row],[Year]]</f>
        <v>3</v>
      </c>
      <c r="H1837" s="1" t="str">
        <f>IF(TRIM(DatosLimpios[[#This Row],[Attack Type]])="","Unknown",PROPER(TRIM(LOWER(DatosLimpios[[#This Row],[Attack Type]]))))</f>
        <v>Malware</v>
      </c>
      <c r="I1837" s="3" t="s">
        <v>47</v>
      </c>
      <c r="J183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37" s="11">
        <v>4792</v>
      </c>
      <c r="L1837" s="11">
        <f>IF(DatosLimpios[[#This Row],[Financial Loss (in Million $) ]]="",0,ABS(DatosLimpios[[#This Row],[Financial Loss (in Million $) ]]))*1000</f>
        <v>4792000</v>
      </c>
      <c r="M1837" s="11" t="str">
        <f>IF(DatosLimpios[[#This Row],[Perdida economica UNK]]&gt;4000000,"Alta", IF(DatosLimpios[[#This Row],[Perdida economica UNK]]&gt;100000,"Media", "Baja"))</f>
        <v>Alta</v>
      </c>
      <c r="N1837" s="18" t="s">
        <v>1885</v>
      </c>
      <c r="O1837" s="3" t="s">
        <v>29</v>
      </c>
      <c r="P1837" s="2">
        <f>IF(DatosLimpios[[#This Row],[Number of Affected Users]]="six hundred",600,VALUE(DatosLimpios[[#This Row],[Number of Affected Users]]))</f>
        <v>25905</v>
      </c>
      <c r="Q1837" s="2">
        <f>IF(DatosLimpios[[#This Row],[Number of Affected Users]]="six hundred",600,VALUE(DatosLimpios[[#This Row],[Number of Affected Users]]))</f>
        <v>25905</v>
      </c>
      <c r="R1837" s="11">
        <f>DatosLimpios[[#This Row],[Perdida economica UNK]] /DatosLimpios[[#This Row],[Nº de Usuarios Afectados]]</f>
        <v>184.98359390079136</v>
      </c>
      <c r="S1837" s="11" t="str">
        <f>IF(DatosLimpios[[#This Row],[Perdida $ por Usuario]]&gt;100, "Grave",IF(DatosLimpios[[#This Row],[Perdida $ por Usuario]]&gt;40, "Moderada","Leve"))</f>
        <v>Grave</v>
      </c>
      <c r="T1837" s="1" t="str">
        <f t="shared" si="28"/>
        <v>Nation-state</v>
      </c>
      <c r="U1837" s="3" t="s">
        <v>15</v>
      </c>
      <c r="V1837" s="3" t="s">
        <v>16</v>
      </c>
      <c r="W1837" s="2">
        <v>40</v>
      </c>
      <c r="X1837" s="2" t="str">
        <f>IF(DatosLimpios[[#This Row],[Incident Resolution Time (in Hours)]]&gt;50,"Tardia",IF(DatosLimpios[[#This Row],[Incident Resolution Time (in Hours)]]&gt;20,"Media","Rapida" ))</f>
        <v>Media</v>
      </c>
    </row>
    <row r="1838" spans="1:24" x14ac:dyDescent="0.25">
      <c r="A1838" s="2">
        <v>1852</v>
      </c>
      <c r="B1838" s="3" t="s">
        <v>71</v>
      </c>
      <c r="C18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38" s="1" t="str">
        <f>IFERROR(VLOOKUP(DatosLimpios[[#This Row],[Paises]], TablaRegiones[],2,FALSE), "Otra")</f>
        <v>Asia</v>
      </c>
      <c r="E1838" s="2">
        <v>2023</v>
      </c>
      <c r="F1838" s="3" t="s">
        <v>63</v>
      </c>
      <c r="G1838" s="2">
        <f xml:space="preserve"> 2025 -DatosLimpios[[#This Row],[Year]]</f>
        <v>2</v>
      </c>
      <c r="H1838" s="1" t="str">
        <f>IF(TRIM(DatosLimpios[[#This Row],[Attack Type]])="","Unknown",PROPER(TRIM(LOWER(DatosLimpios[[#This Row],[Attack Type]]))))</f>
        <v>Malware</v>
      </c>
      <c r="I1838" s="3" t="s">
        <v>23</v>
      </c>
      <c r="J183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38" s="11">
        <v>7374</v>
      </c>
      <c r="L1838" s="11">
        <f>IF(DatosLimpios[[#This Row],[Financial Loss (in Million $) ]]="",0,ABS(DatosLimpios[[#This Row],[Financial Loss (in Million $) ]]))*1000</f>
        <v>7374000</v>
      </c>
      <c r="M1838" s="11" t="str">
        <f>IF(DatosLimpios[[#This Row],[Perdida economica UNK]]&gt;4000000,"Alta", IF(DatosLimpios[[#This Row],[Perdida economica UNK]]&gt;100000,"Media", "Baja"))</f>
        <v>Alta</v>
      </c>
      <c r="N1838" s="18" t="s">
        <v>1886</v>
      </c>
      <c r="O1838" s="3" t="s">
        <v>14</v>
      </c>
      <c r="P1838" s="2">
        <f>IF(DatosLimpios[[#This Row],[Number of Affected Users]]="six hundred",600,VALUE(DatosLimpios[[#This Row],[Number of Affected Users]]))</f>
        <v>795367</v>
      </c>
      <c r="Q1838" s="2">
        <f>IF(DatosLimpios[[#This Row],[Number of Affected Users]]="six hundred",600,VALUE(DatosLimpios[[#This Row],[Number of Affected Users]]))</f>
        <v>795367</v>
      </c>
      <c r="R1838" s="11">
        <f>DatosLimpios[[#This Row],[Perdida economica UNK]] /DatosLimpios[[#This Row],[Nº de Usuarios Afectados]]</f>
        <v>9.2711917894506559</v>
      </c>
      <c r="S1838" s="11" t="str">
        <f>IF(DatosLimpios[[#This Row],[Perdida $ por Usuario]]&gt;100, "Grave",IF(DatosLimpios[[#This Row],[Perdida $ por Usuario]]&gt;40, "Moderada","Leve"))</f>
        <v>Leve</v>
      </c>
      <c r="T1838" s="1" t="str">
        <f t="shared" si="28"/>
        <v>Hacker Group</v>
      </c>
      <c r="U1838" s="3" t="s">
        <v>52</v>
      </c>
      <c r="V1838" s="3" t="s">
        <v>31</v>
      </c>
      <c r="W1838" s="2">
        <v>55</v>
      </c>
      <c r="X1838" s="2" t="str">
        <f>IF(DatosLimpios[[#This Row],[Incident Resolution Time (in Hours)]]&gt;50,"Tardia",IF(DatosLimpios[[#This Row],[Incident Resolution Time (in Hours)]]&gt;20,"Media","Rapida" ))</f>
        <v>Tardia</v>
      </c>
    </row>
    <row r="1839" spans="1:24" x14ac:dyDescent="0.25">
      <c r="A1839" s="2">
        <v>1853</v>
      </c>
      <c r="B1839" s="3" t="s">
        <v>58</v>
      </c>
      <c r="C18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39" s="1" t="str">
        <f>IFERROR(VLOOKUP(DatosLimpios[[#This Row],[Paises]], TablaRegiones[],2,FALSE), "Otra")</f>
        <v>Oceanía</v>
      </c>
      <c r="E1839" s="2">
        <v>2023</v>
      </c>
      <c r="F1839" s="3" t="s">
        <v>22</v>
      </c>
      <c r="G1839" s="2">
        <f xml:space="preserve"> 2025 -DatosLimpios[[#This Row],[Year]]</f>
        <v>2</v>
      </c>
      <c r="H1839" s="1" t="str">
        <f>IF(TRIM(DatosLimpios[[#This Row],[Attack Type]])="","Unknown",PROPER(TRIM(LOWER(DatosLimpios[[#This Row],[Attack Type]]))))</f>
        <v>Man-In-The-Middle</v>
      </c>
      <c r="I1839" s="3" t="s">
        <v>18</v>
      </c>
      <c r="J183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39" s="11">
        <v>9325</v>
      </c>
      <c r="L1839" s="11">
        <f>IF(DatosLimpios[[#This Row],[Financial Loss (in Million $) ]]="",0,ABS(DatosLimpios[[#This Row],[Financial Loss (in Million $) ]]))*1000</f>
        <v>9325000</v>
      </c>
      <c r="M1839" s="11" t="str">
        <f>IF(DatosLimpios[[#This Row],[Perdida economica UNK]]&gt;4000000,"Alta", IF(DatosLimpios[[#This Row],[Perdida economica UNK]]&gt;100000,"Media", "Baja"))</f>
        <v>Alta</v>
      </c>
      <c r="N1839" s="18" t="s">
        <v>1887</v>
      </c>
      <c r="O1839" s="3" t="s">
        <v>29</v>
      </c>
      <c r="P1839" s="2">
        <f>IF(DatosLimpios[[#This Row],[Number of Affected Users]]="six hundred",600,VALUE(DatosLimpios[[#This Row],[Number of Affected Users]]))</f>
        <v>349335</v>
      </c>
      <c r="Q1839" s="2">
        <f>IF(DatosLimpios[[#This Row],[Number of Affected Users]]="six hundred",600,VALUE(DatosLimpios[[#This Row],[Number of Affected Users]]))</f>
        <v>349335</v>
      </c>
      <c r="R1839" s="11">
        <f>DatosLimpios[[#This Row],[Perdida economica UNK]] /DatosLimpios[[#This Row],[Nº de Usuarios Afectados]]</f>
        <v>26.693574935234089</v>
      </c>
      <c r="S1839" s="11" t="str">
        <f>IF(DatosLimpios[[#This Row],[Perdida $ por Usuario]]&gt;100, "Grave",IF(DatosLimpios[[#This Row],[Perdida $ por Usuario]]&gt;40, "Moderada","Leve"))</f>
        <v>Leve</v>
      </c>
      <c r="T1839" s="1" t="str">
        <f t="shared" si="28"/>
        <v>Nation-state</v>
      </c>
      <c r="U1839" s="3" t="s">
        <v>52</v>
      </c>
      <c r="V1839" s="3" t="s">
        <v>49</v>
      </c>
      <c r="W1839" s="2">
        <v>27</v>
      </c>
      <c r="X1839" s="2" t="str">
        <f>IF(DatosLimpios[[#This Row],[Incident Resolution Time (in Hours)]]&gt;50,"Tardia",IF(DatosLimpios[[#This Row],[Incident Resolution Time (in Hours)]]&gt;20,"Media","Rapida" ))</f>
        <v>Media</v>
      </c>
    </row>
    <row r="1840" spans="1:24" x14ac:dyDescent="0.25">
      <c r="A1840" s="2">
        <v>1854</v>
      </c>
      <c r="B1840" s="3" t="s">
        <v>87</v>
      </c>
      <c r="C18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40" s="1" t="str">
        <f>IFERROR(VLOOKUP(DatosLimpios[[#This Row],[Paises]], TablaRegiones[],2,FALSE), "Otra")</f>
        <v>América</v>
      </c>
      <c r="E1840" s="2">
        <v>2015</v>
      </c>
      <c r="F1840" s="3" t="s">
        <v>17</v>
      </c>
      <c r="G1840" s="2">
        <f xml:space="preserve"> 2025 -DatosLimpios[[#This Row],[Year]]</f>
        <v>10</v>
      </c>
      <c r="H1840" s="1" t="str">
        <f>IF(TRIM(DatosLimpios[[#This Row],[Attack Type]])="","Unknown",PROPER(TRIM(LOWER(DatosLimpios[[#This Row],[Attack Type]]))))</f>
        <v>Ransomware</v>
      </c>
      <c r="I1840" s="3" t="s">
        <v>69</v>
      </c>
      <c r="J184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40" s="11">
        <v>1392</v>
      </c>
      <c r="L1840" s="11">
        <f>IF(DatosLimpios[[#This Row],[Financial Loss (in Million $) ]]="",0,ABS(DatosLimpios[[#This Row],[Financial Loss (in Million $) ]]))*1000</f>
        <v>1392000</v>
      </c>
      <c r="M1840" s="11" t="str">
        <f>IF(DatosLimpios[[#This Row],[Perdida economica UNK]]&gt;4000000,"Alta", IF(DatosLimpios[[#This Row],[Perdida economica UNK]]&gt;100000,"Media", "Baja"))</f>
        <v>Media</v>
      </c>
      <c r="N1840" s="18" t="s">
        <v>1888</v>
      </c>
      <c r="O1840" s="3" t="s">
        <v>14</v>
      </c>
      <c r="P1840" s="2">
        <f>IF(DatosLimpios[[#This Row],[Number of Affected Users]]="six hundred",600,VALUE(DatosLimpios[[#This Row],[Number of Affected Users]]))</f>
        <v>366147</v>
      </c>
      <c r="Q1840" s="2">
        <f>IF(DatosLimpios[[#This Row],[Number of Affected Users]]="six hundred",600,VALUE(DatosLimpios[[#This Row],[Number of Affected Users]]))</f>
        <v>366147</v>
      </c>
      <c r="R1840" s="11">
        <f>DatosLimpios[[#This Row],[Perdida economica UNK]] /DatosLimpios[[#This Row],[Nº de Usuarios Afectados]]</f>
        <v>3.8017517554424862</v>
      </c>
      <c r="S1840" s="11" t="str">
        <f>IF(DatosLimpios[[#This Row],[Perdida $ por Usuario]]&gt;100, "Grave",IF(DatosLimpios[[#This Row],[Perdida $ por Usuario]]&gt;40, "Moderada","Leve"))</f>
        <v>Leve</v>
      </c>
      <c r="T1840" s="1" t="str">
        <f t="shared" si="28"/>
        <v>Hacker Group</v>
      </c>
      <c r="U1840" s="3" t="s">
        <v>25</v>
      </c>
      <c r="V1840" s="3" t="s">
        <v>16</v>
      </c>
      <c r="W1840" s="2">
        <v>38</v>
      </c>
      <c r="X1840" s="2" t="str">
        <f>IF(DatosLimpios[[#This Row],[Incident Resolution Time (in Hours)]]&gt;50,"Tardia",IF(DatosLimpios[[#This Row],[Incident Resolution Time (in Hours)]]&gt;20,"Media","Rapida" ))</f>
        <v>Media</v>
      </c>
    </row>
    <row r="1841" spans="1:24" x14ac:dyDescent="0.25">
      <c r="A1841" s="2">
        <v>1855</v>
      </c>
      <c r="B1841" s="3" t="s">
        <v>45</v>
      </c>
      <c r="C18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41" s="1" t="str">
        <f>IFERROR(VLOOKUP(DatosLimpios[[#This Row],[Paises]], TablaRegiones[],2,FALSE), "Otra")</f>
        <v>Asia</v>
      </c>
      <c r="E1841" s="2">
        <v>2018</v>
      </c>
      <c r="F1841" s="3" t="s">
        <v>50</v>
      </c>
      <c r="G1841" s="2">
        <f xml:space="preserve"> 2025 -DatosLimpios[[#This Row],[Year]]</f>
        <v>7</v>
      </c>
      <c r="H1841" s="1" t="str">
        <f>IF(TRIM(DatosLimpios[[#This Row],[Attack Type]])="","Unknown",PROPER(TRIM(LOWER(DatosLimpios[[#This Row],[Attack Type]]))))</f>
        <v>Phishing</v>
      </c>
      <c r="I1841" s="3" t="s">
        <v>69</v>
      </c>
      <c r="J184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41" s="11">
        <v>411</v>
      </c>
      <c r="L1841" s="11">
        <f>IF(DatosLimpios[[#This Row],[Financial Loss (in Million $) ]]="",0,ABS(DatosLimpios[[#This Row],[Financial Loss (in Million $) ]]))*1000</f>
        <v>411000</v>
      </c>
      <c r="M1841" s="11" t="str">
        <f>IF(DatosLimpios[[#This Row],[Perdida economica UNK]]&gt;4000000,"Alta", IF(DatosLimpios[[#This Row],[Perdida economica UNK]]&gt;100000,"Media", "Baja"))</f>
        <v>Media</v>
      </c>
      <c r="N1841" s="18" t="s">
        <v>1889</v>
      </c>
      <c r="O1841" s="3" t="s">
        <v>29</v>
      </c>
      <c r="P1841" s="2">
        <f>IF(DatosLimpios[[#This Row],[Number of Affected Users]]="six hundred",600,VALUE(DatosLimpios[[#This Row],[Number of Affected Users]]))</f>
        <v>25094</v>
      </c>
      <c r="Q1841" s="2">
        <f>IF(DatosLimpios[[#This Row],[Number of Affected Users]]="six hundred",600,VALUE(DatosLimpios[[#This Row],[Number of Affected Users]]))</f>
        <v>25094</v>
      </c>
      <c r="R1841" s="11">
        <f>DatosLimpios[[#This Row],[Perdida economica UNK]] /DatosLimpios[[#This Row],[Nº de Usuarios Afectados]]</f>
        <v>16.37841715151032</v>
      </c>
      <c r="S1841" s="11" t="str">
        <f>IF(DatosLimpios[[#This Row],[Perdida $ por Usuario]]&gt;100, "Grave",IF(DatosLimpios[[#This Row],[Perdida $ por Usuario]]&gt;40, "Moderada","Leve"))</f>
        <v>Leve</v>
      </c>
      <c r="T1841" s="1" t="str">
        <f t="shared" si="28"/>
        <v>Nation-state</v>
      </c>
      <c r="U1841" s="3" t="s">
        <v>15</v>
      </c>
      <c r="V1841" s="3" t="s">
        <v>16</v>
      </c>
      <c r="W1841" s="2">
        <v>42</v>
      </c>
      <c r="X1841" s="2" t="str">
        <f>IF(DatosLimpios[[#This Row],[Incident Resolution Time (in Hours)]]&gt;50,"Tardia",IF(DatosLimpios[[#This Row],[Incident Resolution Time (in Hours)]]&gt;20,"Media","Rapida" ))</f>
        <v>Media</v>
      </c>
    </row>
    <row r="1842" spans="1:24" x14ac:dyDescent="0.25">
      <c r="A1842" s="2">
        <v>1856</v>
      </c>
      <c r="B1842" s="3" t="s">
        <v>60</v>
      </c>
      <c r="C18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842" s="1" t="str">
        <f>IFERROR(VLOOKUP(DatosLimpios[[#This Row],[Paises]], TablaRegiones[],2,FALSE), "Otra")</f>
        <v>Asia</v>
      </c>
      <c r="E1842" s="2">
        <v>2024</v>
      </c>
      <c r="F1842" s="3" t="s">
        <v>50</v>
      </c>
      <c r="G1842" s="2">
        <f xml:space="preserve"> 2025 -DatosLimpios[[#This Row],[Year]]</f>
        <v>1</v>
      </c>
      <c r="H1842" s="1" t="str">
        <f>IF(TRIM(DatosLimpios[[#This Row],[Attack Type]])="","Unknown",PROPER(TRIM(LOWER(DatosLimpios[[#This Row],[Attack Type]]))))</f>
        <v>Phishing</v>
      </c>
      <c r="I1842" s="3" t="s">
        <v>18</v>
      </c>
      <c r="J184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42" s="11">
        <v>4408</v>
      </c>
      <c r="L1842" s="11">
        <f>IF(DatosLimpios[[#This Row],[Financial Loss (in Million $) ]]="",0,ABS(DatosLimpios[[#This Row],[Financial Loss (in Million $) ]]))*1000</f>
        <v>4408000</v>
      </c>
      <c r="M1842" s="11" t="str">
        <f>IF(DatosLimpios[[#This Row],[Perdida economica UNK]]&gt;4000000,"Alta", IF(DatosLimpios[[#This Row],[Perdida economica UNK]]&gt;100000,"Media", "Baja"))</f>
        <v>Alta</v>
      </c>
      <c r="N1842" s="18" t="s">
        <v>1890</v>
      </c>
      <c r="O1842" s="3" t="s">
        <v>29</v>
      </c>
      <c r="P1842" s="2">
        <f>IF(DatosLimpios[[#This Row],[Number of Affected Users]]="six hundred",600,VALUE(DatosLimpios[[#This Row],[Number of Affected Users]]))</f>
        <v>988889</v>
      </c>
      <c r="Q1842" s="2">
        <f>IF(DatosLimpios[[#This Row],[Number of Affected Users]]="six hundred",600,VALUE(DatosLimpios[[#This Row],[Number of Affected Users]]))</f>
        <v>988889</v>
      </c>
      <c r="R1842" s="11">
        <f>DatosLimpios[[#This Row],[Perdida economica UNK]] /DatosLimpios[[#This Row],[Nº de Usuarios Afectados]]</f>
        <v>4.4575275890418435</v>
      </c>
      <c r="S1842" s="11" t="str">
        <f>IF(DatosLimpios[[#This Row],[Perdida $ por Usuario]]&gt;100, "Grave",IF(DatosLimpios[[#This Row],[Perdida $ por Usuario]]&gt;40, "Moderada","Leve"))</f>
        <v>Leve</v>
      </c>
      <c r="T1842" s="1" t="str">
        <f t="shared" si="28"/>
        <v>Nation-state</v>
      </c>
      <c r="U1842" s="3" t="s">
        <v>15</v>
      </c>
      <c r="V1842" s="3" t="s">
        <v>57</v>
      </c>
      <c r="W1842" s="2">
        <v>31</v>
      </c>
      <c r="X1842" s="2" t="str">
        <f>IF(DatosLimpios[[#This Row],[Incident Resolution Time (in Hours)]]&gt;50,"Tardia",IF(DatosLimpios[[#This Row],[Incident Resolution Time (in Hours)]]&gt;20,"Media","Rapida" ))</f>
        <v>Media</v>
      </c>
    </row>
    <row r="1843" spans="1:24" x14ac:dyDescent="0.25">
      <c r="A1843" s="2">
        <v>1857</v>
      </c>
      <c r="B1843" s="3" t="s">
        <v>71</v>
      </c>
      <c r="C18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43" s="1" t="str">
        <f>IFERROR(VLOOKUP(DatosLimpios[[#This Row],[Paises]], TablaRegiones[],2,FALSE), "Otra")</f>
        <v>Asia</v>
      </c>
      <c r="E1843" s="2">
        <v>2022</v>
      </c>
      <c r="F1843" s="3" t="s">
        <v>22</v>
      </c>
      <c r="G1843" s="2">
        <f xml:space="preserve"> 2025 -DatosLimpios[[#This Row],[Year]]</f>
        <v>3</v>
      </c>
      <c r="H1843" s="1" t="str">
        <f>IF(TRIM(DatosLimpios[[#This Row],[Attack Type]])="","Unknown",PROPER(TRIM(LOWER(DatosLimpios[[#This Row],[Attack Type]]))))</f>
        <v>Man-In-The-Middle</v>
      </c>
      <c r="I1843" s="3" t="s">
        <v>23</v>
      </c>
      <c r="J184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43" s="11">
        <v>6519</v>
      </c>
      <c r="L1843" s="11">
        <f>IF(DatosLimpios[[#This Row],[Financial Loss (in Million $) ]]="",0,ABS(DatosLimpios[[#This Row],[Financial Loss (in Million $) ]]))*1000</f>
        <v>6519000</v>
      </c>
      <c r="M1843" s="11" t="str">
        <f>IF(DatosLimpios[[#This Row],[Perdida economica UNK]]&gt;4000000,"Alta", IF(DatosLimpios[[#This Row],[Perdida economica UNK]]&gt;100000,"Media", "Baja"))</f>
        <v>Alta</v>
      </c>
      <c r="N1843" s="18" t="s">
        <v>1891</v>
      </c>
      <c r="O1843" s="3" t="s">
        <v>14</v>
      </c>
      <c r="P1843" s="2">
        <f>IF(DatosLimpios[[#This Row],[Number of Affected Users]]="six hundred",600,VALUE(DatosLimpios[[#This Row],[Number of Affected Users]]))</f>
        <v>216303</v>
      </c>
      <c r="Q1843" s="2">
        <f>IF(DatosLimpios[[#This Row],[Number of Affected Users]]="six hundred",600,VALUE(DatosLimpios[[#This Row],[Number of Affected Users]]))</f>
        <v>216303</v>
      </c>
      <c r="R1843" s="11">
        <f>DatosLimpios[[#This Row],[Perdida economica UNK]] /DatosLimpios[[#This Row],[Nº de Usuarios Afectados]]</f>
        <v>30.138278248567982</v>
      </c>
      <c r="S1843" s="11" t="str">
        <f>IF(DatosLimpios[[#This Row],[Perdida $ por Usuario]]&gt;100, "Grave",IF(DatosLimpios[[#This Row],[Perdida $ por Usuario]]&gt;40, "Moderada","Leve"))</f>
        <v>Leve</v>
      </c>
      <c r="T1843" s="1" t="str">
        <f t="shared" si="28"/>
        <v>Hacker Group</v>
      </c>
      <c r="U1843" s="3" t="s">
        <v>15</v>
      </c>
      <c r="V1843" s="3" t="s">
        <v>31</v>
      </c>
      <c r="W1843" s="2">
        <v>49</v>
      </c>
      <c r="X1843" s="2" t="str">
        <f>IF(DatosLimpios[[#This Row],[Incident Resolution Time (in Hours)]]&gt;50,"Tardia",IF(DatosLimpios[[#This Row],[Incident Resolution Time (in Hours)]]&gt;20,"Media","Rapida" ))</f>
        <v>Media</v>
      </c>
    </row>
    <row r="1844" spans="1:24" x14ac:dyDescent="0.25">
      <c r="A1844" s="2">
        <v>1858</v>
      </c>
      <c r="B1844" s="3" t="s">
        <v>58</v>
      </c>
      <c r="C18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44" s="1" t="str">
        <f>IFERROR(VLOOKUP(DatosLimpios[[#This Row],[Paises]], TablaRegiones[],2,FALSE), "Otra")</f>
        <v>Oceanía</v>
      </c>
      <c r="E1844" s="2">
        <v>2023</v>
      </c>
      <c r="F1844" s="3" t="s">
        <v>17</v>
      </c>
      <c r="G1844" s="2">
        <f xml:space="preserve"> 2025 -DatosLimpios[[#This Row],[Year]]</f>
        <v>2</v>
      </c>
      <c r="H1844" s="1" t="str">
        <f>IF(TRIM(DatosLimpios[[#This Row],[Attack Type]])="","Unknown",PROPER(TRIM(LOWER(DatosLimpios[[#This Row],[Attack Type]]))))</f>
        <v>Ransomware</v>
      </c>
      <c r="I1844" s="3" t="s">
        <v>47</v>
      </c>
      <c r="J184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44" s="11">
        <v>2154</v>
      </c>
      <c r="L1844" s="11">
        <f>IF(DatosLimpios[[#This Row],[Financial Loss (in Million $) ]]="",0,ABS(DatosLimpios[[#This Row],[Financial Loss (in Million $) ]]))*1000</f>
        <v>2154000</v>
      </c>
      <c r="M1844" s="11" t="str">
        <f>IF(DatosLimpios[[#This Row],[Perdida economica UNK]]&gt;4000000,"Alta", IF(DatosLimpios[[#This Row],[Perdida economica UNK]]&gt;100000,"Media", "Baja"))</f>
        <v>Media</v>
      </c>
      <c r="N1844" s="18" t="s">
        <v>1892</v>
      </c>
      <c r="O1844" s="3" t="s">
        <v>29</v>
      </c>
      <c r="P1844" s="2">
        <f>IF(DatosLimpios[[#This Row],[Number of Affected Users]]="six hundred",600,VALUE(DatosLimpios[[#This Row],[Number of Affected Users]]))</f>
        <v>388211</v>
      </c>
      <c r="Q1844" s="2">
        <f>IF(DatosLimpios[[#This Row],[Number of Affected Users]]="six hundred",600,VALUE(DatosLimpios[[#This Row],[Number of Affected Users]]))</f>
        <v>388211</v>
      </c>
      <c r="R1844" s="11">
        <f>DatosLimpios[[#This Row],[Perdida economica UNK]] /DatosLimpios[[#This Row],[Nº de Usuarios Afectados]]</f>
        <v>5.5485290215887755</v>
      </c>
      <c r="S1844" s="11" t="str">
        <f>IF(DatosLimpios[[#This Row],[Perdida $ por Usuario]]&gt;100, "Grave",IF(DatosLimpios[[#This Row],[Perdida $ por Usuario]]&gt;40, "Moderada","Leve"))</f>
        <v>Leve</v>
      </c>
      <c r="T1844" s="1" t="str">
        <f t="shared" si="28"/>
        <v>Nation-state</v>
      </c>
      <c r="U1844" s="3" t="s">
        <v>25</v>
      </c>
      <c r="V1844" s="3" t="s">
        <v>37</v>
      </c>
      <c r="W1844" s="2">
        <v>22</v>
      </c>
      <c r="X1844" s="2" t="str">
        <f>IF(DatosLimpios[[#This Row],[Incident Resolution Time (in Hours)]]&gt;50,"Tardia",IF(DatosLimpios[[#This Row],[Incident Resolution Time (in Hours)]]&gt;20,"Media","Rapida" ))</f>
        <v>Media</v>
      </c>
    </row>
    <row r="1845" spans="1:24" x14ac:dyDescent="0.25">
      <c r="A1845" s="2">
        <v>1859</v>
      </c>
      <c r="B1845" s="3" t="s">
        <v>87</v>
      </c>
      <c r="C18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45" s="1" t="str">
        <f>IFERROR(VLOOKUP(DatosLimpios[[#This Row],[Paises]], TablaRegiones[],2,FALSE), "Otra")</f>
        <v>América</v>
      </c>
      <c r="E1845" s="2">
        <v>2022</v>
      </c>
      <c r="F1845" s="3" t="s">
        <v>22</v>
      </c>
      <c r="G1845" s="2">
        <f xml:space="preserve"> 2025 -DatosLimpios[[#This Row],[Year]]</f>
        <v>3</v>
      </c>
      <c r="H1845" s="1" t="str">
        <f>IF(TRIM(DatosLimpios[[#This Row],[Attack Type]])="","Unknown",PROPER(TRIM(LOWER(DatosLimpios[[#This Row],[Attack Type]]))))</f>
        <v>Man-In-The-Middle</v>
      </c>
      <c r="I1845" s="3" t="s">
        <v>12</v>
      </c>
      <c r="J184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45" s="11">
        <v>8361</v>
      </c>
      <c r="L1845" s="11">
        <f>IF(DatosLimpios[[#This Row],[Financial Loss (in Million $) ]]="",0,ABS(DatosLimpios[[#This Row],[Financial Loss (in Million $) ]]))*1000</f>
        <v>8361000</v>
      </c>
      <c r="M1845" s="11" t="str">
        <f>IF(DatosLimpios[[#This Row],[Perdida economica UNK]]&gt;4000000,"Alta", IF(DatosLimpios[[#This Row],[Perdida economica UNK]]&gt;100000,"Media", "Baja"))</f>
        <v>Alta</v>
      </c>
      <c r="N1845" s="18" t="s">
        <v>1893</v>
      </c>
      <c r="O1845" s="3" t="s">
        <v>33</v>
      </c>
      <c r="P1845" s="2">
        <f>IF(DatosLimpios[[#This Row],[Number of Affected Users]]="six hundred",600,VALUE(DatosLimpios[[#This Row],[Number of Affected Users]]))</f>
        <v>30235</v>
      </c>
      <c r="Q1845" s="2">
        <f>IF(DatosLimpios[[#This Row],[Number of Affected Users]]="six hundred",600,VALUE(DatosLimpios[[#This Row],[Number of Affected Users]]))</f>
        <v>30235</v>
      </c>
      <c r="R1845" s="11">
        <f>DatosLimpios[[#This Row],[Perdida economica UNK]] /DatosLimpios[[#This Row],[Nº de Usuarios Afectados]]</f>
        <v>276.53381842235819</v>
      </c>
      <c r="S1845" s="11" t="str">
        <f>IF(DatosLimpios[[#This Row],[Perdida $ por Usuario]]&gt;100, "Grave",IF(DatosLimpios[[#This Row],[Perdida $ por Usuario]]&gt;40, "Moderada","Leve"))</f>
        <v>Grave</v>
      </c>
      <c r="T1845" s="1" t="str">
        <f t="shared" si="28"/>
        <v>Insider</v>
      </c>
      <c r="U1845" s="3" t="s">
        <v>25</v>
      </c>
      <c r="V1845" s="3" t="s">
        <v>57</v>
      </c>
      <c r="W1845" s="2">
        <v>47</v>
      </c>
      <c r="X1845" s="2" t="str">
        <f>IF(DatosLimpios[[#This Row],[Incident Resolution Time (in Hours)]]&gt;50,"Tardia",IF(DatosLimpios[[#This Row],[Incident Resolution Time (in Hours)]]&gt;20,"Media","Rapida" ))</f>
        <v>Media</v>
      </c>
    </row>
    <row r="1846" spans="1:24" x14ac:dyDescent="0.25">
      <c r="A1846" s="2">
        <v>1860</v>
      </c>
      <c r="B1846" s="3" t="s">
        <v>87</v>
      </c>
      <c r="C18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46" s="1" t="str">
        <f>IFERROR(VLOOKUP(DatosLimpios[[#This Row],[Paises]], TablaRegiones[],2,FALSE), "Otra")</f>
        <v>América</v>
      </c>
      <c r="E1846" s="2">
        <v>2023</v>
      </c>
      <c r="F1846" s="3" t="s">
        <v>63</v>
      </c>
      <c r="G1846" s="2">
        <f xml:space="preserve"> 2025 -DatosLimpios[[#This Row],[Year]]</f>
        <v>2</v>
      </c>
      <c r="H1846" s="1" t="str">
        <f>IF(TRIM(DatosLimpios[[#This Row],[Attack Type]])="","Unknown",PROPER(TRIM(LOWER(DatosLimpios[[#This Row],[Attack Type]]))))</f>
        <v>Malware</v>
      </c>
      <c r="I1846" s="3" t="s">
        <v>46</v>
      </c>
      <c r="J184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46" s="11">
        <v>1399</v>
      </c>
      <c r="L1846" s="11">
        <f>IF(DatosLimpios[[#This Row],[Financial Loss (in Million $) ]]="",0,ABS(DatosLimpios[[#This Row],[Financial Loss (in Million $) ]]))*1000</f>
        <v>1399000</v>
      </c>
      <c r="M1846" s="11" t="str">
        <f>IF(DatosLimpios[[#This Row],[Perdida economica UNK]]&gt;4000000,"Alta", IF(DatosLimpios[[#This Row],[Perdida economica UNK]]&gt;100000,"Media", "Baja"))</f>
        <v>Media</v>
      </c>
      <c r="N1846" s="18" t="s">
        <v>1894</v>
      </c>
      <c r="O1846" s="3" t="s">
        <v>29</v>
      </c>
      <c r="P1846" s="2">
        <f>IF(DatosLimpios[[#This Row],[Number of Affected Users]]="six hundred",600,VALUE(DatosLimpios[[#This Row],[Number of Affected Users]]))</f>
        <v>109083</v>
      </c>
      <c r="Q1846" s="2">
        <f>IF(DatosLimpios[[#This Row],[Number of Affected Users]]="six hundred",600,VALUE(DatosLimpios[[#This Row],[Number of Affected Users]]))</f>
        <v>109083</v>
      </c>
      <c r="R1846" s="11">
        <f>DatosLimpios[[#This Row],[Perdida economica UNK]] /DatosLimpios[[#This Row],[Nº de Usuarios Afectados]]</f>
        <v>12.825096486161913</v>
      </c>
      <c r="S1846" s="11" t="str">
        <f>IF(DatosLimpios[[#This Row],[Perdida $ por Usuario]]&gt;100, "Grave",IF(DatosLimpios[[#This Row],[Perdida $ por Usuario]]&gt;40, "Moderada","Leve"))</f>
        <v>Leve</v>
      </c>
      <c r="T1846" s="1" t="str">
        <f t="shared" si="28"/>
        <v>Nation-state</v>
      </c>
      <c r="U1846" s="3" t="s">
        <v>25</v>
      </c>
      <c r="V1846" s="3" t="s">
        <v>37</v>
      </c>
      <c r="W1846" s="2">
        <v>49</v>
      </c>
      <c r="X1846" s="2" t="str">
        <f>IF(DatosLimpios[[#This Row],[Incident Resolution Time (in Hours)]]&gt;50,"Tardia",IF(DatosLimpios[[#This Row],[Incident Resolution Time (in Hours)]]&gt;20,"Media","Rapida" ))</f>
        <v>Media</v>
      </c>
    </row>
    <row r="1847" spans="1:24" x14ac:dyDescent="0.25">
      <c r="A1847" s="2">
        <v>1861</v>
      </c>
      <c r="B1847" s="3" t="s">
        <v>32</v>
      </c>
      <c r="C18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847" s="1" t="str">
        <f>IFERROR(VLOOKUP(DatosLimpios[[#This Row],[Paises]], TablaRegiones[],2,FALSE), "Otra")</f>
        <v>Europa</v>
      </c>
      <c r="E1847" s="2">
        <v>2017</v>
      </c>
      <c r="F1847" s="3" t="s">
        <v>63</v>
      </c>
      <c r="G1847" s="2">
        <f xml:space="preserve"> 2025 -DatosLimpios[[#This Row],[Year]]</f>
        <v>8</v>
      </c>
      <c r="H1847" s="1" t="str">
        <f>IF(TRIM(DatosLimpios[[#This Row],[Attack Type]])="","Unknown",PROPER(TRIM(LOWER(DatosLimpios[[#This Row],[Attack Type]]))))</f>
        <v>Malware</v>
      </c>
      <c r="I1847" s="3" t="s">
        <v>47</v>
      </c>
      <c r="J184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47" s="11">
        <v>4909</v>
      </c>
      <c r="L1847" s="11">
        <f>IF(DatosLimpios[[#This Row],[Financial Loss (in Million $) ]]="",0,ABS(DatosLimpios[[#This Row],[Financial Loss (in Million $) ]]))*1000</f>
        <v>4909000</v>
      </c>
      <c r="M1847" s="11" t="str">
        <f>IF(DatosLimpios[[#This Row],[Perdida economica UNK]]&gt;4000000,"Alta", IF(DatosLimpios[[#This Row],[Perdida economica UNK]]&gt;100000,"Media", "Baja"))</f>
        <v>Alta</v>
      </c>
      <c r="N1847" s="18" t="s">
        <v>1895</v>
      </c>
      <c r="O1847" s="3" t="s">
        <v>14</v>
      </c>
      <c r="P1847" s="2">
        <f>IF(DatosLimpios[[#This Row],[Number of Affected Users]]="six hundred",600,VALUE(DatosLimpios[[#This Row],[Number of Affected Users]]))</f>
        <v>397361</v>
      </c>
      <c r="Q1847" s="2">
        <f>IF(DatosLimpios[[#This Row],[Number of Affected Users]]="six hundred",600,VALUE(DatosLimpios[[#This Row],[Number of Affected Users]]))</f>
        <v>397361</v>
      </c>
      <c r="R1847" s="11">
        <f>DatosLimpios[[#This Row],[Perdida economica UNK]] /DatosLimpios[[#This Row],[Nº de Usuarios Afectados]]</f>
        <v>12.354005551626859</v>
      </c>
      <c r="S1847" s="11" t="str">
        <f>IF(DatosLimpios[[#This Row],[Perdida $ por Usuario]]&gt;100, "Grave",IF(DatosLimpios[[#This Row],[Perdida $ por Usuario]]&gt;40, "Moderada","Leve"))</f>
        <v>Leve</v>
      </c>
      <c r="T1847" s="1" t="str">
        <f t="shared" si="28"/>
        <v>Hacker Group</v>
      </c>
      <c r="U1847" s="3" t="s">
        <v>25</v>
      </c>
      <c r="V1847" s="3" t="s">
        <v>57</v>
      </c>
      <c r="W1847" s="2">
        <v>57</v>
      </c>
      <c r="X1847" s="2" t="str">
        <f>IF(DatosLimpios[[#This Row],[Incident Resolution Time (in Hours)]]&gt;50,"Tardia",IF(DatosLimpios[[#This Row],[Incident Resolution Time (in Hours)]]&gt;20,"Media","Rapida" ))</f>
        <v>Tardia</v>
      </c>
    </row>
    <row r="1848" spans="1:24" x14ac:dyDescent="0.25">
      <c r="A1848" s="2">
        <v>1862</v>
      </c>
      <c r="B1848" s="3" t="s">
        <v>26</v>
      </c>
      <c r="C18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848" s="1" t="str">
        <f>IFERROR(VLOOKUP(DatosLimpios[[#This Row],[Paises]], TablaRegiones[],2,FALSE), "Otra")</f>
        <v>Europa</v>
      </c>
      <c r="E1848" s="2">
        <v>2016</v>
      </c>
      <c r="F1848" s="3" t="s">
        <v>17</v>
      </c>
      <c r="G1848" s="2">
        <f xml:space="preserve"> 2025 -DatosLimpios[[#This Row],[Year]]</f>
        <v>9</v>
      </c>
      <c r="H1848" s="1" t="str">
        <f>IF(TRIM(DatosLimpios[[#This Row],[Attack Type]])="","Unknown",PROPER(TRIM(LOWER(DatosLimpios[[#This Row],[Attack Type]]))))</f>
        <v>Ransomware</v>
      </c>
      <c r="I1848" s="3" t="s">
        <v>18</v>
      </c>
      <c r="J184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48" s="11">
        <v>3216</v>
      </c>
      <c r="L1848" s="11">
        <f>IF(DatosLimpios[[#This Row],[Financial Loss (in Million $) ]]="",0,ABS(DatosLimpios[[#This Row],[Financial Loss (in Million $) ]]))*1000</f>
        <v>3216000</v>
      </c>
      <c r="M1848" s="11" t="str">
        <f>IF(DatosLimpios[[#This Row],[Perdida economica UNK]]&gt;4000000,"Alta", IF(DatosLimpios[[#This Row],[Perdida economica UNK]]&gt;100000,"Media", "Baja"))</f>
        <v>Media</v>
      </c>
      <c r="N1848" s="18" t="s">
        <v>1896</v>
      </c>
      <c r="O1848" s="3" t="s">
        <v>29</v>
      </c>
      <c r="P1848" s="2">
        <f>IF(DatosLimpios[[#This Row],[Number of Affected Users]]="six hundred",600,VALUE(DatosLimpios[[#This Row],[Number of Affected Users]]))</f>
        <v>329026</v>
      </c>
      <c r="Q1848" s="2">
        <f>IF(DatosLimpios[[#This Row],[Number of Affected Users]]="six hundred",600,VALUE(DatosLimpios[[#This Row],[Number of Affected Users]]))</f>
        <v>329026</v>
      </c>
      <c r="R1848" s="11">
        <f>DatosLimpios[[#This Row],[Perdida economica UNK]] /DatosLimpios[[#This Row],[Nº de Usuarios Afectados]]</f>
        <v>9.7743035504792939</v>
      </c>
      <c r="S1848" s="11" t="str">
        <f>IF(DatosLimpios[[#This Row],[Perdida $ por Usuario]]&gt;100, "Grave",IF(DatosLimpios[[#This Row],[Perdida $ por Usuario]]&gt;40, "Moderada","Leve"))</f>
        <v>Leve</v>
      </c>
      <c r="T1848" s="1" t="str">
        <f t="shared" ref="T1848:T1911" si="29">IF(O1848="","Unknown",O1848)</f>
        <v>Nation-state</v>
      </c>
      <c r="U1848" s="3" t="s">
        <v>25</v>
      </c>
      <c r="V1848" s="3" t="s">
        <v>16</v>
      </c>
      <c r="W1848" s="2">
        <v>31</v>
      </c>
      <c r="X1848" s="2" t="str">
        <f>IF(DatosLimpios[[#This Row],[Incident Resolution Time (in Hours)]]&gt;50,"Tardia",IF(DatosLimpios[[#This Row],[Incident Resolution Time (in Hours)]]&gt;20,"Media","Rapida" ))</f>
        <v>Media</v>
      </c>
    </row>
    <row r="1849" spans="1:24" x14ac:dyDescent="0.25">
      <c r="A1849" s="2">
        <v>1863</v>
      </c>
      <c r="B1849" s="3" t="s">
        <v>58</v>
      </c>
      <c r="C18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49" s="1" t="str">
        <f>IFERROR(VLOOKUP(DatosLimpios[[#This Row],[Paises]], TablaRegiones[],2,FALSE), "Otra")</f>
        <v>Oceanía</v>
      </c>
      <c r="E1849" s="2">
        <v>2017</v>
      </c>
      <c r="F1849" s="3" t="s">
        <v>22</v>
      </c>
      <c r="G1849" s="2">
        <f xml:space="preserve"> 2025 -DatosLimpios[[#This Row],[Year]]</f>
        <v>8</v>
      </c>
      <c r="H1849" s="1" t="str">
        <f>IF(TRIM(DatosLimpios[[#This Row],[Attack Type]])="","Unknown",PROPER(TRIM(LOWER(DatosLimpios[[#This Row],[Attack Type]]))))</f>
        <v>Man-In-The-Middle</v>
      </c>
      <c r="I1849" s="3" t="s">
        <v>23</v>
      </c>
      <c r="J184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49" s="11">
        <v>455</v>
      </c>
      <c r="L1849" s="11">
        <f>IF(DatosLimpios[[#This Row],[Financial Loss (in Million $) ]]="",0,ABS(DatosLimpios[[#This Row],[Financial Loss (in Million $) ]]))*1000</f>
        <v>455000</v>
      </c>
      <c r="M1849" s="11" t="str">
        <f>IF(DatosLimpios[[#This Row],[Perdida economica UNK]]&gt;4000000,"Alta", IF(DatosLimpios[[#This Row],[Perdida economica UNK]]&gt;100000,"Media", "Baja"))</f>
        <v>Media</v>
      </c>
      <c r="N1849" s="18" t="s">
        <v>1897</v>
      </c>
      <c r="O1849" s="3" t="s">
        <v>29</v>
      </c>
      <c r="P1849" s="2">
        <f>IF(DatosLimpios[[#This Row],[Number of Affected Users]]="six hundred",600,VALUE(DatosLimpios[[#This Row],[Number of Affected Users]]))</f>
        <v>889521</v>
      </c>
      <c r="Q1849" s="2">
        <f>IF(DatosLimpios[[#This Row],[Number of Affected Users]]="six hundred",600,VALUE(DatosLimpios[[#This Row],[Number of Affected Users]]))</f>
        <v>889521</v>
      </c>
      <c r="R1849" s="11">
        <f>DatosLimpios[[#This Row],[Perdida economica UNK]] /DatosLimpios[[#This Row],[Nº de Usuarios Afectados]]</f>
        <v>0.51151125156123356</v>
      </c>
      <c r="S1849" s="11" t="str">
        <f>IF(DatosLimpios[[#This Row],[Perdida $ por Usuario]]&gt;100, "Grave",IF(DatosLimpios[[#This Row],[Perdida $ por Usuario]]&gt;40, "Moderada","Leve"))</f>
        <v>Leve</v>
      </c>
      <c r="T1849" s="1" t="str">
        <f t="shared" si="29"/>
        <v>Nation-state</v>
      </c>
      <c r="U1849" s="3" t="s">
        <v>25</v>
      </c>
      <c r="V1849" s="3" t="s">
        <v>57</v>
      </c>
      <c r="W1849" s="2">
        <v>51</v>
      </c>
      <c r="X1849" s="2" t="str">
        <f>IF(DatosLimpios[[#This Row],[Incident Resolution Time (in Hours)]]&gt;50,"Tardia",IF(DatosLimpios[[#This Row],[Incident Resolution Time (in Hours)]]&gt;20,"Media","Rapida" ))</f>
        <v>Tardia</v>
      </c>
    </row>
    <row r="1850" spans="1:24" x14ac:dyDescent="0.25">
      <c r="A1850" s="2">
        <v>1864</v>
      </c>
      <c r="B1850" s="3" t="s">
        <v>87</v>
      </c>
      <c r="C18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50" s="1" t="str">
        <f>IFERROR(VLOOKUP(DatosLimpios[[#This Row],[Paises]], TablaRegiones[],2,FALSE), "Otra")</f>
        <v>América</v>
      </c>
      <c r="E1850" s="2">
        <v>2018</v>
      </c>
      <c r="F1850" s="3" t="s">
        <v>42</v>
      </c>
      <c r="G1850" s="2">
        <f xml:space="preserve"> 2025 -DatosLimpios[[#This Row],[Year]]</f>
        <v>7</v>
      </c>
      <c r="H1850" s="1" t="str">
        <f>IF(TRIM(DatosLimpios[[#This Row],[Attack Type]])="","Unknown",PROPER(TRIM(LOWER(DatosLimpios[[#This Row],[Attack Type]]))))</f>
        <v>Sql Injection</v>
      </c>
      <c r="I1850" s="3" t="s">
        <v>47</v>
      </c>
      <c r="J185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50" s="11">
        <v>7316</v>
      </c>
      <c r="L1850" s="11">
        <f>IF(DatosLimpios[[#This Row],[Financial Loss (in Million $) ]]="",0,ABS(DatosLimpios[[#This Row],[Financial Loss (in Million $) ]]))*1000</f>
        <v>7316000</v>
      </c>
      <c r="M1850" s="11" t="str">
        <f>IF(DatosLimpios[[#This Row],[Perdida economica UNK]]&gt;4000000,"Alta", IF(DatosLimpios[[#This Row],[Perdida economica UNK]]&gt;100000,"Media", "Baja"))</f>
        <v>Alta</v>
      </c>
      <c r="N1850" s="18" t="s">
        <v>1898</v>
      </c>
      <c r="O1850" s="3" t="s">
        <v>33</v>
      </c>
      <c r="P1850" s="2">
        <f>IF(DatosLimpios[[#This Row],[Number of Affected Users]]="six hundred",600,VALUE(DatosLimpios[[#This Row],[Number of Affected Users]]))</f>
        <v>849755</v>
      </c>
      <c r="Q1850" s="2">
        <f>IF(DatosLimpios[[#This Row],[Number of Affected Users]]="six hundred",600,VALUE(DatosLimpios[[#This Row],[Number of Affected Users]]))</f>
        <v>849755</v>
      </c>
      <c r="R1850" s="11">
        <f>DatosLimpios[[#This Row],[Perdida economica UNK]] /DatosLimpios[[#This Row],[Nº de Usuarios Afectados]]</f>
        <v>8.6095403969379412</v>
      </c>
      <c r="S1850" s="11" t="str">
        <f>IF(DatosLimpios[[#This Row],[Perdida $ por Usuario]]&gt;100, "Grave",IF(DatosLimpios[[#This Row],[Perdida $ por Usuario]]&gt;40, "Moderada","Leve"))</f>
        <v>Leve</v>
      </c>
      <c r="T1850" s="1" t="str">
        <f t="shared" si="29"/>
        <v>Insider</v>
      </c>
      <c r="U1850" s="3" t="s">
        <v>25</v>
      </c>
      <c r="V1850" s="3" t="s">
        <v>57</v>
      </c>
      <c r="W1850" s="2">
        <v>46</v>
      </c>
      <c r="X1850" s="2" t="str">
        <f>IF(DatosLimpios[[#This Row],[Incident Resolution Time (in Hours)]]&gt;50,"Tardia",IF(DatosLimpios[[#This Row],[Incident Resolution Time (in Hours)]]&gt;20,"Media","Rapida" ))</f>
        <v>Media</v>
      </c>
    </row>
    <row r="1851" spans="1:24" x14ac:dyDescent="0.25">
      <c r="A1851" s="2">
        <v>1865</v>
      </c>
      <c r="B1851" s="3" t="s">
        <v>10</v>
      </c>
      <c r="C18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51" s="1" t="str">
        <f>IFERROR(VLOOKUP(DatosLimpios[[#This Row],[Paises]], TablaRegiones[],2,FALSE), "Otra")</f>
        <v>Asia</v>
      </c>
      <c r="E1851" s="2">
        <v>2021</v>
      </c>
      <c r="F1851" s="3" t="s">
        <v>50</v>
      </c>
      <c r="G1851" s="2">
        <f xml:space="preserve"> 2025 -DatosLimpios[[#This Row],[Year]]</f>
        <v>4</v>
      </c>
      <c r="H1851" s="1" t="str">
        <f>IF(TRIM(DatosLimpios[[#This Row],[Attack Type]])="","Unknown",PROPER(TRIM(LOWER(DatosLimpios[[#This Row],[Attack Type]]))))</f>
        <v>Phishing</v>
      </c>
      <c r="I1851" s="3" t="s">
        <v>12</v>
      </c>
      <c r="J185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51" s="11">
        <v>702</v>
      </c>
      <c r="L1851" s="11">
        <f>IF(DatosLimpios[[#This Row],[Financial Loss (in Million $) ]]="",0,ABS(DatosLimpios[[#This Row],[Financial Loss (in Million $) ]]))*1000</f>
        <v>702000</v>
      </c>
      <c r="M1851" s="11" t="str">
        <f>IF(DatosLimpios[[#This Row],[Perdida economica UNK]]&gt;4000000,"Alta", IF(DatosLimpios[[#This Row],[Perdida economica UNK]]&gt;100000,"Media", "Baja"))</f>
        <v>Media</v>
      </c>
      <c r="N1851" s="18" t="s">
        <v>1899</v>
      </c>
      <c r="O1851" s="3" t="s">
        <v>36</v>
      </c>
      <c r="P1851" s="2">
        <f>IF(DatosLimpios[[#This Row],[Number of Affected Users]]="six hundred",600,VALUE(DatosLimpios[[#This Row],[Number of Affected Users]]))</f>
        <v>631101</v>
      </c>
      <c r="Q1851" s="2">
        <f>IF(DatosLimpios[[#This Row],[Number of Affected Users]]="six hundred",600,VALUE(DatosLimpios[[#This Row],[Number of Affected Users]]))</f>
        <v>631101</v>
      </c>
      <c r="R1851" s="11">
        <f>DatosLimpios[[#This Row],[Perdida economica UNK]] /DatosLimpios[[#This Row],[Nº de Usuarios Afectados]]</f>
        <v>1.1123417646303841</v>
      </c>
      <c r="S1851" s="11" t="str">
        <f>IF(DatosLimpios[[#This Row],[Perdida $ por Usuario]]&gt;100, "Grave",IF(DatosLimpios[[#This Row],[Perdida $ por Usuario]]&gt;40, "Moderada","Leve"))</f>
        <v>Leve</v>
      </c>
      <c r="T1851" s="1" t="str">
        <f t="shared" si="29"/>
        <v>Unknown</v>
      </c>
      <c r="U1851" s="3" t="s">
        <v>52</v>
      </c>
      <c r="V1851" s="3" t="s">
        <v>49</v>
      </c>
      <c r="W1851" s="2">
        <v>36</v>
      </c>
      <c r="X1851" s="2" t="str">
        <f>IF(DatosLimpios[[#This Row],[Incident Resolution Time (in Hours)]]&gt;50,"Tardia",IF(DatosLimpios[[#This Row],[Incident Resolution Time (in Hours)]]&gt;20,"Media","Rapida" ))</f>
        <v>Media</v>
      </c>
    </row>
    <row r="1852" spans="1:24" x14ac:dyDescent="0.25">
      <c r="A1852" s="2">
        <v>1866</v>
      </c>
      <c r="B1852" s="3" t="s">
        <v>71</v>
      </c>
      <c r="C18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52" s="1" t="str">
        <f>IFERROR(VLOOKUP(DatosLimpios[[#This Row],[Paises]], TablaRegiones[],2,FALSE), "Otra")</f>
        <v>Asia</v>
      </c>
      <c r="E1852" s="2">
        <v>2016</v>
      </c>
      <c r="F1852" s="3" t="s">
        <v>39</v>
      </c>
      <c r="G1852" s="2">
        <f xml:space="preserve"> 2025 -DatosLimpios[[#This Row],[Year]]</f>
        <v>9</v>
      </c>
      <c r="H1852" s="1" t="str">
        <f>IF(TRIM(DatosLimpios[[#This Row],[Attack Type]])="","Unknown",PROPER(TRIM(LOWER(DatosLimpios[[#This Row],[Attack Type]]))))</f>
        <v>Ddos</v>
      </c>
      <c r="I1852" s="3" t="s">
        <v>47</v>
      </c>
      <c r="J185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52" s="11">
        <v>1062</v>
      </c>
      <c r="L1852" s="11">
        <f>IF(DatosLimpios[[#This Row],[Financial Loss (in Million $) ]]="",0,ABS(DatosLimpios[[#This Row],[Financial Loss (in Million $) ]]))*1000</f>
        <v>1062000</v>
      </c>
      <c r="M1852" s="11" t="str">
        <f>IF(DatosLimpios[[#This Row],[Perdida economica UNK]]&gt;4000000,"Alta", IF(DatosLimpios[[#This Row],[Perdida economica UNK]]&gt;100000,"Media", "Baja"))</f>
        <v>Media</v>
      </c>
      <c r="N1852" s="18" t="s">
        <v>1900</v>
      </c>
      <c r="O1852" s="3" t="s">
        <v>33</v>
      </c>
      <c r="P1852" s="2">
        <f>IF(DatosLimpios[[#This Row],[Number of Affected Users]]="six hundred",600,VALUE(DatosLimpios[[#This Row],[Number of Affected Users]]))</f>
        <v>625954</v>
      </c>
      <c r="Q1852" s="2">
        <f>IF(DatosLimpios[[#This Row],[Number of Affected Users]]="six hundred",600,VALUE(DatosLimpios[[#This Row],[Number of Affected Users]]))</f>
        <v>625954</v>
      </c>
      <c r="R1852" s="11">
        <f>DatosLimpios[[#This Row],[Perdida economica UNK]] /DatosLimpios[[#This Row],[Nº de Usuarios Afectados]]</f>
        <v>1.6966102940471663</v>
      </c>
      <c r="S1852" s="11" t="str">
        <f>IF(DatosLimpios[[#This Row],[Perdida $ por Usuario]]&gt;100, "Grave",IF(DatosLimpios[[#This Row],[Perdida $ por Usuario]]&gt;40, "Moderada","Leve"))</f>
        <v>Leve</v>
      </c>
      <c r="T1852" s="1" t="str">
        <f t="shared" si="29"/>
        <v>Insider</v>
      </c>
      <c r="U1852" s="3" t="s">
        <v>25</v>
      </c>
      <c r="V1852" s="3" t="s">
        <v>31</v>
      </c>
      <c r="W1852" s="2">
        <v>71</v>
      </c>
      <c r="X1852" s="2" t="str">
        <f>IF(DatosLimpios[[#This Row],[Incident Resolution Time (in Hours)]]&gt;50,"Tardia",IF(DatosLimpios[[#This Row],[Incident Resolution Time (in Hours)]]&gt;20,"Media","Rapida" ))</f>
        <v>Tardia</v>
      </c>
    </row>
    <row r="1853" spans="1:24" x14ac:dyDescent="0.25">
      <c r="A1853" s="2">
        <v>1867</v>
      </c>
      <c r="B1853" s="3" t="s">
        <v>71</v>
      </c>
      <c r="C18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53" s="1" t="str">
        <f>IFERROR(VLOOKUP(DatosLimpios[[#This Row],[Paises]], TablaRegiones[],2,FALSE), "Otra")</f>
        <v>Asia</v>
      </c>
      <c r="E1853" s="2">
        <v>2023</v>
      </c>
      <c r="F1853" s="3" t="s">
        <v>22</v>
      </c>
      <c r="G1853" s="2">
        <f xml:space="preserve"> 2025 -DatosLimpios[[#This Row],[Year]]</f>
        <v>2</v>
      </c>
      <c r="H1853" s="1" t="str">
        <f>IF(TRIM(DatosLimpios[[#This Row],[Attack Type]])="","Unknown",PROPER(TRIM(LOWER(DatosLimpios[[#This Row],[Attack Type]]))))</f>
        <v>Man-In-The-Middle</v>
      </c>
      <c r="I1853" s="3" t="s">
        <v>23</v>
      </c>
      <c r="J185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53" s="11">
        <v>2665</v>
      </c>
      <c r="L1853" s="11">
        <f>IF(DatosLimpios[[#This Row],[Financial Loss (in Million $) ]]="",0,ABS(DatosLimpios[[#This Row],[Financial Loss (in Million $) ]]))*1000</f>
        <v>2665000</v>
      </c>
      <c r="M1853" s="11" t="str">
        <f>IF(DatosLimpios[[#This Row],[Perdida economica UNK]]&gt;4000000,"Alta", IF(DatosLimpios[[#This Row],[Perdida economica UNK]]&gt;100000,"Media", "Baja"))</f>
        <v>Media</v>
      </c>
      <c r="N1853" s="18" t="s">
        <v>1901</v>
      </c>
      <c r="O1853" s="3" t="s">
        <v>36</v>
      </c>
      <c r="P1853" s="2">
        <f>IF(DatosLimpios[[#This Row],[Number of Affected Users]]="six hundred",600,VALUE(DatosLimpios[[#This Row],[Number of Affected Users]]))</f>
        <v>220769</v>
      </c>
      <c r="Q1853" s="2">
        <f>IF(DatosLimpios[[#This Row],[Number of Affected Users]]="six hundred",600,VALUE(DatosLimpios[[#This Row],[Number of Affected Users]]))</f>
        <v>220769</v>
      </c>
      <c r="R1853" s="11">
        <f>DatosLimpios[[#This Row],[Perdida economica UNK]] /DatosLimpios[[#This Row],[Nº de Usuarios Afectados]]</f>
        <v>12.07144118965978</v>
      </c>
      <c r="S1853" s="11" t="str">
        <f>IF(DatosLimpios[[#This Row],[Perdida $ por Usuario]]&gt;100, "Grave",IF(DatosLimpios[[#This Row],[Perdida $ por Usuario]]&gt;40, "Moderada","Leve"))</f>
        <v>Leve</v>
      </c>
      <c r="T1853" s="1" t="str">
        <f t="shared" si="29"/>
        <v>Unknown</v>
      </c>
      <c r="U1853" s="3" t="s">
        <v>52</v>
      </c>
      <c r="V1853" s="3" t="s">
        <v>16</v>
      </c>
      <c r="W1853" s="2">
        <v>71</v>
      </c>
      <c r="X1853" s="2" t="str">
        <f>IF(DatosLimpios[[#This Row],[Incident Resolution Time (in Hours)]]&gt;50,"Tardia",IF(DatosLimpios[[#This Row],[Incident Resolution Time (in Hours)]]&gt;20,"Media","Rapida" ))</f>
        <v>Tardia</v>
      </c>
    </row>
    <row r="1854" spans="1:24" x14ac:dyDescent="0.25">
      <c r="A1854" s="2">
        <v>1868</v>
      </c>
      <c r="B1854" s="3" t="s">
        <v>10</v>
      </c>
      <c r="C18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54" s="1" t="str">
        <f>IFERROR(VLOOKUP(DatosLimpios[[#This Row],[Paises]], TablaRegiones[],2,FALSE), "Otra")</f>
        <v>Asia</v>
      </c>
      <c r="E1854" s="2">
        <v>2018</v>
      </c>
      <c r="F1854" s="3" t="s">
        <v>42</v>
      </c>
      <c r="G1854" s="2">
        <f xml:space="preserve"> 2025 -DatosLimpios[[#This Row],[Year]]</f>
        <v>7</v>
      </c>
      <c r="H1854" s="1" t="str">
        <f>IF(TRIM(DatosLimpios[[#This Row],[Attack Type]])="","Unknown",PROPER(TRIM(LOWER(DatosLimpios[[#This Row],[Attack Type]]))))</f>
        <v>Sql Injection</v>
      </c>
      <c r="I1854" s="3" t="s">
        <v>47</v>
      </c>
      <c r="J185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54" s="11">
        <v>5201</v>
      </c>
      <c r="L1854" s="11">
        <f>IF(DatosLimpios[[#This Row],[Financial Loss (in Million $) ]]="",0,ABS(DatosLimpios[[#This Row],[Financial Loss (in Million $) ]]))*1000</f>
        <v>5201000</v>
      </c>
      <c r="M1854" s="11" t="str">
        <f>IF(DatosLimpios[[#This Row],[Perdida economica UNK]]&gt;4000000,"Alta", IF(DatosLimpios[[#This Row],[Perdida economica UNK]]&gt;100000,"Media", "Baja"))</f>
        <v>Alta</v>
      </c>
      <c r="N1854" s="18" t="s">
        <v>1902</v>
      </c>
      <c r="O1854" s="3" t="s">
        <v>14</v>
      </c>
      <c r="P1854" s="2">
        <f>IF(DatosLimpios[[#This Row],[Number of Affected Users]]="six hundred",600,VALUE(DatosLimpios[[#This Row],[Number of Affected Users]]))</f>
        <v>527443</v>
      </c>
      <c r="Q1854" s="2">
        <f>IF(DatosLimpios[[#This Row],[Number of Affected Users]]="six hundred",600,VALUE(DatosLimpios[[#This Row],[Number of Affected Users]]))</f>
        <v>527443</v>
      </c>
      <c r="R1854" s="11">
        <f>DatosLimpios[[#This Row],[Perdida economica UNK]] /DatosLimpios[[#This Row],[Nº de Usuarios Afectados]]</f>
        <v>9.860781164978965</v>
      </c>
      <c r="S1854" s="11" t="str">
        <f>IF(DatosLimpios[[#This Row],[Perdida $ por Usuario]]&gt;100, "Grave",IF(DatosLimpios[[#This Row],[Perdida $ por Usuario]]&gt;40, "Moderada","Leve"))</f>
        <v>Leve</v>
      </c>
      <c r="T1854" s="1" t="str">
        <f t="shared" si="29"/>
        <v>Hacker Group</v>
      </c>
      <c r="U1854" s="3" t="s">
        <v>15</v>
      </c>
      <c r="V1854" s="3" t="s">
        <v>49</v>
      </c>
      <c r="W1854" s="2">
        <v>24</v>
      </c>
      <c r="X1854" s="2" t="str">
        <f>IF(DatosLimpios[[#This Row],[Incident Resolution Time (in Hours)]]&gt;50,"Tardia",IF(DatosLimpios[[#This Row],[Incident Resolution Time (in Hours)]]&gt;20,"Media","Rapida" ))</f>
        <v>Media</v>
      </c>
    </row>
    <row r="1855" spans="1:24" x14ac:dyDescent="0.25">
      <c r="A1855" s="2">
        <v>1869</v>
      </c>
      <c r="B1855" s="3" t="s">
        <v>32</v>
      </c>
      <c r="C18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855" s="1" t="str">
        <f>IFERROR(VLOOKUP(DatosLimpios[[#This Row],[Paises]], TablaRegiones[],2,FALSE), "Otra")</f>
        <v>Europa</v>
      </c>
      <c r="E1855" s="2">
        <v>2020</v>
      </c>
      <c r="F1855" s="3" t="s">
        <v>39</v>
      </c>
      <c r="G1855" s="2">
        <f xml:space="preserve"> 2025 -DatosLimpios[[#This Row],[Year]]</f>
        <v>5</v>
      </c>
      <c r="H1855" s="1" t="str">
        <f>IF(TRIM(DatosLimpios[[#This Row],[Attack Type]])="","Unknown",PROPER(TRIM(LOWER(DatosLimpios[[#This Row],[Attack Type]]))))</f>
        <v>Ddos</v>
      </c>
      <c r="I1855" s="3" t="s">
        <v>69</v>
      </c>
      <c r="J185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55" s="11">
        <v>3271</v>
      </c>
      <c r="L1855" s="11">
        <f>IF(DatosLimpios[[#This Row],[Financial Loss (in Million $) ]]="",0,ABS(DatosLimpios[[#This Row],[Financial Loss (in Million $) ]]))*1000</f>
        <v>3271000</v>
      </c>
      <c r="M1855" s="11" t="str">
        <f>IF(DatosLimpios[[#This Row],[Perdida economica UNK]]&gt;4000000,"Alta", IF(DatosLimpios[[#This Row],[Perdida economica UNK]]&gt;100000,"Media", "Baja"))</f>
        <v>Media</v>
      </c>
      <c r="N1855" s="18" t="s">
        <v>1903</v>
      </c>
      <c r="O1855" s="3" t="s">
        <v>14</v>
      </c>
      <c r="P1855" s="2">
        <f>IF(DatosLimpios[[#This Row],[Number of Affected Users]]="six hundred",600,VALUE(DatosLimpios[[#This Row],[Number of Affected Users]]))</f>
        <v>846169</v>
      </c>
      <c r="Q1855" s="2">
        <f>IF(DatosLimpios[[#This Row],[Number of Affected Users]]="six hundred",600,VALUE(DatosLimpios[[#This Row],[Number of Affected Users]]))</f>
        <v>846169</v>
      </c>
      <c r="R1855" s="11">
        <f>DatosLimpios[[#This Row],[Perdida economica UNK]] /DatosLimpios[[#This Row],[Nº de Usuarios Afectados]]</f>
        <v>3.8656580423059697</v>
      </c>
      <c r="S1855" s="11" t="str">
        <f>IF(DatosLimpios[[#This Row],[Perdida $ por Usuario]]&gt;100, "Grave",IF(DatosLimpios[[#This Row],[Perdida $ por Usuario]]&gt;40, "Moderada","Leve"))</f>
        <v>Leve</v>
      </c>
      <c r="T1855" s="1" t="str">
        <f t="shared" si="29"/>
        <v>Hacker Group</v>
      </c>
      <c r="U1855" s="3" t="s">
        <v>52</v>
      </c>
      <c r="V1855" s="3" t="s">
        <v>16</v>
      </c>
      <c r="W1855" s="2">
        <v>59</v>
      </c>
      <c r="X1855" s="2" t="str">
        <f>IF(DatosLimpios[[#This Row],[Incident Resolution Time (in Hours)]]&gt;50,"Tardia",IF(DatosLimpios[[#This Row],[Incident Resolution Time (in Hours)]]&gt;20,"Media","Rapida" ))</f>
        <v>Tardia</v>
      </c>
    </row>
    <row r="1856" spans="1:24" x14ac:dyDescent="0.25">
      <c r="A1856" s="2">
        <v>1870</v>
      </c>
      <c r="B1856" s="3" t="s">
        <v>10</v>
      </c>
      <c r="C18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56" s="1" t="str">
        <f>IFERROR(VLOOKUP(DatosLimpios[[#This Row],[Paises]], TablaRegiones[],2,FALSE), "Otra")</f>
        <v>Asia</v>
      </c>
      <c r="E1856" s="2">
        <v>2017</v>
      </c>
      <c r="F1856" s="3" t="s">
        <v>63</v>
      </c>
      <c r="G1856" s="2">
        <f xml:space="preserve"> 2025 -DatosLimpios[[#This Row],[Year]]</f>
        <v>8</v>
      </c>
      <c r="H1856" s="1" t="str">
        <f>IF(TRIM(DatosLimpios[[#This Row],[Attack Type]])="","Unknown",PROPER(TRIM(LOWER(DatosLimpios[[#This Row],[Attack Type]]))))</f>
        <v>Malware</v>
      </c>
      <c r="I1856" s="3" t="s">
        <v>12</v>
      </c>
      <c r="J185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56" s="11">
        <v>4746</v>
      </c>
      <c r="L1856" s="11">
        <f>IF(DatosLimpios[[#This Row],[Financial Loss (in Million $) ]]="",0,ABS(DatosLimpios[[#This Row],[Financial Loss (in Million $) ]]))*1000</f>
        <v>4746000</v>
      </c>
      <c r="M1856" s="11" t="str">
        <f>IF(DatosLimpios[[#This Row],[Perdida economica UNK]]&gt;4000000,"Alta", IF(DatosLimpios[[#This Row],[Perdida economica UNK]]&gt;100000,"Media", "Baja"))</f>
        <v>Alta</v>
      </c>
      <c r="N1856" s="18" t="s">
        <v>1904</v>
      </c>
      <c r="O1856" s="3" t="s">
        <v>36</v>
      </c>
      <c r="P1856" s="2">
        <f>IF(DatosLimpios[[#This Row],[Number of Affected Users]]="six hundred",600,VALUE(DatosLimpios[[#This Row],[Number of Affected Users]]))</f>
        <v>783239</v>
      </c>
      <c r="Q1856" s="2">
        <f>IF(DatosLimpios[[#This Row],[Number of Affected Users]]="six hundred",600,VALUE(DatosLimpios[[#This Row],[Number of Affected Users]]))</f>
        <v>783239</v>
      </c>
      <c r="R1856" s="11">
        <f>DatosLimpios[[#This Row],[Perdida economica UNK]] /DatosLimpios[[#This Row],[Nº de Usuarios Afectados]]</f>
        <v>6.0594531171200616</v>
      </c>
      <c r="S1856" s="11" t="str">
        <f>IF(DatosLimpios[[#This Row],[Perdida $ por Usuario]]&gt;100, "Grave",IF(DatosLimpios[[#This Row],[Perdida $ por Usuario]]&gt;40, "Moderada","Leve"))</f>
        <v>Leve</v>
      </c>
      <c r="T1856" s="1" t="str">
        <f t="shared" si="29"/>
        <v>Unknown</v>
      </c>
      <c r="U1856" s="3" t="s">
        <v>34</v>
      </c>
      <c r="V1856" s="3" t="s">
        <v>16</v>
      </c>
      <c r="W1856" s="2">
        <v>41</v>
      </c>
      <c r="X1856" s="2" t="str">
        <f>IF(DatosLimpios[[#This Row],[Incident Resolution Time (in Hours)]]&gt;50,"Tardia",IF(DatosLimpios[[#This Row],[Incident Resolution Time (in Hours)]]&gt;20,"Media","Rapida" ))</f>
        <v>Media</v>
      </c>
    </row>
    <row r="1857" spans="1:24" x14ac:dyDescent="0.25">
      <c r="A1857" s="2">
        <v>1871</v>
      </c>
      <c r="B1857" s="3" t="s">
        <v>10</v>
      </c>
      <c r="C18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57" s="1" t="str">
        <f>IFERROR(VLOOKUP(DatosLimpios[[#This Row],[Paises]], TablaRegiones[],2,FALSE), "Otra")</f>
        <v>Asia</v>
      </c>
      <c r="E1857" s="2">
        <v>2022</v>
      </c>
      <c r="F1857" s="3" t="s">
        <v>63</v>
      </c>
      <c r="G1857" s="2">
        <f xml:space="preserve"> 2025 -DatosLimpios[[#This Row],[Year]]</f>
        <v>3</v>
      </c>
      <c r="H1857" s="1" t="str">
        <f>IF(TRIM(DatosLimpios[[#This Row],[Attack Type]])="","Unknown",PROPER(TRIM(LOWER(DatosLimpios[[#This Row],[Attack Type]]))))</f>
        <v>Malware</v>
      </c>
      <c r="I1857" s="3" t="s">
        <v>27</v>
      </c>
      <c r="J185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57" s="11">
        <v>1139</v>
      </c>
      <c r="L1857" s="11">
        <f>IF(DatosLimpios[[#This Row],[Financial Loss (in Million $) ]]="",0,ABS(DatosLimpios[[#This Row],[Financial Loss (in Million $) ]]))*1000</f>
        <v>1139000</v>
      </c>
      <c r="M1857" s="11" t="str">
        <f>IF(DatosLimpios[[#This Row],[Perdida economica UNK]]&gt;4000000,"Alta", IF(DatosLimpios[[#This Row],[Perdida economica UNK]]&gt;100000,"Media", "Baja"))</f>
        <v>Media</v>
      </c>
      <c r="N1857" s="18" t="s">
        <v>1905</v>
      </c>
      <c r="O1857" s="3" t="s">
        <v>36</v>
      </c>
      <c r="P1857" s="2">
        <f>IF(DatosLimpios[[#This Row],[Number of Affected Users]]="six hundred",600,VALUE(DatosLimpios[[#This Row],[Number of Affected Users]]))</f>
        <v>104772</v>
      </c>
      <c r="Q1857" s="2">
        <f>IF(DatosLimpios[[#This Row],[Number of Affected Users]]="six hundred",600,VALUE(DatosLimpios[[#This Row],[Number of Affected Users]]))</f>
        <v>104772</v>
      </c>
      <c r="R1857" s="11">
        <f>DatosLimpios[[#This Row],[Perdida economica UNK]] /DatosLimpios[[#This Row],[Nº de Usuarios Afectados]]</f>
        <v>10.871225136486848</v>
      </c>
      <c r="S1857" s="11" t="str">
        <f>IF(DatosLimpios[[#This Row],[Perdida $ por Usuario]]&gt;100, "Grave",IF(DatosLimpios[[#This Row],[Perdida $ por Usuario]]&gt;40, "Moderada","Leve"))</f>
        <v>Leve</v>
      </c>
      <c r="T1857" s="1" t="str">
        <f t="shared" si="29"/>
        <v>Unknown</v>
      </c>
      <c r="U1857" s="3" t="s">
        <v>34</v>
      </c>
      <c r="V1857" s="3" t="s">
        <v>49</v>
      </c>
      <c r="W1857" s="2">
        <v>43</v>
      </c>
      <c r="X1857" s="2" t="str">
        <f>IF(DatosLimpios[[#This Row],[Incident Resolution Time (in Hours)]]&gt;50,"Tardia",IF(DatosLimpios[[#This Row],[Incident Resolution Time (in Hours)]]&gt;20,"Media","Rapida" ))</f>
        <v>Media</v>
      </c>
    </row>
    <row r="1858" spans="1:24" x14ac:dyDescent="0.25">
      <c r="A1858" s="2">
        <v>1872</v>
      </c>
      <c r="B1858" s="3" t="s">
        <v>32</v>
      </c>
      <c r="C18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858" s="1" t="str">
        <f>IFERROR(VLOOKUP(DatosLimpios[[#This Row],[Paises]], TablaRegiones[],2,FALSE), "Otra")</f>
        <v>Europa</v>
      </c>
      <c r="E1858" s="2">
        <v>2015</v>
      </c>
      <c r="F1858" s="3" t="s">
        <v>39</v>
      </c>
      <c r="G1858" s="2">
        <f xml:space="preserve"> 2025 -DatosLimpios[[#This Row],[Year]]</f>
        <v>10</v>
      </c>
      <c r="H1858" s="1" t="str">
        <f>IF(TRIM(DatosLimpios[[#This Row],[Attack Type]])="","Unknown",PROPER(TRIM(LOWER(DatosLimpios[[#This Row],[Attack Type]]))))</f>
        <v>Ddos</v>
      </c>
      <c r="I1858" s="3" t="s">
        <v>27</v>
      </c>
      <c r="J185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58" s="11">
        <v>3168</v>
      </c>
      <c r="L1858" s="11">
        <f>IF(DatosLimpios[[#This Row],[Financial Loss (in Million $) ]]="",0,ABS(DatosLimpios[[#This Row],[Financial Loss (in Million $) ]]))*1000</f>
        <v>3168000</v>
      </c>
      <c r="M1858" s="11" t="str">
        <f>IF(DatosLimpios[[#This Row],[Perdida economica UNK]]&gt;4000000,"Alta", IF(DatosLimpios[[#This Row],[Perdida economica UNK]]&gt;100000,"Media", "Baja"))</f>
        <v>Media</v>
      </c>
      <c r="N1858" s="18" t="s">
        <v>1906</v>
      </c>
      <c r="O1858" s="3" t="s">
        <v>14</v>
      </c>
      <c r="P1858" s="2">
        <f>IF(DatosLimpios[[#This Row],[Number of Affected Users]]="six hundred",600,VALUE(DatosLimpios[[#This Row],[Number of Affected Users]]))</f>
        <v>33098</v>
      </c>
      <c r="Q1858" s="2">
        <f>IF(DatosLimpios[[#This Row],[Number of Affected Users]]="six hundred",600,VALUE(DatosLimpios[[#This Row],[Number of Affected Users]]))</f>
        <v>33098</v>
      </c>
      <c r="R1858" s="11">
        <f>DatosLimpios[[#This Row],[Perdida economica UNK]] /DatosLimpios[[#This Row],[Nº de Usuarios Afectados]]</f>
        <v>95.715753217717079</v>
      </c>
      <c r="S1858" s="11" t="str">
        <f>IF(DatosLimpios[[#This Row],[Perdida $ por Usuario]]&gt;100, "Grave",IF(DatosLimpios[[#This Row],[Perdida $ por Usuario]]&gt;40, "Moderada","Leve"))</f>
        <v>Moderada</v>
      </c>
      <c r="T1858" s="1" t="str">
        <f t="shared" si="29"/>
        <v>Hacker Group</v>
      </c>
      <c r="U1858" s="3" t="s">
        <v>52</v>
      </c>
      <c r="V1858" s="3" t="s">
        <v>31</v>
      </c>
      <c r="W1858" s="2">
        <v>8</v>
      </c>
      <c r="X1858" s="2" t="str">
        <f>IF(DatosLimpios[[#This Row],[Incident Resolution Time (in Hours)]]&gt;50,"Tardia",IF(DatosLimpios[[#This Row],[Incident Resolution Time (in Hours)]]&gt;20,"Media","Rapida" ))</f>
        <v>Rapida</v>
      </c>
    </row>
    <row r="1859" spans="1:24" x14ac:dyDescent="0.25">
      <c r="A1859" s="2">
        <v>1873</v>
      </c>
      <c r="B1859" s="3" t="s">
        <v>26</v>
      </c>
      <c r="C18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859" s="1" t="str">
        <f>IFERROR(VLOOKUP(DatosLimpios[[#This Row],[Paises]], TablaRegiones[],2,FALSE), "Otra")</f>
        <v>Europa</v>
      </c>
      <c r="E1859" s="2">
        <v>2024</v>
      </c>
      <c r="F1859" s="3" t="s">
        <v>22</v>
      </c>
      <c r="G1859" s="2">
        <f xml:space="preserve"> 2025 -DatosLimpios[[#This Row],[Year]]</f>
        <v>1</v>
      </c>
      <c r="H1859" s="1" t="str">
        <f>IF(TRIM(DatosLimpios[[#This Row],[Attack Type]])="","Unknown",PROPER(TRIM(LOWER(DatosLimpios[[#This Row],[Attack Type]]))))</f>
        <v>Man-In-The-Middle</v>
      </c>
      <c r="I1859" s="3" t="s">
        <v>47</v>
      </c>
      <c r="J185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59" s="11">
        <v>6578</v>
      </c>
      <c r="L1859" s="11">
        <f>IF(DatosLimpios[[#This Row],[Financial Loss (in Million $) ]]="",0,ABS(DatosLimpios[[#This Row],[Financial Loss (in Million $) ]]))*1000</f>
        <v>6578000</v>
      </c>
      <c r="M1859" s="11" t="str">
        <f>IF(DatosLimpios[[#This Row],[Perdida economica UNK]]&gt;4000000,"Alta", IF(DatosLimpios[[#This Row],[Perdida economica UNK]]&gt;100000,"Media", "Baja"))</f>
        <v>Alta</v>
      </c>
      <c r="N1859" s="18" t="s">
        <v>1907</v>
      </c>
      <c r="O1859" s="3" t="s">
        <v>33</v>
      </c>
      <c r="P1859" s="2">
        <f>IF(DatosLimpios[[#This Row],[Number of Affected Users]]="six hundred",600,VALUE(DatosLimpios[[#This Row],[Number of Affected Users]]))</f>
        <v>512847</v>
      </c>
      <c r="Q1859" s="2">
        <f>IF(DatosLimpios[[#This Row],[Number of Affected Users]]="six hundred",600,VALUE(DatosLimpios[[#This Row],[Number of Affected Users]]))</f>
        <v>512847</v>
      </c>
      <c r="R1859" s="11">
        <f>DatosLimpios[[#This Row],[Perdida economica UNK]] /DatosLimpios[[#This Row],[Nº de Usuarios Afectados]]</f>
        <v>12.826437514502375</v>
      </c>
      <c r="S1859" s="11" t="str">
        <f>IF(DatosLimpios[[#This Row],[Perdida $ por Usuario]]&gt;100, "Grave",IF(DatosLimpios[[#This Row],[Perdida $ por Usuario]]&gt;40, "Moderada","Leve"))</f>
        <v>Leve</v>
      </c>
      <c r="T1859" s="1" t="str">
        <f t="shared" si="29"/>
        <v>Insider</v>
      </c>
      <c r="U1859" s="3" t="s">
        <v>34</v>
      </c>
      <c r="V1859" s="3" t="s">
        <v>57</v>
      </c>
      <c r="W1859" s="2">
        <v>72</v>
      </c>
      <c r="X1859" s="2" t="str">
        <f>IF(DatosLimpios[[#This Row],[Incident Resolution Time (in Hours)]]&gt;50,"Tardia",IF(DatosLimpios[[#This Row],[Incident Resolution Time (in Hours)]]&gt;20,"Media","Rapida" ))</f>
        <v>Tardia</v>
      </c>
    </row>
    <row r="1860" spans="1:24" x14ac:dyDescent="0.25">
      <c r="A1860" s="2">
        <v>1874</v>
      </c>
      <c r="B1860" s="3" t="s">
        <v>58</v>
      </c>
      <c r="C18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60" s="1" t="str">
        <f>IFERROR(VLOOKUP(DatosLimpios[[#This Row],[Paises]], TablaRegiones[],2,FALSE), "Otra")</f>
        <v>Oceanía</v>
      </c>
      <c r="E1860" s="2">
        <v>2018</v>
      </c>
      <c r="F1860" s="3" t="s">
        <v>42</v>
      </c>
      <c r="G1860" s="2">
        <f xml:space="preserve"> 2025 -DatosLimpios[[#This Row],[Year]]</f>
        <v>7</v>
      </c>
      <c r="H1860" s="1" t="str">
        <f>IF(TRIM(DatosLimpios[[#This Row],[Attack Type]])="","Unknown",PROPER(TRIM(LOWER(DatosLimpios[[#This Row],[Attack Type]]))))</f>
        <v>Sql Injection</v>
      </c>
      <c r="I1860" s="3" t="s">
        <v>46</v>
      </c>
      <c r="J186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60" s="11">
        <v>7101</v>
      </c>
      <c r="L1860" s="11">
        <f>IF(DatosLimpios[[#This Row],[Financial Loss (in Million $) ]]="",0,ABS(DatosLimpios[[#This Row],[Financial Loss (in Million $) ]]))*1000</f>
        <v>7101000</v>
      </c>
      <c r="M1860" s="11" t="str">
        <f>IF(DatosLimpios[[#This Row],[Perdida economica UNK]]&gt;4000000,"Alta", IF(DatosLimpios[[#This Row],[Perdida economica UNK]]&gt;100000,"Media", "Baja"))</f>
        <v>Alta</v>
      </c>
      <c r="N1860" s="18" t="s">
        <v>1908</v>
      </c>
      <c r="O1860" s="3" t="s">
        <v>33</v>
      </c>
      <c r="P1860" s="2">
        <f>IF(DatosLimpios[[#This Row],[Number of Affected Users]]="six hundred",600,VALUE(DatosLimpios[[#This Row],[Number of Affected Users]]))</f>
        <v>840106</v>
      </c>
      <c r="Q1860" s="2">
        <f>IF(DatosLimpios[[#This Row],[Number of Affected Users]]="six hundred",600,VALUE(DatosLimpios[[#This Row],[Number of Affected Users]]))</f>
        <v>840106</v>
      </c>
      <c r="R1860" s="11">
        <f>DatosLimpios[[#This Row],[Perdida economica UNK]] /DatosLimpios[[#This Row],[Nº de Usuarios Afectados]]</f>
        <v>8.4525048029653398</v>
      </c>
      <c r="S1860" s="11" t="str">
        <f>IF(DatosLimpios[[#This Row],[Perdida $ por Usuario]]&gt;100, "Grave",IF(DatosLimpios[[#This Row],[Perdida $ por Usuario]]&gt;40, "Moderada","Leve"))</f>
        <v>Leve</v>
      </c>
      <c r="T1860" s="1" t="str">
        <f t="shared" si="29"/>
        <v>Insider</v>
      </c>
      <c r="U1860" s="3" t="s">
        <v>25</v>
      </c>
      <c r="V1860" s="3" t="s">
        <v>16</v>
      </c>
      <c r="W1860" s="2">
        <v>44</v>
      </c>
      <c r="X1860" s="2" t="str">
        <f>IF(DatosLimpios[[#This Row],[Incident Resolution Time (in Hours)]]&gt;50,"Tardia",IF(DatosLimpios[[#This Row],[Incident Resolution Time (in Hours)]]&gt;20,"Media","Rapida" ))</f>
        <v>Media</v>
      </c>
    </row>
    <row r="1861" spans="1:24" x14ac:dyDescent="0.25">
      <c r="A1861" s="2">
        <v>1875</v>
      </c>
      <c r="B1861" s="3" t="s">
        <v>66</v>
      </c>
      <c r="C18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61" s="1" t="str">
        <f>IFERROR(VLOOKUP(DatosLimpios[[#This Row],[Paises]], TablaRegiones[],2,FALSE), "Otra")</f>
        <v>América</v>
      </c>
      <c r="E1861" s="2">
        <v>2024</v>
      </c>
      <c r="F1861" s="3" t="s">
        <v>42</v>
      </c>
      <c r="G1861" s="2">
        <f xml:space="preserve"> 2025 -DatosLimpios[[#This Row],[Year]]</f>
        <v>1</v>
      </c>
      <c r="H1861" s="1" t="str">
        <f>IF(TRIM(DatosLimpios[[#This Row],[Attack Type]])="","Unknown",PROPER(TRIM(LOWER(DatosLimpios[[#This Row],[Attack Type]]))))</f>
        <v>Sql Injection</v>
      </c>
      <c r="I1861" s="3" t="s">
        <v>47</v>
      </c>
      <c r="J186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61" s="11">
        <v>6957</v>
      </c>
      <c r="L1861" s="11">
        <f>IF(DatosLimpios[[#This Row],[Financial Loss (in Million $) ]]="",0,ABS(DatosLimpios[[#This Row],[Financial Loss (in Million $) ]]))*1000</f>
        <v>6957000</v>
      </c>
      <c r="M1861" s="11" t="str">
        <f>IF(DatosLimpios[[#This Row],[Perdida economica UNK]]&gt;4000000,"Alta", IF(DatosLimpios[[#This Row],[Perdida economica UNK]]&gt;100000,"Media", "Baja"))</f>
        <v>Alta</v>
      </c>
      <c r="N1861" s="18" t="s">
        <v>1909</v>
      </c>
      <c r="O1861" s="3" t="s">
        <v>33</v>
      </c>
      <c r="P1861" s="2">
        <f>IF(DatosLimpios[[#This Row],[Number of Affected Users]]="six hundred",600,VALUE(DatosLimpios[[#This Row],[Number of Affected Users]]))</f>
        <v>269458</v>
      </c>
      <c r="Q1861" s="2">
        <f>IF(DatosLimpios[[#This Row],[Number of Affected Users]]="six hundred",600,VALUE(DatosLimpios[[#This Row],[Number of Affected Users]]))</f>
        <v>269458</v>
      </c>
      <c r="R1861" s="11">
        <f>DatosLimpios[[#This Row],[Perdida economica UNK]] /DatosLimpios[[#This Row],[Nº de Usuarios Afectados]]</f>
        <v>25.818494904586242</v>
      </c>
      <c r="S1861" s="11" t="str">
        <f>IF(DatosLimpios[[#This Row],[Perdida $ por Usuario]]&gt;100, "Grave",IF(DatosLimpios[[#This Row],[Perdida $ por Usuario]]&gt;40, "Moderada","Leve"))</f>
        <v>Leve</v>
      </c>
      <c r="T1861" s="1" t="str">
        <f t="shared" si="29"/>
        <v>Insider</v>
      </c>
      <c r="U1861" s="3" t="s">
        <v>52</v>
      </c>
      <c r="V1861" s="3" t="s">
        <v>49</v>
      </c>
      <c r="W1861" s="2">
        <v>15</v>
      </c>
      <c r="X1861" s="2" t="str">
        <f>IF(DatosLimpios[[#This Row],[Incident Resolution Time (in Hours)]]&gt;50,"Tardia",IF(DatosLimpios[[#This Row],[Incident Resolution Time (in Hours)]]&gt;20,"Media","Rapida" ))</f>
        <v>Rapida</v>
      </c>
    </row>
    <row r="1862" spans="1:24" x14ac:dyDescent="0.25">
      <c r="A1862" s="2">
        <v>1876</v>
      </c>
      <c r="B1862" s="3" t="s">
        <v>32</v>
      </c>
      <c r="C18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862" s="1" t="str">
        <f>IFERROR(VLOOKUP(DatosLimpios[[#This Row],[Paises]], TablaRegiones[],2,FALSE), "Otra")</f>
        <v>Europa</v>
      </c>
      <c r="E1862" s="2">
        <v>2021</v>
      </c>
      <c r="F1862" s="3" t="s">
        <v>17</v>
      </c>
      <c r="G1862" s="2">
        <f xml:space="preserve"> 2025 -DatosLimpios[[#This Row],[Year]]</f>
        <v>4</v>
      </c>
      <c r="H1862" s="1" t="str">
        <f>IF(TRIM(DatosLimpios[[#This Row],[Attack Type]])="","Unknown",PROPER(TRIM(LOWER(DatosLimpios[[#This Row],[Attack Type]]))))</f>
        <v>Ransomware</v>
      </c>
      <c r="I1862" s="3" t="s">
        <v>47</v>
      </c>
      <c r="J186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62" s="11">
        <v>6684</v>
      </c>
      <c r="L1862" s="11">
        <f>IF(DatosLimpios[[#This Row],[Financial Loss (in Million $) ]]="",0,ABS(DatosLimpios[[#This Row],[Financial Loss (in Million $) ]]))*1000</f>
        <v>6684000</v>
      </c>
      <c r="M1862" s="11" t="str">
        <f>IF(DatosLimpios[[#This Row],[Perdida economica UNK]]&gt;4000000,"Alta", IF(DatosLimpios[[#This Row],[Perdida economica UNK]]&gt;100000,"Media", "Baja"))</f>
        <v>Alta</v>
      </c>
      <c r="N1862" s="18" t="s">
        <v>1910</v>
      </c>
      <c r="O1862" s="3" t="s">
        <v>29</v>
      </c>
      <c r="P1862" s="2">
        <f>IF(DatosLimpios[[#This Row],[Number of Affected Users]]="six hundred",600,VALUE(DatosLimpios[[#This Row],[Number of Affected Users]]))</f>
        <v>242893</v>
      </c>
      <c r="Q1862" s="2">
        <f>IF(DatosLimpios[[#This Row],[Number of Affected Users]]="six hundred",600,VALUE(DatosLimpios[[#This Row],[Number of Affected Users]]))</f>
        <v>242893</v>
      </c>
      <c r="R1862" s="11">
        <f>DatosLimpios[[#This Row],[Perdida economica UNK]] /DatosLimpios[[#This Row],[Nº de Usuarios Afectados]]</f>
        <v>27.518289946602003</v>
      </c>
      <c r="S1862" s="11" t="str">
        <f>IF(DatosLimpios[[#This Row],[Perdida $ por Usuario]]&gt;100, "Grave",IF(DatosLimpios[[#This Row],[Perdida $ por Usuario]]&gt;40, "Moderada","Leve"))</f>
        <v>Leve</v>
      </c>
      <c r="T1862" s="1" t="str">
        <f t="shared" si="29"/>
        <v>Nation-state</v>
      </c>
      <c r="U1862" s="3" t="s">
        <v>52</v>
      </c>
      <c r="V1862" s="3" t="s">
        <v>37</v>
      </c>
      <c r="W1862" s="2">
        <v>50</v>
      </c>
      <c r="X1862" s="2" t="str">
        <f>IF(DatosLimpios[[#This Row],[Incident Resolution Time (in Hours)]]&gt;50,"Tardia",IF(DatosLimpios[[#This Row],[Incident Resolution Time (in Hours)]]&gt;20,"Media","Rapida" ))</f>
        <v>Media</v>
      </c>
    </row>
    <row r="1863" spans="1:24" x14ac:dyDescent="0.25">
      <c r="A1863" s="2">
        <v>1877</v>
      </c>
      <c r="B1863" s="3" t="s">
        <v>60</v>
      </c>
      <c r="C18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863" s="1" t="str">
        <f>IFERROR(VLOOKUP(DatosLimpios[[#This Row],[Paises]], TablaRegiones[],2,FALSE), "Otra")</f>
        <v>Asia</v>
      </c>
      <c r="E1863" s="2">
        <v>2018</v>
      </c>
      <c r="F1863" s="3" t="s">
        <v>50</v>
      </c>
      <c r="G1863" s="2">
        <f xml:space="preserve"> 2025 -DatosLimpios[[#This Row],[Year]]</f>
        <v>7</v>
      </c>
      <c r="H1863" s="1" t="str">
        <f>IF(TRIM(DatosLimpios[[#This Row],[Attack Type]])="","Unknown",PROPER(TRIM(LOWER(DatosLimpios[[#This Row],[Attack Type]]))))</f>
        <v>Phishing</v>
      </c>
      <c r="I1863" s="3" t="s">
        <v>12</v>
      </c>
      <c r="J186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63" s="11">
        <v>525</v>
      </c>
      <c r="L1863" s="11">
        <f>IF(DatosLimpios[[#This Row],[Financial Loss (in Million $) ]]="",0,ABS(DatosLimpios[[#This Row],[Financial Loss (in Million $) ]]))*1000</f>
        <v>525000</v>
      </c>
      <c r="M1863" s="11" t="str">
        <f>IF(DatosLimpios[[#This Row],[Perdida economica UNK]]&gt;4000000,"Alta", IF(DatosLimpios[[#This Row],[Perdida economica UNK]]&gt;100000,"Media", "Baja"))</f>
        <v>Media</v>
      </c>
      <c r="N1863" s="18" t="s">
        <v>1911</v>
      </c>
      <c r="O1863" s="3" t="s">
        <v>33</v>
      </c>
      <c r="P1863" s="2">
        <f>IF(DatosLimpios[[#This Row],[Number of Affected Users]]="six hundred",600,VALUE(DatosLimpios[[#This Row],[Number of Affected Users]]))</f>
        <v>605947</v>
      </c>
      <c r="Q1863" s="2">
        <f>IF(DatosLimpios[[#This Row],[Number of Affected Users]]="six hundred",600,VALUE(DatosLimpios[[#This Row],[Number of Affected Users]]))</f>
        <v>605947</v>
      </c>
      <c r="R1863" s="11">
        <f>DatosLimpios[[#This Row],[Perdida economica UNK]] /DatosLimpios[[#This Row],[Nº de Usuarios Afectados]]</f>
        <v>0.8664124090060682</v>
      </c>
      <c r="S1863" s="11" t="str">
        <f>IF(DatosLimpios[[#This Row],[Perdida $ por Usuario]]&gt;100, "Grave",IF(DatosLimpios[[#This Row],[Perdida $ por Usuario]]&gt;40, "Moderada","Leve"))</f>
        <v>Leve</v>
      </c>
      <c r="T1863" s="1" t="str">
        <f t="shared" si="29"/>
        <v>Insider</v>
      </c>
      <c r="U1863" s="3" t="s">
        <v>52</v>
      </c>
      <c r="V1863" s="3" t="s">
        <v>49</v>
      </c>
      <c r="W1863" s="2">
        <v>13</v>
      </c>
      <c r="X1863" s="2" t="str">
        <f>IF(DatosLimpios[[#This Row],[Incident Resolution Time (in Hours)]]&gt;50,"Tardia",IF(DatosLimpios[[#This Row],[Incident Resolution Time (in Hours)]]&gt;20,"Media","Rapida" ))</f>
        <v>Rapida</v>
      </c>
    </row>
    <row r="1864" spans="1:24" x14ac:dyDescent="0.25">
      <c r="A1864" s="2">
        <v>1878</v>
      </c>
      <c r="B1864" s="3" t="s">
        <v>71</v>
      </c>
      <c r="C18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64" s="1" t="str">
        <f>IFERROR(VLOOKUP(DatosLimpios[[#This Row],[Paises]], TablaRegiones[],2,FALSE), "Otra")</f>
        <v>Asia</v>
      </c>
      <c r="E1864" s="2">
        <v>2018</v>
      </c>
      <c r="F1864" s="3" t="s">
        <v>42</v>
      </c>
      <c r="G1864" s="2">
        <f xml:space="preserve"> 2025 -DatosLimpios[[#This Row],[Year]]</f>
        <v>7</v>
      </c>
      <c r="H1864" s="1" t="str">
        <f>IF(TRIM(DatosLimpios[[#This Row],[Attack Type]])="","Unknown",PROPER(TRIM(LOWER(DatosLimpios[[#This Row],[Attack Type]]))))</f>
        <v>Sql Injection</v>
      </c>
      <c r="I1864" s="3" t="s">
        <v>12</v>
      </c>
      <c r="J186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64" s="11">
        <v>6057</v>
      </c>
      <c r="L1864" s="11">
        <f>IF(DatosLimpios[[#This Row],[Financial Loss (in Million $) ]]="",0,ABS(DatosLimpios[[#This Row],[Financial Loss (in Million $) ]]))*1000</f>
        <v>6057000</v>
      </c>
      <c r="M1864" s="11" t="str">
        <f>IF(DatosLimpios[[#This Row],[Perdida economica UNK]]&gt;4000000,"Alta", IF(DatosLimpios[[#This Row],[Perdida economica UNK]]&gt;100000,"Media", "Baja"))</f>
        <v>Alta</v>
      </c>
      <c r="N1864" s="18" t="s">
        <v>1912</v>
      </c>
      <c r="O1864" s="3" t="s">
        <v>29</v>
      </c>
      <c r="P1864" s="2">
        <f>IF(DatosLimpios[[#This Row],[Number of Affected Users]]="six hundred",600,VALUE(DatosLimpios[[#This Row],[Number of Affected Users]]))</f>
        <v>468399</v>
      </c>
      <c r="Q1864" s="2">
        <f>IF(DatosLimpios[[#This Row],[Number of Affected Users]]="six hundred",600,VALUE(DatosLimpios[[#This Row],[Number of Affected Users]]))</f>
        <v>468399</v>
      </c>
      <c r="R1864" s="11">
        <f>DatosLimpios[[#This Row],[Perdida economica UNK]] /DatosLimpios[[#This Row],[Nº de Usuarios Afectados]]</f>
        <v>12.931282944668968</v>
      </c>
      <c r="S1864" s="11" t="str">
        <f>IF(DatosLimpios[[#This Row],[Perdida $ por Usuario]]&gt;100, "Grave",IF(DatosLimpios[[#This Row],[Perdida $ por Usuario]]&gt;40, "Moderada","Leve"))</f>
        <v>Leve</v>
      </c>
      <c r="T1864" s="1" t="str">
        <f t="shared" si="29"/>
        <v>Nation-state</v>
      </c>
      <c r="U1864" s="3" t="s">
        <v>52</v>
      </c>
      <c r="V1864" s="3" t="s">
        <v>16</v>
      </c>
      <c r="W1864" s="2">
        <v>56</v>
      </c>
      <c r="X1864" s="2" t="str">
        <f>IF(DatosLimpios[[#This Row],[Incident Resolution Time (in Hours)]]&gt;50,"Tardia",IF(DatosLimpios[[#This Row],[Incident Resolution Time (in Hours)]]&gt;20,"Media","Rapida" ))</f>
        <v>Tardia</v>
      </c>
    </row>
    <row r="1865" spans="1:24" x14ac:dyDescent="0.25">
      <c r="A1865" s="2">
        <v>1879</v>
      </c>
      <c r="B1865" s="3" t="s">
        <v>45</v>
      </c>
      <c r="C18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65" s="1" t="str">
        <f>IFERROR(VLOOKUP(DatosLimpios[[#This Row],[Paises]], TablaRegiones[],2,FALSE), "Otra")</f>
        <v>Asia</v>
      </c>
      <c r="E1865" s="2">
        <v>2015</v>
      </c>
      <c r="F1865" s="3" t="s">
        <v>17</v>
      </c>
      <c r="G1865" s="2">
        <f xml:space="preserve"> 2025 -DatosLimpios[[#This Row],[Year]]</f>
        <v>10</v>
      </c>
      <c r="H1865" s="1" t="str">
        <f>IF(TRIM(DatosLimpios[[#This Row],[Attack Type]])="","Unknown",PROPER(TRIM(LOWER(DatosLimpios[[#This Row],[Attack Type]]))))</f>
        <v>Ransomware</v>
      </c>
      <c r="I1865" s="3" t="s">
        <v>23</v>
      </c>
      <c r="J186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65" s="11">
        <v>6168</v>
      </c>
      <c r="L1865" s="11">
        <f>IF(DatosLimpios[[#This Row],[Financial Loss (in Million $) ]]="",0,ABS(DatosLimpios[[#This Row],[Financial Loss (in Million $) ]]))*1000</f>
        <v>6168000</v>
      </c>
      <c r="M1865" s="11" t="str">
        <f>IF(DatosLimpios[[#This Row],[Perdida economica UNK]]&gt;4000000,"Alta", IF(DatosLimpios[[#This Row],[Perdida economica UNK]]&gt;100000,"Media", "Baja"))</f>
        <v>Alta</v>
      </c>
      <c r="N1865" s="18" t="s">
        <v>1913</v>
      </c>
      <c r="O1865" s="3" t="s">
        <v>14</v>
      </c>
      <c r="P1865" s="2">
        <f>IF(DatosLimpios[[#This Row],[Number of Affected Users]]="six hundred",600,VALUE(DatosLimpios[[#This Row],[Number of Affected Users]]))</f>
        <v>503774</v>
      </c>
      <c r="Q1865" s="2">
        <f>IF(DatosLimpios[[#This Row],[Number of Affected Users]]="six hundred",600,VALUE(DatosLimpios[[#This Row],[Number of Affected Users]]))</f>
        <v>503774</v>
      </c>
      <c r="R1865" s="11">
        <f>DatosLimpios[[#This Row],[Perdida economica UNK]] /DatosLimpios[[#This Row],[Nº de Usuarios Afectados]]</f>
        <v>12.243585417270443</v>
      </c>
      <c r="S1865" s="11" t="str">
        <f>IF(DatosLimpios[[#This Row],[Perdida $ por Usuario]]&gt;100, "Grave",IF(DatosLimpios[[#This Row],[Perdida $ por Usuario]]&gt;40, "Moderada","Leve"))</f>
        <v>Leve</v>
      </c>
      <c r="T1865" s="1" t="str">
        <f t="shared" si="29"/>
        <v>Hacker Group</v>
      </c>
      <c r="U1865" s="3" t="s">
        <v>52</v>
      </c>
      <c r="V1865" s="3" t="s">
        <v>49</v>
      </c>
      <c r="W1865" s="2">
        <v>37</v>
      </c>
      <c r="X1865" s="2" t="str">
        <f>IF(DatosLimpios[[#This Row],[Incident Resolution Time (in Hours)]]&gt;50,"Tardia",IF(DatosLimpios[[#This Row],[Incident Resolution Time (in Hours)]]&gt;20,"Media","Rapida" ))</f>
        <v>Media</v>
      </c>
    </row>
    <row r="1866" spans="1:24" x14ac:dyDescent="0.25">
      <c r="A1866" s="2">
        <v>1880</v>
      </c>
      <c r="B1866" s="3" t="s">
        <v>41</v>
      </c>
      <c r="C18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866" s="1" t="str">
        <f>IFERROR(VLOOKUP(DatosLimpios[[#This Row],[Paises]], TablaRegiones[],2,FALSE), "Otra")</f>
        <v>Europa</v>
      </c>
      <c r="E1866" s="2">
        <v>2021</v>
      </c>
      <c r="F1866" s="3" t="s">
        <v>50</v>
      </c>
      <c r="G1866" s="2">
        <f xml:space="preserve"> 2025 -DatosLimpios[[#This Row],[Year]]</f>
        <v>4</v>
      </c>
      <c r="H1866" s="1" t="str">
        <f>IF(TRIM(DatosLimpios[[#This Row],[Attack Type]])="","Unknown",PROPER(TRIM(LOWER(DatosLimpios[[#This Row],[Attack Type]]))))</f>
        <v>Phishing</v>
      </c>
      <c r="I1866" s="3" t="s">
        <v>18</v>
      </c>
      <c r="J186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66" s="11">
        <v>4574</v>
      </c>
      <c r="L1866" s="11">
        <f>IF(DatosLimpios[[#This Row],[Financial Loss (in Million $) ]]="",0,ABS(DatosLimpios[[#This Row],[Financial Loss (in Million $) ]]))*1000</f>
        <v>4574000</v>
      </c>
      <c r="M1866" s="11" t="str">
        <f>IF(DatosLimpios[[#This Row],[Perdida economica UNK]]&gt;4000000,"Alta", IF(DatosLimpios[[#This Row],[Perdida economica UNK]]&gt;100000,"Media", "Baja"))</f>
        <v>Alta</v>
      </c>
      <c r="N1866" s="18" t="s">
        <v>1914</v>
      </c>
      <c r="O1866" s="3" t="s">
        <v>33</v>
      </c>
      <c r="P1866" s="2">
        <f>IF(DatosLimpios[[#This Row],[Number of Affected Users]]="six hundred",600,VALUE(DatosLimpios[[#This Row],[Number of Affected Users]]))</f>
        <v>754278</v>
      </c>
      <c r="Q1866" s="2">
        <f>IF(DatosLimpios[[#This Row],[Number of Affected Users]]="six hundred",600,VALUE(DatosLimpios[[#This Row],[Number of Affected Users]]))</f>
        <v>754278</v>
      </c>
      <c r="R1866" s="11">
        <f>DatosLimpios[[#This Row],[Perdida economica UNK]] /DatosLimpios[[#This Row],[Nº de Usuarios Afectados]]</f>
        <v>6.0640771704862129</v>
      </c>
      <c r="S1866" s="11" t="str">
        <f>IF(DatosLimpios[[#This Row],[Perdida $ por Usuario]]&gt;100, "Grave",IF(DatosLimpios[[#This Row],[Perdida $ por Usuario]]&gt;40, "Moderada","Leve"))</f>
        <v>Leve</v>
      </c>
      <c r="T1866" s="1" t="str">
        <f t="shared" si="29"/>
        <v>Insider</v>
      </c>
      <c r="U1866" s="3" t="s">
        <v>34</v>
      </c>
      <c r="V1866" s="3" t="s">
        <v>49</v>
      </c>
      <c r="W1866" s="2">
        <v>46</v>
      </c>
      <c r="X1866" s="2" t="str">
        <f>IF(DatosLimpios[[#This Row],[Incident Resolution Time (in Hours)]]&gt;50,"Tardia",IF(DatosLimpios[[#This Row],[Incident Resolution Time (in Hours)]]&gt;20,"Media","Rapida" ))</f>
        <v>Media</v>
      </c>
    </row>
    <row r="1867" spans="1:24" x14ac:dyDescent="0.25">
      <c r="A1867" s="2">
        <v>1881</v>
      </c>
      <c r="B1867" s="3" t="s">
        <v>71</v>
      </c>
      <c r="C18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67" s="1" t="str">
        <f>IFERROR(VLOOKUP(DatosLimpios[[#This Row],[Paises]], TablaRegiones[],2,FALSE), "Otra")</f>
        <v>Asia</v>
      </c>
      <c r="E1867" s="2">
        <v>2019</v>
      </c>
      <c r="F1867" s="3" t="s">
        <v>42</v>
      </c>
      <c r="G1867" s="2">
        <f xml:space="preserve"> 2025 -DatosLimpios[[#This Row],[Year]]</f>
        <v>6</v>
      </c>
      <c r="H1867" s="1" t="str">
        <f>IF(TRIM(DatosLimpios[[#This Row],[Attack Type]])="","Unknown",PROPER(TRIM(LOWER(DatosLimpios[[#This Row],[Attack Type]]))))</f>
        <v>Sql Injection</v>
      </c>
      <c r="I1867" s="3" t="s">
        <v>23</v>
      </c>
      <c r="J186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67" s="11">
        <v>8981</v>
      </c>
      <c r="L1867" s="11">
        <f>IF(DatosLimpios[[#This Row],[Financial Loss (in Million $) ]]="",0,ABS(DatosLimpios[[#This Row],[Financial Loss (in Million $) ]]))*1000</f>
        <v>8981000</v>
      </c>
      <c r="M1867" s="11" t="str">
        <f>IF(DatosLimpios[[#This Row],[Perdida economica UNK]]&gt;4000000,"Alta", IF(DatosLimpios[[#This Row],[Perdida economica UNK]]&gt;100000,"Media", "Baja"))</f>
        <v>Alta</v>
      </c>
      <c r="N1867" s="18" t="s">
        <v>1915</v>
      </c>
      <c r="O1867" s="3" t="s">
        <v>36</v>
      </c>
      <c r="P1867" s="2">
        <f>IF(DatosLimpios[[#This Row],[Number of Affected Users]]="six hundred",600,VALUE(DatosLimpios[[#This Row],[Number of Affected Users]]))</f>
        <v>126120</v>
      </c>
      <c r="Q1867" s="2">
        <f>IF(DatosLimpios[[#This Row],[Number of Affected Users]]="six hundred",600,VALUE(DatosLimpios[[#This Row],[Number of Affected Users]]))</f>
        <v>126120</v>
      </c>
      <c r="R1867" s="11">
        <f>DatosLimpios[[#This Row],[Perdida economica UNK]] /DatosLimpios[[#This Row],[Nº de Usuarios Afectados]]</f>
        <v>71.209958769425938</v>
      </c>
      <c r="S1867" s="11" t="str">
        <f>IF(DatosLimpios[[#This Row],[Perdida $ por Usuario]]&gt;100, "Grave",IF(DatosLimpios[[#This Row],[Perdida $ por Usuario]]&gt;40, "Moderada","Leve"))</f>
        <v>Moderada</v>
      </c>
      <c r="T1867" s="1" t="str">
        <f t="shared" si="29"/>
        <v>Unknown</v>
      </c>
      <c r="U1867" s="3" t="s">
        <v>34</v>
      </c>
      <c r="V1867" s="3" t="s">
        <v>57</v>
      </c>
      <c r="W1867" s="2">
        <v>39</v>
      </c>
      <c r="X1867" s="2" t="str">
        <f>IF(DatosLimpios[[#This Row],[Incident Resolution Time (in Hours)]]&gt;50,"Tardia",IF(DatosLimpios[[#This Row],[Incident Resolution Time (in Hours)]]&gt;20,"Media","Rapida" ))</f>
        <v>Media</v>
      </c>
    </row>
    <row r="1868" spans="1:24" x14ac:dyDescent="0.25">
      <c r="A1868" s="2">
        <v>1882</v>
      </c>
      <c r="B1868" s="3" t="s">
        <v>26</v>
      </c>
      <c r="C18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868" s="1" t="str">
        <f>IFERROR(VLOOKUP(DatosLimpios[[#This Row],[Paises]], TablaRegiones[],2,FALSE), "Otra")</f>
        <v>Europa</v>
      </c>
      <c r="E1868" s="2">
        <v>2018</v>
      </c>
      <c r="F1868" s="3" t="s">
        <v>63</v>
      </c>
      <c r="G1868" s="2">
        <f xml:space="preserve"> 2025 -DatosLimpios[[#This Row],[Year]]</f>
        <v>7</v>
      </c>
      <c r="H1868" s="1" t="str">
        <f>IF(TRIM(DatosLimpios[[#This Row],[Attack Type]])="","Unknown",PROPER(TRIM(LOWER(DatosLimpios[[#This Row],[Attack Type]]))))</f>
        <v>Malware</v>
      </c>
      <c r="I1868" s="3" t="s">
        <v>23</v>
      </c>
      <c r="J186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68" s="11">
        <v>7327</v>
      </c>
      <c r="L1868" s="11">
        <f>IF(DatosLimpios[[#This Row],[Financial Loss (in Million $) ]]="",0,ABS(DatosLimpios[[#This Row],[Financial Loss (in Million $) ]]))*1000</f>
        <v>7327000</v>
      </c>
      <c r="M1868" s="11" t="str">
        <f>IF(DatosLimpios[[#This Row],[Perdida economica UNK]]&gt;4000000,"Alta", IF(DatosLimpios[[#This Row],[Perdida economica UNK]]&gt;100000,"Media", "Baja"))</f>
        <v>Alta</v>
      </c>
      <c r="N1868" s="18" t="s">
        <v>1916</v>
      </c>
      <c r="O1868" s="3" t="s">
        <v>14</v>
      </c>
      <c r="P1868" s="2">
        <f>IF(DatosLimpios[[#This Row],[Number of Affected Users]]="six hundred",600,VALUE(DatosLimpios[[#This Row],[Number of Affected Users]]))</f>
        <v>210024</v>
      </c>
      <c r="Q1868" s="2">
        <f>IF(DatosLimpios[[#This Row],[Number of Affected Users]]="six hundred",600,VALUE(DatosLimpios[[#This Row],[Number of Affected Users]]))</f>
        <v>210024</v>
      </c>
      <c r="R1868" s="11">
        <f>DatosLimpios[[#This Row],[Perdida economica UNK]] /DatosLimpios[[#This Row],[Nº de Usuarios Afectados]]</f>
        <v>34.88648916314326</v>
      </c>
      <c r="S1868" s="11" t="str">
        <f>IF(DatosLimpios[[#This Row],[Perdida $ por Usuario]]&gt;100, "Grave",IF(DatosLimpios[[#This Row],[Perdida $ por Usuario]]&gt;40, "Moderada","Leve"))</f>
        <v>Leve</v>
      </c>
      <c r="T1868" s="1" t="str">
        <f t="shared" si="29"/>
        <v>Hacker Group</v>
      </c>
      <c r="U1868" s="3" t="s">
        <v>25</v>
      </c>
      <c r="V1868" s="3" t="s">
        <v>37</v>
      </c>
      <c r="W1868" s="2">
        <v>20</v>
      </c>
      <c r="X1868" s="2" t="str">
        <f>IF(DatosLimpios[[#This Row],[Incident Resolution Time (in Hours)]]&gt;50,"Tardia",IF(DatosLimpios[[#This Row],[Incident Resolution Time (in Hours)]]&gt;20,"Media","Rapida" ))</f>
        <v>Rapida</v>
      </c>
    </row>
    <row r="1869" spans="1:24" x14ac:dyDescent="0.25">
      <c r="A1869" s="2">
        <v>1883</v>
      </c>
      <c r="B1869" s="3" t="s">
        <v>41</v>
      </c>
      <c r="C18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869" s="1" t="str">
        <f>IFERROR(VLOOKUP(DatosLimpios[[#This Row],[Paises]], TablaRegiones[],2,FALSE), "Otra")</f>
        <v>Europa</v>
      </c>
      <c r="E1869" s="2">
        <v>2022</v>
      </c>
      <c r="F1869" s="3" t="s">
        <v>39</v>
      </c>
      <c r="G1869" s="2">
        <f xml:space="preserve"> 2025 -DatosLimpios[[#This Row],[Year]]</f>
        <v>3</v>
      </c>
      <c r="H1869" s="1" t="str">
        <f>IF(TRIM(DatosLimpios[[#This Row],[Attack Type]])="","Unknown",PROPER(TRIM(LOWER(DatosLimpios[[#This Row],[Attack Type]]))))</f>
        <v>Ddos</v>
      </c>
      <c r="I1869" s="3" t="s">
        <v>46</v>
      </c>
      <c r="J186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69" s="11">
        <v>5133</v>
      </c>
      <c r="L1869" s="11">
        <f>IF(DatosLimpios[[#This Row],[Financial Loss (in Million $) ]]="",0,ABS(DatosLimpios[[#This Row],[Financial Loss (in Million $) ]]))*1000</f>
        <v>5133000</v>
      </c>
      <c r="M1869" s="11" t="str">
        <f>IF(DatosLimpios[[#This Row],[Perdida economica UNK]]&gt;4000000,"Alta", IF(DatosLimpios[[#This Row],[Perdida economica UNK]]&gt;100000,"Media", "Baja"))</f>
        <v>Alta</v>
      </c>
      <c r="N1869" s="18" t="s">
        <v>1917</v>
      </c>
      <c r="O1869" s="3" t="s">
        <v>33</v>
      </c>
      <c r="P1869" s="2">
        <f>IF(DatosLimpios[[#This Row],[Number of Affected Users]]="six hundred",600,VALUE(DatosLimpios[[#This Row],[Number of Affected Users]]))</f>
        <v>970775</v>
      </c>
      <c r="Q1869" s="2">
        <f>IF(DatosLimpios[[#This Row],[Number of Affected Users]]="six hundred",600,VALUE(DatosLimpios[[#This Row],[Number of Affected Users]]))</f>
        <v>970775</v>
      </c>
      <c r="R1869" s="11">
        <f>DatosLimpios[[#This Row],[Perdida economica UNK]] /DatosLimpios[[#This Row],[Nº de Usuarios Afectados]]</f>
        <v>5.2875280059746075</v>
      </c>
      <c r="S1869" s="11" t="str">
        <f>IF(DatosLimpios[[#This Row],[Perdida $ por Usuario]]&gt;100, "Grave",IF(DatosLimpios[[#This Row],[Perdida $ por Usuario]]&gt;40, "Moderada","Leve"))</f>
        <v>Leve</v>
      </c>
      <c r="T1869" s="1" t="str">
        <f t="shared" si="29"/>
        <v>Insider</v>
      </c>
      <c r="U1869" s="3" t="s">
        <v>15</v>
      </c>
      <c r="V1869" s="3" t="s">
        <v>31</v>
      </c>
      <c r="W1869" s="2">
        <v>21</v>
      </c>
      <c r="X1869" s="2" t="str">
        <f>IF(DatosLimpios[[#This Row],[Incident Resolution Time (in Hours)]]&gt;50,"Tardia",IF(DatosLimpios[[#This Row],[Incident Resolution Time (in Hours)]]&gt;20,"Media","Rapida" ))</f>
        <v>Media</v>
      </c>
    </row>
    <row r="1870" spans="1:24" x14ac:dyDescent="0.25">
      <c r="A1870" s="2">
        <v>1884</v>
      </c>
      <c r="B1870" s="3" t="s">
        <v>41</v>
      </c>
      <c r="C18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870" s="1" t="str">
        <f>IFERROR(VLOOKUP(DatosLimpios[[#This Row],[Paises]], TablaRegiones[],2,FALSE), "Otra")</f>
        <v>Europa</v>
      </c>
      <c r="E1870" s="2">
        <v>2017</v>
      </c>
      <c r="F1870" s="3" t="s">
        <v>17</v>
      </c>
      <c r="G1870" s="2">
        <f xml:space="preserve"> 2025 -DatosLimpios[[#This Row],[Year]]</f>
        <v>8</v>
      </c>
      <c r="H1870" s="1" t="str">
        <f>IF(TRIM(DatosLimpios[[#This Row],[Attack Type]])="","Unknown",PROPER(TRIM(LOWER(DatosLimpios[[#This Row],[Attack Type]]))))</f>
        <v>Ransomware</v>
      </c>
      <c r="I1870" s="3" t="s">
        <v>12</v>
      </c>
      <c r="J187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70" s="11">
        <v>1984</v>
      </c>
      <c r="L1870" s="11">
        <f>IF(DatosLimpios[[#This Row],[Financial Loss (in Million $) ]]="",0,ABS(DatosLimpios[[#This Row],[Financial Loss (in Million $) ]]))*1000</f>
        <v>1984000</v>
      </c>
      <c r="M1870" s="11" t="str">
        <f>IF(DatosLimpios[[#This Row],[Perdida economica UNK]]&gt;4000000,"Alta", IF(DatosLimpios[[#This Row],[Perdida economica UNK]]&gt;100000,"Media", "Baja"))</f>
        <v>Media</v>
      </c>
      <c r="N1870" s="18" t="s">
        <v>1918</v>
      </c>
      <c r="O1870" s="3" t="s">
        <v>33</v>
      </c>
      <c r="P1870" s="2">
        <f>IF(DatosLimpios[[#This Row],[Number of Affected Users]]="six hundred",600,VALUE(DatosLimpios[[#This Row],[Number of Affected Users]]))</f>
        <v>832471</v>
      </c>
      <c r="Q1870" s="2">
        <f>IF(DatosLimpios[[#This Row],[Number of Affected Users]]="six hundred",600,VALUE(DatosLimpios[[#This Row],[Number of Affected Users]]))</f>
        <v>832471</v>
      </c>
      <c r="R1870" s="11">
        <f>DatosLimpios[[#This Row],[Perdida economica UNK]] /DatosLimpios[[#This Row],[Nº de Usuarios Afectados]]</f>
        <v>2.3832662038677626</v>
      </c>
      <c r="S1870" s="11" t="str">
        <f>IF(DatosLimpios[[#This Row],[Perdida $ por Usuario]]&gt;100, "Grave",IF(DatosLimpios[[#This Row],[Perdida $ por Usuario]]&gt;40, "Moderada","Leve"))</f>
        <v>Leve</v>
      </c>
      <c r="T1870" s="1" t="str">
        <f t="shared" si="29"/>
        <v>Insider</v>
      </c>
      <c r="U1870" s="3" t="s">
        <v>34</v>
      </c>
      <c r="V1870" s="3" t="s">
        <v>49</v>
      </c>
      <c r="W1870" s="2">
        <v>54</v>
      </c>
      <c r="X1870" s="2" t="str">
        <f>IF(DatosLimpios[[#This Row],[Incident Resolution Time (in Hours)]]&gt;50,"Tardia",IF(DatosLimpios[[#This Row],[Incident Resolution Time (in Hours)]]&gt;20,"Media","Rapida" ))</f>
        <v>Tardia</v>
      </c>
    </row>
    <row r="1871" spans="1:24" x14ac:dyDescent="0.25">
      <c r="A1871" s="2">
        <v>1885</v>
      </c>
      <c r="B1871" s="3" t="s">
        <v>45</v>
      </c>
      <c r="C18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71" s="1" t="str">
        <f>IFERROR(VLOOKUP(DatosLimpios[[#This Row],[Paises]], TablaRegiones[],2,FALSE), "Otra")</f>
        <v>Asia</v>
      </c>
      <c r="E1871" s="2">
        <v>2024</v>
      </c>
      <c r="F1871" s="3" t="s">
        <v>50</v>
      </c>
      <c r="G1871" s="2">
        <f xml:space="preserve"> 2025 -DatosLimpios[[#This Row],[Year]]</f>
        <v>1</v>
      </c>
      <c r="H1871" s="1" t="str">
        <f>IF(TRIM(DatosLimpios[[#This Row],[Attack Type]])="","Unknown",PROPER(TRIM(LOWER(DatosLimpios[[#This Row],[Attack Type]]))))</f>
        <v>Phishing</v>
      </c>
      <c r="I1871" s="3" t="s">
        <v>23</v>
      </c>
      <c r="J187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71" s="11">
        <v>9725</v>
      </c>
      <c r="L1871" s="11">
        <f>IF(DatosLimpios[[#This Row],[Financial Loss (in Million $) ]]="",0,ABS(DatosLimpios[[#This Row],[Financial Loss (in Million $) ]]))*1000</f>
        <v>9725000</v>
      </c>
      <c r="M1871" s="11" t="str">
        <f>IF(DatosLimpios[[#This Row],[Perdida economica UNK]]&gt;4000000,"Alta", IF(DatosLimpios[[#This Row],[Perdida economica UNK]]&gt;100000,"Media", "Baja"))</f>
        <v>Alta</v>
      </c>
      <c r="N1871" s="18" t="s">
        <v>1919</v>
      </c>
      <c r="O1871" s="3" t="s">
        <v>36</v>
      </c>
      <c r="P1871" s="2">
        <f>IF(DatosLimpios[[#This Row],[Number of Affected Users]]="six hundred",600,VALUE(DatosLimpios[[#This Row],[Number of Affected Users]]))</f>
        <v>165316</v>
      </c>
      <c r="Q1871" s="2">
        <f>IF(DatosLimpios[[#This Row],[Number of Affected Users]]="six hundred",600,VALUE(DatosLimpios[[#This Row],[Number of Affected Users]]))</f>
        <v>165316</v>
      </c>
      <c r="R1871" s="11">
        <f>DatosLimpios[[#This Row],[Perdida economica UNK]] /DatosLimpios[[#This Row],[Nº de Usuarios Afectados]]</f>
        <v>58.826731834789129</v>
      </c>
      <c r="S1871" s="11" t="str">
        <f>IF(DatosLimpios[[#This Row],[Perdida $ por Usuario]]&gt;100, "Grave",IF(DatosLimpios[[#This Row],[Perdida $ por Usuario]]&gt;40, "Moderada","Leve"))</f>
        <v>Moderada</v>
      </c>
      <c r="T1871" s="1" t="str">
        <f t="shared" si="29"/>
        <v>Unknown</v>
      </c>
      <c r="U1871" s="3" t="s">
        <v>52</v>
      </c>
      <c r="V1871" s="3" t="s">
        <v>57</v>
      </c>
      <c r="W1871" s="2">
        <v>61</v>
      </c>
      <c r="X1871" s="2" t="str">
        <f>IF(DatosLimpios[[#This Row],[Incident Resolution Time (in Hours)]]&gt;50,"Tardia",IF(DatosLimpios[[#This Row],[Incident Resolution Time (in Hours)]]&gt;20,"Media","Rapida" ))</f>
        <v>Tardia</v>
      </c>
    </row>
    <row r="1872" spans="1:24" x14ac:dyDescent="0.25">
      <c r="A1872" s="2">
        <v>1886</v>
      </c>
      <c r="B1872" s="3" t="s">
        <v>58</v>
      </c>
      <c r="C18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872" s="1" t="str">
        <f>IFERROR(VLOOKUP(DatosLimpios[[#This Row],[Paises]], TablaRegiones[],2,FALSE), "Otra")</f>
        <v>Oceanía</v>
      </c>
      <c r="E1872" s="2">
        <v>2016</v>
      </c>
      <c r="F1872" s="3" t="s">
        <v>39</v>
      </c>
      <c r="G1872" s="2">
        <f xml:space="preserve"> 2025 -DatosLimpios[[#This Row],[Year]]</f>
        <v>9</v>
      </c>
      <c r="H1872" s="1" t="str">
        <f>IF(TRIM(DatosLimpios[[#This Row],[Attack Type]])="","Unknown",PROPER(TRIM(LOWER(DatosLimpios[[#This Row],[Attack Type]]))))</f>
        <v>Ddos</v>
      </c>
      <c r="I1872" s="3" t="s">
        <v>18</v>
      </c>
      <c r="J187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72" s="11">
        <v>296</v>
      </c>
      <c r="L1872" s="11">
        <f>IF(DatosLimpios[[#This Row],[Financial Loss (in Million $) ]]="",0,ABS(DatosLimpios[[#This Row],[Financial Loss (in Million $) ]]))*1000</f>
        <v>296000</v>
      </c>
      <c r="M1872" s="11" t="str">
        <f>IF(DatosLimpios[[#This Row],[Perdida economica UNK]]&gt;4000000,"Alta", IF(DatosLimpios[[#This Row],[Perdida economica UNK]]&gt;100000,"Media", "Baja"))</f>
        <v>Media</v>
      </c>
      <c r="N1872" s="18" t="s">
        <v>1920</v>
      </c>
      <c r="O1872" s="3" t="s">
        <v>33</v>
      </c>
      <c r="P1872" s="2">
        <f>IF(DatosLimpios[[#This Row],[Number of Affected Users]]="six hundred",600,VALUE(DatosLimpios[[#This Row],[Number of Affected Users]]))</f>
        <v>990886</v>
      </c>
      <c r="Q1872" s="2">
        <f>IF(DatosLimpios[[#This Row],[Number of Affected Users]]="six hundred",600,VALUE(DatosLimpios[[#This Row],[Number of Affected Users]]))</f>
        <v>990886</v>
      </c>
      <c r="R1872" s="11">
        <f>DatosLimpios[[#This Row],[Perdida economica UNK]] /DatosLimpios[[#This Row],[Nº de Usuarios Afectados]]</f>
        <v>0.29872255738803455</v>
      </c>
      <c r="S1872" s="11" t="str">
        <f>IF(DatosLimpios[[#This Row],[Perdida $ por Usuario]]&gt;100, "Grave",IF(DatosLimpios[[#This Row],[Perdida $ por Usuario]]&gt;40, "Moderada","Leve"))</f>
        <v>Leve</v>
      </c>
      <c r="T1872" s="1" t="str">
        <f t="shared" si="29"/>
        <v>Insider</v>
      </c>
      <c r="U1872" s="3" t="s">
        <v>25</v>
      </c>
      <c r="V1872" s="3" t="s">
        <v>31</v>
      </c>
      <c r="W1872" s="2">
        <v>59</v>
      </c>
      <c r="X1872" s="2" t="str">
        <f>IF(DatosLimpios[[#This Row],[Incident Resolution Time (in Hours)]]&gt;50,"Tardia",IF(DatosLimpios[[#This Row],[Incident Resolution Time (in Hours)]]&gt;20,"Media","Rapida" ))</f>
        <v>Tardia</v>
      </c>
    </row>
    <row r="1873" spans="1:24" x14ac:dyDescent="0.25">
      <c r="A1873" s="2">
        <v>1887</v>
      </c>
      <c r="B1873" s="3" t="s">
        <v>26</v>
      </c>
      <c r="C18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873" s="1" t="str">
        <f>IFERROR(VLOOKUP(DatosLimpios[[#This Row],[Paises]], TablaRegiones[],2,FALSE), "Otra")</f>
        <v>Europa</v>
      </c>
      <c r="E1873" s="2">
        <v>2021</v>
      </c>
      <c r="F1873" s="3" t="s">
        <v>63</v>
      </c>
      <c r="G1873" s="2">
        <f xml:space="preserve"> 2025 -DatosLimpios[[#This Row],[Year]]</f>
        <v>4</v>
      </c>
      <c r="H1873" s="1" t="str">
        <f>IF(TRIM(DatosLimpios[[#This Row],[Attack Type]])="","Unknown",PROPER(TRIM(LOWER(DatosLimpios[[#This Row],[Attack Type]]))))</f>
        <v>Malware</v>
      </c>
      <c r="I1873" s="3" t="s">
        <v>27</v>
      </c>
      <c r="J187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73" s="11">
        <v>8228</v>
      </c>
      <c r="L1873" s="11">
        <f>IF(DatosLimpios[[#This Row],[Financial Loss (in Million $) ]]="",0,ABS(DatosLimpios[[#This Row],[Financial Loss (in Million $) ]]))*1000</f>
        <v>8228000</v>
      </c>
      <c r="M1873" s="11" t="str">
        <f>IF(DatosLimpios[[#This Row],[Perdida economica UNK]]&gt;4000000,"Alta", IF(DatosLimpios[[#This Row],[Perdida economica UNK]]&gt;100000,"Media", "Baja"))</f>
        <v>Alta</v>
      </c>
      <c r="N1873" s="18" t="s">
        <v>1921</v>
      </c>
      <c r="O1873" s="3" t="s">
        <v>29</v>
      </c>
      <c r="P1873" s="2">
        <f>IF(DatosLimpios[[#This Row],[Number of Affected Users]]="six hundred",600,VALUE(DatosLimpios[[#This Row],[Number of Affected Users]]))</f>
        <v>370146</v>
      </c>
      <c r="Q1873" s="2">
        <f>IF(DatosLimpios[[#This Row],[Number of Affected Users]]="six hundred",600,VALUE(DatosLimpios[[#This Row],[Number of Affected Users]]))</f>
        <v>370146</v>
      </c>
      <c r="R1873" s="11">
        <f>DatosLimpios[[#This Row],[Perdida economica UNK]] /DatosLimpios[[#This Row],[Nº de Usuarios Afectados]]</f>
        <v>22.229066368405981</v>
      </c>
      <c r="S1873" s="11" t="str">
        <f>IF(DatosLimpios[[#This Row],[Perdida $ por Usuario]]&gt;100, "Grave",IF(DatosLimpios[[#This Row],[Perdida $ por Usuario]]&gt;40, "Moderada","Leve"))</f>
        <v>Leve</v>
      </c>
      <c r="T1873" s="1" t="str">
        <f t="shared" si="29"/>
        <v>Nation-state</v>
      </c>
      <c r="U1873" s="3" t="s">
        <v>52</v>
      </c>
      <c r="V1873" s="3" t="s">
        <v>16</v>
      </c>
      <c r="W1873" s="2">
        <v>55</v>
      </c>
      <c r="X1873" s="2" t="str">
        <f>IF(DatosLimpios[[#This Row],[Incident Resolution Time (in Hours)]]&gt;50,"Tardia",IF(DatosLimpios[[#This Row],[Incident Resolution Time (in Hours)]]&gt;20,"Media","Rapida" ))</f>
        <v>Tardia</v>
      </c>
    </row>
    <row r="1874" spans="1:24" x14ac:dyDescent="0.25">
      <c r="A1874" s="2">
        <v>1888</v>
      </c>
      <c r="B1874" s="3" t="s">
        <v>10</v>
      </c>
      <c r="C18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74" s="1" t="str">
        <f>IFERROR(VLOOKUP(DatosLimpios[[#This Row],[Paises]], TablaRegiones[],2,FALSE), "Otra")</f>
        <v>Asia</v>
      </c>
      <c r="E1874" s="2">
        <v>2021</v>
      </c>
      <c r="F1874" s="3" t="s">
        <v>22</v>
      </c>
      <c r="G1874" s="2">
        <f xml:space="preserve"> 2025 -DatosLimpios[[#This Row],[Year]]</f>
        <v>4</v>
      </c>
      <c r="H1874" s="1" t="str">
        <f>IF(TRIM(DatosLimpios[[#This Row],[Attack Type]])="","Unknown",PROPER(TRIM(LOWER(DatosLimpios[[#This Row],[Attack Type]]))))</f>
        <v>Man-In-The-Middle</v>
      </c>
      <c r="I1874" s="3" t="s">
        <v>18</v>
      </c>
      <c r="J187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74" s="11">
        <v>4959</v>
      </c>
      <c r="L1874" s="11">
        <f>IF(DatosLimpios[[#This Row],[Financial Loss (in Million $) ]]="",0,ABS(DatosLimpios[[#This Row],[Financial Loss (in Million $) ]]))*1000</f>
        <v>4959000</v>
      </c>
      <c r="M1874" s="11" t="str">
        <f>IF(DatosLimpios[[#This Row],[Perdida economica UNK]]&gt;4000000,"Alta", IF(DatosLimpios[[#This Row],[Perdida economica UNK]]&gt;100000,"Media", "Baja"))</f>
        <v>Alta</v>
      </c>
      <c r="N1874" s="18" t="s">
        <v>1922</v>
      </c>
      <c r="O1874" s="3" t="s">
        <v>36</v>
      </c>
      <c r="P1874" s="2">
        <f>IF(DatosLimpios[[#This Row],[Number of Affected Users]]="six hundred",600,VALUE(DatosLimpios[[#This Row],[Number of Affected Users]]))</f>
        <v>284823</v>
      </c>
      <c r="Q1874" s="2">
        <f>IF(DatosLimpios[[#This Row],[Number of Affected Users]]="six hundred",600,VALUE(DatosLimpios[[#This Row],[Number of Affected Users]]))</f>
        <v>284823</v>
      </c>
      <c r="R1874" s="11">
        <f>DatosLimpios[[#This Row],[Perdida economica UNK]] /DatosLimpios[[#This Row],[Nº de Usuarios Afectados]]</f>
        <v>17.410813031250989</v>
      </c>
      <c r="S1874" s="11" t="str">
        <f>IF(DatosLimpios[[#This Row],[Perdida $ por Usuario]]&gt;100, "Grave",IF(DatosLimpios[[#This Row],[Perdida $ por Usuario]]&gt;40, "Moderada","Leve"))</f>
        <v>Leve</v>
      </c>
      <c r="T1874" s="1" t="str">
        <f t="shared" si="29"/>
        <v>Unknown</v>
      </c>
      <c r="U1874" s="3" t="s">
        <v>34</v>
      </c>
      <c r="V1874" s="3" t="s">
        <v>37</v>
      </c>
      <c r="W1874" s="2">
        <v>50</v>
      </c>
      <c r="X1874" s="2" t="str">
        <f>IF(DatosLimpios[[#This Row],[Incident Resolution Time (in Hours)]]&gt;50,"Tardia",IF(DatosLimpios[[#This Row],[Incident Resolution Time (in Hours)]]&gt;20,"Media","Rapida" ))</f>
        <v>Media</v>
      </c>
    </row>
    <row r="1875" spans="1:24" x14ac:dyDescent="0.25">
      <c r="A1875" s="2">
        <v>1889</v>
      </c>
      <c r="B1875" s="3" t="s">
        <v>26</v>
      </c>
      <c r="C18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875" s="1" t="str">
        <f>IFERROR(VLOOKUP(DatosLimpios[[#This Row],[Paises]], TablaRegiones[],2,FALSE), "Otra")</f>
        <v>Europa</v>
      </c>
      <c r="E1875" s="2">
        <v>2016</v>
      </c>
      <c r="F1875" s="3" t="s">
        <v>63</v>
      </c>
      <c r="G1875" s="2">
        <f xml:space="preserve"> 2025 -DatosLimpios[[#This Row],[Year]]</f>
        <v>9</v>
      </c>
      <c r="H1875" s="1" t="str">
        <f>IF(TRIM(DatosLimpios[[#This Row],[Attack Type]])="","Unknown",PROPER(TRIM(LOWER(DatosLimpios[[#This Row],[Attack Type]]))))</f>
        <v>Malware</v>
      </c>
      <c r="I1875" s="3" t="s">
        <v>47</v>
      </c>
      <c r="J187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75" s="11">
        <v>6514</v>
      </c>
      <c r="L1875" s="11">
        <f>IF(DatosLimpios[[#This Row],[Financial Loss (in Million $) ]]="",0,ABS(DatosLimpios[[#This Row],[Financial Loss (in Million $) ]]))*1000</f>
        <v>6514000</v>
      </c>
      <c r="M1875" s="11" t="str">
        <f>IF(DatosLimpios[[#This Row],[Perdida economica UNK]]&gt;4000000,"Alta", IF(DatosLimpios[[#This Row],[Perdida economica UNK]]&gt;100000,"Media", "Baja"))</f>
        <v>Alta</v>
      </c>
      <c r="N1875" s="18" t="s">
        <v>1923</v>
      </c>
      <c r="O1875" s="3" t="s">
        <v>29</v>
      </c>
      <c r="P1875" s="2">
        <f>IF(DatosLimpios[[#This Row],[Number of Affected Users]]="six hundred",600,VALUE(DatosLimpios[[#This Row],[Number of Affected Users]]))</f>
        <v>742857</v>
      </c>
      <c r="Q1875" s="2">
        <f>IF(DatosLimpios[[#This Row],[Number of Affected Users]]="six hundred",600,VALUE(DatosLimpios[[#This Row],[Number of Affected Users]]))</f>
        <v>742857</v>
      </c>
      <c r="R1875" s="11">
        <f>DatosLimpios[[#This Row],[Perdida economica UNK]] /DatosLimpios[[#This Row],[Nº de Usuarios Afectados]]</f>
        <v>8.7688478401630459</v>
      </c>
      <c r="S1875" s="11" t="str">
        <f>IF(DatosLimpios[[#This Row],[Perdida $ por Usuario]]&gt;100, "Grave",IF(DatosLimpios[[#This Row],[Perdida $ por Usuario]]&gt;40, "Moderada","Leve"))</f>
        <v>Leve</v>
      </c>
      <c r="T1875" s="1" t="str">
        <f t="shared" si="29"/>
        <v>Nation-state</v>
      </c>
      <c r="U1875" s="3" t="s">
        <v>25</v>
      </c>
      <c r="V1875" s="3" t="s">
        <v>37</v>
      </c>
      <c r="W1875" s="2">
        <v>49</v>
      </c>
      <c r="X1875" s="2" t="str">
        <f>IF(DatosLimpios[[#This Row],[Incident Resolution Time (in Hours)]]&gt;50,"Tardia",IF(DatosLimpios[[#This Row],[Incident Resolution Time (in Hours)]]&gt;20,"Media","Rapida" ))</f>
        <v>Media</v>
      </c>
    </row>
    <row r="1876" spans="1:24" x14ac:dyDescent="0.25">
      <c r="A1876" s="2">
        <v>1890</v>
      </c>
      <c r="B1876" s="3" t="s">
        <v>66</v>
      </c>
      <c r="C18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76" s="1" t="str">
        <f>IFERROR(VLOOKUP(DatosLimpios[[#This Row],[Paises]], TablaRegiones[],2,FALSE), "Otra")</f>
        <v>América</v>
      </c>
      <c r="E1876" s="2">
        <v>2024</v>
      </c>
      <c r="F1876" s="3" t="s">
        <v>39</v>
      </c>
      <c r="G1876" s="2">
        <f xml:space="preserve"> 2025 -DatosLimpios[[#This Row],[Year]]</f>
        <v>1</v>
      </c>
      <c r="H1876" s="1" t="str">
        <f>IF(TRIM(DatosLimpios[[#This Row],[Attack Type]])="","Unknown",PROPER(TRIM(LOWER(DatosLimpios[[#This Row],[Attack Type]]))))</f>
        <v>Ddos</v>
      </c>
      <c r="I1876" s="3" t="s">
        <v>47</v>
      </c>
      <c r="J187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76" s="11">
        <v>700</v>
      </c>
      <c r="L1876" s="11">
        <f>IF(DatosLimpios[[#This Row],[Financial Loss (in Million $) ]]="",0,ABS(DatosLimpios[[#This Row],[Financial Loss (in Million $) ]]))*1000</f>
        <v>700000</v>
      </c>
      <c r="M1876" s="11" t="str">
        <f>IF(DatosLimpios[[#This Row],[Perdida economica UNK]]&gt;4000000,"Alta", IF(DatosLimpios[[#This Row],[Perdida economica UNK]]&gt;100000,"Media", "Baja"))</f>
        <v>Media</v>
      </c>
      <c r="N1876" s="18" t="s">
        <v>1924</v>
      </c>
      <c r="O1876" s="3" t="s">
        <v>14</v>
      </c>
      <c r="P1876" s="2">
        <f>IF(DatosLimpios[[#This Row],[Number of Affected Users]]="six hundred",600,VALUE(DatosLimpios[[#This Row],[Number of Affected Users]]))</f>
        <v>484101</v>
      </c>
      <c r="Q1876" s="2">
        <f>IF(DatosLimpios[[#This Row],[Number of Affected Users]]="six hundred",600,VALUE(DatosLimpios[[#This Row],[Number of Affected Users]]))</f>
        <v>484101</v>
      </c>
      <c r="R1876" s="11">
        <f>DatosLimpios[[#This Row],[Perdida economica UNK]] /DatosLimpios[[#This Row],[Nº de Usuarios Afectados]]</f>
        <v>1.4459792481321048</v>
      </c>
      <c r="S1876" s="11" t="str">
        <f>IF(DatosLimpios[[#This Row],[Perdida $ por Usuario]]&gt;100, "Grave",IF(DatosLimpios[[#This Row],[Perdida $ por Usuario]]&gt;40, "Moderada","Leve"))</f>
        <v>Leve</v>
      </c>
      <c r="T1876" s="1" t="str">
        <f t="shared" si="29"/>
        <v>Hacker Group</v>
      </c>
      <c r="U1876" s="3" t="s">
        <v>15</v>
      </c>
      <c r="V1876" s="3" t="s">
        <v>16</v>
      </c>
      <c r="W1876" s="2">
        <v>9</v>
      </c>
      <c r="X1876" s="2" t="str">
        <f>IF(DatosLimpios[[#This Row],[Incident Resolution Time (in Hours)]]&gt;50,"Tardia",IF(DatosLimpios[[#This Row],[Incident Resolution Time (in Hours)]]&gt;20,"Media","Rapida" ))</f>
        <v>Rapida</v>
      </c>
    </row>
    <row r="1877" spans="1:24" x14ac:dyDescent="0.25">
      <c r="A1877" s="2">
        <v>1891</v>
      </c>
      <c r="B1877" s="3" t="s">
        <v>26</v>
      </c>
      <c r="C18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877" s="1" t="str">
        <f>IFERROR(VLOOKUP(DatosLimpios[[#This Row],[Paises]], TablaRegiones[],2,FALSE), "Otra")</f>
        <v>Europa</v>
      </c>
      <c r="E1877" s="2">
        <v>2015</v>
      </c>
      <c r="F1877" s="3" t="s">
        <v>17</v>
      </c>
      <c r="G1877" s="2">
        <f xml:space="preserve"> 2025 -DatosLimpios[[#This Row],[Year]]</f>
        <v>10</v>
      </c>
      <c r="H1877" s="1" t="str">
        <f>IF(TRIM(DatosLimpios[[#This Row],[Attack Type]])="","Unknown",PROPER(TRIM(LOWER(DatosLimpios[[#This Row],[Attack Type]]))))</f>
        <v>Ransomware</v>
      </c>
      <c r="I1877" s="3" t="s">
        <v>27</v>
      </c>
      <c r="J187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77" s="11">
        <v>2258</v>
      </c>
      <c r="L1877" s="11">
        <f>IF(DatosLimpios[[#This Row],[Financial Loss (in Million $) ]]="",0,ABS(DatosLimpios[[#This Row],[Financial Loss (in Million $) ]]))*1000</f>
        <v>2258000</v>
      </c>
      <c r="M1877" s="11" t="str">
        <f>IF(DatosLimpios[[#This Row],[Perdida economica UNK]]&gt;4000000,"Alta", IF(DatosLimpios[[#This Row],[Perdida economica UNK]]&gt;100000,"Media", "Baja"))</f>
        <v>Media</v>
      </c>
      <c r="N1877" s="18" t="s">
        <v>1925</v>
      </c>
      <c r="O1877" s="3" t="s">
        <v>14</v>
      </c>
      <c r="P1877" s="2">
        <f>IF(DatosLimpios[[#This Row],[Number of Affected Users]]="six hundred",600,VALUE(DatosLimpios[[#This Row],[Number of Affected Users]]))</f>
        <v>368441</v>
      </c>
      <c r="Q1877" s="2">
        <f>IF(DatosLimpios[[#This Row],[Number of Affected Users]]="six hundred",600,VALUE(DatosLimpios[[#This Row],[Number of Affected Users]]))</f>
        <v>368441</v>
      </c>
      <c r="R1877" s="11">
        <f>DatosLimpios[[#This Row],[Perdida economica UNK]] /DatosLimpios[[#This Row],[Nº de Usuarios Afectados]]</f>
        <v>6.1285253269858675</v>
      </c>
      <c r="S1877" s="11" t="str">
        <f>IF(DatosLimpios[[#This Row],[Perdida $ por Usuario]]&gt;100, "Grave",IF(DatosLimpios[[#This Row],[Perdida $ por Usuario]]&gt;40, "Moderada","Leve"))</f>
        <v>Leve</v>
      </c>
      <c r="T1877" s="1" t="str">
        <f t="shared" si="29"/>
        <v>Hacker Group</v>
      </c>
      <c r="U1877" s="3" t="s">
        <v>25</v>
      </c>
      <c r="V1877" s="3" t="s">
        <v>31</v>
      </c>
      <c r="W1877" s="2">
        <v>71</v>
      </c>
      <c r="X1877" s="2" t="str">
        <f>IF(DatosLimpios[[#This Row],[Incident Resolution Time (in Hours)]]&gt;50,"Tardia",IF(DatosLimpios[[#This Row],[Incident Resolution Time (in Hours)]]&gt;20,"Media","Rapida" ))</f>
        <v>Tardia</v>
      </c>
    </row>
    <row r="1878" spans="1:24" x14ac:dyDescent="0.25">
      <c r="A1878" s="2">
        <v>1892</v>
      </c>
      <c r="B1878" s="3" t="s">
        <v>60</v>
      </c>
      <c r="C18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878" s="1" t="str">
        <f>IFERROR(VLOOKUP(DatosLimpios[[#This Row],[Paises]], TablaRegiones[],2,FALSE), "Otra")</f>
        <v>Asia</v>
      </c>
      <c r="E1878" s="2">
        <v>2019</v>
      </c>
      <c r="F1878" s="3" t="s">
        <v>63</v>
      </c>
      <c r="G1878" s="2">
        <f xml:space="preserve"> 2025 -DatosLimpios[[#This Row],[Year]]</f>
        <v>6</v>
      </c>
      <c r="H1878" s="1" t="str">
        <f>IF(TRIM(DatosLimpios[[#This Row],[Attack Type]])="","Unknown",PROPER(TRIM(LOWER(DatosLimpios[[#This Row],[Attack Type]]))))</f>
        <v>Malware</v>
      </c>
      <c r="I1878" s="3" t="s">
        <v>46</v>
      </c>
      <c r="J187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78" s="11">
        <v>5542</v>
      </c>
      <c r="L1878" s="11">
        <f>IF(DatosLimpios[[#This Row],[Financial Loss (in Million $) ]]="",0,ABS(DatosLimpios[[#This Row],[Financial Loss (in Million $) ]]))*1000</f>
        <v>5542000</v>
      </c>
      <c r="M1878" s="11" t="str">
        <f>IF(DatosLimpios[[#This Row],[Perdida economica UNK]]&gt;4000000,"Alta", IF(DatosLimpios[[#This Row],[Perdida economica UNK]]&gt;100000,"Media", "Baja"))</f>
        <v>Alta</v>
      </c>
      <c r="N1878" s="18" t="s">
        <v>1926</v>
      </c>
      <c r="O1878" s="3" t="s">
        <v>36</v>
      </c>
      <c r="P1878" s="2">
        <f>IF(DatosLimpios[[#This Row],[Number of Affected Users]]="six hundred",600,VALUE(DatosLimpios[[#This Row],[Number of Affected Users]]))</f>
        <v>945465</v>
      </c>
      <c r="Q1878" s="2">
        <f>IF(DatosLimpios[[#This Row],[Number of Affected Users]]="six hundred",600,VALUE(DatosLimpios[[#This Row],[Number of Affected Users]]))</f>
        <v>945465</v>
      </c>
      <c r="R1878" s="11">
        <f>DatosLimpios[[#This Row],[Perdida economica UNK]] /DatosLimpios[[#This Row],[Nº de Usuarios Afectados]]</f>
        <v>5.8616659527322534</v>
      </c>
      <c r="S1878" s="11" t="str">
        <f>IF(DatosLimpios[[#This Row],[Perdida $ por Usuario]]&gt;100, "Grave",IF(DatosLimpios[[#This Row],[Perdida $ por Usuario]]&gt;40, "Moderada","Leve"))</f>
        <v>Leve</v>
      </c>
      <c r="T1878" s="1" t="str">
        <f t="shared" si="29"/>
        <v>Unknown</v>
      </c>
      <c r="U1878" s="3" t="s">
        <v>25</v>
      </c>
      <c r="V1878" s="3" t="s">
        <v>49</v>
      </c>
      <c r="W1878" s="2">
        <v>5</v>
      </c>
      <c r="X1878" s="2" t="str">
        <f>IF(DatosLimpios[[#This Row],[Incident Resolution Time (in Hours)]]&gt;50,"Tardia",IF(DatosLimpios[[#This Row],[Incident Resolution Time (in Hours)]]&gt;20,"Media","Rapida" ))</f>
        <v>Rapida</v>
      </c>
    </row>
    <row r="1879" spans="1:24" x14ac:dyDescent="0.25">
      <c r="A1879" s="2">
        <v>1893</v>
      </c>
      <c r="B1879" s="3" t="s">
        <v>87</v>
      </c>
      <c r="C18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79" s="1" t="str">
        <f>IFERROR(VLOOKUP(DatosLimpios[[#This Row],[Paises]], TablaRegiones[],2,FALSE), "Otra")</f>
        <v>América</v>
      </c>
      <c r="E1879" s="2">
        <v>2016</v>
      </c>
      <c r="F1879" s="3" t="s">
        <v>39</v>
      </c>
      <c r="G1879" s="2">
        <f xml:space="preserve"> 2025 -DatosLimpios[[#This Row],[Year]]</f>
        <v>9</v>
      </c>
      <c r="H1879" s="1" t="str">
        <f>IF(TRIM(DatosLimpios[[#This Row],[Attack Type]])="","Unknown",PROPER(TRIM(LOWER(DatosLimpios[[#This Row],[Attack Type]]))))</f>
        <v>Ddos</v>
      </c>
      <c r="I1879" s="3" t="s">
        <v>47</v>
      </c>
      <c r="J187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879" s="11">
        <v>2708</v>
      </c>
      <c r="L1879" s="11">
        <f>IF(DatosLimpios[[#This Row],[Financial Loss (in Million $) ]]="",0,ABS(DatosLimpios[[#This Row],[Financial Loss (in Million $) ]]))*1000</f>
        <v>2708000</v>
      </c>
      <c r="M1879" s="11" t="str">
        <f>IF(DatosLimpios[[#This Row],[Perdida economica UNK]]&gt;4000000,"Alta", IF(DatosLimpios[[#This Row],[Perdida economica UNK]]&gt;100000,"Media", "Baja"))</f>
        <v>Media</v>
      </c>
      <c r="N1879" s="18" t="s">
        <v>1927</v>
      </c>
      <c r="O1879" s="3" t="s">
        <v>36</v>
      </c>
      <c r="P1879" s="2">
        <f>IF(DatosLimpios[[#This Row],[Number of Affected Users]]="six hundred",600,VALUE(DatosLimpios[[#This Row],[Number of Affected Users]]))</f>
        <v>551900</v>
      </c>
      <c r="Q1879" s="2">
        <f>IF(DatosLimpios[[#This Row],[Number of Affected Users]]="six hundred",600,VALUE(DatosLimpios[[#This Row],[Number of Affected Users]]))</f>
        <v>551900</v>
      </c>
      <c r="R1879" s="11">
        <f>DatosLimpios[[#This Row],[Perdida economica UNK]] /DatosLimpios[[#This Row],[Nº de Usuarios Afectados]]</f>
        <v>4.9066859938394636</v>
      </c>
      <c r="S1879" s="11" t="str">
        <f>IF(DatosLimpios[[#This Row],[Perdida $ por Usuario]]&gt;100, "Grave",IF(DatosLimpios[[#This Row],[Perdida $ por Usuario]]&gt;40, "Moderada","Leve"))</f>
        <v>Leve</v>
      </c>
      <c r="T1879" s="1" t="str">
        <f t="shared" si="29"/>
        <v>Unknown</v>
      </c>
      <c r="U1879" s="3" t="s">
        <v>34</v>
      </c>
      <c r="V1879" s="3" t="s">
        <v>16</v>
      </c>
      <c r="W1879" s="2">
        <v>17</v>
      </c>
      <c r="X1879" s="2" t="str">
        <f>IF(DatosLimpios[[#This Row],[Incident Resolution Time (in Hours)]]&gt;50,"Tardia",IF(DatosLimpios[[#This Row],[Incident Resolution Time (in Hours)]]&gt;20,"Media","Rapida" ))</f>
        <v>Rapida</v>
      </c>
    </row>
    <row r="1880" spans="1:24" x14ac:dyDescent="0.25">
      <c r="A1880" s="2">
        <v>1894</v>
      </c>
      <c r="B1880" s="3" t="s">
        <v>26</v>
      </c>
      <c r="C18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880" s="1" t="str">
        <f>IFERROR(VLOOKUP(DatosLimpios[[#This Row],[Paises]], TablaRegiones[],2,FALSE), "Otra")</f>
        <v>Europa</v>
      </c>
      <c r="E1880" s="2">
        <v>2021</v>
      </c>
      <c r="F1880" s="3" t="s">
        <v>63</v>
      </c>
      <c r="G1880" s="2">
        <f xml:space="preserve"> 2025 -DatosLimpios[[#This Row],[Year]]</f>
        <v>4</v>
      </c>
      <c r="H1880" s="1" t="str">
        <f>IF(TRIM(DatosLimpios[[#This Row],[Attack Type]])="","Unknown",PROPER(TRIM(LOWER(DatosLimpios[[#This Row],[Attack Type]]))))</f>
        <v>Malware</v>
      </c>
      <c r="I1880" s="3" t="s">
        <v>46</v>
      </c>
      <c r="J18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80" s="11">
        <v>7302</v>
      </c>
      <c r="L1880" s="11">
        <f>IF(DatosLimpios[[#This Row],[Financial Loss (in Million $) ]]="",0,ABS(DatosLimpios[[#This Row],[Financial Loss (in Million $) ]]))*1000</f>
        <v>7302000</v>
      </c>
      <c r="M1880" s="11" t="str">
        <f>IF(DatosLimpios[[#This Row],[Perdida economica UNK]]&gt;4000000,"Alta", IF(DatosLimpios[[#This Row],[Perdida economica UNK]]&gt;100000,"Media", "Baja"))</f>
        <v>Alta</v>
      </c>
      <c r="N1880" s="18" t="s">
        <v>1928</v>
      </c>
      <c r="O1880" s="3" t="s">
        <v>14</v>
      </c>
      <c r="P1880" s="2">
        <f>IF(DatosLimpios[[#This Row],[Number of Affected Users]]="six hundred",600,VALUE(DatosLimpios[[#This Row],[Number of Affected Users]]))</f>
        <v>731722</v>
      </c>
      <c r="Q1880" s="2">
        <f>IF(DatosLimpios[[#This Row],[Number of Affected Users]]="six hundred",600,VALUE(DatosLimpios[[#This Row],[Number of Affected Users]]))</f>
        <v>731722</v>
      </c>
      <c r="R1880" s="11">
        <f>DatosLimpios[[#This Row],[Perdida economica UNK]] /DatosLimpios[[#This Row],[Nº de Usuarios Afectados]]</f>
        <v>9.9791997507250016</v>
      </c>
      <c r="S1880" s="11" t="str">
        <f>IF(DatosLimpios[[#This Row],[Perdida $ por Usuario]]&gt;100, "Grave",IF(DatosLimpios[[#This Row],[Perdida $ por Usuario]]&gt;40, "Moderada","Leve"))</f>
        <v>Leve</v>
      </c>
      <c r="T1880" s="1" t="str">
        <f t="shared" si="29"/>
        <v>Hacker Group</v>
      </c>
      <c r="U1880" s="3" t="s">
        <v>25</v>
      </c>
      <c r="V1880" s="3" t="s">
        <v>16</v>
      </c>
      <c r="W1880" s="2">
        <v>28</v>
      </c>
      <c r="X1880" s="2" t="str">
        <f>IF(DatosLimpios[[#This Row],[Incident Resolution Time (in Hours)]]&gt;50,"Tardia",IF(DatosLimpios[[#This Row],[Incident Resolution Time (in Hours)]]&gt;20,"Media","Rapida" ))</f>
        <v>Media</v>
      </c>
    </row>
    <row r="1881" spans="1:24" x14ac:dyDescent="0.25">
      <c r="A1881" s="2">
        <v>1895</v>
      </c>
      <c r="B1881" s="3" t="s">
        <v>32</v>
      </c>
      <c r="C18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881" s="1" t="str">
        <f>IFERROR(VLOOKUP(DatosLimpios[[#This Row],[Paises]], TablaRegiones[],2,FALSE), "Otra")</f>
        <v>Europa</v>
      </c>
      <c r="E1881" s="2">
        <v>2018</v>
      </c>
      <c r="F1881" s="3" t="s">
        <v>50</v>
      </c>
      <c r="G1881" s="2">
        <f xml:space="preserve"> 2025 -DatosLimpios[[#This Row],[Year]]</f>
        <v>7</v>
      </c>
      <c r="H1881" s="1" t="str">
        <f>IF(TRIM(DatosLimpios[[#This Row],[Attack Type]])="","Unknown",PROPER(TRIM(LOWER(DatosLimpios[[#This Row],[Attack Type]]))))</f>
        <v>Phishing</v>
      </c>
      <c r="I1881" s="3" t="s">
        <v>46</v>
      </c>
      <c r="J188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81" s="11">
        <v>8873</v>
      </c>
      <c r="L1881" s="11">
        <f>IF(DatosLimpios[[#This Row],[Financial Loss (in Million $) ]]="",0,ABS(DatosLimpios[[#This Row],[Financial Loss (in Million $) ]]))*1000</f>
        <v>8873000</v>
      </c>
      <c r="M1881" s="11" t="str">
        <f>IF(DatosLimpios[[#This Row],[Perdida economica UNK]]&gt;4000000,"Alta", IF(DatosLimpios[[#This Row],[Perdida economica UNK]]&gt;100000,"Media", "Baja"))</f>
        <v>Alta</v>
      </c>
      <c r="N1881" s="18" t="s">
        <v>1929</v>
      </c>
      <c r="O1881" s="3" t="s">
        <v>33</v>
      </c>
      <c r="P1881" s="2">
        <f>IF(DatosLimpios[[#This Row],[Number of Affected Users]]="six hundred",600,VALUE(DatosLimpios[[#This Row],[Number of Affected Users]]))</f>
        <v>436597</v>
      </c>
      <c r="Q1881" s="2">
        <f>IF(DatosLimpios[[#This Row],[Number of Affected Users]]="six hundred",600,VALUE(DatosLimpios[[#This Row],[Number of Affected Users]]))</f>
        <v>436597</v>
      </c>
      <c r="R1881" s="11">
        <f>DatosLimpios[[#This Row],[Perdida economica UNK]] /DatosLimpios[[#This Row],[Nº de Usuarios Afectados]]</f>
        <v>20.323089714313198</v>
      </c>
      <c r="S1881" s="11" t="str">
        <f>IF(DatosLimpios[[#This Row],[Perdida $ por Usuario]]&gt;100, "Grave",IF(DatosLimpios[[#This Row],[Perdida $ por Usuario]]&gt;40, "Moderada","Leve"))</f>
        <v>Leve</v>
      </c>
      <c r="T1881" s="1" t="str">
        <f t="shared" si="29"/>
        <v>Insider</v>
      </c>
      <c r="U1881" s="3" t="s">
        <v>15</v>
      </c>
      <c r="V1881" s="3" t="s">
        <v>31</v>
      </c>
      <c r="W1881" s="2">
        <v>33</v>
      </c>
      <c r="X1881" s="2" t="str">
        <f>IF(DatosLimpios[[#This Row],[Incident Resolution Time (in Hours)]]&gt;50,"Tardia",IF(DatosLimpios[[#This Row],[Incident Resolution Time (in Hours)]]&gt;20,"Media","Rapida" ))</f>
        <v>Media</v>
      </c>
    </row>
    <row r="1882" spans="1:24" x14ac:dyDescent="0.25">
      <c r="A1882" s="2">
        <v>1896</v>
      </c>
      <c r="B1882" s="3" t="s">
        <v>41</v>
      </c>
      <c r="C18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882" s="1" t="str">
        <f>IFERROR(VLOOKUP(DatosLimpios[[#This Row],[Paises]], TablaRegiones[],2,FALSE), "Otra")</f>
        <v>Europa</v>
      </c>
      <c r="E1882" s="2">
        <v>2020</v>
      </c>
      <c r="F1882" s="3" t="s">
        <v>39</v>
      </c>
      <c r="G1882" s="2">
        <f xml:space="preserve"> 2025 -DatosLimpios[[#This Row],[Year]]</f>
        <v>5</v>
      </c>
      <c r="H1882" s="1" t="str">
        <f>IF(TRIM(DatosLimpios[[#This Row],[Attack Type]])="","Unknown",PROPER(TRIM(LOWER(DatosLimpios[[#This Row],[Attack Type]]))))</f>
        <v>Ddos</v>
      </c>
      <c r="I1882" s="3" t="s">
        <v>12</v>
      </c>
      <c r="J188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82" s="11">
        <v>1635</v>
      </c>
      <c r="L1882" s="11">
        <f>IF(DatosLimpios[[#This Row],[Financial Loss (in Million $) ]]="",0,ABS(DatosLimpios[[#This Row],[Financial Loss (in Million $) ]]))*1000</f>
        <v>1635000</v>
      </c>
      <c r="M1882" s="11" t="str">
        <f>IF(DatosLimpios[[#This Row],[Perdida economica UNK]]&gt;4000000,"Alta", IF(DatosLimpios[[#This Row],[Perdida economica UNK]]&gt;100000,"Media", "Baja"))</f>
        <v>Media</v>
      </c>
      <c r="N1882" s="18" t="s">
        <v>1930</v>
      </c>
      <c r="O1882" s="3" t="s">
        <v>33</v>
      </c>
      <c r="P1882" s="2">
        <f>IF(DatosLimpios[[#This Row],[Number of Affected Users]]="six hundred",600,VALUE(DatosLimpios[[#This Row],[Number of Affected Users]]))</f>
        <v>728830</v>
      </c>
      <c r="Q1882" s="2">
        <f>IF(DatosLimpios[[#This Row],[Number of Affected Users]]="six hundred",600,VALUE(DatosLimpios[[#This Row],[Number of Affected Users]]))</f>
        <v>728830</v>
      </c>
      <c r="R1882" s="11">
        <f>DatosLimpios[[#This Row],[Perdida economica UNK]] /DatosLimpios[[#This Row],[Nº de Usuarios Afectados]]</f>
        <v>2.2433214878641108</v>
      </c>
      <c r="S1882" s="11" t="str">
        <f>IF(DatosLimpios[[#This Row],[Perdida $ por Usuario]]&gt;100, "Grave",IF(DatosLimpios[[#This Row],[Perdida $ por Usuario]]&gt;40, "Moderada","Leve"))</f>
        <v>Leve</v>
      </c>
      <c r="T1882" s="1" t="str">
        <f t="shared" si="29"/>
        <v>Insider</v>
      </c>
      <c r="U1882" s="3" t="s">
        <v>52</v>
      </c>
      <c r="V1882" s="3" t="s">
        <v>31</v>
      </c>
      <c r="W1882" s="2">
        <v>45</v>
      </c>
      <c r="X1882" s="2" t="str">
        <f>IF(DatosLimpios[[#This Row],[Incident Resolution Time (in Hours)]]&gt;50,"Tardia",IF(DatosLimpios[[#This Row],[Incident Resolution Time (in Hours)]]&gt;20,"Media","Rapida" ))</f>
        <v>Media</v>
      </c>
    </row>
    <row r="1883" spans="1:24" x14ac:dyDescent="0.25">
      <c r="A1883" s="2">
        <v>1897</v>
      </c>
      <c r="B1883" s="3" t="s">
        <v>87</v>
      </c>
      <c r="C18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83" s="1" t="str">
        <f>IFERROR(VLOOKUP(DatosLimpios[[#This Row],[Paises]], TablaRegiones[],2,FALSE), "Otra")</f>
        <v>América</v>
      </c>
      <c r="E1883" s="2">
        <v>2022</v>
      </c>
      <c r="F1883" s="3" t="s">
        <v>17</v>
      </c>
      <c r="G1883" s="2">
        <f xml:space="preserve"> 2025 -DatosLimpios[[#This Row],[Year]]</f>
        <v>3</v>
      </c>
      <c r="H1883" s="1" t="str">
        <f>IF(TRIM(DatosLimpios[[#This Row],[Attack Type]])="","Unknown",PROPER(TRIM(LOWER(DatosLimpios[[#This Row],[Attack Type]]))))</f>
        <v>Ransomware</v>
      </c>
      <c r="I1883" s="3" t="s">
        <v>23</v>
      </c>
      <c r="J188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83" s="11">
        <v>8561</v>
      </c>
      <c r="L1883" s="11">
        <f>IF(DatosLimpios[[#This Row],[Financial Loss (in Million $) ]]="",0,ABS(DatosLimpios[[#This Row],[Financial Loss (in Million $) ]]))*1000</f>
        <v>8561000</v>
      </c>
      <c r="M1883" s="11" t="str">
        <f>IF(DatosLimpios[[#This Row],[Perdida economica UNK]]&gt;4000000,"Alta", IF(DatosLimpios[[#This Row],[Perdida economica UNK]]&gt;100000,"Media", "Baja"))</f>
        <v>Alta</v>
      </c>
      <c r="N1883" s="18" t="s">
        <v>1931</v>
      </c>
      <c r="O1883" s="3" t="s">
        <v>14</v>
      </c>
      <c r="P1883" s="2">
        <f>IF(DatosLimpios[[#This Row],[Number of Affected Users]]="six hundred",600,VALUE(DatosLimpios[[#This Row],[Number of Affected Users]]))</f>
        <v>826018</v>
      </c>
      <c r="Q1883" s="2">
        <f>IF(DatosLimpios[[#This Row],[Number of Affected Users]]="six hundred",600,VALUE(DatosLimpios[[#This Row],[Number of Affected Users]]))</f>
        <v>826018</v>
      </c>
      <c r="R1883" s="11">
        <f>DatosLimpios[[#This Row],[Perdida economica UNK]] /DatosLimpios[[#This Row],[Nº de Usuarios Afectados]]</f>
        <v>10.364180925839388</v>
      </c>
      <c r="S1883" s="11" t="str">
        <f>IF(DatosLimpios[[#This Row],[Perdida $ por Usuario]]&gt;100, "Grave",IF(DatosLimpios[[#This Row],[Perdida $ por Usuario]]&gt;40, "Moderada","Leve"))</f>
        <v>Leve</v>
      </c>
      <c r="T1883" s="1" t="str">
        <f t="shared" si="29"/>
        <v>Hacker Group</v>
      </c>
      <c r="U1883" s="3" t="s">
        <v>25</v>
      </c>
      <c r="V1883" s="3" t="s">
        <v>49</v>
      </c>
      <c r="W1883" s="2">
        <v>24</v>
      </c>
      <c r="X1883" s="2" t="str">
        <f>IF(DatosLimpios[[#This Row],[Incident Resolution Time (in Hours)]]&gt;50,"Tardia",IF(DatosLimpios[[#This Row],[Incident Resolution Time (in Hours)]]&gt;20,"Media","Rapida" ))</f>
        <v>Media</v>
      </c>
    </row>
    <row r="1884" spans="1:24" x14ac:dyDescent="0.25">
      <c r="A1884" s="2">
        <v>1898</v>
      </c>
      <c r="B1884" s="3" t="s">
        <v>60</v>
      </c>
      <c r="C18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884" s="1" t="str">
        <f>IFERROR(VLOOKUP(DatosLimpios[[#This Row],[Paises]], TablaRegiones[],2,FALSE), "Otra")</f>
        <v>Asia</v>
      </c>
      <c r="E1884" s="2">
        <v>2020</v>
      </c>
      <c r="F1884" s="3" t="s">
        <v>17</v>
      </c>
      <c r="G1884" s="2">
        <f xml:space="preserve"> 2025 -DatosLimpios[[#This Row],[Year]]</f>
        <v>5</v>
      </c>
      <c r="H1884" s="1" t="str">
        <f>IF(TRIM(DatosLimpios[[#This Row],[Attack Type]])="","Unknown",PROPER(TRIM(LOWER(DatosLimpios[[#This Row],[Attack Type]]))))</f>
        <v>Ransomware</v>
      </c>
      <c r="I1884" s="3" t="s">
        <v>27</v>
      </c>
      <c r="J188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84" s="11">
        <v>7661</v>
      </c>
      <c r="L1884" s="11">
        <f>IF(DatosLimpios[[#This Row],[Financial Loss (in Million $) ]]="",0,ABS(DatosLimpios[[#This Row],[Financial Loss (in Million $) ]]))*1000</f>
        <v>7661000</v>
      </c>
      <c r="M1884" s="11" t="str">
        <f>IF(DatosLimpios[[#This Row],[Perdida economica UNK]]&gt;4000000,"Alta", IF(DatosLimpios[[#This Row],[Perdida economica UNK]]&gt;100000,"Media", "Baja"))</f>
        <v>Alta</v>
      </c>
      <c r="N1884" s="18" t="s">
        <v>1932</v>
      </c>
      <c r="O1884" s="3" t="s">
        <v>33</v>
      </c>
      <c r="P1884" s="2">
        <f>IF(DatosLimpios[[#This Row],[Number of Affected Users]]="six hundred",600,VALUE(DatosLimpios[[#This Row],[Number of Affected Users]]))</f>
        <v>791323</v>
      </c>
      <c r="Q1884" s="2">
        <f>IF(DatosLimpios[[#This Row],[Number of Affected Users]]="six hundred",600,VALUE(DatosLimpios[[#This Row],[Number of Affected Users]]))</f>
        <v>791323</v>
      </c>
      <c r="R1884" s="11">
        <f>DatosLimpios[[#This Row],[Perdida economica UNK]] /DatosLimpios[[#This Row],[Nº de Usuarios Afectados]]</f>
        <v>9.681255315465366</v>
      </c>
      <c r="S1884" s="11" t="str">
        <f>IF(DatosLimpios[[#This Row],[Perdida $ por Usuario]]&gt;100, "Grave",IF(DatosLimpios[[#This Row],[Perdida $ por Usuario]]&gt;40, "Moderada","Leve"))</f>
        <v>Leve</v>
      </c>
      <c r="T1884" s="1" t="str">
        <f t="shared" si="29"/>
        <v>Insider</v>
      </c>
      <c r="U1884" s="3" t="s">
        <v>15</v>
      </c>
      <c r="V1884" s="3" t="s">
        <v>57</v>
      </c>
      <c r="W1884" s="2">
        <v>40</v>
      </c>
      <c r="X1884" s="2" t="str">
        <f>IF(DatosLimpios[[#This Row],[Incident Resolution Time (in Hours)]]&gt;50,"Tardia",IF(DatosLimpios[[#This Row],[Incident Resolution Time (in Hours)]]&gt;20,"Media","Rapida" ))</f>
        <v>Media</v>
      </c>
    </row>
    <row r="1885" spans="1:24" x14ac:dyDescent="0.25">
      <c r="A1885" s="2">
        <v>1899</v>
      </c>
      <c r="B1885" s="3" t="s">
        <v>87</v>
      </c>
      <c r="C18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85" s="1" t="str">
        <f>IFERROR(VLOOKUP(DatosLimpios[[#This Row],[Paises]], TablaRegiones[],2,FALSE), "Otra")</f>
        <v>América</v>
      </c>
      <c r="E1885" s="2">
        <v>2015</v>
      </c>
      <c r="F1885" s="3" t="s">
        <v>42</v>
      </c>
      <c r="G1885" s="2">
        <f xml:space="preserve"> 2025 -DatosLimpios[[#This Row],[Year]]</f>
        <v>10</v>
      </c>
      <c r="H1885" s="1" t="str">
        <f>IF(TRIM(DatosLimpios[[#This Row],[Attack Type]])="","Unknown",PROPER(TRIM(LOWER(DatosLimpios[[#This Row],[Attack Type]]))))</f>
        <v>Sql Injection</v>
      </c>
      <c r="I1885" s="3" t="s">
        <v>46</v>
      </c>
      <c r="J188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85" s="11">
        <v>4277</v>
      </c>
      <c r="L1885" s="11">
        <f>IF(DatosLimpios[[#This Row],[Financial Loss (in Million $) ]]="",0,ABS(DatosLimpios[[#This Row],[Financial Loss (in Million $) ]]))*1000</f>
        <v>4277000</v>
      </c>
      <c r="M1885" s="11" t="str">
        <f>IF(DatosLimpios[[#This Row],[Perdida economica UNK]]&gt;4000000,"Alta", IF(DatosLimpios[[#This Row],[Perdida economica UNK]]&gt;100000,"Media", "Baja"))</f>
        <v>Alta</v>
      </c>
      <c r="N1885" s="18" t="s">
        <v>1933</v>
      </c>
      <c r="O1885" s="3" t="s">
        <v>33</v>
      </c>
      <c r="P1885" s="2">
        <f>IF(DatosLimpios[[#This Row],[Number of Affected Users]]="six hundred",600,VALUE(DatosLimpios[[#This Row],[Number of Affected Users]]))</f>
        <v>117454</v>
      </c>
      <c r="Q1885" s="2">
        <f>IF(DatosLimpios[[#This Row],[Number of Affected Users]]="six hundred",600,VALUE(DatosLimpios[[#This Row],[Number of Affected Users]]))</f>
        <v>117454</v>
      </c>
      <c r="R1885" s="11">
        <f>DatosLimpios[[#This Row],[Perdida economica UNK]] /DatosLimpios[[#This Row],[Nº de Usuarios Afectados]]</f>
        <v>36.414255793757555</v>
      </c>
      <c r="S1885" s="11" t="str">
        <f>IF(DatosLimpios[[#This Row],[Perdida $ por Usuario]]&gt;100, "Grave",IF(DatosLimpios[[#This Row],[Perdida $ por Usuario]]&gt;40, "Moderada","Leve"))</f>
        <v>Leve</v>
      </c>
      <c r="T1885" s="1" t="str">
        <f t="shared" si="29"/>
        <v>Insider</v>
      </c>
      <c r="U1885" s="3" t="s">
        <v>15</v>
      </c>
      <c r="V1885" s="3" t="s">
        <v>49</v>
      </c>
      <c r="W1885" s="2">
        <v>19</v>
      </c>
      <c r="X1885" s="2" t="str">
        <f>IF(DatosLimpios[[#This Row],[Incident Resolution Time (in Hours)]]&gt;50,"Tardia",IF(DatosLimpios[[#This Row],[Incident Resolution Time (in Hours)]]&gt;20,"Media","Rapida" ))</f>
        <v>Rapida</v>
      </c>
    </row>
    <row r="1886" spans="1:24" x14ac:dyDescent="0.25">
      <c r="A1886" s="2">
        <v>1900</v>
      </c>
      <c r="B1886" s="3" t="s">
        <v>71</v>
      </c>
      <c r="C18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86" s="1" t="str">
        <f>IFERROR(VLOOKUP(DatosLimpios[[#This Row],[Paises]], TablaRegiones[],2,FALSE), "Otra")</f>
        <v>Asia</v>
      </c>
      <c r="E1886" s="2">
        <v>2023</v>
      </c>
      <c r="F1886" s="3" t="s">
        <v>17</v>
      </c>
      <c r="G1886" s="2">
        <f xml:space="preserve"> 2025 -DatosLimpios[[#This Row],[Year]]</f>
        <v>2</v>
      </c>
      <c r="H1886" s="1" t="str">
        <f>IF(TRIM(DatosLimpios[[#This Row],[Attack Type]])="","Unknown",PROPER(TRIM(LOWER(DatosLimpios[[#This Row],[Attack Type]]))))</f>
        <v>Ransomware</v>
      </c>
      <c r="I1886" s="3" t="s">
        <v>18</v>
      </c>
      <c r="J188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86" s="11">
        <v>953</v>
      </c>
      <c r="L1886" s="11">
        <f>IF(DatosLimpios[[#This Row],[Financial Loss (in Million $) ]]="",0,ABS(DatosLimpios[[#This Row],[Financial Loss (in Million $) ]]))*1000</f>
        <v>953000</v>
      </c>
      <c r="M1886" s="11" t="str">
        <f>IF(DatosLimpios[[#This Row],[Perdida economica UNK]]&gt;4000000,"Alta", IF(DatosLimpios[[#This Row],[Perdida economica UNK]]&gt;100000,"Media", "Baja"))</f>
        <v>Media</v>
      </c>
      <c r="N1886" s="18" t="s">
        <v>1934</v>
      </c>
      <c r="O1886" s="3" t="s">
        <v>14</v>
      </c>
      <c r="P1886" s="2">
        <f>IF(DatosLimpios[[#This Row],[Number of Affected Users]]="six hundred",600,VALUE(DatosLimpios[[#This Row],[Number of Affected Users]]))</f>
        <v>986882</v>
      </c>
      <c r="Q1886" s="2">
        <f>IF(DatosLimpios[[#This Row],[Number of Affected Users]]="six hundred",600,VALUE(DatosLimpios[[#This Row],[Number of Affected Users]]))</f>
        <v>986882</v>
      </c>
      <c r="R1886" s="11">
        <f>DatosLimpios[[#This Row],[Perdida economica UNK]] /DatosLimpios[[#This Row],[Nº de Usuarios Afectados]]</f>
        <v>0.96566762794336103</v>
      </c>
      <c r="S1886" s="11" t="str">
        <f>IF(DatosLimpios[[#This Row],[Perdida $ por Usuario]]&gt;100, "Grave",IF(DatosLimpios[[#This Row],[Perdida $ por Usuario]]&gt;40, "Moderada","Leve"))</f>
        <v>Leve</v>
      </c>
      <c r="T1886" s="1" t="str">
        <f t="shared" si="29"/>
        <v>Hacker Group</v>
      </c>
      <c r="U1886" s="3" t="s">
        <v>25</v>
      </c>
      <c r="V1886" s="3" t="s">
        <v>57</v>
      </c>
      <c r="W1886" s="2">
        <v>45</v>
      </c>
      <c r="X1886" s="2" t="str">
        <f>IF(DatosLimpios[[#This Row],[Incident Resolution Time (in Hours)]]&gt;50,"Tardia",IF(DatosLimpios[[#This Row],[Incident Resolution Time (in Hours)]]&gt;20,"Media","Rapida" ))</f>
        <v>Media</v>
      </c>
    </row>
    <row r="1887" spans="1:24" x14ac:dyDescent="0.25">
      <c r="A1887" s="2">
        <v>1901</v>
      </c>
      <c r="B1887" s="3" t="s">
        <v>41</v>
      </c>
      <c r="C18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887" s="1" t="str">
        <f>IFERROR(VLOOKUP(DatosLimpios[[#This Row],[Paises]], TablaRegiones[],2,FALSE), "Otra")</f>
        <v>Europa</v>
      </c>
      <c r="E1887" s="2">
        <v>2016</v>
      </c>
      <c r="F1887" s="3" t="s">
        <v>50</v>
      </c>
      <c r="G1887" s="2">
        <f xml:space="preserve"> 2025 -DatosLimpios[[#This Row],[Year]]</f>
        <v>9</v>
      </c>
      <c r="H1887" s="1" t="str">
        <f>IF(TRIM(DatosLimpios[[#This Row],[Attack Type]])="","Unknown",PROPER(TRIM(LOWER(DatosLimpios[[#This Row],[Attack Type]]))))</f>
        <v>Phishing</v>
      </c>
      <c r="I1887" s="3" t="s">
        <v>23</v>
      </c>
      <c r="J188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87" s="11">
        <v>7812</v>
      </c>
      <c r="L1887" s="11">
        <f>IF(DatosLimpios[[#This Row],[Financial Loss (in Million $) ]]="",0,ABS(DatosLimpios[[#This Row],[Financial Loss (in Million $) ]]))*1000</f>
        <v>7812000</v>
      </c>
      <c r="M1887" s="11" t="str">
        <f>IF(DatosLimpios[[#This Row],[Perdida economica UNK]]&gt;4000000,"Alta", IF(DatosLimpios[[#This Row],[Perdida economica UNK]]&gt;100000,"Media", "Baja"))</f>
        <v>Alta</v>
      </c>
      <c r="N1887" s="18" t="s">
        <v>1935</v>
      </c>
      <c r="O1887" s="3" t="s">
        <v>36</v>
      </c>
      <c r="P1887" s="2">
        <f>IF(DatosLimpios[[#This Row],[Number of Affected Users]]="six hundred",600,VALUE(DatosLimpios[[#This Row],[Number of Affected Users]]))</f>
        <v>770227</v>
      </c>
      <c r="Q1887" s="2">
        <f>IF(DatosLimpios[[#This Row],[Number of Affected Users]]="six hundred",600,VALUE(DatosLimpios[[#This Row],[Number of Affected Users]]))</f>
        <v>770227</v>
      </c>
      <c r="R1887" s="11">
        <f>DatosLimpios[[#This Row],[Perdida economica UNK]] /DatosLimpios[[#This Row],[Nº de Usuarios Afectados]]</f>
        <v>10.142464494233518</v>
      </c>
      <c r="S1887" s="11" t="str">
        <f>IF(DatosLimpios[[#This Row],[Perdida $ por Usuario]]&gt;100, "Grave",IF(DatosLimpios[[#This Row],[Perdida $ por Usuario]]&gt;40, "Moderada","Leve"))</f>
        <v>Leve</v>
      </c>
      <c r="T1887" s="1" t="str">
        <f t="shared" si="29"/>
        <v>Unknown</v>
      </c>
      <c r="U1887" s="3" t="s">
        <v>52</v>
      </c>
      <c r="V1887" s="3" t="s">
        <v>37</v>
      </c>
      <c r="W1887" s="2">
        <v>20</v>
      </c>
      <c r="X1887" s="2" t="str">
        <f>IF(DatosLimpios[[#This Row],[Incident Resolution Time (in Hours)]]&gt;50,"Tardia",IF(DatosLimpios[[#This Row],[Incident Resolution Time (in Hours)]]&gt;20,"Media","Rapida" ))</f>
        <v>Rapida</v>
      </c>
    </row>
    <row r="1888" spans="1:24" x14ac:dyDescent="0.25">
      <c r="A1888" s="2">
        <v>1902</v>
      </c>
      <c r="B1888" s="3" t="s">
        <v>10</v>
      </c>
      <c r="C18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88" s="1" t="str">
        <f>IFERROR(VLOOKUP(DatosLimpios[[#This Row],[Paises]], TablaRegiones[],2,FALSE), "Otra")</f>
        <v>Asia</v>
      </c>
      <c r="E1888" s="2">
        <v>2024</v>
      </c>
      <c r="F1888" s="3" t="s">
        <v>42</v>
      </c>
      <c r="G1888" s="2">
        <f xml:space="preserve"> 2025 -DatosLimpios[[#This Row],[Year]]</f>
        <v>1</v>
      </c>
      <c r="H1888" s="1" t="str">
        <f>IF(TRIM(DatosLimpios[[#This Row],[Attack Type]])="","Unknown",PROPER(TRIM(LOWER(DatosLimpios[[#This Row],[Attack Type]]))))</f>
        <v>Sql Injection</v>
      </c>
      <c r="I1888" s="3" t="s">
        <v>69</v>
      </c>
      <c r="J188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888" s="11">
        <v>2133</v>
      </c>
      <c r="L1888" s="11">
        <f>IF(DatosLimpios[[#This Row],[Financial Loss (in Million $) ]]="",0,ABS(DatosLimpios[[#This Row],[Financial Loss (in Million $) ]]))*1000</f>
        <v>2133000</v>
      </c>
      <c r="M1888" s="11" t="str">
        <f>IF(DatosLimpios[[#This Row],[Perdida economica UNK]]&gt;4000000,"Alta", IF(DatosLimpios[[#This Row],[Perdida economica UNK]]&gt;100000,"Media", "Baja"))</f>
        <v>Media</v>
      </c>
      <c r="N1888" s="18" t="s">
        <v>1936</v>
      </c>
      <c r="O1888" s="3" t="s">
        <v>29</v>
      </c>
      <c r="P1888" s="2">
        <f>IF(DatosLimpios[[#This Row],[Number of Affected Users]]="six hundred",600,VALUE(DatosLimpios[[#This Row],[Number of Affected Users]]))</f>
        <v>997411</v>
      </c>
      <c r="Q1888" s="2">
        <f>IF(DatosLimpios[[#This Row],[Number of Affected Users]]="six hundred",600,VALUE(DatosLimpios[[#This Row],[Number of Affected Users]]))</f>
        <v>997411</v>
      </c>
      <c r="R1888" s="11">
        <f>DatosLimpios[[#This Row],[Perdida economica UNK]] /DatosLimpios[[#This Row],[Nº de Usuarios Afectados]]</f>
        <v>2.1385366714423641</v>
      </c>
      <c r="S1888" s="11" t="str">
        <f>IF(DatosLimpios[[#This Row],[Perdida $ por Usuario]]&gt;100, "Grave",IF(DatosLimpios[[#This Row],[Perdida $ por Usuario]]&gt;40, "Moderada","Leve"))</f>
        <v>Leve</v>
      </c>
      <c r="T1888" s="1" t="str">
        <f t="shared" si="29"/>
        <v>Nation-state</v>
      </c>
      <c r="U1888" s="3" t="s">
        <v>34</v>
      </c>
      <c r="V1888" s="3" t="s">
        <v>37</v>
      </c>
      <c r="W1888" s="2">
        <v>25</v>
      </c>
      <c r="X1888" s="2" t="str">
        <f>IF(DatosLimpios[[#This Row],[Incident Resolution Time (in Hours)]]&gt;50,"Tardia",IF(DatosLimpios[[#This Row],[Incident Resolution Time (in Hours)]]&gt;20,"Media","Rapida" ))</f>
        <v>Media</v>
      </c>
    </row>
    <row r="1889" spans="1:24" x14ac:dyDescent="0.25">
      <c r="A1889" s="2">
        <v>1903</v>
      </c>
      <c r="B1889" s="3" t="s">
        <v>71</v>
      </c>
      <c r="C18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889" s="1" t="str">
        <f>IFERROR(VLOOKUP(DatosLimpios[[#This Row],[Paises]], TablaRegiones[],2,FALSE), "Otra")</f>
        <v>Asia</v>
      </c>
      <c r="E1889" s="2">
        <v>2020</v>
      </c>
      <c r="F1889" s="3" t="s">
        <v>63</v>
      </c>
      <c r="G1889" s="2">
        <f xml:space="preserve"> 2025 -DatosLimpios[[#This Row],[Year]]</f>
        <v>5</v>
      </c>
      <c r="H1889" s="1" t="str">
        <f>IF(TRIM(DatosLimpios[[#This Row],[Attack Type]])="","Unknown",PROPER(TRIM(LOWER(DatosLimpios[[#This Row],[Attack Type]]))))</f>
        <v>Malware</v>
      </c>
      <c r="I1889" s="3" t="s">
        <v>12</v>
      </c>
      <c r="J188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89" s="11">
        <v>6693</v>
      </c>
      <c r="L1889" s="11">
        <f>IF(DatosLimpios[[#This Row],[Financial Loss (in Million $) ]]="",0,ABS(DatosLimpios[[#This Row],[Financial Loss (in Million $) ]]))*1000</f>
        <v>6693000</v>
      </c>
      <c r="M1889" s="11" t="str">
        <f>IF(DatosLimpios[[#This Row],[Perdida economica UNK]]&gt;4000000,"Alta", IF(DatosLimpios[[#This Row],[Perdida economica UNK]]&gt;100000,"Media", "Baja"))</f>
        <v>Alta</v>
      </c>
      <c r="N1889" s="18" t="s">
        <v>1937</v>
      </c>
      <c r="O1889" s="3" t="s">
        <v>14</v>
      </c>
      <c r="P1889" s="2">
        <f>IF(DatosLimpios[[#This Row],[Number of Affected Users]]="six hundred",600,VALUE(DatosLimpios[[#This Row],[Number of Affected Users]]))</f>
        <v>640603</v>
      </c>
      <c r="Q1889" s="2">
        <f>IF(DatosLimpios[[#This Row],[Number of Affected Users]]="six hundred",600,VALUE(DatosLimpios[[#This Row],[Number of Affected Users]]))</f>
        <v>640603</v>
      </c>
      <c r="R1889" s="11">
        <f>DatosLimpios[[#This Row],[Perdida economica UNK]] /DatosLimpios[[#This Row],[Nº de Usuarios Afectados]]</f>
        <v>10.447968554627437</v>
      </c>
      <c r="S1889" s="11" t="str">
        <f>IF(DatosLimpios[[#This Row],[Perdida $ por Usuario]]&gt;100, "Grave",IF(DatosLimpios[[#This Row],[Perdida $ por Usuario]]&gt;40, "Moderada","Leve"))</f>
        <v>Leve</v>
      </c>
      <c r="T1889" s="1" t="str">
        <f t="shared" si="29"/>
        <v>Hacker Group</v>
      </c>
      <c r="U1889" s="3" t="s">
        <v>15</v>
      </c>
      <c r="V1889" s="3" t="s">
        <v>16</v>
      </c>
      <c r="W1889" s="2">
        <v>23</v>
      </c>
      <c r="X1889" s="2" t="str">
        <f>IF(DatosLimpios[[#This Row],[Incident Resolution Time (in Hours)]]&gt;50,"Tardia",IF(DatosLimpios[[#This Row],[Incident Resolution Time (in Hours)]]&gt;20,"Media","Rapida" ))</f>
        <v>Media</v>
      </c>
    </row>
    <row r="1890" spans="1:24" x14ac:dyDescent="0.25">
      <c r="A1890" s="2">
        <v>1904</v>
      </c>
      <c r="B1890" s="3" t="s">
        <v>66</v>
      </c>
      <c r="C18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90" s="1" t="str">
        <f>IFERROR(VLOOKUP(DatosLimpios[[#This Row],[Paises]], TablaRegiones[],2,FALSE), "Otra")</f>
        <v>América</v>
      </c>
      <c r="E1890" s="2">
        <v>2024</v>
      </c>
      <c r="F1890" s="3" t="s">
        <v>50</v>
      </c>
      <c r="G1890" s="2">
        <f xml:space="preserve"> 2025 -DatosLimpios[[#This Row],[Year]]</f>
        <v>1</v>
      </c>
      <c r="H1890" s="1" t="str">
        <f>IF(TRIM(DatosLimpios[[#This Row],[Attack Type]])="","Unknown",PROPER(TRIM(LOWER(DatosLimpios[[#This Row],[Attack Type]]))))</f>
        <v>Phishing</v>
      </c>
      <c r="I1890" s="3" t="s">
        <v>27</v>
      </c>
      <c r="J189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90" s="11">
        <v>8154</v>
      </c>
      <c r="L1890" s="11">
        <f>IF(DatosLimpios[[#This Row],[Financial Loss (in Million $) ]]="",0,ABS(DatosLimpios[[#This Row],[Financial Loss (in Million $) ]]))*1000</f>
        <v>8154000</v>
      </c>
      <c r="M1890" s="11" t="str">
        <f>IF(DatosLimpios[[#This Row],[Perdida economica UNK]]&gt;4000000,"Alta", IF(DatosLimpios[[#This Row],[Perdida economica UNK]]&gt;100000,"Media", "Baja"))</f>
        <v>Alta</v>
      </c>
      <c r="N1890" s="18" t="s">
        <v>1938</v>
      </c>
      <c r="O1890" s="3" t="s">
        <v>14</v>
      </c>
      <c r="P1890" s="2">
        <f>IF(DatosLimpios[[#This Row],[Number of Affected Users]]="six hundred",600,VALUE(DatosLimpios[[#This Row],[Number of Affected Users]]))</f>
        <v>499671</v>
      </c>
      <c r="Q1890" s="2">
        <f>IF(DatosLimpios[[#This Row],[Number of Affected Users]]="six hundred",600,VALUE(DatosLimpios[[#This Row],[Number of Affected Users]]))</f>
        <v>499671</v>
      </c>
      <c r="R1890" s="11">
        <f>DatosLimpios[[#This Row],[Perdida economica UNK]] /DatosLimpios[[#This Row],[Nº de Usuarios Afectados]]</f>
        <v>16.318737729425962</v>
      </c>
      <c r="S1890" s="11" t="str">
        <f>IF(DatosLimpios[[#This Row],[Perdida $ por Usuario]]&gt;100, "Grave",IF(DatosLimpios[[#This Row],[Perdida $ por Usuario]]&gt;40, "Moderada","Leve"))</f>
        <v>Leve</v>
      </c>
      <c r="T1890" s="1" t="str">
        <f t="shared" si="29"/>
        <v>Hacker Group</v>
      </c>
      <c r="U1890" s="3" t="s">
        <v>25</v>
      </c>
      <c r="V1890" s="3" t="s">
        <v>16</v>
      </c>
      <c r="W1890" s="2">
        <v>4</v>
      </c>
      <c r="X1890" s="2" t="str">
        <f>IF(DatosLimpios[[#This Row],[Incident Resolution Time (in Hours)]]&gt;50,"Tardia",IF(DatosLimpios[[#This Row],[Incident Resolution Time (in Hours)]]&gt;20,"Media","Rapida" ))</f>
        <v>Rapida</v>
      </c>
    </row>
    <row r="1891" spans="1:24" x14ac:dyDescent="0.25">
      <c r="A1891" s="2">
        <v>1905</v>
      </c>
      <c r="B1891" s="3" t="s">
        <v>45</v>
      </c>
      <c r="C18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891" s="1" t="str">
        <f>IFERROR(VLOOKUP(DatosLimpios[[#This Row],[Paises]], TablaRegiones[],2,FALSE), "Otra")</f>
        <v>Asia</v>
      </c>
      <c r="E1891" s="2">
        <v>2020</v>
      </c>
      <c r="F1891" s="3" t="s">
        <v>50</v>
      </c>
      <c r="G1891" s="2">
        <f xml:space="preserve"> 2025 -DatosLimpios[[#This Row],[Year]]</f>
        <v>5</v>
      </c>
      <c r="H1891" s="1" t="str">
        <f>IF(TRIM(DatosLimpios[[#This Row],[Attack Type]])="","Unknown",PROPER(TRIM(LOWER(DatosLimpios[[#This Row],[Attack Type]]))))</f>
        <v>Phishing</v>
      </c>
      <c r="I1891" s="3" t="s">
        <v>18</v>
      </c>
      <c r="J189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91" s="11">
        <v>1264</v>
      </c>
      <c r="L1891" s="11">
        <f>IF(DatosLimpios[[#This Row],[Financial Loss (in Million $) ]]="",0,ABS(DatosLimpios[[#This Row],[Financial Loss (in Million $) ]]))*1000</f>
        <v>1264000</v>
      </c>
      <c r="M1891" s="11" t="str">
        <f>IF(DatosLimpios[[#This Row],[Perdida economica UNK]]&gt;4000000,"Alta", IF(DatosLimpios[[#This Row],[Perdida economica UNK]]&gt;100000,"Media", "Baja"))</f>
        <v>Media</v>
      </c>
      <c r="N1891" s="18" t="s">
        <v>1939</v>
      </c>
      <c r="O1891" s="3" t="s">
        <v>29</v>
      </c>
      <c r="P1891" s="2">
        <f>IF(DatosLimpios[[#This Row],[Number of Affected Users]]="six hundred",600,VALUE(DatosLimpios[[#This Row],[Number of Affected Users]]))</f>
        <v>805905</v>
      </c>
      <c r="Q1891" s="2">
        <f>IF(DatosLimpios[[#This Row],[Number of Affected Users]]="six hundred",600,VALUE(DatosLimpios[[#This Row],[Number of Affected Users]]))</f>
        <v>805905</v>
      </c>
      <c r="R1891" s="11">
        <f>DatosLimpios[[#This Row],[Perdida economica UNK]] /DatosLimpios[[#This Row],[Nº de Usuarios Afectados]]</f>
        <v>1.5684230771617003</v>
      </c>
      <c r="S1891" s="11" t="str">
        <f>IF(DatosLimpios[[#This Row],[Perdida $ por Usuario]]&gt;100, "Grave",IF(DatosLimpios[[#This Row],[Perdida $ por Usuario]]&gt;40, "Moderada","Leve"))</f>
        <v>Leve</v>
      </c>
      <c r="T1891" s="1" t="str">
        <f t="shared" si="29"/>
        <v>Nation-state</v>
      </c>
      <c r="U1891" s="3" t="s">
        <v>34</v>
      </c>
      <c r="V1891" s="3" t="s">
        <v>49</v>
      </c>
      <c r="W1891" s="2">
        <v>54</v>
      </c>
      <c r="X1891" s="2" t="str">
        <f>IF(DatosLimpios[[#This Row],[Incident Resolution Time (in Hours)]]&gt;50,"Tardia",IF(DatosLimpios[[#This Row],[Incident Resolution Time (in Hours)]]&gt;20,"Media","Rapida" ))</f>
        <v>Tardia</v>
      </c>
    </row>
    <row r="1892" spans="1:24" x14ac:dyDescent="0.25">
      <c r="A1892" s="2">
        <v>1906</v>
      </c>
      <c r="B1892" s="3" t="s">
        <v>41</v>
      </c>
      <c r="C18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892" s="1" t="str">
        <f>IFERROR(VLOOKUP(DatosLimpios[[#This Row],[Paises]], TablaRegiones[],2,FALSE), "Otra")</f>
        <v>Europa</v>
      </c>
      <c r="E1892" s="2">
        <v>2017</v>
      </c>
      <c r="F1892" s="3" t="s">
        <v>50</v>
      </c>
      <c r="G1892" s="2">
        <f xml:space="preserve"> 2025 -DatosLimpios[[#This Row],[Year]]</f>
        <v>8</v>
      </c>
      <c r="H1892" s="1" t="str">
        <f>IF(TRIM(DatosLimpios[[#This Row],[Attack Type]])="","Unknown",PROPER(TRIM(LOWER(DatosLimpios[[#This Row],[Attack Type]]))))</f>
        <v>Phishing</v>
      </c>
      <c r="I1892" s="3" t="s">
        <v>18</v>
      </c>
      <c r="J189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92" s="11">
        <v>432</v>
      </c>
      <c r="L1892" s="11">
        <f>IF(DatosLimpios[[#This Row],[Financial Loss (in Million $) ]]="",0,ABS(DatosLimpios[[#This Row],[Financial Loss (in Million $) ]]))*1000</f>
        <v>432000</v>
      </c>
      <c r="M1892" s="11" t="str">
        <f>IF(DatosLimpios[[#This Row],[Perdida economica UNK]]&gt;4000000,"Alta", IF(DatosLimpios[[#This Row],[Perdida economica UNK]]&gt;100000,"Media", "Baja"))</f>
        <v>Media</v>
      </c>
      <c r="N1892" s="18" t="s">
        <v>1940</v>
      </c>
      <c r="O1892" s="3" t="s">
        <v>29</v>
      </c>
      <c r="P1892" s="2">
        <f>IF(DatosLimpios[[#This Row],[Number of Affected Users]]="six hundred",600,VALUE(DatosLimpios[[#This Row],[Number of Affected Users]]))</f>
        <v>377252</v>
      </c>
      <c r="Q1892" s="2">
        <f>IF(DatosLimpios[[#This Row],[Number of Affected Users]]="six hundred",600,VALUE(DatosLimpios[[#This Row],[Number of Affected Users]]))</f>
        <v>377252</v>
      </c>
      <c r="R1892" s="11">
        <f>DatosLimpios[[#This Row],[Perdida economica UNK]] /DatosLimpios[[#This Row],[Nº de Usuarios Afectados]]</f>
        <v>1.1451231537539894</v>
      </c>
      <c r="S1892" s="11" t="str">
        <f>IF(DatosLimpios[[#This Row],[Perdida $ por Usuario]]&gt;100, "Grave",IF(DatosLimpios[[#This Row],[Perdida $ por Usuario]]&gt;40, "Moderada","Leve"))</f>
        <v>Leve</v>
      </c>
      <c r="T1892" s="1" t="str">
        <f t="shared" si="29"/>
        <v>Nation-state</v>
      </c>
      <c r="U1892" s="3" t="s">
        <v>15</v>
      </c>
      <c r="V1892" s="3" t="s">
        <v>57</v>
      </c>
      <c r="W1892" s="2">
        <v>8</v>
      </c>
      <c r="X1892" s="2" t="str">
        <f>IF(DatosLimpios[[#This Row],[Incident Resolution Time (in Hours)]]&gt;50,"Tardia",IF(DatosLimpios[[#This Row],[Incident Resolution Time (in Hours)]]&gt;20,"Media","Rapida" ))</f>
        <v>Rapida</v>
      </c>
    </row>
    <row r="1893" spans="1:24" x14ac:dyDescent="0.25">
      <c r="A1893" s="2">
        <v>1907</v>
      </c>
      <c r="B1893" s="3" t="s">
        <v>87</v>
      </c>
      <c r="C18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93" s="1" t="str">
        <f>IFERROR(VLOOKUP(DatosLimpios[[#This Row],[Paises]], TablaRegiones[],2,FALSE), "Otra")</f>
        <v>América</v>
      </c>
      <c r="E1893" s="2">
        <v>2018</v>
      </c>
      <c r="F1893" s="3" t="s">
        <v>17</v>
      </c>
      <c r="G1893" s="2">
        <f xml:space="preserve"> 2025 -DatosLimpios[[#This Row],[Year]]</f>
        <v>7</v>
      </c>
      <c r="H1893" s="1" t="str">
        <f>IF(TRIM(DatosLimpios[[#This Row],[Attack Type]])="","Unknown",PROPER(TRIM(LOWER(DatosLimpios[[#This Row],[Attack Type]]))))</f>
        <v>Ransomware</v>
      </c>
      <c r="I1893" s="3" t="s">
        <v>18</v>
      </c>
      <c r="J189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93" s="11">
        <v>2058</v>
      </c>
      <c r="L1893" s="11">
        <f>IF(DatosLimpios[[#This Row],[Financial Loss (in Million $) ]]="",0,ABS(DatosLimpios[[#This Row],[Financial Loss (in Million $) ]]))*1000</f>
        <v>2058000</v>
      </c>
      <c r="M1893" s="11" t="str">
        <f>IF(DatosLimpios[[#This Row],[Perdida economica UNK]]&gt;4000000,"Alta", IF(DatosLimpios[[#This Row],[Perdida economica UNK]]&gt;100000,"Media", "Baja"))</f>
        <v>Media</v>
      </c>
      <c r="N1893" s="18" t="s">
        <v>1941</v>
      </c>
      <c r="O1893" s="3" t="s">
        <v>36</v>
      </c>
      <c r="P1893" s="2">
        <f>IF(DatosLimpios[[#This Row],[Number of Affected Users]]="six hundred",600,VALUE(DatosLimpios[[#This Row],[Number of Affected Users]]))</f>
        <v>653168</v>
      </c>
      <c r="Q1893" s="2">
        <f>IF(DatosLimpios[[#This Row],[Number of Affected Users]]="six hundred",600,VALUE(DatosLimpios[[#This Row],[Number of Affected Users]]))</f>
        <v>653168</v>
      </c>
      <c r="R1893" s="11">
        <f>DatosLimpios[[#This Row],[Perdida economica UNK]] /DatosLimpios[[#This Row],[Nº de Usuarios Afectados]]</f>
        <v>3.1507973446341522</v>
      </c>
      <c r="S1893" s="11" t="str">
        <f>IF(DatosLimpios[[#This Row],[Perdida $ por Usuario]]&gt;100, "Grave",IF(DatosLimpios[[#This Row],[Perdida $ por Usuario]]&gt;40, "Moderada","Leve"))</f>
        <v>Leve</v>
      </c>
      <c r="T1893" s="1" t="str">
        <f t="shared" si="29"/>
        <v>Unknown</v>
      </c>
      <c r="U1893" s="3" t="s">
        <v>25</v>
      </c>
      <c r="V1893" s="3" t="s">
        <v>31</v>
      </c>
      <c r="W1893" s="2">
        <v>3</v>
      </c>
      <c r="X1893" s="2" t="str">
        <f>IF(DatosLimpios[[#This Row],[Incident Resolution Time (in Hours)]]&gt;50,"Tardia",IF(DatosLimpios[[#This Row],[Incident Resolution Time (in Hours)]]&gt;20,"Media","Rapida" ))</f>
        <v>Rapida</v>
      </c>
    </row>
    <row r="1894" spans="1:24" x14ac:dyDescent="0.25">
      <c r="A1894" s="2">
        <v>1908</v>
      </c>
      <c r="B1894" s="3" t="s">
        <v>66</v>
      </c>
      <c r="C18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94" s="1" t="str">
        <f>IFERROR(VLOOKUP(DatosLimpios[[#This Row],[Paises]], TablaRegiones[],2,FALSE), "Otra")</f>
        <v>América</v>
      </c>
      <c r="E1894" s="2">
        <v>2017</v>
      </c>
      <c r="F1894" s="3" t="s">
        <v>50</v>
      </c>
      <c r="G1894" s="2">
        <f xml:space="preserve"> 2025 -DatosLimpios[[#This Row],[Year]]</f>
        <v>8</v>
      </c>
      <c r="H1894" s="1" t="str">
        <f>IF(TRIM(DatosLimpios[[#This Row],[Attack Type]])="","Unknown",PROPER(TRIM(LOWER(DatosLimpios[[#This Row],[Attack Type]]))))</f>
        <v>Phishing</v>
      </c>
      <c r="I1894" s="3" t="s">
        <v>23</v>
      </c>
      <c r="J189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894" s="11">
        <v>2662</v>
      </c>
      <c r="L1894" s="11">
        <f>IF(DatosLimpios[[#This Row],[Financial Loss (in Million $) ]]="",0,ABS(DatosLimpios[[#This Row],[Financial Loss (in Million $) ]]))*1000</f>
        <v>2662000</v>
      </c>
      <c r="M1894" s="11" t="str">
        <f>IF(DatosLimpios[[#This Row],[Perdida economica UNK]]&gt;4000000,"Alta", IF(DatosLimpios[[#This Row],[Perdida economica UNK]]&gt;100000,"Media", "Baja"))</f>
        <v>Media</v>
      </c>
      <c r="N1894" s="18" t="s">
        <v>1942</v>
      </c>
      <c r="O1894" s="3" t="s">
        <v>29</v>
      </c>
      <c r="P1894" s="2">
        <f>IF(DatosLimpios[[#This Row],[Number of Affected Users]]="six hundred",600,VALUE(DatosLimpios[[#This Row],[Number of Affected Users]]))</f>
        <v>955790</v>
      </c>
      <c r="Q1894" s="2">
        <f>IF(DatosLimpios[[#This Row],[Number of Affected Users]]="six hundred",600,VALUE(DatosLimpios[[#This Row],[Number of Affected Users]]))</f>
        <v>955790</v>
      </c>
      <c r="R1894" s="11">
        <f>DatosLimpios[[#This Row],[Perdida economica UNK]] /DatosLimpios[[#This Row],[Nº de Usuarios Afectados]]</f>
        <v>2.7851306249280698</v>
      </c>
      <c r="S1894" s="11" t="str">
        <f>IF(DatosLimpios[[#This Row],[Perdida $ por Usuario]]&gt;100, "Grave",IF(DatosLimpios[[#This Row],[Perdida $ por Usuario]]&gt;40, "Moderada","Leve"))</f>
        <v>Leve</v>
      </c>
      <c r="T1894" s="1" t="str">
        <f t="shared" si="29"/>
        <v>Nation-state</v>
      </c>
      <c r="U1894" s="3" t="s">
        <v>52</v>
      </c>
      <c r="V1894" s="3" t="s">
        <v>57</v>
      </c>
      <c r="W1894" s="2">
        <v>44</v>
      </c>
      <c r="X1894" s="2" t="str">
        <f>IF(DatosLimpios[[#This Row],[Incident Resolution Time (in Hours)]]&gt;50,"Tardia",IF(DatosLimpios[[#This Row],[Incident Resolution Time (in Hours)]]&gt;20,"Media","Rapida" ))</f>
        <v>Media</v>
      </c>
    </row>
    <row r="1895" spans="1:24" x14ac:dyDescent="0.25">
      <c r="A1895" s="2">
        <v>1909</v>
      </c>
      <c r="B1895" s="3" t="s">
        <v>87</v>
      </c>
      <c r="C18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895" s="1" t="str">
        <f>IFERROR(VLOOKUP(DatosLimpios[[#This Row],[Paises]], TablaRegiones[],2,FALSE), "Otra")</f>
        <v>América</v>
      </c>
      <c r="E1895" s="2">
        <v>2018</v>
      </c>
      <c r="F1895" s="3" t="s">
        <v>50</v>
      </c>
      <c r="G1895" s="2">
        <f xml:space="preserve"> 2025 -DatosLimpios[[#This Row],[Year]]</f>
        <v>7</v>
      </c>
      <c r="H1895" s="1" t="str">
        <f>IF(TRIM(DatosLimpios[[#This Row],[Attack Type]])="","Unknown",PROPER(TRIM(LOWER(DatosLimpios[[#This Row],[Attack Type]]))))</f>
        <v>Phishing</v>
      </c>
      <c r="I1895" s="3" t="s">
        <v>27</v>
      </c>
      <c r="J189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95" s="11">
        <v>1556</v>
      </c>
      <c r="L1895" s="11">
        <f>IF(DatosLimpios[[#This Row],[Financial Loss (in Million $) ]]="",0,ABS(DatosLimpios[[#This Row],[Financial Loss (in Million $) ]]))*1000</f>
        <v>1556000</v>
      </c>
      <c r="M1895" s="11" t="str">
        <f>IF(DatosLimpios[[#This Row],[Perdida economica UNK]]&gt;4000000,"Alta", IF(DatosLimpios[[#This Row],[Perdida economica UNK]]&gt;100000,"Media", "Baja"))</f>
        <v>Media</v>
      </c>
      <c r="N1895" s="18" t="s">
        <v>1943</v>
      </c>
      <c r="O1895" s="3" t="s">
        <v>36</v>
      </c>
      <c r="P1895" s="2">
        <f>IF(DatosLimpios[[#This Row],[Number of Affected Users]]="six hundred",600,VALUE(DatosLimpios[[#This Row],[Number of Affected Users]]))</f>
        <v>734448</v>
      </c>
      <c r="Q1895" s="2">
        <f>IF(DatosLimpios[[#This Row],[Number of Affected Users]]="six hundred",600,VALUE(DatosLimpios[[#This Row],[Number of Affected Users]]))</f>
        <v>734448</v>
      </c>
      <c r="R1895" s="11">
        <f>DatosLimpios[[#This Row],[Perdida economica UNK]] /DatosLimpios[[#This Row],[Nº de Usuarios Afectados]]</f>
        <v>2.1185979129904364</v>
      </c>
      <c r="S1895" s="11" t="str">
        <f>IF(DatosLimpios[[#This Row],[Perdida $ por Usuario]]&gt;100, "Grave",IF(DatosLimpios[[#This Row],[Perdida $ por Usuario]]&gt;40, "Moderada","Leve"))</f>
        <v>Leve</v>
      </c>
      <c r="T1895" s="1" t="str">
        <f t="shared" si="29"/>
        <v>Unknown</v>
      </c>
      <c r="U1895" s="3" t="s">
        <v>34</v>
      </c>
      <c r="V1895" s="3" t="s">
        <v>57</v>
      </c>
      <c r="W1895" s="2">
        <v>37</v>
      </c>
      <c r="X1895" s="2" t="str">
        <f>IF(DatosLimpios[[#This Row],[Incident Resolution Time (in Hours)]]&gt;50,"Tardia",IF(DatosLimpios[[#This Row],[Incident Resolution Time (in Hours)]]&gt;20,"Media","Rapida" ))</f>
        <v>Media</v>
      </c>
    </row>
    <row r="1896" spans="1:24" x14ac:dyDescent="0.25">
      <c r="A1896" s="2">
        <v>1910</v>
      </c>
      <c r="B1896" s="3" t="s">
        <v>10</v>
      </c>
      <c r="C18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896" s="1" t="str">
        <f>IFERROR(VLOOKUP(DatosLimpios[[#This Row],[Paises]], TablaRegiones[],2,FALSE), "Otra")</f>
        <v>Asia</v>
      </c>
      <c r="E1896" s="2">
        <v>2021</v>
      </c>
      <c r="F1896" s="3" t="s">
        <v>17</v>
      </c>
      <c r="G1896" s="2">
        <f xml:space="preserve"> 2025 -DatosLimpios[[#This Row],[Year]]</f>
        <v>4</v>
      </c>
      <c r="H1896" s="1" t="str">
        <f>IF(TRIM(DatosLimpios[[#This Row],[Attack Type]])="","Unknown",PROPER(TRIM(LOWER(DatosLimpios[[#This Row],[Attack Type]]))))</f>
        <v>Ransomware</v>
      </c>
      <c r="I1896" s="3" t="s">
        <v>18</v>
      </c>
      <c r="J189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896" s="11">
        <v>1297</v>
      </c>
      <c r="L1896" s="11">
        <f>IF(DatosLimpios[[#This Row],[Financial Loss (in Million $) ]]="",0,ABS(DatosLimpios[[#This Row],[Financial Loss (in Million $) ]]))*1000</f>
        <v>1297000</v>
      </c>
      <c r="M1896" s="11" t="str">
        <f>IF(DatosLimpios[[#This Row],[Perdida economica UNK]]&gt;4000000,"Alta", IF(DatosLimpios[[#This Row],[Perdida economica UNK]]&gt;100000,"Media", "Baja"))</f>
        <v>Media</v>
      </c>
      <c r="N1896" s="18" t="s">
        <v>1944</v>
      </c>
      <c r="O1896" s="3" t="s">
        <v>36</v>
      </c>
      <c r="P1896" s="2">
        <f>IF(DatosLimpios[[#This Row],[Number of Affected Users]]="six hundred",600,VALUE(DatosLimpios[[#This Row],[Number of Affected Users]]))</f>
        <v>425647</v>
      </c>
      <c r="Q1896" s="2">
        <f>IF(DatosLimpios[[#This Row],[Number of Affected Users]]="six hundred",600,VALUE(DatosLimpios[[#This Row],[Number of Affected Users]]))</f>
        <v>425647</v>
      </c>
      <c r="R1896" s="11">
        <f>DatosLimpios[[#This Row],[Perdida economica UNK]] /DatosLimpios[[#This Row],[Nº de Usuarios Afectados]]</f>
        <v>3.0471259047990471</v>
      </c>
      <c r="S1896" s="11" t="str">
        <f>IF(DatosLimpios[[#This Row],[Perdida $ por Usuario]]&gt;100, "Grave",IF(DatosLimpios[[#This Row],[Perdida $ por Usuario]]&gt;40, "Moderada","Leve"))</f>
        <v>Leve</v>
      </c>
      <c r="T1896" s="1" t="str">
        <f t="shared" si="29"/>
        <v>Unknown</v>
      </c>
      <c r="U1896" s="3" t="s">
        <v>52</v>
      </c>
      <c r="V1896" s="3" t="s">
        <v>37</v>
      </c>
      <c r="W1896" s="2">
        <v>4</v>
      </c>
      <c r="X1896" s="2" t="str">
        <f>IF(DatosLimpios[[#This Row],[Incident Resolution Time (in Hours)]]&gt;50,"Tardia",IF(DatosLimpios[[#This Row],[Incident Resolution Time (in Hours)]]&gt;20,"Media","Rapida" ))</f>
        <v>Rapida</v>
      </c>
    </row>
    <row r="1897" spans="1:24" x14ac:dyDescent="0.25">
      <c r="A1897" s="2">
        <v>1911</v>
      </c>
      <c r="B1897" s="3" t="s">
        <v>41</v>
      </c>
      <c r="C18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897" s="1" t="str">
        <f>IFERROR(VLOOKUP(DatosLimpios[[#This Row],[Paises]], TablaRegiones[],2,FALSE), "Otra")</f>
        <v>Europa</v>
      </c>
      <c r="E1897" s="2">
        <v>2019</v>
      </c>
      <c r="F1897" s="3" t="s">
        <v>42</v>
      </c>
      <c r="G1897" s="2">
        <f xml:space="preserve"> 2025 -DatosLimpios[[#This Row],[Year]]</f>
        <v>6</v>
      </c>
      <c r="H1897" s="1" t="str">
        <f>IF(TRIM(DatosLimpios[[#This Row],[Attack Type]])="","Unknown",PROPER(TRIM(LOWER(DatosLimpios[[#This Row],[Attack Type]]))))</f>
        <v>Sql Injection</v>
      </c>
      <c r="I1897" s="3" t="s">
        <v>46</v>
      </c>
      <c r="J189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897" s="11">
        <v>9804</v>
      </c>
      <c r="L1897" s="11">
        <f>IF(DatosLimpios[[#This Row],[Financial Loss (in Million $) ]]="",0,ABS(DatosLimpios[[#This Row],[Financial Loss (in Million $) ]]))*1000</f>
        <v>9804000</v>
      </c>
      <c r="M1897" s="11" t="str">
        <f>IF(DatosLimpios[[#This Row],[Perdida economica UNK]]&gt;4000000,"Alta", IF(DatosLimpios[[#This Row],[Perdida economica UNK]]&gt;100000,"Media", "Baja"))</f>
        <v>Alta</v>
      </c>
      <c r="N1897" s="18" t="s">
        <v>1945</v>
      </c>
      <c r="O1897" s="3" t="s">
        <v>36</v>
      </c>
      <c r="P1897" s="2">
        <f>IF(DatosLimpios[[#This Row],[Number of Affected Users]]="six hundred",600,VALUE(DatosLimpios[[#This Row],[Number of Affected Users]]))</f>
        <v>278315</v>
      </c>
      <c r="Q1897" s="2">
        <f>IF(DatosLimpios[[#This Row],[Number of Affected Users]]="six hundred",600,VALUE(DatosLimpios[[#This Row],[Number of Affected Users]]))</f>
        <v>278315</v>
      </c>
      <c r="R1897" s="11">
        <f>DatosLimpios[[#This Row],[Perdida economica UNK]] /DatosLimpios[[#This Row],[Nº de Usuarios Afectados]]</f>
        <v>35.226272389199288</v>
      </c>
      <c r="S1897" s="11" t="str">
        <f>IF(DatosLimpios[[#This Row],[Perdida $ por Usuario]]&gt;100, "Grave",IF(DatosLimpios[[#This Row],[Perdida $ por Usuario]]&gt;40, "Moderada","Leve"))</f>
        <v>Leve</v>
      </c>
      <c r="T1897" s="1" t="str">
        <f t="shared" si="29"/>
        <v>Unknown</v>
      </c>
      <c r="U1897" s="3" t="s">
        <v>15</v>
      </c>
      <c r="V1897" s="3" t="s">
        <v>16</v>
      </c>
      <c r="W1897" s="2">
        <v>3</v>
      </c>
      <c r="X1897" s="2" t="str">
        <f>IF(DatosLimpios[[#This Row],[Incident Resolution Time (in Hours)]]&gt;50,"Tardia",IF(DatosLimpios[[#This Row],[Incident Resolution Time (in Hours)]]&gt;20,"Media","Rapida" ))</f>
        <v>Rapida</v>
      </c>
    </row>
    <row r="1898" spans="1:24" x14ac:dyDescent="0.25">
      <c r="A1898" s="2">
        <v>1912</v>
      </c>
      <c r="B1898" s="3" t="s">
        <v>26</v>
      </c>
      <c r="C18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898" s="1" t="str">
        <f>IFERROR(VLOOKUP(DatosLimpios[[#This Row],[Paises]], TablaRegiones[],2,FALSE), "Otra")</f>
        <v>Europa</v>
      </c>
      <c r="E1898" s="2">
        <v>2020</v>
      </c>
      <c r="F1898" s="3" t="s">
        <v>22</v>
      </c>
      <c r="G1898" s="2">
        <f xml:space="preserve"> 2025 -DatosLimpios[[#This Row],[Year]]</f>
        <v>5</v>
      </c>
      <c r="H1898" s="1" t="str">
        <f>IF(TRIM(DatosLimpios[[#This Row],[Attack Type]])="","Unknown",PROPER(TRIM(LOWER(DatosLimpios[[#This Row],[Attack Type]]))))</f>
        <v>Man-In-The-Middle</v>
      </c>
      <c r="I1898" s="3" t="s">
        <v>27</v>
      </c>
      <c r="J189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898" s="11">
        <v>6335</v>
      </c>
      <c r="L1898" s="11">
        <f>IF(DatosLimpios[[#This Row],[Financial Loss (in Million $) ]]="",0,ABS(DatosLimpios[[#This Row],[Financial Loss (in Million $) ]]))*1000</f>
        <v>6335000</v>
      </c>
      <c r="M1898" s="11" t="str">
        <f>IF(DatosLimpios[[#This Row],[Perdida economica UNK]]&gt;4000000,"Alta", IF(DatosLimpios[[#This Row],[Perdida economica UNK]]&gt;100000,"Media", "Baja"))</f>
        <v>Alta</v>
      </c>
      <c r="N1898" s="18" t="s">
        <v>1946</v>
      </c>
      <c r="O1898" s="3" t="s">
        <v>36</v>
      </c>
      <c r="P1898" s="2">
        <f>IF(DatosLimpios[[#This Row],[Number of Affected Users]]="six hundred",600,VALUE(DatosLimpios[[#This Row],[Number of Affected Users]]))</f>
        <v>294447</v>
      </c>
      <c r="Q1898" s="2">
        <f>IF(DatosLimpios[[#This Row],[Number of Affected Users]]="six hundred",600,VALUE(DatosLimpios[[#This Row],[Number of Affected Users]]))</f>
        <v>294447</v>
      </c>
      <c r="R1898" s="11">
        <f>DatosLimpios[[#This Row],[Perdida economica UNK]] /DatosLimpios[[#This Row],[Nº de Usuarios Afectados]]</f>
        <v>21.514907606462284</v>
      </c>
      <c r="S1898" s="11" t="str">
        <f>IF(DatosLimpios[[#This Row],[Perdida $ por Usuario]]&gt;100, "Grave",IF(DatosLimpios[[#This Row],[Perdida $ por Usuario]]&gt;40, "Moderada","Leve"))</f>
        <v>Leve</v>
      </c>
      <c r="T1898" s="1" t="str">
        <f t="shared" si="29"/>
        <v>Unknown</v>
      </c>
      <c r="U1898" s="3" t="s">
        <v>52</v>
      </c>
      <c r="V1898" s="3" t="s">
        <v>31</v>
      </c>
      <c r="W1898" s="2">
        <v>54</v>
      </c>
      <c r="X1898" s="2" t="str">
        <f>IF(DatosLimpios[[#This Row],[Incident Resolution Time (in Hours)]]&gt;50,"Tardia",IF(DatosLimpios[[#This Row],[Incident Resolution Time (in Hours)]]&gt;20,"Media","Rapida" ))</f>
        <v>Tardia</v>
      </c>
    </row>
    <row r="1899" spans="1:24" x14ac:dyDescent="0.25">
      <c r="A1899" s="2">
        <v>1913</v>
      </c>
      <c r="B1899" s="3" t="s">
        <v>66</v>
      </c>
      <c r="C18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899" s="1" t="str">
        <f>IFERROR(VLOOKUP(DatosLimpios[[#This Row],[Paises]], TablaRegiones[],2,FALSE), "Otra")</f>
        <v>América</v>
      </c>
      <c r="E1899" s="2">
        <v>2020</v>
      </c>
      <c r="F1899" s="3" t="s">
        <v>39</v>
      </c>
      <c r="G1899" s="2">
        <f xml:space="preserve"> 2025 -DatosLimpios[[#This Row],[Year]]</f>
        <v>5</v>
      </c>
      <c r="H1899" s="1" t="str">
        <f>IF(TRIM(DatosLimpios[[#This Row],[Attack Type]])="","Unknown",PROPER(TRIM(LOWER(DatosLimpios[[#This Row],[Attack Type]]))))</f>
        <v>Ddos</v>
      </c>
      <c r="I1899" s="3" t="s">
        <v>12</v>
      </c>
      <c r="J189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899" s="11">
        <v>2657</v>
      </c>
      <c r="L1899" s="11">
        <f>IF(DatosLimpios[[#This Row],[Financial Loss (in Million $) ]]="",0,ABS(DatosLimpios[[#This Row],[Financial Loss (in Million $) ]]))*1000</f>
        <v>2657000</v>
      </c>
      <c r="M1899" s="11" t="str">
        <f>IF(DatosLimpios[[#This Row],[Perdida economica UNK]]&gt;4000000,"Alta", IF(DatosLimpios[[#This Row],[Perdida economica UNK]]&gt;100000,"Media", "Baja"))</f>
        <v>Media</v>
      </c>
      <c r="N1899" s="18" t="s">
        <v>1947</v>
      </c>
      <c r="O1899" s="3" t="s">
        <v>33</v>
      </c>
      <c r="P1899" s="2">
        <f>IF(DatosLimpios[[#This Row],[Number of Affected Users]]="six hundred",600,VALUE(DatosLimpios[[#This Row],[Number of Affected Users]]))</f>
        <v>384988</v>
      </c>
      <c r="Q1899" s="2">
        <f>IF(DatosLimpios[[#This Row],[Number of Affected Users]]="six hundred",600,VALUE(DatosLimpios[[#This Row],[Number of Affected Users]]))</f>
        <v>384988</v>
      </c>
      <c r="R1899" s="11">
        <f>DatosLimpios[[#This Row],[Perdida economica UNK]] /DatosLimpios[[#This Row],[Nº de Usuarios Afectados]]</f>
        <v>6.9015138134175613</v>
      </c>
      <c r="S1899" s="11" t="str">
        <f>IF(DatosLimpios[[#This Row],[Perdida $ por Usuario]]&gt;100, "Grave",IF(DatosLimpios[[#This Row],[Perdida $ por Usuario]]&gt;40, "Moderada","Leve"))</f>
        <v>Leve</v>
      </c>
      <c r="T1899" s="1" t="str">
        <f t="shared" si="29"/>
        <v>Insider</v>
      </c>
      <c r="U1899" s="3" t="s">
        <v>52</v>
      </c>
      <c r="V1899" s="3" t="s">
        <v>31</v>
      </c>
      <c r="W1899" s="2">
        <v>19</v>
      </c>
      <c r="X1899" s="2" t="str">
        <f>IF(DatosLimpios[[#This Row],[Incident Resolution Time (in Hours)]]&gt;50,"Tardia",IF(DatosLimpios[[#This Row],[Incident Resolution Time (in Hours)]]&gt;20,"Media","Rapida" ))</f>
        <v>Rapida</v>
      </c>
    </row>
    <row r="1900" spans="1:24" x14ac:dyDescent="0.25">
      <c r="A1900" s="2">
        <v>1914</v>
      </c>
      <c r="B1900" s="3" t="s">
        <v>71</v>
      </c>
      <c r="C19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00" s="1" t="str">
        <f>IFERROR(VLOOKUP(DatosLimpios[[#This Row],[Paises]], TablaRegiones[],2,FALSE), "Otra")</f>
        <v>Asia</v>
      </c>
      <c r="E1900" s="2">
        <v>2020</v>
      </c>
      <c r="F1900" s="3" t="s">
        <v>22</v>
      </c>
      <c r="G1900" s="2">
        <f xml:space="preserve"> 2025 -DatosLimpios[[#This Row],[Year]]</f>
        <v>5</v>
      </c>
      <c r="H1900" s="1" t="str">
        <f>IF(TRIM(DatosLimpios[[#This Row],[Attack Type]])="","Unknown",PROPER(TRIM(LOWER(DatosLimpios[[#This Row],[Attack Type]]))))</f>
        <v>Man-In-The-Middle</v>
      </c>
      <c r="I1900" s="3" t="s">
        <v>12</v>
      </c>
      <c r="J190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00" s="11">
        <v>2958</v>
      </c>
      <c r="L1900" s="11">
        <f>IF(DatosLimpios[[#This Row],[Financial Loss (in Million $) ]]="",0,ABS(DatosLimpios[[#This Row],[Financial Loss (in Million $) ]]))*1000</f>
        <v>2958000</v>
      </c>
      <c r="M1900" s="11" t="str">
        <f>IF(DatosLimpios[[#This Row],[Perdida economica UNK]]&gt;4000000,"Alta", IF(DatosLimpios[[#This Row],[Perdida economica UNK]]&gt;100000,"Media", "Baja"))</f>
        <v>Media</v>
      </c>
      <c r="N1900" s="18" t="s">
        <v>1948</v>
      </c>
      <c r="O1900" s="3" t="s">
        <v>33</v>
      </c>
      <c r="P1900" s="2">
        <f>IF(DatosLimpios[[#This Row],[Number of Affected Users]]="six hundred",600,VALUE(DatosLimpios[[#This Row],[Number of Affected Users]]))</f>
        <v>141411</v>
      </c>
      <c r="Q1900" s="2">
        <f>IF(DatosLimpios[[#This Row],[Number of Affected Users]]="six hundred",600,VALUE(DatosLimpios[[#This Row],[Number of Affected Users]]))</f>
        <v>141411</v>
      </c>
      <c r="R1900" s="11">
        <f>DatosLimpios[[#This Row],[Perdida economica UNK]] /DatosLimpios[[#This Row],[Nº de Usuarios Afectados]]</f>
        <v>20.917750387169313</v>
      </c>
      <c r="S1900" s="11" t="str">
        <f>IF(DatosLimpios[[#This Row],[Perdida $ por Usuario]]&gt;100, "Grave",IF(DatosLimpios[[#This Row],[Perdida $ por Usuario]]&gt;40, "Moderada","Leve"))</f>
        <v>Leve</v>
      </c>
      <c r="T1900" s="1" t="str">
        <f t="shared" si="29"/>
        <v>Insider</v>
      </c>
      <c r="U1900" s="3" t="s">
        <v>15</v>
      </c>
      <c r="V1900" s="3" t="s">
        <v>31</v>
      </c>
      <c r="W1900" s="2">
        <v>58</v>
      </c>
      <c r="X1900" s="2" t="str">
        <f>IF(DatosLimpios[[#This Row],[Incident Resolution Time (in Hours)]]&gt;50,"Tardia",IF(DatosLimpios[[#This Row],[Incident Resolution Time (in Hours)]]&gt;20,"Media","Rapida" ))</f>
        <v>Tardia</v>
      </c>
    </row>
    <row r="1901" spans="1:24" x14ac:dyDescent="0.25">
      <c r="A1901" s="2">
        <v>1915</v>
      </c>
      <c r="B1901" s="3" t="s">
        <v>41</v>
      </c>
      <c r="C19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01" s="1" t="str">
        <f>IFERROR(VLOOKUP(DatosLimpios[[#This Row],[Paises]], TablaRegiones[],2,FALSE), "Otra")</f>
        <v>Europa</v>
      </c>
      <c r="E1901" s="2">
        <v>2023</v>
      </c>
      <c r="F1901" s="3" t="s">
        <v>50</v>
      </c>
      <c r="G1901" s="2">
        <f xml:space="preserve"> 2025 -DatosLimpios[[#This Row],[Year]]</f>
        <v>2</v>
      </c>
      <c r="H1901" s="1" t="str">
        <f>IF(TRIM(DatosLimpios[[#This Row],[Attack Type]])="","Unknown",PROPER(TRIM(LOWER(DatosLimpios[[#This Row],[Attack Type]]))))</f>
        <v>Phishing</v>
      </c>
      <c r="I1901" s="3" t="s">
        <v>47</v>
      </c>
      <c r="J190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01" s="11">
        <v>7254</v>
      </c>
      <c r="L1901" s="11">
        <f>IF(DatosLimpios[[#This Row],[Financial Loss (in Million $) ]]="",0,ABS(DatosLimpios[[#This Row],[Financial Loss (in Million $) ]]))*1000</f>
        <v>7254000</v>
      </c>
      <c r="M1901" s="11" t="str">
        <f>IF(DatosLimpios[[#This Row],[Perdida economica UNK]]&gt;4000000,"Alta", IF(DatosLimpios[[#This Row],[Perdida economica UNK]]&gt;100000,"Media", "Baja"))</f>
        <v>Alta</v>
      </c>
      <c r="N1901" s="18" t="s">
        <v>1949</v>
      </c>
      <c r="O1901" s="3" t="s">
        <v>33</v>
      </c>
      <c r="P1901" s="2">
        <f>IF(DatosLimpios[[#This Row],[Number of Affected Users]]="six hundred",600,VALUE(DatosLimpios[[#This Row],[Number of Affected Users]]))</f>
        <v>581712</v>
      </c>
      <c r="Q1901" s="2">
        <f>IF(DatosLimpios[[#This Row],[Number of Affected Users]]="six hundred",600,VALUE(DatosLimpios[[#This Row],[Number of Affected Users]]))</f>
        <v>581712</v>
      </c>
      <c r="R1901" s="11">
        <f>DatosLimpios[[#This Row],[Perdida economica UNK]] /DatosLimpios[[#This Row],[Nº de Usuarios Afectados]]</f>
        <v>12.470088291113129</v>
      </c>
      <c r="S1901" s="11" t="str">
        <f>IF(DatosLimpios[[#This Row],[Perdida $ por Usuario]]&gt;100, "Grave",IF(DatosLimpios[[#This Row],[Perdida $ por Usuario]]&gt;40, "Moderada","Leve"))</f>
        <v>Leve</v>
      </c>
      <c r="T1901" s="1" t="str">
        <f t="shared" si="29"/>
        <v>Insider</v>
      </c>
      <c r="U1901" s="3" t="s">
        <v>34</v>
      </c>
      <c r="V1901" s="3" t="s">
        <v>16</v>
      </c>
      <c r="W1901" s="2">
        <v>12</v>
      </c>
      <c r="X1901" s="2" t="str">
        <f>IF(DatosLimpios[[#This Row],[Incident Resolution Time (in Hours)]]&gt;50,"Tardia",IF(DatosLimpios[[#This Row],[Incident Resolution Time (in Hours)]]&gt;20,"Media","Rapida" ))</f>
        <v>Rapida</v>
      </c>
    </row>
    <row r="1902" spans="1:24" x14ac:dyDescent="0.25">
      <c r="A1902" s="2">
        <v>1916</v>
      </c>
      <c r="B1902" s="3" t="s">
        <v>26</v>
      </c>
      <c r="C19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02" s="1" t="str">
        <f>IFERROR(VLOOKUP(DatosLimpios[[#This Row],[Paises]], TablaRegiones[],2,FALSE), "Otra")</f>
        <v>Europa</v>
      </c>
      <c r="E1902" s="2">
        <v>2020</v>
      </c>
      <c r="F1902" s="3" t="s">
        <v>17</v>
      </c>
      <c r="G1902" s="2">
        <f xml:space="preserve"> 2025 -DatosLimpios[[#This Row],[Year]]</f>
        <v>5</v>
      </c>
      <c r="H1902" s="1" t="str">
        <f>IF(TRIM(DatosLimpios[[#This Row],[Attack Type]])="","Unknown",PROPER(TRIM(LOWER(DatosLimpios[[#This Row],[Attack Type]]))))</f>
        <v>Ransomware</v>
      </c>
      <c r="I1902" s="3" t="s">
        <v>12</v>
      </c>
      <c r="J190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02" s="11">
        <v>3516</v>
      </c>
      <c r="L1902" s="11">
        <f>IF(DatosLimpios[[#This Row],[Financial Loss (in Million $) ]]="",0,ABS(DatosLimpios[[#This Row],[Financial Loss (in Million $) ]]))*1000</f>
        <v>3516000</v>
      </c>
      <c r="M1902" s="11" t="str">
        <f>IF(DatosLimpios[[#This Row],[Perdida economica UNK]]&gt;4000000,"Alta", IF(DatosLimpios[[#This Row],[Perdida economica UNK]]&gt;100000,"Media", "Baja"))</f>
        <v>Media</v>
      </c>
      <c r="N1902" s="18" t="s">
        <v>1950</v>
      </c>
      <c r="O1902" s="3" t="s">
        <v>36</v>
      </c>
      <c r="P1902" s="2">
        <f>IF(DatosLimpios[[#This Row],[Number of Affected Users]]="six hundred",600,VALUE(DatosLimpios[[#This Row],[Number of Affected Users]]))</f>
        <v>100749</v>
      </c>
      <c r="Q1902" s="2">
        <f>IF(DatosLimpios[[#This Row],[Number of Affected Users]]="six hundred",600,VALUE(DatosLimpios[[#This Row],[Number of Affected Users]]))</f>
        <v>100749</v>
      </c>
      <c r="R1902" s="11">
        <f>DatosLimpios[[#This Row],[Perdida economica UNK]] /DatosLimpios[[#This Row],[Nº de Usuarios Afectados]]</f>
        <v>34.89860941547807</v>
      </c>
      <c r="S1902" s="11" t="str">
        <f>IF(DatosLimpios[[#This Row],[Perdida $ por Usuario]]&gt;100, "Grave",IF(DatosLimpios[[#This Row],[Perdida $ por Usuario]]&gt;40, "Moderada","Leve"))</f>
        <v>Leve</v>
      </c>
      <c r="T1902" s="1" t="str">
        <f t="shared" si="29"/>
        <v>Unknown</v>
      </c>
      <c r="U1902" s="3" t="s">
        <v>52</v>
      </c>
      <c r="V1902" s="3" t="s">
        <v>49</v>
      </c>
      <c r="W1902" s="2">
        <v>62</v>
      </c>
      <c r="X1902" s="2" t="str">
        <f>IF(DatosLimpios[[#This Row],[Incident Resolution Time (in Hours)]]&gt;50,"Tardia",IF(DatosLimpios[[#This Row],[Incident Resolution Time (in Hours)]]&gt;20,"Media","Rapida" ))</f>
        <v>Tardia</v>
      </c>
    </row>
    <row r="1903" spans="1:24" x14ac:dyDescent="0.25">
      <c r="A1903" s="2">
        <v>1917</v>
      </c>
      <c r="B1903" s="3" t="s">
        <v>60</v>
      </c>
      <c r="C19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903" s="1" t="str">
        <f>IFERROR(VLOOKUP(DatosLimpios[[#This Row],[Paises]], TablaRegiones[],2,FALSE), "Otra")</f>
        <v>Asia</v>
      </c>
      <c r="E1903" s="2">
        <v>2019</v>
      </c>
      <c r="F1903" s="3" t="s">
        <v>63</v>
      </c>
      <c r="G1903" s="2">
        <f xml:space="preserve"> 2025 -DatosLimpios[[#This Row],[Year]]</f>
        <v>6</v>
      </c>
      <c r="H1903" s="1" t="str">
        <f>IF(TRIM(DatosLimpios[[#This Row],[Attack Type]])="","Unknown",PROPER(TRIM(LOWER(DatosLimpios[[#This Row],[Attack Type]]))))</f>
        <v>Malware</v>
      </c>
      <c r="I1903" s="3" t="s">
        <v>12</v>
      </c>
      <c r="J190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03" s="11">
        <v>5694</v>
      </c>
      <c r="L1903" s="11">
        <f>IF(DatosLimpios[[#This Row],[Financial Loss (in Million $) ]]="",0,ABS(DatosLimpios[[#This Row],[Financial Loss (in Million $) ]]))*1000</f>
        <v>5694000</v>
      </c>
      <c r="M1903" s="11" t="str">
        <f>IF(DatosLimpios[[#This Row],[Perdida economica UNK]]&gt;4000000,"Alta", IF(DatosLimpios[[#This Row],[Perdida economica UNK]]&gt;100000,"Media", "Baja"))</f>
        <v>Alta</v>
      </c>
      <c r="N1903" s="18" t="s">
        <v>1951</v>
      </c>
      <c r="O1903" s="3" t="s">
        <v>29</v>
      </c>
      <c r="P1903" s="2">
        <f>IF(DatosLimpios[[#This Row],[Number of Affected Users]]="six hundred",600,VALUE(DatosLimpios[[#This Row],[Number of Affected Users]]))</f>
        <v>217880</v>
      </c>
      <c r="Q1903" s="2">
        <f>IF(DatosLimpios[[#This Row],[Number of Affected Users]]="six hundred",600,VALUE(DatosLimpios[[#This Row],[Number of Affected Users]]))</f>
        <v>217880</v>
      </c>
      <c r="R1903" s="11">
        <f>DatosLimpios[[#This Row],[Perdida economica UNK]] /DatosLimpios[[#This Row],[Nº de Usuarios Afectados]]</f>
        <v>26.133651551312649</v>
      </c>
      <c r="S1903" s="11" t="str">
        <f>IF(DatosLimpios[[#This Row],[Perdida $ por Usuario]]&gt;100, "Grave",IF(DatosLimpios[[#This Row],[Perdida $ por Usuario]]&gt;40, "Moderada","Leve"))</f>
        <v>Leve</v>
      </c>
      <c r="T1903" s="1" t="str">
        <f t="shared" si="29"/>
        <v>Nation-state</v>
      </c>
      <c r="U1903" s="3" t="s">
        <v>15</v>
      </c>
      <c r="V1903" s="3" t="s">
        <v>16</v>
      </c>
      <c r="W1903" s="2">
        <v>48</v>
      </c>
      <c r="X1903" s="2" t="str">
        <f>IF(DatosLimpios[[#This Row],[Incident Resolution Time (in Hours)]]&gt;50,"Tardia",IF(DatosLimpios[[#This Row],[Incident Resolution Time (in Hours)]]&gt;20,"Media","Rapida" ))</f>
        <v>Media</v>
      </c>
    </row>
    <row r="1904" spans="1:24" x14ac:dyDescent="0.25">
      <c r="A1904" s="2">
        <v>1918</v>
      </c>
      <c r="B1904" s="3" t="s">
        <v>41</v>
      </c>
      <c r="C19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04" s="1" t="str">
        <f>IFERROR(VLOOKUP(DatosLimpios[[#This Row],[Paises]], TablaRegiones[],2,FALSE), "Otra")</f>
        <v>Europa</v>
      </c>
      <c r="E1904" s="2">
        <v>2023</v>
      </c>
      <c r="F1904" s="3" t="s">
        <v>22</v>
      </c>
      <c r="G1904" s="2">
        <f xml:space="preserve"> 2025 -DatosLimpios[[#This Row],[Year]]</f>
        <v>2</v>
      </c>
      <c r="H1904" s="1" t="str">
        <f>IF(TRIM(DatosLimpios[[#This Row],[Attack Type]])="","Unknown",PROPER(TRIM(LOWER(DatosLimpios[[#This Row],[Attack Type]]))))</f>
        <v>Man-In-The-Middle</v>
      </c>
      <c r="I1904" s="3" t="s">
        <v>27</v>
      </c>
      <c r="J190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04" s="11">
        <v>9971</v>
      </c>
      <c r="L1904" s="11">
        <f>IF(DatosLimpios[[#This Row],[Financial Loss (in Million $) ]]="",0,ABS(DatosLimpios[[#This Row],[Financial Loss (in Million $) ]]))*1000</f>
        <v>9971000</v>
      </c>
      <c r="M1904" s="11" t="str">
        <f>IF(DatosLimpios[[#This Row],[Perdida economica UNK]]&gt;4000000,"Alta", IF(DatosLimpios[[#This Row],[Perdida economica UNK]]&gt;100000,"Media", "Baja"))</f>
        <v>Alta</v>
      </c>
      <c r="N1904" s="18" t="s">
        <v>1952</v>
      </c>
      <c r="O1904" s="3" t="s">
        <v>14</v>
      </c>
      <c r="P1904" s="2">
        <f>IF(DatosLimpios[[#This Row],[Number of Affected Users]]="six hundred",600,VALUE(DatosLimpios[[#This Row],[Number of Affected Users]]))</f>
        <v>357542</v>
      </c>
      <c r="Q1904" s="2">
        <f>IF(DatosLimpios[[#This Row],[Number of Affected Users]]="six hundred",600,VALUE(DatosLimpios[[#This Row],[Number of Affected Users]]))</f>
        <v>357542</v>
      </c>
      <c r="R1904" s="11">
        <f>DatosLimpios[[#This Row],[Perdida economica UNK]] /DatosLimpios[[#This Row],[Nº de Usuarios Afectados]]</f>
        <v>27.88763278160328</v>
      </c>
      <c r="S1904" s="11" t="str">
        <f>IF(DatosLimpios[[#This Row],[Perdida $ por Usuario]]&gt;100, "Grave",IF(DatosLimpios[[#This Row],[Perdida $ por Usuario]]&gt;40, "Moderada","Leve"))</f>
        <v>Leve</v>
      </c>
      <c r="T1904" s="1" t="str">
        <f t="shared" si="29"/>
        <v>Hacker Group</v>
      </c>
      <c r="U1904" s="3" t="s">
        <v>52</v>
      </c>
      <c r="V1904" s="3" t="s">
        <v>37</v>
      </c>
      <c r="W1904" s="2">
        <v>21</v>
      </c>
      <c r="X1904" s="2" t="str">
        <f>IF(DatosLimpios[[#This Row],[Incident Resolution Time (in Hours)]]&gt;50,"Tardia",IF(DatosLimpios[[#This Row],[Incident Resolution Time (in Hours)]]&gt;20,"Media","Rapida" ))</f>
        <v>Media</v>
      </c>
    </row>
    <row r="1905" spans="1:24" x14ac:dyDescent="0.25">
      <c r="A1905" s="2">
        <v>1919</v>
      </c>
      <c r="B1905" s="3" t="s">
        <v>26</v>
      </c>
      <c r="C19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05" s="1" t="str">
        <f>IFERROR(VLOOKUP(DatosLimpios[[#This Row],[Paises]], TablaRegiones[],2,FALSE), "Otra")</f>
        <v>Europa</v>
      </c>
      <c r="E1905" s="2">
        <v>2021</v>
      </c>
      <c r="F1905" s="3" t="s">
        <v>63</v>
      </c>
      <c r="G1905" s="2">
        <f xml:space="preserve"> 2025 -DatosLimpios[[#This Row],[Year]]</f>
        <v>4</v>
      </c>
      <c r="H1905" s="1" t="str">
        <f>IF(TRIM(DatosLimpios[[#This Row],[Attack Type]])="","Unknown",PROPER(TRIM(LOWER(DatosLimpios[[#This Row],[Attack Type]]))))</f>
        <v>Malware</v>
      </c>
      <c r="I1905" s="3" t="s">
        <v>27</v>
      </c>
      <c r="J190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05" s="11">
        <v>7718</v>
      </c>
      <c r="L1905" s="11">
        <f>IF(DatosLimpios[[#This Row],[Financial Loss (in Million $) ]]="",0,ABS(DatosLimpios[[#This Row],[Financial Loss (in Million $) ]]))*1000</f>
        <v>7718000</v>
      </c>
      <c r="M1905" s="11" t="str">
        <f>IF(DatosLimpios[[#This Row],[Perdida economica UNK]]&gt;4000000,"Alta", IF(DatosLimpios[[#This Row],[Perdida economica UNK]]&gt;100000,"Media", "Baja"))</f>
        <v>Alta</v>
      </c>
      <c r="N1905" s="18" t="s">
        <v>1953</v>
      </c>
      <c r="O1905" s="3" t="s">
        <v>14</v>
      </c>
      <c r="P1905" s="2">
        <f>IF(DatosLimpios[[#This Row],[Number of Affected Users]]="six hundred",600,VALUE(DatosLimpios[[#This Row],[Number of Affected Users]]))</f>
        <v>347426</v>
      </c>
      <c r="Q1905" s="2">
        <f>IF(DatosLimpios[[#This Row],[Number of Affected Users]]="six hundred",600,VALUE(DatosLimpios[[#This Row],[Number of Affected Users]]))</f>
        <v>347426</v>
      </c>
      <c r="R1905" s="11">
        <f>DatosLimpios[[#This Row],[Perdida economica UNK]] /DatosLimpios[[#This Row],[Nº de Usuarios Afectados]]</f>
        <v>22.214802576663807</v>
      </c>
      <c r="S1905" s="11" t="str">
        <f>IF(DatosLimpios[[#This Row],[Perdida $ por Usuario]]&gt;100, "Grave",IF(DatosLimpios[[#This Row],[Perdida $ por Usuario]]&gt;40, "Moderada","Leve"))</f>
        <v>Leve</v>
      </c>
      <c r="T1905" s="1" t="str">
        <f t="shared" si="29"/>
        <v>Hacker Group</v>
      </c>
      <c r="U1905" s="3" t="s">
        <v>52</v>
      </c>
      <c r="V1905" s="3" t="s">
        <v>37</v>
      </c>
      <c r="W1905" s="2">
        <v>36</v>
      </c>
      <c r="X1905" s="2" t="str">
        <f>IF(DatosLimpios[[#This Row],[Incident Resolution Time (in Hours)]]&gt;50,"Tardia",IF(DatosLimpios[[#This Row],[Incident Resolution Time (in Hours)]]&gt;20,"Media","Rapida" ))</f>
        <v>Media</v>
      </c>
    </row>
    <row r="1906" spans="1:24" x14ac:dyDescent="0.25">
      <c r="A1906" s="2">
        <v>1920</v>
      </c>
      <c r="B1906" s="3" t="s">
        <v>41</v>
      </c>
      <c r="C19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06" s="1" t="str">
        <f>IFERROR(VLOOKUP(DatosLimpios[[#This Row],[Paises]], TablaRegiones[],2,FALSE), "Otra")</f>
        <v>Europa</v>
      </c>
      <c r="E1906" s="2">
        <v>2018</v>
      </c>
      <c r="F1906" s="3" t="s">
        <v>22</v>
      </c>
      <c r="G1906" s="2">
        <f xml:space="preserve"> 2025 -DatosLimpios[[#This Row],[Year]]</f>
        <v>7</v>
      </c>
      <c r="H1906" s="1" t="str">
        <f>IF(TRIM(DatosLimpios[[#This Row],[Attack Type]])="","Unknown",PROPER(TRIM(LOWER(DatosLimpios[[#This Row],[Attack Type]]))))</f>
        <v>Man-In-The-Middle</v>
      </c>
      <c r="I1906" s="3" t="s">
        <v>12</v>
      </c>
      <c r="J190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06" s="11">
        <v>3692</v>
      </c>
      <c r="L1906" s="11">
        <f>IF(DatosLimpios[[#This Row],[Financial Loss (in Million $) ]]="",0,ABS(DatosLimpios[[#This Row],[Financial Loss (in Million $) ]]))*1000</f>
        <v>3692000</v>
      </c>
      <c r="M1906" s="11" t="str">
        <f>IF(DatosLimpios[[#This Row],[Perdida economica UNK]]&gt;4000000,"Alta", IF(DatosLimpios[[#This Row],[Perdida economica UNK]]&gt;100000,"Media", "Baja"))</f>
        <v>Media</v>
      </c>
      <c r="N1906" s="18" t="s">
        <v>1954</v>
      </c>
      <c r="O1906" s="3" t="s">
        <v>29</v>
      </c>
      <c r="P1906" s="2">
        <f>IF(DatosLimpios[[#This Row],[Number of Affected Users]]="six hundred",600,VALUE(DatosLimpios[[#This Row],[Number of Affected Users]]))</f>
        <v>829140</v>
      </c>
      <c r="Q1906" s="2">
        <f>IF(DatosLimpios[[#This Row],[Number of Affected Users]]="six hundred",600,VALUE(DatosLimpios[[#This Row],[Number of Affected Users]]))</f>
        <v>829140</v>
      </c>
      <c r="R1906" s="11">
        <f>DatosLimpios[[#This Row],[Perdida economica UNK]] /DatosLimpios[[#This Row],[Nº de Usuarios Afectados]]</f>
        <v>4.452806522420822</v>
      </c>
      <c r="S1906" s="11" t="str">
        <f>IF(DatosLimpios[[#This Row],[Perdida $ por Usuario]]&gt;100, "Grave",IF(DatosLimpios[[#This Row],[Perdida $ por Usuario]]&gt;40, "Moderada","Leve"))</f>
        <v>Leve</v>
      </c>
      <c r="T1906" s="1" t="str">
        <f t="shared" si="29"/>
        <v>Nation-state</v>
      </c>
      <c r="U1906" s="3" t="s">
        <v>15</v>
      </c>
      <c r="V1906" s="3" t="s">
        <v>57</v>
      </c>
      <c r="W1906" s="2">
        <v>2</v>
      </c>
      <c r="X1906" s="2" t="str">
        <f>IF(DatosLimpios[[#This Row],[Incident Resolution Time (in Hours)]]&gt;50,"Tardia",IF(DatosLimpios[[#This Row],[Incident Resolution Time (in Hours)]]&gt;20,"Media","Rapida" ))</f>
        <v>Rapida</v>
      </c>
    </row>
    <row r="1907" spans="1:24" x14ac:dyDescent="0.25">
      <c r="A1907" s="2">
        <v>1921</v>
      </c>
      <c r="B1907" s="3" t="s">
        <v>41</v>
      </c>
      <c r="C19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07" s="1" t="str">
        <f>IFERROR(VLOOKUP(DatosLimpios[[#This Row],[Paises]], TablaRegiones[],2,FALSE), "Otra")</f>
        <v>Europa</v>
      </c>
      <c r="E1907" s="2">
        <v>2017</v>
      </c>
      <c r="F1907" s="3" t="s">
        <v>42</v>
      </c>
      <c r="G1907" s="2">
        <f xml:space="preserve"> 2025 -DatosLimpios[[#This Row],[Year]]</f>
        <v>8</v>
      </c>
      <c r="H1907" s="1" t="str">
        <f>IF(TRIM(DatosLimpios[[#This Row],[Attack Type]])="","Unknown",PROPER(TRIM(LOWER(DatosLimpios[[#This Row],[Attack Type]]))))</f>
        <v>Sql Injection</v>
      </c>
      <c r="I1907" s="3" t="s">
        <v>47</v>
      </c>
      <c r="J190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07" s="11">
        <v>428</v>
      </c>
      <c r="L1907" s="11">
        <f>IF(DatosLimpios[[#This Row],[Financial Loss (in Million $) ]]="",0,ABS(DatosLimpios[[#This Row],[Financial Loss (in Million $) ]]))*1000</f>
        <v>428000</v>
      </c>
      <c r="M1907" s="11" t="str">
        <f>IF(DatosLimpios[[#This Row],[Perdida economica UNK]]&gt;4000000,"Alta", IF(DatosLimpios[[#This Row],[Perdida economica UNK]]&gt;100000,"Media", "Baja"))</f>
        <v>Media</v>
      </c>
      <c r="N1907" s="18" t="s">
        <v>1955</v>
      </c>
      <c r="O1907" s="3" t="s">
        <v>36</v>
      </c>
      <c r="P1907" s="2">
        <f>IF(DatosLimpios[[#This Row],[Number of Affected Users]]="six hundred",600,VALUE(DatosLimpios[[#This Row],[Number of Affected Users]]))</f>
        <v>683189</v>
      </c>
      <c r="Q1907" s="2">
        <f>IF(DatosLimpios[[#This Row],[Number of Affected Users]]="six hundred",600,VALUE(DatosLimpios[[#This Row],[Number of Affected Users]]))</f>
        <v>683189</v>
      </c>
      <c r="R1907" s="11">
        <f>DatosLimpios[[#This Row],[Perdida economica UNK]] /DatosLimpios[[#This Row],[Nº de Usuarios Afectados]]</f>
        <v>0.62647378690230671</v>
      </c>
      <c r="S1907" s="11" t="str">
        <f>IF(DatosLimpios[[#This Row],[Perdida $ por Usuario]]&gt;100, "Grave",IF(DatosLimpios[[#This Row],[Perdida $ por Usuario]]&gt;40, "Moderada","Leve"))</f>
        <v>Leve</v>
      </c>
      <c r="T1907" s="1" t="str">
        <f t="shared" si="29"/>
        <v>Unknown</v>
      </c>
      <c r="U1907" s="3" t="s">
        <v>52</v>
      </c>
      <c r="V1907" s="3" t="s">
        <v>16</v>
      </c>
      <c r="W1907" s="2">
        <v>19</v>
      </c>
      <c r="X1907" s="2" t="str">
        <f>IF(DatosLimpios[[#This Row],[Incident Resolution Time (in Hours)]]&gt;50,"Tardia",IF(DatosLimpios[[#This Row],[Incident Resolution Time (in Hours)]]&gt;20,"Media","Rapida" ))</f>
        <v>Rapida</v>
      </c>
    </row>
    <row r="1908" spans="1:24" x14ac:dyDescent="0.25">
      <c r="A1908" s="2">
        <v>1922</v>
      </c>
      <c r="B1908" s="3" t="s">
        <v>45</v>
      </c>
      <c r="C19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908" s="1" t="str">
        <f>IFERROR(VLOOKUP(DatosLimpios[[#This Row],[Paises]], TablaRegiones[],2,FALSE), "Otra")</f>
        <v>Asia</v>
      </c>
      <c r="E1908" s="2">
        <v>2019</v>
      </c>
      <c r="F1908" s="3" t="s">
        <v>17</v>
      </c>
      <c r="G1908" s="2">
        <f xml:space="preserve"> 2025 -DatosLimpios[[#This Row],[Year]]</f>
        <v>6</v>
      </c>
      <c r="H1908" s="1" t="str">
        <f>IF(TRIM(DatosLimpios[[#This Row],[Attack Type]])="","Unknown",PROPER(TRIM(LOWER(DatosLimpios[[#This Row],[Attack Type]]))))</f>
        <v>Ransomware</v>
      </c>
      <c r="I1908" s="3" t="s">
        <v>46</v>
      </c>
      <c r="J190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08" s="11">
        <v>8941</v>
      </c>
      <c r="L1908" s="11">
        <f>IF(DatosLimpios[[#This Row],[Financial Loss (in Million $) ]]="",0,ABS(DatosLimpios[[#This Row],[Financial Loss (in Million $) ]]))*1000</f>
        <v>8941000</v>
      </c>
      <c r="M1908" s="11" t="str">
        <f>IF(DatosLimpios[[#This Row],[Perdida economica UNK]]&gt;4000000,"Alta", IF(DatosLimpios[[#This Row],[Perdida economica UNK]]&gt;100000,"Media", "Baja"))</f>
        <v>Alta</v>
      </c>
      <c r="N1908" s="18" t="s">
        <v>1956</v>
      </c>
      <c r="O1908" s="3" t="s">
        <v>14</v>
      </c>
      <c r="P1908" s="2">
        <f>IF(DatosLimpios[[#This Row],[Number of Affected Users]]="six hundred",600,VALUE(DatosLimpios[[#This Row],[Number of Affected Users]]))</f>
        <v>453441</v>
      </c>
      <c r="Q1908" s="2">
        <f>IF(DatosLimpios[[#This Row],[Number of Affected Users]]="six hundred",600,VALUE(DatosLimpios[[#This Row],[Number of Affected Users]]))</f>
        <v>453441</v>
      </c>
      <c r="R1908" s="11">
        <f>DatosLimpios[[#This Row],[Perdida economica UNK]] /DatosLimpios[[#This Row],[Nº de Usuarios Afectados]]</f>
        <v>19.718111066268818</v>
      </c>
      <c r="S1908" s="11" t="str">
        <f>IF(DatosLimpios[[#This Row],[Perdida $ por Usuario]]&gt;100, "Grave",IF(DatosLimpios[[#This Row],[Perdida $ por Usuario]]&gt;40, "Moderada","Leve"))</f>
        <v>Leve</v>
      </c>
      <c r="T1908" s="1" t="str">
        <f t="shared" si="29"/>
        <v>Hacker Group</v>
      </c>
      <c r="U1908" s="3" t="s">
        <v>15</v>
      </c>
      <c r="V1908" s="3" t="s">
        <v>16</v>
      </c>
      <c r="W1908" s="2">
        <v>29</v>
      </c>
      <c r="X1908" s="2" t="str">
        <f>IF(DatosLimpios[[#This Row],[Incident Resolution Time (in Hours)]]&gt;50,"Tardia",IF(DatosLimpios[[#This Row],[Incident Resolution Time (in Hours)]]&gt;20,"Media","Rapida" ))</f>
        <v>Media</v>
      </c>
    </row>
    <row r="1909" spans="1:24" x14ac:dyDescent="0.25">
      <c r="A1909" s="2">
        <v>1923</v>
      </c>
      <c r="B1909" s="3" t="s">
        <v>58</v>
      </c>
      <c r="C19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09" s="1" t="str">
        <f>IFERROR(VLOOKUP(DatosLimpios[[#This Row],[Paises]], TablaRegiones[],2,FALSE), "Otra")</f>
        <v>Oceanía</v>
      </c>
      <c r="E1909" s="2">
        <v>2017</v>
      </c>
      <c r="F1909" s="3" t="s">
        <v>63</v>
      </c>
      <c r="G1909" s="2">
        <f xml:space="preserve"> 2025 -DatosLimpios[[#This Row],[Year]]</f>
        <v>8</v>
      </c>
      <c r="H1909" s="1" t="str">
        <f>IF(TRIM(DatosLimpios[[#This Row],[Attack Type]])="","Unknown",PROPER(TRIM(LOWER(DatosLimpios[[#This Row],[Attack Type]]))))</f>
        <v>Malware</v>
      </c>
      <c r="I1909" s="3" t="s">
        <v>23</v>
      </c>
      <c r="J190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09" s="11">
        <v>3334</v>
      </c>
      <c r="L1909" s="11">
        <f>IF(DatosLimpios[[#This Row],[Financial Loss (in Million $) ]]="",0,ABS(DatosLimpios[[#This Row],[Financial Loss (in Million $) ]]))*1000</f>
        <v>3334000</v>
      </c>
      <c r="M1909" s="11" t="str">
        <f>IF(DatosLimpios[[#This Row],[Perdida economica UNK]]&gt;4000000,"Alta", IF(DatosLimpios[[#This Row],[Perdida economica UNK]]&gt;100000,"Media", "Baja"))</f>
        <v>Media</v>
      </c>
      <c r="N1909" s="18" t="s">
        <v>1957</v>
      </c>
      <c r="O1909" s="3" t="s">
        <v>33</v>
      </c>
      <c r="P1909" s="2">
        <f>IF(DatosLimpios[[#This Row],[Number of Affected Users]]="six hundred",600,VALUE(DatosLimpios[[#This Row],[Number of Affected Users]]))</f>
        <v>673439</v>
      </c>
      <c r="Q1909" s="2">
        <f>IF(DatosLimpios[[#This Row],[Number of Affected Users]]="six hundred",600,VALUE(DatosLimpios[[#This Row],[Number of Affected Users]]))</f>
        <v>673439</v>
      </c>
      <c r="R1909" s="11">
        <f>DatosLimpios[[#This Row],[Perdida economica UNK]] /DatosLimpios[[#This Row],[Nº de Usuarios Afectados]]</f>
        <v>4.9507082304410641</v>
      </c>
      <c r="S1909" s="11" t="str">
        <f>IF(DatosLimpios[[#This Row],[Perdida $ por Usuario]]&gt;100, "Grave",IF(DatosLimpios[[#This Row],[Perdida $ por Usuario]]&gt;40, "Moderada","Leve"))</f>
        <v>Leve</v>
      </c>
      <c r="T1909" s="1" t="str">
        <f t="shared" si="29"/>
        <v>Insider</v>
      </c>
      <c r="U1909" s="3" t="s">
        <v>25</v>
      </c>
      <c r="V1909" s="3" t="s">
        <v>49</v>
      </c>
      <c r="W1909" s="2">
        <v>13</v>
      </c>
      <c r="X1909" s="2" t="str">
        <f>IF(DatosLimpios[[#This Row],[Incident Resolution Time (in Hours)]]&gt;50,"Tardia",IF(DatosLimpios[[#This Row],[Incident Resolution Time (in Hours)]]&gt;20,"Media","Rapida" ))</f>
        <v>Rapida</v>
      </c>
    </row>
    <row r="1910" spans="1:24" x14ac:dyDescent="0.25">
      <c r="A1910" s="2">
        <v>1924</v>
      </c>
      <c r="B1910" s="3" t="s">
        <v>66</v>
      </c>
      <c r="C19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910" s="1" t="str">
        <f>IFERROR(VLOOKUP(DatosLimpios[[#This Row],[Paises]], TablaRegiones[],2,FALSE), "Otra")</f>
        <v>América</v>
      </c>
      <c r="E1910" s="2">
        <v>2016</v>
      </c>
      <c r="F1910" s="3" t="s">
        <v>42</v>
      </c>
      <c r="G1910" s="2">
        <f xml:space="preserve"> 2025 -DatosLimpios[[#This Row],[Year]]</f>
        <v>9</v>
      </c>
      <c r="H1910" s="1" t="str">
        <f>IF(TRIM(DatosLimpios[[#This Row],[Attack Type]])="","Unknown",PROPER(TRIM(LOWER(DatosLimpios[[#This Row],[Attack Type]]))))</f>
        <v>Sql Injection</v>
      </c>
      <c r="I1910" s="3" t="s">
        <v>27</v>
      </c>
      <c r="J191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10" s="11">
        <v>1394</v>
      </c>
      <c r="L1910" s="11">
        <f>IF(DatosLimpios[[#This Row],[Financial Loss (in Million $) ]]="",0,ABS(DatosLimpios[[#This Row],[Financial Loss (in Million $) ]]))*1000</f>
        <v>1394000</v>
      </c>
      <c r="M1910" s="11" t="str">
        <f>IF(DatosLimpios[[#This Row],[Perdida economica UNK]]&gt;4000000,"Alta", IF(DatosLimpios[[#This Row],[Perdida economica UNK]]&gt;100000,"Media", "Baja"))</f>
        <v>Media</v>
      </c>
      <c r="N1910" s="18" t="s">
        <v>1958</v>
      </c>
      <c r="O1910" s="3" t="s">
        <v>29</v>
      </c>
      <c r="P1910" s="2">
        <f>IF(DatosLimpios[[#This Row],[Number of Affected Users]]="six hundred",600,VALUE(DatosLimpios[[#This Row],[Number of Affected Users]]))</f>
        <v>832297</v>
      </c>
      <c r="Q1910" s="2">
        <f>IF(DatosLimpios[[#This Row],[Number of Affected Users]]="six hundred",600,VALUE(DatosLimpios[[#This Row],[Number of Affected Users]]))</f>
        <v>832297</v>
      </c>
      <c r="R1910" s="11">
        <f>DatosLimpios[[#This Row],[Perdida economica UNK]] /DatosLimpios[[#This Row],[Nº de Usuarios Afectados]]</f>
        <v>1.6748828843549839</v>
      </c>
      <c r="S1910" s="11" t="str">
        <f>IF(DatosLimpios[[#This Row],[Perdida $ por Usuario]]&gt;100, "Grave",IF(DatosLimpios[[#This Row],[Perdida $ por Usuario]]&gt;40, "Moderada","Leve"))</f>
        <v>Leve</v>
      </c>
      <c r="T1910" s="1" t="str">
        <f t="shared" si="29"/>
        <v>Nation-state</v>
      </c>
      <c r="U1910" s="3" t="s">
        <v>25</v>
      </c>
      <c r="V1910" s="3" t="s">
        <v>31</v>
      </c>
      <c r="W1910" s="2">
        <v>69</v>
      </c>
      <c r="X1910" s="2" t="str">
        <f>IF(DatosLimpios[[#This Row],[Incident Resolution Time (in Hours)]]&gt;50,"Tardia",IF(DatosLimpios[[#This Row],[Incident Resolution Time (in Hours)]]&gt;20,"Media","Rapida" ))</f>
        <v>Tardia</v>
      </c>
    </row>
    <row r="1911" spans="1:24" x14ac:dyDescent="0.25">
      <c r="A1911" s="2">
        <v>1925</v>
      </c>
      <c r="B1911" s="3" t="s">
        <v>45</v>
      </c>
      <c r="C19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911" s="1" t="str">
        <f>IFERROR(VLOOKUP(DatosLimpios[[#This Row],[Paises]], TablaRegiones[],2,FALSE), "Otra")</f>
        <v>Asia</v>
      </c>
      <c r="E1911" s="2">
        <v>2018</v>
      </c>
      <c r="F1911" s="3" t="s">
        <v>50</v>
      </c>
      <c r="G1911" s="2">
        <f xml:space="preserve"> 2025 -DatosLimpios[[#This Row],[Year]]</f>
        <v>7</v>
      </c>
      <c r="H1911" s="1" t="str">
        <f>IF(TRIM(DatosLimpios[[#This Row],[Attack Type]])="","Unknown",PROPER(TRIM(LOWER(DatosLimpios[[#This Row],[Attack Type]]))))</f>
        <v>Phishing</v>
      </c>
      <c r="I1911" s="3" t="s">
        <v>23</v>
      </c>
      <c r="J191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11" s="11">
        <v>1305</v>
      </c>
      <c r="L1911" s="11">
        <f>IF(DatosLimpios[[#This Row],[Financial Loss (in Million $) ]]="",0,ABS(DatosLimpios[[#This Row],[Financial Loss (in Million $) ]]))*1000</f>
        <v>1305000</v>
      </c>
      <c r="M1911" s="11" t="str">
        <f>IF(DatosLimpios[[#This Row],[Perdida economica UNK]]&gt;4000000,"Alta", IF(DatosLimpios[[#This Row],[Perdida economica UNK]]&gt;100000,"Media", "Baja"))</f>
        <v>Media</v>
      </c>
      <c r="N1911" s="18" t="s">
        <v>1959</v>
      </c>
      <c r="O1911" s="3" t="s">
        <v>29</v>
      </c>
      <c r="P1911" s="2">
        <f>IF(DatosLimpios[[#This Row],[Number of Affected Users]]="six hundred",600,VALUE(DatosLimpios[[#This Row],[Number of Affected Users]]))</f>
        <v>400964</v>
      </c>
      <c r="Q1911" s="2">
        <f>IF(DatosLimpios[[#This Row],[Number of Affected Users]]="six hundred",600,VALUE(DatosLimpios[[#This Row],[Number of Affected Users]]))</f>
        <v>400964</v>
      </c>
      <c r="R1911" s="11">
        <f>DatosLimpios[[#This Row],[Perdida economica UNK]] /DatosLimpios[[#This Row],[Nº de Usuarios Afectados]]</f>
        <v>3.2546562783691302</v>
      </c>
      <c r="S1911" s="11" t="str">
        <f>IF(DatosLimpios[[#This Row],[Perdida $ por Usuario]]&gt;100, "Grave",IF(DatosLimpios[[#This Row],[Perdida $ por Usuario]]&gt;40, "Moderada","Leve"))</f>
        <v>Leve</v>
      </c>
      <c r="T1911" s="1" t="str">
        <f t="shared" si="29"/>
        <v>Nation-state</v>
      </c>
      <c r="U1911" s="3" t="s">
        <v>25</v>
      </c>
      <c r="V1911" s="3" t="s">
        <v>16</v>
      </c>
      <c r="W1911" s="2">
        <v>19</v>
      </c>
      <c r="X1911" s="2" t="str">
        <f>IF(DatosLimpios[[#This Row],[Incident Resolution Time (in Hours)]]&gt;50,"Tardia",IF(DatosLimpios[[#This Row],[Incident Resolution Time (in Hours)]]&gt;20,"Media","Rapida" ))</f>
        <v>Rapida</v>
      </c>
    </row>
    <row r="1912" spans="1:24" x14ac:dyDescent="0.25">
      <c r="A1912" s="2">
        <v>1926</v>
      </c>
      <c r="B1912" s="3" t="s">
        <v>41</v>
      </c>
      <c r="C19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12" s="1" t="str">
        <f>IFERROR(VLOOKUP(DatosLimpios[[#This Row],[Paises]], TablaRegiones[],2,FALSE), "Otra")</f>
        <v>Europa</v>
      </c>
      <c r="E1912" s="2">
        <v>2019</v>
      </c>
      <c r="F1912" s="3" t="s">
        <v>39</v>
      </c>
      <c r="G1912" s="2">
        <f xml:space="preserve"> 2025 -DatosLimpios[[#This Row],[Year]]</f>
        <v>6</v>
      </c>
      <c r="H1912" s="1" t="str">
        <f>IF(TRIM(DatosLimpios[[#This Row],[Attack Type]])="","Unknown",PROPER(TRIM(LOWER(DatosLimpios[[#This Row],[Attack Type]]))))</f>
        <v>Ddos</v>
      </c>
      <c r="I1912" s="3" t="s">
        <v>27</v>
      </c>
      <c r="J191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12" s="11">
        <v>5294</v>
      </c>
      <c r="L1912" s="11">
        <f>IF(DatosLimpios[[#This Row],[Financial Loss (in Million $) ]]="",0,ABS(DatosLimpios[[#This Row],[Financial Loss (in Million $) ]]))*1000</f>
        <v>5294000</v>
      </c>
      <c r="M1912" s="11" t="str">
        <f>IF(DatosLimpios[[#This Row],[Perdida economica UNK]]&gt;4000000,"Alta", IF(DatosLimpios[[#This Row],[Perdida economica UNK]]&gt;100000,"Media", "Baja"))</f>
        <v>Alta</v>
      </c>
      <c r="N1912" s="18" t="s">
        <v>1960</v>
      </c>
      <c r="O1912" s="3" t="s">
        <v>29</v>
      </c>
      <c r="P1912" s="2">
        <f>IF(DatosLimpios[[#This Row],[Number of Affected Users]]="six hundred",600,VALUE(DatosLimpios[[#This Row],[Number of Affected Users]]))</f>
        <v>192293</v>
      </c>
      <c r="Q1912" s="2">
        <f>IF(DatosLimpios[[#This Row],[Number of Affected Users]]="six hundred",600,VALUE(DatosLimpios[[#This Row],[Number of Affected Users]]))</f>
        <v>192293</v>
      </c>
      <c r="R1912" s="11">
        <f>DatosLimpios[[#This Row],[Perdida economica UNK]] /DatosLimpios[[#This Row],[Nº de Usuarios Afectados]]</f>
        <v>27.530903361016783</v>
      </c>
      <c r="S1912" s="11" t="str">
        <f>IF(DatosLimpios[[#This Row],[Perdida $ por Usuario]]&gt;100, "Grave",IF(DatosLimpios[[#This Row],[Perdida $ por Usuario]]&gt;40, "Moderada","Leve"))</f>
        <v>Leve</v>
      </c>
      <c r="T1912" s="1" t="str">
        <f t="shared" ref="T1912:T1975" si="30">IF(O1912="","Unknown",O1912)</f>
        <v>Nation-state</v>
      </c>
      <c r="U1912" s="3" t="s">
        <v>25</v>
      </c>
      <c r="V1912" s="3" t="s">
        <v>16</v>
      </c>
      <c r="W1912" s="2">
        <v>57</v>
      </c>
      <c r="X1912" s="2" t="str">
        <f>IF(DatosLimpios[[#This Row],[Incident Resolution Time (in Hours)]]&gt;50,"Tardia",IF(DatosLimpios[[#This Row],[Incident Resolution Time (in Hours)]]&gt;20,"Media","Rapida" ))</f>
        <v>Tardia</v>
      </c>
    </row>
    <row r="1913" spans="1:24" x14ac:dyDescent="0.25">
      <c r="A1913" s="2">
        <v>1927</v>
      </c>
      <c r="B1913" s="3" t="s">
        <v>60</v>
      </c>
      <c r="C19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913" s="1" t="str">
        <f>IFERROR(VLOOKUP(DatosLimpios[[#This Row],[Paises]], TablaRegiones[],2,FALSE), "Otra")</f>
        <v>Asia</v>
      </c>
      <c r="E1913" s="2">
        <v>2019</v>
      </c>
      <c r="F1913" s="3" t="s">
        <v>22</v>
      </c>
      <c r="G1913" s="2">
        <f xml:space="preserve"> 2025 -DatosLimpios[[#This Row],[Year]]</f>
        <v>6</v>
      </c>
      <c r="H1913" s="1" t="str">
        <f>IF(TRIM(DatosLimpios[[#This Row],[Attack Type]])="","Unknown",PROPER(TRIM(LOWER(DatosLimpios[[#This Row],[Attack Type]]))))</f>
        <v>Man-In-The-Middle</v>
      </c>
      <c r="I1913" s="3" t="s">
        <v>46</v>
      </c>
      <c r="J191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13" s="11">
        <v>2602</v>
      </c>
      <c r="L1913" s="11">
        <f>IF(DatosLimpios[[#This Row],[Financial Loss (in Million $) ]]="",0,ABS(DatosLimpios[[#This Row],[Financial Loss (in Million $) ]]))*1000</f>
        <v>2602000</v>
      </c>
      <c r="M1913" s="11" t="str">
        <f>IF(DatosLimpios[[#This Row],[Perdida economica UNK]]&gt;4000000,"Alta", IF(DatosLimpios[[#This Row],[Perdida economica UNK]]&gt;100000,"Media", "Baja"))</f>
        <v>Media</v>
      </c>
      <c r="N1913" s="18" t="s">
        <v>1961</v>
      </c>
      <c r="O1913" s="3" t="s">
        <v>33</v>
      </c>
      <c r="P1913" s="2">
        <f>IF(DatosLimpios[[#This Row],[Number of Affected Users]]="six hundred",600,VALUE(DatosLimpios[[#This Row],[Number of Affected Users]]))</f>
        <v>565292</v>
      </c>
      <c r="Q1913" s="2">
        <f>IF(DatosLimpios[[#This Row],[Number of Affected Users]]="six hundred",600,VALUE(DatosLimpios[[#This Row],[Number of Affected Users]]))</f>
        <v>565292</v>
      </c>
      <c r="R1913" s="11">
        <f>DatosLimpios[[#This Row],[Perdida economica UNK]] /DatosLimpios[[#This Row],[Nº de Usuarios Afectados]]</f>
        <v>4.6029308746630058</v>
      </c>
      <c r="S1913" s="11" t="str">
        <f>IF(DatosLimpios[[#This Row],[Perdida $ por Usuario]]&gt;100, "Grave",IF(DatosLimpios[[#This Row],[Perdida $ por Usuario]]&gt;40, "Moderada","Leve"))</f>
        <v>Leve</v>
      </c>
      <c r="T1913" s="1" t="str">
        <f t="shared" si="30"/>
        <v>Insider</v>
      </c>
      <c r="U1913" s="3" t="s">
        <v>15</v>
      </c>
      <c r="V1913" s="3" t="s">
        <v>37</v>
      </c>
      <c r="W1913" s="2">
        <v>27</v>
      </c>
      <c r="X1913" s="2" t="str">
        <f>IF(DatosLimpios[[#This Row],[Incident Resolution Time (in Hours)]]&gt;50,"Tardia",IF(DatosLimpios[[#This Row],[Incident Resolution Time (in Hours)]]&gt;20,"Media","Rapida" ))</f>
        <v>Media</v>
      </c>
    </row>
    <row r="1914" spans="1:24" x14ac:dyDescent="0.25">
      <c r="A1914" s="2">
        <v>1928</v>
      </c>
      <c r="B1914" s="3" t="s">
        <v>66</v>
      </c>
      <c r="C19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914" s="1" t="str">
        <f>IFERROR(VLOOKUP(DatosLimpios[[#This Row],[Paises]], TablaRegiones[],2,FALSE), "Otra")</f>
        <v>América</v>
      </c>
      <c r="E1914" s="2">
        <v>2016</v>
      </c>
      <c r="F1914" s="3" t="s">
        <v>50</v>
      </c>
      <c r="G1914" s="2">
        <f xml:space="preserve"> 2025 -DatosLimpios[[#This Row],[Year]]</f>
        <v>9</v>
      </c>
      <c r="H1914" s="1" t="str">
        <f>IF(TRIM(DatosLimpios[[#This Row],[Attack Type]])="","Unknown",PROPER(TRIM(LOWER(DatosLimpios[[#This Row],[Attack Type]]))))</f>
        <v>Phishing</v>
      </c>
      <c r="I1914" s="3" t="s">
        <v>12</v>
      </c>
      <c r="J191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14" s="11">
        <v>923</v>
      </c>
      <c r="L1914" s="11">
        <f>IF(DatosLimpios[[#This Row],[Financial Loss (in Million $) ]]="",0,ABS(DatosLimpios[[#This Row],[Financial Loss (in Million $) ]]))*1000</f>
        <v>923000</v>
      </c>
      <c r="M1914" s="11" t="str">
        <f>IF(DatosLimpios[[#This Row],[Perdida economica UNK]]&gt;4000000,"Alta", IF(DatosLimpios[[#This Row],[Perdida economica UNK]]&gt;100000,"Media", "Baja"))</f>
        <v>Media</v>
      </c>
      <c r="N1914" s="18" t="s">
        <v>1962</v>
      </c>
      <c r="O1914" s="3" t="s">
        <v>29</v>
      </c>
      <c r="P1914" s="2">
        <f>IF(DatosLimpios[[#This Row],[Number of Affected Users]]="six hundred",600,VALUE(DatosLimpios[[#This Row],[Number of Affected Users]]))</f>
        <v>774750</v>
      </c>
      <c r="Q1914" s="2">
        <f>IF(DatosLimpios[[#This Row],[Number of Affected Users]]="six hundred",600,VALUE(DatosLimpios[[#This Row],[Number of Affected Users]]))</f>
        <v>774750</v>
      </c>
      <c r="R1914" s="11">
        <f>DatosLimpios[[#This Row],[Perdida economica UNK]] /DatosLimpios[[#This Row],[Nº de Usuarios Afectados]]</f>
        <v>1.19135204904808</v>
      </c>
      <c r="S1914" s="11" t="str">
        <f>IF(DatosLimpios[[#This Row],[Perdida $ por Usuario]]&gt;100, "Grave",IF(DatosLimpios[[#This Row],[Perdida $ por Usuario]]&gt;40, "Moderada","Leve"))</f>
        <v>Leve</v>
      </c>
      <c r="T1914" s="1" t="str">
        <f t="shared" si="30"/>
        <v>Nation-state</v>
      </c>
      <c r="U1914" s="3" t="s">
        <v>34</v>
      </c>
      <c r="V1914" s="3" t="s">
        <v>49</v>
      </c>
      <c r="W1914" s="2">
        <v>70</v>
      </c>
      <c r="X1914" s="2" t="str">
        <f>IF(DatosLimpios[[#This Row],[Incident Resolution Time (in Hours)]]&gt;50,"Tardia",IF(DatosLimpios[[#This Row],[Incident Resolution Time (in Hours)]]&gt;20,"Media","Rapida" ))</f>
        <v>Tardia</v>
      </c>
    </row>
    <row r="1915" spans="1:24" x14ac:dyDescent="0.25">
      <c r="A1915" s="2">
        <v>1929</v>
      </c>
      <c r="B1915" s="3" t="s">
        <v>41</v>
      </c>
      <c r="C19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15" s="1" t="str">
        <f>IFERROR(VLOOKUP(DatosLimpios[[#This Row],[Paises]], TablaRegiones[],2,FALSE), "Otra")</f>
        <v>Europa</v>
      </c>
      <c r="E1915" s="2">
        <v>2022</v>
      </c>
      <c r="F1915" s="3" t="s">
        <v>50</v>
      </c>
      <c r="G1915" s="2">
        <f xml:space="preserve"> 2025 -DatosLimpios[[#This Row],[Year]]</f>
        <v>3</v>
      </c>
      <c r="H1915" s="1" t="str">
        <f>IF(TRIM(DatosLimpios[[#This Row],[Attack Type]])="","Unknown",PROPER(TRIM(LOWER(DatosLimpios[[#This Row],[Attack Type]]))))</f>
        <v>Phishing</v>
      </c>
      <c r="I1915" s="3" t="s">
        <v>23</v>
      </c>
      <c r="J191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15" s="11">
        <v>782</v>
      </c>
      <c r="L1915" s="11">
        <f>IF(DatosLimpios[[#This Row],[Financial Loss (in Million $) ]]="",0,ABS(DatosLimpios[[#This Row],[Financial Loss (in Million $) ]]))*1000</f>
        <v>782000</v>
      </c>
      <c r="M1915" s="11" t="str">
        <f>IF(DatosLimpios[[#This Row],[Perdida economica UNK]]&gt;4000000,"Alta", IF(DatosLimpios[[#This Row],[Perdida economica UNK]]&gt;100000,"Media", "Baja"))</f>
        <v>Media</v>
      </c>
      <c r="N1915" s="18" t="s">
        <v>1963</v>
      </c>
      <c r="O1915" s="3" t="s">
        <v>33</v>
      </c>
      <c r="P1915" s="2">
        <f>IF(DatosLimpios[[#This Row],[Number of Affected Users]]="six hundred",600,VALUE(DatosLimpios[[#This Row],[Number of Affected Users]]))</f>
        <v>666996</v>
      </c>
      <c r="Q1915" s="2">
        <f>IF(DatosLimpios[[#This Row],[Number of Affected Users]]="six hundred",600,VALUE(DatosLimpios[[#This Row],[Number of Affected Users]]))</f>
        <v>666996</v>
      </c>
      <c r="R1915" s="11">
        <f>DatosLimpios[[#This Row],[Perdida economica UNK]] /DatosLimpios[[#This Row],[Nº de Usuarios Afectados]]</f>
        <v>1.1724208241128882</v>
      </c>
      <c r="S1915" s="11" t="str">
        <f>IF(DatosLimpios[[#This Row],[Perdida $ por Usuario]]&gt;100, "Grave",IF(DatosLimpios[[#This Row],[Perdida $ por Usuario]]&gt;40, "Moderada","Leve"))</f>
        <v>Leve</v>
      </c>
      <c r="T1915" s="1" t="str">
        <f t="shared" si="30"/>
        <v>Insider</v>
      </c>
      <c r="U1915" s="3" t="s">
        <v>25</v>
      </c>
      <c r="V1915" s="3" t="s">
        <v>57</v>
      </c>
      <c r="W1915" s="2">
        <v>59</v>
      </c>
      <c r="X1915" s="2" t="str">
        <f>IF(DatosLimpios[[#This Row],[Incident Resolution Time (in Hours)]]&gt;50,"Tardia",IF(DatosLimpios[[#This Row],[Incident Resolution Time (in Hours)]]&gt;20,"Media","Rapida" ))</f>
        <v>Tardia</v>
      </c>
    </row>
    <row r="1916" spans="1:24" x14ac:dyDescent="0.25">
      <c r="A1916" s="2">
        <v>1930</v>
      </c>
      <c r="B1916" s="3" t="s">
        <v>32</v>
      </c>
      <c r="C19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16" s="1" t="str">
        <f>IFERROR(VLOOKUP(DatosLimpios[[#This Row],[Paises]], TablaRegiones[],2,FALSE), "Otra")</f>
        <v>Europa</v>
      </c>
      <c r="E1916" s="2">
        <v>2016</v>
      </c>
      <c r="F1916" s="3" t="s">
        <v>63</v>
      </c>
      <c r="G1916" s="2">
        <f xml:space="preserve"> 2025 -DatosLimpios[[#This Row],[Year]]</f>
        <v>9</v>
      </c>
      <c r="H1916" s="1" t="str">
        <f>IF(TRIM(DatosLimpios[[#This Row],[Attack Type]])="","Unknown",PROPER(TRIM(LOWER(DatosLimpios[[#This Row],[Attack Type]]))))</f>
        <v>Malware</v>
      </c>
      <c r="I1916" s="3" t="s">
        <v>47</v>
      </c>
      <c r="J191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16" s="11">
        <v>9412</v>
      </c>
      <c r="L1916" s="11">
        <f>IF(DatosLimpios[[#This Row],[Financial Loss (in Million $) ]]="",0,ABS(DatosLimpios[[#This Row],[Financial Loss (in Million $) ]]))*1000</f>
        <v>9412000</v>
      </c>
      <c r="M1916" s="11" t="str">
        <f>IF(DatosLimpios[[#This Row],[Perdida economica UNK]]&gt;4000000,"Alta", IF(DatosLimpios[[#This Row],[Perdida economica UNK]]&gt;100000,"Media", "Baja"))</f>
        <v>Alta</v>
      </c>
      <c r="N1916" s="18" t="s">
        <v>1964</v>
      </c>
      <c r="O1916" s="3" t="s">
        <v>36</v>
      </c>
      <c r="P1916" s="2">
        <f>IF(DatosLimpios[[#This Row],[Number of Affected Users]]="six hundred",600,VALUE(DatosLimpios[[#This Row],[Number of Affected Users]]))</f>
        <v>21382</v>
      </c>
      <c r="Q1916" s="2">
        <f>IF(DatosLimpios[[#This Row],[Number of Affected Users]]="six hundred",600,VALUE(DatosLimpios[[#This Row],[Number of Affected Users]]))</f>
        <v>21382</v>
      </c>
      <c r="R1916" s="11">
        <f>DatosLimpios[[#This Row],[Perdida economica UNK]] /DatosLimpios[[#This Row],[Nº de Usuarios Afectados]]</f>
        <v>440.18333177438967</v>
      </c>
      <c r="S1916" s="11" t="str">
        <f>IF(DatosLimpios[[#This Row],[Perdida $ por Usuario]]&gt;100, "Grave",IF(DatosLimpios[[#This Row],[Perdida $ por Usuario]]&gt;40, "Moderada","Leve"))</f>
        <v>Grave</v>
      </c>
      <c r="T1916" s="1" t="str">
        <f t="shared" si="30"/>
        <v>Unknown</v>
      </c>
      <c r="U1916" s="3" t="s">
        <v>25</v>
      </c>
      <c r="V1916" s="3" t="s">
        <v>57</v>
      </c>
      <c r="W1916" s="2">
        <v>21</v>
      </c>
      <c r="X1916" s="2" t="str">
        <f>IF(DatosLimpios[[#This Row],[Incident Resolution Time (in Hours)]]&gt;50,"Tardia",IF(DatosLimpios[[#This Row],[Incident Resolution Time (in Hours)]]&gt;20,"Media","Rapida" ))</f>
        <v>Media</v>
      </c>
    </row>
    <row r="1917" spans="1:24" x14ac:dyDescent="0.25">
      <c r="A1917" s="2">
        <v>1931</v>
      </c>
      <c r="B1917" s="3" t="s">
        <v>32</v>
      </c>
      <c r="C19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17" s="1" t="str">
        <f>IFERROR(VLOOKUP(DatosLimpios[[#This Row],[Paises]], TablaRegiones[],2,FALSE), "Otra")</f>
        <v>Europa</v>
      </c>
      <c r="E1917" s="2">
        <v>2021</v>
      </c>
      <c r="F1917" s="3" t="s">
        <v>50</v>
      </c>
      <c r="G1917" s="2">
        <f xml:space="preserve"> 2025 -DatosLimpios[[#This Row],[Year]]</f>
        <v>4</v>
      </c>
      <c r="H1917" s="1" t="str">
        <f>IF(TRIM(DatosLimpios[[#This Row],[Attack Type]])="","Unknown",PROPER(TRIM(LOWER(DatosLimpios[[#This Row],[Attack Type]]))))</f>
        <v>Phishing</v>
      </c>
      <c r="I1917" s="3" t="s">
        <v>27</v>
      </c>
      <c r="J191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17" s="11">
        <v>5514</v>
      </c>
      <c r="L1917" s="11">
        <f>IF(DatosLimpios[[#This Row],[Financial Loss (in Million $) ]]="",0,ABS(DatosLimpios[[#This Row],[Financial Loss (in Million $) ]]))*1000</f>
        <v>5514000</v>
      </c>
      <c r="M1917" s="11" t="str">
        <f>IF(DatosLimpios[[#This Row],[Perdida economica UNK]]&gt;4000000,"Alta", IF(DatosLimpios[[#This Row],[Perdida economica UNK]]&gt;100000,"Media", "Baja"))</f>
        <v>Alta</v>
      </c>
      <c r="N1917" s="18" t="s">
        <v>1965</v>
      </c>
      <c r="O1917" s="3" t="s">
        <v>29</v>
      </c>
      <c r="P1917" s="2">
        <f>IF(DatosLimpios[[#This Row],[Number of Affected Users]]="six hundred",600,VALUE(DatosLimpios[[#This Row],[Number of Affected Users]]))</f>
        <v>463525</v>
      </c>
      <c r="Q1917" s="2">
        <f>IF(DatosLimpios[[#This Row],[Number of Affected Users]]="six hundred",600,VALUE(DatosLimpios[[#This Row],[Number of Affected Users]]))</f>
        <v>463525</v>
      </c>
      <c r="R1917" s="11">
        <f>DatosLimpios[[#This Row],[Perdida economica UNK]] /DatosLimpios[[#This Row],[Nº de Usuarios Afectados]]</f>
        <v>11.895798500620247</v>
      </c>
      <c r="S1917" s="11" t="str">
        <f>IF(DatosLimpios[[#This Row],[Perdida $ por Usuario]]&gt;100, "Grave",IF(DatosLimpios[[#This Row],[Perdida $ por Usuario]]&gt;40, "Moderada","Leve"))</f>
        <v>Leve</v>
      </c>
      <c r="T1917" s="1" t="str">
        <f t="shared" si="30"/>
        <v>Nation-state</v>
      </c>
      <c r="U1917" s="3" t="s">
        <v>15</v>
      </c>
      <c r="V1917" s="3" t="s">
        <v>31</v>
      </c>
      <c r="W1917" s="2">
        <v>59</v>
      </c>
      <c r="X1917" s="2" t="str">
        <f>IF(DatosLimpios[[#This Row],[Incident Resolution Time (in Hours)]]&gt;50,"Tardia",IF(DatosLimpios[[#This Row],[Incident Resolution Time (in Hours)]]&gt;20,"Media","Rapida" ))</f>
        <v>Tardia</v>
      </c>
    </row>
    <row r="1918" spans="1:24" x14ac:dyDescent="0.25">
      <c r="A1918" s="2">
        <v>1932</v>
      </c>
      <c r="B1918" s="3" t="s">
        <v>60</v>
      </c>
      <c r="C19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918" s="1" t="str">
        <f>IFERROR(VLOOKUP(DatosLimpios[[#This Row],[Paises]], TablaRegiones[],2,FALSE), "Otra")</f>
        <v>Asia</v>
      </c>
      <c r="E1918" s="2">
        <v>2022</v>
      </c>
      <c r="F1918" s="3" t="s">
        <v>17</v>
      </c>
      <c r="G1918" s="2">
        <f xml:space="preserve"> 2025 -DatosLimpios[[#This Row],[Year]]</f>
        <v>3</v>
      </c>
      <c r="H1918" s="1" t="str">
        <f>IF(TRIM(DatosLimpios[[#This Row],[Attack Type]])="","Unknown",PROPER(TRIM(LOWER(DatosLimpios[[#This Row],[Attack Type]]))))</f>
        <v>Ransomware</v>
      </c>
      <c r="I1918" s="3" t="s">
        <v>27</v>
      </c>
      <c r="J191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18" s="11">
        <v>1698</v>
      </c>
      <c r="L1918" s="11">
        <f>IF(DatosLimpios[[#This Row],[Financial Loss (in Million $) ]]="",0,ABS(DatosLimpios[[#This Row],[Financial Loss (in Million $) ]]))*1000</f>
        <v>1698000</v>
      </c>
      <c r="M1918" s="11" t="str">
        <f>IF(DatosLimpios[[#This Row],[Perdida economica UNK]]&gt;4000000,"Alta", IF(DatosLimpios[[#This Row],[Perdida economica UNK]]&gt;100000,"Media", "Baja"))</f>
        <v>Media</v>
      </c>
      <c r="N1918" s="18" t="s">
        <v>1966</v>
      </c>
      <c r="O1918" s="3" t="s">
        <v>33</v>
      </c>
      <c r="P1918" s="2">
        <f>IF(DatosLimpios[[#This Row],[Number of Affected Users]]="six hundred",600,VALUE(DatosLimpios[[#This Row],[Number of Affected Users]]))</f>
        <v>905673</v>
      </c>
      <c r="Q1918" s="2">
        <f>IF(DatosLimpios[[#This Row],[Number of Affected Users]]="six hundred",600,VALUE(DatosLimpios[[#This Row],[Number of Affected Users]]))</f>
        <v>905673</v>
      </c>
      <c r="R1918" s="11">
        <f>DatosLimpios[[#This Row],[Perdida economica UNK]] /DatosLimpios[[#This Row],[Nº de Usuarios Afectados]]</f>
        <v>1.8748488692938843</v>
      </c>
      <c r="S1918" s="11" t="str">
        <f>IF(DatosLimpios[[#This Row],[Perdida $ por Usuario]]&gt;100, "Grave",IF(DatosLimpios[[#This Row],[Perdida $ por Usuario]]&gt;40, "Moderada","Leve"))</f>
        <v>Leve</v>
      </c>
      <c r="T1918" s="1" t="str">
        <f t="shared" si="30"/>
        <v>Insider</v>
      </c>
      <c r="U1918" s="3" t="s">
        <v>25</v>
      </c>
      <c r="V1918" s="3" t="s">
        <v>16</v>
      </c>
      <c r="W1918" s="2">
        <v>54</v>
      </c>
      <c r="X1918" s="2" t="str">
        <f>IF(DatosLimpios[[#This Row],[Incident Resolution Time (in Hours)]]&gt;50,"Tardia",IF(DatosLimpios[[#This Row],[Incident Resolution Time (in Hours)]]&gt;20,"Media","Rapida" ))</f>
        <v>Tardia</v>
      </c>
    </row>
    <row r="1919" spans="1:24" x14ac:dyDescent="0.25">
      <c r="A1919" s="2">
        <v>1933</v>
      </c>
      <c r="B1919" s="3" t="s">
        <v>45</v>
      </c>
      <c r="C19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919" s="1" t="str">
        <f>IFERROR(VLOOKUP(DatosLimpios[[#This Row],[Paises]], TablaRegiones[],2,FALSE), "Otra")</f>
        <v>Asia</v>
      </c>
      <c r="E1919" s="2">
        <v>2024</v>
      </c>
      <c r="F1919" s="3" t="s">
        <v>22</v>
      </c>
      <c r="G1919" s="2">
        <f xml:space="preserve"> 2025 -DatosLimpios[[#This Row],[Year]]</f>
        <v>1</v>
      </c>
      <c r="H1919" s="1" t="str">
        <f>IF(TRIM(DatosLimpios[[#This Row],[Attack Type]])="","Unknown",PROPER(TRIM(LOWER(DatosLimpios[[#This Row],[Attack Type]]))))</f>
        <v>Man-In-The-Middle</v>
      </c>
      <c r="I1919" s="3" t="s">
        <v>18</v>
      </c>
      <c r="J191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19" s="11">
        <v>3059</v>
      </c>
      <c r="L1919" s="11">
        <f>IF(DatosLimpios[[#This Row],[Financial Loss (in Million $) ]]="",0,ABS(DatosLimpios[[#This Row],[Financial Loss (in Million $) ]]))*1000</f>
        <v>3059000</v>
      </c>
      <c r="M1919" s="11" t="str">
        <f>IF(DatosLimpios[[#This Row],[Perdida economica UNK]]&gt;4000000,"Alta", IF(DatosLimpios[[#This Row],[Perdida economica UNK]]&gt;100000,"Media", "Baja"))</f>
        <v>Media</v>
      </c>
      <c r="N1919" s="18" t="s">
        <v>1967</v>
      </c>
      <c r="O1919" s="3" t="s">
        <v>29</v>
      </c>
      <c r="P1919" s="2">
        <f>IF(DatosLimpios[[#This Row],[Number of Affected Users]]="six hundred",600,VALUE(DatosLimpios[[#This Row],[Number of Affected Users]]))</f>
        <v>619881</v>
      </c>
      <c r="Q1919" s="2">
        <f>IF(DatosLimpios[[#This Row],[Number of Affected Users]]="six hundred",600,VALUE(DatosLimpios[[#This Row],[Number of Affected Users]]))</f>
        <v>619881</v>
      </c>
      <c r="R1919" s="11">
        <f>DatosLimpios[[#This Row],[Perdida economica UNK]] /DatosLimpios[[#This Row],[Nº de Usuarios Afectados]]</f>
        <v>4.9348181344483857</v>
      </c>
      <c r="S1919" s="11" t="str">
        <f>IF(DatosLimpios[[#This Row],[Perdida $ por Usuario]]&gt;100, "Grave",IF(DatosLimpios[[#This Row],[Perdida $ por Usuario]]&gt;40, "Moderada","Leve"))</f>
        <v>Leve</v>
      </c>
      <c r="T1919" s="1" t="str">
        <f t="shared" si="30"/>
        <v>Nation-state</v>
      </c>
      <c r="U1919" s="3" t="s">
        <v>15</v>
      </c>
      <c r="V1919" s="3" t="s">
        <v>37</v>
      </c>
      <c r="W1919" s="2">
        <v>42</v>
      </c>
      <c r="X1919" s="2" t="str">
        <f>IF(DatosLimpios[[#This Row],[Incident Resolution Time (in Hours)]]&gt;50,"Tardia",IF(DatosLimpios[[#This Row],[Incident Resolution Time (in Hours)]]&gt;20,"Media","Rapida" ))</f>
        <v>Media</v>
      </c>
    </row>
    <row r="1920" spans="1:24" x14ac:dyDescent="0.25">
      <c r="A1920" s="2">
        <v>1934</v>
      </c>
      <c r="B1920" s="3" t="s">
        <v>41</v>
      </c>
      <c r="C19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20" s="1" t="str">
        <f>IFERROR(VLOOKUP(DatosLimpios[[#This Row],[Paises]], TablaRegiones[],2,FALSE), "Otra")</f>
        <v>Europa</v>
      </c>
      <c r="E1920" s="2">
        <v>2015</v>
      </c>
      <c r="F1920" s="3" t="s">
        <v>63</v>
      </c>
      <c r="G1920" s="2">
        <f xml:space="preserve"> 2025 -DatosLimpios[[#This Row],[Year]]</f>
        <v>10</v>
      </c>
      <c r="H1920" s="1" t="str">
        <f>IF(TRIM(DatosLimpios[[#This Row],[Attack Type]])="","Unknown",PROPER(TRIM(LOWER(DatosLimpios[[#This Row],[Attack Type]]))))</f>
        <v>Malware</v>
      </c>
      <c r="I1920" s="3" t="s">
        <v>46</v>
      </c>
      <c r="J192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20" s="11">
        <v>2027</v>
      </c>
      <c r="L1920" s="11">
        <f>IF(DatosLimpios[[#This Row],[Financial Loss (in Million $) ]]="",0,ABS(DatosLimpios[[#This Row],[Financial Loss (in Million $) ]]))*1000</f>
        <v>2027000</v>
      </c>
      <c r="M1920" s="11" t="str">
        <f>IF(DatosLimpios[[#This Row],[Perdida economica UNK]]&gt;4000000,"Alta", IF(DatosLimpios[[#This Row],[Perdida economica UNK]]&gt;100000,"Media", "Baja"))</f>
        <v>Media</v>
      </c>
      <c r="N1920" s="18" t="s">
        <v>1968</v>
      </c>
      <c r="O1920" s="3" t="s">
        <v>33</v>
      </c>
      <c r="P1920" s="2">
        <f>IF(DatosLimpios[[#This Row],[Number of Affected Users]]="six hundred",600,VALUE(DatosLimpios[[#This Row],[Number of Affected Users]]))</f>
        <v>987350</v>
      </c>
      <c r="Q1920" s="2">
        <f>IF(DatosLimpios[[#This Row],[Number of Affected Users]]="six hundred",600,VALUE(DatosLimpios[[#This Row],[Number of Affected Users]]))</f>
        <v>987350</v>
      </c>
      <c r="R1920" s="11">
        <f>DatosLimpios[[#This Row],[Perdida economica UNK]] /DatosLimpios[[#This Row],[Nº de Usuarios Afectados]]</f>
        <v>2.0529700714032511</v>
      </c>
      <c r="S1920" s="11" t="str">
        <f>IF(DatosLimpios[[#This Row],[Perdida $ por Usuario]]&gt;100, "Grave",IF(DatosLimpios[[#This Row],[Perdida $ por Usuario]]&gt;40, "Moderada","Leve"))</f>
        <v>Leve</v>
      </c>
      <c r="T1920" s="1" t="str">
        <f t="shared" si="30"/>
        <v>Insider</v>
      </c>
      <c r="U1920" s="3" t="s">
        <v>52</v>
      </c>
      <c r="V1920" s="3" t="s">
        <v>37</v>
      </c>
      <c r="W1920" s="2">
        <v>4</v>
      </c>
      <c r="X1920" s="2" t="str">
        <f>IF(DatosLimpios[[#This Row],[Incident Resolution Time (in Hours)]]&gt;50,"Tardia",IF(DatosLimpios[[#This Row],[Incident Resolution Time (in Hours)]]&gt;20,"Media","Rapida" ))</f>
        <v>Rapida</v>
      </c>
    </row>
    <row r="1921" spans="1:24" x14ac:dyDescent="0.25">
      <c r="A1921" s="2">
        <v>1935</v>
      </c>
      <c r="B1921" s="3" t="s">
        <v>87</v>
      </c>
      <c r="C19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921" s="1" t="str">
        <f>IFERROR(VLOOKUP(DatosLimpios[[#This Row],[Paises]], TablaRegiones[],2,FALSE), "Otra")</f>
        <v>América</v>
      </c>
      <c r="E1921" s="2">
        <v>2019</v>
      </c>
      <c r="F1921" s="3" t="s">
        <v>50</v>
      </c>
      <c r="G1921" s="2">
        <f xml:space="preserve"> 2025 -DatosLimpios[[#This Row],[Year]]</f>
        <v>6</v>
      </c>
      <c r="H1921" s="1" t="str">
        <f>IF(TRIM(DatosLimpios[[#This Row],[Attack Type]])="","Unknown",PROPER(TRIM(LOWER(DatosLimpios[[#This Row],[Attack Type]]))))</f>
        <v>Phishing</v>
      </c>
      <c r="I1921" s="3" t="s">
        <v>12</v>
      </c>
      <c r="J192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21" s="11">
        <v>9732</v>
      </c>
      <c r="L1921" s="11">
        <f>IF(DatosLimpios[[#This Row],[Financial Loss (in Million $) ]]="",0,ABS(DatosLimpios[[#This Row],[Financial Loss (in Million $) ]]))*1000</f>
        <v>9732000</v>
      </c>
      <c r="M1921" s="11" t="str">
        <f>IF(DatosLimpios[[#This Row],[Perdida economica UNK]]&gt;4000000,"Alta", IF(DatosLimpios[[#This Row],[Perdida economica UNK]]&gt;100000,"Media", "Baja"))</f>
        <v>Alta</v>
      </c>
      <c r="N1921" s="18" t="s">
        <v>1969</v>
      </c>
      <c r="O1921" s="3" t="s">
        <v>29</v>
      </c>
      <c r="P1921" s="2">
        <f>IF(DatosLimpios[[#This Row],[Number of Affected Users]]="six hundred",600,VALUE(DatosLimpios[[#This Row],[Number of Affected Users]]))</f>
        <v>849084</v>
      </c>
      <c r="Q1921" s="2">
        <f>IF(DatosLimpios[[#This Row],[Number of Affected Users]]="six hundred",600,VALUE(DatosLimpios[[#This Row],[Number of Affected Users]]))</f>
        <v>849084</v>
      </c>
      <c r="R1921" s="11">
        <f>DatosLimpios[[#This Row],[Perdida economica UNK]] /DatosLimpios[[#This Row],[Nº de Usuarios Afectados]]</f>
        <v>11.461763500431053</v>
      </c>
      <c r="S1921" s="11" t="str">
        <f>IF(DatosLimpios[[#This Row],[Perdida $ por Usuario]]&gt;100, "Grave",IF(DatosLimpios[[#This Row],[Perdida $ por Usuario]]&gt;40, "Moderada","Leve"))</f>
        <v>Leve</v>
      </c>
      <c r="T1921" s="1" t="str">
        <f t="shared" si="30"/>
        <v>Nation-state</v>
      </c>
      <c r="U1921" s="3" t="s">
        <v>52</v>
      </c>
      <c r="V1921" s="3" t="s">
        <v>16</v>
      </c>
      <c r="W1921" s="2">
        <v>62</v>
      </c>
      <c r="X1921" s="2" t="str">
        <f>IF(DatosLimpios[[#This Row],[Incident Resolution Time (in Hours)]]&gt;50,"Tardia",IF(DatosLimpios[[#This Row],[Incident Resolution Time (in Hours)]]&gt;20,"Media","Rapida" ))</f>
        <v>Tardia</v>
      </c>
    </row>
    <row r="1922" spans="1:24" x14ac:dyDescent="0.25">
      <c r="A1922" s="2">
        <v>1936</v>
      </c>
      <c r="B1922" s="3" t="s">
        <v>26</v>
      </c>
      <c r="C19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22" s="1" t="str">
        <f>IFERROR(VLOOKUP(DatosLimpios[[#This Row],[Paises]], TablaRegiones[],2,FALSE), "Otra")</f>
        <v>Europa</v>
      </c>
      <c r="E1922" s="2">
        <v>2017</v>
      </c>
      <c r="F1922" s="3" t="s">
        <v>22</v>
      </c>
      <c r="G1922" s="2">
        <f xml:space="preserve"> 2025 -DatosLimpios[[#This Row],[Year]]</f>
        <v>8</v>
      </c>
      <c r="H1922" s="1" t="str">
        <f>IF(TRIM(DatosLimpios[[#This Row],[Attack Type]])="","Unknown",PROPER(TRIM(LOWER(DatosLimpios[[#This Row],[Attack Type]]))))</f>
        <v>Man-In-The-Middle</v>
      </c>
      <c r="I1922" s="3" t="s">
        <v>12</v>
      </c>
      <c r="J192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22" s="11">
        <v>1306</v>
      </c>
      <c r="L1922" s="11">
        <f>IF(DatosLimpios[[#This Row],[Financial Loss (in Million $) ]]="",0,ABS(DatosLimpios[[#This Row],[Financial Loss (in Million $) ]]))*1000</f>
        <v>1306000</v>
      </c>
      <c r="M1922" s="11" t="str">
        <f>IF(DatosLimpios[[#This Row],[Perdida economica UNK]]&gt;4000000,"Alta", IF(DatosLimpios[[#This Row],[Perdida economica UNK]]&gt;100000,"Media", "Baja"))</f>
        <v>Media</v>
      </c>
      <c r="N1922" s="18" t="s">
        <v>1970</v>
      </c>
      <c r="O1922" s="3" t="s">
        <v>14</v>
      </c>
      <c r="P1922" s="2">
        <f>IF(DatosLimpios[[#This Row],[Number of Affected Users]]="six hundred",600,VALUE(DatosLimpios[[#This Row],[Number of Affected Users]]))</f>
        <v>799627</v>
      </c>
      <c r="Q1922" s="2">
        <f>IF(DatosLimpios[[#This Row],[Number of Affected Users]]="six hundred",600,VALUE(DatosLimpios[[#This Row],[Number of Affected Users]]))</f>
        <v>799627</v>
      </c>
      <c r="R1922" s="11">
        <f>DatosLimpios[[#This Row],[Perdida economica UNK]] /DatosLimpios[[#This Row],[Nº de Usuarios Afectados]]</f>
        <v>1.633261508178188</v>
      </c>
      <c r="S1922" s="11" t="str">
        <f>IF(DatosLimpios[[#This Row],[Perdida $ por Usuario]]&gt;100, "Grave",IF(DatosLimpios[[#This Row],[Perdida $ por Usuario]]&gt;40, "Moderada","Leve"))</f>
        <v>Leve</v>
      </c>
      <c r="T1922" s="1" t="str">
        <f t="shared" si="30"/>
        <v>Hacker Group</v>
      </c>
      <c r="U1922" s="3" t="s">
        <v>25</v>
      </c>
      <c r="V1922" s="3" t="s">
        <v>37</v>
      </c>
      <c r="W1922" s="2">
        <v>36</v>
      </c>
      <c r="X1922" s="2" t="str">
        <f>IF(DatosLimpios[[#This Row],[Incident Resolution Time (in Hours)]]&gt;50,"Tardia",IF(DatosLimpios[[#This Row],[Incident Resolution Time (in Hours)]]&gt;20,"Media","Rapida" ))</f>
        <v>Media</v>
      </c>
    </row>
    <row r="1923" spans="1:24" x14ac:dyDescent="0.25">
      <c r="A1923" s="2">
        <v>1937</v>
      </c>
      <c r="B1923" s="3" t="s">
        <v>41</v>
      </c>
      <c r="C19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23" s="1" t="str">
        <f>IFERROR(VLOOKUP(DatosLimpios[[#This Row],[Paises]], TablaRegiones[],2,FALSE), "Otra")</f>
        <v>Europa</v>
      </c>
      <c r="E1923" s="2">
        <v>2023</v>
      </c>
      <c r="F1923" s="3" t="s">
        <v>22</v>
      </c>
      <c r="G1923" s="2">
        <f xml:space="preserve"> 2025 -DatosLimpios[[#This Row],[Year]]</f>
        <v>2</v>
      </c>
      <c r="H1923" s="1" t="str">
        <f>IF(TRIM(DatosLimpios[[#This Row],[Attack Type]])="","Unknown",PROPER(TRIM(LOWER(DatosLimpios[[#This Row],[Attack Type]]))))</f>
        <v>Man-In-The-Middle</v>
      </c>
      <c r="I1923" s="3" t="s">
        <v>12</v>
      </c>
      <c r="J192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23" s="11">
        <v>8739</v>
      </c>
      <c r="L1923" s="11">
        <f>IF(DatosLimpios[[#This Row],[Financial Loss (in Million $) ]]="",0,ABS(DatosLimpios[[#This Row],[Financial Loss (in Million $) ]]))*1000</f>
        <v>8739000</v>
      </c>
      <c r="M1923" s="11" t="str">
        <f>IF(DatosLimpios[[#This Row],[Perdida economica UNK]]&gt;4000000,"Alta", IF(DatosLimpios[[#This Row],[Perdida economica UNK]]&gt;100000,"Media", "Baja"))</f>
        <v>Alta</v>
      </c>
      <c r="N1923" s="18" t="s">
        <v>1971</v>
      </c>
      <c r="O1923" s="3" t="s">
        <v>36</v>
      </c>
      <c r="P1923" s="2">
        <f>IF(DatosLimpios[[#This Row],[Number of Affected Users]]="six hundred",600,VALUE(DatosLimpios[[#This Row],[Number of Affected Users]]))</f>
        <v>307155</v>
      </c>
      <c r="Q1923" s="2">
        <f>IF(DatosLimpios[[#This Row],[Number of Affected Users]]="six hundred",600,VALUE(DatosLimpios[[#This Row],[Number of Affected Users]]))</f>
        <v>307155</v>
      </c>
      <c r="R1923" s="11">
        <f>DatosLimpios[[#This Row],[Perdida economica UNK]] /DatosLimpios[[#This Row],[Nº de Usuarios Afectados]]</f>
        <v>28.451433315427064</v>
      </c>
      <c r="S1923" s="11" t="str">
        <f>IF(DatosLimpios[[#This Row],[Perdida $ por Usuario]]&gt;100, "Grave",IF(DatosLimpios[[#This Row],[Perdida $ por Usuario]]&gt;40, "Moderada","Leve"))</f>
        <v>Leve</v>
      </c>
      <c r="T1923" s="1" t="str">
        <f t="shared" si="30"/>
        <v>Unknown</v>
      </c>
      <c r="U1923" s="3" t="s">
        <v>15</v>
      </c>
      <c r="V1923" s="3" t="s">
        <v>37</v>
      </c>
      <c r="W1923" s="2">
        <v>28</v>
      </c>
      <c r="X1923" s="2" t="str">
        <f>IF(DatosLimpios[[#This Row],[Incident Resolution Time (in Hours)]]&gt;50,"Tardia",IF(DatosLimpios[[#This Row],[Incident Resolution Time (in Hours)]]&gt;20,"Media","Rapida" ))</f>
        <v>Media</v>
      </c>
    </row>
    <row r="1924" spans="1:24" x14ac:dyDescent="0.25">
      <c r="A1924" s="2">
        <v>1938</v>
      </c>
      <c r="B1924" s="3" t="s">
        <v>71</v>
      </c>
      <c r="C19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24" s="1" t="str">
        <f>IFERROR(VLOOKUP(DatosLimpios[[#This Row],[Paises]], TablaRegiones[],2,FALSE), "Otra")</f>
        <v>Asia</v>
      </c>
      <c r="E1924" s="2">
        <v>2024</v>
      </c>
      <c r="F1924" s="3" t="s">
        <v>17</v>
      </c>
      <c r="G1924" s="2">
        <f xml:space="preserve"> 2025 -DatosLimpios[[#This Row],[Year]]</f>
        <v>1</v>
      </c>
      <c r="H1924" s="1" t="str">
        <f>IF(TRIM(DatosLimpios[[#This Row],[Attack Type]])="","Unknown",PROPER(TRIM(LOWER(DatosLimpios[[#This Row],[Attack Type]]))))</f>
        <v>Ransomware</v>
      </c>
      <c r="I1924" s="3" t="s">
        <v>18</v>
      </c>
      <c r="J192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24" s="11">
        <v>8836</v>
      </c>
      <c r="L1924" s="11">
        <f>IF(DatosLimpios[[#This Row],[Financial Loss (in Million $) ]]="",0,ABS(DatosLimpios[[#This Row],[Financial Loss (in Million $) ]]))*1000</f>
        <v>8836000</v>
      </c>
      <c r="M1924" s="11" t="str">
        <f>IF(DatosLimpios[[#This Row],[Perdida economica UNK]]&gt;4000000,"Alta", IF(DatosLimpios[[#This Row],[Perdida economica UNK]]&gt;100000,"Media", "Baja"))</f>
        <v>Alta</v>
      </c>
      <c r="N1924" s="18" t="s">
        <v>1972</v>
      </c>
      <c r="O1924" s="3" t="s">
        <v>36</v>
      </c>
      <c r="P1924" s="2">
        <f>IF(DatosLimpios[[#This Row],[Number of Affected Users]]="six hundred",600,VALUE(DatosLimpios[[#This Row],[Number of Affected Users]]))</f>
        <v>989106</v>
      </c>
      <c r="Q1924" s="2">
        <f>IF(DatosLimpios[[#This Row],[Number of Affected Users]]="six hundred",600,VALUE(DatosLimpios[[#This Row],[Number of Affected Users]]))</f>
        <v>989106</v>
      </c>
      <c r="R1924" s="11">
        <f>DatosLimpios[[#This Row],[Perdida economica UNK]] /DatosLimpios[[#This Row],[Nº de Usuarios Afectados]]</f>
        <v>8.9333195835431187</v>
      </c>
      <c r="S1924" s="11" t="str">
        <f>IF(DatosLimpios[[#This Row],[Perdida $ por Usuario]]&gt;100, "Grave",IF(DatosLimpios[[#This Row],[Perdida $ por Usuario]]&gt;40, "Moderada","Leve"))</f>
        <v>Leve</v>
      </c>
      <c r="T1924" s="1" t="str">
        <f t="shared" si="30"/>
        <v>Unknown</v>
      </c>
      <c r="U1924" s="3" t="s">
        <v>52</v>
      </c>
      <c r="V1924" s="3" t="s">
        <v>49</v>
      </c>
      <c r="W1924" s="2">
        <v>3</v>
      </c>
      <c r="X1924" s="2" t="str">
        <f>IF(DatosLimpios[[#This Row],[Incident Resolution Time (in Hours)]]&gt;50,"Tardia",IF(DatosLimpios[[#This Row],[Incident Resolution Time (in Hours)]]&gt;20,"Media","Rapida" ))</f>
        <v>Rapida</v>
      </c>
    </row>
    <row r="1925" spans="1:24" x14ac:dyDescent="0.25">
      <c r="A1925" s="2">
        <v>1939</v>
      </c>
      <c r="B1925" s="3" t="s">
        <v>45</v>
      </c>
      <c r="C19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925" s="1" t="str">
        <f>IFERROR(VLOOKUP(DatosLimpios[[#This Row],[Paises]], TablaRegiones[],2,FALSE), "Otra")</f>
        <v>Asia</v>
      </c>
      <c r="E1925" s="2">
        <v>2020</v>
      </c>
      <c r="F1925" s="3" t="s">
        <v>22</v>
      </c>
      <c r="G1925" s="2">
        <f xml:space="preserve"> 2025 -DatosLimpios[[#This Row],[Year]]</f>
        <v>5</v>
      </c>
      <c r="H1925" s="1" t="str">
        <f>IF(TRIM(DatosLimpios[[#This Row],[Attack Type]])="","Unknown",PROPER(TRIM(LOWER(DatosLimpios[[#This Row],[Attack Type]]))))</f>
        <v>Man-In-The-Middle</v>
      </c>
      <c r="I1925" s="3" t="s">
        <v>18</v>
      </c>
      <c r="J192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25" s="11">
        <v>8477</v>
      </c>
      <c r="L1925" s="11">
        <f>IF(DatosLimpios[[#This Row],[Financial Loss (in Million $) ]]="",0,ABS(DatosLimpios[[#This Row],[Financial Loss (in Million $) ]]))*1000</f>
        <v>8477000</v>
      </c>
      <c r="M1925" s="11" t="str">
        <f>IF(DatosLimpios[[#This Row],[Perdida economica UNK]]&gt;4000000,"Alta", IF(DatosLimpios[[#This Row],[Perdida economica UNK]]&gt;100000,"Media", "Baja"))</f>
        <v>Alta</v>
      </c>
      <c r="N1925" s="18" t="s">
        <v>1973</v>
      </c>
      <c r="O1925" s="3" t="s">
        <v>14</v>
      </c>
      <c r="P1925" s="2">
        <f>IF(DatosLimpios[[#This Row],[Number of Affected Users]]="six hundred",600,VALUE(DatosLimpios[[#This Row],[Number of Affected Users]]))</f>
        <v>129144</v>
      </c>
      <c r="Q1925" s="2">
        <f>IF(DatosLimpios[[#This Row],[Number of Affected Users]]="six hundred",600,VALUE(DatosLimpios[[#This Row],[Number of Affected Users]]))</f>
        <v>129144</v>
      </c>
      <c r="R1925" s="11">
        <f>DatosLimpios[[#This Row],[Perdida economica UNK]] /DatosLimpios[[#This Row],[Nº de Usuarios Afectados]]</f>
        <v>65.639905841541221</v>
      </c>
      <c r="S1925" s="11" t="str">
        <f>IF(DatosLimpios[[#This Row],[Perdida $ por Usuario]]&gt;100, "Grave",IF(DatosLimpios[[#This Row],[Perdida $ por Usuario]]&gt;40, "Moderada","Leve"))</f>
        <v>Moderada</v>
      </c>
      <c r="T1925" s="1" t="str">
        <f t="shared" si="30"/>
        <v>Hacker Group</v>
      </c>
      <c r="U1925" s="3" t="s">
        <v>25</v>
      </c>
      <c r="V1925" s="3" t="s">
        <v>37</v>
      </c>
      <c r="W1925" s="2">
        <v>25</v>
      </c>
      <c r="X1925" s="2" t="str">
        <f>IF(DatosLimpios[[#This Row],[Incident Resolution Time (in Hours)]]&gt;50,"Tardia",IF(DatosLimpios[[#This Row],[Incident Resolution Time (in Hours)]]&gt;20,"Media","Rapida" ))</f>
        <v>Media</v>
      </c>
    </row>
    <row r="1926" spans="1:24" x14ac:dyDescent="0.25">
      <c r="A1926" s="2">
        <v>1940</v>
      </c>
      <c r="B1926" s="3" t="s">
        <v>26</v>
      </c>
      <c r="C19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26" s="1" t="str">
        <f>IFERROR(VLOOKUP(DatosLimpios[[#This Row],[Paises]], TablaRegiones[],2,FALSE), "Otra")</f>
        <v>Europa</v>
      </c>
      <c r="E1926" s="2">
        <v>2015</v>
      </c>
      <c r="F1926" s="3" t="s">
        <v>63</v>
      </c>
      <c r="G1926" s="2">
        <f xml:space="preserve"> 2025 -DatosLimpios[[#This Row],[Year]]</f>
        <v>10</v>
      </c>
      <c r="H1926" s="1" t="str">
        <f>IF(TRIM(DatosLimpios[[#This Row],[Attack Type]])="","Unknown",PROPER(TRIM(LOWER(DatosLimpios[[#This Row],[Attack Type]]))))</f>
        <v>Malware</v>
      </c>
      <c r="I1926" s="3" t="s">
        <v>69</v>
      </c>
      <c r="J192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926" s="11">
        <v>5781</v>
      </c>
      <c r="L1926" s="11">
        <f>IF(DatosLimpios[[#This Row],[Financial Loss (in Million $) ]]="",0,ABS(DatosLimpios[[#This Row],[Financial Loss (in Million $) ]]))*1000</f>
        <v>5781000</v>
      </c>
      <c r="M1926" s="11" t="str">
        <f>IF(DatosLimpios[[#This Row],[Perdida economica UNK]]&gt;4000000,"Alta", IF(DatosLimpios[[#This Row],[Perdida economica UNK]]&gt;100000,"Media", "Baja"))</f>
        <v>Alta</v>
      </c>
      <c r="N1926" s="18" t="s">
        <v>1974</v>
      </c>
      <c r="O1926" s="3" t="s">
        <v>36</v>
      </c>
      <c r="P1926" s="2">
        <f>IF(DatosLimpios[[#This Row],[Number of Affected Users]]="six hundred",600,VALUE(DatosLimpios[[#This Row],[Number of Affected Users]]))</f>
        <v>767562</v>
      </c>
      <c r="Q1926" s="2">
        <f>IF(DatosLimpios[[#This Row],[Number of Affected Users]]="six hundred",600,VALUE(DatosLimpios[[#This Row],[Number of Affected Users]]))</f>
        <v>767562</v>
      </c>
      <c r="R1926" s="11">
        <f>DatosLimpios[[#This Row],[Perdida economica UNK]] /DatosLimpios[[#This Row],[Nº de Usuarios Afectados]]</f>
        <v>7.5316391379458594</v>
      </c>
      <c r="S1926" s="11" t="str">
        <f>IF(DatosLimpios[[#This Row],[Perdida $ por Usuario]]&gt;100, "Grave",IF(DatosLimpios[[#This Row],[Perdida $ por Usuario]]&gt;40, "Moderada","Leve"))</f>
        <v>Leve</v>
      </c>
      <c r="T1926" s="1" t="str">
        <f t="shared" si="30"/>
        <v>Unknown</v>
      </c>
      <c r="U1926" s="3" t="s">
        <v>52</v>
      </c>
      <c r="V1926" s="3" t="s">
        <v>37</v>
      </c>
      <c r="W1926" s="2">
        <v>61</v>
      </c>
      <c r="X1926" s="2" t="str">
        <f>IF(DatosLimpios[[#This Row],[Incident Resolution Time (in Hours)]]&gt;50,"Tardia",IF(DatosLimpios[[#This Row],[Incident Resolution Time (in Hours)]]&gt;20,"Media","Rapida" ))</f>
        <v>Tardia</v>
      </c>
    </row>
    <row r="1927" spans="1:24" x14ac:dyDescent="0.25">
      <c r="A1927" s="2">
        <v>1941</v>
      </c>
      <c r="B1927" s="3" t="s">
        <v>66</v>
      </c>
      <c r="C19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927" s="1" t="str">
        <f>IFERROR(VLOOKUP(DatosLimpios[[#This Row],[Paises]], TablaRegiones[],2,FALSE), "Otra")</f>
        <v>América</v>
      </c>
      <c r="E1927" s="2">
        <v>2015</v>
      </c>
      <c r="F1927" s="3" t="s">
        <v>63</v>
      </c>
      <c r="G1927" s="2">
        <f xml:space="preserve"> 2025 -DatosLimpios[[#This Row],[Year]]</f>
        <v>10</v>
      </c>
      <c r="H1927" s="1" t="str">
        <f>IF(TRIM(DatosLimpios[[#This Row],[Attack Type]])="","Unknown",PROPER(TRIM(LOWER(DatosLimpios[[#This Row],[Attack Type]]))))</f>
        <v>Malware</v>
      </c>
      <c r="I1927" s="3" t="s">
        <v>23</v>
      </c>
      <c r="J192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27" s="11">
        <v>7403</v>
      </c>
      <c r="L1927" s="11">
        <f>IF(DatosLimpios[[#This Row],[Financial Loss (in Million $) ]]="",0,ABS(DatosLimpios[[#This Row],[Financial Loss (in Million $) ]]))*1000</f>
        <v>7403000</v>
      </c>
      <c r="M1927" s="11" t="str">
        <f>IF(DatosLimpios[[#This Row],[Perdida economica UNK]]&gt;4000000,"Alta", IF(DatosLimpios[[#This Row],[Perdida economica UNK]]&gt;100000,"Media", "Baja"))</f>
        <v>Alta</v>
      </c>
      <c r="N1927" s="18" t="s">
        <v>1975</v>
      </c>
      <c r="O1927" s="3" t="s">
        <v>14</v>
      </c>
      <c r="P1927" s="2">
        <f>IF(DatosLimpios[[#This Row],[Number of Affected Users]]="six hundred",600,VALUE(DatosLimpios[[#This Row],[Number of Affected Users]]))</f>
        <v>956965</v>
      </c>
      <c r="Q1927" s="2">
        <f>IF(DatosLimpios[[#This Row],[Number of Affected Users]]="six hundred",600,VALUE(DatosLimpios[[#This Row],[Number of Affected Users]]))</f>
        <v>956965</v>
      </c>
      <c r="R1927" s="11">
        <f>DatosLimpios[[#This Row],[Perdida economica UNK]] /DatosLimpios[[#This Row],[Nº de Usuarios Afectados]]</f>
        <v>7.7359151066130947</v>
      </c>
      <c r="S1927" s="11" t="str">
        <f>IF(DatosLimpios[[#This Row],[Perdida $ por Usuario]]&gt;100, "Grave",IF(DatosLimpios[[#This Row],[Perdida $ por Usuario]]&gt;40, "Moderada","Leve"))</f>
        <v>Leve</v>
      </c>
      <c r="T1927" s="1" t="str">
        <f t="shared" si="30"/>
        <v>Hacker Group</v>
      </c>
      <c r="U1927" s="3" t="s">
        <v>15</v>
      </c>
      <c r="V1927" s="3" t="s">
        <v>57</v>
      </c>
      <c r="W1927" s="2">
        <v>40</v>
      </c>
      <c r="X1927" s="2" t="str">
        <f>IF(DatosLimpios[[#This Row],[Incident Resolution Time (in Hours)]]&gt;50,"Tardia",IF(DatosLimpios[[#This Row],[Incident Resolution Time (in Hours)]]&gt;20,"Media","Rapida" ))</f>
        <v>Media</v>
      </c>
    </row>
    <row r="1928" spans="1:24" x14ac:dyDescent="0.25">
      <c r="A1928" s="2">
        <v>1942</v>
      </c>
      <c r="B1928" s="3" t="s">
        <v>32</v>
      </c>
      <c r="C19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28" s="1" t="str">
        <f>IFERROR(VLOOKUP(DatosLimpios[[#This Row],[Paises]], TablaRegiones[],2,FALSE), "Otra")</f>
        <v>Europa</v>
      </c>
      <c r="E1928" s="2">
        <v>2023</v>
      </c>
      <c r="F1928" s="3" t="s">
        <v>50</v>
      </c>
      <c r="G1928" s="2">
        <f xml:space="preserve"> 2025 -DatosLimpios[[#This Row],[Year]]</f>
        <v>2</v>
      </c>
      <c r="H1928" s="1" t="str">
        <f>IF(TRIM(DatosLimpios[[#This Row],[Attack Type]])="","Unknown",PROPER(TRIM(LOWER(DatosLimpios[[#This Row],[Attack Type]]))))</f>
        <v>Phishing</v>
      </c>
      <c r="I1928" s="3" t="s">
        <v>18</v>
      </c>
      <c r="J192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28" s="11">
        <v>8755</v>
      </c>
      <c r="L1928" s="11">
        <f>IF(DatosLimpios[[#This Row],[Financial Loss (in Million $) ]]="",0,ABS(DatosLimpios[[#This Row],[Financial Loss (in Million $) ]]))*1000</f>
        <v>8755000</v>
      </c>
      <c r="M1928" s="11" t="str">
        <f>IF(DatosLimpios[[#This Row],[Perdida economica UNK]]&gt;4000000,"Alta", IF(DatosLimpios[[#This Row],[Perdida economica UNK]]&gt;100000,"Media", "Baja"))</f>
        <v>Alta</v>
      </c>
      <c r="N1928" s="18" t="s">
        <v>1976</v>
      </c>
      <c r="O1928" s="3" t="s">
        <v>36</v>
      </c>
      <c r="P1928" s="2">
        <f>IF(DatosLimpios[[#This Row],[Number of Affected Users]]="six hundred",600,VALUE(DatosLimpios[[#This Row],[Number of Affected Users]]))</f>
        <v>291580</v>
      </c>
      <c r="Q1928" s="2">
        <f>IF(DatosLimpios[[#This Row],[Number of Affected Users]]="six hundred",600,VALUE(DatosLimpios[[#This Row],[Number of Affected Users]]))</f>
        <v>291580</v>
      </c>
      <c r="R1928" s="11">
        <f>DatosLimpios[[#This Row],[Perdida economica UNK]] /DatosLimpios[[#This Row],[Nº de Usuarios Afectados]]</f>
        <v>30.026064887852389</v>
      </c>
      <c r="S1928" s="11" t="str">
        <f>IF(DatosLimpios[[#This Row],[Perdida $ por Usuario]]&gt;100, "Grave",IF(DatosLimpios[[#This Row],[Perdida $ por Usuario]]&gt;40, "Moderada","Leve"))</f>
        <v>Leve</v>
      </c>
      <c r="T1928" s="1" t="str">
        <f t="shared" si="30"/>
        <v>Unknown</v>
      </c>
      <c r="U1928" s="3" t="s">
        <v>15</v>
      </c>
      <c r="V1928" s="3" t="s">
        <v>49</v>
      </c>
      <c r="W1928" s="2">
        <v>25</v>
      </c>
      <c r="X1928" s="2" t="str">
        <f>IF(DatosLimpios[[#This Row],[Incident Resolution Time (in Hours)]]&gt;50,"Tardia",IF(DatosLimpios[[#This Row],[Incident Resolution Time (in Hours)]]&gt;20,"Media","Rapida" ))</f>
        <v>Media</v>
      </c>
    </row>
    <row r="1929" spans="1:24" x14ac:dyDescent="0.25">
      <c r="A1929" s="2">
        <v>1943</v>
      </c>
      <c r="B1929" s="3" t="s">
        <v>32</v>
      </c>
      <c r="C19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29" s="1" t="str">
        <f>IFERROR(VLOOKUP(DatosLimpios[[#This Row],[Paises]], TablaRegiones[],2,FALSE), "Otra")</f>
        <v>Europa</v>
      </c>
      <c r="E1929" s="2">
        <v>2017</v>
      </c>
      <c r="F1929" s="3" t="s">
        <v>17</v>
      </c>
      <c r="G1929" s="2">
        <f xml:space="preserve"> 2025 -DatosLimpios[[#This Row],[Year]]</f>
        <v>8</v>
      </c>
      <c r="H1929" s="1" t="str">
        <f>IF(TRIM(DatosLimpios[[#This Row],[Attack Type]])="","Unknown",PROPER(TRIM(LOWER(DatosLimpios[[#This Row],[Attack Type]]))))</f>
        <v>Ransomware</v>
      </c>
      <c r="I1929" s="3" t="s">
        <v>12</v>
      </c>
      <c r="J192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29" s="11">
        <v>7696</v>
      </c>
      <c r="L1929" s="11">
        <f>IF(DatosLimpios[[#This Row],[Financial Loss (in Million $) ]]="",0,ABS(DatosLimpios[[#This Row],[Financial Loss (in Million $) ]]))*1000</f>
        <v>7696000</v>
      </c>
      <c r="M1929" s="11" t="str">
        <f>IF(DatosLimpios[[#This Row],[Perdida economica UNK]]&gt;4000000,"Alta", IF(DatosLimpios[[#This Row],[Perdida economica UNK]]&gt;100000,"Media", "Baja"))</f>
        <v>Alta</v>
      </c>
      <c r="N1929" s="18" t="s">
        <v>1977</v>
      </c>
      <c r="O1929" s="3" t="s">
        <v>14</v>
      </c>
      <c r="P1929" s="2">
        <f>IF(DatosLimpios[[#This Row],[Number of Affected Users]]="six hundred",600,VALUE(DatosLimpios[[#This Row],[Number of Affected Users]]))</f>
        <v>950276</v>
      </c>
      <c r="Q1929" s="2">
        <f>IF(DatosLimpios[[#This Row],[Number of Affected Users]]="six hundred",600,VALUE(DatosLimpios[[#This Row],[Number of Affected Users]]))</f>
        <v>950276</v>
      </c>
      <c r="R1929" s="11">
        <f>DatosLimpios[[#This Row],[Perdida economica UNK]] /DatosLimpios[[#This Row],[Nº de Usuarios Afectados]]</f>
        <v>8.0986997461790047</v>
      </c>
      <c r="S1929" s="11" t="str">
        <f>IF(DatosLimpios[[#This Row],[Perdida $ por Usuario]]&gt;100, "Grave",IF(DatosLimpios[[#This Row],[Perdida $ por Usuario]]&gt;40, "Moderada","Leve"))</f>
        <v>Leve</v>
      </c>
      <c r="T1929" s="1" t="str">
        <f t="shared" si="30"/>
        <v>Hacker Group</v>
      </c>
      <c r="U1929" s="3" t="s">
        <v>15</v>
      </c>
      <c r="V1929" s="3" t="s">
        <v>49</v>
      </c>
      <c r="W1929" s="2">
        <v>31</v>
      </c>
      <c r="X1929" s="2" t="str">
        <f>IF(DatosLimpios[[#This Row],[Incident Resolution Time (in Hours)]]&gt;50,"Tardia",IF(DatosLimpios[[#This Row],[Incident Resolution Time (in Hours)]]&gt;20,"Media","Rapida" ))</f>
        <v>Media</v>
      </c>
    </row>
    <row r="1930" spans="1:24" x14ac:dyDescent="0.25">
      <c r="A1930" s="2">
        <v>1944</v>
      </c>
      <c r="B1930" s="3" t="s">
        <v>26</v>
      </c>
      <c r="C19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30" s="1" t="str">
        <f>IFERROR(VLOOKUP(DatosLimpios[[#This Row],[Paises]], TablaRegiones[],2,FALSE), "Otra")</f>
        <v>Europa</v>
      </c>
      <c r="E1930" s="2">
        <v>2017</v>
      </c>
      <c r="F1930" s="3" t="s">
        <v>22</v>
      </c>
      <c r="G1930" s="2">
        <f xml:space="preserve"> 2025 -DatosLimpios[[#This Row],[Year]]</f>
        <v>8</v>
      </c>
      <c r="H1930" s="1" t="str">
        <f>IF(TRIM(DatosLimpios[[#This Row],[Attack Type]])="","Unknown",PROPER(TRIM(LOWER(DatosLimpios[[#This Row],[Attack Type]]))))</f>
        <v>Man-In-The-Middle</v>
      </c>
      <c r="I1930" s="3" t="s">
        <v>27</v>
      </c>
      <c r="J193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30" s="11">
        <v>8907</v>
      </c>
      <c r="L1930" s="11">
        <f>IF(DatosLimpios[[#This Row],[Financial Loss (in Million $) ]]="",0,ABS(DatosLimpios[[#This Row],[Financial Loss (in Million $) ]]))*1000</f>
        <v>8907000</v>
      </c>
      <c r="M1930" s="11" t="str">
        <f>IF(DatosLimpios[[#This Row],[Perdida economica UNK]]&gt;4000000,"Alta", IF(DatosLimpios[[#This Row],[Perdida economica UNK]]&gt;100000,"Media", "Baja"))</f>
        <v>Alta</v>
      </c>
      <c r="N1930" s="18" t="s">
        <v>1978</v>
      </c>
      <c r="O1930" s="3" t="s">
        <v>36</v>
      </c>
      <c r="P1930" s="2">
        <f>IF(DatosLimpios[[#This Row],[Number of Affected Users]]="six hundred",600,VALUE(DatosLimpios[[#This Row],[Number of Affected Users]]))</f>
        <v>932075</v>
      </c>
      <c r="Q1930" s="2">
        <f>IF(DatosLimpios[[#This Row],[Number of Affected Users]]="six hundred",600,VALUE(DatosLimpios[[#This Row],[Number of Affected Users]]))</f>
        <v>932075</v>
      </c>
      <c r="R1930" s="11">
        <f>DatosLimpios[[#This Row],[Perdida economica UNK]] /DatosLimpios[[#This Row],[Nº de Usuarios Afectados]]</f>
        <v>9.5560979534908679</v>
      </c>
      <c r="S1930" s="11" t="str">
        <f>IF(DatosLimpios[[#This Row],[Perdida $ por Usuario]]&gt;100, "Grave",IF(DatosLimpios[[#This Row],[Perdida $ por Usuario]]&gt;40, "Moderada","Leve"))</f>
        <v>Leve</v>
      </c>
      <c r="T1930" s="1" t="str">
        <f t="shared" si="30"/>
        <v>Unknown</v>
      </c>
      <c r="U1930" s="3" t="s">
        <v>15</v>
      </c>
      <c r="V1930" s="3" t="s">
        <v>49</v>
      </c>
      <c r="W1930" s="2">
        <v>72</v>
      </c>
      <c r="X1930" s="2" t="str">
        <f>IF(DatosLimpios[[#This Row],[Incident Resolution Time (in Hours)]]&gt;50,"Tardia",IF(DatosLimpios[[#This Row],[Incident Resolution Time (in Hours)]]&gt;20,"Media","Rapida" ))</f>
        <v>Tardia</v>
      </c>
    </row>
    <row r="1931" spans="1:24" x14ac:dyDescent="0.25">
      <c r="A1931" s="2">
        <v>1945</v>
      </c>
      <c r="B1931" s="3" t="s">
        <v>32</v>
      </c>
      <c r="C19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31" s="1" t="str">
        <f>IFERROR(VLOOKUP(DatosLimpios[[#This Row],[Paises]], TablaRegiones[],2,FALSE), "Otra")</f>
        <v>Europa</v>
      </c>
      <c r="E1931" s="2">
        <v>2015</v>
      </c>
      <c r="F1931" s="3" t="s">
        <v>39</v>
      </c>
      <c r="G1931" s="2">
        <f xml:space="preserve"> 2025 -DatosLimpios[[#This Row],[Year]]</f>
        <v>10</v>
      </c>
      <c r="H1931" s="1" t="str">
        <f>IF(TRIM(DatosLimpios[[#This Row],[Attack Type]])="","Unknown",PROPER(TRIM(LOWER(DatosLimpios[[#This Row],[Attack Type]]))))</f>
        <v>Ddos</v>
      </c>
      <c r="I1931" s="3" t="s">
        <v>47</v>
      </c>
      <c r="J193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31" s="11">
        <v>3396</v>
      </c>
      <c r="L1931" s="11">
        <f>IF(DatosLimpios[[#This Row],[Financial Loss (in Million $) ]]="",0,ABS(DatosLimpios[[#This Row],[Financial Loss (in Million $) ]]))*1000</f>
        <v>3396000</v>
      </c>
      <c r="M1931" s="11" t="str">
        <f>IF(DatosLimpios[[#This Row],[Perdida economica UNK]]&gt;4000000,"Alta", IF(DatosLimpios[[#This Row],[Perdida economica UNK]]&gt;100000,"Media", "Baja"))</f>
        <v>Media</v>
      </c>
      <c r="N1931" s="18" t="s">
        <v>1979</v>
      </c>
      <c r="O1931" s="3" t="s">
        <v>14</v>
      </c>
      <c r="P1931" s="2">
        <f>IF(DatosLimpios[[#This Row],[Number of Affected Users]]="six hundred",600,VALUE(DatosLimpios[[#This Row],[Number of Affected Users]]))</f>
        <v>931456</v>
      </c>
      <c r="Q1931" s="2">
        <f>IF(DatosLimpios[[#This Row],[Number of Affected Users]]="six hundred",600,VALUE(DatosLimpios[[#This Row],[Number of Affected Users]]))</f>
        <v>931456</v>
      </c>
      <c r="R1931" s="11">
        <f>DatosLimpios[[#This Row],[Perdida economica UNK]] /DatosLimpios[[#This Row],[Nº de Usuarios Afectados]]</f>
        <v>3.6459049058678028</v>
      </c>
      <c r="S1931" s="11" t="str">
        <f>IF(DatosLimpios[[#This Row],[Perdida $ por Usuario]]&gt;100, "Grave",IF(DatosLimpios[[#This Row],[Perdida $ por Usuario]]&gt;40, "Moderada","Leve"))</f>
        <v>Leve</v>
      </c>
      <c r="T1931" s="1" t="str">
        <f t="shared" si="30"/>
        <v>Hacker Group</v>
      </c>
      <c r="U1931" s="3" t="s">
        <v>52</v>
      </c>
      <c r="V1931" s="3" t="s">
        <v>31</v>
      </c>
      <c r="W1931" s="2">
        <v>22</v>
      </c>
      <c r="X1931" s="2" t="str">
        <f>IF(DatosLimpios[[#This Row],[Incident Resolution Time (in Hours)]]&gt;50,"Tardia",IF(DatosLimpios[[#This Row],[Incident Resolution Time (in Hours)]]&gt;20,"Media","Rapida" ))</f>
        <v>Media</v>
      </c>
    </row>
    <row r="1932" spans="1:24" x14ac:dyDescent="0.25">
      <c r="A1932" s="2">
        <v>1946</v>
      </c>
      <c r="B1932" s="3" t="s">
        <v>71</v>
      </c>
      <c r="C19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32" s="1" t="str">
        <f>IFERROR(VLOOKUP(DatosLimpios[[#This Row],[Paises]], TablaRegiones[],2,FALSE), "Otra")</f>
        <v>Asia</v>
      </c>
      <c r="E1932" s="2">
        <v>2023</v>
      </c>
      <c r="F1932" s="3" t="s">
        <v>17</v>
      </c>
      <c r="G1932" s="2">
        <f xml:space="preserve"> 2025 -DatosLimpios[[#This Row],[Year]]</f>
        <v>2</v>
      </c>
      <c r="H1932" s="1" t="str">
        <f>IF(TRIM(DatosLimpios[[#This Row],[Attack Type]])="","Unknown",PROPER(TRIM(LOWER(DatosLimpios[[#This Row],[Attack Type]]))))</f>
        <v>Ransomware</v>
      </c>
      <c r="I1932" s="3" t="s">
        <v>18</v>
      </c>
      <c r="J193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32" s="11">
        <v>2877</v>
      </c>
      <c r="L1932" s="11">
        <f>IF(DatosLimpios[[#This Row],[Financial Loss (in Million $) ]]="",0,ABS(DatosLimpios[[#This Row],[Financial Loss (in Million $) ]]))*1000</f>
        <v>2877000</v>
      </c>
      <c r="M1932" s="11" t="str">
        <f>IF(DatosLimpios[[#This Row],[Perdida economica UNK]]&gt;4000000,"Alta", IF(DatosLimpios[[#This Row],[Perdida economica UNK]]&gt;100000,"Media", "Baja"))</f>
        <v>Media</v>
      </c>
      <c r="N1932" s="18" t="s">
        <v>1980</v>
      </c>
      <c r="O1932" s="3" t="s">
        <v>29</v>
      </c>
      <c r="P1932" s="2">
        <f>IF(DatosLimpios[[#This Row],[Number of Affected Users]]="six hundred",600,VALUE(DatosLimpios[[#This Row],[Number of Affected Users]]))</f>
        <v>983880</v>
      </c>
      <c r="Q1932" s="2">
        <f>IF(DatosLimpios[[#This Row],[Number of Affected Users]]="six hundred",600,VALUE(DatosLimpios[[#This Row],[Number of Affected Users]]))</f>
        <v>983880</v>
      </c>
      <c r="R1932" s="11">
        <f>DatosLimpios[[#This Row],[Perdida economica UNK]] /DatosLimpios[[#This Row],[Nº de Usuarios Afectados]]</f>
        <v>2.9241370898890109</v>
      </c>
      <c r="S1932" s="11" t="str">
        <f>IF(DatosLimpios[[#This Row],[Perdida $ por Usuario]]&gt;100, "Grave",IF(DatosLimpios[[#This Row],[Perdida $ por Usuario]]&gt;40, "Moderada","Leve"))</f>
        <v>Leve</v>
      </c>
      <c r="T1932" s="1" t="str">
        <f t="shared" si="30"/>
        <v>Nation-state</v>
      </c>
      <c r="U1932" s="3" t="s">
        <v>15</v>
      </c>
      <c r="V1932" s="3" t="s">
        <v>37</v>
      </c>
      <c r="W1932" s="2">
        <v>54</v>
      </c>
      <c r="X1932" s="2" t="str">
        <f>IF(DatosLimpios[[#This Row],[Incident Resolution Time (in Hours)]]&gt;50,"Tardia",IF(DatosLimpios[[#This Row],[Incident Resolution Time (in Hours)]]&gt;20,"Media","Rapida" ))</f>
        <v>Tardia</v>
      </c>
    </row>
    <row r="1933" spans="1:24" x14ac:dyDescent="0.25">
      <c r="A1933" s="2">
        <v>1947</v>
      </c>
      <c r="B1933" s="3" t="s">
        <v>10</v>
      </c>
      <c r="C19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933" s="1" t="str">
        <f>IFERROR(VLOOKUP(DatosLimpios[[#This Row],[Paises]], TablaRegiones[],2,FALSE), "Otra")</f>
        <v>Asia</v>
      </c>
      <c r="E1933" s="2">
        <v>2022</v>
      </c>
      <c r="F1933" s="3" t="s">
        <v>39</v>
      </c>
      <c r="G1933" s="2">
        <f xml:space="preserve"> 2025 -DatosLimpios[[#This Row],[Year]]</f>
        <v>3</v>
      </c>
      <c r="H1933" s="1" t="str">
        <f>IF(TRIM(DatosLimpios[[#This Row],[Attack Type]])="","Unknown",PROPER(TRIM(LOWER(DatosLimpios[[#This Row],[Attack Type]]))))</f>
        <v>Ddos</v>
      </c>
      <c r="I1933" s="3" t="s">
        <v>12</v>
      </c>
      <c r="J193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33" s="11">
        <v>1849</v>
      </c>
      <c r="L1933" s="11">
        <f>IF(DatosLimpios[[#This Row],[Financial Loss (in Million $) ]]="",0,ABS(DatosLimpios[[#This Row],[Financial Loss (in Million $) ]]))*1000</f>
        <v>1849000</v>
      </c>
      <c r="M1933" s="11" t="str">
        <f>IF(DatosLimpios[[#This Row],[Perdida economica UNK]]&gt;4000000,"Alta", IF(DatosLimpios[[#This Row],[Perdida economica UNK]]&gt;100000,"Media", "Baja"))</f>
        <v>Media</v>
      </c>
      <c r="N1933" s="18" t="s">
        <v>1981</v>
      </c>
      <c r="O1933" s="3" t="s">
        <v>29</v>
      </c>
      <c r="P1933" s="2">
        <f>IF(DatosLimpios[[#This Row],[Number of Affected Users]]="six hundred",600,VALUE(DatosLimpios[[#This Row],[Number of Affected Users]]))</f>
        <v>20680</v>
      </c>
      <c r="Q1933" s="2">
        <f>IF(DatosLimpios[[#This Row],[Number of Affected Users]]="six hundred",600,VALUE(DatosLimpios[[#This Row],[Number of Affected Users]]))</f>
        <v>20680</v>
      </c>
      <c r="R1933" s="11">
        <f>DatosLimpios[[#This Row],[Perdida economica UNK]] /DatosLimpios[[#This Row],[Nº de Usuarios Afectados]]</f>
        <v>89.410058027079302</v>
      </c>
      <c r="S1933" s="11" t="str">
        <f>IF(DatosLimpios[[#This Row],[Perdida $ por Usuario]]&gt;100, "Grave",IF(DatosLimpios[[#This Row],[Perdida $ por Usuario]]&gt;40, "Moderada","Leve"))</f>
        <v>Moderada</v>
      </c>
      <c r="T1933" s="1" t="str">
        <f t="shared" si="30"/>
        <v>Nation-state</v>
      </c>
      <c r="U1933" s="3" t="s">
        <v>34</v>
      </c>
      <c r="V1933" s="3" t="s">
        <v>49</v>
      </c>
      <c r="W1933" s="2">
        <v>29</v>
      </c>
      <c r="X1933" s="2" t="str">
        <f>IF(DatosLimpios[[#This Row],[Incident Resolution Time (in Hours)]]&gt;50,"Tardia",IF(DatosLimpios[[#This Row],[Incident Resolution Time (in Hours)]]&gt;20,"Media","Rapida" ))</f>
        <v>Media</v>
      </c>
    </row>
    <row r="1934" spans="1:24" x14ac:dyDescent="0.25">
      <c r="A1934" s="2">
        <v>1948</v>
      </c>
      <c r="B1934" s="3" t="s">
        <v>58</v>
      </c>
      <c r="C19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34" s="1" t="str">
        <f>IFERROR(VLOOKUP(DatosLimpios[[#This Row],[Paises]], TablaRegiones[],2,FALSE), "Otra")</f>
        <v>Oceanía</v>
      </c>
      <c r="E1934" s="2">
        <v>2018</v>
      </c>
      <c r="F1934" s="3" t="s">
        <v>63</v>
      </c>
      <c r="G1934" s="2">
        <f xml:space="preserve"> 2025 -DatosLimpios[[#This Row],[Year]]</f>
        <v>7</v>
      </c>
      <c r="H1934" s="1" t="str">
        <f>IF(TRIM(DatosLimpios[[#This Row],[Attack Type]])="","Unknown",PROPER(TRIM(LOWER(DatosLimpios[[#This Row],[Attack Type]]))))</f>
        <v>Malware</v>
      </c>
      <c r="I1934" s="3" t="s">
        <v>12</v>
      </c>
      <c r="J193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34" s="11">
        <v>2139</v>
      </c>
      <c r="L1934" s="11">
        <f>IF(DatosLimpios[[#This Row],[Financial Loss (in Million $) ]]="",0,ABS(DatosLimpios[[#This Row],[Financial Loss (in Million $) ]]))*1000</f>
        <v>2139000</v>
      </c>
      <c r="M1934" s="11" t="str">
        <f>IF(DatosLimpios[[#This Row],[Perdida economica UNK]]&gt;4000000,"Alta", IF(DatosLimpios[[#This Row],[Perdida economica UNK]]&gt;100000,"Media", "Baja"))</f>
        <v>Media</v>
      </c>
      <c r="N1934" s="18" t="s">
        <v>1982</v>
      </c>
      <c r="O1934" s="3" t="s">
        <v>14</v>
      </c>
      <c r="P1934" s="2">
        <f>IF(DatosLimpios[[#This Row],[Number of Affected Users]]="six hundred",600,VALUE(DatosLimpios[[#This Row],[Number of Affected Users]]))</f>
        <v>437056</v>
      </c>
      <c r="Q1934" s="2">
        <f>IF(DatosLimpios[[#This Row],[Number of Affected Users]]="six hundred",600,VALUE(DatosLimpios[[#This Row],[Number of Affected Users]]))</f>
        <v>437056</v>
      </c>
      <c r="R1934" s="11">
        <f>DatosLimpios[[#This Row],[Perdida economica UNK]] /DatosLimpios[[#This Row],[Nº de Usuarios Afectados]]</f>
        <v>4.8941096793088299</v>
      </c>
      <c r="S1934" s="11" t="str">
        <f>IF(DatosLimpios[[#This Row],[Perdida $ por Usuario]]&gt;100, "Grave",IF(DatosLimpios[[#This Row],[Perdida $ por Usuario]]&gt;40, "Moderada","Leve"))</f>
        <v>Leve</v>
      </c>
      <c r="T1934" s="1" t="str">
        <f t="shared" si="30"/>
        <v>Hacker Group</v>
      </c>
      <c r="U1934" s="3" t="s">
        <v>52</v>
      </c>
      <c r="V1934" s="3" t="s">
        <v>31</v>
      </c>
      <c r="W1934" s="2">
        <v>52</v>
      </c>
      <c r="X1934" s="2" t="str">
        <f>IF(DatosLimpios[[#This Row],[Incident Resolution Time (in Hours)]]&gt;50,"Tardia",IF(DatosLimpios[[#This Row],[Incident Resolution Time (in Hours)]]&gt;20,"Media","Rapida" ))</f>
        <v>Tardia</v>
      </c>
    </row>
    <row r="1935" spans="1:24" x14ac:dyDescent="0.25">
      <c r="A1935" s="2">
        <v>1949</v>
      </c>
      <c r="B1935" s="3" t="s">
        <v>45</v>
      </c>
      <c r="C19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935" s="1" t="str">
        <f>IFERROR(VLOOKUP(DatosLimpios[[#This Row],[Paises]], TablaRegiones[],2,FALSE), "Otra")</f>
        <v>Asia</v>
      </c>
      <c r="E1935" s="2">
        <v>2021</v>
      </c>
      <c r="F1935" s="3" t="s">
        <v>63</v>
      </c>
      <c r="G1935" s="2">
        <f xml:space="preserve"> 2025 -DatosLimpios[[#This Row],[Year]]</f>
        <v>4</v>
      </c>
      <c r="H1935" s="1" t="str">
        <f>IF(TRIM(DatosLimpios[[#This Row],[Attack Type]])="","Unknown",PROPER(TRIM(LOWER(DatosLimpios[[#This Row],[Attack Type]]))))</f>
        <v>Malware</v>
      </c>
      <c r="I1935" s="3" t="s">
        <v>69</v>
      </c>
      <c r="J193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935" s="11">
        <v>5791</v>
      </c>
      <c r="L1935" s="11">
        <f>IF(DatosLimpios[[#This Row],[Financial Loss (in Million $) ]]="",0,ABS(DatosLimpios[[#This Row],[Financial Loss (in Million $) ]]))*1000</f>
        <v>5791000</v>
      </c>
      <c r="M1935" s="11" t="str">
        <f>IF(DatosLimpios[[#This Row],[Perdida economica UNK]]&gt;4000000,"Alta", IF(DatosLimpios[[#This Row],[Perdida economica UNK]]&gt;100000,"Media", "Baja"))</f>
        <v>Alta</v>
      </c>
      <c r="N1935" s="18" t="s">
        <v>1983</v>
      </c>
      <c r="O1935" s="3" t="s">
        <v>33</v>
      </c>
      <c r="P1935" s="2">
        <f>IF(DatosLimpios[[#This Row],[Number of Affected Users]]="six hundred",600,VALUE(DatosLimpios[[#This Row],[Number of Affected Users]]))</f>
        <v>769222</v>
      </c>
      <c r="Q1935" s="2">
        <f>IF(DatosLimpios[[#This Row],[Number of Affected Users]]="six hundred",600,VALUE(DatosLimpios[[#This Row],[Number of Affected Users]]))</f>
        <v>769222</v>
      </c>
      <c r="R1935" s="11">
        <f>DatosLimpios[[#This Row],[Perdida economica UNK]] /DatosLimpios[[#This Row],[Nº de Usuarios Afectados]]</f>
        <v>7.5283858235983887</v>
      </c>
      <c r="S1935" s="11" t="str">
        <f>IF(DatosLimpios[[#This Row],[Perdida $ por Usuario]]&gt;100, "Grave",IF(DatosLimpios[[#This Row],[Perdida $ por Usuario]]&gt;40, "Moderada","Leve"))</f>
        <v>Leve</v>
      </c>
      <c r="T1935" s="1" t="str">
        <f t="shared" si="30"/>
        <v>Insider</v>
      </c>
      <c r="U1935" s="3" t="s">
        <v>25</v>
      </c>
      <c r="V1935" s="3" t="s">
        <v>37</v>
      </c>
      <c r="W1935" s="2">
        <v>32</v>
      </c>
      <c r="X1935" s="2" t="str">
        <f>IF(DatosLimpios[[#This Row],[Incident Resolution Time (in Hours)]]&gt;50,"Tardia",IF(DatosLimpios[[#This Row],[Incident Resolution Time (in Hours)]]&gt;20,"Media","Rapida" ))</f>
        <v>Media</v>
      </c>
    </row>
    <row r="1936" spans="1:24" x14ac:dyDescent="0.25">
      <c r="A1936" s="2">
        <v>1950</v>
      </c>
      <c r="B1936" s="3" t="s">
        <v>58</v>
      </c>
      <c r="C19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36" s="1" t="str">
        <f>IFERROR(VLOOKUP(DatosLimpios[[#This Row],[Paises]], TablaRegiones[],2,FALSE), "Otra")</f>
        <v>Oceanía</v>
      </c>
      <c r="E1936" s="2">
        <v>2022</v>
      </c>
      <c r="F1936" s="3" t="s">
        <v>63</v>
      </c>
      <c r="G1936" s="2">
        <f xml:space="preserve"> 2025 -DatosLimpios[[#This Row],[Year]]</f>
        <v>3</v>
      </c>
      <c r="H1936" s="1" t="str">
        <f>IF(TRIM(DatosLimpios[[#This Row],[Attack Type]])="","Unknown",PROPER(TRIM(LOWER(DatosLimpios[[#This Row],[Attack Type]]))))</f>
        <v>Malware</v>
      </c>
      <c r="I1936" s="3" t="s">
        <v>69</v>
      </c>
      <c r="J193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936" s="11">
        <v>45</v>
      </c>
      <c r="L1936" s="11">
        <f>IF(DatosLimpios[[#This Row],[Financial Loss (in Million $) ]]="",0,ABS(DatosLimpios[[#This Row],[Financial Loss (in Million $) ]]))*1000</f>
        <v>45000</v>
      </c>
      <c r="M1936" s="11" t="str">
        <f>IF(DatosLimpios[[#This Row],[Perdida economica UNK]]&gt;4000000,"Alta", IF(DatosLimpios[[#This Row],[Perdida economica UNK]]&gt;100000,"Media", "Baja"))</f>
        <v>Baja</v>
      </c>
      <c r="N1936" s="18" t="s">
        <v>1984</v>
      </c>
      <c r="O1936" s="3" t="s">
        <v>36</v>
      </c>
      <c r="P1936" s="2">
        <f>IF(DatosLimpios[[#This Row],[Number of Affected Users]]="six hundred",600,VALUE(DatosLimpios[[#This Row],[Number of Affected Users]]))</f>
        <v>436928</v>
      </c>
      <c r="Q1936" s="2">
        <f>IF(DatosLimpios[[#This Row],[Number of Affected Users]]="six hundred",600,VALUE(DatosLimpios[[#This Row],[Number of Affected Users]]))</f>
        <v>436928</v>
      </c>
      <c r="R1936" s="11">
        <f>DatosLimpios[[#This Row],[Perdida economica UNK]] /DatosLimpios[[#This Row],[Nº de Usuarios Afectados]]</f>
        <v>0.10299179727552366</v>
      </c>
      <c r="S1936" s="11" t="str">
        <f>IF(DatosLimpios[[#This Row],[Perdida $ por Usuario]]&gt;100, "Grave",IF(DatosLimpios[[#This Row],[Perdida $ por Usuario]]&gt;40, "Moderada","Leve"))</f>
        <v>Leve</v>
      </c>
      <c r="T1936" s="1" t="str">
        <f t="shared" si="30"/>
        <v>Unknown</v>
      </c>
      <c r="U1936" s="3" t="s">
        <v>34</v>
      </c>
      <c r="V1936" s="3" t="s">
        <v>37</v>
      </c>
      <c r="W1936" s="2">
        <v>34</v>
      </c>
      <c r="X1936" s="2" t="str">
        <f>IF(DatosLimpios[[#This Row],[Incident Resolution Time (in Hours)]]&gt;50,"Tardia",IF(DatosLimpios[[#This Row],[Incident Resolution Time (in Hours)]]&gt;20,"Media","Rapida" ))</f>
        <v>Media</v>
      </c>
    </row>
    <row r="1937" spans="1:24" x14ac:dyDescent="0.25">
      <c r="A1937" s="2">
        <v>1951</v>
      </c>
      <c r="B1937" s="3" t="s">
        <v>10</v>
      </c>
      <c r="C19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937" s="1" t="str">
        <f>IFERROR(VLOOKUP(DatosLimpios[[#This Row],[Paises]], TablaRegiones[],2,FALSE), "Otra")</f>
        <v>Asia</v>
      </c>
      <c r="E1937" s="2">
        <v>2021</v>
      </c>
      <c r="F1937" s="3" t="s">
        <v>39</v>
      </c>
      <c r="G1937" s="2">
        <f xml:space="preserve"> 2025 -DatosLimpios[[#This Row],[Year]]</f>
        <v>4</v>
      </c>
      <c r="H1937" s="1" t="str">
        <f>IF(TRIM(DatosLimpios[[#This Row],[Attack Type]])="","Unknown",PROPER(TRIM(LOWER(DatosLimpios[[#This Row],[Attack Type]]))))</f>
        <v>Ddos</v>
      </c>
      <c r="I1937" s="3" t="s">
        <v>47</v>
      </c>
      <c r="J193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37" s="11">
        <v>3867</v>
      </c>
      <c r="L1937" s="11">
        <f>IF(DatosLimpios[[#This Row],[Financial Loss (in Million $) ]]="",0,ABS(DatosLimpios[[#This Row],[Financial Loss (in Million $) ]]))*1000</f>
        <v>3867000</v>
      </c>
      <c r="M1937" s="11" t="str">
        <f>IF(DatosLimpios[[#This Row],[Perdida economica UNK]]&gt;4000000,"Alta", IF(DatosLimpios[[#This Row],[Perdida economica UNK]]&gt;100000,"Media", "Baja"))</f>
        <v>Media</v>
      </c>
      <c r="N1937" s="18" t="s">
        <v>1985</v>
      </c>
      <c r="O1937" s="3" t="s">
        <v>36</v>
      </c>
      <c r="P1937" s="2">
        <f>IF(DatosLimpios[[#This Row],[Number of Affected Users]]="six hundred",600,VALUE(DatosLimpios[[#This Row],[Number of Affected Users]]))</f>
        <v>340194</v>
      </c>
      <c r="Q1937" s="2">
        <f>IF(DatosLimpios[[#This Row],[Number of Affected Users]]="six hundred",600,VALUE(DatosLimpios[[#This Row],[Number of Affected Users]]))</f>
        <v>340194</v>
      </c>
      <c r="R1937" s="11">
        <f>DatosLimpios[[#This Row],[Perdida economica UNK]] /DatosLimpios[[#This Row],[Nº de Usuarios Afectados]]</f>
        <v>11.367043510467557</v>
      </c>
      <c r="S1937" s="11" t="str">
        <f>IF(DatosLimpios[[#This Row],[Perdida $ por Usuario]]&gt;100, "Grave",IF(DatosLimpios[[#This Row],[Perdida $ por Usuario]]&gt;40, "Moderada","Leve"))</f>
        <v>Leve</v>
      </c>
      <c r="T1937" s="1" t="str">
        <f t="shared" si="30"/>
        <v>Unknown</v>
      </c>
      <c r="U1937" s="3" t="s">
        <v>25</v>
      </c>
      <c r="V1937" s="3" t="s">
        <v>16</v>
      </c>
      <c r="W1937" s="2">
        <v>44</v>
      </c>
      <c r="X1937" s="2" t="str">
        <f>IF(DatosLimpios[[#This Row],[Incident Resolution Time (in Hours)]]&gt;50,"Tardia",IF(DatosLimpios[[#This Row],[Incident Resolution Time (in Hours)]]&gt;20,"Media","Rapida" ))</f>
        <v>Media</v>
      </c>
    </row>
    <row r="1938" spans="1:24" x14ac:dyDescent="0.25">
      <c r="A1938" s="2">
        <v>1952</v>
      </c>
      <c r="B1938" s="3" t="s">
        <v>45</v>
      </c>
      <c r="C19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938" s="1" t="str">
        <f>IFERROR(VLOOKUP(DatosLimpios[[#This Row],[Paises]], TablaRegiones[],2,FALSE), "Otra")</f>
        <v>Asia</v>
      </c>
      <c r="E1938" s="2">
        <v>2019</v>
      </c>
      <c r="F1938" s="3" t="s">
        <v>39</v>
      </c>
      <c r="G1938" s="2">
        <f xml:space="preserve"> 2025 -DatosLimpios[[#This Row],[Year]]</f>
        <v>6</v>
      </c>
      <c r="H1938" s="1" t="str">
        <f>IF(TRIM(DatosLimpios[[#This Row],[Attack Type]])="","Unknown",PROPER(TRIM(LOWER(DatosLimpios[[#This Row],[Attack Type]]))))</f>
        <v>Ddos</v>
      </c>
      <c r="I1938" s="3" t="s">
        <v>23</v>
      </c>
      <c r="J193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38" s="11">
        <v>4401</v>
      </c>
      <c r="L1938" s="11">
        <f>IF(DatosLimpios[[#This Row],[Financial Loss (in Million $) ]]="",0,ABS(DatosLimpios[[#This Row],[Financial Loss (in Million $) ]]))*1000</f>
        <v>4401000</v>
      </c>
      <c r="M1938" s="11" t="str">
        <f>IF(DatosLimpios[[#This Row],[Perdida economica UNK]]&gt;4000000,"Alta", IF(DatosLimpios[[#This Row],[Perdida economica UNK]]&gt;100000,"Media", "Baja"))</f>
        <v>Alta</v>
      </c>
      <c r="N1938" s="18" t="s">
        <v>1986</v>
      </c>
      <c r="O1938" s="3" t="s">
        <v>29</v>
      </c>
      <c r="P1938" s="2">
        <f>IF(DatosLimpios[[#This Row],[Number of Affected Users]]="six hundred",600,VALUE(DatosLimpios[[#This Row],[Number of Affected Users]]))</f>
        <v>612030</v>
      </c>
      <c r="Q1938" s="2">
        <f>IF(DatosLimpios[[#This Row],[Number of Affected Users]]="six hundred",600,VALUE(DatosLimpios[[#This Row],[Number of Affected Users]]))</f>
        <v>612030</v>
      </c>
      <c r="R1938" s="11">
        <f>DatosLimpios[[#This Row],[Perdida economica UNK]] /DatosLimpios[[#This Row],[Nº de Usuarios Afectados]]</f>
        <v>7.190823979216705</v>
      </c>
      <c r="S1938" s="11" t="str">
        <f>IF(DatosLimpios[[#This Row],[Perdida $ por Usuario]]&gt;100, "Grave",IF(DatosLimpios[[#This Row],[Perdida $ por Usuario]]&gt;40, "Moderada","Leve"))</f>
        <v>Leve</v>
      </c>
      <c r="T1938" s="1" t="str">
        <f t="shared" si="30"/>
        <v>Nation-state</v>
      </c>
      <c r="U1938" s="3" t="s">
        <v>15</v>
      </c>
      <c r="V1938" s="3" t="s">
        <v>37</v>
      </c>
      <c r="W1938" s="2">
        <v>47</v>
      </c>
      <c r="X1938" s="2" t="str">
        <f>IF(DatosLimpios[[#This Row],[Incident Resolution Time (in Hours)]]&gt;50,"Tardia",IF(DatosLimpios[[#This Row],[Incident Resolution Time (in Hours)]]&gt;20,"Media","Rapida" ))</f>
        <v>Media</v>
      </c>
    </row>
    <row r="1939" spans="1:24" x14ac:dyDescent="0.25">
      <c r="A1939" s="2">
        <v>1953</v>
      </c>
      <c r="B1939" s="3" t="s">
        <v>58</v>
      </c>
      <c r="C19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39" s="1" t="str">
        <f>IFERROR(VLOOKUP(DatosLimpios[[#This Row],[Paises]], TablaRegiones[],2,FALSE), "Otra")</f>
        <v>Oceanía</v>
      </c>
      <c r="E1939" s="2">
        <v>2019</v>
      </c>
      <c r="F1939" s="3" t="s">
        <v>22</v>
      </c>
      <c r="G1939" s="2">
        <f xml:space="preserve"> 2025 -DatosLimpios[[#This Row],[Year]]</f>
        <v>6</v>
      </c>
      <c r="H1939" s="1" t="str">
        <f>IF(TRIM(DatosLimpios[[#This Row],[Attack Type]])="","Unknown",PROPER(TRIM(LOWER(DatosLimpios[[#This Row],[Attack Type]]))))</f>
        <v>Man-In-The-Middle</v>
      </c>
      <c r="I1939" s="3" t="s">
        <v>23</v>
      </c>
      <c r="J19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39" s="11">
        <v>8789</v>
      </c>
      <c r="L1939" s="11">
        <f>IF(DatosLimpios[[#This Row],[Financial Loss (in Million $) ]]="",0,ABS(DatosLimpios[[#This Row],[Financial Loss (in Million $) ]]))*1000</f>
        <v>8789000</v>
      </c>
      <c r="M1939" s="11" t="str">
        <f>IF(DatosLimpios[[#This Row],[Perdida economica UNK]]&gt;4000000,"Alta", IF(DatosLimpios[[#This Row],[Perdida economica UNK]]&gt;100000,"Media", "Baja"))</f>
        <v>Alta</v>
      </c>
      <c r="N1939" s="18" t="s">
        <v>1987</v>
      </c>
      <c r="O1939" s="3" t="s">
        <v>33</v>
      </c>
      <c r="P1939" s="2">
        <f>IF(DatosLimpios[[#This Row],[Number of Affected Users]]="six hundred",600,VALUE(DatosLimpios[[#This Row],[Number of Affected Users]]))</f>
        <v>551100</v>
      </c>
      <c r="Q1939" s="2">
        <f>IF(DatosLimpios[[#This Row],[Number of Affected Users]]="six hundred",600,VALUE(DatosLimpios[[#This Row],[Number of Affected Users]]))</f>
        <v>551100</v>
      </c>
      <c r="R1939" s="11">
        <f>DatosLimpios[[#This Row],[Perdida economica UNK]] /DatosLimpios[[#This Row],[Nº de Usuarios Afectados]]</f>
        <v>15.94810379241517</v>
      </c>
      <c r="S1939" s="11" t="str">
        <f>IF(DatosLimpios[[#This Row],[Perdida $ por Usuario]]&gt;100, "Grave",IF(DatosLimpios[[#This Row],[Perdida $ por Usuario]]&gt;40, "Moderada","Leve"))</f>
        <v>Leve</v>
      </c>
      <c r="T1939" s="1" t="str">
        <f t="shared" si="30"/>
        <v>Insider</v>
      </c>
      <c r="U1939" s="3" t="s">
        <v>52</v>
      </c>
      <c r="V1939" s="3" t="s">
        <v>16</v>
      </c>
      <c r="W1939" s="2">
        <v>9</v>
      </c>
      <c r="X1939" s="2" t="str">
        <f>IF(DatosLimpios[[#This Row],[Incident Resolution Time (in Hours)]]&gt;50,"Tardia",IF(DatosLimpios[[#This Row],[Incident Resolution Time (in Hours)]]&gt;20,"Media","Rapida" ))</f>
        <v>Rapida</v>
      </c>
    </row>
    <row r="1940" spans="1:24" x14ac:dyDescent="0.25">
      <c r="A1940" s="2">
        <v>1954</v>
      </c>
      <c r="B1940" s="3" t="s">
        <v>66</v>
      </c>
      <c r="C19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940" s="1" t="str">
        <f>IFERROR(VLOOKUP(DatosLimpios[[#This Row],[Paises]], TablaRegiones[],2,FALSE), "Otra")</f>
        <v>América</v>
      </c>
      <c r="E1940" s="2">
        <v>2022</v>
      </c>
      <c r="F1940" s="3" t="s">
        <v>50</v>
      </c>
      <c r="G1940" s="2">
        <f xml:space="preserve"> 2025 -DatosLimpios[[#This Row],[Year]]</f>
        <v>3</v>
      </c>
      <c r="H1940" s="1" t="str">
        <f>IF(TRIM(DatosLimpios[[#This Row],[Attack Type]])="","Unknown",PROPER(TRIM(LOWER(DatosLimpios[[#This Row],[Attack Type]]))))</f>
        <v>Phishing</v>
      </c>
      <c r="I1940" s="3" t="s">
        <v>23</v>
      </c>
      <c r="J194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40" s="11">
        <v>2602</v>
      </c>
      <c r="L1940" s="11">
        <f>IF(DatosLimpios[[#This Row],[Financial Loss (in Million $) ]]="",0,ABS(DatosLimpios[[#This Row],[Financial Loss (in Million $) ]]))*1000</f>
        <v>2602000</v>
      </c>
      <c r="M1940" s="11" t="str">
        <f>IF(DatosLimpios[[#This Row],[Perdida economica UNK]]&gt;4000000,"Alta", IF(DatosLimpios[[#This Row],[Perdida economica UNK]]&gt;100000,"Media", "Baja"))</f>
        <v>Media</v>
      </c>
      <c r="N1940" s="18" t="s">
        <v>1988</v>
      </c>
      <c r="O1940" s="3" t="s">
        <v>36</v>
      </c>
      <c r="P1940" s="2">
        <f>IF(DatosLimpios[[#This Row],[Number of Affected Users]]="six hundred",600,VALUE(DatosLimpios[[#This Row],[Number of Affected Users]]))</f>
        <v>251768</v>
      </c>
      <c r="Q1940" s="2">
        <f>IF(DatosLimpios[[#This Row],[Number of Affected Users]]="six hundred",600,VALUE(DatosLimpios[[#This Row],[Number of Affected Users]]))</f>
        <v>251768</v>
      </c>
      <c r="R1940" s="11">
        <f>DatosLimpios[[#This Row],[Perdida economica UNK]] /DatosLimpios[[#This Row],[Nº de Usuarios Afectados]]</f>
        <v>10.334911505830766</v>
      </c>
      <c r="S1940" s="11" t="str">
        <f>IF(DatosLimpios[[#This Row],[Perdida $ por Usuario]]&gt;100, "Grave",IF(DatosLimpios[[#This Row],[Perdida $ por Usuario]]&gt;40, "Moderada","Leve"))</f>
        <v>Leve</v>
      </c>
      <c r="T1940" s="1" t="str">
        <f t="shared" si="30"/>
        <v>Unknown</v>
      </c>
      <c r="U1940" s="3" t="s">
        <v>34</v>
      </c>
      <c r="V1940" s="3" t="s">
        <v>16</v>
      </c>
      <c r="W1940" s="2">
        <v>6</v>
      </c>
      <c r="X1940" s="2" t="str">
        <f>IF(DatosLimpios[[#This Row],[Incident Resolution Time (in Hours)]]&gt;50,"Tardia",IF(DatosLimpios[[#This Row],[Incident Resolution Time (in Hours)]]&gt;20,"Media","Rapida" ))</f>
        <v>Rapida</v>
      </c>
    </row>
    <row r="1941" spans="1:24" x14ac:dyDescent="0.25">
      <c r="A1941" s="2">
        <v>1955</v>
      </c>
      <c r="B1941" s="3" t="s">
        <v>71</v>
      </c>
      <c r="C19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41" s="1" t="str">
        <f>IFERROR(VLOOKUP(DatosLimpios[[#This Row],[Paises]], TablaRegiones[],2,FALSE), "Otra")</f>
        <v>Asia</v>
      </c>
      <c r="E1941" s="2">
        <v>2015</v>
      </c>
      <c r="F1941" s="3" t="s">
        <v>39</v>
      </c>
      <c r="G1941" s="2">
        <f xml:space="preserve"> 2025 -DatosLimpios[[#This Row],[Year]]</f>
        <v>10</v>
      </c>
      <c r="H1941" s="1" t="str">
        <f>IF(TRIM(DatosLimpios[[#This Row],[Attack Type]])="","Unknown",PROPER(TRIM(LOWER(DatosLimpios[[#This Row],[Attack Type]]))))</f>
        <v>Ddos</v>
      </c>
      <c r="I1941" s="3" t="s">
        <v>18</v>
      </c>
      <c r="J194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41" s="11">
        <v>1169</v>
      </c>
      <c r="L1941" s="11">
        <f>IF(DatosLimpios[[#This Row],[Financial Loss (in Million $) ]]="",0,ABS(DatosLimpios[[#This Row],[Financial Loss (in Million $) ]]))*1000</f>
        <v>1169000</v>
      </c>
      <c r="M1941" s="11" t="str">
        <f>IF(DatosLimpios[[#This Row],[Perdida economica UNK]]&gt;4000000,"Alta", IF(DatosLimpios[[#This Row],[Perdida economica UNK]]&gt;100000,"Media", "Baja"))</f>
        <v>Media</v>
      </c>
      <c r="N1941" s="18" t="s">
        <v>1989</v>
      </c>
      <c r="O1941" s="3" t="s">
        <v>29</v>
      </c>
      <c r="P1941" s="2">
        <f>IF(DatosLimpios[[#This Row],[Number of Affected Users]]="six hundred",600,VALUE(DatosLimpios[[#This Row],[Number of Affected Users]]))</f>
        <v>680720</v>
      </c>
      <c r="Q1941" s="2">
        <f>IF(DatosLimpios[[#This Row],[Number of Affected Users]]="six hundred",600,VALUE(DatosLimpios[[#This Row],[Number of Affected Users]]))</f>
        <v>680720</v>
      </c>
      <c r="R1941" s="11">
        <f>DatosLimpios[[#This Row],[Perdida economica UNK]] /DatosLimpios[[#This Row],[Nº de Usuarios Afectados]]</f>
        <v>1.7172993301210484</v>
      </c>
      <c r="S1941" s="11" t="str">
        <f>IF(DatosLimpios[[#This Row],[Perdida $ por Usuario]]&gt;100, "Grave",IF(DatosLimpios[[#This Row],[Perdida $ por Usuario]]&gt;40, "Moderada","Leve"))</f>
        <v>Leve</v>
      </c>
      <c r="T1941" s="1" t="str">
        <f t="shared" si="30"/>
        <v>Nation-state</v>
      </c>
      <c r="U1941" s="3" t="s">
        <v>52</v>
      </c>
      <c r="V1941" s="3" t="s">
        <v>57</v>
      </c>
      <c r="W1941" s="2">
        <v>2</v>
      </c>
      <c r="X1941" s="2" t="str">
        <f>IF(DatosLimpios[[#This Row],[Incident Resolution Time (in Hours)]]&gt;50,"Tardia",IF(DatosLimpios[[#This Row],[Incident Resolution Time (in Hours)]]&gt;20,"Media","Rapida" ))</f>
        <v>Rapida</v>
      </c>
    </row>
    <row r="1942" spans="1:24" x14ac:dyDescent="0.25">
      <c r="A1942" s="2">
        <v>1956</v>
      </c>
      <c r="B1942" s="3" t="s">
        <v>87</v>
      </c>
      <c r="C19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942" s="1" t="str">
        <f>IFERROR(VLOOKUP(DatosLimpios[[#This Row],[Paises]], TablaRegiones[],2,FALSE), "Otra")</f>
        <v>América</v>
      </c>
      <c r="E1942" s="2">
        <v>2017</v>
      </c>
      <c r="F1942" s="3" t="s">
        <v>39</v>
      </c>
      <c r="G1942" s="2">
        <f xml:space="preserve"> 2025 -DatosLimpios[[#This Row],[Year]]</f>
        <v>8</v>
      </c>
      <c r="H1942" s="1" t="str">
        <f>IF(TRIM(DatosLimpios[[#This Row],[Attack Type]])="","Unknown",PROPER(TRIM(LOWER(DatosLimpios[[#This Row],[Attack Type]]))))</f>
        <v>Ddos</v>
      </c>
      <c r="I1942" s="3" t="s">
        <v>27</v>
      </c>
      <c r="J194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42" s="11">
        <v>5169</v>
      </c>
      <c r="L1942" s="11">
        <f>IF(DatosLimpios[[#This Row],[Financial Loss (in Million $) ]]="",0,ABS(DatosLimpios[[#This Row],[Financial Loss (in Million $) ]]))*1000</f>
        <v>5169000</v>
      </c>
      <c r="M1942" s="11" t="str">
        <f>IF(DatosLimpios[[#This Row],[Perdida economica UNK]]&gt;4000000,"Alta", IF(DatosLimpios[[#This Row],[Perdida economica UNK]]&gt;100000,"Media", "Baja"))</f>
        <v>Alta</v>
      </c>
      <c r="N1942" s="18" t="s">
        <v>1990</v>
      </c>
      <c r="O1942" s="3" t="s">
        <v>29</v>
      </c>
      <c r="P1942" s="2">
        <f>IF(DatosLimpios[[#This Row],[Number of Affected Users]]="six hundred",600,VALUE(DatosLimpios[[#This Row],[Number of Affected Users]]))</f>
        <v>156213</v>
      </c>
      <c r="Q1942" s="2">
        <f>IF(DatosLimpios[[#This Row],[Number of Affected Users]]="six hundred",600,VALUE(DatosLimpios[[#This Row],[Number of Affected Users]]))</f>
        <v>156213</v>
      </c>
      <c r="R1942" s="11">
        <f>DatosLimpios[[#This Row],[Perdida economica UNK]] /DatosLimpios[[#This Row],[Nº de Usuarios Afectados]]</f>
        <v>33.089435578344954</v>
      </c>
      <c r="S1942" s="11" t="str">
        <f>IF(DatosLimpios[[#This Row],[Perdida $ por Usuario]]&gt;100, "Grave",IF(DatosLimpios[[#This Row],[Perdida $ por Usuario]]&gt;40, "Moderada","Leve"))</f>
        <v>Leve</v>
      </c>
      <c r="T1942" s="1" t="str">
        <f t="shared" si="30"/>
        <v>Nation-state</v>
      </c>
      <c r="U1942" s="3" t="s">
        <v>25</v>
      </c>
      <c r="V1942" s="3" t="s">
        <v>16</v>
      </c>
      <c r="W1942" s="2">
        <v>9</v>
      </c>
      <c r="X1942" s="2" t="str">
        <f>IF(DatosLimpios[[#This Row],[Incident Resolution Time (in Hours)]]&gt;50,"Tardia",IF(DatosLimpios[[#This Row],[Incident Resolution Time (in Hours)]]&gt;20,"Media","Rapida" ))</f>
        <v>Rapida</v>
      </c>
    </row>
    <row r="1943" spans="1:24" x14ac:dyDescent="0.25">
      <c r="A1943" s="2">
        <v>1957</v>
      </c>
      <c r="B1943" s="3" t="s">
        <v>71</v>
      </c>
      <c r="C19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43" s="1" t="str">
        <f>IFERROR(VLOOKUP(DatosLimpios[[#This Row],[Paises]], TablaRegiones[],2,FALSE), "Otra")</f>
        <v>Asia</v>
      </c>
      <c r="E1943" s="2">
        <v>2020</v>
      </c>
      <c r="F1943" s="3" t="s">
        <v>22</v>
      </c>
      <c r="G1943" s="2">
        <f xml:space="preserve"> 2025 -DatosLimpios[[#This Row],[Year]]</f>
        <v>5</v>
      </c>
      <c r="H1943" s="1" t="str">
        <f>IF(TRIM(DatosLimpios[[#This Row],[Attack Type]])="","Unknown",PROPER(TRIM(LOWER(DatosLimpios[[#This Row],[Attack Type]]))))</f>
        <v>Man-In-The-Middle</v>
      </c>
      <c r="I1943" s="3" t="s">
        <v>18</v>
      </c>
      <c r="J194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43" s="11">
        <v>3375</v>
      </c>
      <c r="L1943" s="11">
        <f>IF(DatosLimpios[[#This Row],[Financial Loss (in Million $) ]]="",0,ABS(DatosLimpios[[#This Row],[Financial Loss (in Million $) ]]))*1000</f>
        <v>3375000</v>
      </c>
      <c r="M1943" s="11" t="str">
        <f>IF(DatosLimpios[[#This Row],[Perdida economica UNK]]&gt;4000000,"Alta", IF(DatosLimpios[[#This Row],[Perdida economica UNK]]&gt;100000,"Media", "Baja"))</f>
        <v>Media</v>
      </c>
      <c r="N1943" s="18" t="s">
        <v>1991</v>
      </c>
      <c r="O1943" s="3" t="s">
        <v>14</v>
      </c>
      <c r="P1943" s="2">
        <f>IF(DatosLimpios[[#This Row],[Number of Affected Users]]="six hundred",600,VALUE(DatosLimpios[[#This Row],[Number of Affected Users]]))</f>
        <v>468856</v>
      </c>
      <c r="Q1943" s="2">
        <f>IF(DatosLimpios[[#This Row],[Number of Affected Users]]="six hundred",600,VALUE(DatosLimpios[[#This Row],[Number of Affected Users]]))</f>
        <v>468856</v>
      </c>
      <c r="R1943" s="11">
        <f>DatosLimpios[[#This Row],[Perdida economica UNK]] /DatosLimpios[[#This Row],[Nº de Usuarios Afectados]]</f>
        <v>7.198372208098009</v>
      </c>
      <c r="S1943" s="11" t="str">
        <f>IF(DatosLimpios[[#This Row],[Perdida $ por Usuario]]&gt;100, "Grave",IF(DatosLimpios[[#This Row],[Perdida $ por Usuario]]&gt;40, "Moderada","Leve"))</f>
        <v>Leve</v>
      </c>
      <c r="T1943" s="1" t="str">
        <f t="shared" si="30"/>
        <v>Hacker Group</v>
      </c>
      <c r="U1943" s="3" t="s">
        <v>15</v>
      </c>
      <c r="V1943" s="3" t="s">
        <v>49</v>
      </c>
      <c r="W1943" s="2">
        <v>15</v>
      </c>
      <c r="X1943" s="2" t="str">
        <f>IF(DatosLimpios[[#This Row],[Incident Resolution Time (in Hours)]]&gt;50,"Tardia",IF(DatosLimpios[[#This Row],[Incident Resolution Time (in Hours)]]&gt;20,"Media","Rapida" ))</f>
        <v>Rapida</v>
      </c>
    </row>
    <row r="1944" spans="1:24" x14ac:dyDescent="0.25">
      <c r="A1944" s="2">
        <v>1958</v>
      </c>
      <c r="B1944" s="3" t="s">
        <v>41</v>
      </c>
      <c r="C19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44" s="1" t="str">
        <f>IFERROR(VLOOKUP(DatosLimpios[[#This Row],[Paises]], TablaRegiones[],2,FALSE), "Otra")</f>
        <v>Europa</v>
      </c>
      <c r="E1944" s="2">
        <v>2023</v>
      </c>
      <c r="F1944" s="3" t="s">
        <v>17</v>
      </c>
      <c r="G1944" s="2">
        <f xml:space="preserve"> 2025 -DatosLimpios[[#This Row],[Year]]</f>
        <v>2</v>
      </c>
      <c r="H1944" s="1" t="str">
        <f>IF(TRIM(DatosLimpios[[#This Row],[Attack Type]])="","Unknown",PROPER(TRIM(LOWER(DatosLimpios[[#This Row],[Attack Type]]))))</f>
        <v>Ransomware</v>
      </c>
      <c r="I1944" s="3" t="s">
        <v>69</v>
      </c>
      <c r="J194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944" s="11">
        <v>6345</v>
      </c>
      <c r="L1944" s="11">
        <f>IF(DatosLimpios[[#This Row],[Financial Loss (in Million $) ]]="",0,ABS(DatosLimpios[[#This Row],[Financial Loss (in Million $) ]]))*1000</f>
        <v>6345000</v>
      </c>
      <c r="M1944" s="11" t="str">
        <f>IF(DatosLimpios[[#This Row],[Perdida economica UNK]]&gt;4000000,"Alta", IF(DatosLimpios[[#This Row],[Perdida economica UNK]]&gt;100000,"Media", "Baja"))</f>
        <v>Alta</v>
      </c>
      <c r="N1944" s="18" t="s">
        <v>1992</v>
      </c>
      <c r="O1944" s="3" t="s">
        <v>29</v>
      </c>
      <c r="P1944" s="2">
        <f>IF(DatosLimpios[[#This Row],[Number of Affected Users]]="six hundred",600,VALUE(DatosLimpios[[#This Row],[Number of Affected Users]]))</f>
        <v>90678</v>
      </c>
      <c r="Q1944" s="2">
        <f>IF(DatosLimpios[[#This Row],[Number of Affected Users]]="six hundred",600,VALUE(DatosLimpios[[#This Row],[Number of Affected Users]]))</f>
        <v>90678</v>
      </c>
      <c r="R1944" s="11">
        <f>DatosLimpios[[#This Row],[Perdida economica UNK]] /DatosLimpios[[#This Row],[Nº de Usuarios Afectados]]</f>
        <v>69.972871038179051</v>
      </c>
      <c r="S1944" s="11" t="str">
        <f>IF(DatosLimpios[[#This Row],[Perdida $ por Usuario]]&gt;100, "Grave",IF(DatosLimpios[[#This Row],[Perdida $ por Usuario]]&gt;40, "Moderada","Leve"))</f>
        <v>Moderada</v>
      </c>
      <c r="T1944" s="1" t="str">
        <f t="shared" si="30"/>
        <v>Nation-state</v>
      </c>
      <c r="U1944" s="3" t="s">
        <v>15</v>
      </c>
      <c r="V1944" s="3" t="s">
        <v>49</v>
      </c>
      <c r="W1944" s="2">
        <v>22</v>
      </c>
      <c r="X1944" s="2" t="str">
        <f>IF(DatosLimpios[[#This Row],[Incident Resolution Time (in Hours)]]&gt;50,"Tardia",IF(DatosLimpios[[#This Row],[Incident Resolution Time (in Hours)]]&gt;20,"Media","Rapida" ))</f>
        <v>Media</v>
      </c>
    </row>
    <row r="1945" spans="1:24" x14ac:dyDescent="0.25">
      <c r="A1945" s="2">
        <v>1959</v>
      </c>
      <c r="B1945" s="3" t="s">
        <v>26</v>
      </c>
      <c r="C19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45" s="1" t="str">
        <f>IFERROR(VLOOKUP(DatosLimpios[[#This Row],[Paises]], TablaRegiones[],2,FALSE), "Otra")</f>
        <v>Europa</v>
      </c>
      <c r="E1945" s="2">
        <v>2022</v>
      </c>
      <c r="F1945" s="3" t="s">
        <v>39</v>
      </c>
      <c r="G1945" s="2">
        <f xml:space="preserve"> 2025 -DatosLimpios[[#This Row],[Year]]</f>
        <v>3</v>
      </c>
      <c r="H1945" s="1" t="str">
        <f>IF(TRIM(DatosLimpios[[#This Row],[Attack Type]])="","Unknown",PROPER(TRIM(LOWER(DatosLimpios[[#This Row],[Attack Type]]))))</f>
        <v>Ddos</v>
      </c>
      <c r="I1945" s="3" t="s">
        <v>18</v>
      </c>
      <c r="J194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45" s="11">
        <v>4573</v>
      </c>
      <c r="L1945" s="11">
        <f>IF(DatosLimpios[[#This Row],[Financial Loss (in Million $) ]]="",0,ABS(DatosLimpios[[#This Row],[Financial Loss (in Million $) ]]))*1000</f>
        <v>4573000</v>
      </c>
      <c r="M1945" s="11" t="str">
        <f>IF(DatosLimpios[[#This Row],[Perdida economica UNK]]&gt;4000000,"Alta", IF(DatosLimpios[[#This Row],[Perdida economica UNK]]&gt;100000,"Media", "Baja"))</f>
        <v>Alta</v>
      </c>
      <c r="N1945" s="18" t="s">
        <v>1993</v>
      </c>
      <c r="O1945" s="3" t="s">
        <v>14</v>
      </c>
      <c r="P1945" s="2">
        <f>IF(DatosLimpios[[#This Row],[Number of Affected Users]]="six hundred",600,VALUE(DatosLimpios[[#This Row],[Number of Affected Users]]))</f>
        <v>554585</v>
      </c>
      <c r="Q1945" s="2">
        <f>IF(DatosLimpios[[#This Row],[Number of Affected Users]]="six hundred",600,VALUE(DatosLimpios[[#This Row],[Number of Affected Users]]))</f>
        <v>554585</v>
      </c>
      <c r="R1945" s="11">
        <f>DatosLimpios[[#This Row],[Perdida economica UNK]] /DatosLimpios[[#This Row],[Nº de Usuarios Afectados]]</f>
        <v>8.24580542207236</v>
      </c>
      <c r="S1945" s="11" t="str">
        <f>IF(DatosLimpios[[#This Row],[Perdida $ por Usuario]]&gt;100, "Grave",IF(DatosLimpios[[#This Row],[Perdida $ por Usuario]]&gt;40, "Moderada","Leve"))</f>
        <v>Leve</v>
      </c>
      <c r="T1945" s="1" t="str">
        <f t="shared" si="30"/>
        <v>Hacker Group</v>
      </c>
      <c r="U1945" s="3" t="s">
        <v>34</v>
      </c>
      <c r="V1945" s="3" t="s">
        <v>16</v>
      </c>
      <c r="W1945" s="2">
        <v>63</v>
      </c>
      <c r="X1945" s="2" t="str">
        <f>IF(DatosLimpios[[#This Row],[Incident Resolution Time (in Hours)]]&gt;50,"Tardia",IF(DatosLimpios[[#This Row],[Incident Resolution Time (in Hours)]]&gt;20,"Media","Rapida" ))</f>
        <v>Tardia</v>
      </c>
    </row>
    <row r="1946" spans="1:24" x14ac:dyDescent="0.25">
      <c r="A1946" s="2">
        <v>1960</v>
      </c>
      <c r="B1946" s="3" t="s">
        <v>10</v>
      </c>
      <c r="C19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946" s="1" t="str">
        <f>IFERROR(VLOOKUP(DatosLimpios[[#This Row],[Paises]], TablaRegiones[],2,FALSE), "Otra")</f>
        <v>Asia</v>
      </c>
      <c r="E1946" s="2">
        <v>2021</v>
      </c>
      <c r="F1946" s="3" t="s">
        <v>22</v>
      </c>
      <c r="G1946" s="2">
        <f xml:space="preserve"> 2025 -DatosLimpios[[#This Row],[Year]]</f>
        <v>4</v>
      </c>
      <c r="H1946" s="1" t="str">
        <f>IF(TRIM(DatosLimpios[[#This Row],[Attack Type]])="","Unknown",PROPER(TRIM(LOWER(DatosLimpios[[#This Row],[Attack Type]]))))</f>
        <v>Man-In-The-Middle</v>
      </c>
      <c r="I1946" s="3" t="s">
        <v>46</v>
      </c>
      <c r="J194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46" s="11">
        <v>333</v>
      </c>
      <c r="L1946" s="11">
        <f>IF(DatosLimpios[[#This Row],[Financial Loss (in Million $) ]]="",0,ABS(DatosLimpios[[#This Row],[Financial Loss (in Million $) ]]))*1000</f>
        <v>333000</v>
      </c>
      <c r="M1946" s="11" t="str">
        <f>IF(DatosLimpios[[#This Row],[Perdida economica UNK]]&gt;4000000,"Alta", IF(DatosLimpios[[#This Row],[Perdida economica UNK]]&gt;100000,"Media", "Baja"))</f>
        <v>Media</v>
      </c>
      <c r="N1946" s="18" t="s">
        <v>1994</v>
      </c>
      <c r="O1946" s="3" t="s">
        <v>29</v>
      </c>
      <c r="P1946" s="2">
        <f>IF(DatosLimpios[[#This Row],[Number of Affected Users]]="six hundred",600,VALUE(DatosLimpios[[#This Row],[Number of Affected Users]]))</f>
        <v>935265</v>
      </c>
      <c r="Q1946" s="2">
        <f>IF(DatosLimpios[[#This Row],[Number of Affected Users]]="six hundred",600,VALUE(DatosLimpios[[#This Row],[Number of Affected Users]]))</f>
        <v>935265</v>
      </c>
      <c r="R1946" s="11">
        <f>DatosLimpios[[#This Row],[Perdida economica UNK]] /DatosLimpios[[#This Row],[Nº de Usuarios Afectados]]</f>
        <v>0.3560488203878045</v>
      </c>
      <c r="S1946" s="11" t="str">
        <f>IF(DatosLimpios[[#This Row],[Perdida $ por Usuario]]&gt;100, "Grave",IF(DatosLimpios[[#This Row],[Perdida $ por Usuario]]&gt;40, "Moderada","Leve"))</f>
        <v>Leve</v>
      </c>
      <c r="T1946" s="1" t="str">
        <f t="shared" si="30"/>
        <v>Nation-state</v>
      </c>
      <c r="U1946" s="3" t="s">
        <v>15</v>
      </c>
      <c r="V1946" s="3" t="s">
        <v>49</v>
      </c>
      <c r="W1946" s="2">
        <v>20</v>
      </c>
      <c r="X1946" s="2" t="str">
        <f>IF(DatosLimpios[[#This Row],[Incident Resolution Time (in Hours)]]&gt;50,"Tardia",IF(DatosLimpios[[#This Row],[Incident Resolution Time (in Hours)]]&gt;20,"Media","Rapida" ))</f>
        <v>Rapida</v>
      </c>
    </row>
    <row r="1947" spans="1:24" x14ac:dyDescent="0.25">
      <c r="A1947" s="2">
        <v>1961</v>
      </c>
      <c r="B1947" s="3" t="s">
        <v>71</v>
      </c>
      <c r="C19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47" s="1" t="str">
        <f>IFERROR(VLOOKUP(DatosLimpios[[#This Row],[Paises]], TablaRegiones[],2,FALSE), "Otra")</f>
        <v>Asia</v>
      </c>
      <c r="E1947" s="2">
        <v>2023</v>
      </c>
      <c r="F1947" s="3" t="s">
        <v>42</v>
      </c>
      <c r="G1947" s="2">
        <f xml:space="preserve"> 2025 -DatosLimpios[[#This Row],[Year]]</f>
        <v>2</v>
      </c>
      <c r="H1947" s="1" t="str">
        <f>IF(TRIM(DatosLimpios[[#This Row],[Attack Type]])="","Unknown",PROPER(TRIM(LOWER(DatosLimpios[[#This Row],[Attack Type]]))))</f>
        <v>Sql Injection</v>
      </c>
      <c r="I1947" s="3" t="s">
        <v>46</v>
      </c>
      <c r="J194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47" s="11">
        <v>4396</v>
      </c>
      <c r="L1947" s="11">
        <f>IF(DatosLimpios[[#This Row],[Financial Loss (in Million $) ]]="",0,ABS(DatosLimpios[[#This Row],[Financial Loss (in Million $) ]]))*1000</f>
        <v>4396000</v>
      </c>
      <c r="M1947" s="11" t="str">
        <f>IF(DatosLimpios[[#This Row],[Perdida economica UNK]]&gt;4000000,"Alta", IF(DatosLimpios[[#This Row],[Perdida economica UNK]]&gt;100000,"Media", "Baja"))</f>
        <v>Alta</v>
      </c>
      <c r="N1947" s="18" t="s">
        <v>1995</v>
      </c>
      <c r="O1947" s="3" t="s">
        <v>29</v>
      </c>
      <c r="P1947" s="2">
        <f>IF(DatosLimpios[[#This Row],[Number of Affected Users]]="six hundred",600,VALUE(DatosLimpios[[#This Row],[Number of Affected Users]]))</f>
        <v>459922</v>
      </c>
      <c r="Q1947" s="2">
        <f>IF(DatosLimpios[[#This Row],[Number of Affected Users]]="six hundred",600,VALUE(DatosLimpios[[#This Row],[Number of Affected Users]]))</f>
        <v>459922</v>
      </c>
      <c r="R1947" s="11">
        <f>DatosLimpios[[#This Row],[Perdida economica UNK]] /DatosLimpios[[#This Row],[Nº de Usuarios Afectados]]</f>
        <v>9.5581424676358164</v>
      </c>
      <c r="S1947" s="11" t="str">
        <f>IF(DatosLimpios[[#This Row],[Perdida $ por Usuario]]&gt;100, "Grave",IF(DatosLimpios[[#This Row],[Perdida $ por Usuario]]&gt;40, "Moderada","Leve"))</f>
        <v>Leve</v>
      </c>
      <c r="T1947" s="1" t="str">
        <f t="shared" si="30"/>
        <v>Nation-state</v>
      </c>
      <c r="U1947" s="3" t="s">
        <v>52</v>
      </c>
      <c r="V1947" s="3" t="s">
        <v>57</v>
      </c>
      <c r="W1947" s="2">
        <v>12</v>
      </c>
      <c r="X1947" s="2" t="str">
        <f>IF(DatosLimpios[[#This Row],[Incident Resolution Time (in Hours)]]&gt;50,"Tardia",IF(DatosLimpios[[#This Row],[Incident Resolution Time (in Hours)]]&gt;20,"Media","Rapida" ))</f>
        <v>Rapida</v>
      </c>
    </row>
    <row r="1948" spans="1:24" x14ac:dyDescent="0.25">
      <c r="A1948" s="2">
        <v>1962</v>
      </c>
      <c r="B1948" s="3" t="s">
        <v>41</v>
      </c>
      <c r="C19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48" s="1" t="str">
        <f>IFERROR(VLOOKUP(DatosLimpios[[#This Row],[Paises]], TablaRegiones[],2,FALSE), "Otra")</f>
        <v>Europa</v>
      </c>
      <c r="E1948" s="2">
        <v>2017</v>
      </c>
      <c r="F1948" s="3" t="s">
        <v>39</v>
      </c>
      <c r="G1948" s="2">
        <f xml:space="preserve"> 2025 -DatosLimpios[[#This Row],[Year]]</f>
        <v>8</v>
      </c>
      <c r="H1948" s="1" t="str">
        <f>IF(TRIM(DatosLimpios[[#This Row],[Attack Type]])="","Unknown",PROPER(TRIM(LOWER(DatosLimpios[[#This Row],[Attack Type]]))))</f>
        <v>Ddos</v>
      </c>
      <c r="I1948" s="3" t="s">
        <v>47</v>
      </c>
      <c r="J194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48" s="11">
        <v>672</v>
      </c>
      <c r="L1948" s="11">
        <f>IF(DatosLimpios[[#This Row],[Financial Loss (in Million $) ]]="",0,ABS(DatosLimpios[[#This Row],[Financial Loss (in Million $) ]]))*1000</f>
        <v>672000</v>
      </c>
      <c r="M1948" s="11" t="str">
        <f>IF(DatosLimpios[[#This Row],[Perdida economica UNK]]&gt;4000000,"Alta", IF(DatosLimpios[[#This Row],[Perdida economica UNK]]&gt;100000,"Media", "Baja"))</f>
        <v>Media</v>
      </c>
      <c r="N1948" s="18" t="s">
        <v>1996</v>
      </c>
      <c r="O1948" s="3" t="s">
        <v>14</v>
      </c>
      <c r="P1948" s="2">
        <f>IF(DatosLimpios[[#This Row],[Number of Affected Users]]="six hundred",600,VALUE(DatosLimpios[[#This Row],[Number of Affected Users]]))</f>
        <v>782873</v>
      </c>
      <c r="Q1948" s="2">
        <f>IF(DatosLimpios[[#This Row],[Number of Affected Users]]="six hundred",600,VALUE(DatosLimpios[[#This Row],[Number of Affected Users]]))</f>
        <v>782873</v>
      </c>
      <c r="R1948" s="11">
        <f>DatosLimpios[[#This Row],[Perdida economica UNK]] /DatosLimpios[[#This Row],[Nº de Usuarios Afectados]]</f>
        <v>0.85837677375513011</v>
      </c>
      <c r="S1948" s="11" t="str">
        <f>IF(DatosLimpios[[#This Row],[Perdida $ por Usuario]]&gt;100, "Grave",IF(DatosLimpios[[#This Row],[Perdida $ por Usuario]]&gt;40, "Moderada","Leve"))</f>
        <v>Leve</v>
      </c>
      <c r="T1948" s="1" t="str">
        <f t="shared" si="30"/>
        <v>Hacker Group</v>
      </c>
      <c r="U1948" s="3" t="s">
        <v>52</v>
      </c>
      <c r="V1948" s="3" t="s">
        <v>57</v>
      </c>
      <c r="W1948" s="2">
        <v>4</v>
      </c>
      <c r="X1948" s="2" t="str">
        <f>IF(DatosLimpios[[#This Row],[Incident Resolution Time (in Hours)]]&gt;50,"Tardia",IF(DatosLimpios[[#This Row],[Incident Resolution Time (in Hours)]]&gt;20,"Media","Rapida" ))</f>
        <v>Rapida</v>
      </c>
    </row>
    <row r="1949" spans="1:24" x14ac:dyDescent="0.25">
      <c r="A1949" s="2">
        <v>1963</v>
      </c>
      <c r="B1949" s="3" t="s">
        <v>26</v>
      </c>
      <c r="C19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49" s="1" t="str">
        <f>IFERROR(VLOOKUP(DatosLimpios[[#This Row],[Paises]], TablaRegiones[],2,FALSE), "Otra")</f>
        <v>Europa</v>
      </c>
      <c r="E1949" s="2">
        <v>2020</v>
      </c>
      <c r="F1949" s="3" t="s">
        <v>17</v>
      </c>
      <c r="G1949" s="2">
        <f xml:space="preserve"> 2025 -DatosLimpios[[#This Row],[Year]]</f>
        <v>5</v>
      </c>
      <c r="H1949" s="1" t="str">
        <f>IF(TRIM(DatosLimpios[[#This Row],[Attack Type]])="","Unknown",PROPER(TRIM(LOWER(DatosLimpios[[#This Row],[Attack Type]]))))</f>
        <v>Ransomware</v>
      </c>
      <c r="I1949" s="3" t="s">
        <v>46</v>
      </c>
      <c r="J194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49" s="11">
        <v>5303</v>
      </c>
      <c r="L1949" s="11">
        <f>IF(DatosLimpios[[#This Row],[Financial Loss (in Million $) ]]="",0,ABS(DatosLimpios[[#This Row],[Financial Loss (in Million $) ]]))*1000</f>
        <v>5303000</v>
      </c>
      <c r="M1949" s="11" t="str">
        <f>IF(DatosLimpios[[#This Row],[Perdida economica UNK]]&gt;4000000,"Alta", IF(DatosLimpios[[#This Row],[Perdida economica UNK]]&gt;100000,"Media", "Baja"))</f>
        <v>Alta</v>
      </c>
      <c r="N1949" s="18" t="s">
        <v>1997</v>
      </c>
      <c r="O1949" s="3" t="s">
        <v>36</v>
      </c>
      <c r="P1949" s="2">
        <f>IF(DatosLimpios[[#This Row],[Number of Affected Users]]="six hundred",600,VALUE(DatosLimpios[[#This Row],[Number of Affected Users]]))</f>
        <v>528708</v>
      </c>
      <c r="Q1949" s="2">
        <f>IF(DatosLimpios[[#This Row],[Number of Affected Users]]="six hundred",600,VALUE(DatosLimpios[[#This Row],[Number of Affected Users]]))</f>
        <v>528708</v>
      </c>
      <c r="R1949" s="11">
        <f>DatosLimpios[[#This Row],[Perdida economica UNK]] /DatosLimpios[[#This Row],[Nº de Usuarios Afectados]]</f>
        <v>10.030111138851691</v>
      </c>
      <c r="S1949" s="11" t="str">
        <f>IF(DatosLimpios[[#This Row],[Perdida $ por Usuario]]&gt;100, "Grave",IF(DatosLimpios[[#This Row],[Perdida $ por Usuario]]&gt;40, "Moderada","Leve"))</f>
        <v>Leve</v>
      </c>
      <c r="T1949" s="1" t="str">
        <f t="shared" si="30"/>
        <v>Unknown</v>
      </c>
      <c r="U1949" s="3" t="s">
        <v>34</v>
      </c>
      <c r="V1949" s="3" t="s">
        <v>16</v>
      </c>
      <c r="W1949" s="2">
        <v>14</v>
      </c>
      <c r="X1949" s="2" t="str">
        <f>IF(DatosLimpios[[#This Row],[Incident Resolution Time (in Hours)]]&gt;50,"Tardia",IF(DatosLimpios[[#This Row],[Incident Resolution Time (in Hours)]]&gt;20,"Media","Rapida" ))</f>
        <v>Rapida</v>
      </c>
    </row>
    <row r="1950" spans="1:24" x14ac:dyDescent="0.25">
      <c r="A1950" s="2">
        <v>1964</v>
      </c>
      <c r="B1950" s="3" t="s">
        <v>32</v>
      </c>
      <c r="C19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50" s="1" t="str">
        <f>IFERROR(VLOOKUP(DatosLimpios[[#This Row],[Paises]], TablaRegiones[],2,FALSE), "Otra")</f>
        <v>Europa</v>
      </c>
      <c r="E1950" s="2">
        <v>2020</v>
      </c>
      <c r="F1950" s="3" t="s">
        <v>42</v>
      </c>
      <c r="G1950" s="2">
        <f xml:space="preserve"> 2025 -DatosLimpios[[#This Row],[Year]]</f>
        <v>5</v>
      </c>
      <c r="H1950" s="1" t="str">
        <f>IF(TRIM(DatosLimpios[[#This Row],[Attack Type]])="","Unknown",PROPER(TRIM(LOWER(DatosLimpios[[#This Row],[Attack Type]]))))</f>
        <v>Sql Injection</v>
      </c>
      <c r="I1950" s="3" t="s">
        <v>47</v>
      </c>
      <c r="J195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50" s="11">
        <v>3889</v>
      </c>
      <c r="L1950" s="11">
        <f>IF(DatosLimpios[[#This Row],[Financial Loss (in Million $) ]]="",0,ABS(DatosLimpios[[#This Row],[Financial Loss (in Million $) ]]))*1000</f>
        <v>3889000</v>
      </c>
      <c r="M1950" s="11" t="str">
        <f>IF(DatosLimpios[[#This Row],[Perdida economica UNK]]&gt;4000000,"Alta", IF(DatosLimpios[[#This Row],[Perdida economica UNK]]&gt;100000,"Media", "Baja"))</f>
        <v>Media</v>
      </c>
      <c r="N1950" s="18" t="s">
        <v>1998</v>
      </c>
      <c r="O1950" s="3" t="s">
        <v>14</v>
      </c>
      <c r="P1950" s="2">
        <f>IF(DatosLimpios[[#This Row],[Number of Affected Users]]="six hundred",600,VALUE(DatosLimpios[[#This Row],[Number of Affected Users]]))</f>
        <v>513096</v>
      </c>
      <c r="Q1950" s="2">
        <f>IF(DatosLimpios[[#This Row],[Number of Affected Users]]="six hundred",600,VALUE(DatosLimpios[[#This Row],[Number of Affected Users]]))</f>
        <v>513096</v>
      </c>
      <c r="R1950" s="11">
        <f>DatosLimpios[[#This Row],[Perdida economica UNK]] /DatosLimpios[[#This Row],[Nº de Usuarios Afectados]]</f>
        <v>7.5794783042549545</v>
      </c>
      <c r="S1950" s="11" t="str">
        <f>IF(DatosLimpios[[#This Row],[Perdida $ por Usuario]]&gt;100, "Grave",IF(DatosLimpios[[#This Row],[Perdida $ por Usuario]]&gt;40, "Moderada","Leve"))</f>
        <v>Leve</v>
      </c>
      <c r="T1950" s="1" t="str">
        <f t="shared" si="30"/>
        <v>Hacker Group</v>
      </c>
      <c r="U1950" s="3" t="s">
        <v>25</v>
      </c>
      <c r="V1950" s="3" t="s">
        <v>16</v>
      </c>
      <c r="W1950" s="2">
        <v>57</v>
      </c>
      <c r="X1950" s="2" t="str">
        <f>IF(DatosLimpios[[#This Row],[Incident Resolution Time (in Hours)]]&gt;50,"Tardia",IF(DatosLimpios[[#This Row],[Incident Resolution Time (in Hours)]]&gt;20,"Media","Rapida" ))</f>
        <v>Tardia</v>
      </c>
    </row>
    <row r="1951" spans="1:24" x14ac:dyDescent="0.25">
      <c r="A1951" s="2">
        <v>1965</v>
      </c>
      <c r="B1951" s="3" t="s">
        <v>58</v>
      </c>
      <c r="C19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51" s="1" t="str">
        <f>IFERROR(VLOOKUP(DatosLimpios[[#This Row],[Paises]], TablaRegiones[],2,FALSE), "Otra")</f>
        <v>Oceanía</v>
      </c>
      <c r="E1951" s="2">
        <v>2018</v>
      </c>
      <c r="F1951" s="3" t="s">
        <v>39</v>
      </c>
      <c r="G1951" s="2">
        <f xml:space="preserve"> 2025 -DatosLimpios[[#This Row],[Year]]</f>
        <v>7</v>
      </c>
      <c r="H1951" s="1" t="str">
        <f>IF(TRIM(DatosLimpios[[#This Row],[Attack Type]])="","Unknown",PROPER(TRIM(LOWER(DatosLimpios[[#This Row],[Attack Type]]))))</f>
        <v>Ddos</v>
      </c>
      <c r="I1951" s="3" t="s">
        <v>12</v>
      </c>
      <c r="J195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51" s="11">
        <v>795</v>
      </c>
      <c r="L1951" s="11">
        <f>IF(DatosLimpios[[#This Row],[Financial Loss (in Million $) ]]="",0,ABS(DatosLimpios[[#This Row],[Financial Loss (in Million $) ]]))*1000</f>
        <v>795000</v>
      </c>
      <c r="M1951" s="11" t="str">
        <f>IF(DatosLimpios[[#This Row],[Perdida economica UNK]]&gt;4000000,"Alta", IF(DatosLimpios[[#This Row],[Perdida economica UNK]]&gt;100000,"Media", "Baja"))</f>
        <v>Media</v>
      </c>
      <c r="N1951" s="18" t="s">
        <v>1999</v>
      </c>
      <c r="O1951" s="3" t="s">
        <v>14</v>
      </c>
      <c r="P1951" s="2">
        <f>IF(DatosLimpios[[#This Row],[Number of Affected Users]]="six hundred",600,VALUE(DatosLimpios[[#This Row],[Number of Affected Users]]))</f>
        <v>636407</v>
      </c>
      <c r="Q1951" s="2">
        <f>IF(DatosLimpios[[#This Row],[Number of Affected Users]]="six hundred",600,VALUE(DatosLimpios[[#This Row],[Number of Affected Users]]))</f>
        <v>636407</v>
      </c>
      <c r="R1951" s="11">
        <f>DatosLimpios[[#This Row],[Perdida economica UNK]] /DatosLimpios[[#This Row],[Nº de Usuarios Afectados]]</f>
        <v>1.2492005901883543</v>
      </c>
      <c r="S1951" s="11" t="str">
        <f>IF(DatosLimpios[[#This Row],[Perdida $ por Usuario]]&gt;100, "Grave",IF(DatosLimpios[[#This Row],[Perdida $ por Usuario]]&gt;40, "Moderada","Leve"))</f>
        <v>Leve</v>
      </c>
      <c r="T1951" s="1" t="str">
        <f t="shared" si="30"/>
        <v>Hacker Group</v>
      </c>
      <c r="U1951" s="3" t="s">
        <v>52</v>
      </c>
      <c r="V1951" s="3" t="s">
        <v>57</v>
      </c>
      <c r="W1951" s="2">
        <v>11</v>
      </c>
      <c r="X1951" s="2" t="str">
        <f>IF(DatosLimpios[[#This Row],[Incident Resolution Time (in Hours)]]&gt;50,"Tardia",IF(DatosLimpios[[#This Row],[Incident Resolution Time (in Hours)]]&gt;20,"Media","Rapida" ))</f>
        <v>Rapida</v>
      </c>
    </row>
    <row r="1952" spans="1:24" x14ac:dyDescent="0.25">
      <c r="A1952" s="2">
        <v>1966</v>
      </c>
      <c r="B1952" s="3" t="s">
        <v>87</v>
      </c>
      <c r="C19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952" s="1" t="str">
        <f>IFERROR(VLOOKUP(DatosLimpios[[#This Row],[Paises]], TablaRegiones[],2,FALSE), "Otra")</f>
        <v>América</v>
      </c>
      <c r="E1952" s="2">
        <v>2020</v>
      </c>
      <c r="F1952" s="3" t="s">
        <v>17</v>
      </c>
      <c r="G1952" s="2">
        <f xml:space="preserve"> 2025 -DatosLimpios[[#This Row],[Year]]</f>
        <v>5</v>
      </c>
      <c r="H1952" s="1" t="str">
        <f>IF(TRIM(DatosLimpios[[#This Row],[Attack Type]])="","Unknown",PROPER(TRIM(LOWER(DatosLimpios[[#This Row],[Attack Type]]))))</f>
        <v>Ransomware</v>
      </c>
      <c r="I1952" s="3" t="s">
        <v>18</v>
      </c>
      <c r="J195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52" s="11">
        <v>3802</v>
      </c>
      <c r="L1952" s="11">
        <f>IF(DatosLimpios[[#This Row],[Financial Loss (in Million $) ]]="",0,ABS(DatosLimpios[[#This Row],[Financial Loss (in Million $) ]]))*1000</f>
        <v>3802000</v>
      </c>
      <c r="M1952" s="11" t="str">
        <f>IF(DatosLimpios[[#This Row],[Perdida economica UNK]]&gt;4000000,"Alta", IF(DatosLimpios[[#This Row],[Perdida economica UNK]]&gt;100000,"Media", "Baja"))</f>
        <v>Media</v>
      </c>
      <c r="N1952" s="18" t="s">
        <v>2000</v>
      </c>
      <c r="O1952" s="3" t="s">
        <v>36</v>
      </c>
      <c r="P1952" s="2">
        <f>IF(DatosLimpios[[#This Row],[Number of Affected Users]]="six hundred",600,VALUE(DatosLimpios[[#This Row],[Number of Affected Users]]))</f>
        <v>419557</v>
      </c>
      <c r="Q1952" s="2">
        <f>IF(DatosLimpios[[#This Row],[Number of Affected Users]]="six hundred",600,VALUE(DatosLimpios[[#This Row],[Number of Affected Users]]))</f>
        <v>419557</v>
      </c>
      <c r="R1952" s="11">
        <f>DatosLimpios[[#This Row],[Perdida economica UNK]] /DatosLimpios[[#This Row],[Nº de Usuarios Afectados]]</f>
        <v>9.061939140569697</v>
      </c>
      <c r="S1952" s="11" t="str">
        <f>IF(DatosLimpios[[#This Row],[Perdida $ por Usuario]]&gt;100, "Grave",IF(DatosLimpios[[#This Row],[Perdida $ por Usuario]]&gt;40, "Moderada","Leve"))</f>
        <v>Leve</v>
      </c>
      <c r="T1952" s="1" t="str">
        <f t="shared" si="30"/>
        <v>Unknown</v>
      </c>
      <c r="U1952" s="3" t="s">
        <v>25</v>
      </c>
      <c r="V1952" s="3" t="s">
        <v>37</v>
      </c>
      <c r="W1952" s="2">
        <v>2</v>
      </c>
      <c r="X1952" s="2" t="str">
        <f>IF(DatosLimpios[[#This Row],[Incident Resolution Time (in Hours)]]&gt;50,"Tardia",IF(DatosLimpios[[#This Row],[Incident Resolution Time (in Hours)]]&gt;20,"Media","Rapida" ))</f>
        <v>Rapida</v>
      </c>
    </row>
    <row r="1953" spans="1:24" x14ac:dyDescent="0.25">
      <c r="A1953" s="2">
        <v>1967</v>
      </c>
      <c r="B1953" s="3" t="s">
        <v>66</v>
      </c>
      <c r="C19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953" s="1" t="str">
        <f>IFERROR(VLOOKUP(DatosLimpios[[#This Row],[Paises]], TablaRegiones[],2,FALSE), "Otra")</f>
        <v>América</v>
      </c>
      <c r="E1953" s="2">
        <v>2018</v>
      </c>
      <c r="F1953" s="3" t="s">
        <v>39</v>
      </c>
      <c r="G1953" s="2">
        <f xml:space="preserve"> 2025 -DatosLimpios[[#This Row],[Year]]</f>
        <v>7</v>
      </c>
      <c r="H1953" s="1" t="str">
        <f>IF(TRIM(DatosLimpios[[#This Row],[Attack Type]])="","Unknown",PROPER(TRIM(LOWER(DatosLimpios[[#This Row],[Attack Type]]))))</f>
        <v>Ddos</v>
      </c>
      <c r="I1953" s="3" t="s">
        <v>47</v>
      </c>
      <c r="J195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53" s="11">
        <v>4747</v>
      </c>
      <c r="L1953" s="11">
        <f>IF(DatosLimpios[[#This Row],[Financial Loss (in Million $) ]]="",0,ABS(DatosLimpios[[#This Row],[Financial Loss (in Million $) ]]))*1000</f>
        <v>4747000</v>
      </c>
      <c r="M1953" s="11" t="str">
        <f>IF(DatosLimpios[[#This Row],[Perdida economica UNK]]&gt;4000000,"Alta", IF(DatosLimpios[[#This Row],[Perdida economica UNK]]&gt;100000,"Media", "Baja"))</f>
        <v>Alta</v>
      </c>
      <c r="N1953" s="18" t="s">
        <v>2001</v>
      </c>
      <c r="O1953" s="3" t="s">
        <v>33</v>
      </c>
      <c r="P1953" s="2">
        <f>IF(DatosLimpios[[#This Row],[Number of Affected Users]]="six hundred",600,VALUE(DatosLimpios[[#This Row],[Number of Affected Users]]))</f>
        <v>784099</v>
      </c>
      <c r="Q1953" s="2">
        <f>IF(DatosLimpios[[#This Row],[Number of Affected Users]]="six hundred",600,VALUE(DatosLimpios[[#This Row],[Number of Affected Users]]))</f>
        <v>784099</v>
      </c>
      <c r="R1953" s="11">
        <f>DatosLimpios[[#This Row],[Perdida economica UNK]] /DatosLimpios[[#This Row],[Nº de Usuarios Afectados]]</f>
        <v>6.0540824564245073</v>
      </c>
      <c r="S1953" s="11" t="str">
        <f>IF(DatosLimpios[[#This Row],[Perdida $ por Usuario]]&gt;100, "Grave",IF(DatosLimpios[[#This Row],[Perdida $ por Usuario]]&gt;40, "Moderada","Leve"))</f>
        <v>Leve</v>
      </c>
      <c r="T1953" s="1" t="str">
        <f t="shared" si="30"/>
        <v>Insider</v>
      </c>
      <c r="U1953" s="3" t="s">
        <v>34</v>
      </c>
      <c r="V1953" s="3" t="s">
        <v>31</v>
      </c>
      <c r="W1953" s="2">
        <v>30</v>
      </c>
      <c r="X1953" s="2" t="str">
        <f>IF(DatosLimpios[[#This Row],[Incident Resolution Time (in Hours)]]&gt;50,"Tardia",IF(DatosLimpios[[#This Row],[Incident Resolution Time (in Hours)]]&gt;20,"Media","Rapida" ))</f>
        <v>Media</v>
      </c>
    </row>
    <row r="1954" spans="1:24" x14ac:dyDescent="0.25">
      <c r="A1954" s="2">
        <v>1968</v>
      </c>
      <c r="B1954" s="3" t="s">
        <v>71</v>
      </c>
      <c r="C19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54" s="1" t="str">
        <f>IFERROR(VLOOKUP(DatosLimpios[[#This Row],[Paises]], TablaRegiones[],2,FALSE), "Otra")</f>
        <v>Asia</v>
      </c>
      <c r="E1954" s="2">
        <v>2024</v>
      </c>
      <c r="F1954" s="3" t="s">
        <v>63</v>
      </c>
      <c r="G1954" s="2">
        <f xml:space="preserve"> 2025 -DatosLimpios[[#This Row],[Year]]</f>
        <v>1</v>
      </c>
      <c r="H1954" s="1" t="str">
        <f>IF(TRIM(DatosLimpios[[#This Row],[Attack Type]])="","Unknown",PROPER(TRIM(LOWER(DatosLimpios[[#This Row],[Attack Type]]))))</f>
        <v>Malware</v>
      </c>
      <c r="I1954" s="3" t="s">
        <v>27</v>
      </c>
      <c r="J195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54" s="11">
        <v>7118</v>
      </c>
      <c r="L1954" s="11">
        <f>IF(DatosLimpios[[#This Row],[Financial Loss (in Million $) ]]="",0,ABS(DatosLimpios[[#This Row],[Financial Loss (in Million $) ]]))*1000</f>
        <v>7118000</v>
      </c>
      <c r="M1954" s="11" t="str">
        <f>IF(DatosLimpios[[#This Row],[Perdida economica UNK]]&gt;4000000,"Alta", IF(DatosLimpios[[#This Row],[Perdida economica UNK]]&gt;100000,"Media", "Baja"))</f>
        <v>Alta</v>
      </c>
      <c r="N1954" s="18" t="s">
        <v>2002</v>
      </c>
      <c r="O1954" s="3" t="s">
        <v>29</v>
      </c>
      <c r="P1954" s="2">
        <f>IF(DatosLimpios[[#This Row],[Number of Affected Users]]="six hundred",600,VALUE(DatosLimpios[[#This Row],[Number of Affected Users]]))</f>
        <v>37870</v>
      </c>
      <c r="Q1954" s="2">
        <f>IF(DatosLimpios[[#This Row],[Number of Affected Users]]="six hundred",600,VALUE(DatosLimpios[[#This Row],[Number of Affected Users]]))</f>
        <v>37870</v>
      </c>
      <c r="R1954" s="11">
        <f>DatosLimpios[[#This Row],[Perdida economica UNK]] /DatosLimpios[[#This Row],[Nº de Usuarios Afectados]]</f>
        <v>187.9588064430948</v>
      </c>
      <c r="S1954" s="11" t="str">
        <f>IF(DatosLimpios[[#This Row],[Perdida $ por Usuario]]&gt;100, "Grave",IF(DatosLimpios[[#This Row],[Perdida $ por Usuario]]&gt;40, "Moderada","Leve"))</f>
        <v>Grave</v>
      </c>
      <c r="T1954" s="1" t="str">
        <f t="shared" si="30"/>
        <v>Nation-state</v>
      </c>
      <c r="U1954" s="3" t="s">
        <v>52</v>
      </c>
      <c r="V1954" s="3" t="s">
        <v>31</v>
      </c>
      <c r="W1954" s="2">
        <v>31</v>
      </c>
      <c r="X1954" s="2" t="str">
        <f>IF(DatosLimpios[[#This Row],[Incident Resolution Time (in Hours)]]&gt;50,"Tardia",IF(DatosLimpios[[#This Row],[Incident Resolution Time (in Hours)]]&gt;20,"Media","Rapida" ))</f>
        <v>Media</v>
      </c>
    </row>
    <row r="1955" spans="1:24" x14ac:dyDescent="0.25">
      <c r="A1955" s="2">
        <v>1969</v>
      </c>
      <c r="B1955" s="3" t="s">
        <v>66</v>
      </c>
      <c r="C19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955" s="1" t="str">
        <f>IFERROR(VLOOKUP(DatosLimpios[[#This Row],[Paises]], TablaRegiones[],2,FALSE), "Otra")</f>
        <v>América</v>
      </c>
      <c r="E1955" s="2">
        <v>2022</v>
      </c>
      <c r="F1955" s="3" t="s">
        <v>63</v>
      </c>
      <c r="G1955" s="2">
        <f xml:space="preserve"> 2025 -DatosLimpios[[#This Row],[Year]]</f>
        <v>3</v>
      </c>
      <c r="H1955" s="1" t="str">
        <f>IF(TRIM(DatosLimpios[[#This Row],[Attack Type]])="","Unknown",PROPER(TRIM(LOWER(DatosLimpios[[#This Row],[Attack Type]]))))</f>
        <v>Malware</v>
      </c>
      <c r="I1955" s="3" t="s">
        <v>23</v>
      </c>
      <c r="J195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55" s="11">
        <v>408</v>
      </c>
      <c r="L1955" s="11">
        <f>IF(DatosLimpios[[#This Row],[Financial Loss (in Million $) ]]="",0,ABS(DatosLimpios[[#This Row],[Financial Loss (in Million $) ]]))*1000</f>
        <v>408000</v>
      </c>
      <c r="M1955" s="11" t="str">
        <f>IF(DatosLimpios[[#This Row],[Perdida economica UNK]]&gt;4000000,"Alta", IF(DatosLimpios[[#This Row],[Perdida economica UNK]]&gt;100000,"Media", "Baja"))</f>
        <v>Media</v>
      </c>
      <c r="N1955" s="18" t="s">
        <v>2003</v>
      </c>
      <c r="O1955" s="3" t="s">
        <v>14</v>
      </c>
      <c r="P1955" s="2">
        <f>IF(DatosLimpios[[#This Row],[Number of Affected Users]]="six hundred",600,VALUE(DatosLimpios[[#This Row],[Number of Affected Users]]))</f>
        <v>291590</v>
      </c>
      <c r="Q1955" s="2">
        <f>IF(DatosLimpios[[#This Row],[Number of Affected Users]]="six hundred",600,VALUE(DatosLimpios[[#This Row],[Number of Affected Users]]))</f>
        <v>291590</v>
      </c>
      <c r="R1955" s="11">
        <f>DatosLimpios[[#This Row],[Perdida economica UNK]] /DatosLimpios[[#This Row],[Nº de Usuarios Afectados]]</f>
        <v>1.3992249391268563</v>
      </c>
      <c r="S1955" s="11" t="str">
        <f>IF(DatosLimpios[[#This Row],[Perdida $ por Usuario]]&gt;100, "Grave",IF(DatosLimpios[[#This Row],[Perdida $ por Usuario]]&gt;40, "Moderada","Leve"))</f>
        <v>Leve</v>
      </c>
      <c r="T1955" s="1" t="str">
        <f t="shared" si="30"/>
        <v>Hacker Group</v>
      </c>
      <c r="U1955" s="3" t="s">
        <v>52</v>
      </c>
      <c r="V1955" s="3" t="s">
        <v>37</v>
      </c>
      <c r="W1955" s="2">
        <v>22</v>
      </c>
      <c r="X1955" s="2" t="str">
        <f>IF(DatosLimpios[[#This Row],[Incident Resolution Time (in Hours)]]&gt;50,"Tardia",IF(DatosLimpios[[#This Row],[Incident Resolution Time (in Hours)]]&gt;20,"Media","Rapida" ))</f>
        <v>Media</v>
      </c>
    </row>
    <row r="1956" spans="1:24" x14ac:dyDescent="0.25">
      <c r="A1956" s="2">
        <v>1970</v>
      </c>
      <c r="B1956" s="3" t="s">
        <v>45</v>
      </c>
      <c r="C19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956" s="1" t="str">
        <f>IFERROR(VLOOKUP(DatosLimpios[[#This Row],[Paises]], TablaRegiones[],2,FALSE), "Otra")</f>
        <v>Asia</v>
      </c>
      <c r="E1956" s="2">
        <v>2018</v>
      </c>
      <c r="F1956" s="3" t="s">
        <v>42</v>
      </c>
      <c r="G1956" s="2">
        <f xml:space="preserve"> 2025 -DatosLimpios[[#This Row],[Year]]</f>
        <v>7</v>
      </c>
      <c r="H1956" s="1" t="str">
        <f>IF(TRIM(DatosLimpios[[#This Row],[Attack Type]])="","Unknown",PROPER(TRIM(LOWER(DatosLimpios[[#This Row],[Attack Type]]))))</f>
        <v>Sql Injection</v>
      </c>
      <c r="I1956" s="3" t="s">
        <v>27</v>
      </c>
      <c r="J195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56" s="11">
        <v>1596</v>
      </c>
      <c r="L1956" s="11">
        <f>IF(DatosLimpios[[#This Row],[Financial Loss (in Million $) ]]="",0,ABS(DatosLimpios[[#This Row],[Financial Loss (in Million $) ]]))*1000</f>
        <v>1596000</v>
      </c>
      <c r="M1956" s="11" t="str">
        <f>IF(DatosLimpios[[#This Row],[Perdida economica UNK]]&gt;4000000,"Alta", IF(DatosLimpios[[#This Row],[Perdida economica UNK]]&gt;100000,"Media", "Baja"))</f>
        <v>Media</v>
      </c>
      <c r="N1956" s="18" t="s">
        <v>2004</v>
      </c>
      <c r="O1956" s="3" t="s">
        <v>36</v>
      </c>
      <c r="P1956" s="2">
        <f>IF(DatosLimpios[[#This Row],[Number of Affected Users]]="six hundred",600,VALUE(DatosLimpios[[#This Row],[Number of Affected Users]]))</f>
        <v>444408</v>
      </c>
      <c r="Q1956" s="2">
        <f>IF(DatosLimpios[[#This Row],[Number of Affected Users]]="six hundred",600,VALUE(DatosLimpios[[#This Row],[Number of Affected Users]]))</f>
        <v>444408</v>
      </c>
      <c r="R1956" s="11">
        <f>DatosLimpios[[#This Row],[Perdida economica UNK]] /DatosLimpios[[#This Row],[Nº de Usuarios Afectados]]</f>
        <v>3.5912944861478642</v>
      </c>
      <c r="S1956" s="11" t="str">
        <f>IF(DatosLimpios[[#This Row],[Perdida $ por Usuario]]&gt;100, "Grave",IF(DatosLimpios[[#This Row],[Perdida $ por Usuario]]&gt;40, "Moderada","Leve"))</f>
        <v>Leve</v>
      </c>
      <c r="T1956" s="1" t="str">
        <f t="shared" si="30"/>
        <v>Unknown</v>
      </c>
      <c r="U1956" s="3" t="s">
        <v>25</v>
      </c>
      <c r="V1956" s="3" t="s">
        <v>31</v>
      </c>
      <c r="W1956" s="2">
        <v>64</v>
      </c>
      <c r="X1956" s="2" t="str">
        <f>IF(DatosLimpios[[#This Row],[Incident Resolution Time (in Hours)]]&gt;50,"Tardia",IF(DatosLimpios[[#This Row],[Incident Resolution Time (in Hours)]]&gt;20,"Media","Rapida" ))</f>
        <v>Tardia</v>
      </c>
    </row>
    <row r="1957" spans="1:24" x14ac:dyDescent="0.25">
      <c r="A1957" s="2">
        <v>1971</v>
      </c>
      <c r="B1957" s="3" t="s">
        <v>32</v>
      </c>
      <c r="C19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57" s="1" t="str">
        <f>IFERROR(VLOOKUP(DatosLimpios[[#This Row],[Paises]], TablaRegiones[],2,FALSE), "Otra")</f>
        <v>Europa</v>
      </c>
      <c r="E1957" s="2">
        <v>2015</v>
      </c>
      <c r="F1957" s="3" t="s">
        <v>63</v>
      </c>
      <c r="G1957" s="2">
        <f xml:space="preserve"> 2025 -DatosLimpios[[#This Row],[Year]]</f>
        <v>10</v>
      </c>
      <c r="H1957" s="1" t="str">
        <f>IF(TRIM(DatosLimpios[[#This Row],[Attack Type]])="","Unknown",PROPER(TRIM(LOWER(DatosLimpios[[#This Row],[Attack Type]]))))</f>
        <v>Malware</v>
      </c>
      <c r="I1957" s="3" t="s">
        <v>46</v>
      </c>
      <c r="J195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57" s="11">
        <v>5613</v>
      </c>
      <c r="L1957" s="11">
        <f>IF(DatosLimpios[[#This Row],[Financial Loss (in Million $) ]]="",0,ABS(DatosLimpios[[#This Row],[Financial Loss (in Million $) ]]))*1000</f>
        <v>5613000</v>
      </c>
      <c r="M1957" s="11" t="str">
        <f>IF(DatosLimpios[[#This Row],[Perdida economica UNK]]&gt;4000000,"Alta", IF(DatosLimpios[[#This Row],[Perdida economica UNK]]&gt;100000,"Media", "Baja"))</f>
        <v>Alta</v>
      </c>
      <c r="N1957" s="18" t="s">
        <v>2005</v>
      </c>
      <c r="O1957" s="3" t="s">
        <v>29</v>
      </c>
      <c r="P1957" s="2">
        <f>IF(DatosLimpios[[#This Row],[Number of Affected Users]]="six hundred",600,VALUE(DatosLimpios[[#This Row],[Number of Affected Users]]))</f>
        <v>526658</v>
      </c>
      <c r="Q1957" s="2">
        <f>IF(DatosLimpios[[#This Row],[Number of Affected Users]]="six hundred",600,VALUE(DatosLimpios[[#This Row],[Number of Affected Users]]))</f>
        <v>526658</v>
      </c>
      <c r="R1957" s="11">
        <f>DatosLimpios[[#This Row],[Perdida economica UNK]] /DatosLimpios[[#This Row],[Nº de Usuarios Afectados]]</f>
        <v>10.657770317739406</v>
      </c>
      <c r="S1957" s="11" t="str">
        <f>IF(DatosLimpios[[#This Row],[Perdida $ por Usuario]]&gt;100, "Grave",IF(DatosLimpios[[#This Row],[Perdida $ por Usuario]]&gt;40, "Moderada","Leve"))</f>
        <v>Leve</v>
      </c>
      <c r="T1957" s="1" t="str">
        <f t="shared" si="30"/>
        <v>Nation-state</v>
      </c>
      <c r="U1957" s="3" t="s">
        <v>25</v>
      </c>
      <c r="V1957" s="3" t="s">
        <v>16</v>
      </c>
      <c r="W1957" s="2">
        <v>38</v>
      </c>
      <c r="X1957" s="2" t="str">
        <f>IF(DatosLimpios[[#This Row],[Incident Resolution Time (in Hours)]]&gt;50,"Tardia",IF(DatosLimpios[[#This Row],[Incident Resolution Time (in Hours)]]&gt;20,"Media","Rapida" ))</f>
        <v>Media</v>
      </c>
    </row>
    <row r="1958" spans="1:24" x14ac:dyDescent="0.25">
      <c r="A1958" s="2">
        <v>1972</v>
      </c>
      <c r="B1958" s="3" t="s">
        <v>71</v>
      </c>
      <c r="C19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58" s="1" t="str">
        <f>IFERROR(VLOOKUP(DatosLimpios[[#This Row],[Paises]], TablaRegiones[],2,FALSE), "Otra")</f>
        <v>Asia</v>
      </c>
      <c r="E1958" s="2">
        <v>2021</v>
      </c>
      <c r="F1958" s="3" t="s">
        <v>63</v>
      </c>
      <c r="G1958" s="2">
        <f xml:space="preserve"> 2025 -DatosLimpios[[#This Row],[Year]]</f>
        <v>4</v>
      </c>
      <c r="H1958" s="1" t="str">
        <f>IF(TRIM(DatosLimpios[[#This Row],[Attack Type]])="","Unknown",PROPER(TRIM(LOWER(DatosLimpios[[#This Row],[Attack Type]]))))</f>
        <v>Malware</v>
      </c>
      <c r="I1958" s="3" t="s">
        <v>18</v>
      </c>
      <c r="J195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58" s="11">
        <v>3053</v>
      </c>
      <c r="L1958" s="11">
        <f>IF(DatosLimpios[[#This Row],[Financial Loss (in Million $) ]]="",0,ABS(DatosLimpios[[#This Row],[Financial Loss (in Million $) ]]))*1000</f>
        <v>3053000</v>
      </c>
      <c r="M1958" s="11" t="str">
        <f>IF(DatosLimpios[[#This Row],[Perdida economica UNK]]&gt;4000000,"Alta", IF(DatosLimpios[[#This Row],[Perdida economica UNK]]&gt;100000,"Media", "Baja"))</f>
        <v>Media</v>
      </c>
      <c r="N1958" s="18" t="s">
        <v>2006</v>
      </c>
      <c r="O1958" s="3" t="s">
        <v>14</v>
      </c>
      <c r="P1958" s="2">
        <f>IF(DatosLimpios[[#This Row],[Number of Affected Users]]="six hundred",600,VALUE(DatosLimpios[[#This Row],[Number of Affected Users]]))</f>
        <v>333238</v>
      </c>
      <c r="Q1958" s="2">
        <f>IF(DatosLimpios[[#This Row],[Number of Affected Users]]="six hundred",600,VALUE(DatosLimpios[[#This Row],[Number of Affected Users]]))</f>
        <v>333238</v>
      </c>
      <c r="R1958" s="11">
        <f>DatosLimpios[[#This Row],[Perdida economica UNK]] /DatosLimpios[[#This Row],[Nº de Usuarios Afectados]]</f>
        <v>9.1616202233838884</v>
      </c>
      <c r="S1958" s="11" t="str">
        <f>IF(DatosLimpios[[#This Row],[Perdida $ por Usuario]]&gt;100, "Grave",IF(DatosLimpios[[#This Row],[Perdida $ por Usuario]]&gt;40, "Moderada","Leve"))</f>
        <v>Leve</v>
      </c>
      <c r="T1958" s="1" t="str">
        <f t="shared" si="30"/>
        <v>Hacker Group</v>
      </c>
      <c r="U1958" s="3" t="s">
        <v>34</v>
      </c>
      <c r="V1958" s="3" t="s">
        <v>49</v>
      </c>
      <c r="W1958" s="2">
        <v>20</v>
      </c>
      <c r="X1958" s="2" t="str">
        <f>IF(DatosLimpios[[#This Row],[Incident Resolution Time (in Hours)]]&gt;50,"Tardia",IF(DatosLimpios[[#This Row],[Incident Resolution Time (in Hours)]]&gt;20,"Media","Rapida" ))</f>
        <v>Rapida</v>
      </c>
    </row>
    <row r="1959" spans="1:24" x14ac:dyDescent="0.25">
      <c r="A1959" s="2">
        <v>1973</v>
      </c>
      <c r="B1959" s="3" t="s">
        <v>58</v>
      </c>
      <c r="C19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59" s="1" t="str">
        <f>IFERROR(VLOOKUP(DatosLimpios[[#This Row],[Paises]], TablaRegiones[],2,FALSE), "Otra")</f>
        <v>Oceanía</v>
      </c>
      <c r="E1959" s="2">
        <v>2020</v>
      </c>
      <c r="F1959" s="3" t="s">
        <v>39</v>
      </c>
      <c r="G1959" s="2">
        <f xml:space="preserve"> 2025 -DatosLimpios[[#This Row],[Year]]</f>
        <v>5</v>
      </c>
      <c r="H1959" s="1" t="str">
        <f>IF(TRIM(DatosLimpios[[#This Row],[Attack Type]])="","Unknown",PROPER(TRIM(LOWER(DatosLimpios[[#This Row],[Attack Type]]))))</f>
        <v>Ddos</v>
      </c>
      <c r="I1959" s="3" t="s">
        <v>18</v>
      </c>
      <c r="J195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59" s="11">
        <v>3136</v>
      </c>
      <c r="L1959" s="11">
        <f>IF(DatosLimpios[[#This Row],[Financial Loss (in Million $) ]]="",0,ABS(DatosLimpios[[#This Row],[Financial Loss (in Million $) ]]))*1000</f>
        <v>3136000</v>
      </c>
      <c r="M1959" s="11" t="str">
        <f>IF(DatosLimpios[[#This Row],[Perdida economica UNK]]&gt;4000000,"Alta", IF(DatosLimpios[[#This Row],[Perdida economica UNK]]&gt;100000,"Media", "Baja"))</f>
        <v>Media</v>
      </c>
      <c r="N1959" s="18" t="s">
        <v>2007</v>
      </c>
      <c r="O1959" s="3" t="s">
        <v>33</v>
      </c>
      <c r="P1959" s="2">
        <f>IF(DatosLimpios[[#This Row],[Number of Affected Users]]="six hundred",600,VALUE(DatosLimpios[[#This Row],[Number of Affected Users]]))</f>
        <v>449936</v>
      </c>
      <c r="Q1959" s="2">
        <f>IF(DatosLimpios[[#This Row],[Number of Affected Users]]="six hundred",600,VALUE(DatosLimpios[[#This Row],[Number of Affected Users]]))</f>
        <v>449936</v>
      </c>
      <c r="R1959" s="11">
        <f>DatosLimpios[[#This Row],[Perdida economica UNK]] /DatosLimpios[[#This Row],[Nº de Usuarios Afectados]]</f>
        <v>6.9698801607339709</v>
      </c>
      <c r="S1959" s="11" t="str">
        <f>IF(DatosLimpios[[#This Row],[Perdida $ por Usuario]]&gt;100, "Grave",IF(DatosLimpios[[#This Row],[Perdida $ por Usuario]]&gt;40, "Moderada","Leve"))</f>
        <v>Leve</v>
      </c>
      <c r="T1959" s="1" t="str">
        <f t="shared" si="30"/>
        <v>Insider</v>
      </c>
      <c r="U1959" s="3" t="s">
        <v>25</v>
      </c>
      <c r="V1959" s="3" t="s">
        <v>16</v>
      </c>
      <c r="W1959" s="2">
        <v>52</v>
      </c>
      <c r="X1959" s="2" t="str">
        <f>IF(DatosLimpios[[#This Row],[Incident Resolution Time (in Hours)]]&gt;50,"Tardia",IF(DatosLimpios[[#This Row],[Incident Resolution Time (in Hours)]]&gt;20,"Media","Rapida" ))</f>
        <v>Tardia</v>
      </c>
    </row>
    <row r="1960" spans="1:24" x14ac:dyDescent="0.25">
      <c r="A1960" s="2">
        <v>1974</v>
      </c>
      <c r="B1960" s="3" t="s">
        <v>32</v>
      </c>
      <c r="C19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60" s="1" t="str">
        <f>IFERROR(VLOOKUP(DatosLimpios[[#This Row],[Paises]], TablaRegiones[],2,FALSE), "Otra")</f>
        <v>Europa</v>
      </c>
      <c r="E1960" s="2">
        <v>2023</v>
      </c>
      <c r="F1960" s="3" t="s">
        <v>63</v>
      </c>
      <c r="G1960" s="2">
        <f xml:space="preserve"> 2025 -DatosLimpios[[#This Row],[Year]]</f>
        <v>2</v>
      </c>
      <c r="H1960" s="1" t="str">
        <f>IF(TRIM(DatosLimpios[[#This Row],[Attack Type]])="","Unknown",PROPER(TRIM(LOWER(DatosLimpios[[#This Row],[Attack Type]]))))</f>
        <v>Malware</v>
      </c>
      <c r="I1960" s="3" t="s">
        <v>18</v>
      </c>
      <c r="J196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60" s="11">
        <v>7105</v>
      </c>
      <c r="L1960" s="11">
        <f>IF(DatosLimpios[[#This Row],[Financial Loss (in Million $) ]]="",0,ABS(DatosLimpios[[#This Row],[Financial Loss (in Million $) ]]))*1000</f>
        <v>7105000</v>
      </c>
      <c r="M1960" s="11" t="str">
        <f>IF(DatosLimpios[[#This Row],[Perdida economica UNK]]&gt;4000000,"Alta", IF(DatosLimpios[[#This Row],[Perdida economica UNK]]&gt;100000,"Media", "Baja"))</f>
        <v>Alta</v>
      </c>
      <c r="N1960" s="18" t="s">
        <v>2008</v>
      </c>
      <c r="O1960" s="3" t="s">
        <v>36</v>
      </c>
      <c r="P1960" s="2">
        <f>IF(DatosLimpios[[#This Row],[Number of Affected Users]]="six hundred",600,VALUE(DatosLimpios[[#This Row],[Number of Affected Users]]))</f>
        <v>61238</v>
      </c>
      <c r="Q1960" s="2">
        <f>IF(DatosLimpios[[#This Row],[Number of Affected Users]]="six hundred",600,VALUE(DatosLimpios[[#This Row],[Number of Affected Users]]))</f>
        <v>61238</v>
      </c>
      <c r="R1960" s="11">
        <f>DatosLimpios[[#This Row],[Perdida economica UNK]] /DatosLimpios[[#This Row],[Nº de Usuarios Afectados]]</f>
        <v>116.02273098402952</v>
      </c>
      <c r="S1960" s="11" t="str">
        <f>IF(DatosLimpios[[#This Row],[Perdida $ por Usuario]]&gt;100, "Grave",IF(DatosLimpios[[#This Row],[Perdida $ por Usuario]]&gt;40, "Moderada","Leve"))</f>
        <v>Grave</v>
      </c>
      <c r="T1960" s="1" t="str">
        <f t="shared" si="30"/>
        <v>Unknown</v>
      </c>
      <c r="U1960" s="3" t="s">
        <v>15</v>
      </c>
      <c r="V1960" s="3" t="s">
        <v>31</v>
      </c>
      <c r="W1960" s="2">
        <v>41</v>
      </c>
      <c r="X1960" s="2" t="str">
        <f>IF(DatosLimpios[[#This Row],[Incident Resolution Time (in Hours)]]&gt;50,"Tardia",IF(DatosLimpios[[#This Row],[Incident Resolution Time (in Hours)]]&gt;20,"Media","Rapida" ))</f>
        <v>Media</v>
      </c>
    </row>
    <row r="1961" spans="1:24" x14ac:dyDescent="0.25">
      <c r="A1961" s="2">
        <v>1975</v>
      </c>
      <c r="B1961" s="3" t="s">
        <v>87</v>
      </c>
      <c r="C19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961" s="1" t="str">
        <f>IFERROR(VLOOKUP(DatosLimpios[[#This Row],[Paises]], TablaRegiones[],2,FALSE), "Otra")</f>
        <v>América</v>
      </c>
      <c r="E1961" s="2">
        <v>2024</v>
      </c>
      <c r="F1961" s="3" t="s">
        <v>63</v>
      </c>
      <c r="G1961" s="2">
        <f xml:space="preserve"> 2025 -DatosLimpios[[#This Row],[Year]]</f>
        <v>1</v>
      </c>
      <c r="H1961" s="1" t="str">
        <f>IF(TRIM(DatosLimpios[[#This Row],[Attack Type]])="","Unknown",PROPER(TRIM(LOWER(DatosLimpios[[#This Row],[Attack Type]]))))</f>
        <v>Malware</v>
      </c>
      <c r="I1961" s="3" t="s">
        <v>12</v>
      </c>
      <c r="J196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61" s="11">
        <v>2493</v>
      </c>
      <c r="L1961" s="11">
        <f>IF(DatosLimpios[[#This Row],[Financial Loss (in Million $) ]]="",0,ABS(DatosLimpios[[#This Row],[Financial Loss (in Million $) ]]))*1000</f>
        <v>2493000</v>
      </c>
      <c r="M1961" s="11" t="str">
        <f>IF(DatosLimpios[[#This Row],[Perdida economica UNK]]&gt;4000000,"Alta", IF(DatosLimpios[[#This Row],[Perdida economica UNK]]&gt;100000,"Media", "Baja"))</f>
        <v>Media</v>
      </c>
      <c r="N1961" s="18" t="s">
        <v>2009</v>
      </c>
      <c r="O1961" s="3" t="s">
        <v>36</v>
      </c>
      <c r="P1961" s="2">
        <f>IF(DatosLimpios[[#This Row],[Number of Affected Users]]="six hundred",600,VALUE(DatosLimpios[[#This Row],[Number of Affected Users]]))</f>
        <v>916209</v>
      </c>
      <c r="Q1961" s="2">
        <f>IF(DatosLimpios[[#This Row],[Number of Affected Users]]="six hundred",600,VALUE(DatosLimpios[[#This Row],[Number of Affected Users]]))</f>
        <v>916209</v>
      </c>
      <c r="R1961" s="11">
        <f>DatosLimpios[[#This Row],[Perdida economica UNK]] /DatosLimpios[[#This Row],[Nº de Usuarios Afectados]]</f>
        <v>2.7209948821720809</v>
      </c>
      <c r="S1961" s="11" t="str">
        <f>IF(DatosLimpios[[#This Row],[Perdida $ por Usuario]]&gt;100, "Grave",IF(DatosLimpios[[#This Row],[Perdida $ por Usuario]]&gt;40, "Moderada","Leve"))</f>
        <v>Leve</v>
      </c>
      <c r="T1961" s="1" t="str">
        <f t="shared" si="30"/>
        <v>Unknown</v>
      </c>
      <c r="U1961" s="3" t="s">
        <v>52</v>
      </c>
      <c r="V1961" s="3" t="s">
        <v>57</v>
      </c>
      <c r="W1961" s="2">
        <v>50</v>
      </c>
      <c r="X1961" s="2" t="str">
        <f>IF(DatosLimpios[[#This Row],[Incident Resolution Time (in Hours)]]&gt;50,"Tardia",IF(DatosLimpios[[#This Row],[Incident Resolution Time (in Hours)]]&gt;20,"Media","Rapida" ))</f>
        <v>Media</v>
      </c>
    </row>
    <row r="1962" spans="1:24" x14ac:dyDescent="0.25">
      <c r="A1962" s="2">
        <v>1976</v>
      </c>
      <c r="B1962" s="3" t="s">
        <v>45</v>
      </c>
      <c r="C19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962" s="1" t="str">
        <f>IFERROR(VLOOKUP(DatosLimpios[[#This Row],[Paises]], TablaRegiones[],2,FALSE), "Otra")</f>
        <v>Asia</v>
      </c>
      <c r="E1962" s="2">
        <v>2022</v>
      </c>
      <c r="F1962" s="3" t="s">
        <v>39</v>
      </c>
      <c r="G1962" s="2">
        <f xml:space="preserve"> 2025 -DatosLimpios[[#This Row],[Year]]</f>
        <v>3</v>
      </c>
      <c r="H1962" s="1" t="str">
        <f>IF(TRIM(DatosLimpios[[#This Row],[Attack Type]])="","Unknown",PROPER(TRIM(LOWER(DatosLimpios[[#This Row],[Attack Type]]))))</f>
        <v>Ddos</v>
      </c>
      <c r="I1962" s="3" t="s">
        <v>46</v>
      </c>
      <c r="J196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62" s="11">
        <v>1397</v>
      </c>
      <c r="L1962" s="11">
        <f>IF(DatosLimpios[[#This Row],[Financial Loss (in Million $) ]]="",0,ABS(DatosLimpios[[#This Row],[Financial Loss (in Million $) ]]))*1000</f>
        <v>1397000</v>
      </c>
      <c r="M1962" s="11" t="str">
        <f>IF(DatosLimpios[[#This Row],[Perdida economica UNK]]&gt;4000000,"Alta", IF(DatosLimpios[[#This Row],[Perdida economica UNK]]&gt;100000,"Media", "Baja"))</f>
        <v>Media</v>
      </c>
      <c r="N1962" s="18" t="s">
        <v>2010</v>
      </c>
      <c r="O1962" s="3" t="s">
        <v>29</v>
      </c>
      <c r="P1962" s="2">
        <f>IF(DatosLimpios[[#This Row],[Number of Affected Users]]="six hundred",600,VALUE(DatosLimpios[[#This Row],[Number of Affected Users]]))</f>
        <v>762440</v>
      </c>
      <c r="Q1962" s="2">
        <f>IF(DatosLimpios[[#This Row],[Number of Affected Users]]="six hundred",600,VALUE(DatosLimpios[[#This Row],[Number of Affected Users]]))</f>
        <v>762440</v>
      </c>
      <c r="R1962" s="11">
        <f>DatosLimpios[[#This Row],[Perdida economica UNK]] /DatosLimpios[[#This Row],[Nº de Usuarios Afectados]]</f>
        <v>1.8322753265830753</v>
      </c>
      <c r="S1962" s="11" t="str">
        <f>IF(DatosLimpios[[#This Row],[Perdida $ por Usuario]]&gt;100, "Grave",IF(DatosLimpios[[#This Row],[Perdida $ por Usuario]]&gt;40, "Moderada","Leve"))</f>
        <v>Leve</v>
      </c>
      <c r="T1962" s="1" t="str">
        <f t="shared" si="30"/>
        <v>Nation-state</v>
      </c>
      <c r="U1962" s="3" t="s">
        <v>15</v>
      </c>
      <c r="V1962" s="3" t="s">
        <v>31</v>
      </c>
      <c r="W1962" s="2">
        <v>19</v>
      </c>
      <c r="X1962" s="2" t="str">
        <f>IF(DatosLimpios[[#This Row],[Incident Resolution Time (in Hours)]]&gt;50,"Tardia",IF(DatosLimpios[[#This Row],[Incident Resolution Time (in Hours)]]&gt;20,"Media","Rapida" ))</f>
        <v>Rapida</v>
      </c>
    </row>
    <row r="1963" spans="1:24" x14ac:dyDescent="0.25">
      <c r="A1963" s="2">
        <v>1977</v>
      </c>
      <c r="B1963" s="3" t="s">
        <v>10</v>
      </c>
      <c r="C19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963" s="1" t="str">
        <f>IFERROR(VLOOKUP(DatosLimpios[[#This Row],[Paises]], TablaRegiones[],2,FALSE), "Otra")</f>
        <v>Asia</v>
      </c>
      <c r="E1963" s="2">
        <v>2021</v>
      </c>
      <c r="F1963" s="3" t="s">
        <v>63</v>
      </c>
      <c r="G1963" s="2">
        <f xml:space="preserve"> 2025 -DatosLimpios[[#This Row],[Year]]</f>
        <v>4</v>
      </c>
      <c r="H1963" s="1" t="str">
        <f>IF(TRIM(DatosLimpios[[#This Row],[Attack Type]])="","Unknown",PROPER(TRIM(LOWER(DatosLimpios[[#This Row],[Attack Type]]))))</f>
        <v>Malware</v>
      </c>
      <c r="I1963" s="3" t="s">
        <v>46</v>
      </c>
      <c r="J196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63" s="11">
        <v>922</v>
      </c>
      <c r="L1963" s="11">
        <f>IF(DatosLimpios[[#This Row],[Financial Loss (in Million $) ]]="",0,ABS(DatosLimpios[[#This Row],[Financial Loss (in Million $) ]]))*1000</f>
        <v>922000</v>
      </c>
      <c r="M1963" s="11" t="str">
        <f>IF(DatosLimpios[[#This Row],[Perdida economica UNK]]&gt;4000000,"Alta", IF(DatosLimpios[[#This Row],[Perdida economica UNK]]&gt;100000,"Media", "Baja"))</f>
        <v>Media</v>
      </c>
      <c r="N1963" s="18" t="s">
        <v>2011</v>
      </c>
      <c r="O1963" s="3" t="s">
        <v>29</v>
      </c>
      <c r="P1963" s="2">
        <f>IF(DatosLimpios[[#This Row],[Number of Affected Users]]="six hundred",600,VALUE(DatosLimpios[[#This Row],[Number of Affected Users]]))</f>
        <v>248859</v>
      </c>
      <c r="Q1963" s="2">
        <f>IF(DatosLimpios[[#This Row],[Number of Affected Users]]="six hundred",600,VALUE(DatosLimpios[[#This Row],[Number of Affected Users]]))</f>
        <v>248859</v>
      </c>
      <c r="R1963" s="11">
        <f>DatosLimpios[[#This Row],[Perdida economica UNK]] /DatosLimpios[[#This Row],[Nº de Usuarios Afectados]]</f>
        <v>3.7049092056144244</v>
      </c>
      <c r="S1963" s="11" t="str">
        <f>IF(DatosLimpios[[#This Row],[Perdida $ por Usuario]]&gt;100, "Grave",IF(DatosLimpios[[#This Row],[Perdida $ por Usuario]]&gt;40, "Moderada","Leve"))</f>
        <v>Leve</v>
      </c>
      <c r="T1963" s="1" t="str">
        <f t="shared" si="30"/>
        <v>Nation-state</v>
      </c>
      <c r="U1963" s="3" t="s">
        <v>34</v>
      </c>
      <c r="V1963" s="3" t="s">
        <v>37</v>
      </c>
      <c r="W1963" s="2">
        <v>33</v>
      </c>
      <c r="X1963" s="2" t="str">
        <f>IF(DatosLimpios[[#This Row],[Incident Resolution Time (in Hours)]]&gt;50,"Tardia",IF(DatosLimpios[[#This Row],[Incident Resolution Time (in Hours)]]&gt;20,"Media","Rapida" ))</f>
        <v>Media</v>
      </c>
    </row>
    <row r="1964" spans="1:24" x14ac:dyDescent="0.25">
      <c r="A1964" s="2">
        <v>1978</v>
      </c>
      <c r="B1964" s="3" t="s">
        <v>60</v>
      </c>
      <c r="C19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964" s="1" t="str">
        <f>IFERROR(VLOOKUP(DatosLimpios[[#This Row],[Paises]], TablaRegiones[],2,FALSE), "Otra")</f>
        <v>Asia</v>
      </c>
      <c r="E1964" s="2">
        <v>2015</v>
      </c>
      <c r="F1964" s="3" t="s">
        <v>42</v>
      </c>
      <c r="G1964" s="2">
        <f xml:space="preserve"> 2025 -DatosLimpios[[#This Row],[Year]]</f>
        <v>10</v>
      </c>
      <c r="H1964" s="1" t="str">
        <f>IF(TRIM(DatosLimpios[[#This Row],[Attack Type]])="","Unknown",PROPER(TRIM(LOWER(DatosLimpios[[#This Row],[Attack Type]]))))</f>
        <v>Sql Injection</v>
      </c>
      <c r="I1964" s="3" t="s">
        <v>23</v>
      </c>
      <c r="J196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64" s="11">
        <v>478</v>
      </c>
      <c r="L1964" s="11">
        <f>IF(DatosLimpios[[#This Row],[Financial Loss (in Million $) ]]="",0,ABS(DatosLimpios[[#This Row],[Financial Loss (in Million $) ]]))*1000</f>
        <v>478000</v>
      </c>
      <c r="M1964" s="11" t="str">
        <f>IF(DatosLimpios[[#This Row],[Perdida economica UNK]]&gt;4000000,"Alta", IF(DatosLimpios[[#This Row],[Perdida economica UNK]]&gt;100000,"Media", "Baja"))</f>
        <v>Media</v>
      </c>
      <c r="N1964" s="18" t="s">
        <v>2012</v>
      </c>
      <c r="O1964" s="3" t="s">
        <v>14</v>
      </c>
      <c r="P1964" s="2">
        <f>IF(DatosLimpios[[#This Row],[Number of Affected Users]]="six hundred",600,VALUE(DatosLimpios[[#This Row],[Number of Affected Users]]))</f>
        <v>645774</v>
      </c>
      <c r="Q1964" s="2">
        <f>IF(DatosLimpios[[#This Row],[Number of Affected Users]]="six hundred",600,VALUE(DatosLimpios[[#This Row],[Number of Affected Users]]))</f>
        <v>645774</v>
      </c>
      <c r="R1964" s="11">
        <f>DatosLimpios[[#This Row],[Perdida economica UNK]] /DatosLimpios[[#This Row],[Nº de Usuarios Afectados]]</f>
        <v>0.74019703487597832</v>
      </c>
      <c r="S1964" s="11" t="str">
        <f>IF(DatosLimpios[[#This Row],[Perdida $ por Usuario]]&gt;100, "Grave",IF(DatosLimpios[[#This Row],[Perdida $ por Usuario]]&gt;40, "Moderada","Leve"))</f>
        <v>Leve</v>
      </c>
      <c r="T1964" s="1" t="str">
        <f t="shared" si="30"/>
        <v>Hacker Group</v>
      </c>
      <c r="U1964" s="3" t="s">
        <v>34</v>
      </c>
      <c r="V1964" s="3" t="s">
        <v>49</v>
      </c>
      <c r="W1964" s="2">
        <v>7</v>
      </c>
      <c r="X1964" s="2" t="str">
        <f>IF(DatosLimpios[[#This Row],[Incident Resolution Time (in Hours)]]&gt;50,"Tardia",IF(DatosLimpios[[#This Row],[Incident Resolution Time (in Hours)]]&gt;20,"Media","Rapida" ))</f>
        <v>Rapida</v>
      </c>
    </row>
    <row r="1965" spans="1:24" x14ac:dyDescent="0.25">
      <c r="A1965" s="2">
        <v>1979</v>
      </c>
      <c r="B1965" s="3" t="s">
        <v>66</v>
      </c>
      <c r="C19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965" s="1" t="str">
        <f>IFERROR(VLOOKUP(DatosLimpios[[#This Row],[Paises]], TablaRegiones[],2,FALSE), "Otra")</f>
        <v>América</v>
      </c>
      <c r="E1965" s="2">
        <v>2024</v>
      </c>
      <c r="F1965" s="3" t="s">
        <v>22</v>
      </c>
      <c r="G1965" s="2">
        <f xml:space="preserve"> 2025 -DatosLimpios[[#This Row],[Year]]</f>
        <v>1</v>
      </c>
      <c r="H1965" s="1" t="str">
        <f>IF(TRIM(DatosLimpios[[#This Row],[Attack Type]])="","Unknown",PROPER(TRIM(LOWER(DatosLimpios[[#This Row],[Attack Type]]))))</f>
        <v>Man-In-The-Middle</v>
      </c>
      <c r="I1965" s="3" t="s">
        <v>47</v>
      </c>
      <c r="J196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65" s="11">
        <v>6155</v>
      </c>
      <c r="L1965" s="11">
        <f>IF(DatosLimpios[[#This Row],[Financial Loss (in Million $) ]]="",0,ABS(DatosLimpios[[#This Row],[Financial Loss (in Million $) ]]))*1000</f>
        <v>6155000</v>
      </c>
      <c r="M1965" s="11" t="str">
        <f>IF(DatosLimpios[[#This Row],[Perdida economica UNK]]&gt;4000000,"Alta", IF(DatosLimpios[[#This Row],[Perdida economica UNK]]&gt;100000,"Media", "Baja"))</f>
        <v>Alta</v>
      </c>
      <c r="N1965" s="18" t="s">
        <v>2013</v>
      </c>
      <c r="O1965" s="3" t="s">
        <v>36</v>
      </c>
      <c r="P1965" s="2">
        <f>IF(DatosLimpios[[#This Row],[Number of Affected Users]]="six hundred",600,VALUE(DatosLimpios[[#This Row],[Number of Affected Users]]))</f>
        <v>218189</v>
      </c>
      <c r="Q1965" s="2">
        <f>IF(DatosLimpios[[#This Row],[Number of Affected Users]]="six hundred",600,VALUE(DatosLimpios[[#This Row],[Number of Affected Users]]))</f>
        <v>218189</v>
      </c>
      <c r="R1965" s="11">
        <f>DatosLimpios[[#This Row],[Perdida economica UNK]] /DatosLimpios[[#This Row],[Nº de Usuarios Afectados]]</f>
        <v>28.209488104349898</v>
      </c>
      <c r="S1965" s="11" t="str">
        <f>IF(DatosLimpios[[#This Row],[Perdida $ por Usuario]]&gt;100, "Grave",IF(DatosLimpios[[#This Row],[Perdida $ por Usuario]]&gt;40, "Moderada","Leve"))</f>
        <v>Leve</v>
      </c>
      <c r="T1965" s="1" t="str">
        <f t="shared" si="30"/>
        <v>Unknown</v>
      </c>
      <c r="U1965" s="3" t="s">
        <v>25</v>
      </c>
      <c r="V1965" s="3" t="s">
        <v>31</v>
      </c>
      <c r="W1965" s="2">
        <v>48</v>
      </c>
      <c r="X1965" s="2" t="str">
        <f>IF(DatosLimpios[[#This Row],[Incident Resolution Time (in Hours)]]&gt;50,"Tardia",IF(DatosLimpios[[#This Row],[Incident Resolution Time (in Hours)]]&gt;20,"Media","Rapida" ))</f>
        <v>Media</v>
      </c>
    </row>
    <row r="1966" spans="1:24" x14ac:dyDescent="0.25">
      <c r="A1966" s="2">
        <v>1980</v>
      </c>
      <c r="B1966" s="3" t="s">
        <v>10</v>
      </c>
      <c r="C19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966" s="1" t="str">
        <f>IFERROR(VLOOKUP(DatosLimpios[[#This Row],[Paises]], TablaRegiones[],2,FALSE), "Otra")</f>
        <v>Asia</v>
      </c>
      <c r="E1966" s="2">
        <v>2015</v>
      </c>
      <c r="F1966" s="3" t="s">
        <v>22</v>
      </c>
      <c r="G1966" s="2">
        <f xml:space="preserve"> 2025 -DatosLimpios[[#This Row],[Year]]</f>
        <v>10</v>
      </c>
      <c r="H1966" s="1" t="str">
        <f>IF(TRIM(DatosLimpios[[#This Row],[Attack Type]])="","Unknown",PROPER(TRIM(LOWER(DatosLimpios[[#This Row],[Attack Type]]))))</f>
        <v>Man-In-The-Middle</v>
      </c>
      <c r="I1966" s="3" t="s">
        <v>46</v>
      </c>
      <c r="J196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66" s="11">
        <v>6647</v>
      </c>
      <c r="L1966" s="11">
        <f>IF(DatosLimpios[[#This Row],[Financial Loss (in Million $) ]]="",0,ABS(DatosLimpios[[#This Row],[Financial Loss (in Million $) ]]))*1000</f>
        <v>6647000</v>
      </c>
      <c r="M1966" s="11" t="str">
        <f>IF(DatosLimpios[[#This Row],[Perdida economica UNK]]&gt;4000000,"Alta", IF(DatosLimpios[[#This Row],[Perdida economica UNK]]&gt;100000,"Media", "Baja"))</f>
        <v>Alta</v>
      </c>
      <c r="N1966" s="18" t="s">
        <v>2014</v>
      </c>
      <c r="O1966" s="3" t="s">
        <v>14</v>
      </c>
      <c r="P1966" s="2">
        <f>IF(DatosLimpios[[#This Row],[Number of Affected Users]]="six hundred",600,VALUE(DatosLimpios[[#This Row],[Number of Affected Users]]))</f>
        <v>623301</v>
      </c>
      <c r="Q1966" s="2">
        <f>IF(DatosLimpios[[#This Row],[Number of Affected Users]]="six hundred",600,VALUE(DatosLimpios[[#This Row],[Number of Affected Users]]))</f>
        <v>623301</v>
      </c>
      <c r="R1966" s="11">
        <f>DatosLimpios[[#This Row],[Perdida economica UNK]] /DatosLimpios[[#This Row],[Nº de Usuarios Afectados]]</f>
        <v>10.664189532826034</v>
      </c>
      <c r="S1966" s="11" t="str">
        <f>IF(DatosLimpios[[#This Row],[Perdida $ por Usuario]]&gt;100, "Grave",IF(DatosLimpios[[#This Row],[Perdida $ por Usuario]]&gt;40, "Moderada","Leve"))</f>
        <v>Leve</v>
      </c>
      <c r="T1966" s="1" t="str">
        <f t="shared" si="30"/>
        <v>Hacker Group</v>
      </c>
      <c r="U1966" s="3" t="s">
        <v>34</v>
      </c>
      <c r="V1966" s="3" t="s">
        <v>16</v>
      </c>
      <c r="W1966" s="2">
        <v>40</v>
      </c>
      <c r="X1966" s="2" t="str">
        <f>IF(DatosLimpios[[#This Row],[Incident Resolution Time (in Hours)]]&gt;50,"Tardia",IF(DatosLimpios[[#This Row],[Incident Resolution Time (in Hours)]]&gt;20,"Media","Rapida" ))</f>
        <v>Media</v>
      </c>
    </row>
    <row r="1967" spans="1:24" x14ac:dyDescent="0.25">
      <c r="A1967" s="2">
        <v>1981</v>
      </c>
      <c r="B1967" s="3" t="s">
        <v>32</v>
      </c>
      <c r="C19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67" s="1" t="str">
        <f>IFERROR(VLOOKUP(DatosLimpios[[#This Row],[Paises]], TablaRegiones[],2,FALSE), "Otra")</f>
        <v>Europa</v>
      </c>
      <c r="E1967" s="2">
        <v>2017</v>
      </c>
      <c r="F1967" s="3" t="s">
        <v>17</v>
      </c>
      <c r="G1967" s="2">
        <f xml:space="preserve"> 2025 -DatosLimpios[[#This Row],[Year]]</f>
        <v>8</v>
      </c>
      <c r="H1967" s="1" t="str">
        <f>IF(TRIM(DatosLimpios[[#This Row],[Attack Type]])="","Unknown",PROPER(TRIM(LOWER(DatosLimpios[[#This Row],[Attack Type]]))))</f>
        <v>Ransomware</v>
      </c>
      <c r="I1967" s="3" t="s">
        <v>12</v>
      </c>
      <c r="J196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67" s="11">
        <v>1032</v>
      </c>
      <c r="L1967" s="11">
        <f>IF(DatosLimpios[[#This Row],[Financial Loss (in Million $) ]]="",0,ABS(DatosLimpios[[#This Row],[Financial Loss (in Million $) ]]))*1000</f>
        <v>1032000</v>
      </c>
      <c r="M1967" s="11" t="str">
        <f>IF(DatosLimpios[[#This Row],[Perdida economica UNK]]&gt;4000000,"Alta", IF(DatosLimpios[[#This Row],[Perdida economica UNK]]&gt;100000,"Media", "Baja"))</f>
        <v>Media</v>
      </c>
      <c r="N1967" s="18" t="s">
        <v>2015</v>
      </c>
      <c r="O1967" s="3" t="s">
        <v>14</v>
      </c>
      <c r="P1967" s="2">
        <f>IF(DatosLimpios[[#This Row],[Number of Affected Users]]="six hundred",600,VALUE(DatosLimpios[[#This Row],[Number of Affected Users]]))</f>
        <v>195872</v>
      </c>
      <c r="Q1967" s="2">
        <f>IF(DatosLimpios[[#This Row],[Number of Affected Users]]="six hundred",600,VALUE(DatosLimpios[[#This Row],[Number of Affected Users]]))</f>
        <v>195872</v>
      </c>
      <c r="R1967" s="11">
        <f>DatosLimpios[[#This Row],[Perdida economica UNK]] /DatosLimpios[[#This Row],[Nº de Usuarios Afectados]]</f>
        <v>5.2687469367750364</v>
      </c>
      <c r="S1967" s="11" t="str">
        <f>IF(DatosLimpios[[#This Row],[Perdida $ por Usuario]]&gt;100, "Grave",IF(DatosLimpios[[#This Row],[Perdida $ por Usuario]]&gt;40, "Moderada","Leve"))</f>
        <v>Leve</v>
      </c>
      <c r="T1967" s="1" t="str">
        <f t="shared" si="30"/>
        <v>Hacker Group</v>
      </c>
      <c r="U1967" s="3" t="s">
        <v>34</v>
      </c>
      <c r="V1967" s="3" t="s">
        <v>37</v>
      </c>
      <c r="W1967" s="2">
        <v>22</v>
      </c>
      <c r="X1967" s="2" t="str">
        <f>IF(DatosLimpios[[#This Row],[Incident Resolution Time (in Hours)]]&gt;50,"Tardia",IF(DatosLimpios[[#This Row],[Incident Resolution Time (in Hours)]]&gt;20,"Media","Rapida" ))</f>
        <v>Media</v>
      </c>
    </row>
    <row r="1968" spans="1:24" x14ac:dyDescent="0.25">
      <c r="A1968" s="2">
        <v>1982</v>
      </c>
      <c r="B1968" s="3" t="s">
        <v>32</v>
      </c>
      <c r="C19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68" s="1" t="str">
        <f>IFERROR(VLOOKUP(DatosLimpios[[#This Row],[Paises]], TablaRegiones[],2,FALSE), "Otra")</f>
        <v>Europa</v>
      </c>
      <c r="E1968" s="2">
        <v>2016</v>
      </c>
      <c r="F1968" s="3" t="s">
        <v>42</v>
      </c>
      <c r="G1968" s="2">
        <f xml:space="preserve"> 2025 -DatosLimpios[[#This Row],[Year]]</f>
        <v>9</v>
      </c>
      <c r="H1968" s="1" t="str">
        <f>IF(TRIM(DatosLimpios[[#This Row],[Attack Type]])="","Unknown",PROPER(TRIM(LOWER(DatosLimpios[[#This Row],[Attack Type]]))))</f>
        <v>Sql Injection</v>
      </c>
      <c r="I1968" s="3" t="s">
        <v>23</v>
      </c>
      <c r="J196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68" s="11">
        <v>7636</v>
      </c>
      <c r="L1968" s="11">
        <f>IF(DatosLimpios[[#This Row],[Financial Loss (in Million $) ]]="",0,ABS(DatosLimpios[[#This Row],[Financial Loss (in Million $) ]]))*1000</f>
        <v>7636000</v>
      </c>
      <c r="M1968" s="11" t="str">
        <f>IF(DatosLimpios[[#This Row],[Perdida economica UNK]]&gt;4000000,"Alta", IF(DatosLimpios[[#This Row],[Perdida economica UNK]]&gt;100000,"Media", "Baja"))</f>
        <v>Alta</v>
      </c>
      <c r="N1968" s="18" t="s">
        <v>2016</v>
      </c>
      <c r="O1968" s="3" t="s">
        <v>29</v>
      </c>
      <c r="P1968" s="2">
        <f>IF(DatosLimpios[[#This Row],[Number of Affected Users]]="six hundred",600,VALUE(DatosLimpios[[#This Row],[Number of Affected Users]]))</f>
        <v>807745</v>
      </c>
      <c r="Q1968" s="2">
        <f>IF(DatosLimpios[[#This Row],[Number of Affected Users]]="six hundred",600,VALUE(DatosLimpios[[#This Row],[Number of Affected Users]]))</f>
        <v>807745</v>
      </c>
      <c r="R1968" s="11">
        <f>DatosLimpios[[#This Row],[Perdida economica UNK]] /DatosLimpios[[#This Row],[Nº de Usuarios Afectados]]</f>
        <v>9.4534785111637962</v>
      </c>
      <c r="S1968" s="11" t="str">
        <f>IF(DatosLimpios[[#This Row],[Perdida $ por Usuario]]&gt;100, "Grave",IF(DatosLimpios[[#This Row],[Perdida $ por Usuario]]&gt;40, "Moderada","Leve"))</f>
        <v>Leve</v>
      </c>
      <c r="T1968" s="1" t="str">
        <f t="shared" si="30"/>
        <v>Nation-state</v>
      </c>
      <c r="U1968" s="3" t="s">
        <v>15</v>
      </c>
      <c r="V1968" s="3" t="s">
        <v>31</v>
      </c>
      <c r="W1968" s="2">
        <v>71</v>
      </c>
      <c r="X1968" s="2" t="str">
        <f>IF(DatosLimpios[[#This Row],[Incident Resolution Time (in Hours)]]&gt;50,"Tardia",IF(DatosLimpios[[#This Row],[Incident Resolution Time (in Hours)]]&gt;20,"Media","Rapida" ))</f>
        <v>Tardia</v>
      </c>
    </row>
    <row r="1969" spans="1:24" x14ac:dyDescent="0.25">
      <c r="A1969" s="2">
        <v>1983</v>
      </c>
      <c r="B1969" s="3" t="s">
        <v>41</v>
      </c>
      <c r="C19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69" s="1" t="str">
        <f>IFERROR(VLOOKUP(DatosLimpios[[#This Row],[Paises]], TablaRegiones[],2,FALSE), "Otra")</f>
        <v>Europa</v>
      </c>
      <c r="E1969" s="2">
        <v>2020</v>
      </c>
      <c r="F1969" s="3" t="s">
        <v>17</v>
      </c>
      <c r="G1969" s="2">
        <f xml:space="preserve"> 2025 -DatosLimpios[[#This Row],[Year]]</f>
        <v>5</v>
      </c>
      <c r="H1969" s="1" t="str">
        <f>IF(TRIM(DatosLimpios[[#This Row],[Attack Type]])="","Unknown",PROPER(TRIM(LOWER(DatosLimpios[[#This Row],[Attack Type]]))))</f>
        <v>Ransomware</v>
      </c>
      <c r="I1969" s="3" t="s">
        <v>47</v>
      </c>
      <c r="J196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69" s="11">
        <v>2549</v>
      </c>
      <c r="L1969" s="11">
        <f>IF(DatosLimpios[[#This Row],[Financial Loss (in Million $) ]]="",0,ABS(DatosLimpios[[#This Row],[Financial Loss (in Million $) ]]))*1000</f>
        <v>2549000</v>
      </c>
      <c r="M1969" s="11" t="str">
        <f>IF(DatosLimpios[[#This Row],[Perdida economica UNK]]&gt;4000000,"Alta", IF(DatosLimpios[[#This Row],[Perdida economica UNK]]&gt;100000,"Media", "Baja"))</f>
        <v>Media</v>
      </c>
      <c r="N1969" s="18" t="s">
        <v>2017</v>
      </c>
      <c r="O1969" s="3" t="s">
        <v>36</v>
      </c>
      <c r="P1969" s="2">
        <f>IF(DatosLimpios[[#This Row],[Number of Affected Users]]="six hundred",600,VALUE(DatosLimpios[[#This Row],[Number of Affected Users]]))</f>
        <v>50385</v>
      </c>
      <c r="Q1969" s="2">
        <f>IF(DatosLimpios[[#This Row],[Number of Affected Users]]="six hundred",600,VALUE(DatosLimpios[[#This Row],[Number of Affected Users]]))</f>
        <v>50385</v>
      </c>
      <c r="R1969" s="11">
        <f>DatosLimpios[[#This Row],[Perdida economica UNK]] /DatosLimpios[[#This Row],[Nº de Usuarios Afectados]]</f>
        <v>50.590453507988485</v>
      </c>
      <c r="S1969" s="11" t="str">
        <f>IF(DatosLimpios[[#This Row],[Perdida $ por Usuario]]&gt;100, "Grave",IF(DatosLimpios[[#This Row],[Perdida $ por Usuario]]&gt;40, "Moderada","Leve"))</f>
        <v>Moderada</v>
      </c>
      <c r="T1969" s="1" t="str">
        <f t="shared" si="30"/>
        <v>Unknown</v>
      </c>
      <c r="U1969" s="3" t="s">
        <v>15</v>
      </c>
      <c r="V1969" s="3" t="s">
        <v>37</v>
      </c>
      <c r="W1969" s="2">
        <v>10</v>
      </c>
      <c r="X1969" s="2" t="str">
        <f>IF(DatosLimpios[[#This Row],[Incident Resolution Time (in Hours)]]&gt;50,"Tardia",IF(DatosLimpios[[#This Row],[Incident Resolution Time (in Hours)]]&gt;20,"Media","Rapida" ))</f>
        <v>Rapida</v>
      </c>
    </row>
    <row r="1970" spans="1:24" x14ac:dyDescent="0.25">
      <c r="A1970" s="2">
        <v>1984</v>
      </c>
      <c r="B1970" s="3" t="s">
        <v>66</v>
      </c>
      <c r="C19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1970" s="1" t="str">
        <f>IFERROR(VLOOKUP(DatosLimpios[[#This Row],[Paises]], TablaRegiones[],2,FALSE), "Otra")</f>
        <v>América</v>
      </c>
      <c r="E1970" s="2">
        <v>2017</v>
      </c>
      <c r="F1970" s="3" t="s">
        <v>63</v>
      </c>
      <c r="G1970" s="2">
        <f xml:space="preserve"> 2025 -DatosLimpios[[#This Row],[Year]]</f>
        <v>8</v>
      </c>
      <c r="H1970" s="1" t="str">
        <f>IF(TRIM(DatosLimpios[[#This Row],[Attack Type]])="","Unknown",PROPER(TRIM(LOWER(DatosLimpios[[#This Row],[Attack Type]]))))</f>
        <v>Malware</v>
      </c>
      <c r="I1970" s="3" t="s">
        <v>27</v>
      </c>
      <c r="J197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70" s="11">
        <v>7371</v>
      </c>
      <c r="L1970" s="11">
        <f>IF(DatosLimpios[[#This Row],[Financial Loss (in Million $) ]]="",0,ABS(DatosLimpios[[#This Row],[Financial Loss (in Million $) ]]))*1000</f>
        <v>7371000</v>
      </c>
      <c r="M1970" s="11" t="str">
        <f>IF(DatosLimpios[[#This Row],[Perdida economica UNK]]&gt;4000000,"Alta", IF(DatosLimpios[[#This Row],[Perdida economica UNK]]&gt;100000,"Media", "Baja"))</f>
        <v>Alta</v>
      </c>
      <c r="N1970" s="18" t="s">
        <v>2018</v>
      </c>
      <c r="O1970" s="3" t="s">
        <v>14</v>
      </c>
      <c r="P1970" s="2">
        <f>IF(DatosLimpios[[#This Row],[Number of Affected Users]]="six hundred",600,VALUE(DatosLimpios[[#This Row],[Number of Affected Users]]))</f>
        <v>377769</v>
      </c>
      <c r="Q1970" s="2">
        <f>IF(DatosLimpios[[#This Row],[Number of Affected Users]]="six hundred",600,VALUE(DatosLimpios[[#This Row],[Number of Affected Users]]))</f>
        <v>377769</v>
      </c>
      <c r="R1970" s="11">
        <f>DatosLimpios[[#This Row],[Perdida economica UNK]] /DatosLimpios[[#This Row],[Nº de Usuarios Afectados]]</f>
        <v>19.511923953527155</v>
      </c>
      <c r="S1970" s="11" t="str">
        <f>IF(DatosLimpios[[#This Row],[Perdida $ por Usuario]]&gt;100, "Grave",IF(DatosLimpios[[#This Row],[Perdida $ por Usuario]]&gt;40, "Moderada","Leve"))</f>
        <v>Leve</v>
      </c>
      <c r="T1970" s="1" t="str">
        <f t="shared" si="30"/>
        <v>Hacker Group</v>
      </c>
      <c r="U1970" s="3" t="s">
        <v>52</v>
      </c>
      <c r="V1970" s="3" t="s">
        <v>49</v>
      </c>
      <c r="W1970" s="2">
        <v>38</v>
      </c>
      <c r="X1970" s="2" t="str">
        <f>IF(DatosLimpios[[#This Row],[Incident Resolution Time (in Hours)]]&gt;50,"Tardia",IF(DatosLimpios[[#This Row],[Incident Resolution Time (in Hours)]]&gt;20,"Media","Rapida" ))</f>
        <v>Media</v>
      </c>
    </row>
    <row r="1971" spans="1:24" x14ac:dyDescent="0.25">
      <c r="A1971" s="2">
        <v>1985</v>
      </c>
      <c r="B1971" s="3" t="s">
        <v>26</v>
      </c>
      <c r="C19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71" s="1" t="str">
        <f>IFERROR(VLOOKUP(DatosLimpios[[#This Row],[Paises]], TablaRegiones[],2,FALSE), "Otra")</f>
        <v>Europa</v>
      </c>
      <c r="E1971" s="2">
        <v>2018</v>
      </c>
      <c r="F1971" s="3" t="s">
        <v>17</v>
      </c>
      <c r="G1971" s="2">
        <f xml:space="preserve"> 2025 -DatosLimpios[[#This Row],[Year]]</f>
        <v>7</v>
      </c>
      <c r="H1971" s="1" t="str">
        <f>IF(TRIM(DatosLimpios[[#This Row],[Attack Type]])="","Unknown",PROPER(TRIM(LOWER(DatosLimpios[[#This Row],[Attack Type]]))))</f>
        <v>Ransomware</v>
      </c>
      <c r="I1971" s="3" t="s">
        <v>27</v>
      </c>
      <c r="J197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71" s="11">
        <v>9941</v>
      </c>
      <c r="L1971" s="11">
        <f>IF(DatosLimpios[[#This Row],[Financial Loss (in Million $) ]]="",0,ABS(DatosLimpios[[#This Row],[Financial Loss (in Million $) ]]))*1000</f>
        <v>9941000</v>
      </c>
      <c r="M1971" s="11" t="str">
        <f>IF(DatosLimpios[[#This Row],[Perdida economica UNK]]&gt;4000000,"Alta", IF(DatosLimpios[[#This Row],[Perdida economica UNK]]&gt;100000,"Media", "Baja"))</f>
        <v>Alta</v>
      </c>
      <c r="N1971" s="18" t="s">
        <v>2019</v>
      </c>
      <c r="O1971" s="3" t="s">
        <v>14</v>
      </c>
      <c r="P1971" s="2">
        <f>IF(DatosLimpios[[#This Row],[Number of Affected Users]]="six hundred",600,VALUE(DatosLimpios[[#This Row],[Number of Affected Users]]))</f>
        <v>355256</v>
      </c>
      <c r="Q1971" s="2">
        <f>IF(DatosLimpios[[#This Row],[Number of Affected Users]]="six hundred",600,VALUE(DatosLimpios[[#This Row],[Number of Affected Users]]))</f>
        <v>355256</v>
      </c>
      <c r="R1971" s="11">
        <f>DatosLimpios[[#This Row],[Perdida economica UNK]] /DatosLimpios[[#This Row],[Nº de Usuarios Afectados]]</f>
        <v>27.982637872407505</v>
      </c>
      <c r="S1971" s="11" t="str">
        <f>IF(DatosLimpios[[#This Row],[Perdida $ por Usuario]]&gt;100, "Grave",IF(DatosLimpios[[#This Row],[Perdida $ por Usuario]]&gt;40, "Moderada","Leve"))</f>
        <v>Leve</v>
      </c>
      <c r="T1971" s="1" t="str">
        <f t="shared" si="30"/>
        <v>Hacker Group</v>
      </c>
      <c r="U1971" s="3" t="s">
        <v>15</v>
      </c>
      <c r="V1971" s="3" t="s">
        <v>49</v>
      </c>
      <c r="W1971" s="2">
        <v>51</v>
      </c>
      <c r="X1971" s="2" t="str">
        <f>IF(DatosLimpios[[#This Row],[Incident Resolution Time (in Hours)]]&gt;50,"Tardia",IF(DatosLimpios[[#This Row],[Incident Resolution Time (in Hours)]]&gt;20,"Media","Rapida" ))</f>
        <v>Tardia</v>
      </c>
    </row>
    <row r="1972" spans="1:24" x14ac:dyDescent="0.25">
      <c r="A1972" s="2">
        <v>1986</v>
      </c>
      <c r="B1972" s="3" t="s">
        <v>26</v>
      </c>
      <c r="C19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72" s="1" t="str">
        <f>IFERROR(VLOOKUP(DatosLimpios[[#This Row],[Paises]], TablaRegiones[],2,FALSE), "Otra")</f>
        <v>Europa</v>
      </c>
      <c r="E1972" s="2">
        <v>2017</v>
      </c>
      <c r="F1972" s="3" t="s">
        <v>39</v>
      </c>
      <c r="G1972" s="2">
        <f xml:space="preserve"> 2025 -DatosLimpios[[#This Row],[Year]]</f>
        <v>8</v>
      </c>
      <c r="H1972" s="1" t="str">
        <f>IF(TRIM(DatosLimpios[[#This Row],[Attack Type]])="","Unknown",PROPER(TRIM(LOWER(DatosLimpios[[#This Row],[Attack Type]]))))</f>
        <v>Ddos</v>
      </c>
      <c r="I1972" s="3" t="s">
        <v>69</v>
      </c>
      <c r="J197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972" s="11">
        <v>6557</v>
      </c>
      <c r="L1972" s="11">
        <f>IF(DatosLimpios[[#This Row],[Financial Loss (in Million $) ]]="",0,ABS(DatosLimpios[[#This Row],[Financial Loss (in Million $) ]]))*1000</f>
        <v>6557000</v>
      </c>
      <c r="M1972" s="11" t="str">
        <f>IF(DatosLimpios[[#This Row],[Perdida economica UNK]]&gt;4000000,"Alta", IF(DatosLimpios[[#This Row],[Perdida economica UNK]]&gt;100000,"Media", "Baja"))</f>
        <v>Alta</v>
      </c>
      <c r="N1972" s="18" t="s">
        <v>2020</v>
      </c>
      <c r="O1972" s="3" t="s">
        <v>14</v>
      </c>
      <c r="P1972" s="2">
        <f>IF(DatosLimpios[[#This Row],[Number of Affected Users]]="six hundred",600,VALUE(DatosLimpios[[#This Row],[Number of Affected Users]]))</f>
        <v>478549</v>
      </c>
      <c r="Q1972" s="2">
        <f>IF(DatosLimpios[[#This Row],[Number of Affected Users]]="six hundred",600,VALUE(DatosLimpios[[#This Row],[Number of Affected Users]]))</f>
        <v>478549</v>
      </c>
      <c r="R1972" s="11">
        <f>DatosLimpios[[#This Row],[Perdida economica UNK]] /DatosLimpios[[#This Row],[Nº de Usuarios Afectados]]</f>
        <v>13.701836175605841</v>
      </c>
      <c r="S1972" s="11" t="str">
        <f>IF(DatosLimpios[[#This Row],[Perdida $ por Usuario]]&gt;100, "Grave",IF(DatosLimpios[[#This Row],[Perdida $ por Usuario]]&gt;40, "Moderada","Leve"))</f>
        <v>Leve</v>
      </c>
      <c r="T1972" s="1" t="str">
        <f t="shared" si="30"/>
        <v>Hacker Group</v>
      </c>
      <c r="U1972" s="3" t="s">
        <v>25</v>
      </c>
      <c r="V1972" s="3" t="s">
        <v>37</v>
      </c>
      <c r="W1972" s="2">
        <v>37</v>
      </c>
      <c r="X1972" s="2" t="str">
        <f>IF(DatosLimpios[[#This Row],[Incident Resolution Time (in Hours)]]&gt;50,"Tardia",IF(DatosLimpios[[#This Row],[Incident Resolution Time (in Hours)]]&gt;20,"Media","Rapida" ))</f>
        <v>Media</v>
      </c>
    </row>
    <row r="1973" spans="1:24" x14ac:dyDescent="0.25">
      <c r="A1973" s="2">
        <v>1987</v>
      </c>
      <c r="B1973" s="3" t="s">
        <v>32</v>
      </c>
      <c r="C19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73" s="1" t="str">
        <f>IFERROR(VLOOKUP(DatosLimpios[[#This Row],[Paises]], TablaRegiones[],2,FALSE), "Otra")</f>
        <v>Europa</v>
      </c>
      <c r="E1973" s="2">
        <v>2022</v>
      </c>
      <c r="F1973" s="3" t="s">
        <v>63</v>
      </c>
      <c r="G1973" s="2">
        <f xml:space="preserve"> 2025 -DatosLimpios[[#This Row],[Year]]</f>
        <v>3</v>
      </c>
      <c r="H1973" s="1" t="str">
        <f>IF(TRIM(DatosLimpios[[#This Row],[Attack Type]])="","Unknown",PROPER(TRIM(LOWER(DatosLimpios[[#This Row],[Attack Type]]))))</f>
        <v>Malware</v>
      </c>
      <c r="I1973" s="3" t="s">
        <v>18</v>
      </c>
      <c r="J197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73" s="11">
        <v>6085</v>
      </c>
      <c r="L1973" s="11">
        <f>IF(DatosLimpios[[#This Row],[Financial Loss (in Million $) ]]="",0,ABS(DatosLimpios[[#This Row],[Financial Loss (in Million $) ]]))*1000</f>
        <v>6085000</v>
      </c>
      <c r="M1973" s="11" t="str">
        <f>IF(DatosLimpios[[#This Row],[Perdida economica UNK]]&gt;4000000,"Alta", IF(DatosLimpios[[#This Row],[Perdida economica UNK]]&gt;100000,"Media", "Baja"))</f>
        <v>Alta</v>
      </c>
      <c r="N1973" s="18" t="s">
        <v>2021</v>
      </c>
      <c r="O1973" s="3" t="s">
        <v>33</v>
      </c>
      <c r="P1973" s="2">
        <f>IF(DatosLimpios[[#This Row],[Number of Affected Users]]="six hundred",600,VALUE(DatosLimpios[[#This Row],[Number of Affected Users]]))</f>
        <v>125300</v>
      </c>
      <c r="Q1973" s="2">
        <f>IF(DatosLimpios[[#This Row],[Number of Affected Users]]="six hundred",600,VALUE(DatosLimpios[[#This Row],[Number of Affected Users]]))</f>
        <v>125300</v>
      </c>
      <c r="R1973" s="11">
        <f>DatosLimpios[[#This Row],[Perdida economica UNK]] /DatosLimpios[[#This Row],[Nº de Usuarios Afectados]]</f>
        <v>48.5634477254589</v>
      </c>
      <c r="S1973" s="11" t="str">
        <f>IF(DatosLimpios[[#This Row],[Perdida $ por Usuario]]&gt;100, "Grave",IF(DatosLimpios[[#This Row],[Perdida $ por Usuario]]&gt;40, "Moderada","Leve"))</f>
        <v>Moderada</v>
      </c>
      <c r="T1973" s="1" t="str">
        <f t="shared" si="30"/>
        <v>Insider</v>
      </c>
      <c r="U1973" s="3" t="s">
        <v>25</v>
      </c>
      <c r="V1973" s="3" t="s">
        <v>31</v>
      </c>
      <c r="W1973" s="2">
        <v>11</v>
      </c>
      <c r="X1973" s="2" t="str">
        <f>IF(DatosLimpios[[#This Row],[Incident Resolution Time (in Hours)]]&gt;50,"Tardia",IF(DatosLimpios[[#This Row],[Incident Resolution Time (in Hours)]]&gt;20,"Media","Rapida" ))</f>
        <v>Rapida</v>
      </c>
    </row>
    <row r="1974" spans="1:24" x14ac:dyDescent="0.25">
      <c r="A1974" s="2">
        <v>1988</v>
      </c>
      <c r="B1974" s="3" t="s">
        <v>41</v>
      </c>
      <c r="C19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74" s="1" t="str">
        <f>IFERROR(VLOOKUP(DatosLimpios[[#This Row],[Paises]], TablaRegiones[],2,FALSE), "Otra")</f>
        <v>Europa</v>
      </c>
      <c r="E1974" s="2">
        <v>2018</v>
      </c>
      <c r="F1974" s="3" t="s">
        <v>17</v>
      </c>
      <c r="G1974" s="2">
        <f xml:space="preserve"> 2025 -DatosLimpios[[#This Row],[Year]]</f>
        <v>7</v>
      </c>
      <c r="H1974" s="1" t="str">
        <f>IF(TRIM(DatosLimpios[[#This Row],[Attack Type]])="","Unknown",PROPER(TRIM(LOWER(DatosLimpios[[#This Row],[Attack Type]]))))</f>
        <v>Ransomware</v>
      </c>
      <c r="I1974" s="3" t="s">
        <v>12</v>
      </c>
      <c r="J197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74" s="11">
        <v>3454</v>
      </c>
      <c r="L1974" s="11">
        <f>IF(DatosLimpios[[#This Row],[Financial Loss (in Million $) ]]="",0,ABS(DatosLimpios[[#This Row],[Financial Loss (in Million $) ]]))*1000</f>
        <v>3454000</v>
      </c>
      <c r="M1974" s="11" t="str">
        <f>IF(DatosLimpios[[#This Row],[Perdida economica UNK]]&gt;4000000,"Alta", IF(DatosLimpios[[#This Row],[Perdida economica UNK]]&gt;100000,"Media", "Baja"))</f>
        <v>Media</v>
      </c>
      <c r="N1974" s="18" t="s">
        <v>2022</v>
      </c>
      <c r="O1974" s="3" t="s">
        <v>33</v>
      </c>
      <c r="P1974" s="2">
        <f>IF(DatosLimpios[[#This Row],[Number of Affected Users]]="six hundred",600,VALUE(DatosLimpios[[#This Row],[Number of Affected Users]]))</f>
        <v>608196</v>
      </c>
      <c r="Q1974" s="2">
        <f>IF(DatosLimpios[[#This Row],[Number of Affected Users]]="six hundred",600,VALUE(DatosLimpios[[#This Row],[Number of Affected Users]]))</f>
        <v>608196</v>
      </c>
      <c r="R1974" s="11">
        <f>DatosLimpios[[#This Row],[Perdida economica UNK]] /DatosLimpios[[#This Row],[Nº de Usuarios Afectados]]</f>
        <v>5.6790902932607255</v>
      </c>
      <c r="S1974" s="11" t="str">
        <f>IF(DatosLimpios[[#This Row],[Perdida $ por Usuario]]&gt;100, "Grave",IF(DatosLimpios[[#This Row],[Perdida $ por Usuario]]&gt;40, "Moderada","Leve"))</f>
        <v>Leve</v>
      </c>
      <c r="T1974" s="1" t="str">
        <f t="shared" si="30"/>
        <v>Insider</v>
      </c>
      <c r="U1974" s="3" t="s">
        <v>25</v>
      </c>
      <c r="V1974" s="3" t="s">
        <v>31</v>
      </c>
      <c r="W1974" s="2">
        <v>25</v>
      </c>
      <c r="X1974" s="2" t="str">
        <f>IF(DatosLimpios[[#This Row],[Incident Resolution Time (in Hours)]]&gt;50,"Tardia",IF(DatosLimpios[[#This Row],[Incident Resolution Time (in Hours)]]&gt;20,"Media","Rapida" ))</f>
        <v>Media</v>
      </c>
    </row>
    <row r="1975" spans="1:24" x14ac:dyDescent="0.25">
      <c r="A1975" s="2">
        <v>1989</v>
      </c>
      <c r="B1975" s="3" t="s">
        <v>10</v>
      </c>
      <c r="C19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975" s="1" t="str">
        <f>IFERROR(VLOOKUP(DatosLimpios[[#This Row],[Paises]], TablaRegiones[],2,FALSE), "Otra")</f>
        <v>Asia</v>
      </c>
      <c r="E1975" s="2">
        <v>2023</v>
      </c>
      <c r="F1975" s="3" t="s">
        <v>50</v>
      </c>
      <c r="G1975" s="2">
        <f xml:space="preserve"> 2025 -DatosLimpios[[#This Row],[Year]]</f>
        <v>2</v>
      </c>
      <c r="H1975" s="1" t="str">
        <f>IF(TRIM(DatosLimpios[[#This Row],[Attack Type]])="","Unknown",PROPER(TRIM(LOWER(DatosLimpios[[#This Row],[Attack Type]]))))</f>
        <v>Phishing</v>
      </c>
      <c r="I1975" s="3" t="s">
        <v>69</v>
      </c>
      <c r="J197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975" s="11">
        <v>4349</v>
      </c>
      <c r="L1975" s="11">
        <f>IF(DatosLimpios[[#This Row],[Financial Loss (in Million $) ]]="",0,ABS(DatosLimpios[[#This Row],[Financial Loss (in Million $) ]]))*1000</f>
        <v>4349000</v>
      </c>
      <c r="M1975" s="11" t="str">
        <f>IF(DatosLimpios[[#This Row],[Perdida economica UNK]]&gt;4000000,"Alta", IF(DatosLimpios[[#This Row],[Perdida economica UNK]]&gt;100000,"Media", "Baja"))</f>
        <v>Alta</v>
      </c>
      <c r="N1975" s="18" t="s">
        <v>2023</v>
      </c>
      <c r="O1975" s="3" t="s">
        <v>36</v>
      </c>
      <c r="P1975" s="2">
        <f>IF(DatosLimpios[[#This Row],[Number of Affected Users]]="six hundred",600,VALUE(DatosLimpios[[#This Row],[Number of Affected Users]]))</f>
        <v>27694</v>
      </c>
      <c r="Q1975" s="2">
        <f>IF(DatosLimpios[[#This Row],[Number of Affected Users]]="six hundred",600,VALUE(DatosLimpios[[#This Row],[Number of Affected Users]]))</f>
        <v>27694</v>
      </c>
      <c r="R1975" s="11">
        <f>DatosLimpios[[#This Row],[Perdida economica UNK]] /DatosLimpios[[#This Row],[Nº de Usuarios Afectados]]</f>
        <v>157.03762547844298</v>
      </c>
      <c r="S1975" s="11" t="str">
        <f>IF(DatosLimpios[[#This Row],[Perdida $ por Usuario]]&gt;100, "Grave",IF(DatosLimpios[[#This Row],[Perdida $ por Usuario]]&gt;40, "Moderada","Leve"))</f>
        <v>Grave</v>
      </c>
      <c r="T1975" s="1" t="str">
        <f t="shared" si="30"/>
        <v>Unknown</v>
      </c>
      <c r="U1975" s="3" t="s">
        <v>25</v>
      </c>
      <c r="V1975" s="3" t="s">
        <v>57</v>
      </c>
      <c r="W1975" s="2">
        <v>30</v>
      </c>
      <c r="X1975" s="2" t="str">
        <f>IF(DatosLimpios[[#This Row],[Incident Resolution Time (in Hours)]]&gt;50,"Tardia",IF(DatosLimpios[[#This Row],[Incident Resolution Time (in Hours)]]&gt;20,"Media","Rapida" ))</f>
        <v>Media</v>
      </c>
    </row>
    <row r="1976" spans="1:24" x14ac:dyDescent="0.25">
      <c r="A1976" s="2">
        <v>1990</v>
      </c>
      <c r="B1976" s="3" t="s">
        <v>10</v>
      </c>
      <c r="C19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976" s="1" t="str">
        <f>IFERROR(VLOOKUP(DatosLimpios[[#This Row],[Paises]], TablaRegiones[],2,FALSE), "Otra")</f>
        <v>Asia</v>
      </c>
      <c r="E1976" s="2">
        <v>2017</v>
      </c>
      <c r="F1976" s="3" t="s">
        <v>22</v>
      </c>
      <c r="G1976" s="2">
        <f xml:space="preserve"> 2025 -DatosLimpios[[#This Row],[Year]]</f>
        <v>8</v>
      </c>
      <c r="H1976" s="1" t="str">
        <f>IF(TRIM(DatosLimpios[[#This Row],[Attack Type]])="","Unknown",PROPER(TRIM(LOWER(DatosLimpios[[#This Row],[Attack Type]]))))</f>
        <v>Man-In-The-Middle</v>
      </c>
      <c r="I1976" s="3" t="s">
        <v>18</v>
      </c>
      <c r="J197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76" s="11">
        <v>3038</v>
      </c>
      <c r="L1976" s="11">
        <f>IF(DatosLimpios[[#This Row],[Financial Loss (in Million $) ]]="",0,ABS(DatosLimpios[[#This Row],[Financial Loss (in Million $) ]]))*1000</f>
        <v>3038000</v>
      </c>
      <c r="M1976" s="11" t="str">
        <f>IF(DatosLimpios[[#This Row],[Perdida economica UNK]]&gt;4000000,"Alta", IF(DatosLimpios[[#This Row],[Perdida economica UNK]]&gt;100000,"Media", "Baja"))</f>
        <v>Media</v>
      </c>
      <c r="N1976" s="18" t="s">
        <v>2024</v>
      </c>
      <c r="O1976" s="3" t="s">
        <v>14</v>
      </c>
      <c r="P1976" s="2">
        <f>IF(DatosLimpios[[#This Row],[Number of Affected Users]]="six hundred",600,VALUE(DatosLimpios[[#This Row],[Number of Affected Users]]))</f>
        <v>29840</v>
      </c>
      <c r="Q1976" s="2">
        <f>IF(DatosLimpios[[#This Row],[Number of Affected Users]]="six hundred",600,VALUE(DatosLimpios[[#This Row],[Number of Affected Users]]))</f>
        <v>29840</v>
      </c>
      <c r="R1976" s="11">
        <f>DatosLimpios[[#This Row],[Perdida economica UNK]] /DatosLimpios[[#This Row],[Nº de Usuarios Afectados]]</f>
        <v>101.80965147453082</v>
      </c>
      <c r="S1976" s="11" t="str">
        <f>IF(DatosLimpios[[#This Row],[Perdida $ por Usuario]]&gt;100, "Grave",IF(DatosLimpios[[#This Row],[Perdida $ por Usuario]]&gt;40, "Moderada","Leve"))</f>
        <v>Grave</v>
      </c>
      <c r="T1976" s="1" t="str">
        <f t="shared" ref="T1976:T2039" si="31">IF(O1976="","Unknown",O1976)</f>
        <v>Hacker Group</v>
      </c>
      <c r="U1976" s="3" t="s">
        <v>25</v>
      </c>
      <c r="V1976" s="3" t="s">
        <v>31</v>
      </c>
      <c r="W1976" s="2">
        <v>63</v>
      </c>
      <c r="X1976" s="2" t="str">
        <f>IF(DatosLimpios[[#This Row],[Incident Resolution Time (in Hours)]]&gt;50,"Tardia",IF(DatosLimpios[[#This Row],[Incident Resolution Time (in Hours)]]&gt;20,"Media","Rapida" ))</f>
        <v>Tardia</v>
      </c>
    </row>
    <row r="1977" spans="1:24" x14ac:dyDescent="0.25">
      <c r="A1977" s="2">
        <v>1991</v>
      </c>
      <c r="B1977" s="3" t="s">
        <v>60</v>
      </c>
      <c r="C19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977" s="1" t="str">
        <f>IFERROR(VLOOKUP(DatosLimpios[[#This Row],[Paises]], TablaRegiones[],2,FALSE), "Otra")</f>
        <v>Asia</v>
      </c>
      <c r="E1977" s="2">
        <v>2015</v>
      </c>
      <c r="F1977" s="3" t="s">
        <v>50</v>
      </c>
      <c r="G1977" s="2">
        <f xml:space="preserve"> 2025 -DatosLimpios[[#This Row],[Year]]</f>
        <v>10</v>
      </c>
      <c r="H1977" s="1" t="str">
        <f>IF(TRIM(DatosLimpios[[#This Row],[Attack Type]])="","Unknown",PROPER(TRIM(LOWER(DatosLimpios[[#This Row],[Attack Type]]))))</f>
        <v>Phishing</v>
      </c>
      <c r="I1977" s="3" t="s">
        <v>46</v>
      </c>
      <c r="J197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77" s="11">
        <v>459</v>
      </c>
      <c r="L1977" s="11">
        <f>IF(DatosLimpios[[#This Row],[Financial Loss (in Million $) ]]="",0,ABS(DatosLimpios[[#This Row],[Financial Loss (in Million $) ]]))*1000</f>
        <v>459000</v>
      </c>
      <c r="M1977" s="11" t="str">
        <f>IF(DatosLimpios[[#This Row],[Perdida economica UNK]]&gt;4000000,"Alta", IF(DatosLimpios[[#This Row],[Perdida economica UNK]]&gt;100000,"Media", "Baja"))</f>
        <v>Media</v>
      </c>
      <c r="N1977" s="18" t="s">
        <v>2025</v>
      </c>
      <c r="O1977" s="3" t="s">
        <v>36</v>
      </c>
      <c r="P1977" s="2">
        <f>IF(DatosLimpios[[#This Row],[Number of Affected Users]]="six hundred",600,VALUE(DatosLimpios[[#This Row],[Number of Affected Users]]))</f>
        <v>720643</v>
      </c>
      <c r="Q1977" s="2">
        <f>IF(DatosLimpios[[#This Row],[Number of Affected Users]]="six hundred",600,VALUE(DatosLimpios[[#This Row],[Number of Affected Users]]))</f>
        <v>720643</v>
      </c>
      <c r="R1977" s="11">
        <f>DatosLimpios[[#This Row],[Perdida economica UNK]] /DatosLimpios[[#This Row],[Nº de Usuarios Afectados]]</f>
        <v>0.63693118506666968</v>
      </c>
      <c r="S1977" s="11" t="str">
        <f>IF(DatosLimpios[[#This Row],[Perdida $ por Usuario]]&gt;100, "Grave",IF(DatosLimpios[[#This Row],[Perdida $ por Usuario]]&gt;40, "Moderada","Leve"))</f>
        <v>Leve</v>
      </c>
      <c r="T1977" s="1" t="str">
        <f t="shared" si="31"/>
        <v>Unknown</v>
      </c>
      <c r="U1977" s="3" t="s">
        <v>34</v>
      </c>
      <c r="V1977" s="3" t="s">
        <v>49</v>
      </c>
      <c r="W1977" s="2">
        <v>19</v>
      </c>
      <c r="X1977" s="2" t="str">
        <f>IF(DatosLimpios[[#This Row],[Incident Resolution Time (in Hours)]]&gt;50,"Tardia",IF(DatosLimpios[[#This Row],[Incident Resolution Time (in Hours)]]&gt;20,"Media","Rapida" ))</f>
        <v>Rapida</v>
      </c>
    </row>
    <row r="1978" spans="1:24" x14ac:dyDescent="0.25">
      <c r="A1978" s="2">
        <v>1992</v>
      </c>
      <c r="B1978" s="3" t="s">
        <v>32</v>
      </c>
      <c r="C19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78" s="1" t="str">
        <f>IFERROR(VLOOKUP(DatosLimpios[[#This Row],[Paises]], TablaRegiones[],2,FALSE), "Otra")</f>
        <v>Europa</v>
      </c>
      <c r="E1978" s="2">
        <v>2015</v>
      </c>
      <c r="F1978" s="3" t="s">
        <v>22</v>
      </c>
      <c r="G1978" s="2">
        <f xml:space="preserve"> 2025 -DatosLimpios[[#This Row],[Year]]</f>
        <v>10</v>
      </c>
      <c r="H1978" s="1" t="str">
        <f>IF(TRIM(DatosLimpios[[#This Row],[Attack Type]])="","Unknown",PROPER(TRIM(LOWER(DatosLimpios[[#This Row],[Attack Type]]))))</f>
        <v>Man-In-The-Middle</v>
      </c>
      <c r="I1978" s="3" t="s">
        <v>23</v>
      </c>
      <c r="J197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78" s="11">
        <v>5454</v>
      </c>
      <c r="L1978" s="11">
        <f>IF(DatosLimpios[[#This Row],[Financial Loss (in Million $) ]]="",0,ABS(DatosLimpios[[#This Row],[Financial Loss (in Million $) ]]))*1000</f>
        <v>5454000</v>
      </c>
      <c r="M1978" s="11" t="str">
        <f>IF(DatosLimpios[[#This Row],[Perdida economica UNK]]&gt;4000000,"Alta", IF(DatosLimpios[[#This Row],[Perdida economica UNK]]&gt;100000,"Media", "Baja"))</f>
        <v>Alta</v>
      </c>
      <c r="N1978" s="18" t="s">
        <v>2026</v>
      </c>
      <c r="O1978" s="3" t="s">
        <v>33</v>
      </c>
      <c r="P1978" s="2">
        <f>IF(DatosLimpios[[#This Row],[Number of Affected Users]]="six hundred",600,VALUE(DatosLimpios[[#This Row],[Number of Affected Users]]))</f>
        <v>775866</v>
      </c>
      <c r="Q1978" s="2">
        <f>IF(DatosLimpios[[#This Row],[Number of Affected Users]]="six hundred",600,VALUE(DatosLimpios[[#This Row],[Number of Affected Users]]))</f>
        <v>775866</v>
      </c>
      <c r="R1978" s="11">
        <f>DatosLimpios[[#This Row],[Perdida economica UNK]] /DatosLimpios[[#This Row],[Nº de Usuarios Afectados]]</f>
        <v>7.0295643835404569</v>
      </c>
      <c r="S1978" s="11" t="str">
        <f>IF(DatosLimpios[[#This Row],[Perdida $ por Usuario]]&gt;100, "Grave",IF(DatosLimpios[[#This Row],[Perdida $ por Usuario]]&gt;40, "Moderada","Leve"))</f>
        <v>Leve</v>
      </c>
      <c r="T1978" s="1" t="str">
        <f t="shared" si="31"/>
        <v>Insider</v>
      </c>
      <c r="U1978" s="3" t="s">
        <v>25</v>
      </c>
      <c r="V1978" s="3" t="s">
        <v>31</v>
      </c>
      <c r="W1978" s="2">
        <v>69</v>
      </c>
      <c r="X1978" s="2" t="str">
        <f>IF(DatosLimpios[[#This Row],[Incident Resolution Time (in Hours)]]&gt;50,"Tardia",IF(DatosLimpios[[#This Row],[Incident Resolution Time (in Hours)]]&gt;20,"Media","Rapida" ))</f>
        <v>Tardia</v>
      </c>
    </row>
    <row r="1979" spans="1:24" x14ac:dyDescent="0.25">
      <c r="A1979" s="2">
        <v>1993</v>
      </c>
      <c r="B1979" s="3" t="s">
        <v>87</v>
      </c>
      <c r="C19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979" s="1" t="str">
        <f>IFERROR(VLOOKUP(DatosLimpios[[#This Row],[Paises]], TablaRegiones[],2,FALSE), "Otra")</f>
        <v>América</v>
      </c>
      <c r="E1979" s="2">
        <v>2021</v>
      </c>
      <c r="F1979" s="3" t="s">
        <v>50</v>
      </c>
      <c r="G1979" s="2">
        <f xml:space="preserve"> 2025 -DatosLimpios[[#This Row],[Year]]</f>
        <v>4</v>
      </c>
      <c r="H1979" s="1" t="str">
        <f>IF(TRIM(DatosLimpios[[#This Row],[Attack Type]])="","Unknown",PROPER(TRIM(LOWER(DatosLimpios[[#This Row],[Attack Type]]))))</f>
        <v>Phishing</v>
      </c>
      <c r="I1979" s="3" t="s">
        <v>18</v>
      </c>
      <c r="J197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79" s="11">
        <v>9586</v>
      </c>
      <c r="L1979" s="11">
        <f>IF(DatosLimpios[[#This Row],[Financial Loss (in Million $) ]]="",0,ABS(DatosLimpios[[#This Row],[Financial Loss (in Million $) ]]))*1000</f>
        <v>9586000</v>
      </c>
      <c r="M1979" s="11" t="str">
        <f>IF(DatosLimpios[[#This Row],[Perdida economica UNK]]&gt;4000000,"Alta", IF(DatosLimpios[[#This Row],[Perdida economica UNK]]&gt;100000,"Media", "Baja"))</f>
        <v>Alta</v>
      </c>
      <c r="N1979" s="18" t="s">
        <v>2027</v>
      </c>
      <c r="O1979" s="3" t="s">
        <v>14</v>
      </c>
      <c r="P1979" s="2">
        <f>IF(DatosLimpios[[#This Row],[Number of Affected Users]]="six hundred",600,VALUE(DatosLimpios[[#This Row],[Number of Affected Users]]))</f>
        <v>671335</v>
      </c>
      <c r="Q1979" s="2">
        <f>IF(DatosLimpios[[#This Row],[Number of Affected Users]]="six hundred",600,VALUE(DatosLimpios[[#This Row],[Number of Affected Users]]))</f>
        <v>671335</v>
      </c>
      <c r="R1979" s="11">
        <f>DatosLimpios[[#This Row],[Perdida economica UNK]] /DatosLimpios[[#This Row],[Nº de Usuarios Afectados]]</f>
        <v>14.279011223904607</v>
      </c>
      <c r="S1979" s="11" t="str">
        <f>IF(DatosLimpios[[#This Row],[Perdida $ por Usuario]]&gt;100, "Grave",IF(DatosLimpios[[#This Row],[Perdida $ por Usuario]]&gt;40, "Moderada","Leve"))</f>
        <v>Leve</v>
      </c>
      <c r="T1979" s="1" t="str">
        <f t="shared" si="31"/>
        <v>Hacker Group</v>
      </c>
      <c r="U1979" s="3" t="s">
        <v>52</v>
      </c>
      <c r="V1979" s="3" t="s">
        <v>37</v>
      </c>
      <c r="W1979" s="2">
        <v>62</v>
      </c>
      <c r="X1979" s="2" t="str">
        <f>IF(DatosLimpios[[#This Row],[Incident Resolution Time (in Hours)]]&gt;50,"Tardia",IF(DatosLimpios[[#This Row],[Incident Resolution Time (in Hours)]]&gt;20,"Media","Rapida" ))</f>
        <v>Tardia</v>
      </c>
    </row>
    <row r="1980" spans="1:24" x14ac:dyDescent="0.25">
      <c r="A1980" s="2">
        <v>1994</v>
      </c>
      <c r="B1980" s="3" t="s">
        <v>87</v>
      </c>
      <c r="C19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980" s="1" t="str">
        <f>IFERROR(VLOOKUP(DatosLimpios[[#This Row],[Paises]], TablaRegiones[],2,FALSE), "Otra")</f>
        <v>América</v>
      </c>
      <c r="E1980" s="2">
        <v>2017</v>
      </c>
      <c r="F1980" s="3" t="s">
        <v>39</v>
      </c>
      <c r="G1980" s="2">
        <f xml:space="preserve"> 2025 -DatosLimpios[[#This Row],[Year]]</f>
        <v>8</v>
      </c>
      <c r="H1980" s="1" t="str">
        <f>IF(TRIM(DatosLimpios[[#This Row],[Attack Type]])="","Unknown",PROPER(TRIM(LOWER(DatosLimpios[[#This Row],[Attack Type]]))))</f>
        <v>Ddos</v>
      </c>
      <c r="I1980" s="3" t="s">
        <v>46</v>
      </c>
      <c r="J19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80" s="11">
        <v>9807</v>
      </c>
      <c r="L1980" s="11">
        <f>IF(DatosLimpios[[#This Row],[Financial Loss (in Million $) ]]="",0,ABS(DatosLimpios[[#This Row],[Financial Loss (in Million $) ]]))*1000</f>
        <v>9807000</v>
      </c>
      <c r="M1980" s="11" t="str">
        <f>IF(DatosLimpios[[#This Row],[Perdida economica UNK]]&gt;4000000,"Alta", IF(DatosLimpios[[#This Row],[Perdida economica UNK]]&gt;100000,"Media", "Baja"))</f>
        <v>Alta</v>
      </c>
      <c r="N1980" s="18" t="s">
        <v>2028</v>
      </c>
      <c r="O1980" s="3" t="s">
        <v>33</v>
      </c>
      <c r="P1980" s="2">
        <f>IF(DatosLimpios[[#This Row],[Number of Affected Users]]="six hundred",600,VALUE(DatosLimpios[[#This Row],[Number of Affected Users]]))</f>
        <v>276199</v>
      </c>
      <c r="Q1980" s="2">
        <f>IF(DatosLimpios[[#This Row],[Number of Affected Users]]="six hundred",600,VALUE(DatosLimpios[[#This Row],[Number of Affected Users]]))</f>
        <v>276199</v>
      </c>
      <c r="R1980" s="11">
        <f>DatosLimpios[[#This Row],[Perdida economica UNK]] /DatosLimpios[[#This Row],[Nº de Usuarios Afectados]]</f>
        <v>35.507007628557673</v>
      </c>
      <c r="S1980" s="11" t="str">
        <f>IF(DatosLimpios[[#This Row],[Perdida $ por Usuario]]&gt;100, "Grave",IF(DatosLimpios[[#This Row],[Perdida $ por Usuario]]&gt;40, "Moderada","Leve"))</f>
        <v>Leve</v>
      </c>
      <c r="T1980" s="1" t="str">
        <f t="shared" si="31"/>
        <v>Insider</v>
      </c>
      <c r="U1980" s="3" t="s">
        <v>25</v>
      </c>
      <c r="V1980" s="3" t="s">
        <v>37</v>
      </c>
      <c r="W1980" s="2">
        <v>28</v>
      </c>
      <c r="X1980" s="2" t="str">
        <f>IF(DatosLimpios[[#This Row],[Incident Resolution Time (in Hours)]]&gt;50,"Tardia",IF(DatosLimpios[[#This Row],[Incident Resolution Time (in Hours)]]&gt;20,"Media","Rapida" ))</f>
        <v>Media</v>
      </c>
    </row>
    <row r="1981" spans="1:24" x14ac:dyDescent="0.25">
      <c r="A1981" s="2">
        <v>1995</v>
      </c>
      <c r="B1981" s="3" t="s">
        <v>26</v>
      </c>
      <c r="C19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81" s="1" t="str">
        <f>IFERROR(VLOOKUP(DatosLimpios[[#This Row],[Paises]], TablaRegiones[],2,FALSE), "Otra")</f>
        <v>Europa</v>
      </c>
      <c r="E1981" s="2">
        <v>2015</v>
      </c>
      <c r="F1981" s="3" t="s">
        <v>17</v>
      </c>
      <c r="G1981" s="2">
        <f xml:space="preserve"> 2025 -DatosLimpios[[#This Row],[Year]]</f>
        <v>10</v>
      </c>
      <c r="H1981" s="1" t="str">
        <f>IF(TRIM(DatosLimpios[[#This Row],[Attack Type]])="","Unknown",PROPER(TRIM(LOWER(DatosLimpios[[#This Row],[Attack Type]]))))</f>
        <v>Ransomware</v>
      </c>
      <c r="I1981" s="3" t="s">
        <v>23</v>
      </c>
      <c r="J198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81" s="11">
        <v>7549</v>
      </c>
      <c r="L1981" s="11">
        <f>IF(DatosLimpios[[#This Row],[Financial Loss (in Million $) ]]="",0,ABS(DatosLimpios[[#This Row],[Financial Loss (in Million $) ]]))*1000</f>
        <v>7549000</v>
      </c>
      <c r="M1981" s="11" t="str">
        <f>IF(DatosLimpios[[#This Row],[Perdida economica UNK]]&gt;4000000,"Alta", IF(DatosLimpios[[#This Row],[Perdida economica UNK]]&gt;100000,"Media", "Baja"))</f>
        <v>Alta</v>
      </c>
      <c r="N1981" s="18" t="s">
        <v>2029</v>
      </c>
      <c r="O1981" s="3" t="s">
        <v>36</v>
      </c>
      <c r="P1981" s="2">
        <f>IF(DatosLimpios[[#This Row],[Number of Affected Users]]="six hundred",600,VALUE(DatosLimpios[[#This Row],[Number of Affected Users]]))</f>
        <v>534962</v>
      </c>
      <c r="Q1981" s="2">
        <f>IF(DatosLimpios[[#This Row],[Number of Affected Users]]="six hundred",600,VALUE(DatosLimpios[[#This Row],[Number of Affected Users]]))</f>
        <v>534962</v>
      </c>
      <c r="R1981" s="11">
        <f>DatosLimpios[[#This Row],[Perdida economica UNK]] /DatosLimpios[[#This Row],[Nº de Usuarios Afectados]]</f>
        <v>14.111282670544824</v>
      </c>
      <c r="S1981" s="11" t="str">
        <f>IF(DatosLimpios[[#This Row],[Perdida $ por Usuario]]&gt;100, "Grave",IF(DatosLimpios[[#This Row],[Perdida $ por Usuario]]&gt;40, "Moderada","Leve"))</f>
        <v>Leve</v>
      </c>
      <c r="T1981" s="1" t="str">
        <f t="shared" si="31"/>
        <v>Unknown</v>
      </c>
      <c r="U1981" s="3" t="s">
        <v>25</v>
      </c>
      <c r="V1981" s="3" t="s">
        <v>57</v>
      </c>
      <c r="W1981" s="2">
        <v>59</v>
      </c>
      <c r="X1981" s="2" t="str">
        <f>IF(DatosLimpios[[#This Row],[Incident Resolution Time (in Hours)]]&gt;50,"Tardia",IF(DatosLimpios[[#This Row],[Incident Resolution Time (in Hours)]]&gt;20,"Media","Rapida" ))</f>
        <v>Tardia</v>
      </c>
    </row>
    <row r="1982" spans="1:24" x14ac:dyDescent="0.25">
      <c r="A1982" s="2">
        <v>1996</v>
      </c>
      <c r="B1982" s="3" t="s">
        <v>26</v>
      </c>
      <c r="C19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82" s="1" t="str">
        <f>IFERROR(VLOOKUP(DatosLimpios[[#This Row],[Paises]], TablaRegiones[],2,FALSE), "Otra")</f>
        <v>Europa</v>
      </c>
      <c r="E1982" s="2">
        <v>2022</v>
      </c>
      <c r="F1982" s="3" t="s">
        <v>50</v>
      </c>
      <c r="G1982" s="2">
        <f xml:space="preserve"> 2025 -DatosLimpios[[#This Row],[Year]]</f>
        <v>3</v>
      </c>
      <c r="H1982" s="1" t="str">
        <f>IF(TRIM(DatosLimpios[[#This Row],[Attack Type]])="","Unknown",PROPER(TRIM(LOWER(DatosLimpios[[#This Row],[Attack Type]]))))</f>
        <v>Phishing</v>
      </c>
      <c r="I1982" s="3" t="s">
        <v>27</v>
      </c>
      <c r="J198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82" s="11">
        <v>628</v>
      </c>
      <c r="L1982" s="11">
        <f>IF(DatosLimpios[[#This Row],[Financial Loss (in Million $) ]]="",0,ABS(DatosLimpios[[#This Row],[Financial Loss (in Million $) ]]))*1000</f>
        <v>628000</v>
      </c>
      <c r="M1982" s="11" t="str">
        <f>IF(DatosLimpios[[#This Row],[Perdida economica UNK]]&gt;4000000,"Alta", IF(DatosLimpios[[#This Row],[Perdida economica UNK]]&gt;100000,"Media", "Baja"))</f>
        <v>Media</v>
      </c>
      <c r="N1982" s="18" t="s">
        <v>2030</v>
      </c>
      <c r="O1982" s="3" t="s">
        <v>14</v>
      </c>
      <c r="P1982" s="2">
        <f>IF(DatosLimpios[[#This Row],[Number of Affected Users]]="six hundred",600,VALUE(DatosLimpios[[#This Row],[Number of Affected Users]]))</f>
        <v>758516</v>
      </c>
      <c r="Q1982" s="2">
        <f>IF(DatosLimpios[[#This Row],[Number of Affected Users]]="six hundred",600,VALUE(DatosLimpios[[#This Row],[Number of Affected Users]]))</f>
        <v>758516</v>
      </c>
      <c r="R1982" s="11">
        <f>DatosLimpios[[#This Row],[Perdida economica UNK]] /DatosLimpios[[#This Row],[Nº de Usuarios Afectados]]</f>
        <v>0.82793243649441806</v>
      </c>
      <c r="S1982" s="11" t="str">
        <f>IF(DatosLimpios[[#This Row],[Perdida $ por Usuario]]&gt;100, "Grave",IF(DatosLimpios[[#This Row],[Perdida $ por Usuario]]&gt;40, "Moderada","Leve"))</f>
        <v>Leve</v>
      </c>
      <c r="T1982" s="1" t="str">
        <f t="shared" si="31"/>
        <v>Hacker Group</v>
      </c>
      <c r="U1982" s="3" t="s">
        <v>52</v>
      </c>
      <c r="V1982" s="3" t="s">
        <v>16</v>
      </c>
      <c r="W1982" s="2">
        <v>16</v>
      </c>
      <c r="X1982" s="2" t="str">
        <f>IF(DatosLimpios[[#This Row],[Incident Resolution Time (in Hours)]]&gt;50,"Tardia",IF(DatosLimpios[[#This Row],[Incident Resolution Time (in Hours)]]&gt;20,"Media","Rapida" ))</f>
        <v>Rapida</v>
      </c>
    </row>
    <row r="1983" spans="1:24" x14ac:dyDescent="0.25">
      <c r="A1983" s="2">
        <v>1997</v>
      </c>
      <c r="B1983" s="3" t="s">
        <v>58</v>
      </c>
      <c r="C19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83" s="1" t="str">
        <f>IFERROR(VLOOKUP(DatosLimpios[[#This Row],[Paises]], TablaRegiones[],2,FALSE), "Otra")</f>
        <v>Oceanía</v>
      </c>
      <c r="E1983" s="2">
        <v>2018</v>
      </c>
      <c r="F1983" s="3" t="s">
        <v>50</v>
      </c>
      <c r="G1983" s="2">
        <f xml:space="preserve"> 2025 -DatosLimpios[[#This Row],[Year]]</f>
        <v>7</v>
      </c>
      <c r="H1983" s="1" t="str">
        <f>IF(TRIM(DatosLimpios[[#This Row],[Attack Type]])="","Unknown",PROPER(TRIM(LOWER(DatosLimpios[[#This Row],[Attack Type]]))))</f>
        <v>Phishing</v>
      </c>
      <c r="I1983" s="3" t="s">
        <v>12</v>
      </c>
      <c r="J198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83" s="11">
        <v>8218</v>
      </c>
      <c r="L1983" s="11">
        <f>IF(DatosLimpios[[#This Row],[Financial Loss (in Million $) ]]="",0,ABS(DatosLimpios[[#This Row],[Financial Loss (in Million $) ]]))*1000</f>
        <v>8218000</v>
      </c>
      <c r="M1983" s="11" t="str">
        <f>IF(DatosLimpios[[#This Row],[Perdida economica UNK]]&gt;4000000,"Alta", IF(DatosLimpios[[#This Row],[Perdida economica UNK]]&gt;100000,"Media", "Baja"))</f>
        <v>Alta</v>
      </c>
      <c r="N1983" s="18" t="s">
        <v>2031</v>
      </c>
      <c r="O1983" s="3" t="s">
        <v>36</v>
      </c>
      <c r="P1983" s="2">
        <f>IF(DatosLimpios[[#This Row],[Number of Affected Users]]="six hundred",600,VALUE(DatosLimpios[[#This Row],[Number of Affected Users]]))</f>
        <v>943662</v>
      </c>
      <c r="Q1983" s="2">
        <f>IF(DatosLimpios[[#This Row],[Number of Affected Users]]="six hundred",600,VALUE(DatosLimpios[[#This Row],[Number of Affected Users]]))</f>
        <v>943662</v>
      </c>
      <c r="R1983" s="11">
        <f>DatosLimpios[[#This Row],[Perdida economica UNK]] /DatosLimpios[[#This Row],[Nº de Usuarios Afectados]]</f>
        <v>8.708626605712638</v>
      </c>
      <c r="S1983" s="11" t="str">
        <f>IF(DatosLimpios[[#This Row],[Perdida $ por Usuario]]&gt;100, "Grave",IF(DatosLimpios[[#This Row],[Perdida $ por Usuario]]&gt;40, "Moderada","Leve"))</f>
        <v>Leve</v>
      </c>
      <c r="T1983" s="1" t="str">
        <f t="shared" si="31"/>
        <v>Unknown</v>
      </c>
      <c r="U1983" s="3" t="s">
        <v>25</v>
      </c>
      <c r="V1983" s="3" t="s">
        <v>37</v>
      </c>
      <c r="W1983" s="2">
        <v>47</v>
      </c>
      <c r="X1983" s="2" t="str">
        <f>IF(DatosLimpios[[#This Row],[Incident Resolution Time (in Hours)]]&gt;50,"Tardia",IF(DatosLimpios[[#This Row],[Incident Resolution Time (in Hours)]]&gt;20,"Media","Rapida" ))</f>
        <v>Media</v>
      </c>
    </row>
    <row r="1984" spans="1:24" x14ac:dyDescent="0.25">
      <c r="A1984" s="2">
        <v>1998</v>
      </c>
      <c r="B1984" s="3" t="s">
        <v>32</v>
      </c>
      <c r="C19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84" s="1" t="str">
        <f>IFERROR(VLOOKUP(DatosLimpios[[#This Row],[Paises]], TablaRegiones[],2,FALSE), "Otra")</f>
        <v>Europa</v>
      </c>
      <c r="E1984" s="2">
        <v>2019</v>
      </c>
      <c r="F1984" s="3" t="s">
        <v>17</v>
      </c>
      <c r="G1984" s="2">
        <f xml:space="preserve"> 2025 -DatosLimpios[[#This Row],[Year]]</f>
        <v>6</v>
      </c>
      <c r="H1984" s="1" t="str">
        <f>IF(TRIM(DatosLimpios[[#This Row],[Attack Type]])="","Unknown",PROPER(TRIM(LOWER(DatosLimpios[[#This Row],[Attack Type]]))))</f>
        <v>Ransomware</v>
      </c>
      <c r="I1984" s="3" t="s">
        <v>69</v>
      </c>
      <c r="J198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984" s="11">
        <v>993</v>
      </c>
      <c r="L1984" s="11">
        <f>IF(DatosLimpios[[#This Row],[Financial Loss (in Million $) ]]="",0,ABS(DatosLimpios[[#This Row],[Financial Loss (in Million $) ]]))*1000</f>
        <v>993000</v>
      </c>
      <c r="M1984" s="11" t="str">
        <f>IF(DatosLimpios[[#This Row],[Perdida economica UNK]]&gt;4000000,"Alta", IF(DatosLimpios[[#This Row],[Perdida economica UNK]]&gt;100000,"Media", "Baja"))</f>
        <v>Media</v>
      </c>
      <c r="N1984" s="18" t="s">
        <v>2032</v>
      </c>
      <c r="O1984" s="3" t="s">
        <v>14</v>
      </c>
      <c r="P1984" s="2">
        <f>IF(DatosLimpios[[#This Row],[Number of Affected Users]]="six hundred",600,VALUE(DatosLimpios[[#This Row],[Number of Affected Users]]))</f>
        <v>257068</v>
      </c>
      <c r="Q1984" s="2">
        <f>IF(DatosLimpios[[#This Row],[Number of Affected Users]]="six hundred",600,VALUE(DatosLimpios[[#This Row],[Number of Affected Users]]))</f>
        <v>257068</v>
      </c>
      <c r="R1984" s="11">
        <f>DatosLimpios[[#This Row],[Perdida economica UNK]] /DatosLimpios[[#This Row],[Nº de Usuarios Afectados]]</f>
        <v>3.8627911680956011</v>
      </c>
      <c r="S1984" s="11" t="str">
        <f>IF(DatosLimpios[[#This Row],[Perdida $ por Usuario]]&gt;100, "Grave",IF(DatosLimpios[[#This Row],[Perdida $ por Usuario]]&gt;40, "Moderada","Leve"))</f>
        <v>Leve</v>
      </c>
      <c r="T1984" s="1" t="str">
        <f t="shared" si="31"/>
        <v>Hacker Group</v>
      </c>
      <c r="U1984" s="3" t="s">
        <v>34</v>
      </c>
      <c r="V1984" s="3" t="s">
        <v>31</v>
      </c>
      <c r="W1984" s="2">
        <v>17</v>
      </c>
      <c r="X1984" s="2" t="str">
        <f>IF(DatosLimpios[[#This Row],[Incident Resolution Time (in Hours)]]&gt;50,"Tardia",IF(DatosLimpios[[#This Row],[Incident Resolution Time (in Hours)]]&gt;20,"Media","Rapida" ))</f>
        <v>Rapida</v>
      </c>
    </row>
    <row r="1985" spans="1:24" x14ac:dyDescent="0.25">
      <c r="A1985" s="2">
        <v>1999</v>
      </c>
      <c r="B1985" s="3" t="s">
        <v>87</v>
      </c>
      <c r="C19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985" s="1" t="str">
        <f>IFERROR(VLOOKUP(DatosLimpios[[#This Row],[Paises]], TablaRegiones[],2,FALSE), "Otra")</f>
        <v>América</v>
      </c>
      <c r="E1985" s="2">
        <v>2015</v>
      </c>
      <c r="F1985" s="3" t="s">
        <v>39</v>
      </c>
      <c r="G1985" s="2">
        <f xml:space="preserve"> 2025 -DatosLimpios[[#This Row],[Year]]</f>
        <v>10</v>
      </c>
      <c r="H1985" s="1" t="str">
        <f>IF(TRIM(DatosLimpios[[#This Row],[Attack Type]])="","Unknown",PROPER(TRIM(LOWER(DatosLimpios[[#This Row],[Attack Type]]))))</f>
        <v>Ddos</v>
      </c>
      <c r="I1985" s="3" t="s">
        <v>12</v>
      </c>
      <c r="J198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85" s="11">
        <v>6604</v>
      </c>
      <c r="L1985" s="11">
        <f>IF(DatosLimpios[[#This Row],[Financial Loss (in Million $) ]]="",0,ABS(DatosLimpios[[#This Row],[Financial Loss (in Million $) ]]))*1000</f>
        <v>6604000</v>
      </c>
      <c r="M1985" s="11" t="str">
        <f>IF(DatosLimpios[[#This Row],[Perdida economica UNK]]&gt;4000000,"Alta", IF(DatosLimpios[[#This Row],[Perdida economica UNK]]&gt;100000,"Media", "Baja"))</f>
        <v>Alta</v>
      </c>
      <c r="N1985" s="18" t="s">
        <v>2033</v>
      </c>
      <c r="O1985" s="3" t="s">
        <v>33</v>
      </c>
      <c r="P1985" s="2">
        <f>IF(DatosLimpios[[#This Row],[Number of Affected Users]]="six hundred",600,VALUE(DatosLimpios[[#This Row],[Number of Affected Users]]))</f>
        <v>75167</v>
      </c>
      <c r="Q1985" s="2">
        <f>IF(DatosLimpios[[#This Row],[Number of Affected Users]]="six hundred",600,VALUE(DatosLimpios[[#This Row],[Number of Affected Users]]))</f>
        <v>75167</v>
      </c>
      <c r="R1985" s="11">
        <f>DatosLimpios[[#This Row],[Perdida economica UNK]] /DatosLimpios[[#This Row],[Nº de Usuarios Afectados]]</f>
        <v>87.857703513509918</v>
      </c>
      <c r="S1985" s="11" t="str">
        <f>IF(DatosLimpios[[#This Row],[Perdida $ por Usuario]]&gt;100, "Grave",IF(DatosLimpios[[#This Row],[Perdida $ por Usuario]]&gt;40, "Moderada","Leve"))</f>
        <v>Moderada</v>
      </c>
      <c r="T1985" s="1" t="str">
        <f t="shared" si="31"/>
        <v>Insider</v>
      </c>
      <c r="U1985" s="3" t="s">
        <v>15</v>
      </c>
      <c r="V1985" s="3" t="s">
        <v>16</v>
      </c>
      <c r="W1985" s="2">
        <v>13</v>
      </c>
      <c r="X1985" s="2" t="str">
        <f>IF(DatosLimpios[[#This Row],[Incident Resolution Time (in Hours)]]&gt;50,"Tardia",IF(DatosLimpios[[#This Row],[Incident Resolution Time (in Hours)]]&gt;20,"Media","Rapida" ))</f>
        <v>Rapida</v>
      </c>
    </row>
    <row r="1986" spans="1:24" x14ac:dyDescent="0.25">
      <c r="A1986" s="2">
        <v>2000</v>
      </c>
      <c r="B1986" s="3" t="s">
        <v>32</v>
      </c>
      <c r="C19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1986" s="1" t="str">
        <f>IFERROR(VLOOKUP(DatosLimpios[[#This Row],[Paises]], TablaRegiones[],2,FALSE), "Otra")</f>
        <v>Europa</v>
      </c>
      <c r="E1986" s="2">
        <v>2017</v>
      </c>
      <c r="F1986" s="3" t="s">
        <v>42</v>
      </c>
      <c r="G1986" s="2">
        <f xml:space="preserve"> 2025 -DatosLimpios[[#This Row],[Year]]</f>
        <v>8</v>
      </c>
      <c r="H1986" s="1" t="str">
        <f>IF(TRIM(DatosLimpios[[#This Row],[Attack Type]])="","Unknown",PROPER(TRIM(LOWER(DatosLimpios[[#This Row],[Attack Type]]))))</f>
        <v>Sql Injection</v>
      </c>
      <c r="I1986" s="3" t="s">
        <v>18</v>
      </c>
      <c r="J198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86" s="11">
        <v>8818</v>
      </c>
      <c r="L1986" s="11">
        <f>IF(DatosLimpios[[#This Row],[Financial Loss (in Million $) ]]="",0,ABS(DatosLimpios[[#This Row],[Financial Loss (in Million $) ]]))*1000</f>
        <v>8818000</v>
      </c>
      <c r="M1986" s="11" t="str">
        <f>IF(DatosLimpios[[#This Row],[Perdida economica UNK]]&gt;4000000,"Alta", IF(DatosLimpios[[#This Row],[Perdida economica UNK]]&gt;100000,"Media", "Baja"))</f>
        <v>Alta</v>
      </c>
      <c r="N1986" s="18" t="s">
        <v>2034</v>
      </c>
      <c r="O1986" s="3" t="s">
        <v>33</v>
      </c>
      <c r="P1986" s="2">
        <f>IF(DatosLimpios[[#This Row],[Number of Affected Users]]="six hundred",600,VALUE(DatosLimpios[[#This Row],[Number of Affected Users]]))</f>
        <v>3200</v>
      </c>
      <c r="Q1986" s="2">
        <f>IF(DatosLimpios[[#This Row],[Number of Affected Users]]="six hundred",600,VALUE(DatosLimpios[[#This Row],[Number of Affected Users]]))</f>
        <v>3200</v>
      </c>
      <c r="R1986" s="11">
        <f>DatosLimpios[[#This Row],[Perdida economica UNK]] /DatosLimpios[[#This Row],[Nº de Usuarios Afectados]]</f>
        <v>2755.625</v>
      </c>
      <c r="S1986" s="11" t="str">
        <f>IF(DatosLimpios[[#This Row],[Perdida $ por Usuario]]&gt;100, "Grave",IF(DatosLimpios[[#This Row],[Perdida $ por Usuario]]&gt;40, "Moderada","Leve"))</f>
        <v>Grave</v>
      </c>
      <c r="T1986" s="1" t="str">
        <f t="shared" si="31"/>
        <v>Insider</v>
      </c>
      <c r="U1986" s="3" t="s">
        <v>25</v>
      </c>
      <c r="V1986" s="3" t="s">
        <v>31</v>
      </c>
      <c r="W1986" s="2">
        <v>43</v>
      </c>
      <c r="X1986" s="2" t="str">
        <f>IF(DatosLimpios[[#This Row],[Incident Resolution Time (in Hours)]]&gt;50,"Tardia",IF(DatosLimpios[[#This Row],[Incident Resolution Time (in Hours)]]&gt;20,"Media","Rapida" ))</f>
        <v>Media</v>
      </c>
    </row>
    <row r="1987" spans="1:24" x14ac:dyDescent="0.25">
      <c r="A1987" s="2">
        <v>2001</v>
      </c>
      <c r="B1987" s="3" t="s">
        <v>71</v>
      </c>
      <c r="C19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87" s="1" t="str">
        <f>IFERROR(VLOOKUP(DatosLimpios[[#This Row],[Paises]], TablaRegiones[],2,FALSE), "Otra")</f>
        <v>Asia</v>
      </c>
      <c r="E1987" s="2">
        <v>2018</v>
      </c>
      <c r="F1987" s="3" t="s">
        <v>17</v>
      </c>
      <c r="G1987" s="2">
        <f xml:space="preserve"> 2025 -DatosLimpios[[#This Row],[Year]]</f>
        <v>7</v>
      </c>
      <c r="H1987" s="1" t="str">
        <f>IF(TRIM(DatosLimpios[[#This Row],[Attack Type]])="","Unknown",PROPER(TRIM(LOWER(DatosLimpios[[#This Row],[Attack Type]]))))</f>
        <v>Ransomware</v>
      </c>
      <c r="I1987" s="3" t="s">
        <v>23</v>
      </c>
      <c r="J198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1987" s="11">
        <v>6082</v>
      </c>
      <c r="L1987" s="11">
        <f>IF(DatosLimpios[[#This Row],[Financial Loss (in Million $) ]]="",0,ABS(DatosLimpios[[#This Row],[Financial Loss (in Million $) ]]))*1000</f>
        <v>6082000</v>
      </c>
      <c r="M1987" s="11" t="str">
        <f>IF(DatosLimpios[[#This Row],[Perdida economica UNK]]&gt;4000000,"Alta", IF(DatosLimpios[[#This Row],[Perdida economica UNK]]&gt;100000,"Media", "Baja"))</f>
        <v>Alta</v>
      </c>
      <c r="N1987" s="18" t="s">
        <v>2035</v>
      </c>
      <c r="O1987" s="3" t="s">
        <v>36</v>
      </c>
      <c r="P1987" s="2">
        <f>IF(DatosLimpios[[#This Row],[Number of Affected Users]]="six hundred",600,VALUE(DatosLimpios[[#This Row],[Number of Affected Users]]))</f>
        <v>917016</v>
      </c>
      <c r="Q1987" s="2">
        <f>IF(DatosLimpios[[#This Row],[Number of Affected Users]]="six hundred",600,VALUE(DatosLimpios[[#This Row],[Number of Affected Users]]))</f>
        <v>917016</v>
      </c>
      <c r="R1987" s="11">
        <f>DatosLimpios[[#This Row],[Perdida economica UNK]] /DatosLimpios[[#This Row],[Nº de Usuarios Afectados]]</f>
        <v>6.6323815505945367</v>
      </c>
      <c r="S1987" s="11" t="str">
        <f>IF(DatosLimpios[[#This Row],[Perdida $ por Usuario]]&gt;100, "Grave",IF(DatosLimpios[[#This Row],[Perdida $ por Usuario]]&gt;40, "Moderada","Leve"))</f>
        <v>Leve</v>
      </c>
      <c r="T1987" s="1" t="str">
        <f t="shared" si="31"/>
        <v>Unknown</v>
      </c>
      <c r="U1987" s="3" t="s">
        <v>25</v>
      </c>
      <c r="V1987" s="3" t="s">
        <v>16</v>
      </c>
      <c r="W1987" s="2">
        <v>39</v>
      </c>
      <c r="X1987" s="2" t="str">
        <f>IF(DatosLimpios[[#This Row],[Incident Resolution Time (in Hours)]]&gt;50,"Tardia",IF(DatosLimpios[[#This Row],[Incident Resolution Time (in Hours)]]&gt;20,"Media","Rapida" ))</f>
        <v>Media</v>
      </c>
    </row>
    <row r="1988" spans="1:24" x14ac:dyDescent="0.25">
      <c r="A1988" s="2">
        <v>2002</v>
      </c>
      <c r="B1988" s="3" t="s">
        <v>26</v>
      </c>
      <c r="C19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88" s="1" t="str">
        <f>IFERROR(VLOOKUP(DatosLimpios[[#This Row],[Paises]], TablaRegiones[],2,FALSE), "Otra")</f>
        <v>Europa</v>
      </c>
      <c r="E1988" s="2">
        <v>2020</v>
      </c>
      <c r="F1988" s="3" t="s">
        <v>42</v>
      </c>
      <c r="G1988" s="2">
        <f xml:space="preserve"> 2025 -DatosLimpios[[#This Row],[Year]]</f>
        <v>5</v>
      </c>
      <c r="H1988" s="1" t="str">
        <f>IF(TRIM(DatosLimpios[[#This Row],[Attack Type]])="","Unknown",PROPER(TRIM(LOWER(DatosLimpios[[#This Row],[Attack Type]]))))</f>
        <v>Sql Injection</v>
      </c>
      <c r="I1988" s="3" t="s">
        <v>46</v>
      </c>
      <c r="J198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88" s="11">
        <v>4031</v>
      </c>
      <c r="L1988" s="11">
        <f>IF(DatosLimpios[[#This Row],[Financial Loss (in Million $) ]]="",0,ABS(DatosLimpios[[#This Row],[Financial Loss (in Million $) ]]))*1000</f>
        <v>4031000</v>
      </c>
      <c r="M1988" s="11" t="str">
        <f>IF(DatosLimpios[[#This Row],[Perdida economica UNK]]&gt;4000000,"Alta", IF(DatosLimpios[[#This Row],[Perdida economica UNK]]&gt;100000,"Media", "Baja"))</f>
        <v>Alta</v>
      </c>
      <c r="N1988" s="18" t="s">
        <v>2036</v>
      </c>
      <c r="O1988" s="3" t="s">
        <v>14</v>
      </c>
      <c r="P1988" s="2">
        <f>IF(DatosLimpios[[#This Row],[Number of Affected Users]]="six hundred",600,VALUE(DatosLimpios[[#This Row],[Number of Affected Users]]))</f>
        <v>760892</v>
      </c>
      <c r="Q1988" s="2">
        <f>IF(DatosLimpios[[#This Row],[Number of Affected Users]]="six hundred",600,VALUE(DatosLimpios[[#This Row],[Number of Affected Users]]))</f>
        <v>760892</v>
      </c>
      <c r="R1988" s="11">
        <f>DatosLimpios[[#This Row],[Perdida economica UNK]] /DatosLimpios[[#This Row],[Nº de Usuarios Afectados]]</f>
        <v>5.2977295069471095</v>
      </c>
      <c r="S1988" s="11" t="str">
        <f>IF(DatosLimpios[[#This Row],[Perdida $ por Usuario]]&gt;100, "Grave",IF(DatosLimpios[[#This Row],[Perdida $ por Usuario]]&gt;40, "Moderada","Leve"))</f>
        <v>Leve</v>
      </c>
      <c r="T1988" s="1" t="str">
        <f t="shared" si="31"/>
        <v>Hacker Group</v>
      </c>
      <c r="U1988" s="3" t="s">
        <v>52</v>
      </c>
      <c r="V1988" s="3" t="s">
        <v>16</v>
      </c>
      <c r="W1988" s="2">
        <v>22</v>
      </c>
      <c r="X1988" s="2" t="str">
        <f>IF(DatosLimpios[[#This Row],[Incident Resolution Time (in Hours)]]&gt;50,"Tardia",IF(DatosLimpios[[#This Row],[Incident Resolution Time (in Hours)]]&gt;20,"Media","Rapida" ))</f>
        <v>Media</v>
      </c>
    </row>
    <row r="1989" spans="1:24" x14ac:dyDescent="0.25">
      <c r="A1989" s="2">
        <v>2003</v>
      </c>
      <c r="B1989" s="3" t="s">
        <v>26</v>
      </c>
      <c r="C19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89" s="1" t="str">
        <f>IFERROR(VLOOKUP(DatosLimpios[[#This Row],[Paises]], TablaRegiones[],2,FALSE), "Otra")</f>
        <v>Europa</v>
      </c>
      <c r="E1989" s="2">
        <v>2021</v>
      </c>
      <c r="F1989" s="3" t="s">
        <v>42</v>
      </c>
      <c r="G1989" s="2">
        <f xml:space="preserve"> 2025 -DatosLimpios[[#This Row],[Year]]</f>
        <v>4</v>
      </c>
      <c r="H1989" s="1" t="str">
        <f>IF(TRIM(DatosLimpios[[#This Row],[Attack Type]])="","Unknown",PROPER(TRIM(LOWER(DatosLimpios[[#This Row],[Attack Type]]))))</f>
        <v>Sql Injection</v>
      </c>
      <c r="I1989" s="3" t="s">
        <v>27</v>
      </c>
      <c r="J198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89" s="11">
        <v>147</v>
      </c>
      <c r="L1989" s="11">
        <f>IF(DatosLimpios[[#This Row],[Financial Loss (in Million $) ]]="",0,ABS(DatosLimpios[[#This Row],[Financial Loss (in Million $) ]]))*1000</f>
        <v>147000</v>
      </c>
      <c r="M1989" s="11" t="str">
        <f>IF(DatosLimpios[[#This Row],[Perdida economica UNK]]&gt;4000000,"Alta", IF(DatosLimpios[[#This Row],[Perdida economica UNK]]&gt;100000,"Media", "Baja"))</f>
        <v>Media</v>
      </c>
      <c r="N1989" s="18" t="s">
        <v>2037</v>
      </c>
      <c r="O1989" s="3" t="s">
        <v>36</v>
      </c>
      <c r="P1989" s="2">
        <f>IF(DatosLimpios[[#This Row],[Number of Affected Users]]="six hundred",600,VALUE(DatosLimpios[[#This Row],[Number of Affected Users]]))</f>
        <v>204624</v>
      </c>
      <c r="Q1989" s="2">
        <f>IF(DatosLimpios[[#This Row],[Number of Affected Users]]="six hundred",600,VALUE(DatosLimpios[[#This Row],[Number of Affected Users]]))</f>
        <v>204624</v>
      </c>
      <c r="R1989" s="11">
        <f>DatosLimpios[[#This Row],[Perdida economica UNK]] /DatosLimpios[[#This Row],[Nº de Usuarios Afectados]]</f>
        <v>0.7183908045977011</v>
      </c>
      <c r="S1989" s="11" t="str">
        <f>IF(DatosLimpios[[#This Row],[Perdida $ por Usuario]]&gt;100, "Grave",IF(DatosLimpios[[#This Row],[Perdida $ por Usuario]]&gt;40, "Moderada","Leve"))</f>
        <v>Leve</v>
      </c>
      <c r="T1989" s="1" t="str">
        <f t="shared" si="31"/>
        <v>Unknown</v>
      </c>
      <c r="U1989" s="3" t="s">
        <v>15</v>
      </c>
      <c r="V1989" s="3" t="s">
        <v>16</v>
      </c>
      <c r="W1989" s="2">
        <v>33</v>
      </c>
      <c r="X1989" s="2" t="str">
        <f>IF(DatosLimpios[[#This Row],[Incident Resolution Time (in Hours)]]&gt;50,"Tardia",IF(DatosLimpios[[#This Row],[Incident Resolution Time (in Hours)]]&gt;20,"Media","Rapida" ))</f>
        <v>Media</v>
      </c>
    </row>
    <row r="1990" spans="1:24" x14ac:dyDescent="0.25">
      <c r="A1990" s="2">
        <v>2004</v>
      </c>
      <c r="B1990" s="3" t="s">
        <v>45</v>
      </c>
      <c r="C19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1990" s="1" t="str">
        <f>IFERROR(VLOOKUP(DatosLimpios[[#This Row],[Paises]], TablaRegiones[],2,FALSE), "Otra")</f>
        <v>Asia</v>
      </c>
      <c r="E1990" s="2">
        <v>2020</v>
      </c>
      <c r="F1990" s="3" t="s">
        <v>39</v>
      </c>
      <c r="G1990" s="2">
        <f xml:space="preserve"> 2025 -DatosLimpios[[#This Row],[Year]]</f>
        <v>5</v>
      </c>
      <c r="H1990" s="1" t="str">
        <f>IF(TRIM(DatosLimpios[[#This Row],[Attack Type]])="","Unknown",PROPER(TRIM(LOWER(DatosLimpios[[#This Row],[Attack Type]]))))</f>
        <v>Ddos</v>
      </c>
      <c r="I1990" s="3" t="s">
        <v>47</v>
      </c>
      <c r="J199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90" s="11">
        <v>1665</v>
      </c>
      <c r="L1990" s="11">
        <f>IF(DatosLimpios[[#This Row],[Financial Loss (in Million $) ]]="",0,ABS(DatosLimpios[[#This Row],[Financial Loss (in Million $) ]]))*1000</f>
        <v>1665000</v>
      </c>
      <c r="M1990" s="11" t="str">
        <f>IF(DatosLimpios[[#This Row],[Perdida economica UNK]]&gt;4000000,"Alta", IF(DatosLimpios[[#This Row],[Perdida economica UNK]]&gt;100000,"Media", "Baja"))</f>
        <v>Media</v>
      </c>
      <c r="N1990" s="18" t="s">
        <v>2038</v>
      </c>
      <c r="O1990" s="3" t="s">
        <v>33</v>
      </c>
      <c r="P1990" s="2">
        <f>IF(DatosLimpios[[#This Row],[Number of Affected Users]]="six hundred",600,VALUE(DatosLimpios[[#This Row],[Number of Affected Users]]))</f>
        <v>324899</v>
      </c>
      <c r="Q1990" s="2">
        <f>IF(DatosLimpios[[#This Row],[Number of Affected Users]]="six hundred",600,VALUE(DatosLimpios[[#This Row],[Number of Affected Users]]))</f>
        <v>324899</v>
      </c>
      <c r="R1990" s="11">
        <f>DatosLimpios[[#This Row],[Perdida economica UNK]] /DatosLimpios[[#This Row],[Nº de Usuarios Afectados]]</f>
        <v>5.1246695126793247</v>
      </c>
      <c r="S1990" s="11" t="str">
        <f>IF(DatosLimpios[[#This Row],[Perdida $ por Usuario]]&gt;100, "Grave",IF(DatosLimpios[[#This Row],[Perdida $ por Usuario]]&gt;40, "Moderada","Leve"))</f>
        <v>Leve</v>
      </c>
      <c r="T1990" s="1" t="str">
        <f t="shared" si="31"/>
        <v>Insider</v>
      </c>
      <c r="U1990" s="3" t="s">
        <v>15</v>
      </c>
      <c r="V1990" s="3" t="s">
        <v>49</v>
      </c>
      <c r="W1990" s="2">
        <v>57</v>
      </c>
      <c r="X1990" s="2" t="str">
        <f>IF(DatosLimpios[[#This Row],[Incident Resolution Time (in Hours)]]&gt;50,"Tardia",IF(DatosLimpios[[#This Row],[Incident Resolution Time (in Hours)]]&gt;20,"Media","Rapida" ))</f>
        <v>Tardia</v>
      </c>
    </row>
    <row r="1991" spans="1:24" x14ac:dyDescent="0.25">
      <c r="A1991" s="2">
        <v>2005</v>
      </c>
      <c r="B1991" s="3" t="s">
        <v>58</v>
      </c>
      <c r="C19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91" s="1" t="str">
        <f>IFERROR(VLOOKUP(DatosLimpios[[#This Row],[Paises]], TablaRegiones[],2,FALSE), "Otra")</f>
        <v>Oceanía</v>
      </c>
      <c r="E1991" s="2">
        <v>2023</v>
      </c>
      <c r="F1991" s="3" t="s">
        <v>17</v>
      </c>
      <c r="G1991" s="2">
        <f xml:space="preserve"> 2025 -DatosLimpios[[#This Row],[Year]]</f>
        <v>2</v>
      </c>
      <c r="H1991" s="1" t="str">
        <f>IF(TRIM(DatosLimpios[[#This Row],[Attack Type]])="","Unknown",PROPER(TRIM(LOWER(DatosLimpios[[#This Row],[Attack Type]]))))</f>
        <v>Ransomware</v>
      </c>
      <c r="I1991" s="3" t="s">
        <v>69</v>
      </c>
      <c r="J199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991" s="11">
        <v>9644</v>
      </c>
      <c r="L1991" s="11">
        <f>IF(DatosLimpios[[#This Row],[Financial Loss (in Million $) ]]="",0,ABS(DatosLimpios[[#This Row],[Financial Loss (in Million $) ]]))*1000</f>
        <v>9644000</v>
      </c>
      <c r="M1991" s="11" t="str">
        <f>IF(DatosLimpios[[#This Row],[Perdida economica UNK]]&gt;4000000,"Alta", IF(DatosLimpios[[#This Row],[Perdida economica UNK]]&gt;100000,"Media", "Baja"))</f>
        <v>Alta</v>
      </c>
      <c r="N1991" s="18" t="s">
        <v>2039</v>
      </c>
      <c r="O1991" s="3" t="s">
        <v>36</v>
      </c>
      <c r="P1991" s="2">
        <f>IF(DatosLimpios[[#This Row],[Number of Affected Users]]="six hundred",600,VALUE(DatosLimpios[[#This Row],[Number of Affected Users]]))</f>
        <v>472878</v>
      </c>
      <c r="Q1991" s="2">
        <f>IF(DatosLimpios[[#This Row],[Number of Affected Users]]="six hundred",600,VALUE(DatosLimpios[[#This Row],[Number of Affected Users]]))</f>
        <v>472878</v>
      </c>
      <c r="R1991" s="11">
        <f>DatosLimpios[[#This Row],[Perdida economica UNK]] /DatosLimpios[[#This Row],[Nº de Usuarios Afectados]]</f>
        <v>20.394266597304167</v>
      </c>
      <c r="S1991" s="11" t="str">
        <f>IF(DatosLimpios[[#This Row],[Perdida $ por Usuario]]&gt;100, "Grave",IF(DatosLimpios[[#This Row],[Perdida $ por Usuario]]&gt;40, "Moderada","Leve"))</f>
        <v>Leve</v>
      </c>
      <c r="T1991" s="1" t="str">
        <f t="shared" si="31"/>
        <v>Unknown</v>
      </c>
      <c r="U1991" s="3" t="s">
        <v>34</v>
      </c>
      <c r="V1991" s="3" t="s">
        <v>49</v>
      </c>
      <c r="W1991" s="2">
        <v>37</v>
      </c>
      <c r="X1991" s="2" t="str">
        <f>IF(DatosLimpios[[#This Row],[Incident Resolution Time (in Hours)]]&gt;50,"Tardia",IF(DatosLimpios[[#This Row],[Incident Resolution Time (in Hours)]]&gt;20,"Media","Rapida" ))</f>
        <v>Media</v>
      </c>
    </row>
    <row r="1992" spans="1:24" x14ac:dyDescent="0.25">
      <c r="A1992" s="2">
        <v>2006</v>
      </c>
      <c r="B1992" s="3" t="s">
        <v>41</v>
      </c>
      <c r="C19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1992" s="1" t="str">
        <f>IFERROR(VLOOKUP(DatosLimpios[[#This Row],[Paises]], TablaRegiones[],2,FALSE), "Otra")</f>
        <v>Europa</v>
      </c>
      <c r="E1992" s="2">
        <v>2022</v>
      </c>
      <c r="F1992" s="3" t="s">
        <v>63</v>
      </c>
      <c r="G1992" s="2">
        <f xml:space="preserve"> 2025 -DatosLimpios[[#This Row],[Year]]</f>
        <v>3</v>
      </c>
      <c r="H1992" s="1" t="str">
        <f>IF(TRIM(DatosLimpios[[#This Row],[Attack Type]])="","Unknown",PROPER(TRIM(LOWER(DatosLimpios[[#This Row],[Attack Type]]))))</f>
        <v>Malware</v>
      </c>
      <c r="I1992" s="3" t="s">
        <v>18</v>
      </c>
      <c r="J199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92" s="11">
        <v>1377</v>
      </c>
      <c r="L1992" s="11">
        <f>IF(DatosLimpios[[#This Row],[Financial Loss (in Million $) ]]="",0,ABS(DatosLimpios[[#This Row],[Financial Loss (in Million $) ]]))*1000</f>
        <v>1377000</v>
      </c>
      <c r="M1992" s="11" t="str">
        <f>IF(DatosLimpios[[#This Row],[Perdida economica UNK]]&gt;4000000,"Alta", IF(DatosLimpios[[#This Row],[Perdida economica UNK]]&gt;100000,"Media", "Baja"))</f>
        <v>Media</v>
      </c>
      <c r="N1992" s="18" t="s">
        <v>2040</v>
      </c>
      <c r="O1992" s="3" t="s">
        <v>29</v>
      </c>
      <c r="P1992" s="2">
        <f>IF(DatosLimpios[[#This Row],[Number of Affected Users]]="six hundred",600,VALUE(DatosLimpios[[#This Row],[Number of Affected Users]]))</f>
        <v>804221</v>
      </c>
      <c r="Q1992" s="2">
        <f>IF(DatosLimpios[[#This Row],[Number of Affected Users]]="six hundred",600,VALUE(DatosLimpios[[#This Row],[Number of Affected Users]]))</f>
        <v>804221</v>
      </c>
      <c r="R1992" s="11">
        <f>DatosLimpios[[#This Row],[Perdida economica UNK]] /DatosLimpios[[#This Row],[Nº de Usuarios Afectados]]</f>
        <v>1.7122159207481527</v>
      </c>
      <c r="S1992" s="11" t="str">
        <f>IF(DatosLimpios[[#This Row],[Perdida $ por Usuario]]&gt;100, "Grave",IF(DatosLimpios[[#This Row],[Perdida $ por Usuario]]&gt;40, "Moderada","Leve"))</f>
        <v>Leve</v>
      </c>
      <c r="T1992" s="1" t="str">
        <f t="shared" si="31"/>
        <v>Nation-state</v>
      </c>
      <c r="U1992" s="3" t="s">
        <v>52</v>
      </c>
      <c r="V1992" s="3" t="s">
        <v>49</v>
      </c>
      <c r="W1992" s="2">
        <v>68</v>
      </c>
      <c r="X1992" s="2" t="str">
        <f>IF(DatosLimpios[[#This Row],[Incident Resolution Time (in Hours)]]&gt;50,"Tardia",IF(DatosLimpios[[#This Row],[Incident Resolution Time (in Hours)]]&gt;20,"Media","Rapida" ))</f>
        <v>Tardia</v>
      </c>
    </row>
    <row r="1993" spans="1:24" x14ac:dyDescent="0.25">
      <c r="A1993" s="2">
        <v>2007</v>
      </c>
      <c r="B1993" s="3" t="s">
        <v>60</v>
      </c>
      <c r="C19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1993" s="1" t="str">
        <f>IFERROR(VLOOKUP(DatosLimpios[[#This Row],[Paises]], TablaRegiones[],2,FALSE), "Otra")</f>
        <v>Asia</v>
      </c>
      <c r="E1993" s="2">
        <v>2023</v>
      </c>
      <c r="F1993" s="3" t="s">
        <v>17</v>
      </c>
      <c r="G1993" s="2">
        <f xml:space="preserve"> 2025 -DatosLimpios[[#This Row],[Year]]</f>
        <v>2</v>
      </c>
      <c r="H1993" s="1" t="str">
        <f>IF(TRIM(DatosLimpios[[#This Row],[Attack Type]])="","Unknown",PROPER(TRIM(LOWER(DatosLimpios[[#This Row],[Attack Type]]))))</f>
        <v>Ransomware</v>
      </c>
      <c r="I1993" s="3" t="s">
        <v>46</v>
      </c>
      <c r="J199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1993" s="11">
        <v>5409</v>
      </c>
      <c r="L1993" s="11">
        <f>IF(DatosLimpios[[#This Row],[Financial Loss (in Million $) ]]="",0,ABS(DatosLimpios[[#This Row],[Financial Loss (in Million $) ]]))*1000</f>
        <v>5409000</v>
      </c>
      <c r="M1993" s="11" t="str">
        <f>IF(DatosLimpios[[#This Row],[Perdida economica UNK]]&gt;4000000,"Alta", IF(DatosLimpios[[#This Row],[Perdida economica UNK]]&gt;100000,"Media", "Baja"))</f>
        <v>Alta</v>
      </c>
      <c r="N1993" s="18" t="s">
        <v>2041</v>
      </c>
      <c r="O1993" s="3" t="s">
        <v>14</v>
      </c>
      <c r="P1993" s="2">
        <f>IF(DatosLimpios[[#This Row],[Number of Affected Users]]="six hundred",600,VALUE(DatosLimpios[[#This Row],[Number of Affected Users]]))</f>
        <v>514319</v>
      </c>
      <c r="Q1993" s="2">
        <f>IF(DatosLimpios[[#This Row],[Number of Affected Users]]="six hundred",600,VALUE(DatosLimpios[[#This Row],[Number of Affected Users]]))</f>
        <v>514319</v>
      </c>
      <c r="R1993" s="11">
        <f>DatosLimpios[[#This Row],[Perdida economica UNK]] /DatosLimpios[[#This Row],[Nº de Usuarios Afectados]]</f>
        <v>10.516819328082377</v>
      </c>
      <c r="S1993" s="11" t="str">
        <f>IF(DatosLimpios[[#This Row],[Perdida $ por Usuario]]&gt;100, "Grave",IF(DatosLimpios[[#This Row],[Perdida $ por Usuario]]&gt;40, "Moderada","Leve"))</f>
        <v>Leve</v>
      </c>
      <c r="T1993" s="1" t="str">
        <f t="shared" si="31"/>
        <v>Hacker Group</v>
      </c>
      <c r="U1993" s="3" t="s">
        <v>52</v>
      </c>
      <c r="V1993" s="3" t="s">
        <v>49</v>
      </c>
      <c r="W1993" s="2">
        <v>37</v>
      </c>
      <c r="X1993" s="2" t="str">
        <f>IF(DatosLimpios[[#This Row],[Incident Resolution Time (in Hours)]]&gt;50,"Tardia",IF(DatosLimpios[[#This Row],[Incident Resolution Time (in Hours)]]&gt;20,"Media","Rapida" ))</f>
        <v>Media</v>
      </c>
    </row>
    <row r="1994" spans="1:24" x14ac:dyDescent="0.25">
      <c r="A1994" s="2">
        <v>2008</v>
      </c>
      <c r="B1994" s="3" t="s">
        <v>87</v>
      </c>
      <c r="C19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994" s="1" t="str">
        <f>IFERROR(VLOOKUP(DatosLimpios[[#This Row],[Paises]], TablaRegiones[],2,FALSE), "Otra")</f>
        <v>América</v>
      </c>
      <c r="E1994" s="2">
        <v>2016</v>
      </c>
      <c r="F1994" s="3" t="s">
        <v>22</v>
      </c>
      <c r="G1994" s="2">
        <f xml:space="preserve"> 2025 -DatosLimpios[[#This Row],[Year]]</f>
        <v>9</v>
      </c>
      <c r="H1994" s="1" t="str">
        <f>IF(TRIM(DatosLimpios[[#This Row],[Attack Type]])="","Unknown",PROPER(TRIM(LOWER(DatosLimpios[[#This Row],[Attack Type]]))))</f>
        <v>Man-In-The-Middle</v>
      </c>
      <c r="I1994" s="3" t="s">
        <v>12</v>
      </c>
      <c r="J199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94" s="11">
        <v>217</v>
      </c>
      <c r="L1994" s="11">
        <f>IF(DatosLimpios[[#This Row],[Financial Loss (in Million $) ]]="",0,ABS(DatosLimpios[[#This Row],[Financial Loss (in Million $) ]]))*1000</f>
        <v>217000</v>
      </c>
      <c r="M1994" s="11" t="str">
        <f>IF(DatosLimpios[[#This Row],[Perdida economica UNK]]&gt;4000000,"Alta", IF(DatosLimpios[[#This Row],[Perdida economica UNK]]&gt;100000,"Media", "Baja"))</f>
        <v>Media</v>
      </c>
      <c r="N1994" s="18" t="s">
        <v>2042</v>
      </c>
      <c r="O1994" s="3" t="s">
        <v>33</v>
      </c>
      <c r="P1994" s="2">
        <f>IF(DatosLimpios[[#This Row],[Number of Affected Users]]="six hundred",600,VALUE(DatosLimpios[[#This Row],[Number of Affected Users]]))</f>
        <v>180599</v>
      </c>
      <c r="Q1994" s="2">
        <f>IF(DatosLimpios[[#This Row],[Number of Affected Users]]="six hundred",600,VALUE(DatosLimpios[[#This Row],[Number of Affected Users]]))</f>
        <v>180599</v>
      </c>
      <c r="R1994" s="11">
        <f>DatosLimpios[[#This Row],[Perdida economica UNK]] /DatosLimpios[[#This Row],[Nº de Usuarios Afectados]]</f>
        <v>1.2015570407366596</v>
      </c>
      <c r="S1994" s="11" t="str">
        <f>IF(DatosLimpios[[#This Row],[Perdida $ por Usuario]]&gt;100, "Grave",IF(DatosLimpios[[#This Row],[Perdida $ por Usuario]]&gt;40, "Moderada","Leve"))</f>
        <v>Leve</v>
      </c>
      <c r="T1994" s="1" t="str">
        <f t="shared" si="31"/>
        <v>Insider</v>
      </c>
      <c r="U1994" s="3" t="s">
        <v>34</v>
      </c>
      <c r="V1994" s="3" t="s">
        <v>37</v>
      </c>
      <c r="W1994" s="2">
        <v>4</v>
      </c>
      <c r="X1994" s="2" t="str">
        <f>IF(DatosLimpios[[#This Row],[Incident Resolution Time (in Hours)]]&gt;50,"Tardia",IF(DatosLimpios[[#This Row],[Incident Resolution Time (in Hours)]]&gt;20,"Media","Rapida" ))</f>
        <v>Rapida</v>
      </c>
    </row>
    <row r="1995" spans="1:24" x14ac:dyDescent="0.25">
      <c r="A1995" s="2">
        <v>2009</v>
      </c>
      <c r="B1995" s="3" t="s">
        <v>10</v>
      </c>
      <c r="C19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1995" s="1" t="str">
        <f>IFERROR(VLOOKUP(DatosLimpios[[#This Row],[Paises]], TablaRegiones[],2,FALSE), "Otra")</f>
        <v>Asia</v>
      </c>
      <c r="E1995" s="2">
        <v>2017</v>
      </c>
      <c r="F1995" s="3" t="s">
        <v>42</v>
      </c>
      <c r="G1995" s="2">
        <f xml:space="preserve"> 2025 -DatosLimpios[[#This Row],[Year]]</f>
        <v>8</v>
      </c>
      <c r="H1995" s="1" t="str">
        <f>IF(TRIM(DatosLimpios[[#This Row],[Attack Type]])="","Unknown",PROPER(TRIM(LOWER(DatosLimpios[[#This Row],[Attack Type]]))))</f>
        <v>Sql Injection</v>
      </c>
      <c r="I1995" s="3" t="s">
        <v>18</v>
      </c>
      <c r="J199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1995" s="11">
        <v>6183</v>
      </c>
      <c r="L1995" s="11">
        <f>IF(DatosLimpios[[#This Row],[Financial Loss (in Million $) ]]="",0,ABS(DatosLimpios[[#This Row],[Financial Loss (in Million $) ]]))*1000</f>
        <v>6183000</v>
      </c>
      <c r="M1995" s="11" t="str">
        <f>IF(DatosLimpios[[#This Row],[Perdida economica UNK]]&gt;4000000,"Alta", IF(DatosLimpios[[#This Row],[Perdida economica UNK]]&gt;100000,"Media", "Baja"))</f>
        <v>Alta</v>
      </c>
      <c r="N1995" s="18" t="s">
        <v>2043</v>
      </c>
      <c r="O1995" s="3" t="s">
        <v>14</v>
      </c>
      <c r="P1995" s="2">
        <f>IF(DatosLimpios[[#This Row],[Number of Affected Users]]="six hundred",600,VALUE(DatosLimpios[[#This Row],[Number of Affected Users]]))</f>
        <v>129677</v>
      </c>
      <c r="Q1995" s="2">
        <f>IF(DatosLimpios[[#This Row],[Number of Affected Users]]="six hundred",600,VALUE(DatosLimpios[[#This Row],[Number of Affected Users]]))</f>
        <v>129677</v>
      </c>
      <c r="R1995" s="11">
        <f>DatosLimpios[[#This Row],[Perdida economica UNK]] /DatosLimpios[[#This Row],[Nº de Usuarios Afectados]]</f>
        <v>47.68000493533934</v>
      </c>
      <c r="S1995" s="11" t="str">
        <f>IF(DatosLimpios[[#This Row],[Perdida $ por Usuario]]&gt;100, "Grave",IF(DatosLimpios[[#This Row],[Perdida $ por Usuario]]&gt;40, "Moderada","Leve"))</f>
        <v>Moderada</v>
      </c>
      <c r="T1995" s="1" t="str">
        <f t="shared" si="31"/>
        <v>Hacker Group</v>
      </c>
      <c r="U1995" s="3" t="s">
        <v>15</v>
      </c>
      <c r="V1995" s="3" t="s">
        <v>49</v>
      </c>
      <c r="W1995" s="2">
        <v>60</v>
      </c>
      <c r="X1995" s="2" t="str">
        <f>IF(DatosLimpios[[#This Row],[Incident Resolution Time (in Hours)]]&gt;50,"Tardia",IF(DatosLimpios[[#This Row],[Incident Resolution Time (in Hours)]]&gt;20,"Media","Rapida" ))</f>
        <v>Tardia</v>
      </c>
    </row>
    <row r="1996" spans="1:24" x14ac:dyDescent="0.25">
      <c r="A1996" s="2">
        <v>2010</v>
      </c>
      <c r="B1996" s="3" t="s">
        <v>87</v>
      </c>
      <c r="C19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1996" s="1" t="str">
        <f>IFERROR(VLOOKUP(DatosLimpios[[#This Row],[Paises]], TablaRegiones[],2,FALSE), "Otra")</f>
        <v>América</v>
      </c>
      <c r="E1996" s="2">
        <v>2016</v>
      </c>
      <c r="F1996" s="3" t="s">
        <v>17</v>
      </c>
      <c r="G1996" s="2">
        <f xml:space="preserve"> 2025 -DatosLimpios[[#This Row],[Year]]</f>
        <v>9</v>
      </c>
      <c r="H1996" s="1" t="str">
        <f>IF(TRIM(DatosLimpios[[#This Row],[Attack Type]])="","Unknown",PROPER(TRIM(LOWER(DatosLimpios[[#This Row],[Attack Type]]))))</f>
        <v>Ransomware</v>
      </c>
      <c r="I1996" s="3" t="s">
        <v>27</v>
      </c>
      <c r="J199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1996" s="11">
        <v>9988</v>
      </c>
      <c r="L1996" s="11">
        <f>IF(DatosLimpios[[#This Row],[Financial Loss (in Million $) ]]="",0,ABS(DatosLimpios[[#This Row],[Financial Loss (in Million $) ]]))*1000</f>
        <v>9988000</v>
      </c>
      <c r="M1996" s="11" t="str">
        <f>IF(DatosLimpios[[#This Row],[Perdida economica UNK]]&gt;4000000,"Alta", IF(DatosLimpios[[#This Row],[Perdida economica UNK]]&gt;100000,"Media", "Baja"))</f>
        <v>Alta</v>
      </c>
      <c r="N1996" s="18" t="s">
        <v>2044</v>
      </c>
      <c r="O1996" s="3" t="s">
        <v>36</v>
      </c>
      <c r="P1996" s="2">
        <f>IF(DatosLimpios[[#This Row],[Number of Affected Users]]="six hundred",600,VALUE(DatosLimpios[[#This Row],[Number of Affected Users]]))</f>
        <v>999508</v>
      </c>
      <c r="Q1996" s="2">
        <f>IF(DatosLimpios[[#This Row],[Number of Affected Users]]="six hundred",600,VALUE(DatosLimpios[[#This Row],[Number of Affected Users]]))</f>
        <v>999508</v>
      </c>
      <c r="R1996" s="11">
        <f>DatosLimpios[[#This Row],[Perdida economica UNK]] /DatosLimpios[[#This Row],[Nº de Usuarios Afectados]]</f>
        <v>9.9929165149253425</v>
      </c>
      <c r="S1996" s="11" t="str">
        <f>IF(DatosLimpios[[#This Row],[Perdida $ por Usuario]]&gt;100, "Grave",IF(DatosLimpios[[#This Row],[Perdida $ por Usuario]]&gt;40, "Moderada","Leve"))</f>
        <v>Leve</v>
      </c>
      <c r="T1996" s="1" t="str">
        <f t="shared" si="31"/>
        <v>Unknown</v>
      </c>
      <c r="U1996" s="3" t="s">
        <v>15</v>
      </c>
      <c r="V1996" s="3" t="s">
        <v>16</v>
      </c>
      <c r="W1996" s="2">
        <v>23</v>
      </c>
      <c r="X1996" s="2" t="str">
        <f>IF(DatosLimpios[[#This Row],[Incident Resolution Time (in Hours)]]&gt;50,"Tardia",IF(DatosLimpios[[#This Row],[Incident Resolution Time (in Hours)]]&gt;20,"Media","Rapida" ))</f>
        <v>Media</v>
      </c>
    </row>
    <row r="1997" spans="1:24" x14ac:dyDescent="0.25">
      <c r="A1997" s="2">
        <v>2011</v>
      </c>
      <c r="B1997" s="3" t="s">
        <v>58</v>
      </c>
      <c r="C19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1997" s="1" t="str">
        <f>IFERROR(VLOOKUP(DatosLimpios[[#This Row],[Paises]], TablaRegiones[],2,FALSE), "Otra")</f>
        <v>Oceanía</v>
      </c>
      <c r="E1997" s="2">
        <v>2019</v>
      </c>
      <c r="F1997" s="3" t="s">
        <v>42</v>
      </c>
      <c r="G1997" s="2">
        <f xml:space="preserve"> 2025 -DatosLimpios[[#This Row],[Year]]</f>
        <v>6</v>
      </c>
      <c r="H1997" s="1" t="str">
        <f>IF(TRIM(DatosLimpios[[#This Row],[Attack Type]])="","Unknown",PROPER(TRIM(LOWER(DatosLimpios[[#This Row],[Attack Type]]))))</f>
        <v>Sql Injection</v>
      </c>
      <c r="I1997" s="3" t="s">
        <v>47</v>
      </c>
      <c r="J199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1997" s="11">
        <v>392</v>
      </c>
      <c r="L1997" s="11">
        <f>IF(DatosLimpios[[#This Row],[Financial Loss (in Million $) ]]="",0,ABS(DatosLimpios[[#This Row],[Financial Loss (in Million $) ]]))*1000</f>
        <v>392000</v>
      </c>
      <c r="M1997" s="11" t="str">
        <f>IF(DatosLimpios[[#This Row],[Perdida economica UNK]]&gt;4000000,"Alta", IF(DatosLimpios[[#This Row],[Perdida economica UNK]]&gt;100000,"Media", "Baja"))</f>
        <v>Media</v>
      </c>
      <c r="N1997" s="18" t="s">
        <v>2045</v>
      </c>
      <c r="O1997" s="3" t="s">
        <v>29</v>
      </c>
      <c r="P1997" s="2">
        <f>IF(DatosLimpios[[#This Row],[Number of Affected Users]]="six hundred",600,VALUE(DatosLimpios[[#This Row],[Number of Affected Users]]))</f>
        <v>915247</v>
      </c>
      <c r="Q1997" s="2">
        <f>IF(DatosLimpios[[#This Row],[Number of Affected Users]]="six hundred",600,VALUE(DatosLimpios[[#This Row],[Number of Affected Users]]))</f>
        <v>915247</v>
      </c>
      <c r="R1997" s="11">
        <f>DatosLimpios[[#This Row],[Perdida economica UNK]] /DatosLimpios[[#This Row],[Nº de Usuarios Afectados]]</f>
        <v>0.42829968303638255</v>
      </c>
      <c r="S1997" s="11" t="str">
        <f>IF(DatosLimpios[[#This Row],[Perdida $ por Usuario]]&gt;100, "Grave",IF(DatosLimpios[[#This Row],[Perdida $ por Usuario]]&gt;40, "Moderada","Leve"))</f>
        <v>Leve</v>
      </c>
      <c r="T1997" s="1" t="str">
        <f t="shared" si="31"/>
        <v>Nation-state</v>
      </c>
      <c r="U1997" s="3" t="s">
        <v>52</v>
      </c>
      <c r="V1997" s="3" t="s">
        <v>57</v>
      </c>
      <c r="W1997" s="2">
        <v>52</v>
      </c>
      <c r="X1997" s="2" t="str">
        <f>IF(DatosLimpios[[#This Row],[Incident Resolution Time (in Hours)]]&gt;50,"Tardia",IF(DatosLimpios[[#This Row],[Incident Resolution Time (in Hours)]]&gt;20,"Media","Rapida" ))</f>
        <v>Tardia</v>
      </c>
    </row>
    <row r="1998" spans="1:24" x14ac:dyDescent="0.25">
      <c r="A1998" s="2">
        <v>2012</v>
      </c>
      <c r="B1998" s="3" t="s">
        <v>71</v>
      </c>
      <c r="C19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1998" s="1" t="str">
        <f>IFERROR(VLOOKUP(DatosLimpios[[#This Row],[Paises]], TablaRegiones[],2,FALSE), "Otra")</f>
        <v>Asia</v>
      </c>
      <c r="E1998" s="2">
        <v>2015</v>
      </c>
      <c r="F1998" s="3" t="s">
        <v>22</v>
      </c>
      <c r="G1998" s="2">
        <f xml:space="preserve"> 2025 -DatosLimpios[[#This Row],[Year]]</f>
        <v>10</v>
      </c>
      <c r="H1998" s="1" t="str">
        <f>IF(TRIM(DatosLimpios[[#This Row],[Attack Type]])="","Unknown",PROPER(TRIM(LOWER(DatosLimpios[[#This Row],[Attack Type]]))))</f>
        <v>Man-In-The-Middle</v>
      </c>
      <c r="I1998" s="3" t="s">
        <v>12</v>
      </c>
      <c r="J199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1998" s="11">
        <v>5099</v>
      </c>
      <c r="L1998" s="11">
        <f>IF(DatosLimpios[[#This Row],[Financial Loss (in Million $) ]]="",0,ABS(DatosLimpios[[#This Row],[Financial Loss (in Million $) ]]))*1000</f>
        <v>5099000</v>
      </c>
      <c r="M1998" s="11" t="str">
        <f>IF(DatosLimpios[[#This Row],[Perdida economica UNK]]&gt;4000000,"Alta", IF(DatosLimpios[[#This Row],[Perdida economica UNK]]&gt;100000,"Media", "Baja"))</f>
        <v>Alta</v>
      </c>
      <c r="N1998" s="18" t="s">
        <v>2046</v>
      </c>
      <c r="O1998" s="3" t="s">
        <v>29</v>
      </c>
      <c r="P1998" s="2">
        <f>IF(DatosLimpios[[#This Row],[Number of Affected Users]]="six hundred",600,VALUE(DatosLimpios[[#This Row],[Number of Affected Users]]))</f>
        <v>685261</v>
      </c>
      <c r="Q1998" s="2">
        <f>IF(DatosLimpios[[#This Row],[Number of Affected Users]]="six hundred",600,VALUE(DatosLimpios[[#This Row],[Number of Affected Users]]))</f>
        <v>685261</v>
      </c>
      <c r="R1998" s="11">
        <f>DatosLimpios[[#This Row],[Perdida economica UNK]] /DatosLimpios[[#This Row],[Nº de Usuarios Afectados]]</f>
        <v>7.4409604515651697</v>
      </c>
      <c r="S1998" s="11" t="str">
        <f>IF(DatosLimpios[[#This Row],[Perdida $ por Usuario]]&gt;100, "Grave",IF(DatosLimpios[[#This Row],[Perdida $ por Usuario]]&gt;40, "Moderada","Leve"))</f>
        <v>Leve</v>
      </c>
      <c r="T1998" s="1" t="str">
        <f t="shared" si="31"/>
        <v>Nation-state</v>
      </c>
      <c r="U1998" s="3" t="s">
        <v>15</v>
      </c>
      <c r="V1998" s="3" t="s">
        <v>31</v>
      </c>
      <c r="W1998" s="2">
        <v>36</v>
      </c>
      <c r="X1998" s="2" t="str">
        <f>IF(DatosLimpios[[#This Row],[Incident Resolution Time (in Hours)]]&gt;50,"Tardia",IF(DatosLimpios[[#This Row],[Incident Resolution Time (in Hours)]]&gt;20,"Media","Rapida" ))</f>
        <v>Media</v>
      </c>
    </row>
    <row r="1999" spans="1:24" x14ac:dyDescent="0.25">
      <c r="A1999" s="2">
        <v>2013</v>
      </c>
      <c r="B1999" s="3" t="s">
        <v>26</v>
      </c>
      <c r="C19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1999" s="1" t="str">
        <f>IFERROR(VLOOKUP(DatosLimpios[[#This Row],[Paises]], TablaRegiones[],2,FALSE), "Otra")</f>
        <v>Europa</v>
      </c>
      <c r="E1999" s="2">
        <v>2023</v>
      </c>
      <c r="F1999" s="3" t="s">
        <v>39</v>
      </c>
      <c r="G1999" s="2">
        <f xml:space="preserve"> 2025 -DatosLimpios[[#This Row],[Year]]</f>
        <v>2</v>
      </c>
      <c r="H1999" s="1" t="str">
        <f>IF(TRIM(DatosLimpios[[#This Row],[Attack Type]])="","Unknown",PROPER(TRIM(LOWER(DatosLimpios[[#This Row],[Attack Type]]))))</f>
        <v>Ddos</v>
      </c>
      <c r="I1999" s="3" t="s">
        <v>69</v>
      </c>
      <c r="J199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1999" s="11">
        <v>348</v>
      </c>
      <c r="L1999" s="11">
        <f>IF(DatosLimpios[[#This Row],[Financial Loss (in Million $) ]]="",0,ABS(DatosLimpios[[#This Row],[Financial Loss (in Million $) ]]))*1000</f>
        <v>348000</v>
      </c>
      <c r="M1999" s="11" t="str">
        <f>IF(DatosLimpios[[#This Row],[Perdida economica UNK]]&gt;4000000,"Alta", IF(DatosLimpios[[#This Row],[Perdida economica UNK]]&gt;100000,"Media", "Baja"))</f>
        <v>Media</v>
      </c>
      <c r="N1999" s="18" t="s">
        <v>2047</v>
      </c>
      <c r="O1999" s="3" t="s">
        <v>14</v>
      </c>
      <c r="P1999" s="2">
        <f>IF(DatosLimpios[[#This Row],[Number of Affected Users]]="six hundred",600,VALUE(DatosLimpios[[#This Row],[Number of Affected Users]]))</f>
        <v>48515</v>
      </c>
      <c r="Q1999" s="2">
        <f>IF(DatosLimpios[[#This Row],[Number of Affected Users]]="six hundred",600,VALUE(DatosLimpios[[#This Row],[Number of Affected Users]]))</f>
        <v>48515</v>
      </c>
      <c r="R1999" s="11">
        <f>DatosLimpios[[#This Row],[Perdida economica UNK]] /DatosLimpios[[#This Row],[Nº de Usuarios Afectados]]</f>
        <v>7.1730392662063283</v>
      </c>
      <c r="S1999" s="11" t="str">
        <f>IF(DatosLimpios[[#This Row],[Perdida $ por Usuario]]&gt;100, "Grave",IF(DatosLimpios[[#This Row],[Perdida $ por Usuario]]&gt;40, "Moderada","Leve"))</f>
        <v>Leve</v>
      </c>
      <c r="T1999" s="1" t="str">
        <f t="shared" si="31"/>
        <v>Hacker Group</v>
      </c>
      <c r="U1999" s="3" t="s">
        <v>34</v>
      </c>
      <c r="V1999" s="3" t="s">
        <v>57</v>
      </c>
      <c r="W1999" s="2">
        <v>50</v>
      </c>
      <c r="X1999" s="2" t="str">
        <f>IF(DatosLimpios[[#This Row],[Incident Resolution Time (in Hours)]]&gt;50,"Tardia",IF(DatosLimpios[[#This Row],[Incident Resolution Time (in Hours)]]&gt;20,"Media","Rapida" ))</f>
        <v>Media</v>
      </c>
    </row>
    <row r="2000" spans="1:24" x14ac:dyDescent="0.25">
      <c r="A2000" s="2">
        <v>2014</v>
      </c>
      <c r="B2000" s="3" t="s">
        <v>10</v>
      </c>
      <c r="C20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000" s="1" t="str">
        <f>IFERROR(VLOOKUP(DatosLimpios[[#This Row],[Paises]], TablaRegiones[],2,FALSE), "Otra")</f>
        <v>Asia</v>
      </c>
      <c r="E2000" s="2">
        <v>2017</v>
      </c>
      <c r="F2000" s="3" t="s">
        <v>22</v>
      </c>
      <c r="G2000" s="2">
        <f xml:space="preserve"> 2025 -DatosLimpios[[#This Row],[Year]]</f>
        <v>8</v>
      </c>
      <c r="H2000" s="1" t="str">
        <f>IF(TRIM(DatosLimpios[[#This Row],[Attack Type]])="","Unknown",PROPER(TRIM(LOWER(DatosLimpios[[#This Row],[Attack Type]]))))</f>
        <v>Man-In-The-Middle</v>
      </c>
      <c r="I2000" s="3" t="s">
        <v>69</v>
      </c>
      <c r="J200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00" s="11">
        <v>4937</v>
      </c>
      <c r="L2000" s="11">
        <f>IF(DatosLimpios[[#This Row],[Financial Loss (in Million $) ]]="",0,ABS(DatosLimpios[[#This Row],[Financial Loss (in Million $) ]]))*1000</f>
        <v>4937000</v>
      </c>
      <c r="M2000" s="11" t="str">
        <f>IF(DatosLimpios[[#This Row],[Perdida economica UNK]]&gt;4000000,"Alta", IF(DatosLimpios[[#This Row],[Perdida economica UNK]]&gt;100000,"Media", "Baja"))</f>
        <v>Alta</v>
      </c>
      <c r="N2000" s="18" t="s">
        <v>2048</v>
      </c>
      <c r="O2000" s="3" t="s">
        <v>29</v>
      </c>
      <c r="P2000" s="2">
        <f>IF(DatosLimpios[[#This Row],[Number of Affected Users]]="six hundred",600,VALUE(DatosLimpios[[#This Row],[Number of Affected Users]]))</f>
        <v>613786</v>
      </c>
      <c r="Q2000" s="2">
        <f>IF(DatosLimpios[[#This Row],[Number of Affected Users]]="six hundred",600,VALUE(DatosLimpios[[#This Row],[Number of Affected Users]]))</f>
        <v>613786</v>
      </c>
      <c r="R2000" s="11">
        <f>DatosLimpios[[#This Row],[Perdida economica UNK]] /DatosLimpios[[#This Row],[Nº de Usuarios Afectados]]</f>
        <v>8.0435200542208527</v>
      </c>
      <c r="S2000" s="11" t="str">
        <f>IF(DatosLimpios[[#This Row],[Perdida $ por Usuario]]&gt;100, "Grave",IF(DatosLimpios[[#This Row],[Perdida $ por Usuario]]&gt;40, "Moderada","Leve"))</f>
        <v>Leve</v>
      </c>
      <c r="T2000" s="1" t="str">
        <f t="shared" si="31"/>
        <v>Nation-state</v>
      </c>
      <c r="U2000" s="3" t="s">
        <v>15</v>
      </c>
      <c r="V2000" s="3" t="s">
        <v>37</v>
      </c>
      <c r="W2000" s="2">
        <v>24</v>
      </c>
      <c r="X2000" s="2" t="str">
        <f>IF(DatosLimpios[[#This Row],[Incident Resolution Time (in Hours)]]&gt;50,"Tardia",IF(DatosLimpios[[#This Row],[Incident Resolution Time (in Hours)]]&gt;20,"Media","Rapida" ))</f>
        <v>Media</v>
      </c>
    </row>
    <row r="2001" spans="1:24" x14ac:dyDescent="0.25">
      <c r="A2001" s="2">
        <v>2015</v>
      </c>
      <c r="B2001" s="3" t="s">
        <v>58</v>
      </c>
      <c r="C20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001" s="1" t="str">
        <f>IFERROR(VLOOKUP(DatosLimpios[[#This Row],[Paises]], TablaRegiones[],2,FALSE), "Otra")</f>
        <v>Oceanía</v>
      </c>
      <c r="E2001" s="2">
        <v>2016</v>
      </c>
      <c r="F2001" s="3" t="s">
        <v>39</v>
      </c>
      <c r="G2001" s="2">
        <f xml:space="preserve"> 2025 -DatosLimpios[[#This Row],[Year]]</f>
        <v>9</v>
      </c>
      <c r="H2001" s="1" t="str">
        <f>IF(TRIM(DatosLimpios[[#This Row],[Attack Type]])="","Unknown",PROPER(TRIM(LOWER(DatosLimpios[[#This Row],[Attack Type]]))))</f>
        <v>Ddos</v>
      </c>
      <c r="I2001" s="3" t="s">
        <v>12</v>
      </c>
      <c r="J200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01" s="11">
        <v>6123</v>
      </c>
      <c r="L2001" s="11">
        <f>IF(DatosLimpios[[#This Row],[Financial Loss (in Million $) ]]="",0,ABS(DatosLimpios[[#This Row],[Financial Loss (in Million $) ]]))*1000</f>
        <v>6123000</v>
      </c>
      <c r="M2001" s="11" t="str">
        <f>IF(DatosLimpios[[#This Row],[Perdida economica UNK]]&gt;4000000,"Alta", IF(DatosLimpios[[#This Row],[Perdida economica UNK]]&gt;100000,"Media", "Baja"))</f>
        <v>Alta</v>
      </c>
      <c r="N2001" s="18" t="s">
        <v>2049</v>
      </c>
      <c r="O2001" s="3" t="s">
        <v>29</v>
      </c>
      <c r="P2001" s="2">
        <f>IF(DatosLimpios[[#This Row],[Number of Affected Users]]="six hundred",600,VALUE(DatosLimpios[[#This Row],[Number of Affected Users]]))</f>
        <v>228033</v>
      </c>
      <c r="Q2001" s="2">
        <f>IF(DatosLimpios[[#This Row],[Number of Affected Users]]="six hundred",600,VALUE(DatosLimpios[[#This Row],[Number of Affected Users]]))</f>
        <v>228033</v>
      </c>
      <c r="R2001" s="11">
        <f>DatosLimpios[[#This Row],[Perdida economica UNK]] /DatosLimpios[[#This Row],[Nº de Usuarios Afectados]]</f>
        <v>26.851376774414231</v>
      </c>
      <c r="S2001" s="11" t="str">
        <f>IF(DatosLimpios[[#This Row],[Perdida $ por Usuario]]&gt;100, "Grave",IF(DatosLimpios[[#This Row],[Perdida $ por Usuario]]&gt;40, "Moderada","Leve"))</f>
        <v>Leve</v>
      </c>
      <c r="T2001" s="1" t="str">
        <f t="shared" si="31"/>
        <v>Nation-state</v>
      </c>
      <c r="U2001" s="3" t="s">
        <v>15</v>
      </c>
      <c r="V2001" s="3" t="s">
        <v>57</v>
      </c>
      <c r="W2001" s="2">
        <v>43</v>
      </c>
      <c r="X2001" s="2" t="str">
        <f>IF(DatosLimpios[[#This Row],[Incident Resolution Time (in Hours)]]&gt;50,"Tardia",IF(DatosLimpios[[#This Row],[Incident Resolution Time (in Hours)]]&gt;20,"Media","Rapida" ))</f>
        <v>Media</v>
      </c>
    </row>
    <row r="2002" spans="1:24" x14ac:dyDescent="0.25">
      <c r="A2002" s="2">
        <v>2016</v>
      </c>
      <c r="B2002" s="3" t="s">
        <v>45</v>
      </c>
      <c r="C20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02" s="1" t="str">
        <f>IFERROR(VLOOKUP(DatosLimpios[[#This Row],[Paises]], TablaRegiones[],2,FALSE), "Otra")</f>
        <v>Asia</v>
      </c>
      <c r="E2002" s="2">
        <v>2019</v>
      </c>
      <c r="F2002" s="3" t="s">
        <v>42</v>
      </c>
      <c r="G2002" s="2">
        <f xml:space="preserve"> 2025 -DatosLimpios[[#This Row],[Year]]</f>
        <v>6</v>
      </c>
      <c r="H2002" s="1" t="str">
        <f>IF(TRIM(DatosLimpios[[#This Row],[Attack Type]])="","Unknown",PROPER(TRIM(LOWER(DatosLimpios[[#This Row],[Attack Type]]))))</f>
        <v>Sql Injection</v>
      </c>
      <c r="I2002" s="3" t="s">
        <v>12</v>
      </c>
      <c r="J200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02" s="11">
        <v>9554</v>
      </c>
      <c r="L2002" s="11">
        <f>IF(DatosLimpios[[#This Row],[Financial Loss (in Million $) ]]="",0,ABS(DatosLimpios[[#This Row],[Financial Loss (in Million $) ]]))*1000</f>
        <v>9554000</v>
      </c>
      <c r="M2002" s="11" t="str">
        <f>IF(DatosLimpios[[#This Row],[Perdida economica UNK]]&gt;4000000,"Alta", IF(DatosLimpios[[#This Row],[Perdida economica UNK]]&gt;100000,"Media", "Baja"))</f>
        <v>Alta</v>
      </c>
      <c r="N2002" s="18" t="s">
        <v>2050</v>
      </c>
      <c r="O2002" s="3" t="s">
        <v>14</v>
      </c>
      <c r="P2002" s="2">
        <f>IF(DatosLimpios[[#This Row],[Number of Affected Users]]="six hundred",600,VALUE(DatosLimpios[[#This Row],[Number of Affected Users]]))</f>
        <v>862718</v>
      </c>
      <c r="Q2002" s="2">
        <f>IF(DatosLimpios[[#This Row],[Number of Affected Users]]="six hundred",600,VALUE(DatosLimpios[[#This Row],[Number of Affected Users]]))</f>
        <v>862718</v>
      </c>
      <c r="R2002" s="11">
        <f>DatosLimpios[[#This Row],[Perdida economica UNK]] /DatosLimpios[[#This Row],[Nº de Usuarios Afectados]]</f>
        <v>11.074302379224729</v>
      </c>
      <c r="S2002" s="11" t="str">
        <f>IF(DatosLimpios[[#This Row],[Perdida $ por Usuario]]&gt;100, "Grave",IF(DatosLimpios[[#This Row],[Perdida $ por Usuario]]&gt;40, "Moderada","Leve"))</f>
        <v>Leve</v>
      </c>
      <c r="T2002" s="1" t="str">
        <f t="shared" si="31"/>
        <v>Hacker Group</v>
      </c>
      <c r="U2002" s="3" t="s">
        <v>25</v>
      </c>
      <c r="V2002" s="3" t="s">
        <v>37</v>
      </c>
      <c r="W2002" s="2">
        <v>44</v>
      </c>
      <c r="X2002" s="2" t="str">
        <f>IF(DatosLimpios[[#This Row],[Incident Resolution Time (in Hours)]]&gt;50,"Tardia",IF(DatosLimpios[[#This Row],[Incident Resolution Time (in Hours)]]&gt;20,"Media","Rapida" ))</f>
        <v>Media</v>
      </c>
    </row>
    <row r="2003" spans="1:24" x14ac:dyDescent="0.25">
      <c r="A2003" s="2">
        <v>2017</v>
      </c>
      <c r="B2003" s="3" t="s">
        <v>60</v>
      </c>
      <c r="C20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03" s="1" t="str">
        <f>IFERROR(VLOOKUP(DatosLimpios[[#This Row],[Paises]], TablaRegiones[],2,FALSE), "Otra")</f>
        <v>Asia</v>
      </c>
      <c r="E2003" s="2">
        <v>2017</v>
      </c>
      <c r="F2003" s="3" t="s">
        <v>17</v>
      </c>
      <c r="G2003" s="2">
        <f xml:space="preserve"> 2025 -DatosLimpios[[#This Row],[Year]]</f>
        <v>8</v>
      </c>
      <c r="H2003" s="1" t="str">
        <f>IF(TRIM(DatosLimpios[[#This Row],[Attack Type]])="","Unknown",PROPER(TRIM(LOWER(DatosLimpios[[#This Row],[Attack Type]]))))</f>
        <v>Ransomware</v>
      </c>
      <c r="I2003" s="3" t="s">
        <v>47</v>
      </c>
      <c r="J200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03" s="11">
        <v>1677</v>
      </c>
      <c r="L2003" s="11">
        <f>IF(DatosLimpios[[#This Row],[Financial Loss (in Million $) ]]="",0,ABS(DatosLimpios[[#This Row],[Financial Loss (in Million $) ]]))*1000</f>
        <v>1677000</v>
      </c>
      <c r="M2003" s="11" t="str">
        <f>IF(DatosLimpios[[#This Row],[Perdida economica UNK]]&gt;4000000,"Alta", IF(DatosLimpios[[#This Row],[Perdida economica UNK]]&gt;100000,"Media", "Baja"))</f>
        <v>Media</v>
      </c>
      <c r="N2003" s="18" t="s">
        <v>2051</v>
      </c>
      <c r="O2003" s="3" t="s">
        <v>14</v>
      </c>
      <c r="P2003" s="2">
        <f>IF(DatosLimpios[[#This Row],[Number of Affected Users]]="six hundred",600,VALUE(DatosLimpios[[#This Row],[Number of Affected Users]]))</f>
        <v>924837</v>
      </c>
      <c r="Q2003" s="2">
        <f>IF(DatosLimpios[[#This Row],[Number of Affected Users]]="six hundred",600,VALUE(DatosLimpios[[#This Row],[Number of Affected Users]]))</f>
        <v>924837</v>
      </c>
      <c r="R2003" s="11">
        <f>DatosLimpios[[#This Row],[Perdida economica UNK]] /DatosLimpios[[#This Row],[Nº de Usuarios Afectados]]</f>
        <v>1.8132925045170123</v>
      </c>
      <c r="S2003" s="11" t="str">
        <f>IF(DatosLimpios[[#This Row],[Perdida $ por Usuario]]&gt;100, "Grave",IF(DatosLimpios[[#This Row],[Perdida $ por Usuario]]&gt;40, "Moderada","Leve"))</f>
        <v>Leve</v>
      </c>
      <c r="T2003" s="1" t="str">
        <f t="shared" si="31"/>
        <v>Hacker Group</v>
      </c>
      <c r="U2003" s="3" t="s">
        <v>15</v>
      </c>
      <c r="V2003" s="3" t="s">
        <v>49</v>
      </c>
      <c r="W2003" s="2">
        <v>62</v>
      </c>
      <c r="X2003" s="2" t="str">
        <f>IF(DatosLimpios[[#This Row],[Incident Resolution Time (in Hours)]]&gt;50,"Tardia",IF(DatosLimpios[[#This Row],[Incident Resolution Time (in Hours)]]&gt;20,"Media","Rapida" ))</f>
        <v>Tardia</v>
      </c>
    </row>
    <row r="2004" spans="1:24" x14ac:dyDescent="0.25">
      <c r="A2004" s="2">
        <v>2018</v>
      </c>
      <c r="B2004" s="3" t="s">
        <v>71</v>
      </c>
      <c r="C20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04" s="1" t="str">
        <f>IFERROR(VLOOKUP(DatosLimpios[[#This Row],[Paises]], TablaRegiones[],2,FALSE), "Otra")</f>
        <v>Asia</v>
      </c>
      <c r="E2004" s="2">
        <v>2018</v>
      </c>
      <c r="F2004" s="3" t="s">
        <v>42</v>
      </c>
      <c r="G2004" s="2">
        <f xml:space="preserve"> 2025 -DatosLimpios[[#This Row],[Year]]</f>
        <v>7</v>
      </c>
      <c r="H2004" s="1" t="str">
        <f>IF(TRIM(DatosLimpios[[#This Row],[Attack Type]])="","Unknown",PROPER(TRIM(LOWER(DatosLimpios[[#This Row],[Attack Type]]))))</f>
        <v>Sql Injection</v>
      </c>
      <c r="I2004" s="3" t="s">
        <v>69</v>
      </c>
      <c r="J200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04" s="11">
        <v>2036</v>
      </c>
      <c r="L2004" s="11">
        <f>IF(DatosLimpios[[#This Row],[Financial Loss (in Million $) ]]="",0,ABS(DatosLimpios[[#This Row],[Financial Loss (in Million $) ]]))*1000</f>
        <v>2036000</v>
      </c>
      <c r="M2004" s="11" t="str">
        <f>IF(DatosLimpios[[#This Row],[Perdida economica UNK]]&gt;4000000,"Alta", IF(DatosLimpios[[#This Row],[Perdida economica UNK]]&gt;100000,"Media", "Baja"))</f>
        <v>Media</v>
      </c>
      <c r="N2004" s="18" t="s">
        <v>2052</v>
      </c>
      <c r="O2004" s="3" t="s">
        <v>33</v>
      </c>
      <c r="P2004" s="2">
        <f>IF(DatosLimpios[[#This Row],[Number of Affected Users]]="six hundred",600,VALUE(DatosLimpios[[#This Row],[Number of Affected Users]]))</f>
        <v>876850</v>
      </c>
      <c r="Q2004" s="2">
        <f>IF(DatosLimpios[[#This Row],[Number of Affected Users]]="six hundred",600,VALUE(DatosLimpios[[#This Row],[Number of Affected Users]]))</f>
        <v>876850</v>
      </c>
      <c r="R2004" s="11">
        <f>DatosLimpios[[#This Row],[Perdida economica UNK]] /DatosLimpios[[#This Row],[Nº de Usuarios Afectados]]</f>
        <v>2.3219478816217141</v>
      </c>
      <c r="S2004" s="11" t="str">
        <f>IF(DatosLimpios[[#This Row],[Perdida $ por Usuario]]&gt;100, "Grave",IF(DatosLimpios[[#This Row],[Perdida $ por Usuario]]&gt;40, "Moderada","Leve"))</f>
        <v>Leve</v>
      </c>
      <c r="T2004" s="1" t="str">
        <f t="shared" si="31"/>
        <v>Insider</v>
      </c>
      <c r="U2004" s="3" t="s">
        <v>25</v>
      </c>
      <c r="V2004" s="3" t="s">
        <v>31</v>
      </c>
      <c r="W2004" s="2">
        <v>8</v>
      </c>
      <c r="X2004" s="2" t="str">
        <f>IF(DatosLimpios[[#This Row],[Incident Resolution Time (in Hours)]]&gt;50,"Tardia",IF(DatosLimpios[[#This Row],[Incident Resolution Time (in Hours)]]&gt;20,"Media","Rapida" ))</f>
        <v>Rapida</v>
      </c>
    </row>
    <row r="2005" spans="1:24" x14ac:dyDescent="0.25">
      <c r="A2005" s="2">
        <v>2019</v>
      </c>
      <c r="B2005" s="3" t="s">
        <v>32</v>
      </c>
      <c r="C20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05" s="1" t="str">
        <f>IFERROR(VLOOKUP(DatosLimpios[[#This Row],[Paises]], TablaRegiones[],2,FALSE), "Otra")</f>
        <v>Europa</v>
      </c>
      <c r="E2005" s="2">
        <v>2017</v>
      </c>
      <c r="F2005" s="3" t="s">
        <v>50</v>
      </c>
      <c r="G2005" s="2">
        <f xml:space="preserve"> 2025 -DatosLimpios[[#This Row],[Year]]</f>
        <v>8</v>
      </c>
      <c r="H2005" s="1" t="str">
        <f>IF(TRIM(DatosLimpios[[#This Row],[Attack Type]])="","Unknown",PROPER(TRIM(LOWER(DatosLimpios[[#This Row],[Attack Type]]))))</f>
        <v>Phishing</v>
      </c>
      <c r="I2005" s="3" t="s">
        <v>46</v>
      </c>
      <c r="J200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005" s="11">
        <v>1056</v>
      </c>
      <c r="L2005" s="11">
        <f>IF(DatosLimpios[[#This Row],[Financial Loss (in Million $) ]]="",0,ABS(DatosLimpios[[#This Row],[Financial Loss (in Million $) ]]))*1000</f>
        <v>1056000</v>
      </c>
      <c r="M2005" s="11" t="str">
        <f>IF(DatosLimpios[[#This Row],[Perdida economica UNK]]&gt;4000000,"Alta", IF(DatosLimpios[[#This Row],[Perdida economica UNK]]&gt;100000,"Media", "Baja"))</f>
        <v>Media</v>
      </c>
      <c r="N2005" s="18" t="s">
        <v>2053</v>
      </c>
      <c r="O2005" s="3" t="s">
        <v>29</v>
      </c>
      <c r="P2005" s="2">
        <f>IF(DatosLimpios[[#This Row],[Number of Affected Users]]="six hundred",600,VALUE(DatosLimpios[[#This Row],[Number of Affected Users]]))</f>
        <v>556014</v>
      </c>
      <c r="Q2005" s="2">
        <f>IF(DatosLimpios[[#This Row],[Number of Affected Users]]="six hundred",600,VALUE(DatosLimpios[[#This Row],[Number of Affected Users]]))</f>
        <v>556014</v>
      </c>
      <c r="R2005" s="11">
        <f>DatosLimpios[[#This Row],[Perdida economica UNK]] /DatosLimpios[[#This Row],[Nº de Usuarios Afectados]]</f>
        <v>1.8992327531321154</v>
      </c>
      <c r="S2005" s="11" t="str">
        <f>IF(DatosLimpios[[#This Row],[Perdida $ por Usuario]]&gt;100, "Grave",IF(DatosLimpios[[#This Row],[Perdida $ por Usuario]]&gt;40, "Moderada","Leve"))</f>
        <v>Leve</v>
      </c>
      <c r="T2005" s="1" t="str">
        <f t="shared" si="31"/>
        <v>Nation-state</v>
      </c>
      <c r="U2005" s="3" t="s">
        <v>15</v>
      </c>
      <c r="V2005" s="3" t="s">
        <v>57</v>
      </c>
      <c r="W2005" s="2">
        <v>11</v>
      </c>
      <c r="X2005" s="2" t="str">
        <f>IF(DatosLimpios[[#This Row],[Incident Resolution Time (in Hours)]]&gt;50,"Tardia",IF(DatosLimpios[[#This Row],[Incident Resolution Time (in Hours)]]&gt;20,"Media","Rapida" ))</f>
        <v>Rapida</v>
      </c>
    </row>
    <row r="2006" spans="1:24" x14ac:dyDescent="0.25">
      <c r="A2006" s="2">
        <v>2020</v>
      </c>
      <c r="B2006" s="3" t="s">
        <v>66</v>
      </c>
      <c r="C20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06" s="1" t="str">
        <f>IFERROR(VLOOKUP(DatosLimpios[[#This Row],[Paises]], TablaRegiones[],2,FALSE), "Otra")</f>
        <v>América</v>
      </c>
      <c r="E2006" s="2">
        <v>2021</v>
      </c>
      <c r="F2006" s="3" t="s">
        <v>50</v>
      </c>
      <c r="G2006" s="2">
        <f xml:space="preserve"> 2025 -DatosLimpios[[#This Row],[Year]]</f>
        <v>4</v>
      </c>
      <c r="H2006" s="1" t="str">
        <f>IF(TRIM(DatosLimpios[[#This Row],[Attack Type]])="","Unknown",PROPER(TRIM(LOWER(DatosLimpios[[#This Row],[Attack Type]]))))</f>
        <v>Phishing</v>
      </c>
      <c r="I2006" s="3" t="s">
        <v>69</v>
      </c>
      <c r="J200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06" s="11">
        <v>4282</v>
      </c>
      <c r="L2006" s="11">
        <f>IF(DatosLimpios[[#This Row],[Financial Loss (in Million $) ]]="",0,ABS(DatosLimpios[[#This Row],[Financial Loss (in Million $) ]]))*1000</f>
        <v>4282000</v>
      </c>
      <c r="M2006" s="11" t="str">
        <f>IF(DatosLimpios[[#This Row],[Perdida economica UNK]]&gt;4000000,"Alta", IF(DatosLimpios[[#This Row],[Perdida economica UNK]]&gt;100000,"Media", "Baja"))</f>
        <v>Alta</v>
      </c>
      <c r="N2006" s="18" t="s">
        <v>2054</v>
      </c>
      <c r="O2006" s="3" t="s">
        <v>33</v>
      </c>
      <c r="P2006" s="2">
        <f>IF(DatosLimpios[[#This Row],[Number of Affected Users]]="six hundred",600,VALUE(DatosLimpios[[#This Row],[Number of Affected Users]]))</f>
        <v>974362</v>
      </c>
      <c r="Q2006" s="2">
        <f>IF(DatosLimpios[[#This Row],[Number of Affected Users]]="six hundred",600,VALUE(DatosLimpios[[#This Row],[Number of Affected Users]]))</f>
        <v>974362</v>
      </c>
      <c r="R2006" s="11">
        <f>DatosLimpios[[#This Row],[Perdida economica UNK]] /DatosLimpios[[#This Row],[Nº de Usuarios Afectados]]</f>
        <v>4.3946705639177228</v>
      </c>
      <c r="S2006" s="11" t="str">
        <f>IF(DatosLimpios[[#This Row],[Perdida $ por Usuario]]&gt;100, "Grave",IF(DatosLimpios[[#This Row],[Perdida $ por Usuario]]&gt;40, "Moderada","Leve"))</f>
        <v>Leve</v>
      </c>
      <c r="T2006" s="1" t="str">
        <f t="shared" si="31"/>
        <v>Insider</v>
      </c>
      <c r="U2006" s="3" t="s">
        <v>15</v>
      </c>
      <c r="V2006" s="3" t="s">
        <v>57</v>
      </c>
      <c r="W2006" s="2">
        <v>70</v>
      </c>
      <c r="X2006" s="2" t="str">
        <f>IF(DatosLimpios[[#This Row],[Incident Resolution Time (in Hours)]]&gt;50,"Tardia",IF(DatosLimpios[[#This Row],[Incident Resolution Time (in Hours)]]&gt;20,"Media","Rapida" ))</f>
        <v>Tardia</v>
      </c>
    </row>
    <row r="2007" spans="1:24" x14ac:dyDescent="0.25">
      <c r="A2007" s="2">
        <v>2021</v>
      </c>
      <c r="B2007" s="3" t="s">
        <v>45</v>
      </c>
      <c r="C20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07" s="1" t="str">
        <f>IFERROR(VLOOKUP(DatosLimpios[[#This Row],[Paises]], TablaRegiones[],2,FALSE), "Otra")</f>
        <v>Asia</v>
      </c>
      <c r="E2007" s="2">
        <v>2017</v>
      </c>
      <c r="F2007" s="3" t="s">
        <v>22</v>
      </c>
      <c r="G2007" s="2">
        <f xml:space="preserve"> 2025 -DatosLimpios[[#This Row],[Year]]</f>
        <v>8</v>
      </c>
      <c r="H2007" s="1" t="str">
        <f>IF(TRIM(DatosLimpios[[#This Row],[Attack Type]])="","Unknown",PROPER(TRIM(LOWER(DatosLimpios[[#This Row],[Attack Type]]))))</f>
        <v>Man-In-The-Middle</v>
      </c>
      <c r="I2007" s="3" t="s">
        <v>23</v>
      </c>
      <c r="J200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07" s="11">
        <v>6868</v>
      </c>
      <c r="L2007" s="11">
        <f>IF(DatosLimpios[[#This Row],[Financial Loss (in Million $) ]]="",0,ABS(DatosLimpios[[#This Row],[Financial Loss (in Million $) ]]))*1000</f>
        <v>6868000</v>
      </c>
      <c r="M2007" s="11" t="str">
        <f>IF(DatosLimpios[[#This Row],[Perdida economica UNK]]&gt;4000000,"Alta", IF(DatosLimpios[[#This Row],[Perdida economica UNK]]&gt;100000,"Media", "Baja"))</f>
        <v>Alta</v>
      </c>
      <c r="N2007" s="18" t="s">
        <v>2055</v>
      </c>
      <c r="O2007" s="3" t="s">
        <v>33</v>
      </c>
      <c r="P2007" s="2">
        <f>IF(DatosLimpios[[#This Row],[Number of Affected Users]]="six hundred",600,VALUE(DatosLimpios[[#This Row],[Number of Affected Users]]))</f>
        <v>725608</v>
      </c>
      <c r="Q2007" s="2">
        <f>IF(DatosLimpios[[#This Row],[Number of Affected Users]]="six hundred",600,VALUE(DatosLimpios[[#This Row],[Number of Affected Users]]))</f>
        <v>725608</v>
      </c>
      <c r="R2007" s="11">
        <f>DatosLimpios[[#This Row],[Perdida economica UNK]] /DatosLimpios[[#This Row],[Nº de Usuarios Afectados]]</f>
        <v>9.4651657644347917</v>
      </c>
      <c r="S2007" s="11" t="str">
        <f>IF(DatosLimpios[[#This Row],[Perdida $ por Usuario]]&gt;100, "Grave",IF(DatosLimpios[[#This Row],[Perdida $ por Usuario]]&gt;40, "Moderada","Leve"))</f>
        <v>Leve</v>
      </c>
      <c r="T2007" s="1" t="str">
        <f t="shared" si="31"/>
        <v>Insider</v>
      </c>
      <c r="U2007" s="3" t="s">
        <v>52</v>
      </c>
      <c r="V2007" s="3" t="s">
        <v>31</v>
      </c>
      <c r="W2007" s="2">
        <v>15</v>
      </c>
      <c r="X2007" s="2" t="str">
        <f>IF(DatosLimpios[[#This Row],[Incident Resolution Time (in Hours)]]&gt;50,"Tardia",IF(DatosLimpios[[#This Row],[Incident Resolution Time (in Hours)]]&gt;20,"Media","Rapida" ))</f>
        <v>Rapida</v>
      </c>
    </row>
    <row r="2008" spans="1:24" x14ac:dyDescent="0.25">
      <c r="A2008" s="2">
        <v>2022</v>
      </c>
      <c r="B2008" s="3" t="s">
        <v>60</v>
      </c>
      <c r="C20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08" s="1" t="str">
        <f>IFERROR(VLOOKUP(DatosLimpios[[#This Row],[Paises]], TablaRegiones[],2,FALSE), "Otra")</f>
        <v>Asia</v>
      </c>
      <c r="E2008" s="2">
        <v>2019</v>
      </c>
      <c r="F2008" s="3" t="s">
        <v>22</v>
      </c>
      <c r="G2008" s="2">
        <f xml:space="preserve"> 2025 -DatosLimpios[[#This Row],[Year]]</f>
        <v>6</v>
      </c>
      <c r="H2008" s="1" t="str">
        <f>IF(TRIM(DatosLimpios[[#This Row],[Attack Type]])="","Unknown",PROPER(TRIM(LOWER(DatosLimpios[[#This Row],[Attack Type]]))))</f>
        <v>Man-In-The-Middle</v>
      </c>
      <c r="I2008" s="3" t="s">
        <v>12</v>
      </c>
      <c r="J200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08" s="11">
        <v>679</v>
      </c>
      <c r="L2008" s="11">
        <f>IF(DatosLimpios[[#This Row],[Financial Loss (in Million $) ]]="",0,ABS(DatosLimpios[[#This Row],[Financial Loss (in Million $) ]]))*1000</f>
        <v>679000</v>
      </c>
      <c r="M2008" s="11" t="str">
        <f>IF(DatosLimpios[[#This Row],[Perdida economica UNK]]&gt;4000000,"Alta", IF(DatosLimpios[[#This Row],[Perdida economica UNK]]&gt;100000,"Media", "Baja"))</f>
        <v>Media</v>
      </c>
      <c r="N2008" s="18" t="s">
        <v>2056</v>
      </c>
      <c r="O2008" s="3" t="s">
        <v>29</v>
      </c>
      <c r="P2008" s="2">
        <f>IF(DatosLimpios[[#This Row],[Number of Affected Users]]="six hundred",600,VALUE(DatosLimpios[[#This Row],[Number of Affected Users]]))</f>
        <v>386691</v>
      </c>
      <c r="Q2008" s="2">
        <f>IF(DatosLimpios[[#This Row],[Number of Affected Users]]="six hundred",600,VALUE(DatosLimpios[[#This Row],[Number of Affected Users]]))</f>
        <v>386691</v>
      </c>
      <c r="R2008" s="11">
        <f>DatosLimpios[[#This Row],[Perdida economica UNK]] /DatosLimpios[[#This Row],[Nº de Usuarios Afectados]]</f>
        <v>1.7559239806460456</v>
      </c>
      <c r="S2008" s="11" t="str">
        <f>IF(DatosLimpios[[#This Row],[Perdida $ por Usuario]]&gt;100, "Grave",IF(DatosLimpios[[#This Row],[Perdida $ por Usuario]]&gt;40, "Moderada","Leve"))</f>
        <v>Leve</v>
      </c>
      <c r="T2008" s="1" t="str">
        <f t="shared" si="31"/>
        <v>Nation-state</v>
      </c>
      <c r="U2008" s="3" t="s">
        <v>25</v>
      </c>
      <c r="V2008" s="3" t="s">
        <v>31</v>
      </c>
      <c r="W2008" s="2">
        <v>20</v>
      </c>
      <c r="X2008" s="2" t="str">
        <f>IF(DatosLimpios[[#This Row],[Incident Resolution Time (in Hours)]]&gt;50,"Tardia",IF(DatosLimpios[[#This Row],[Incident Resolution Time (in Hours)]]&gt;20,"Media","Rapida" ))</f>
        <v>Rapida</v>
      </c>
    </row>
    <row r="2009" spans="1:24" x14ac:dyDescent="0.25">
      <c r="A2009" s="2">
        <v>2023</v>
      </c>
      <c r="B2009" s="3" t="s">
        <v>45</v>
      </c>
      <c r="C20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09" s="1" t="str">
        <f>IFERROR(VLOOKUP(DatosLimpios[[#This Row],[Paises]], TablaRegiones[],2,FALSE), "Otra")</f>
        <v>Asia</v>
      </c>
      <c r="E2009" s="2">
        <v>2017</v>
      </c>
      <c r="F2009" s="3" t="s">
        <v>42</v>
      </c>
      <c r="G2009" s="2">
        <f xml:space="preserve"> 2025 -DatosLimpios[[#This Row],[Year]]</f>
        <v>8</v>
      </c>
      <c r="H2009" s="1" t="str">
        <f>IF(TRIM(DatosLimpios[[#This Row],[Attack Type]])="","Unknown",PROPER(TRIM(LOWER(DatosLimpios[[#This Row],[Attack Type]]))))</f>
        <v>Sql Injection</v>
      </c>
      <c r="I2009" s="3" t="s">
        <v>69</v>
      </c>
      <c r="J200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09" s="11">
        <v>4098</v>
      </c>
      <c r="L2009" s="11">
        <f>IF(DatosLimpios[[#This Row],[Financial Loss (in Million $) ]]="",0,ABS(DatosLimpios[[#This Row],[Financial Loss (in Million $) ]]))*1000</f>
        <v>4098000</v>
      </c>
      <c r="M2009" s="11" t="str">
        <f>IF(DatosLimpios[[#This Row],[Perdida economica UNK]]&gt;4000000,"Alta", IF(DatosLimpios[[#This Row],[Perdida economica UNK]]&gt;100000,"Media", "Baja"))</f>
        <v>Alta</v>
      </c>
      <c r="N2009" s="18" t="s">
        <v>2057</v>
      </c>
      <c r="O2009" s="3" t="s">
        <v>33</v>
      </c>
      <c r="P2009" s="2">
        <f>IF(DatosLimpios[[#This Row],[Number of Affected Users]]="six hundred",600,VALUE(DatosLimpios[[#This Row],[Number of Affected Users]]))</f>
        <v>402855</v>
      </c>
      <c r="Q2009" s="2">
        <f>IF(DatosLimpios[[#This Row],[Number of Affected Users]]="six hundred",600,VALUE(DatosLimpios[[#This Row],[Number of Affected Users]]))</f>
        <v>402855</v>
      </c>
      <c r="R2009" s="11">
        <f>DatosLimpios[[#This Row],[Perdida economica UNK]] /DatosLimpios[[#This Row],[Nº de Usuarios Afectados]]</f>
        <v>10.172394534013479</v>
      </c>
      <c r="S2009" s="11" t="str">
        <f>IF(DatosLimpios[[#This Row],[Perdida $ por Usuario]]&gt;100, "Grave",IF(DatosLimpios[[#This Row],[Perdida $ por Usuario]]&gt;40, "Moderada","Leve"))</f>
        <v>Leve</v>
      </c>
      <c r="T2009" s="1" t="str">
        <f t="shared" si="31"/>
        <v>Insider</v>
      </c>
      <c r="U2009" s="3" t="s">
        <v>34</v>
      </c>
      <c r="V2009" s="3" t="s">
        <v>31</v>
      </c>
      <c r="W2009" s="2">
        <v>26</v>
      </c>
      <c r="X2009" s="2" t="str">
        <f>IF(DatosLimpios[[#This Row],[Incident Resolution Time (in Hours)]]&gt;50,"Tardia",IF(DatosLimpios[[#This Row],[Incident Resolution Time (in Hours)]]&gt;20,"Media","Rapida" ))</f>
        <v>Media</v>
      </c>
    </row>
    <row r="2010" spans="1:24" x14ac:dyDescent="0.25">
      <c r="A2010" s="2">
        <v>2024</v>
      </c>
      <c r="B2010" s="3" t="s">
        <v>71</v>
      </c>
      <c r="C20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10" s="1" t="str">
        <f>IFERROR(VLOOKUP(DatosLimpios[[#This Row],[Paises]], TablaRegiones[],2,FALSE), "Otra")</f>
        <v>Asia</v>
      </c>
      <c r="E2010" s="2">
        <v>2018</v>
      </c>
      <c r="F2010" s="3" t="s">
        <v>50</v>
      </c>
      <c r="G2010" s="2">
        <f xml:space="preserve"> 2025 -DatosLimpios[[#This Row],[Year]]</f>
        <v>7</v>
      </c>
      <c r="H2010" s="1" t="str">
        <f>IF(TRIM(DatosLimpios[[#This Row],[Attack Type]])="","Unknown",PROPER(TRIM(LOWER(DatosLimpios[[#This Row],[Attack Type]]))))</f>
        <v>Phishing</v>
      </c>
      <c r="I2010" s="3" t="s">
        <v>47</v>
      </c>
      <c r="J201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10" s="11">
        <v>2566</v>
      </c>
      <c r="L2010" s="11">
        <f>IF(DatosLimpios[[#This Row],[Financial Loss (in Million $) ]]="",0,ABS(DatosLimpios[[#This Row],[Financial Loss (in Million $) ]]))*1000</f>
        <v>2566000</v>
      </c>
      <c r="M2010" s="11" t="str">
        <f>IF(DatosLimpios[[#This Row],[Perdida economica UNK]]&gt;4000000,"Alta", IF(DatosLimpios[[#This Row],[Perdida economica UNK]]&gt;100000,"Media", "Baja"))</f>
        <v>Media</v>
      </c>
      <c r="N2010" s="18" t="s">
        <v>2058</v>
      </c>
      <c r="O2010" s="3" t="s">
        <v>33</v>
      </c>
      <c r="P2010" s="2">
        <f>IF(DatosLimpios[[#This Row],[Number of Affected Users]]="six hundred",600,VALUE(DatosLimpios[[#This Row],[Number of Affected Users]]))</f>
        <v>518357</v>
      </c>
      <c r="Q2010" s="2">
        <f>IF(DatosLimpios[[#This Row],[Number of Affected Users]]="six hundred",600,VALUE(DatosLimpios[[#This Row],[Number of Affected Users]]))</f>
        <v>518357</v>
      </c>
      <c r="R2010" s="11">
        <f>DatosLimpios[[#This Row],[Perdida economica UNK]] /DatosLimpios[[#This Row],[Nº de Usuarios Afectados]]</f>
        <v>4.9502562905487917</v>
      </c>
      <c r="S2010" s="11" t="str">
        <f>IF(DatosLimpios[[#This Row],[Perdida $ por Usuario]]&gt;100, "Grave",IF(DatosLimpios[[#This Row],[Perdida $ por Usuario]]&gt;40, "Moderada","Leve"))</f>
        <v>Leve</v>
      </c>
      <c r="T2010" s="1" t="str">
        <f t="shared" si="31"/>
        <v>Insider</v>
      </c>
      <c r="U2010" s="3" t="s">
        <v>25</v>
      </c>
      <c r="V2010" s="3" t="s">
        <v>49</v>
      </c>
      <c r="W2010" s="2">
        <v>42</v>
      </c>
      <c r="X2010" s="2" t="str">
        <f>IF(DatosLimpios[[#This Row],[Incident Resolution Time (in Hours)]]&gt;50,"Tardia",IF(DatosLimpios[[#This Row],[Incident Resolution Time (in Hours)]]&gt;20,"Media","Rapida" ))</f>
        <v>Media</v>
      </c>
    </row>
    <row r="2011" spans="1:24" x14ac:dyDescent="0.25">
      <c r="A2011" s="2">
        <v>2025</v>
      </c>
      <c r="B2011" s="3" t="s">
        <v>87</v>
      </c>
      <c r="C20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11" s="1" t="str">
        <f>IFERROR(VLOOKUP(DatosLimpios[[#This Row],[Paises]], TablaRegiones[],2,FALSE), "Otra")</f>
        <v>América</v>
      </c>
      <c r="E2011" s="2">
        <v>2018</v>
      </c>
      <c r="F2011" s="3" t="s">
        <v>50</v>
      </c>
      <c r="G2011" s="2">
        <f xml:space="preserve"> 2025 -DatosLimpios[[#This Row],[Year]]</f>
        <v>7</v>
      </c>
      <c r="H2011" s="1" t="str">
        <f>IF(TRIM(DatosLimpios[[#This Row],[Attack Type]])="","Unknown",PROPER(TRIM(LOWER(DatosLimpios[[#This Row],[Attack Type]]))))</f>
        <v>Phishing</v>
      </c>
      <c r="I2011" s="3" t="s">
        <v>46</v>
      </c>
      <c r="J201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011" s="11">
        <v>2935</v>
      </c>
      <c r="L2011" s="11">
        <f>IF(DatosLimpios[[#This Row],[Financial Loss (in Million $) ]]="",0,ABS(DatosLimpios[[#This Row],[Financial Loss (in Million $) ]]))*1000</f>
        <v>2935000</v>
      </c>
      <c r="M2011" s="11" t="str">
        <f>IF(DatosLimpios[[#This Row],[Perdida economica UNK]]&gt;4000000,"Alta", IF(DatosLimpios[[#This Row],[Perdida economica UNK]]&gt;100000,"Media", "Baja"))</f>
        <v>Media</v>
      </c>
      <c r="N2011" s="18" t="s">
        <v>2059</v>
      </c>
      <c r="O2011" s="3" t="s">
        <v>14</v>
      </c>
      <c r="P2011" s="2">
        <f>IF(DatosLimpios[[#This Row],[Number of Affected Users]]="six hundred",600,VALUE(DatosLimpios[[#This Row],[Number of Affected Users]]))</f>
        <v>724633</v>
      </c>
      <c r="Q2011" s="2">
        <f>IF(DatosLimpios[[#This Row],[Number of Affected Users]]="six hundred",600,VALUE(DatosLimpios[[#This Row],[Number of Affected Users]]))</f>
        <v>724633</v>
      </c>
      <c r="R2011" s="11">
        <f>DatosLimpios[[#This Row],[Perdida economica UNK]] /DatosLimpios[[#This Row],[Nº de Usuarios Afectados]]</f>
        <v>4.0503261651070268</v>
      </c>
      <c r="S2011" s="11" t="str">
        <f>IF(DatosLimpios[[#This Row],[Perdida $ por Usuario]]&gt;100, "Grave",IF(DatosLimpios[[#This Row],[Perdida $ por Usuario]]&gt;40, "Moderada","Leve"))</f>
        <v>Leve</v>
      </c>
      <c r="T2011" s="1" t="str">
        <f t="shared" si="31"/>
        <v>Hacker Group</v>
      </c>
      <c r="U2011" s="3" t="s">
        <v>25</v>
      </c>
      <c r="V2011" s="3" t="s">
        <v>57</v>
      </c>
      <c r="W2011" s="2">
        <v>26</v>
      </c>
      <c r="X2011" s="2" t="str">
        <f>IF(DatosLimpios[[#This Row],[Incident Resolution Time (in Hours)]]&gt;50,"Tardia",IF(DatosLimpios[[#This Row],[Incident Resolution Time (in Hours)]]&gt;20,"Media","Rapida" ))</f>
        <v>Media</v>
      </c>
    </row>
    <row r="2012" spans="1:24" x14ac:dyDescent="0.25">
      <c r="A2012" s="2">
        <v>2026</v>
      </c>
      <c r="B2012" s="3" t="s">
        <v>32</v>
      </c>
      <c r="C20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12" s="1" t="str">
        <f>IFERROR(VLOOKUP(DatosLimpios[[#This Row],[Paises]], TablaRegiones[],2,FALSE), "Otra")</f>
        <v>Europa</v>
      </c>
      <c r="E2012" s="2">
        <v>2015</v>
      </c>
      <c r="F2012" s="3" t="s">
        <v>17</v>
      </c>
      <c r="G2012" s="2">
        <f xml:space="preserve"> 2025 -DatosLimpios[[#This Row],[Year]]</f>
        <v>10</v>
      </c>
      <c r="H2012" s="1" t="str">
        <f>IF(TRIM(DatosLimpios[[#This Row],[Attack Type]])="","Unknown",PROPER(TRIM(LOWER(DatosLimpios[[#This Row],[Attack Type]]))))</f>
        <v>Ransomware</v>
      </c>
      <c r="I2012" s="3" t="s">
        <v>23</v>
      </c>
      <c r="J201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12" s="11">
        <v>674</v>
      </c>
      <c r="L2012" s="11">
        <f>IF(DatosLimpios[[#This Row],[Financial Loss (in Million $) ]]="",0,ABS(DatosLimpios[[#This Row],[Financial Loss (in Million $) ]]))*1000</f>
        <v>674000</v>
      </c>
      <c r="M2012" s="11" t="str">
        <f>IF(DatosLimpios[[#This Row],[Perdida economica UNK]]&gt;4000000,"Alta", IF(DatosLimpios[[#This Row],[Perdida economica UNK]]&gt;100000,"Media", "Baja"))</f>
        <v>Media</v>
      </c>
      <c r="N2012" s="18" t="s">
        <v>2060</v>
      </c>
      <c r="O2012" s="3" t="s">
        <v>29</v>
      </c>
      <c r="P2012" s="2">
        <f>IF(DatosLimpios[[#This Row],[Number of Affected Users]]="six hundred",600,VALUE(DatosLimpios[[#This Row],[Number of Affected Users]]))</f>
        <v>742272</v>
      </c>
      <c r="Q2012" s="2">
        <f>IF(DatosLimpios[[#This Row],[Number of Affected Users]]="six hundred",600,VALUE(DatosLimpios[[#This Row],[Number of Affected Users]]))</f>
        <v>742272</v>
      </c>
      <c r="R2012" s="11">
        <f>DatosLimpios[[#This Row],[Perdida economica UNK]] /DatosLimpios[[#This Row],[Nº de Usuarios Afectados]]</f>
        <v>0.90802293498879116</v>
      </c>
      <c r="S2012" s="11" t="str">
        <f>IF(DatosLimpios[[#This Row],[Perdida $ por Usuario]]&gt;100, "Grave",IF(DatosLimpios[[#This Row],[Perdida $ por Usuario]]&gt;40, "Moderada","Leve"))</f>
        <v>Leve</v>
      </c>
      <c r="T2012" s="1" t="str">
        <f t="shared" si="31"/>
        <v>Nation-state</v>
      </c>
      <c r="U2012" s="3" t="s">
        <v>52</v>
      </c>
      <c r="V2012" s="3" t="s">
        <v>37</v>
      </c>
      <c r="W2012" s="2">
        <v>64</v>
      </c>
      <c r="X2012" s="2" t="str">
        <f>IF(DatosLimpios[[#This Row],[Incident Resolution Time (in Hours)]]&gt;50,"Tardia",IF(DatosLimpios[[#This Row],[Incident Resolution Time (in Hours)]]&gt;20,"Media","Rapida" ))</f>
        <v>Tardia</v>
      </c>
    </row>
    <row r="2013" spans="1:24" x14ac:dyDescent="0.25">
      <c r="A2013" s="2">
        <v>2027</v>
      </c>
      <c r="B2013" s="3" t="s">
        <v>66</v>
      </c>
      <c r="C20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13" s="1" t="str">
        <f>IFERROR(VLOOKUP(DatosLimpios[[#This Row],[Paises]], TablaRegiones[],2,FALSE), "Otra")</f>
        <v>América</v>
      </c>
      <c r="E2013" s="2">
        <v>2024</v>
      </c>
      <c r="F2013" s="3" t="s">
        <v>63</v>
      </c>
      <c r="G2013" s="2">
        <f xml:space="preserve"> 2025 -DatosLimpios[[#This Row],[Year]]</f>
        <v>1</v>
      </c>
      <c r="H2013" s="1" t="str">
        <f>IF(TRIM(DatosLimpios[[#This Row],[Attack Type]])="","Unknown",PROPER(TRIM(LOWER(DatosLimpios[[#This Row],[Attack Type]]))))</f>
        <v>Malware</v>
      </c>
      <c r="I2013" s="3" t="s">
        <v>23</v>
      </c>
      <c r="J201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13" s="11">
        <v>8309</v>
      </c>
      <c r="L2013" s="11">
        <f>IF(DatosLimpios[[#This Row],[Financial Loss (in Million $) ]]="",0,ABS(DatosLimpios[[#This Row],[Financial Loss (in Million $) ]]))*1000</f>
        <v>8309000</v>
      </c>
      <c r="M2013" s="11" t="str">
        <f>IF(DatosLimpios[[#This Row],[Perdida economica UNK]]&gt;4000000,"Alta", IF(DatosLimpios[[#This Row],[Perdida economica UNK]]&gt;100000,"Media", "Baja"))</f>
        <v>Alta</v>
      </c>
      <c r="N2013" s="18" t="s">
        <v>2061</v>
      </c>
      <c r="O2013" s="3" t="s">
        <v>36</v>
      </c>
      <c r="P2013" s="2">
        <f>IF(DatosLimpios[[#This Row],[Number of Affected Users]]="six hundred",600,VALUE(DatosLimpios[[#This Row],[Number of Affected Users]]))</f>
        <v>650093</v>
      </c>
      <c r="Q2013" s="2">
        <f>IF(DatosLimpios[[#This Row],[Number of Affected Users]]="six hundred",600,VALUE(DatosLimpios[[#This Row],[Number of Affected Users]]))</f>
        <v>650093</v>
      </c>
      <c r="R2013" s="11">
        <f>DatosLimpios[[#This Row],[Perdida economica UNK]] /DatosLimpios[[#This Row],[Nº de Usuarios Afectados]]</f>
        <v>12.781248221408321</v>
      </c>
      <c r="S2013" s="11" t="str">
        <f>IF(DatosLimpios[[#This Row],[Perdida $ por Usuario]]&gt;100, "Grave",IF(DatosLimpios[[#This Row],[Perdida $ por Usuario]]&gt;40, "Moderada","Leve"))</f>
        <v>Leve</v>
      </c>
      <c r="T2013" s="1" t="str">
        <f t="shared" si="31"/>
        <v>Unknown</v>
      </c>
      <c r="U2013" s="3" t="s">
        <v>34</v>
      </c>
      <c r="V2013" s="3" t="s">
        <v>37</v>
      </c>
      <c r="W2013" s="2">
        <v>58</v>
      </c>
      <c r="X2013" s="2" t="str">
        <f>IF(DatosLimpios[[#This Row],[Incident Resolution Time (in Hours)]]&gt;50,"Tardia",IF(DatosLimpios[[#This Row],[Incident Resolution Time (in Hours)]]&gt;20,"Media","Rapida" ))</f>
        <v>Tardia</v>
      </c>
    </row>
    <row r="2014" spans="1:24" x14ac:dyDescent="0.25">
      <c r="A2014" s="2">
        <v>2028</v>
      </c>
      <c r="B2014" s="3" t="s">
        <v>71</v>
      </c>
      <c r="C20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14" s="1" t="str">
        <f>IFERROR(VLOOKUP(DatosLimpios[[#This Row],[Paises]], TablaRegiones[],2,FALSE), "Otra")</f>
        <v>Asia</v>
      </c>
      <c r="E2014" s="2">
        <v>2021</v>
      </c>
      <c r="F2014" s="3" t="s">
        <v>50</v>
      </c>
      <c r="G2014" s="2">
        <f xml:space="preserve"> 2025 -DatosLimpios[[#This Row],[Year]]</f>
        <v>4</v>
      </c>
      <c r="H2014" s="1" t="str">
        <f>IF(TRIM(DatosLimpios[[#This Row],[Attack Type]])="","Unknown",PROPER(TRIM(LOWER(DatosLimpios[[#This Row],[Attack Type]]))))</f>
        <v>Phishing</v>
      </c>
      <c r="I2014" s="3" t="s">
        <v>46</v>
      </c>
      <c r="J201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014" s="11">
        <v>9432</v>
      </c>
      <c r="L2014" s="11">
        <f>IF(DatosLimpios[[#This Row],[Financial Loss (in Million $) ]]="",0,ABS(DatosLimpios[[#This Row],[Financial Loss (in Million $) ]]))*1000</f>
        <v>9432000</v>
      </c>
      <c r="M2014" s="11" t="str">
        <f>IF(DatosLimpios[[#This Row],[Perdida economica UNK]]&gt;4000000,"Alta", IF(DatosLimpios[[#This Row],[Perdida economica UNK]]&gt;100000,"Media", "Baja"))</f>
        <v>Alta</v>
      </c>
      <c r="N2014" s="18" t="s">
        <v>2062</v>
      </c>
      <c r="O2014" s="3" t="s">
        <v>14</v>
      </c>
      <c r="P2014" s="2">
        <f>IF(DatosLimpios[[#This Row],[Number of Affected Users]]="six hundred",600,VALUE(DatosLimpios[[#This Row],[Number of Affected Users]]))</f>
        <v>755165</v>
      </c>
      <c r="Q2014" s="2">
        <f>IF(DatosLimpios[[#This Row],[Number of Affected Users]]="six hundred",600,VALUE(DatosLimpios[[#This Row],[Number of Affected Users]]))</f>
        <v>755165</v>
      </c>
      <c r="R2014" s="11">
        <f>DatosLimpios[[#This Row],[Perdida economica UNK]] /DatosLimpios[[#This Row],[Nº de Usuarios Afectados]]</f>
        <v>12.489985632279039</v>
      </c>
      <c r="S2014" s="11" t="str">
        <f>IF(DatosLimpios[[#This Row],[Perdida $ por Usuario]]&gt;100, "Grave",IF(DatosLimpios[[#This Row],[Perdida $ por Usuario]]&gt;40, "Moderada","Leve"))</f>
        <v>Leve</v>
      </c>
      <c r="T2014" s="1" t="str">
        <f t="shared" si="31"/>
        <v>Hacker Group</v>
      </c>
      <c r="U2014" s="3" t="s">
        <v>34</v>
      </c>
      <c r="V2014" s="3" t="s">
        <v>37</v>
      </c>
      <c r="W2014" s="2">
        <v>28</v>
      </c>
      <c r="X2014" s="2" t="str">
        <f>IF(DatosLimpios[[#This Row],[Incident Resolution Time (in Hours)]]&gt;50,"Tardia",IF(DatosLimpios[[#This Row],[Incident Resolution Time (in Hours)]]&gt;20,"Media","Rapida" ))</f>
        <v>Media</v>
      </c>
    </row>
    <row r="2015" spans="1:24" x14ac:dyDescent="0.25">
      <c r="A2015" s="2">
        <v>2029</v>
      </c>
      <c r="B2015" s="3" t="s">
        <v>26</v>
      </c>
      <c r="C20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015" s="1" t="str">
        <f>IFERROR(VLOOKUP(DatosLimpios[[#This Row],[Paises]], TablaRegiones[],2,FALSE), "Otra")</f>
        <v>Europa</v>
      </c>
      <c r="E2015" s="2">
        <v>2021</v>
      </c>
      <c r="F2015" s="3" t="s">
        <v>39</v>
      </c>
      <c r="G2015" s="2">
        <f xml:space="preserve"> 2025 -DatosLimpios[[#This Row],[Year]]</f>
        <v>4</v>
      </c>
      <c r="H2015" s="1" t="str">
        <f>IF(TRIM(DatosLimpios[[#This Row],[Attack Type]])="","Unknown",PROPER(TRIM(LOWER(DatosLimpios[[#This Row],[Attack Type]]))))</f>
        <v>Ddos</v>
      </c>
      <c r="I2015" s="3" t="s">
        <v>23</v>
      </c>
      <c r="J201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15" s="11">
        <v>6712</v>
      </c>
      <c r="L2015" s="11">
        <f>IF(DatosLimpios[[#This Row],[Financial Loss (in Million $) ]]="",0,ABS(DatosLimpios[[#This Row],[Financial Loss (in Million $) ]]))*1000</f>
        <v>6712000</v>
      </c>
      <c r="M2015" s="11" t="str">
        <f>IF(DatosLimpios[[#This Row],[Perdida economica UNK]]&gt;4000000,"Alta", IF(DatosLimpios[[#This Row],[Perdida economica UNK]]&gt;100000,"Media", "Baja"))</f>
        <v>Alta</v>
      </c>
      <c r="N2015" s="18" t="s">
        <v>2063</v>
      </c>
      <c r="O2015" s="3" t="s">
        <v>14</v>
      </c>
      <c r="P2015" s="2">
        <f>IF(DatosLimpios[[#This Row],[Number of Affected Users]]="six hundred",600,VALUE(DatosLimpios[[#This Row],[Number of Affected Users]]))</f>
        <v>581923</v>
      </c>
      <c r="Q2015" s="2">
        <f>IF(DatosLimpios[[#This Row],[Number of Affected Users]]="six hundred",600,VALUE(DatosLimpios[[#This Row],[Number of Affected Users]]))</f>
        <v>581923</v>
      </c>
      <c r="R2015" s="11">
        <f>DatosLimpios[[#This Row],[Perdida economica UNK]] /DatosLimpios[[#This Row],[Nº de Usuarios Afectados]]</f>
        <v>11.53417204681719</v>
      </c>
      <c r="S2015" s="11" t="str">
        <f>IF(DatosLimpios[[#This Row],[Perdida $ por Usuario]]&gt;100, "Grave",IF(DatosLimpios[[#This Row],[Perdida $ por Usuario]]&gt;40, "Moderada","Leve"))</f>
        <v>Leve</v>
      </c>
      <c r="T2015" s="1" t="str">
        <f t="shared" si="31"/>
        <v>Hacker Group</v>
      </c>
      <c r="U2015" s="3" t="s">
        <v>34</v>
      </c>
      <c r="V2015" s="3" t="s">
        <v>16</v>
      </c>
      <c r="W2015" s="2">
        <v>63</v>
      </c>
      <c r="X2015" s="2" t="str">
        <f>IF(DatosLimpios[[#This Row],[Incident Resolution Time (in Hours)]]&gt;50,"Tardia",IF(DatosLimpios[[#This Row],[Incident Resolution Time (in Hours)]]&gt;20,"Media","Rapida" ))</f>
        <v>Tardia</v>
      </c>
    </row>
    <row r="2016" spans="1:24" x14ac:dyDescent="0.25">
      <c r="A2016" s="2">
        <v>2030</v>
      </c>
      <c r="B2016" s="3" t="s">
        <v>58</v>
      </c>
      <c r="C20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016" s="1" t="str">
        <f>IFERROR(VLOOKUP(DatosLimpios[[#This Row],[Paises]], TablaRegiones[],2,FALSE), "Otra")</f>
        <v>Oceanía</v>
      </c>
      <c r="E2016" s="2">
        <v>2024</v>
      </c>
      <c r="F2016" s="3" t="s">
        <v>22</v>
      </c>
      <c r="G2016" s="2">
        <f xml:space="preserve"> 2025 -DatosLimpios[[#This Row],[Year]]</f>
        <v>1</v>
      </c>
      <c r="H2016" s="1" t="str">
        <f>IF(TRIM(DatosLimpios[[#This Row],[Attack Type]])="","Unknown",PROPER(TRIM(LOWER(DatosLimpios[[#This Row],[Attack Type]]))))</f>
        <v>Man-In-The-Middle</v>
      </c>
      <c r="I2016" s="3" t="s">
        <v>18</v>
      </c>
      <c r="J201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016" s="11">
        <v>7683</v>
      </c>
      <c r="L2016" s="11">
        <f>IF(DatosLimpios[[#This Row],[Financial Loss (in Million $) ]]="",0,ABS(DatosLimpios[[#This Row],[Financial Loss (in Million $) ]]))*1000</f>
        <v>7683000</v>
      </c>
      <c r="M2016" s="11" t="str">
        <f>IF(DatosLimpios[[#This Row],[Perdida economica UNK]]&gt;4000000,"Alta", IF(DatosLimpios[[#This Row],[Perdida economica UNK]]&gt;100000,"Media", "Baja"))</f>
        <v>Alta</v>
      </c>
      <c r="N2016" s="18" t="s">
        <v>2064</v>
      </c>
      <c r="O2016" s="3" t="s">
        <v>14</v>
      </c>
      <c r="P2016" s="2">
        <f>IF(DatosLimpios[[#This Row],[Number of Affected Users]]="six hundred",600,VALUE(DatosLimpios[[#This Row],[Number of Affected Users]]))</f>
        <v>637189</v>
      </c>
      <c r="Q2016" s="2">
        <f>IF(DatosLimpios[[#This Row],[Number of Affected Users]]="six hundred",600,VALUE(DatosLimpios[[#This Row],[Number of Affected Users]]))</f>
        <v>637189</v>
      </c>
      <c r="R2016" s="11">
        <f>DatosLimpios[[#This Row],[Perdida economica UNK]] /DatosLimpios[[#This Row],[Nº de Usuarios Afectados]]</f>
        <v>12.057646946196497</v>
      </c>
      <c r="S2016" s="11" t="str">
        <f>IF(DatosLimpios[[#This Row],[Perdida $ por Usuario]]&gt;100, "Grave",IF(DatosLimpios[[#This Row],[Perdida $ por Usuario]]&gt;40, "Moderada","Leve"))</f>
        <v>Leve</v>
      </c>
      <c r="T2016" s="1" t="str">
        <f t="shared" si="31"/>
        <v>Hacker Group</v>
      </c>
      <c r="U2016" s="3" t="s">
        <v>15</v>
      </c>
      <c r="V2016" s="3" t="s">
        <v>37</v>
      </c>
      <c r="W2016" s="2">
        <v>56</v>
      </c>
      <c r="X2016" s="2" t="str">
        <f>IF(DatosLimpios[[#This Row],[Incident Resolution Time (in Hours)]]&gt;50,"Tardia",IF(DatosLimpios[[#This Row],[Incident Resolution Time (in Hours)]]&gt;20,"Media","Rapida" ))</f>
        <v>Tardia</v>
      </c>
    </row>
    <row r="2017" spans="1:24" x14ac:dyDescent="0.25">
      <c r="A2017" s="2">
        <v>2031</v>
      </c>
      <c r="B2017" s="3" t="s">
        <v>87</v>
      </c>
      <c r="C20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17" s="1" t="str">
        <f>IFERROR(VLOOKUP(DatosLimpios[[#This Row],[Paises]], TablaRegiones[],2,FALSE), "Otra")</f>
        <v>América</v>
      </c>
      <c r="E2017" s="2">
        <v>2017</v>
      </c>
      <c r="F2017" s="3" t="s">
        <v>39</v>
      </c>
      <c r="G2017" s="2">
        <f xml:space="preserve"> 2025 -DatosLimpios[[#This Row],[Year]]</f>
        <v>8</v>
      </c>
      <c r="H2017" s="1" t="str">
        <f>IF(TRIM(DatosLimpios[[#This Row],[Attack Type]])="","Unknown",PROPER(TRIM(LOWER(DatosLimpios[[#This Row],[Attack Type]]))))</f>
        <v>Ddos</v>
      </c>
      <c r="I2017" s="3" t="s">
        <v>18</v>
      </c>
      <c r="J201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017" s="11">
        <v>7037</v>
      </c>
      <c r="L2017" s="11">
        <f>IF(DatosLimpios[[#This Row],[Financial Loss (in Million $) ]]="",0,ABS(DatosLimpios[[#This Row],[Financial Loss (in Million $) ]]))*1000</f>
        <v>7037000</v>
      </c>
      <c r="M2017" s="11" t="str">
        <f>IF(DatosLimpios[[#This Row],[Perdida economica UNK]]&gt;4000000,"Alta", IF(DatosLimpios[[#This Row],[Perdida economica UNK]]&gt;100000,"Media", "Baja"))</f>
        <v>Alta</v>
      </c>
      <c r="N2017" s="18" t="s">
        <v>2065</v>
      </c>
      <c r="O2017" s="3" t="s">
        <v>29</v>
      </c>
      <c r="P2017" s="2">
        <f>IF(DatosLimpios[[#This Row],[Number of Affected Users]]="six hundred",600,VALUE(DatosLimpios[[#This Row],[Number of Affected Users]]))</f>
        <v>513625</v>
      </c>
      <c r="Q2017" s="2">
        <f>IF(DatosLimpios[[#This Row],[Number of Affected Users]]="six hundred",600,VALUE(DatosLimpios[[#This Row],[Number of Affected Users]]))</f>
        <v>513625</v>
      </c>
      <c r="R2017" s="11">
        <f>DatosLimpios[[#This Row],[Perdida economica UNK]] /DatosLimpios[[#This Row],[Nº de Usuarios Afectados]]</f>
        <v>13.7006570941835</v>
      </c>
      <c r="S2017" s="11" t="str">
        <f>IF(DatosLimpios[[#This Row],[Perdida $ por Usuario]]&gt;100, "Grave",IF(DatosLimpios[[#This Row],[Perdida $ por Usuario]]&gt;40, "Moderada","Leve"))</f>
        <v>Leve</v>
      </c>
      <c r="T2017" s="1" t="str">
        <f t="shared" si="31"/>
        <v>Nation-state</v>
      </c>
      <c r="U2017" s="3" t="s">
        <v>25</v>
      </c>
      <c r="V2017" s="3" t="s">
        <v>16</v>
      </c>
      <c r="W2017" s="2">
        <v>37</v>
      </c>
      <c r="X2017" s="2" t="str">
        <f>IF(DatosLimpios[[#This Row],[Incident Resolution Time (in Hours)]]&gt;50,"Tardia",IF(DatosLimpios[[#This Row],[Incident Resolution Time (in Hours)]]&gt;20,"Media","Rapida" ))</f>
        <v>Media</v>
      </c>
    </row>
    <row r="2018" spans="1:24" x14ac:dyDescent="0.25">
      <c r="A2018" s="2">
        <v>2032</v>
      </c>
      <c r="B2018" s="3" t="s">
        <v>32</v>
      </c>
      <c r="C20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18" s="1" t="str">
        <f>IFERROR(VLOOKUP(DatosLimpios[[#This Row],[Paises]], TablaRegiones[],2,FALSE), "Otra")</f>
        <v>Europa</v>
      </c>
      <c r="E2018" s="2">
        <v>2024</v>
      </c>
      <c r="F2018" s="3" t="s">
        <v>50</v>
      </c>
      <c r="G2018" s="2">
        <f xml:space="preserve"> 2025 -DatosLimpios[[#This Row],[Year]]</f>
        <v>1</v>
      </c>
      <c r="H2018" s="1" t="str">
        <f>IF(TRIM(DatosLimpios[[#This Row],[Attack Type]])="","Unknown",PROPER(TRIM(LOWER(DatosLimpios[[#This Row],[Attack Type]]))))</f>
        <v>Phishing</v>
      </c>
      <c r="I2018" s="3" t="s">
        <v>69</v>
      </c>
      <c r="J201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18" s="11">
        <v>2246</v>
      </c>
      <c r="L2018" s="11">
        <f>IF(DatosLimpios[[#This Row],[Financial Loss (in Million $) ]]="",0,ABS(DatosLimpios[[#This Row],[Financial Loss (in Million $) ]]))*1000</f>
        <v>2246000</v>
      </c>
      <c r="M2018" s="11" t="str">
        <f>IF(DatosLimpios[[#This Row],[Perdida economica UNK]]&gt;4000000,"Alta", IF(DatosLimpios[[#This Row],[Perdida economica UNK]]&gt;100000,"Media", "Baja"))</f>
        <v>Media</v>
      </c>
      <c r="N2018" s="18" t="s">
        <v>2066</v>
      </c>
      <c r="O2018" s="3" t="s">
        <v>29</v>
      </c>
      <c r="P2018" s="2">
        <f>IF(DatosLimpios[[#This Row],[Number of Affected Users]]="six hundred",600,VALUE(DatosLimpios[[#This Row],[Number of Affected Users]]))</f>
        <v>499142</v>
      </c>
      <c r="Q2018" s="2">
        <f>IF(DatosLimpios[[#This Row],[Number of Affected Users]]="six hundred",600,VALUE(DatosLimpios[[#This Row],[Number of Affected Users]]))</f>
        <v>499142</v>
      </c>
      <c r="R2018" s="11">
        <f>DatosLimpios[[#This Row],[Perdida economica UNK]] /DatosLimpios[[#This Row],[Nº de Usuarios Afectados]]</f>
        <v>4.4997215221319786</v>
      </c>
      <c r="S2018" s="11" t="str">
        <f>IF(DatosLimpios[[#This Row],[Perdida $ por Usuario]]&gt;100, "Grave",IF(DatosLimpios[[#This Row],[Perdida $ por Usuario]]&gt;40, "Moderada","Leve"))</f>
        <v>Leve</v>
      </c>
      <c r="T2018" s="1" t="str">
        <f t="shared" si="31"/>
        <v>Nation-state</v>
      </c>
      <c r="U2018" s="3" t="s">
        <v>15</v>
      </c>
      <c r="V2018" s="3" t="s">
        <v>16</v>
      </c>
      <c r="W2018" s="2">
        <v>70</v>
      </c>
      <c r="X2018" s="2" t="str">
        <f>IF(DatosLimpios[[#This Row],[Incident Resolution Time (in Hours)]]&gt;50,"Tardia",IF(DatosLimpios[[#This Row],[Incident Resolution Time (in Hours)]]&gt;20,"Media","Rapida" ))</f>
        <v>Tardia</v>
      </c>
    </row>
    <row r="2019" spans="1:24" x14ac:dyDescent="0.25">
      <c r="A2019" s="2">
        <v>2033</v>
      </c>
      <c r="B2019" s="3" t="s">
        <v>87</v>
      </c>
      <c r="C20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19" s="1" t="str">
        <f>IFERROR(VLOOKUP(DatosLimpios[[#This Row],[Paises]], TablaRegiones[],2,FALSE), "Otra")</f>
        <v>América</v>
      </c>
      <c r="E2019" s="2">
        <v>2024</v>
      </c>
      <c r="F2019" s="3" t="s">
        <v>50</v>
      </c>
      <c r="G2019" s="2">
        <f xml:space="preserve"> 2025 -DatosLimpios[[#This Row],[Year]]</f>
        <v>1</v>
      </c>
      <c r="H2019" s="1" t="str">
        <f>IF(TRIM(DatosLimpios[[#This Row],[Attack Type]])="","Unknown",PROPER(TRIM(LOWER(DatosLimpios[[#This Row],[Attack Type]]))))</f>
        <v>Phishing</v>
      </c>
      <c r="I2019" s="3" t="s">
        <v>47</v>
      </c>
      <c r="J201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19" s="11">
        <v>1764</v>
      </c>
      <c r="L2019" s="11">
        <f>IF(DatosLimpios[[#This Row],[Financial Loss (in Million $) ]]="",0,ABS(DatosLimpios[[#This Row],[Financial Loss (in Million $) ]]))*1000</f>
        <v>1764000</v>
      </c>
      <c r="M2019" s="11" t="str">
        <f>IF(DatosLimpios[[#This Row],[Perdida economica UNK]]&gt;4000000,"Alta", IF(DatosLimpios[[#This Row],[Perdida economica UNK]]&gt;100000,"Media", "Baja"))</f>
        <v>Media</v>
      </c>
      <c r="N2019" s="18" t="s">
        <v>2067</v>
      </c>
      <c r="O2019" s="3" t="s">
        <v>36</v>
      </c>
      <c r="P2019" s="2">
        <f>IF(DatosLimpios[[#This Row],[Number of Affected Users]]="six hundred",600,VALUE(DatosLimpios[[#This Row],[Number of Affected Users]]))</f>
        <v>8334</v>
      </c>
      <c r="Q2019" s="2">
        <f>IF(DatosLimpios[[#This Row],[Number of Affected Users]]="six hundred",600,VALUE(DatosLimpios[[#This Row],[Number of Affected Users]]))</f>
        <v>8334</v>
      </c>
      <c r="R2019" s="11">
        <f>DatosLimpios[[#This Row],[Perdida economica UNK]] /DatosLimpios[[#This Row],[Nº de Usuarios Afectados]]</f>
        <v>211.66306695464363</v>
      </c>
      <c r="S2019" s="11" t="str">
        <f>IF(DatosLimpios[[#This Row],[Perdida $ por Usuario]]&gt;100, "Grave",IF(DatosLimpios[[#This Row],[Perdida $ por Usuario]]&gt;40, "Moderada","Leve"))</f>
        <v>Grave</v>
      </c>
      <c r="T2019" s="1" t="str">
        <f t="shared" si="31"/>
        <v>Unknown</v>
      </c>
      <c r="U2019" s="3" t="s">
        <v>52</v>
      </c>
      <c r="V2019" s="3" t="s">
        <v>49</v>
      </c>
      <c r="W2019" s="2">
        <v>13</v>
      </c>
      <c r="X2019" s="2" t="str">
        <f>IF(DatosLimpios[[#This Row],[Incident Resolution Time (in Hours)]]&gt;50,"Tardia",IF(DatosLimpios[[#This Row],[Incident Resolution Time (in Hours)]]&gt;20,"Media","Rapida" ))</f>
        <v>Rapida</v>
      </c>
    </row>
    <row r="2020" spans="1:24" x14ac:dyDescent="0.25">
      <c r="A2020" s="2">
        <v>2034</v>
      </c>
      <c r="B2020" s="3" t="s">
        <v>87</v>
      </c>
      <c r="C20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20" s="1" t="str">
        <f>IFERROR(VLOOKUP(DatosLimpios[[#This Row],[Paises]], TablaRegiones[],2,FALSE), "Otra")</f>
        <v>América</v>
      </c>
      <c r="E2020" s="2">
        <v>2020</v>
      </c>
      <c r="F2020" s="3" t="s">
        <v>50</v>
      </c>
      <c r="G2020" s="2">
        <f xml:space="preserve"> 2025 -DatosLimpios[[#This Row],[Year]]</f>
        <v>5</v>
      </c>
      <c r="H2020" s="1" t="str">
        <f>IF(TRIM(DatosLimpios[[#This Row],[Attack Type]])="","Unknown",PROPER(TRIM(LOWER(DatosLimpios[[#This Row],[Attack Type]]))))</f>
        <v>Phishing</v>
      </c>
      <c r="I2020" s="3" t="s">
        <v>69</v>
      </c>
      <c r="J202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20" s="11">
        <v>373</v>
      </c>
      <c r="L2020" s="11">
        <f>IF(DatosLimpios[[#This Row],[Financial Loss (in Million $) ]]="",0,ABS(DatosLimpios[[#This Row],[Financial Loss (in Million $) ]]))*1000</f>
        <v>373000</v>
      </c>
      <c r="M2020" s="11" t="str">
        <f>IF(DatosLimpios[[#This Row],[Perdida economica UNK]]&gt;4000000,"Alta", IF(DatosLimpios[[#This Row],[Perdida economica UNK]]&gt;100000,"Media", "Baja"))</f>
        <v>Media</v>
      </c>
      <c r="N2020" s="18" t="s">
        <v>2068</v>
      </c>
      <c r="O2020" s="3" t="s">
        <v>33</v>
      </c>
      <c r="P2020" s="2">
        <f>IF(DatosLimpios[[#This Row],[Number of Affected Users]]="six hundred",600,VALUE(DatosLimpios[[#This Row],[Number of Affected Users]]))</f>
        <v>617277</v>
      </c>
      <c r="Q2020" s="2">
        <f>IF(DatosLimpios[[#This Row],[Number of Affected Users]]="six hundred",600,VALUE(DatosLimpios[[#This Row],[Number of Affected Users]]))</f>
        <v>617277</v>
      </c>
      <c r="R2020" s="11">
        <f>DatosLimpios[[#This Row],[Perdida economica UNK]] /DatosLimpios[[#This Row],[Nº de Usuarios Afectados]]</f>
        <v>0.60426680404421351</v>
      </c>
      <c r="S2020" s="11" t="str">
        <f>IF(DatosLimpios[[#This Row],[Perdida $ por Usuario]]&gt;100, "Grave",IF(DatosLimpios[[#This Row],[Perdida $ por Usuario]]&gt;40, "Moderada","Leve"))</f>
        <v>Leve</v>
      </c>
      <c r="T2020" s="1" t="str">
        <f t="shared" si="31"/>
        <v>Insider</v>
      </c>
      <c r="U2020" s="3" t="s">
        <v>34</v>
      </c>
      <c r="V2020" s="3" t="s">
        <v>37</v>
      </c>
      <c r="W2020" s="2">
        <v>4</v>
      </c>
      <c r="X2020" s="2" t="str">
        <f>IF(DatosLimpios[[#This Row],[Incident Resolution Time (in Hours)]]&gt;50,"Tardia",IF(DatosLimpios[[#This Row],[Incident Resolution Time (in Hours)]]&gt;20,"Media","Rapida" ))</f>
        <v>Rapida</v>
      </c>
    </row>
    <row r="2021" spans="1:24" x14ac:dyDescent="0.25">
      <c r="A2021" s="2">
        <v>2035</v>
      </c>
      <c r="B2021" s="3" t="s">
        <v>87</v>
      </c>
      <c r="C20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21" s="1" t="str">
        <f>IFERROR(VLOOKUP(DatosLimpios[[#This Row],[Paises]], TablaRegiones[],2,FALSE), "Otra")</f>
        <v>América</v>
      </c>
      <c r="E2021" s="2">
        <v>2018</v>
      </c>
      <c r="F2021" s="3" t="s">
        <v>22</v>
      </c>
      <c r="G2021" s="2">
        <f xml:space="preserve"> 2025 -DatosLimpios[[#This Row],[Year]]</f>
        <v>7</v>
      </c>
      <c r="H2021" s="1" t="str">
        <f>IF(TRIM(DatosLimpios[[#This Row],[Attack Type]])="","Unknown",PROPER(TRIM(LOWER(DatosLimpios[[#This Row],[Attack Type]]))))</f>
        <v>Man-In-The-Middle</v>
      </c>
      <c r="I2021" s="3" t="s">
        <v>12</v>
      </c>
      <c r="J202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21" s="11">
        <v>217</v>
      </c>
      <c r="L2021" s="11">
        <f>IF(DatosLimpios[[#This Row],[Financial Loss (in Million $) ]]="",0,ABS(DatosLimpios[[#This Row],[Financial Loss (in Million $) ]]))*1000</f>
        <v>217000</v>
      </c>
      <c r="M2021" s="11" t="str">
        <f>IF(DatosLimpios[[#This Row],[Perdida economica UNK]]&gt;4000000,"Alta", IF(DatosLimpios[[#This Row],[Perdida economica UNK]]&gt;100000,"Media", "Baja"))</f>
        <v>Media</v>
      </c>
      <c r="N2021" s="18" t="s">
        <v>2069</v>
      </c>
      <c r="O2021" s="3" t="s">
        <v>36</v>
      </c>
      <c r="P2021" s="2">
        <f>IF(DatosLimpios[[#This Row],[Number of Affected Users]]="six hundred",600,VALUE(DatosLimpios[[#This Row],[Number of Affected Users]]))</f>
        <v>614662</v>
      </c>
      <c r="Q2021" s="2">
        <f>IF(DatosLimpios[[#This Row],[Number of Affected Users]]="six hundred",600,VALUE(DatosLimpios[[#This Row],[Number of Affected Users]]))</f>
        <v>614662</v>
      </c>
      <c r="R2021" s="11">
        <f>DatosLimpios[[#This Row],[Perdida economica UNK]] /DatosLimpios[[#This Row],[Nº de Usuarios Afectados]]</f>
        <v>0.35303955669945436</v>
      </c>
      <c r="S2021" s="11" t="str">
        <f>IF(DatosLimpios[[#This Row],[Perdida $ por Usuario]]&gt;100, "Grave",IF(DatosLimpios[[#This Row],[Perdida $ por Usuario]]&gt;40, "Moderada","Leve"))</f>
        <v>Leve</v>
      </c>
      <c r="T2021" s="1" t="str">
        <f t="shared" si="31"/>
        <v>Unknown</v>
      </c>
      <c r="U2021" s="3" t="s">
        <v>25</v>
      </c>
      <c r="V2021" s="3" t="s">
        <v>16</v>
      </c>
      <c r="W2021" s="2">
        <v>37</v>
      </c>
      <c r="X2021" s="2" t="str">
        <f>IF(DatosLimpios[[#This Row],[Incident Resolution Time (in Hours)]]&gt;50,"Tardia",IF(DatosLimpios[[#This Row],[Incident Resolution Time (in Hours)]]&gt;20,"Media","Rapida" ))</f>
        <v>Media</v>
      </c>
    </row>
    <row r="2022" spans="1:24" x14ac:dyDescent="0.25">
      <c r="A2022" s="2">
        <v>2036</v>
      </c>
      <c r="B2022" s="3" t="s">
        <v>10</v>
      </c>
      <c r="C20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022" s="1" t="str">
        <f>IFERROR(VLOOKUP(DatosLimpios[[#This Row],[Paises]], TablaRegiones[],2,FALSE), "Otra")</f>
        <v>Asia</v>
      </c>
      <c r="E2022" s="2">
        <v>2024</v>
      </c>
      <c r="F2022" s="3" t="s">
        <v>39</v>
      </c>
      <c r="G2022" s="2">
        <f xml:space="preserve"> 2025 -DatosLimpios[[#This Row],[Year]]</f>
        <v>1</v>
      </c>
      <c r="H2022" s="1" t="str">
        <f>IF(TRIM(DatosLimpios[[#This Row],[Attack Type]])="","Unknown",PROPER(TRIM(LOWER(DatosLimpios[[#This Row],[Attack Type]]))))</f>
        <v>Ddos</v>
      </c>
      <c r="I2022" s="3" t="s">
        <v>46</v>
      </c>
      <c r="J202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022" s="11">
        <v>9999</v>
      </c>
      <c r="L2022" s="11">
        <f>IF(DatosLimpios[[#This Row],[Financial Loss (in Million $) ]]="",0,ABS(DatosLimpios[[#This Row],[Financial Loss (in Million $) ]]))*1000</f>
        <v>9999000</v>
      </c>
      <c r="M2022" s="11" t="str">
        <f>IF(DatosLimpios[[#This Row],[Perdida economica UNK]]&gt;4000000,"Alta", IF(DatosLimpios[[#This Row],[Perdida economica UNK]]&gt;100000,"Media", "Baja"))</f>
        <v>Alta</v>
      </c>
      <c r="N2022" s="18" t="s">
        <v>2070</v>
      </c>
      <c r="O2022" s="3" t="s">
        <v>36</v>
      </c>
      <c r="P2022" s="2">
        <f>IF(DatosLimpios[[#This Row],[Number of Affected Users]]="six hundred",600,VALUE(DatosLimpios[[#This Row],[Number of Affected Users]]))</f>
        <v>755185</v>
      </c>
      <c r="Q2022" s="2">
        <f>IF(DatosLimpios[[#This Row],[Number of Affected Users]]="six hundred",600,VALUE(DatosLimpios[[#This Row],[Number of Affected Users]]))</f>
        <v>755185</v>
      </c>
      <c r="R2022" s="11">
        <f>DatosLimpios[[#This Row],[Perdida economica UNK]] /DatosLimpios[[#This Row],[Nº de Usuarios Afectados]]</f>
        <v>13.240464257102564</v>
      </c>
      <c r="S2022" s="11" t="str">
        <f>IF(DatosLimpios[[#This Row],[Perdida $ por Usuario]]&gt;100, "Grave",IF(DatosLimpios[[#This Row],[Perdida $ por Usuario]]&gt;40, "Moderada","Leve"))</f>
        <v>Leve</v>
      </c>
      <c r="T2022" s="1" t="str">
        <f t="shared" si="31"/>
        <v>Unknown</v>
      </c>
      <c r="U2022" s="3" t="s">
        <v>25</v>
      </c>
      <c r="V2022" s="3" t="s">
        <v>57</v>
      </c>
      <c r="W2022" s="2">
        <v>20</v>
      </c>
      <c r="X2022" s="2" t="str">
        <f>IF(DatosLimpios[[#This Row],[Incident Resolution Time (in Hours)]]&gt;50,"Tardia",IF(DatosLimpios[[#This Row],[Incident Resolution Time (in Hours)]]&gt;20,"Media","Rapida" ))</f>
        <v>Rapida</v>
      </c>
    </row>
    <row r="2023" spans="1:24" x14ac:dyDescent="0.25">
      <c r="A2023" s="2">
        <v>2037</v>
      </c>
      <c r="B2023" s="3" t="s">
        <v>60</v>
      </c>
      <c r="C20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23" s="1" t="str">
        <f>IFERROR(VLOOKUP(DatosLimpios[[#This Row],[Paises]], TablaRegiones[],2,FALSE), "Otra")</f>
        <v>Asia</v>
      </c>
      <c r="E2023" s="2">
        <v>2018</v>
      </c>
      <c r="F2023" s="3" t="s">
        <v>39</v>
      </c>
      <c r="G2023" s="2">
        <f xml:space="preserve"> 2025 -DatosLimpios[[#This Row],[Year]]</f>
        <v>7</v>
      </c>
      <c r="H2023" s="1" t="str">
        <f>IF(TRIM(DatosLimpios[[#This Row],[Attack Type]])="","Unknown",PROPER(TRIM(LOWER(DatosLimpios[[#This Row],[Attack Type]]))))</f>
        <v>Ddos</v>
      </c>
      <c r="I2023" s="3" t="s">
        <v>23</v>
      </c>
      <c r="J202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23" s="11">
        <v>3784</v>
      </c>
      <c r="L2023" s="11">
        <f>IF(DatosLimpios[[#This Row],[Financial Loss (in Million $) ]]="",0,ABS(DatosLimpios[[#This Row],[Financial Loss (in Million $) ]]))*1000</f>
        <v>3784000</v>
      </c>
      <c r="M2023" s="11" t="str">
        <f>IF(DatosLimpios[[#This Row],[Perdida economica UNK]]&gt;4000000,"Alta", IF(DatosLimpios[[#This Row],[Perdida economica UNK]]&gt;100000,"Media", "Baja"))</f>
        <v>Media</v>
      </c>
      <c r="N2023" s="18" t="s">
        <v>2071</v>
      </c>
      <c r="O2023" s="3" t="s">
        <v>29</v>
      </c>
      <c r="P2023" s="2">
        <f>IF(DatosLimpios[[#This Row],[Number of Affected Users]]="six hundred",600,VALUE(DatosLimpios[[#This Row],[Number of Affected Users]]))</f>
        <v>839882</v>
      </c>
      <c r="Q2023" s="2">
        <f>IF(DatosLimpios[[#This Row],[Number of Affected Users]]="six hundred",600,VALUE(DatosLimpios[[#This Row],[Number of Affected Users]]))</f>
        <v>839882</v>
      </c>
      <c r="R2023" s="11">
        <f>DatosLimpios[[#This Row],[Perdida economica UNK]] /DatosLimpios[[#This Row],[Nº de Usuarios Afectados]]</f>
        <v>4.5053948054607673</v>
      </c>
      <c r="S2023" s="11" t="str">
        <f>IF(DatosLimpios[[#This Row],[Perdida $ por Usuario]]&gt;100, "Grave",IF(DatosLimpios[[#This Row],[Perdida $ por Usuario]]&gt;40, "Moderada","Leve"))</f>
        <v>Leve</v>
      </c>
      <c r="T2023" s="1" t="str">
        <f t="shared" si="31"/>
        <v>Nation-state</v>
      </c>
      <c r="U2023" s="3" t="s">
        <v>34</v>
      </c>
      <c r="V2023" s="3" t="s">
        <v>31</v>
      </c>
      <c r="W2023" s="2">
        <v>7</v>
      </c>
      <c r="X2023" s="2" t="str">
        <f>IF(DatosLimpios[[#This Row],[Incident Resolution Time (in Hours)]]&gt;50,"Tardia",IF(DatosLimpios[[#This Row],[Incident Resolution Time (in Hours)]]&gt;20,"Media","Rapida" ))</f>
        <v>Rapida</v>
      </c>
    </row>
    <row r="2024" spans="1:24" x14ac:dyDescent="0.25">
      <c r="A2024" s="2">
        <v>2038</v>
      </c>
      <c r="B2024" s="3" t="s">
        <v>60</v>
      </c>
      <c r="C20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24" s="1" t="str">
        <f>IFERROR(VLOOKUP(DatosLimpios[[#This Row],[Paises]], TablaRegiones[],2,FALSE), "Otra")</f>
        <v>Asia</v>
      </c>
      <c r="E2024" s="2">
        <v>2021</v>
      </c>
      <c r="F2024" s="3" t="s">
        <v>17</v>
      </c>
      <c r="G2024" s="2">
        <f xml:space="preserve"> 2025 -DatosLimpios[[#This Row],[Year]]</f>
        <v>4</v>
      </c>
      <c r="H2024" s="1" t="str">
        <f>IF(TRIM(DatosLimpios[[#This Row],[Attack Type]])="","Unknown",PROPER(TRIM(LOWER(DatosLimpios[[#This Row],[Attack Type]]))))</f>
        <v>Ransomware</v>
      </c>
      <c r="I2024" s="3" t="s">
        <v>12</v>
      </c>
      <c r="J202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24" s="11">
        <v>868</v>
      </c>
      <c r="L2024" s="11">
        <f>IF(DatosLimpios[[#This Row],[Financial Loss (in Million $) ]]="",0,ABS(DatosLimpios[[#This Row],[Financial Loss (in Million $) ]]))*1000</f>
        <v>868000</v>
      </c>
      <c r="M2024" s="11" t="str">
        <f>IF(DatosLimpios[[#This Row],[Perdida economica UNK]]&gt;4000000,"Alta", IF(DatosLimpios[[#This Row],[Perdida economica UNK]]&gt;100000,"Media", "Baja"))</f>
        <v>Media</v>
      </c>
      <c r="N2024" s="18" t="s">
        <v>2072</v>
      </c>
      <c r="O2024" s="3" t="s">
        <v>29</v>
      </c>
      <c r="P2024" s="2">
        <f>IF(DatosLimpios[[#This Row],[Number of Affected Users]]="six hundred",600,VALUE(DatosLimpios[[#This Row],[Number of Affected Users]]))</f>
        <v>852965</v>
      </c>
      <c r="Q2024" s="2">
        <f>IF(DatosLimpios[[#This Row],[Number of Affected Users]]="six hundred",600,VALUE(DatosLimpios[[#This Row],[Number of Affected Users]]))</f>
        <v>852965</v>
      </c>
      <c r="R2024" s="11">
        <f>DatosLimpios[[#This Row],[Perdida economica UNK]] /DatosLimpios[[#This Row],[Nº de Usuarios Afectados]]</f>
        <v>1.0176267490459749</v>
      </c>
      <c r="S2024" s="11" t="str">
        <f>IF(DatosLimpios[[#This Row],[Perdida $ por Usuario]]&gt;100, "Grave",IF(DatosLimpios[[#This Row],[Perdida $ por Usuario]]&gt;40, "Moderada","Leve"))</f>
        <v>Leve</v>
      </c>
      <c r="T2024" s="1" t="str">
        <f t="shared" si="31"/>
        <v>Nation-state</v>
      </c>
      <c r="U2024" s="3" t="s">
        <v>25</v>
      </c>
      <c r="V2024" s="3" t="s">
        <v>37</v>
      </c>
      <c r="W2024" s="2">
        <v>39</v>
      </c>
      <c r="X2024" s="2" t="str">
        <f>IF(DatosLimpios[[#This Row],[Incident Resolution Time (in Hours)]]&gt;50,"Tardia",IF(DatosLimpios[[#This Row],[Incident Resolution Time (in Hours)]]&gt;20,"Media","Rapida" ))</f>
        <v>Media</v>
      </c>
    </row>
    <row r="2025" spans="1:24" x14ac:dyDescent="0.25">
      <c r="A2025" s="2">
        <v>2039</v>
      </c>
      <c r="B2025" s="3" t="s">
        <v>66</v>
      </c>
      <c r="C20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25" s="1" t="str">
        <f>IFERROR(VLOOKUP(DatosLimpios[[#This Row],[Paises]], TablaRegiones[],2,FALSE), "Otra")</f>
        <v>América</v>
      </c>
      <c r="E2025" s="2">
        <v>2021</v>
      </c>
      <c r="F2025" s="3" t="s">
        <v>22</v>
      </c>
      <c r="G2025" s="2">
        <f xml:space="preserve"> 2025 -DatosLimpios[[#This Row],[Year]]</f>
        <v>4</v>
      </c>
      <c r="H2025" s="1" t="str">
        <f>IF(TRIM(DatosLimpios[[#This Row],[Attack Type]])="","Unknown",PROPER(TRIM(LOWER(DatosLimpios[[#This Row],[Attack Type]]))))</f>
        <v>Man-In-The-Middle</v>
      </c>
      <c r="I2025" s="3" t="s">
        <v>46</v>
      </c>
      <c r="J202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025" s="11">
        <v>369</v>
      </c>
      <c r="L2025" s="11">
        <f>IF(DatosLimpios[[#This Row],[Financial Loss (in Million $) ]]="",0,ABS(DatosLimpios[[#This Row],[Financial Loss (in Million $) ]]))*1000</f>
        <v>369000</v>
      </c>
      <c r="M2025" s="11" t="str">
        <f>IF(DatosLimpios[[#This Row],[Perdida economica UNK]]&gt;4000000,"Alta", IF(DatosLimpios[[#This Row],[Perdida economica UNK]]&gt;100000,"Media", "Baja"))</f>
        <v>Media</v>
      </c>
      <c r="N2025" s="18" t="s">
        <v>2073</v>
      </c>
      <c r="O2025" s="3" t="s">
        <v>33</v>
      </c>
      <c r="P2025" s="2">
        <f>IF(DatosLimpios[[#This Row],[Number of Affected Users]]="six hundred",600,VALUE(DatosLimpios[[#This Row],[Number of Affected Users]]))</f>
        <v>566386</v>
      </c>
      <c r="Q2025" s="2">
        <f>IF(DatosLimpios[[#This Row],[Number of Affected Users]]="six hundred",600,VALUE(DatosLimpios[[#This Row],[Number of Affected Users]]))</f>
        <v>566386</v>
      </c>
      <c r="R2025" s="11">
        <f>DatosLimpios[[#This Row],[Perdida economica UNK]] /DatosLimpios[[#This Row],[Nº de Usuarios Afectados]]</f>
        <v>0.65149915428700567</v>
      </c>
      <c r="S2025" s="11" t="str">
        <f>IF(DatosLimpios[[#This Row],[Perdida $ por Usuario]]&gt;100, "Grave",IF(DatosLimpios[[#This Row],[Perdida $ por Usuario]]&gt;40, "Moderada","Leve"))</f>
        <v>Leve</v>
      </c>
      <c r="T2025" s="1" t="str">
        <f t="shared" si="31"/>
        <v>Insider</v>
      </c>
      <c r="U2025" s="3" t="s">
        <v>15</v>
      </c>
      <c r="V2025" s="3" t="s">
        <v>57</v>
      </c>
      <c r="W2025" s="2">
        <v>45</v>
      </c>
      <c r="X2025" s="2" t="str">
        <f>IF(DatosLimpios[[#This Row],[Incident Resolution Time (in Hours)]]&gt;50,"Tardia",IF(DatosLimpios[[#This Row],[Incident Resolution Time (in Hours)]]&gt;20,"Media","Rapida" ))</f>
        <v>Media</v>
      </c>
    </row>
    <row r="2026" spans="1:24" x14ac:dyDescent="0.25">
      <c r="A2026" s="2">
        <v>2040</v>
      </c>
      <c r="B2026" s="3" t="s">
        <v>71</v>
      </c>
      <c r="C20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26" s="1" t="str">
        <f>IFERROR(VLOOKUP(DatosLimpios[[#This Row],[Paises]], TablaRegiones[],2,FALSE), "Otra")</f>
        <v>Asia</v>
      </c>
      <c r="E2026" s="2">
        <v>2017</v>
      </c>
      <c r="F2026" s="3" t="s">
        <v>50</v>
      </c>
      <c r="G2026" s="2">
        <f xml:space="preserve"> 2025 -DatosLimpios[[#This Row],[Year]]</f>
        <v>8</v>
      </c>
      <c r="H2026" s="1" t="str">
        <f>IF(TRIM(DatosLimpios[[#This Row],[Attack Type]])="","Unknown",PROPER(TRIM(LOWER(DatosLimpios[[#This Row],[Attack Type]]))))</f>
        <v>Phishing</v>
      </c>
      <c r="I2026" s="3" t="s">
        <v>23</v>
      </c>
      <c r="J202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26" s="11">
        <v>7385</v>
      </c>
      <c r="L2026" s="11">
        <f>IF(DatosLimpios[[#This Row],[Financial Loss (in Million $) ]]="",0,ABS(DatosLimpios[[#This Row],[Financial Loss (in Million $) ]]))*1000</f>
        <v>7385000</v>
      </c>
      <c r="M2026" s="11" t="str">
        <f>IF(DatosLimpios[[#This Row],[Perdida economica UNK]]&gt;4000000,"Alta", IF(DatosLimpios[[#This Row],[Perdida economica UNK]]&gt;100000,"Media", "Baja"))</f>
        <v>Alta</v>
      </c>
      <c r="N2026" s="18" t="s">
        <v>2074</v>
      </c>
      <c r="O2026" s="3" t="s">
        <v>33</v>
      </c>
      <c r="P2026" s="2">
        <f>IF(DatosLimpios[[#This Row],[Number of Affected Users]]="six hundred",600,VALUE(DatosLimpios[[#This Row],[Number of Affected Users]]))</f>
        <v>402903</v>
      </c>
      <c r="Q2026" s="2">
        <f>IF(DatosLimpios[[#This Row],[Number of Affected Users]]="six hundred",600,VALUE(DatosLimpios[[#This Row],[Number of Affected Users]]))</f>
        <v>402903</v>
      </c>
      <c r="R2026" s="11">
        <f>DatosLimpios[[#This Row],[Perdida economica UNK]] /DatosLimpios[[#This Row],[Nº de Usuarios Afectados]]</f>
        <v>18.329473843580217</v>
      </c>
      <c r="S2026" s="11" t="str">
        <f>IF(DatosLimpios[[#This Row],[Perdida $ por Usuario]]&gt;100, "Grave",IF(DatosLimpios[[#This Row],[Perdida $ por Usuario]]&gt;40, "Moderada","Leve"))</f>
        <v>Leve</v>
      </c>
      <c r="T2026" s="1" t="str">
        <f t="shared" si="31"/>
        <v>Insider</v>
      </c>
      <c r="U2026" s="3" t="s">
        <v>52</v>
      </c>
      <c r="V2026" s="3" t="s">
        <v>57</v>
      </c>
      <c r="W2026" s="2">
        <v>55</v>
      </c>
      <c r="X2026" s="2" t="str">
        <f>IF(DatosLimpios[[#This Row],[Incident Resolution Time (in Hours)]]&gt;50,"Tardia",IF(DatosLimpios[[#This Row],[Incident Resolution Time (in Hours)]]&gt;20,"Media","Rapida" ))</f>
        <v>Tardia</v>
      </c>
    </row>
    <row r="2027" spans="1:24" x14ac:dyDescent="0.25">
      <c r="A2027" s="2">
        <v>2041</v>
      </c>
      <c r="B2027" s="3" t="s">
        <v>26</v>
      </c>
      <c r="C20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027" s="1" t="str">
        <f>IFERROR(VLOOKUP(DatosLimpios[[#This Row],[Paises]], TablaRegiones[],2,FALSE), "Otra")</f>
        <v>Europa</v>
      </c>
      <c r="E2027" s="2">
        <v>2018</v>
      </c>
      <c r="F2027" s="3" t="s">
        <v>39</v>
      </c>
      <c r="G2027" s="2">
        <f xml:space="preserve"> 2025 -DatosLimpios[[#This Row],[Year]]</f>
        <v>7</v>
      </c>
      <c r="H2027" s="1" t="str">
        <f>IF(TRIM(DatosLimpios[[#This Row],[Attack Type]])="","Unknown",PROPER(TRIM(LOWER(DatosLimpios[[#This Row],[Attack Type]]))))</f>
        <v>Ddos</v>
      </c>
      <c r="I2027" s="3" t="s">
        <v>18</v>
      </c>
      <c r="J202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027" s="11">
        <v>5</v>
      </c>
      <c r="L2027" s="11">
        <f>IF(DatosLimpios[[#This Row],[Financial Loss (in Million $) ]]="",0,ABS(DatosLimpios[[#This Row],[Financial Loss (in Million $) ]]))*1000</f>
        <v>5000</v>
      </c>
      <c r="M2027" s="11" t="str">
        <f>IF(DatosLimpios[[#This Row],[Perdida economica UNK]]&gt;4000000,"Alta", IF(DatosLimpios[[#This Row],[Perdida economica UNK]]&gt;100000,"Media", "Baja"))</f>
        <v>Baja</v>
      </c>
      <c r="N2027" s="18" t="s">
        <v>2075</v>
      </c>
      <c r="O2027" s="3" t="s">
        <v>14</v>
      </c>
      <c r="P2027" s="2">
        <f>IF(DatosLimpios[[#This Row],[Number of Affected Users]]="six hundred",600,VALUE(DatosLimpios[[#This Row],[Number of Affected Users]]))</f>
        <v>261266</v>
      </c>
      <c r="Q2027" s="2">
        <f>IF(DatosLimpios[[#This Row],[Number of Affected Users]]="six hundred",600,VALUE(DatosLimpios[[#This Row],[Number of Affected Users]]))</f>
        <v>261266</v>
      </c>
      <c r="R2027" s="11">
        <f>DatosLimpios[[#This Row],[Perdida economica UNK]] /DatosLimpios[[#This Row],[Nº de Usuarios Afectados]]</f>
        <v>1.9137583918305483E-2</v>
      </c>
      <c r="S2027" s="11" t="str">
        <f>IF(DatosLimpios[[#This Row],[Perdida $ por Usuario]]&gt;100, "Grave",IF(DatosLimpios[[#This Row],[Perdida $ por Usuario]]&gt;40, "Moderada","Leve"))</f>
        <v>Leve</v>
      </c>
      <c r="T2027" s="1" t="str">
        <f t="shared" si="31"/>
        <v>Hacker Group</v>
      </c>
      <c r="U2027" s="3" t="s">
        <v>25</v>
      </c>
      <c r="V2027" s="3" t="s">
        <v>49</v>
      </c>
      <c r="W2027" s="2">
        <v>63</v>
      </c>
      <c r="X2027" s="2" t="str">
        <f>IF(DatosLimpios[[#This Row],[Incident Resolution Time (in Hours)]]&gt;50,"Tardia",IF(DatosLimpios[[#This Row],[Incident Resolution Time (in Hours)]]&gt;20,"Media","Rapida" ))</f>
        <v>Tardia</v>
      </c>
    </row>
    <row r="2028" spans="1:24" x14ac:dyDescent="0.25">
      <c r="A2028" s="2">
        <v>2042</v>
      </c>
      <c r="B2028" s="3" t="s">
        <v>41</v>
      </c>
      <c r="C20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028" s="1" t="str">
        <f>IFERROR(VLOOKUP(DatosLimpios[[#This Row],[Paises]], TablaRegiones[],2,FALSE), "Otra")</f>
        <v>Europa</v>
      </c>
      <c r="E2028" s="2">
        <v>2015</v>
      </c>
      <c r="F2028" s="3" t="s">
        <v>63</v>
      </c>
      <c r="G2028" s="2">
        <f xml:space="preserve"> 2025 -DatosLimpios[[#This Row],[Year]]</f>
        <v>10</v>
      </c>
      <c r="H2028" s="1" t="str">
        <f>IF(TRIM(DatosLimpios[[#This Row],[Attack Type]])="","Unknown",PROPER(TRIM(LOWER(DatosLimpios[[#This Row],[Attack Type]]))))</f>
        <v>Malware</v>
      </c>
      <c r="I2028" s="3" t="s">
        <v>23</v>
      </c>
      <c r="J202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28" s="11">
        <v>9194</v>
      </c>
      <c r="L2028" s="11">
        <f>IF(DatosLimpios[[#This Row],[Financial Loss (in Million $) ]]="",0,ABS(DatosLimpios[[#This Row],[Financial Loss (in Million $) ]]))*1000</f>
        <v>9194000</v>
      </c>
      <c r="M2028" s="11" t="str">
        <f>IF(DatosLimpios[[#This Row],[Perdida economica UNK]]&gt;4000000,"Alta", IF(DatosLimpios[[#This Row],[Perdida economica UNK]]&gt;100000,"Media", "Baja"))</f>
        <v>Alta</v>
      </c>
      <c r="N2028" s="18" t="s">
        <v>2076</v>
      </c>
      <c r="O2028" s="3" t="s">
        <v>14</v>
      </c>
      <c r="P2028" s="2">
        <f>IF(DatosLimpios[[#This Row],[Number of Affected Users]]="six hundred",600,VALUE(DatosLimpios[[#This Row],[Number of Affected Users]]))</f>
        <v>899215</v>
      </c>
      <c r="Q2028" s="2">
        <f>IF(DatosLimpios[[#This Row],[Number of Affected Users]]="six hundred",600,VALUE(DatosLimpios[[#This Row],[Number of Affected Users]]))</f>
        <v>899215</v>
      </c>
      <c r="R2028" s="11">
        <f>DatosLimpios[[#This Row],[Perdida economica UNK]] /DatosLimpios[[#This Row],[Nº de Usuarios Afectados]]</f>
        <v>10.224473568612623</v>
      </c>
      <c r="S2028" s="11" t="str">
        <f>IF(DatosLimpios[[#This Row],[Perdida $ por Usuario]]&gt;100, "Grave",IF(DatosLimpios[[#This Row],[Perdida $ por Usuario]]&gt;40, "Moderada","Leve"))</f>
        <v>Leve</v>
      </c>
      <c r="T2028" s="1" t="str">
        <f t="shared" si="31"/>
        <v>Hacker Group</v>
      </c>
      <c r="U2028" s="3" t="s">
        <v>25</v>
      </c>
      <c r="V2028" s="3" t="s">
        <v>37</v>
      </c>
      <c r="W2028" s="2">
        <v>59</v>
      </c>
      <c r="X2028" s="2" t="str">
        <f>IF(DatosLimpios[[#This Row],[Incident Resolution Time (in Hours)]]&gt;50,"Tardia",IF(DatosLimpios[[#This Row],[Incident Resolution Time (in Hours)]]&gt;20,"Media","Rapida" ))</f>
        <v>Tardia</v>
      </c>
    </row>
    <row r="2029" spans="1:24" x14ac:dyDescent="0.25">
      <c r="A2029" s="2">
        <v>2043</v>
      </c>
      <c r="B2029" s="3" t="s">
        <v>10</v>
      </c>
      <c r="C20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029" s="1" t="str">
        <f>IFERROR(VLOOKUP(DatosLimpios[[#This Row],[Paises]], TablaRegiones[],2,FALSE), "Otra")</f>
        <v>Asia</v>
      </c>
      <c r="E2029" s="2">
        <v>2023</v>
      </c>
      <c r="F2029" s="3" t="s">
        <v>22</v>
      </c>
      <c r="G2029" s="2">
        <f xml:space="preserve"> 2025 -DatosLimpios[[#This Row],[Year]]</f>
        <v>2</v>
      </c>
      <c r="H2029" s="1" t="str">
        <f>IF(TRIM(DatosLimpios[[#This Row],[Attack Type]])="","Unknown",PROPER(TRIM(LOWER(DatosLimpios[[#This Row],[Attack Type]]))))</f>
        <v>Man-In-The-Middle</v>
      </c>
      <c r="I2029" s="3" t="s">
        <v>12</v>
      </c>
      <c r="J202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29" s="11">
        <v>3537</v>
      </c>
      <c r="L2029" s="11">
        <f>IF(DatosLimpios[[#This Row],[Financial Loss (in Million $) ]]="",0,ABS(DatosLimpios[[#This Row],[Financial Loss (in Million $) ]]))*1000</f>
        <v>3537000</v>
      </c>
      <c r="M2029" s="11" t="str">
        <f>IF(DatosLimpios[[#This Row],[Perdida economica UNK]]&gt;4000000,"Alta", IF(DatosLimpios[[#This Row],[Perdida economica UNK]]&gt;100000,"Media", "Baja"))</f>
        <v>Media</v>
      </c>
      <c r="N2029" s="18" t="s">
        <v>2077</v>
      </c>
      <c r="O2029" s="3" t="s">
        <v>14</v>
      </c>
      <c r="P2029" s="2">
        <f>IF(DatosLimpios[[#This Row],[Number of Affected Users]]="six hundred",600,VALUE(DatosLimpios[[#This Row],[Number of Affected Users]]))</f>
        <v>455900</v>
      </c>
      <c r="Q2029" s="2">
        <f>IF(DatosLimpios[[#This Row],[Number of Affected Users]]="six hundred",600,VALUE(DatosLimpios[[#This Row],[Number of Affected Users]]))</f>
        <v>455900</v>
      </c>
      <c r="R2029" s="11">
        <f>DatosLimpios[[#This Row],[Perdida economica UNK]] /DatosLimpios[[#This Row],[Nº de Usuarios Afectados]]</f>
        <v>7.7582803246325946</v>
      </c>
      <c r="S2029" s="11" t="str">
        <f>IF(DatosLimpios[[#This Row],[Perdida $ por Usuario]]&gt;100, "Grave",IF(DatosLimpios[[#This Row],[Perdida $ por Usuario]]&gt;40, "Moderada","Leve"))</f>
        <v>Leve</v>
      </c>
      <c r="T2029" s="1" t="str">
        <f t="shared" si="31"/>
        <v>Hacker Group</v>
      </c>
      <c r="U2029" s="3" t="s">
        <v>52</v>
      </c>
      <c r="V2029" s="3" t="s">
        <v>37</v>
      </c>
      <c r="W2029" s="2">
        <v>11</v>
      </c>
      <c r="X2029" s="2" t="str">
        <f>IF(DatosLimpios[[#This Row],[Incident Resolution Time (in Hours)]]&gt;50,"Tardia",IF(DatosLimpios[[#This Row],[Incident Resolution Time (in Hours)]]&gt;20,"Media","Rapida" ))</f>
        <v>Rapida</v>
      </c>
    </row>
    <row r="2030" spans="1:24" x14ac:dyDescent="0.25">
      <c r="A2030" s="2">
        <v>2044</v>
      </c>
      <c r="B2030" s="3" t="s">
        <v>71</v>
      </c>
      <c r="C20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30" s="1" t="str">
        <f>IFERROR(VLOOKUP(DatosLimpios[[#This Row],[Paises]], TablaRegiones[],2,FALSE), "Otra")</f>
        <v>Asia</v>
      </c>
      <c r="E2030" s="2">
        <v>2023</v>
      </c>
      <c r="F2030" s="3" t="s">
        <v>42</v>
      </c>
      <c r="G2030" s="2">
        <f xml:space="preserve"> 2025 -DatosLimpios[[#This Row],[Year]]</f>
        <v>2</v>
      </c>
      <c r="H2030" s="1" t="str">
        <f>IF(TRIM(DatosLimpios[[#This Row],[Attack Type]])="","Unknown",PROPER(TRIM(LOWER(DatosLimpios[[#This Row],[Attack Type]]))))</f>
        <v>Sql Injection</v>
      </c>
      <c r="I2030" s="3" t="s">
        <v>69</v>
      </c>
      <c r="J203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30" s="11">
        <v>6961</v>
      </c>
      <c r="L2030" s="11">
        <f>IF(DatosLimpios[[#This Row],[Financial Loss (in Million $) ]]="",0,ABS(DatosLimpios[[#This Row],[Financial Loss (in Million $) ]]))*1000</f>
        <v>6961000</v>
      </c>
      <c r="M2030" s="11" t="str">
        <f>IF(DatosLimpios[[#This Row],[Perdida economica UNK]]&gt;4000000,"Alta", IF(DatosLimpios[[#This Row],[Perdida economica UNK]]&gt;100000,"Media", "Baja"))</f>
        <v>Alta</v>
      </c>
      <c r="N2030" s="18" t="s">
        <v>2078</v>
      </c>
      <c r="O2030" s="3" t="s">
        <v>36</v>
      </c>
      <c r="P2030" s="2">
        <f>IF(DatosLimpios[[#This Row],[Number of Affected Users]]="six hundred",600,VALUE(DatosLimpios[[#This Row],[Number of Affected Users]]))</f>
        <v>391049</v>
      </c>
      <c r="Q2030" s="2">
        <f>IF(DatosLimpios[[#This Row],[Number of Affected Users]]="six hundred",600,VALUE(DatosLimpios[[#This Row],[Number of Affected Users]]))</f>
        <v>391049</v>
      </c>
      <c r="R2030" s="11">
        <f>DatosLimpios[[#This Row],[Perdida economica UNK]] /DatosLimpios[[#This Row],[Nº de Usuarios Afectados]]</f>
        <v>17.800838258121104</v>
      </c>
      <c r="S2030" s="11" t="str">
        <f>IF(DatosLimpios[[#This Row],[Perdida $ por Usuario]]&gt;100, "Grave",IF(DatosLimpios[[#This Row],[Perdida $ por Usuario]]&gt;40, "Moderada","Leve"))</f>
        <v>Leve</v>
      </c>
      <c r="T2030" s="1" t="str">
        <f t="shared" si="31"/>
        <v>Unknown</v>
      </c>
      <c r="U2030" s="3" t="s">
        <v>25</v>
      </c>
      <c r="V2030" s="3" t="s">
        <v>37</v>
      </c>
      <c r="W2030" s="2">
        <v>35</v>
      </c>
      <c r="X2030" s="2" t="str">
        <f>IF(DatosLimpios[[#This Row],[Incident Resolution Time (in Hours)]]&gt;50,"Tardia",IF(DatosLimpios[[#This Row],[Incident Resolution Time (in Hours)]]&gt;20,"Media","Rapida" ))</f>
        <v>Media</v>
      </c>
    </row>
    <row r="2031" spans="1:24" x14ac:dyDescent="0.25">
      <c r="A2031" s="2">
        <v>2045</v>
      </c>
      <c r="B2031" s="3" t="s">
        <v>41</v>
      </c>
      <c r="C20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031" s="1" t="str">
        <f>IFERROR(VLOOKUP(DatosLimpios[[#This Row],[Paises]], TablaRegiones[],2,FALSE), "Otra")</f>
        <v>Europa</v>
      </c>
      <c r="E2031" s="2">
        <v>2020</v>
      </c>
      <c r="F2031" s="3" t="s">
        <v>17</v>
      </c>
      <c r="G2031" s="2">
        <f xml:space="preserve"> 2025 -DatosLimpios[[#This Row],[Year]]</f>
        <v>5</v>
      </c>
      <c r="H2031" s="1" t="str">
        <f>IF(TRIM(DatosLimpios[[#This Row],[Attack Type]])="","Unknown",PROPER(TRIM(LOWER(DatosLimpios[[#This Row],[Attack Type]]))))</f>
        <v>Ransomware</v>
      </c>
      <c r="I2031" s="3" t="s">
        <v>69</v>
      </c>
      <c r="J203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31" s="11">
        <v>8153</v>
      </c>
      <c r="L2031" s="11">
        <f>IF(DatosLimpios[[#This Row],[Financial Loss (in Million $) ]]="",0,ABS(DatosLimpios[[#This Row],[Financial Loss (in Million $) ]]))*1000</f>
        <v>8153000</v>
      </c>
      <c r="M2031" s="11" t="str">
        <f>IF(DatosLimpios[[#This Row],[Perdida economica UNK]]&gt;4000000,"Alta", IF(DatosLimpios[[#This Row],[Perdida economica UNK]]&gt;100000,"Media", "Baja"))</f>
        <v>Alta</v>
      </c>
      <c r="N2031" s="18" t="s">
        <v>2079</v>
      </c>
      <c r="O2031" s="3" t="s">
        <v>36</v>
      </c>
      <c r="P2031" s="2">
        <f>IF(DatosLimpios[[#This Row],[Number of Affected Users]]="six hundred",600,VALUE(DatosLimpios[[#This Row],[Number of Affected Users]]))</f>
        <v>694660</v>
      </c>
      <c r="Q2031" s="2">
        <f>IF(DatosLimpios[[#This Row],[Number of Affected Users]]="six hundred",600,VALUE(DatosLimpios[[#This Row],[Number of Affected Users]]))</f>
        <v>694660</v>
      </c>
      <c r="R2031" s="11">
        <f>DatosLimpios[[#This Row],[Perdida economica UNK]] /DatosLimpios[[#This Row],[Nº de Usuarios Afectados]]</f>
        <v>11.736676935479228</v>
      </c>
      <c r="S2031" s="11" t="str">
        <f>IF(DatosLimpios[[#This Row],[Perdida $ por Usuario]]&gt;100, "Grave",IF(DatosLimpios[[#This Row],[Perdida $ por Usuario]]&gt;40, "Moderada","Leve"))</f>
        <v>Leve</v>
      </c>
      <c r="T2031" s="1" t="str">
        <f t="shared" si="31"/>
        <v>Unknown</v>
      </c>
      <c r="U2031" s="3" t="s">
        <v>25</v>
      </c>
      <c r="V2031" s="3" t="s">
        <v>57</v>
      </c>
      <c r="W2031" s="2">
        <v>29</v>
      </c>
      <c r="X2031" s="2" t="str">
        <f>IF(DatosLimpios[[#This Row],[Incident Resolution Time (in Hours)]]&gt;50,"Tardia",IF(DatosLimpios[[#This Row],[Incident Resolution Time (in Hours)]]&gt;20,"Media","Rapida" ))</f>
        <v>Media</v>
      </c>
    </row>
    <row r="2032" spans="1:24" x14ac:dyDescent="0.25">
      <c r="A2032" s="2">
        <v>2046</v>
      </c>
      <c r="B2032" s="3" t="s">
        <v>32</v>
      </c>
      <c r="C20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32" s="1" t="str">
        <f>IFERROR(VLOOKUP(DatosLimpios[[#This Row],[Paises]], TablaRegiones[],2,FALSE), "Otra")</f>
        <v>Europa</v>
      </c>
      <c r="E2032" s="2">
        <v>2020</v>
      </c>
      <c r="F2032" s="3" t="s">
        <v>39</v>
      </c>
      <c r="G2032" s="2">
        <f xml:space="preserve"> 2025 -DatosLimpios[[#This Row],[Year]]</f>
        <v>5</v>
      </c>
      <c r="H2032" s="1" t="str">
        <f>IF(TRIM(DatosLimpios[[#This Row],[Attack Type]])="","Unknown",PROPER(TRIM(LOWER(DatosLimpios[[#This Row],[Attack Type]]))))</f>
        <v>Ddos</v>
      </c>
      <c r="I2032" s="3" t="s">
        <v>23</v>
      </c>
      <c r="J203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32" s="11">
        <v>6396</v>
      </c>
      <c r="L2032" s="11">
        <f>IF(DatosLimpios[[#This Row],[Financial Loss (in Million $) ]]="",0,ABS(DatosLimpios[[#This Row],[Financial Loss (in Million $) ]]))*1000</f>
        <v>6396000</v>
      </c>
      <c r="M2032" s="11" t="str">
        <f>IF(DatosLimpios[[#This Row],[Perdida economica UNK]]&gt;4000000,"Alta", IF(DatosLimpios[[#This Row],[Perdida economica UNK]]&gt;100000,"Media", "Baja"))</f>
        <v>Alta</v>
      </c>
      <c r="N2032" s="18" t="s">
        <v>2080</v>
      </c>
      <c r="O2032" s="3" t="s">
        <v>36</v>
      </c>
      <c r="P2032" s="2">
        <f>IF(DatosLimpios[[#This Row],[Number of Affected Users]]="six hundred",600,VALUE(DatosLimpios[[#This Row],[Number of Affected Users]]))</f>
        <v>650469</v>
      </c>
      <c r="Q2032" s="2">
        <f>IF(DatosLimpios[[#This Row],[Number of Affected Users]]="six hundred",600,VALUE(DatosLimpios[[#This Row],[Number of Affected Users]]))</f>
        <v>650469</v>
      </c>
      <c r="R2032" s="11">
        <f>DatosLimpios[[#This Row],[Perdida economica UNK]] /DatosLimpios[[#This Row],[Nº de Usuarios Afectados]]</f>
        <v>9.8329051807234471</v>
      </c>
      <c r="S2032" s="11" t="str">
        <f>IF(DatosLimpios[[#This Row],[Perdida $ por Usuario]]&gt;100, "Grave",IF(DatosLimpios[[#This Row],[Perdida $ por Usuario]]&gt;40, "Moderada","Leve"))</f>
        <v>Leve</v>
      </c>
      <c r="T2032" s="1" t="str">
        <f t="shared" si="31"/>
        <v>Unknown</v>
      </c>
      <c r="U2032" s="3" t="s">
        <v>15</v>
      </c>
      <c r="V2032" s="3" t="s">
        <v>37</v>
      </c>
      <c r="W2032" s="2">
        <v>58</v>
      </c>
      <c r="X2032" s="2" t="str">
        <f>IF(DatosLimpios[[#This Row],[Incident Resolution Time (in Hours)]]&gt;50,"Tardia",IF(DatosLimpios[[#This Row],[Incident Resolution Time (in Hours)]]&gt;20,"Media","Rapida" ))</f>
        <v>Tardia</v>
      </c>
    </row>
    <row r="2033" spans="1:24" x14ac:dyDescent="0.25">
      <c r="A2033" s="2">
        <v>2047</v>
      </c>
      <c r="B2033" s="3" t="s">
        <v>87</v>
      </c>
      <c r="C20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33" s="1" t="str">
        <f>IFERROR(VLOOKUP(DatosLimpios[[#This Row],[Paises]], TablaRegiones[],2,FALSE), "Otra")</f>
        <v>América</v>
      </c>
      <c r="E2033" s="2">
        <v>2020</v>
      </c>
      <c r="F2033" s="3" t="s">
        <v>42</v>
      </c>
      <c r="G2033" s="2">
        <f xml:space="preserve"> 2025 -DatosLimpios[[#This Row],[Year]]</f>
        <v>5</v>
      </c>
      <c r="H2033" s="1" t="str">
        <f>IF(TRIM(DatosLimpios[[#This Row],[Attack Type]])="","Unknown",PROPER(TRIM(LOWER(DatosLimpios[[#This Row],[Attack Type]]))))</f>
        <v>Sql Injection</v>
      </c>
      <c r="I2033" s="3" t="s">
        <v>23</v>
      </c>
      <c r="J203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33" s="11">
        <v>6817</v>
      </c>
      <c r="L2033" s="11">
        <f>IF(DatosLimpios[[#This Row],[Financial Loss (in Million $) ]]="",0,ABS(DatosLimpios[[#This Row],[Financial Loss (in Million $) ]]))*1000</f>
        <v>6817000</v>
      </c>
      <c r="M2033" s="11" t="str">
        <f>IF(DatosLimpios[[#This Row],[Perdida economica UNK]]&gt;4000000,"Alta", IF(DatosLimpios[[#This Row],[Perdida economica UNK]]&gt;100000,"Media", "Baja"))</f>
        <v>Alta</v>
      </c>
      <c r="N2033" s="18" t="s">
        <v>2081</v>
      </c>
      <c r="O2033" s="3" t="s">
        <v>29</v>
      </c>
      <c r="P2033" s="2">
        <f>IF(DatosLimpios[[#This Row],[Number of Affected Users]]="six hundred",600,VALUE(DatosLimpios[[#This Row],[Number of Affected Users]]))</f>
        <v>247149</v>
      </c>
      <c r="Q2033" s="2">
        <f>IF(DatosLimpios[[#This Row],[Number of Affected Users]]="six hundred",600,VALUE(DatosLimpios[[#This Row],[Number of Affected Users]]))</f>
        <v>247149</v>
      </c>
      <c r="R2033" s="11">
        <f>DatosLimpios[[#This Row],[Perdida economica UNK]] /DatosLimpios[[#This Row],[Nº de Usuarios Afectados]]</f>
        <v>27.582551416352079</v>
      </c>
      <c r="S2033" s="11" t="str">
        <f>IF(DatosLimpios[[#This Row],[Perdida $ por Usuario]]&gt;100, "Grave",IF(DatosLimpios[[#This Row],[Perdida $ por Usuario]]&gt;40, "Moderada","Leve"))</f>
        <v>Leve</v>
      </c>
      <c r="T2033" s="1" t="str">
        <f t="shared" si="31"/>
        <v>Nation-state</v>
      </c>
      <c r="U2033" s="3" t="s">
        <v>15</v>
      </c>
      <c r="V2033" s="3" t="s">
        <v>37</v>
      </c>
      <c r="W2033" s="2">
        <v>47</v>
      </c>
      <c r="X2033" s="2" t="str">
        <f>IF(DatosLimpios[[#This Row],[Incident Resolution Time (in Hours)]]&gt;50,"Tardia",IF(DatosLimpios[[#This Row],[Incident Resolution Time (in Hours)]]&gt;20,"Media","Rapida" ))</f>
        <v>Media</v>
      </c>
    </row>
    <row r="2034" spans="1:24" x14ac:dyDescent="0.25">
      <c r="A2034" s="2">
        <v>2048</v>
      </c>
      <c r="B2034" s="3" t="s">
        <v>71</v>
      </c>
      <c r="C20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34" s="1" t="str">
        <f>IFERROR(VLOOKUP(DatosLimpios[[#This Row],[Paises]], TablaRegiones[],2,FALSE), "Otra")</f>
        <v>Asia</v>
      </c>
      <c r="E2034" s="2">
        <v>2019</v>
      </c>
      <c r="F2034" s="3" t="s">
        <v>39</v>
      </c>
      <c r="G2034" s="2">
        <f xml:space="preserve"> 2025 -DatosLimpios[[#This Row],[Year]]</f>
        <v>6</v>
      </c>
      <c r="H2034" s="1" t="str">
        <f>IF(TRIM(DatosLimpios[[#This Row],[Attack Type]])="","Unknown",PROPER(TRIM(LOWER(DatosLimpios[[#This Row],[Attack Type]]))))</f>
        <v>Ddos</v>
      </c>
      <c r="I2034" s="3" t="s">
        <v>12</v>
      </c>
      <c r="J203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34" s="11">
        <v>1554</v>
      </c>
      <c r="L2034" s="11">
        <f>IF(DatosLimpios[[#This Row],[Financial Loss (in Million $) ]]="",0,ABS(DatosLimpios[[#This Row],[Financial Loss (in Million $) ]]))*1000</f>
        <v>1554000</v>
      </c>
      <c r="M2034" s="11" t="str">
        <f>IF(DatosLimpios[[#This Row],[Perdida economica UNK]]&gt;4000000,"Alta", IF(DatosLimpios[[#This Row],[Perdida economica UNK]]&gt;100000,"Media", "Baja"))</f>
        <v>Media</v>
      </c>
      <c r="N2034" s="18" t="s">
        <v>2082</v>
      </c>
      <c r="O2034" s="3" t="s">
        <v>33</v>
      </c>
      <c r="P2034" s="2">
        <f>IF(DatosLimpios[[#This Row],[Number of Affected Users]]="six hundred",600,VALUE(DatosLimpios[[#This Row],[Number of Affected Users]]))</f>
        <v>645578</v>
      </c>
      <c r="Q2034" s="2">
        <f>IF(DatosLimpios[[#This Row],[Number of Affected Users]]="six hundred",600,VALUE(DatosLimpios[[#This Row],[Number of Affected Users]]))</f>
        <v>645578</v>
      </c>
      <c r="R2034" s="11">
        <f>DatosLimpios[[#This Row],[Perdida economica UNK]] /DatosLimpios[[#This Row],[Nº de Usuarios Afectados]]</f>
        <v>2.4071452248992378</v>
      </c>
      <c r="S2034" s="11" t="str">
        <f>IF(DatosLimpios[[#This Row],[Perdida $ por Usuario]]&gt;100, "Grave",IF(DatosLimpios[[#This Row],[Perdida $ por Usuario]]&gt;40, "Moderada","Leve"))</f>
        <v>Leve</v>
      </c>
      <c r="T2034" s="1" t="str">
        <f t="shared" si="31"/>
        <v>Insider</v>
      </c>
      <c r="U2034" s="3" t="s">
        <v>25</v>
      </c>
      <c r="V2034" s="3" t="s">
        <v>31</v>
      </c>
      <c r="W2034" s="2">
        <v>56</v>
      </c>
      <c r="X2034" s="2" t="str">
        <f>IF(DatosLimpios[[#This Row],[Incident Resolution Time (in Hours)]]&gt;50,"Tardia",IF(DatosLimpios[[#This Row],[Incident Resolution Time (in Hours)]]&gt;20,"Media","Rapida" ))</f>
        <v>Tardia</v>
      </c>
    </row>
    <row r="2035" spans="1:24" x14ac:dyDescent="0.25">
      <c r="A2035" s="2">
        <v>2049</v>
      </c>
      <c r="B2035" s="3" t="s">
        <v>32</v>
      </c>
      <c r="C20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35" s="1" t="str">
        <f>IFERROR(VLOOKUP(DatosLimpios[[#This Row],[Paises]], TablaRegiones[],2,FALSE), "Otra")</f>
        <v>Europa</v>
      </c>
      <c r="E2035" s="2">
        <v>2019</v>
      </c>
      <c r="F2035" s="3" t="s">
        <v>42</v>
      </c>
      <c r="G2035" s="2">
        <f xml:space="preserve"> 2025 -DatosLimpios[[#This Row],[Year]]</f>
        <v>6</v>
      </c>
      <c r="H2035" s="1" t="str">
        <f>IF(TRIM(DatosLimpios[[#This Row],[Attack Type]])="","Unknown",PROPER(TRIM(LOWER(DatosLimpios[[#This Row],[Attack Type]]))))</f>
        <v>Sql Injection</v>
      </c>
      <c r="I2035" s="3" t="s">
        <v>69</v>
      </c>
      <c r="J203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35" s="11">
        <v>6705</v>
      </c>
      <c r="L2035" s="11">
        <f>IF(DatosLimpios[[#This Row],[Financial Loss (in Million $) ]]="",0,ABS(DatosLimpios[[#This Row],[Financial Loss (in Million $) ]]))*1000</f>
        <v>6705000</v>
      </c>
      <c r="M2035" s="11" t="str">
        <f>IF(DatosLimpios[[#This Row],[Perdida economica UNK]]&gt;4000000,"Alta", IF(DatosLimpios[[#This Row],[Perdida economica UNK]]&gt;100000,"Media", "Baja"))</f>
        <v>Alta</v>
      </c>
      <c r="N2035" s="18" t="s">
        <v>2083</v>
      </c>
      <c r="O2035" s="3" t="s">
        <v>36</v>
      </c>
      <c r="P2035" s="2">
        <f>IF(DatosLimpios[[#This Row],[Number of Affected Users]]="six hundred",600,VALUE(DatosLimpios[[#This Row],[Number of Affected Users]]))</f>
        <v>848517</v>
      </c>
      <c r="Q2035" s="2">
        <f>IF(DatosLimpios[[#This Row],[Number of Affected Users]]="six hundred",600,VALUE(DatosLimpios[[#This Row],[Number of Affected Users]]))</f>
        <v>848517</v>
      </c>
      <c r="R2035" s="11">
        <f>DatosLimpios[[#This Row],[Perdida economica UNK]] /DatosLimpios[[#This Row],[Nº de Usuarios Afectados]]</f>
        <v>7.9020219983807038</v>
      </c>
      <c r="S2035" s="11" t="str">
        <f>IF(DatosLimpios[[#This Row],[Perdida $ por Usuario]]&gt;100, "Grave",IF(DatosLimpios[[#This Row],[Perdida $ por Usuario]]&gt;40, "Moderada","Leve"))</f>
        <v>Leve</v>
      </c>
      <c r="T2035" s="1" t="str">
        <f t="shared" si="31"/>
        <v>Unknown</v>
      </c>
      <c r="U2035" s="3" t="s">
        <v>15</v>
      </c>
      <c r="V2035" s="3" t="s">
        <v>37</v>
      </c>
      <c r="W2035" s="2">
        <v>16</v>
      </c>
      <c r="X2035" s="2" t="str">
        <f>IF(DatosLimpios[[#This Row],[Incident Resolution Time (in Hours)]]&gt;50,"Tardia",IF(DatosLimpios[[#This Row],[Incident Resolution Time (in Hours)]]&gt;20,"Media","Rapida" ))</f>
        <v>Rapida</v>
      </c>
    </row>
    <row r="2036" spans="1:24" x14ac:dyDescent="0.25">
      <c r="A2036" s="2">
        <v>2050</v>
      </c>
      <c r="B2036" s="3" t="s">
        <v>41</v>
      </c>
      <c r="C20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036" s="1" t="str">
        <f>IFERROR(VLOOKUP(DatosLimpios[[#This Row],[Paises]], TablaRegiones[],2,FALSE), "Otra")</f>
        <v>Europa</v>
      </c>
      <c r="E2036" s="2">
        <v>2019</v>
      </c>
      <c r="F2036" s="3" t="s">
        <v>63</v>
      </c>
      <c r="G2036" s="2">
        <f xml:space="preserve"> 2025 -DatosLimpios[[#This Row],[Year]]</f>
        <v>6</v>
      </c>
      <c r="H2036" s="1" t="str">
        <f>IF(TRIM(DatosLimpios[[#This Row],[Attack Type]])="","Unknown",PROPER(TRIM(LOWER(DatosLimpios[[#This Row],[Attack Type]]))))</f>
        <v>Malware</v>
      </c>
      <c r="I2036" s="3" t="s">
        <v>47</v>
      </c>
      <c r="J203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36" s="11">
        <v>2519</v>
      </c>
      <c r="L2036" s="11">
        <f>IF(DatosLimpios[[#This Row],[Financial Loss (in Million $) ]]="",0,ABS(DatosLimpios[[#This Row],[Financial Loss (in Million $) ]]))*1000</f>
        <v>2519000</v>
      </c>
      <c r="M2036" s="11" t="str">
        <f>IF(DatosLimpios[[#This Row],[Perdida economica UNK]]&gt;4000000,"Alta", IF(DatosLimpios[[#This Row],[Perdida economica UNK]]&gt;100000,"Media", "Baja"))</f>
        <v>Media</v>
      </c>
      <c r="N2036" s="18" t="s">
        <v>2084</v>
      </c>
      <c r="O2036" s="3" t="s">
        <v>14</v>
      </c>
      <c r="P2036" s="2">
        <f>IF(DatosLimpios[[#This Row],[Number of Affected Users]]="six hundred",600,VALUE(DatosLimpios[[#This Row],[Number of Affected Users]]))</f>
        <v>897755</v>
      </c>
      <c r="Q2036" s="2">
        <f>IF(DatosLimpios[[#This Row],[Number of Affected Users]]="six hundred",600,VALUE(DatosLimpios[[#This Row],[Number of Affected Users]]))</f>
        <v>897755</v>
      </c>
      <c r="R2036" s="11">
        <f>DatosLimpios[[#This Row],[Perdida economica UNK]] /DatosLimpios[[#This Row],[Nº de Usuarios Afectados]]</f>
        <v>2.8058880206737919</v>
      </c>
      <c r="S2036" s="11" t="str">
        <f>IF(DatosLimpios[[#This Row],[Perdida $ por Usuario]]&gt;100, "Grave",IF(DatosLimpios[[#This Row],[Perdida $ por Usuario]]&gt;40, "Moderada","Leve"))</f>
        <v>Leve</v>
      </c>
      <c r="T2036" s="1" t="str">
        <f t="shared" si="31"/>
        <v>Hacker Group</v>
      </c>
      <c r="U2036" s="3" t="s">
        <v>34</v>
      </c>
      <c r="V2036" s="3" t="s">
        <v>37</v>
      </c>
      <c r="W2036" s="2">
        <v>61</v>
      </c>
      <c r="X2036" s="2" t="str">
        <f>IF(DatosLimpios[[#This Row],[Incident Resolution Time (in Hours)]]&gt;50,"Tardia",IF(DatosLimpios[[#This Row],[Incident Resolution Time (in Hours)]]&gt;20,"Media","Rapida" ))</f>
        <v>Tardia</v>
      </c>
    </row>
    <row r="2037" spans="1:24" x14ac:dyDescent="0.25">
      <c r="A2037" s="2">
        <v>2051</v>
      </c>
      <c r="B2037" s="3" t="s">
        <v>87</v>
      </c>
      <c r="C20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37" s="1" t="str">
        <f>IFERROR(VLOOKUP(DatosLimpios[[#This Row],[Paises]], TablaRegiones[],2,FALSE), "Otra")</f>
        <v>América</v>
      </c>
      <c r="E2037" s="2">
        <v>2023</v>
      </c>
      <c r="F2037" s="3" t="s">
        <v>17</v>
      </c>
      <c r="G2037" s="2">
        <f xml:space="preserve"> 2025 -DatosLimpios[[#This Row],[Year]]</f>
        <v>2</v>
      </c>
      <c r="H2037" s="1" t="str">
        <f>IF(TRIM(DatosLimpios[[#This Row],[Attack Type]])="","Unknown",PROPER(TRIM(LOWER(DatosLimpios[[#This Row],[Attack Type]]))))</f>
        <v>Ransomware</v>
      </c>
      <c r="I2037" s="3" t="s">
        <v>69</v>
      </c>
      <c r="J203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37" s="11">
        <v>9334</v>
      </c>
      <c r="L2037" s="11">
        <f>IF(DatosLimpios[[#This Row],[Financial Loss (in Million $) ]]="",0,ABS(DatosLimpios[[#This Row],[Financial Loss (in Million $) ]]))*1000</f>
        <v>9334000</v>
      </c>
      <c r="M2037" s="11" t="str">
        <f>IF(DatosLimpios[[#This Row],[Perdida economica UNK]]&gt;4000000,"Alta", IF(DatosLimpios[[#This Row],[Perdida economica UNK]]&gt;100000,"Media", "Baja"))</f>
        <v>Alta</v>
      </c>
      <c r="N2037" s="18" t="s">
        <v>2085</v>
      </c>
      <c r="O2037" s="3" t="s">
        <v>29</v>
      </c>
      <c r="P2037" s="2">
        <f>IF(DatosLimpios[[#This Row],[Number of Affected Users]]="six hundred",600,VALUE(DatosLimpios[[#This Row],[Number of Affected Users]]))</f>
        <v>999635</v>
      </c>
      <c r="Q2037" s="2">
        <f>IF(DatosLimpios[[#This Row],[Number of Affected Users]]="six hundred",600,VALUE(DatosLimpios[[#This Row],[Number of Affected Users]]))</f>
        <v>999635</v>
      </c>
      <c r="R2037" s="11">
        <f>DatosLimpios[[#This Row],[Perdida economica UNK]] /DatosLimpios[[#This Row],[Nº de Usuarios Afectados]]</f>
        <v>9.3374081539762006</v>
      </c>
      <c r="S2037" s="11" t="str">
        <f>IF(DatosLimpios[[#This Row],[Perdida $ por Usuario]]&gt;100, "Grave",IF(DatosLimpios[[#This Row],[Perdida $ por Usuario]]&gt;40, "Moderada","Leve"))</f>
        <v>Leve</v>
      </c>
      <c r="T2037" s="1" t="str">
        <f t="shared" si="31"/>
        <v>Nation-state</v>
      </c>
      <c r="U2037" s="3" t="s">
        <v>25</v>
      </c>
      <c r="V2037" s="3" t="s">
        <v>49</v>
      </c>
      <c r="W2037" s="2">
        <v>24</v>
      </c>
      <c r="X2037" s="2" t="str">
        <f>IF(DatosLimpios[[#This Row],[Incident Resolution Time (in Hours)]]&gt;50,"Tardia",IF(DatosLimpios[[#This Row],[Incident Resolution Time (in Hours)]]&gt;20,"Media","Rapida" ))</f>
        <v>Media</v>
      </c>
    </row>
    <row r="2038" spans="1:24" x14ac:dyDescent="0.25">
      <c r="A2038" s="2">
        <v>2052</v>
      </c>
      <c r="B2038" s="3" t="s">
        <v>66</v>
      </c>
      <c r="C20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38" s="1" t="str">
        <f>IFERROR(VLOOKUP(DatosLimpios[[#This Row],[Paises]], TablaRegiones[],2,FALSE), "Otra")</f>
        <v>América</v>
      </c>
      <c r="E2038" s="2">
        <v>2017</v>
      </c>
      <c r="F2038" s="3" t="s">
        <v>50</v>
      </c>
      <c r="G2038" s="2">
        <f xml:space="preserve"> 2025 -DatosLimpios[[#This Row],[Year]]</f>
        <v>8</v>
      </c>
      <c r="H2038" s="1" t="str">
        <f>IF(TRIM(DatosLimpios[[#This Row],[Attack Type]])="","Unknown",PROPER(TRIM(LOWER(DatosLimpios[[#This Row],[Attack Type]]))))</f>
        <v>Phishing</v>
      </c>
      <c r="I2038" s="3" t="s">
        <v>69</v>
      </c>
      <c r="J203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38" s="11">
        <v>8727</v>
      </c>
      <c r="L2038" s="11">
        <f>IF(DatosLimpios[[#This Row],[Financial Loss (in Million $) ]]="",0,ABS(DatosLimpios[[#This Row],[Financial Loss (in Million $) ]]))*1000</f>
        <v>8727000</v>
      </c>
      <c r="M2038" s="11" t="str">
        <f>IF(DatosLimpios[[#This Row],[Perdida economica UNK]]&gt;4000000,"Alta", IF(DatosLimpios[[#This Row],[Perdida economica UNK]]&gt;100000,"Media", "Baja"))</f>
        <v>Alta</v>
      </c>
      <c r="N2038" s="18" t="s">
        <v>2086</v>
      </c>
      <c r="O2038" s="3" t="s">
        <v>36</v>
      </c>
      <c r="P2038" s="2">
        <f>IF(DatosLimpios[[#This Row],[Number of Affected Users]]="six hundred",600,VALUE(DatosLimpios[[#This Row],[Number of Affected Users]]))</f>
        <v>767721</v>
      </c>
      <c r="Q2038" s="2">
        <f>IF(DatosLimpios[[#This Row],[Number of Affected Users]]="six hundred",600,VALUE(DatosLimpios[[#This Row],[Number of Affected Users]]))</f>
        <v>767721</v>
      </c>
      <c r="R2038" s="11">
        <f>DatosLimpios[[#This Row],[Perdida economica UNK]] /DatosLimpios[[#This Row],[Nº de Usuarios Afectados]]</f>
        <v>11.36741081721094</v>
      </c>
      <c r="S2038" s="11" t="str">
        <f>IF(DatosLimpios[[#This Row],[Perdida $ por Usuario]]&gt;100, "Grave",IF(DatosLimpios[[#This Row],[Perdida $ por Usuario]]&gt;40, "Moderada","Leve"))</f>
        <v>Leve</v>
      </c>
      <c r="T2038" s="1" t="str">
        <f t="shared" si="31"/>
        <v>Unknown</v>
      </c>
      <c r="U2038" s="3" t="s">
        <v>25</v>
      </c>
      <c r="V2038" s="3" t="s">
        <v>57</v>
      </c>
      <c r="W2038" s="2">
        <v>9</v>
      </c>
      <c r="X2038" s="2" t="str">
        <f>IF(DatosLimpios[[#This Row],[Incident Resolution Time (in Hours)]]&gt;50,"Tardia",IF(DatosLimpios[[#This Row],[Incident Resolution Time (in Hours)]]&gt;20,"Media","Rapida" ))</f>
        <v>Rapida</v>
      </c>
    </row>
    <row r="2039" spans="1:24" x14ac:dyDescent="0.25">
      <c r="A2039" s="2">
        <v>2053</v>
      </c>
      <c r="B2039" s="3" t="s">
        <v>45</v>
      </c>
      <c r="C20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39" s="1" t="str">
        <f>IFERROR(VLOOKUP(DatosLimpios[[#This Row],[Paises]], TablaRegiones[],2,FALSE), "Otra")</f>
        <v>Asia</v>
      </c>
      <c r="E2039" s="2">
        <v>2019</v>
      </c>
      <c r="F2039" s="3" t="s">
        <v>50</v>
      </c>
      <c r="G2039" s="2">
        <f xml:space="preserve"> 2025 -DatosLimpios[[#This Row],[Year]]</f>
        <v>6</v>
      </c>
      <c r="H2039" s="1" t="str">
        <f>IF(TRIM(DatosLimpios[[#This Row],[Attack Type]])="","Unknown",PROPER(TRIM(LOWER(DatosLimpios[[#This Row],[Attack Type]]))))</f>
        <v>Phishing</v>
      </c>
      <c r="I2039" s="3" t="s">
        <v>23</v>
      </c>
      <c r="J20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39" s="11">
        <v>3315</v>
      </c>
      <c r="L2039" s="11">
        <f>IF(DatosLimpios[[#This Row],[Financial Loss (in Million $) ]]="",0,ABS(DatosLimpios[[#This Row],[Financial Loss (in Million $) ]]))*1000</f>
        <v>3315000</v>
      </c>
      <c r="M2039" s="11" t="str">
        <f>IF(DatosLimpios[[#This Row],[Perdida economica UNK]]&gt;4000000,"Alta", IF(DatosLimpios[[#This Row],[Perdida economica UNK]]&gt;100000,"Media", "Baja"))</f>
        <v>Media</v>
      </c>
      <c r="N2039" s="18" t="s">
        <v>2087</v>
      </c>
      <c r="O2039" s="3" t="s">
        <v>36</v>
      </c>
      <c r="P2039" s="2">
        <f>IF(DatosLimpios[[#This Row],[Number of Affected Users]]="six hundred",600,VALUE(DatosLimpios[[#This Row],[Number of Affected Users]]))</f>
        <v>629687</v>
      </c>
      <c r="Q2039" s="2">
        <f>IF(DatosLimpios[[#This Row],[Number of Affected Users]]="six hundred",600,VALUE(DatosLimpios[[#This Row],[Number of Affected Users]]))</f>
        <v>629687</v>
      </c>
      <c r="R2039" s="11">
        <f>DatosLimpios[[#This Row],[Perdida economica UNK]] /DatosLimpios[[#This Row],[Nº de Usuarios Afectados]]</f>
        <v>5.2645203092965236</v>
      </c>
      <c r="S2039" s="11" t="str">
        <f>IF(DatosLimpios[[#This Row],[Perdida $ por Usuario]]&gt;100, "Grave",IF(DatosLimpios[[#This Row],[Perdida $ por Usuario]]&gt;40, "Moderada","Leve"))</f>
        <v>Leve</v>
      </c>
      <c r="T2039" s="1" t="str">
        <f t="shared" si="31"/>
        <v>Unknown</v>
      </c>
      <c r="U2039" s="3" t="s">
        <v>34</v>
      </c>
      <c r="V2039" s="3" t="s">
        <v>49</v>
      </c>
      <c r="W2039" s="2">
        <v>53</v>
      </c>
      <c r="X2039" s="2" t="str">
        <f>IF(DatosLimpios[[#This Row],[Incident Resolution Time (in Hours)]]&gt;50,"Tardia",IF(DatosLimpios[[#This Row],[Incident Resolution Time (in Hours)]]&gt;20,"Media","Rapida" ))</f>
        <v>Tardia</v>
      </c>
    </row>
    <row r="2040" spans="1:24" x14ac:dyDescent="0.25">
      <c r="A2040" s="2">
        <v>2054</v>
      </c>
      <c r="B2040" s="3" t="s">
        <v>45</v>
      </c>
      <c r="C20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40" s="1" t="str">
        <f>IFERROR(VLOOKUP(DatosLimpios[[#This Row],[Paises]], TablaRegiones[],2,FALSE), "Otra")</f>
        <v>Asia</v>
      </c>
      <c r="E2040" s="2">
        <v>2021</v>
      </c>
      <c r="F2040" s="3" t="s">
        <v>50</v>
      </c>
      <c r="G2040" s="2">
        <f xml:space="preserve"> 2025 -DatosLimpios[[#This Row],[Year]]</f>
        <v>4</v>
      </c>
      <c r="H2040" s="1" t="str">
        <f>IF(TRIM(DatosLimpios[[#This Row],[Attack Type]])="","Unknown",PROPER(TRIM(LOWER(DatosLimpios[[#This Row],[Attack Type]]))))</f>
        <v>Phishing</v>
      </c>
      <c r="I2040" s="3" t="s">
        <v>18</v>
      </c>
      <c r="J204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040" s="11">
        <v>385</v>
      </c>
      <c r="L2040" s="11">
        <f>IF(DatosLimpios[[#This Row],[Financial Loss (in Million $) ]]="",0,ABS(DatosLimpios[[#This Row],[Financial Loss (in Million $) ]]))*1000</f>
        <v>385000</v>
      </c>
      <c r="M2040" s="11" t="str">
        <f>IF(DatosLimpios[[#This Row],[Perdida economica UNK]]&gt;4000000,"Alta", IF(DatosLimpios[[#This Row],[Perdida economica UNK]]&gt;100000,"Media", "Baja"))</f>
        <v>Media</v>
      </c>
      <c r="N2040" s="18" t="s">
        <v>2088</v>
      </c>
      <c r="O2040" s="3" t="s">
        <v>36</v>
      </c>
      <c r="P2040" s="2">
        <f>IF(DatosLimpios[[#This Row],[Number of Affected Users]]="six hundred",600,VALUE(DatosLimpios[[#This Row],[Number of Affected Users]]))</f>
        <v>517843</v>
      </c>
      <c r="Q2040" s="2">
        <f>IF(DatosLimpios[[#This Row],[Number of Affected Users]]="six hundred",600,VALUE(DatosLimpios[[#This Row],[Number of Affected Users]]))</f>
        <v>517843</v>
      </c>
      <c r="R2040" s="11">
        <f>DatosLimpios[[#This Row],[Perdida economica UNK]] /DatosLimpios[[#This Row],[Nº de Usuarios Afectados]]</f>
        <v>0.743468580245364</v>
      </c>
      <c r="S2040" s="11" t="str">
        <f>IF(DatosLimpios[[#This Row],[Perdida $ por Usuario]]&gt;100, "Grave",IF(DatosLimpios[[#This Row],[Perdida $ por Usuario]]&gt;40, "Moderada","Leve"))</f>
        <v>Leve</v>
      </c>
      <c r="T2040" s="1" t="str">
        <f t="shared" ref="T2040:T2103" si="32">IF(O2040="","Unknown",O2040)</f>
        <v>Unknown</v>
      </c>
      <c r="U2040" s="3" t="s">
        <v>15</v>
      </c>
      <c r="V2040" s="3" t="s">
        <v>16</v>
      </c>
      <c r="W2040" s="2">
        <v>69</v>
      </c>
      <c r="X2040" s="2" t="str">
        <f>IF(DatosLimpios[[#This Row],[Incident Resolution Time (in Hours)]]&gt;50,"Tardia",IF(DatosLimpios[[#This Row],[Incident Resolution Time (in Hours)]]&gt;20,"Media","Rapida" ))</f>
        <v>Tardia</v>
      </c>
    </row>
    <row r="2041" spans="1:24" x14ac:dyDescent="0.25">
      <c r="A2041" s="2">
        <v>2055</v>
      </c>
      <c r="B2041" s="3" t="s">
        <v>60</v>
      </c>
      <c r="C20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41" s="1" t="str">
        <f>IFERROR(VLOOKUP(DatosLimpios[[#This Row],[Paises]], TablaRegiones[],2,FALSE), "Otra")</f>
        <v>Asia</v>
      </c>
      <c r="E2041" s="2">
        <v>2015</v>
      </c>
      <c r="F2041" s="3" t="s">
        <v>39</v>
      </c>
      <c r="G2041" s="2">
        <f xml:space="preserve"> 2025 -DatosLimpios[[#This Row],[Year]]</f>
        <v>10</v>
      </c>
      <c r="H2041" s="1" t="str">
        <f>IF(TRIM(DatosLimpios[[#This Row],[Attack Type]])="","Unknown",PROPER(TRIM(LOWER(DatosLimpios[[#This Row],[Attack Type]]))))</f>
        <v>Ddos</v>
      </c>
      <c r="I2041" s="3" t="s">
        <v>47</v>
      </c>
      <c r="J204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41" s="11">
        <v>2092</v>
      </c>
      <c r="L2041" s="11">
        <f>IF(DatosLimpios[[#This Row],[Financial Loss (in Million $) ]]="",0,ABS(DatosLimpios[[#This Row],[Financial Loss (in Million $) ]]))*1000</f>
        <v>2092000</v>
      </c>
      <c r="M2041" s="11" t="str">
        <f>IF(DatosLimpios[[#This Row],[Perdida economica UNK]]&gt;4000000,"Alta", IF(DatosLimpios[[#This Row],[Perdida economica UNK]]&gt;100000,"Media", "Baja"))</f>
        <v>Media</v>
      </c>
      <c r="N2041" s="18" t="s">
        <v>2089</v>
      </c>
      <c r="O2041" s="3" t="s">
        <v>29</v>
      </c>
      <c r="P2041" s="2">
        <f>IF(DatosLimpios[[#This Row],[Number of Affected Users]]="six hundred",600,VALUE(DatosLimpios[[#This Row],[Number of Affected Users]]))</f>
        <v>807631</v>
      </c>
      <c r="Q2041" s="2">
        <f>IF(DatosLimpios[[#This Row],[Number of Affected Users]]="six hundred",600,VALUE(DatosLimpios[[#This Row],[Number of Affected Users]]))</f>
        <v>807631</v>
      </c>
      <c r="R2041" s="11">
        <f>DatosLimpios[[#This Row],[Perdida economica UNK]] /DatosLimpios[[#This Row],[Nº de Usuarios Afectados]]</f>
        <v>2.5902918535816482</v>
      </c>
      <c r="S2041" s="11" t="str">
        <f>IF(DatosLimpios[[#This Row],[Perdida $ por Usuario]]&gt;100, "Grave",IF(DatosLimpios[[#This Row],[Perdida $ por Usuario]]&gt;40, "Moderada","Leve"))</f>
        <v>Leve</v>
      </c>
      <c r="T2041" s="1" t="str">
        <f t="shared" si="32"/>
        <v>Nation-state</v>
      </c>
      <c r="U2041" s="3" t="s">
        <v>25</v>
      </c>
      <c r="V2041" s="3" t="s">
        <v>49</v>
      </c>
      <c r="W2041" s="2">
        <v>56</v>
      </c>
      <c r="X2041" s="2" t="str">
        <f>IF(DatosLimpios[[#This Row],[Incident Resolution Time (in Hours)]]&gt;50,"Tardia",IF(DatosLimpios[[#This Row],[Incident Resolution Time (in Hours)]]&gt;20,"Media","Rapida" ))</f>
        <v>Tardia</v>
      </c>
    </row>
    <row r="2042" spans="1:24" x14ac:dyDescent="0.25">
      <c r="A2042" s="2">
        <v>2056</v>
      </c>
      <c r="B2042" s="3" t="s">
        <v>41</v>
      </c>
      <c r="C20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042" s="1" t="str">
        <f>IFERROR(VLOOKUP(DatosLimpios[[#This Row],[Paises]], TablaRegiones[],2,FALSE), "Otra")</f>
        <v>Europa</v>
      </c>
      <c r="E2042" s="2">
        <v>2024</v>
      </c>
      <c r="F2042" s="3" t="s">
        <v>50</v>
      </c>
      <c r="G2042" s="2">
        <f xml:space="preserve"> 2025 -DatosLimpios[[#This Row],[Year]]</f>
        <v>1</v>
      </c>
      <c r="H2042" s="1" t="str">
        <f>IF(TRIM(DatosLimpios[[#This Row],[Attack Type]])="","Unknown",PROPER(TRIM(LOWER(DatosLimpios[[#This Row],[Attack Type]]))))</f>
        <v>Phishing</v>
      </c>
      <c r="I2042" s="3" t="s">
        <v>18</v>
      </c>
      <c r="J204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042" s="11">
        <v>9895</v>
      </c>
      <c r="L2042" s="11">
        <f>IF(DatosLimpios[[#This Row],[Financial Loss (in Million $) ]]="",0,ABS(DatosLimpios[[#This Row],[Financial Loss (in Million $) ]]))*1000</f>
        <v>9895000</v>
      </c>
      <c r="M2042" s="11" t="str">
        <f>IF(DatosLimpios[[#This Row],[Perdida economica UNK]]&gt;4000000,"Alta", IF(DatosLimpios[[#This Row],[Perdida economica UNK]]&gt;100000,"Media", "Baja"))</f>
        <v>Alta</v>
      </c>
      <c r="N2042" s="18" t="s">
        <v>2090</v>
      </c>
      <c r="O2042" s="3" t="s">
        <v>29</v>
      </c>
      <c r="P2042" s="2">
        <f>IF(DatosLimpios[[#This Row],[Number of Affected Users]]="six hundred",600,VALUE(DatosLimpios[[#This Row],[Number of Affected Users]]))</f>
        <v>354954</v>
      </c>
      <c r="Q2042" s="2">
        <f>IF(DatosLimpios[[#This Row],[Number of Affected Users]]="six hundred",600,VALUE(DatosLimpios[[#This Row],[Number of Affected Users]]))</f>
        <v>354954</v>
      </c>
      <c r="R2042" s="11">
        <f>DatosLimpios[[#This Row],[Perdida economica UNK]] /DatosLimpios[[#This Row],[Nº de Usuarios Afectados]]</f>
        <v>27.876851648382608</v>
      </c>
      <c r="S2042" s="11" t="str">
        <f>IF(DatosLimpios[[#This Row],[Perdida $ por Usuario]]&gt;100, "Grave",IF(DatosLimpios[[#This Row],[Perdida $ por Usuario]]&gt;40, "Moderada","Leve"))</f>
        <v>Leve</v>
      </c>
      <c r="T2042" s="1" t="str">
        <f t="shared" si="32"/>
        <v>Nation-state</v>
      </c>
      <c r="U2042" s="3" t="s">
        <v>34</v>
      </c>
      <c r="V2042" s="3" t="s">
        <v>31</v>
      </c>
      <c r="W2042" s="2">
        <v>14</v>
      </c>
      <c r="X2042" s="2" t="str">
        <f>IF(DatosLimpios[[#This Row],[Incident Resolution Time (in Hours)]]&gt;50,"Tardia",IF(DatosLimpios[[#This Row],[Incident Resolution Time (in Hours)]]&gt;20,"Media","Rapida" ))</f>
        <v>Rapida</v>
      </c>
    </row>
    <row r="2043" spans="1:24" x14ac:dyDescent="0.25">
      <c r="A2043" s="2">
        <v>2057</v>
      </c>
      <c r="B2043" s="3" t="s">
        <v>71</v>
      </c>
      <c r="C20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43" s="1" t="str">
        <f>IFERROR(VLOOKUP(DatosLimpios[[#This Row],[Paises]], TablaRegiones[],2,FALSE), "Otra")</f>
        <v>Asia</v>
      </c>
      <c r="E2043" s="2">
        <v>2017</v>
      </c>
      <c r="F2043" s="3" t="s">
        <v>42</v>
      </c>
      <c r="G2043" s="2">
        <f xml:space="preserve"> 2025 -DatosLimpios[[#This Row],[Year]]</f>
        <v>8</v>
      </c>
      <c r="H2043" s="1" t="str">
        <f>IF(TRIM(DatosLimpios[[#This Row],[Attack Type]])="","Unknown",PROPER(TRIM(LOWER(DatosLimpios[[#This Row],[Attack Type]]))))</f>
        <v>Sql Injection</v>
      </c>
      <c r="I2043" s="3" t="s">
        <v>47</v>
      </c>
      <c r="J204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43" s="11">
        <v>5426</v>
      </c>
      <c r="L2043" s="11">
        <f>IF(DatosLimpios[[#This Row],[Financial Loss (in Million $) ]]="",0,ABS(DatosLimpios[[#This Row],[Financial Loss (in Million $) ]]))*1000</f>
        <v>5426000</v>
      </c>
      <c r="M2043" s="11" t="str">
        <f>IF(DatosLimpios[[#This Row],[Perdida economica UNK]]&gt;4000000,"Alta", IF(DatosLimpios[[#This Row],[Perdida economica UNK]]&gt;100000,"Media", "Baja"))</f>
        <v>Alta</v>
      </c>
      <c r="N2043" s="18" t="s">
        <v>2091</v>
      </c>
      <c r="O2043" s="3" t="s">
        <v>33</v>
      </c>
      <c r="P2043" s="2">
        <f>IF(DatosLimpios[[#This Row],[Number of Affected Users]]="six hundred",600,VALUE(DatosLimpios[[#This Row],[Number of Affected Users]]))</f>
        <v>839368</v>
      </c>
      <c r="Q2043" s="2">
        <f>IF(DatosLimpios[[#This Row],[Number of Affected Users]]="six hundred",600,VALUE(DatosLimpios[[#This Row],[Number of Affected Users]]))</f>
        <v>839368</v>
      </c>
      <c r="R2043" s="11">
        <f>DatosLimpios[[#This Row],[Perdida economica UNK]] /DatosLimpios[[#This Row],[Nº de Usuarios Afectados]]</f>
        <v>6.4643874915412551</v>
      </c>
      <c r="S2043" s="11" t="str">
        <f>IF(DatosLimpios[[#This Row],[Perdida $ por Usuario]]&gt;100, "Grave",IF(DatosLimpios[[#This Row],[Perdida $ por Usuario]]&gt;40, "Moderada","Leve"))</f>
        <v>Leve</v>
      </c>
      <c r="T2043" s="1" t="str">
        <f t="shared" si="32"/>
        <v>Insider</v>
      </c>
      <c r="U2043" s="3" t="s">
        <v>15</v>
      </c>
      <c r="V2043" s="3" t="s">
        <v>37</v>
      </c>
      <c r="W2043" s="2">
        <v>40</v>
      </c>
      <c r="X2043" s="2" t="str">
        <f>IF(DatosLimpios[[#This Row],[Incident Resolution Time (in Hours)]]&gt;50,"Tardia",IF(DatosLimpios[[#This Row],[Incident Resolution Time (in Hours)]]&gt;20,"Media","Rapida" ))</f>
        <v>Media</v>
      </c>
    </row>
    <row r="2044" spans="1:24" x14ac:dyDescent="0.25">
      <c r="A2044" s="2">
        <v>2058</v>
      </c>
      <c r="B2044" s="3" t="s">
        <v>58</v>
      </c>
      <c r="C20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044" s="1" t="str">
        <f>IFERROR(VLOOKUP(DatosLimpios[[#This Row],[Paises]], TablaRegiones[],2,FALSE), "Otra")</f>
        <v>Oceanía</v>
      </c>
      <c r="E2044" s="2">
        <v>2018</v>
      </c>
      <c r="F2044" s="3" t="s">
        <v>39</v>
      </c>
      <c r="G2044" s="2">
        <f xml:space="preserve"> 2025 -DatosLimpios[[#This Row],[Year]]</f>
        <v>7</v>
      </c>
      <c r="H2044" s="1" t="str">
        <f>IF(TRIM(DatosLimpios[[#This Row],[Attack Type]])="","Unknown",PROPER(TRIM(LOWER(DatosLimpios[[#This Row],[Attack Type]]))))</f>
        <v>Ddos</v>
      </c>
      <c r="I2044" s="3" t="s">
        <v>47</v>
      </c>
      <c r="J204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44" s="11">
        <v>1077</v>
      </c>
      <c r="L2044" s="11">
        <f>IF(DatosLimpios[[#This Row],[Financial Loss (in Million $) ]]="",0,ABS(DatosLimpios[[#This Row],[Financial Loss (in Million $) ]]))*1000</f>
        <v>1077000</v>
      </c>
      <c r="M2044" s="11" t="str">
        <f>IF(DatosLimpios[[#This Row],[Perdida economica UNK]]&gt;4000000,"Alta", IF(DatosLimpios[[#This Row],[Perdida economica UNK]]&gt;100000,"Media", "Baja"))</f>
        <v>Media</v>
      </c>
      <c r="N2044" s="18" t="s">
        <v>2092</v>
      </c>
      <c r="O2044" s="3" t="s">
        <v>29</v>
      </c>
      <c r="P2044" s="2">
        <f>IF(DatosLimpios[[#This Row],[Number of Affected Users]]="six hundred",600,VALUE(DatosLimpios[[#This Row],[Number of Affected Users]]))</f>
        <v>910081</v>
      </c>
      <c r="Q2044" s="2">
        <f>IF(DatosLimpios[[#This Row],[Number of Affected Users]]="six hundred",600,VALUE(DatosLimpios[[#This Row],[Number of Affected Users]]))</f>
        <v>910081</v>
      </c>
      <c r="R2044" s="11">
        <f>DatosLimpios[[#This Row],[Perdida economica UNK]] /DatosLimpios[[#This Row],[Nº de Usuarios Afectados]]</f>
        <v>1.1834111469198896</v>
      </c>
      <c r="S2044" s="11" t="str">
        <f>IF(DatosLimpios[[#This Row],[Perdida $ por Usuario]]&gt;100, "Grave",IF(DatosLimpios[[#This Row],[Perdida $ por Usuario]]&gt;40, "Moderada","Leve"))</f>
        <v>Leve</v>
      </c>
      <c r="T2044" s="1" t="str">
        <f t="shared" si="32"/>
        <v>Nation-state</v>
      </c>
      <c r="U2044" s="3" t="s">
        <v>52</v>
      </c>
      <c r="V2044" s="3" t="s">
        <v>16</v>
      </c>
      <c r="W2044" s="2">
        <v>28</v>
      </c>
      <c r="X2044" s="2" t="str">
        <f>IF(DatosLimpios[[#This Row],[Incident Resolution Time (in Hours)]]&gt;50,"Tardia",IF(DatosLimpios[[#This Row],[Incident Resolution Time (in Hours)]]&gt;20,"Media","Rapida" ))</f>
        <v>Media</v>
      </c>
    </row>
    <row r="2045" spans="1:24" x14ac:dyDescent="0.25">
      <c r="A2045" s="2">
        <v>2059</v>
      </c>
      <c r="B2045" s="3" t="s">
        <v>87</v>
      </c>
      <c r="C20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45" s="1" t="str">
        <f>IFERROR(VLOOKUP(DatosLimpios[[#This Row],[Paises]], TablaRegiones[],2,FALSE), "Otra")</f>
        <v>América</v>
      </c>
      <c r="E2045" s="2">
        <v>2024</v>
      </c>
      <c r="F2045" s="3" t="s">
        <v>50</v>
      </c>
      <c r="G2045" s="2">
        <f xml:space="preserve"> 2025 -DatosLimpios[[#This Row],[Year]]</f>
        <v>1</v>
      </c>
      <c r="H2045" s="1" t="str">
        <f>IF(TRIM(DatosLimpios[[#This Row],[Attack Type]])="","Unknown",PROPER(TRIM(LOWER(DatosLimpios[[#This Row],[Attack Type]]))))</f>
        <v>Phishing</v>
      </c>
      <c r="I2045" s="3" t="s">
        <v>23</v>
      </c>
      <c r="J204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45" s="11">
        <v>8742</v>
      </c>
      <c r="L2045" s="11">
        <f>IF(DatosLimpios[[#This Row],[Financial Loss (in Million $) ]]="",0,ABS(DatosLimpios[[#This Row],[Financial Loss (in Million $) ]]))*1000</f>
        <v>8742000</v>
      </c>
      <c r="M2045" s="11" t="str">
        <f>IF(DatosLimpios[[#This Row],[Perdida economica UNK]]&gt;4000000,"Alta", IF(DatosLimpios[[#This Row],[Perdida economica UNK]]&gt;100000,"Media", "Baja"))</f>
        <v>Alta</v>
      </c>
      <c r="N2045" s="18" t="s">
        <v>2093</v>
      </c>
      <c r="O2045" s="3" t="s">
        <v>14</v>
      </c>
      <c r="P2045" s="2">
        <f>IF(DatosLimpios[[#This Row],[Number of Affected Users]]="six hundred",600,VALUE(DatosLimpios[[#This Row],[Number of Affected Users]]))</f>
        <v>979700</v>
      </c>
      <c r="Q2045" s="2">
        <f>IF(DatosLimpios[[#This Row],[Number of Affected Users]]="six hundred",600,VALUE(DatosLimpios[[#This Row],[Number of Affected Users]]))</f>
        <v>979700</v>
      </c>
      <c r="R2045" s="11">
        <f>DatosLimpios[[#This Row],[Perdida economica UNK]] /DatosLimpios[[#This Row],[Nº de Usuarios Afectados]]</f>
        <v>8.9231397366540772</v>
      </c>
      <c r="S2045" s="11" t="str">
        <f>IF(DatosLimpios[[#This Row],[Perdida $ por Usuario]]&gt;100, "Grave",IF(DatosLimpios[[#This Row],[Perdida $ por Usuario]]&gt;40, "Moderada","Leve"))</f>
        <v>Leve</v>
      </c>
      <c r="T2045" s="1" t="str">
        <f t="shared" si="32"/>
        <v>Hacker Group</v>
      </c>
      <c r="U2045" s="3" t="s">
        <v>25</v>
      </c>
      <c r="V2045" s="3" t="s">
        <v>49</v>
      </c>
      <c r="W2045" s="2">
        <v>49</v>
      </c>
      <c r="X2045" s="2" t="str">
        <f>IF(DatosLimpios[[#This Row],[Incident Resolution Time (in Hours)]]&gt;50,"Tardia",IF(DatosLimpios[[#This Row],[Incident Resolution Time (in Hours)]]&gt;20,"Media","Rapida" ))</f>
        <v>Media</v>
      </c>
    </row>
    <row r="2046" spans="1:24" x14ac:dyDescent="0.25">
      <c r="A2046" s="2">
        <v>2060</v>
      </c>
      <c r="B2046" s="3" t="s">
        <v>10</v>
      </c>
      <c r="C20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046" s="1" t="str">
        <f>IFERROR(VLOOKUP(DatosLimpios[[#This Row],[Paises]], TablaRegiones[],2,FALSE), "Otra")</f>
        <v>Asia</v>
      </c>
      <c r="E2046" s="2">
        <v>2019</v>
      </c>
      <c r="F2046" s="3" t="s">
        <v>22</v>
      </c>
      <c r="G2046" s="2">
        <f xml:space="preserve"> 2025 -DatosLimpios[[#This Row],[Year]]</f>
        <v>6</v>
      </c>
      <c r="H2046" s="1" t="str">
        <f>IF(TRIM(DatosLimpios[[#This Row],[Attack Type]])="","Unknown",PROPER(TRIM(LOWER(DatosLimpios[[#This Row],[Attack Type]]))))</f>
        <v>Man-In-The-Middle</v>
      </c>
      <c r="I2046" s="3" t="s">
        <v>27</v>
      </c>
      <c r="J204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046" s="11">
        <v>5878</v>
      </c>
      <c r="L2046" s="11">
        <f>IF(DatosLimpios[[#This Row],[Financial Loss (in Million $) ]]="",0,ABS(DatosLimpios[[#This Row],[Financial Loss (in Million $) ]]))*1000</f>
        <v>5878000</v>
      </c>
      <c r="M2046" s="11" t="str">
        <f>IF(DatosLimpios[[#This Row],[Perdida economica UNK]]&gt;4000000,"Alta", IF(DatosLimpios[[#This Row],[Perdida economica UNK]]&gt;100000,"Media", "Baja"))</f>
        <v>Alta</v>
      </c>
      <c r="N2046" s="18" t="s">
        <v>2094</v>
      </c>
      <c r="O2046" s="3" t="s">
        <v>29</v>
      </c>
      <c r="P2046" s="2">
        <f>IF(DatosLimpios[[#This Row],[Number of Affected Users]]="six hundred",600,VALUE(DatosLimpios[[#This Row],[Number of Affected Users]]))</f>
        <v>586131</v>
      </c>
      <c r="Q2046" s="2">
        <f>IF(DatosLimpios[[#This Row],[Number of Affected Users]]="six hundred",600,VALUE(DatosLimpios[[#This Row],[Number of Affected Users]]))</f>
        <v>586131</v>
      </c>
      <c r="R2046" s="11">
        <f>DatosLimpios[[#This Row],[Perdida economica UNK]] /DatosLimpios[[#This Row],[Nº de Usuarios Afectados]]</f>
        <v>10.028474863127867</v>
      </c>
      <c r="S2046" s="11" t="str">
        <f>IF(DatosLimpios[[#This Row],[Perdida $ por Usuario]]&gt;100, "Grave",IF(DatosLimpios[[#This Row],[Perdida $ por Usuario]]&gt;40, "Moderada","Leve"))</f>
        <v>Leve</v>
      </c>
      <c r="T2046" s="1" t="str">
        <f t="shared" si="32"/>
        <v>Nation-state</v>
      </c>
      <c r="U2046" s="3" t="s">
        <v>15</v>
      </c>
      <c r="V2046" s="3" t="s">
        <v>37</v>
      </c>
      <c r="W2046" s="2">
        <v>68</v>
      </c>
      <c r="X2046" s="2" t="str">
        <f>IF(DatosLimpios[[#This Row],[Incident Resolution Time (in Hours)]]&gt;50,"Tardia",IF(DatosLimpios[[#This Row],[Incident Resolution Time (in Hours)]]&gt;20,"Media","Rapida" ))</f>
        <v>Tardia</v>
      </c>
    </row>
    <row r="2047" spans="1:24" x14ac:dyDescent="0.25">
      <c r="A2047" s="2">
        <v>2061</v>
      </c>
      <c r="B2047" s="3" t="s">
        <v>58</v>
      </c>
      <c r="C20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047" s="1" t="str">
        <f>IFERROR(VLOOKUP(DatosLimpios[[#This Row],[Paises]], TablaRegiones[],2,FALSE), "Otra")</f>
        <v>Oceanía</v>
      </c>
      <c r="E2047" s="2">
        <v>2017</v>
      </c>
      <c r="F2047" s="3" t="s">
        <v>50</v>
      </c>
      <c r="G2047" s="2">
        <f xml:space="preserve"> 2025 -DatosLimpios[[#This Row],[Year]]</f>
        <v>8</v>
      </c>
      <c r="H2047" s="1" t="str">
        <f>IF(TRIM(DatosLimpios[[#This Row],[Attack Type]])="","Unknown",PROPER(TRIM(LOWER(DatosLimpios[[#This Row],[Attack Type]]))))</f>
        <v>Phishing</v>
      </c>
      <c r="I2047" s="3" t="s">
        <v>12</v>
      </c>
      <c r="J204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47" s="11">
        <v>8247</v>
      </c>
      <c r="L2047" s="11">
        <f>IF(DatosLimpios[[#This Row],[Financial Loss (in Million $) ]]="",0,ABS(DatosLimpios[[#This Row],[Financial Loss (in Million $) ]]))*1000</f>
        <v>8247000</v>
      </c>
      <c r="M2047" s="11" t="str">
        <f>IF(DatosLimpios[[#This Row],[Perdida economica UNK]]&gt;4000000,"Alta", IF(DatosLimpios[[#This Row],[Perdida economica UNK]]&gt;100000,"Media", "Baja"))</f>
        <v>Alta</v>
      </c>
      <c r="N2047" s="18" t="s">
        <v>2095</v>
      </c>
      <c r="O2047" s="3" t="s">
        <v>29</v>
      </c>
      <c r="P2047" s="2">
        <f>IF(DatosLimpios[[#This Row],[Number of Affected Users]]="six hundred",600,VALUE(DatosLimpios[[#This Row],[Number of Affected Users]]))</f>
        <v>317988</v>
      </c>
      <c r="Q2047" s="2">
        <f>IF(DatosLimpios[[#This Row],[Number of Affected Users]]="six hundred",600,VALUE(DatosLimpios[[#This Row],[Number of Affected Users]]))</f>
        <v>317988</v>
      </c>
      <c r="R2047" s="11">
        <f>DatosLimpios[[#This Row],[Perdida economica UNK]] /DatosLimpios[[#This Row],[Nº de Usuarios Afectados]]</f>
        <v>25.934940941167593</v>
      </c>
      <c r="S2047" s="11" t="str">
        <f>IF(DatosLimpios[[#This Row],[Perdida $ por Usuario]]&gt;100, "Grave",IF(DatosLimpios[[#This Row],[Perdida $ por Usuario]]&gt;40, "Moderada","Leve"))</f>
        <v>Leve</v>
      </c>
      <c r="T2047" s="1" t="str">
        <f t="shared" si="32"/>
        <v>Nation-state</v>
      </c>
      <c r="U2047" s="3" t="s">
        <v>52</v>
      </c>
      <c r="V2047" s="3" t="s">
        <v>57</v>
      </c>
      <c r="W2047" s="2">
        <v>2</v>
      </c>
      <c r="X2047" s="2" t="str">
        <f>IF(DatosLimpios[[#This Row],[Incident Resolution Time (in Hours)]]&gt;50,"Tardia",IF(DatosLimpios[[#This Row],[Incident Resolution Time (in Hours)]]&gt;20,"Media","Rapida" ))</f>
        <v>Rapida</v>
      </c>
    </row>
    <row r="2048" spans="1:24" x14ac:dyDescent="0.25">
      <c r="A2048" s="2">
        <v>2062</v>
      </c>
      <c r="B2048" s="3" t="s">
        <v>45</v>
      </c>
      <c r="C20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48" s="1" t="str">
        <f>IFERROR(VLOOKUP(DatosLimpios[[#This Row],[Paises]], TablaRegiones[],2,FALSE), "Otra")</f>
        <v>Asia</v>
      </c>
      <c r="E2048" s="2">
        <v>2018</v>
      </c>
      <c r="F2048" s="3" t="s">
        <v>17</v>
      </c>
      <c r="G2048" s="2">
        <f xml:space="preserve"> 2025 -DatosLimpios[[#This Row],[Year]]</f>
        <v>7</v>
      </c>
      <c r="H2048" s="1" t="str">
        <f>IF(TRIM(DatosLimpios[[#This Row],[Attack Type]])="","Unknown",PROPER(TRIM(LOWER(DatosLimpios[[#This Row],[Attack Type]]))))</f>
        <v>Ransomware</v>
      </c>
      <c r="I2048" s="3" t="s">
        <v>69</v>
      </c>
      <c r="J204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48" s="11">
        <v>4311</v>
      </c>
      <c r="L2048" s="11">
        <f>IF(DatosLimpios[[#This Row],[Financial Loss (in Million $) ]]="",0,ABS(DatosLimpios[[#This Row],[Financial Loss (in Million $) ]]))*1000</f>
        <v>4311000</v>
      </c>
      <c r="M2048" s="11" t="str">
        <f>IF(DatosLimpios[[#This Row],[Perdida economica UNK]]&gt;4000000,"Alta", IF(DatosLimpios[[#This Row],[Perdida economica UNK]]&gt;100000,"Media", "Baja"))</f>
        <v>Alta</v>
      </c>
      <c r="N2048" s="18" t="s">
        <v>2096</v>
      </c>
      <c r="O2048" s="3" t="s">
        <v>14</v>
      </c>
      <c r="P2048" s="2">
        <f>IF(DatosLimpios[[#This Row],[Number of Affected Users]]="six hundred",600,VALUE(DatosLimpios[[#This Row],[Number of Affected Users]]))</f>
        <v>11241</v>
      </c>
      <c r="Q2048" s="2">
        <f>IF(DatosLimpios[[#This Row],[Number of Affected Users]]="six hundred",600,VALUE(DatosLimpios[[#This Row],[Number of Affected Users]]))</f>
        <v>11241</v>
      </c>
      <c r="R2048" s="11">
        <f>DatosLimpios[[#This Row],[Perdida economica UNK]] /DatosLimpios[[#This Row],[Nº de Usuarios Afectados]]</f>
        <v>383.50680544435551</v>
      </c>
      <c r="S2048" s="11" t="str">
        <f>IF(DatosLimpios[[#This Row],[Perdida $ por Usuario]]&gt;100, "Grave",IF(DatosLimpios[[#This Row],[Perdida $ por Usuario]]&gt;40, "Moderada","Leve"))</f>
        <v>Grave</v>
      </c>
      <c r="T2048" s="1" t="str">
        <f t="shared" si="32"/>
        <v>Hacker Group</v>
      </c>
      <c r="U2048" s="3" t="s">
        <v>25</v>
      </c>
      <c r="V2048" s="3" t="s">
        <v>16</v>
      </c>
      <c r="W2048" s="2">
        <v>4</v>
      </c>
      <c r="X2048" s="2" t="str">
        <f>IF(DatosLimpios[[#This Row],[Incident Resolution Time (in Hours)]]&gt;50,"Tardia",IF(DatosLimpios[[#This Row],[Incident Resolution Time (in Hours)]]&gt;20,"Media","Rapida" ))</f>
        <v>Rapida</v>
      </c>
    </row>
    <row r="2049" spans="1:24" x14ac:dyDescent="0.25">
      <c r="A2049" s="2">
        <v>2063</v>
      </c>
      <c r="B2049" s="3" t="s">
        <v>66</v>
      </c>
      <c r="C20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49" s="1" t="str">
        <f>IFERROR(VLOOKUP(DatosLimpios[[#This Row],[Paises]], TablaRegiones[],2,FALSE), "Otra")</f>
        <v>América</v>
      </c>
      <c r="E2049" s="2">
        <v>2016</v>
      </c>
      <c r="F2049" s="3" t="s">
        <v>50</v>
      </c>
      <c r="G2049" s="2">
        <f xml:space="preserve"> 2025 -DatosLimpios[[#This Row],[Year]]</f>
        <v>9</v>
      </c>
      <c r="H2049" s="1" t="str">
        <f>IF(TRIM(DatosLimpios[[#This Row],[Attack Type]])="","Unknown",PROPER(TRIM(LOWER(DatosLimpios[[#This Row],[Attack Type]]))))</f>
        <v>Phishing</v>
      </c>
      <c r="I2049" s="3" t="s">
        <v>12</v>
      </c>
      <c r="J204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49" s="11">
        <v>9798</v>
      </c>
      <c r="L2049" s="11">
        <f>IF(DatosLimpios[[#This Row],[Financial Loss (in Million $) ]]="",0,ABS(DatosLimpios[[#This Row],[Financial Loss (in Million $) ]]))*1000</f>
        <v>9798000</v>
      </c>
      <c r="M2049" s="11" t="str">
        <f>IF(DatosLimpios[[#This Row],[Perdida economica UNK]]&gt;4000000,"Alta", IF(DatosLimpios[[#This Row],[Perdida economica UNK]]&gt;100000,"Media", "Baja"))</f>
        <v>Alta</v>
      </c>
      <c r="N2049" s="18" t="s">
        <v>2097</v>
      </c>
      <c r="O2049" s="3" t="s">
        <v>36</v>
      </c>
      <c r="P2049" s="2">
        <f>IF(DatosLimpios[[#This Row],[Number of Affected Users]]="six hundred",600,VALUE(DatosLimpios[[#This Row],[Number of Affected Users]]))</f>
        <v>381599</v>
      </c>
      <c r="Q2049" s="2">
        <f>IF(DatosLimpios[[#This Row],[Number of Affected Users]]="six hundred",600,VALUE(DatosLimpios[[#This Row],[Number of Affected Users]]))</f>
        <v>381599</v>
      </c>
      <c r="R2049" s="11">
        <f>DatosLimpios[[#This Row],[Perdida economica UNK]] /DatosLimpios[[#This Row],[Nº de Usuarios Afectados]]</f>
        <v>25.67616791448615</v>
      </c>
      <c r="S2049" s="11" t="str">
        <f>IF(DatosLimpios[[#This Row],[Perdida $ por Usuario]]&gt;100, "Grave",IF(DatosLimpios[[#This Row],[Perdida $ por Usuario]]&gt;40, "Moderada","Leve"))</f>
        <v>Leve</v>
      </c>
      <c r="T2049" s="1" t="str">
        <f t="shared" si="32"/>
        <v>Unknown</v>
      </c>
      <c r="U2049" s="3" t="s">
        <v>25</v>
      </c>
      <c r="V2049" s="3" t="s">
        <v>57</v>
      </c>
      <c r="W2049" s="2">
        <v>66</v>
      </c>
      <c r="X2049" s="2" t="str">
        <f>IF(DatosLimpios[[#This Row],[Incident Resolution Time (in Hours)]]&gt;50,"Tardia",IF(DatosLimpios[[#This Row],[Incident Resolution Time (in Hours)]]&gt;20,"Media","Rapida" ))</f>
        <v>Tardia</v>
      </c>
    </row>
    <row r="2050" spans="1:24" x14ac:dyDescent="0.25">
      <c r="A2050" s="2">
        <v>2064</v>
      </c>
      <c r="B2050" s="3" t="s">
        <v>87</v>
      </c>
      <c r="C20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50" s="1" t="str">
        <f>IFERROR(VLOOKUP(DatosLimpios[[#This Row],[Paises]], TablaRegiones[],2,FALSE), "Otra")</f>
        <v>América</v>
      </c>
      <c r="E2050" s="2">
        <v>2016</v>
      </c>
      <c r="F2050" s="3" t="s">
        <v>42</v>
      </c>
      <c r="G2050" s="2">
        <f xml:space="preserve"> 2025 -DatosLimpios[[#This Row],[Year]]</f>
        <v>9</v>
      </c>
      <c r="H2050" s="1" t="str">
        <f>IF(TRIM(DatosLimpios[[#This Row],[Attack Type]])="","Unknown",PROPER(TRIM(LOWER(DatosLimpios[[#This Row],[Attack Type]]))))</f>
        <v>Sql Injection</v>
      </c>
      <c r="I2050" s="3" t="s">
        <v>12</v>
      </c>
      <c r="J205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50" s="11">
        <v>165</v>
      </c>
      <c r="L2050" s="11">
        <f>IF(DatosLimpios[[#This Row],[Financial Loss (in Million $) ]]="",0,ABS(DatosLimpios[[#This Row],[Financial Loss (in Million $) ]]))*1000</f>
        <v>165000</v>
      </c>
      <c r="M2050" s="11" t="str">
        <f>IF(DatosLimpios[[#This Row],[Perdida economica UNK]]&gt;4000000,"Alta", IF(DatosLimpios[[#This Row],[Perdida economica UNK]]&gt;100000,"Media", "Baja"))</f>
        <v>Media</v>
      </c>
      <c r="N2050" s="18" t="s">
        <v>2098</v>
      </c>
      <c r="O2050" s="3" t="s">
        <v>29</v>
      </c>
      <c r="P2050" s="2">
        <f>IF(DatosLimpios[[#This Row],[Number of Affected Users]]="six hundred",600,VALUE(DatosLimpios[[#This Row],[Number of Affected Users]]))</f>
        <v>347293</v>
      </c>
      <c r="Q2050" s="2">
        <f>IF(DatosLimpios[[#This Row],[Number of Affected Users]]="six hundred",600,VALUE(DatosLimpios[[#This Row],[Number of Affected Users]]))</f>
        <v>347293</v>
      </c>
      <c r="R2050" s="11">
        <f>DatosLimpios[[#This Row],[Perdida economica UNK]] /DatosLimpios[[#This Row],[Nº de Usuarios Afectados]]</f>
        <v>0.47510315497289035</v>
      </c>
      <c r="S2050" s="11" t="str">
        <f>IF(DatosLimpios[[#This Row],[Perdida $ por Usuario]]&gt;100, "Grave",IF(DatosLimpios[[#This Row],[Perdida $ por Usuario]]&gt;40, "Moderada","Leve"))</f>
        <v>Leve</v>
      </c>
      <c r="T2050" s="1" t="str">
        <f t="shared" si="32"/>
        <v>Nation-state</v>
      </c>
      <c r="U2050" s="3" t="s">
        <v>15</v>
      </c>
      <c r="V2050" s="3" t="s">
        <v>49</v>
      </c>
      <c r="W2050" s="2">
        <v>65</v>
      </c>
      <c r="X2050" s="2" t="str">
        <f>IF(DatosLimpios[[#This Row],[Incident Resolution Time (in Hours)]]&gt;50,"Tardia",IF(DatosLimpios[[#This Row],[Incident Resolution Time (in Hours)]]&gt;20,"Media","Rapida" ))</f>
        <v>Tardia</v>
      </c>
    </row>
    <row r="2051" spans="1:24" x14ac:dyDescent="0.25">
      <c r="A2051" s="2">
        <v>2065</v>
      </c>
      <c r="B2051" s="3" t="s">
        <v>26</v>
      </c>
      <c r="C20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051" s="1" t="str">
        <f>IFERROR(VLOOKUP(DatosLimpios[[#This Row],[Paises]], TablaRegiones[],2,FALSE), "Otra")</f>
        <v>Europa</v>
      </c>
      <c r="E2051" s="2">
        <v>2023</v>
      </c>
      <c r="F2051" s="3" t="s">
        <v>17</v>
      </c>
      <c r="G2051" s="2">
        <f xml:space="preserve"> 2025 -DatosLimpios[[#This Row],[Year]]</f>
        <v>2</v>
      </c>
      <c r="H2051" s="1" t="str">
        <f>IF(TRIM(DatosLimpios[[#This Row],[Attack Type]])="","Unknown",PROPER(TRIM(LOWER(DatosLimpios[[#This Row],[Attack Type]]))))</f>
        <v>Ransomware</v>
      </c>
      <c r="I2051" s="3" t="s">
        <v>23</v>
      </c>
      <c r="J205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51" s="11">
        <v>8623</v>
      </c>
      <c r="L2051" s="11">
        <f>IF(DatosLimpios[[#This Row],[Financial Loss (in Million $) ]]="",0,ABS(DatosLimpios[[#This Row],[Financial Loss (in Million $) ]]))*1000</f>
        <v>8623000</v>
      </c>
      <c r="M2051" s="11" t="str">
        <f>IF(DatosLimpios[[#This Row],[Perdida economica UNK]]&gt;4000000,"Alta", IF(DatosLimpios[[#This Row],[Perdida economica UNK]]&gt;100000,"Media", "Baja"))</f>
        <v>Alta</v>
      </c>
      <c r="N2051" s="18" t="s">
        <v>2099</v>
      </c>
      <c r="O2051" s="3" t="s">
        <v>36</v>
      </c>
      <c r="P2051" s="2">
        <f>IF(DatosLimpios[[#This Row],[Number of Affected Users]]="six hundred",600,VALUE(DatosLimpios[[#This Row],[Number of Affected Users]]))</f>
        <v>82321</v>
      </c>
      <c r="Q2051" s="2">
        <f>IF(DatosLimpios[[#This Row],[Number of Affected Users]]="six hundred",600,VALUE(DatosLimpios[[#This Row],[Number of Affected Users]]))</f>
        <v>82321</v>
      </c>
      <c r="R2051" s="11">
        <f>DatosLimpios[[#This Row],[Perdida economica UNK]] /DatosLimpios[[#This Row],[Nº de Usuarios Afectados]]</f>
        <v>104.74848459080916</v>
      </c>
      <c r="S2051" s="11" t="str">
        <f>IF(DatosLimpios[[#This Row],[Perdida $ por Usuario]]&gt;100, "Grave",IF(DatosLimpios[[#This Row],[Perdida $ por Usuario]]&gt;40, "Moderada","Leve"))</f>
        <v>Grave</v>
      </c>
      <c r="T2051" s="1" t="str">
        <f t="shared" si="32"/>
        <v>Unknown</v>
      </c>
      <c r="U2051" s="3" t="s">
        <v>52</v>
      </c>
      <c r="V2051" s="3" t="s">
        <v>49</v>
      </c>
      <c r="W2051" s="2">
        <v>47</v>
      </c>
      <c r="X2051" s="2" t="str">
        <f>IF(DatosLimpios[[#This Row],[Incident Resolution Time (in Hours)]]&gt;50,"Tardia",IF(DatosLimpios[[#This Row],[Incident Resolution Time (in Hours)]]&gt;20,"Media","Rapida" ))</f>
        <v>Media</v>
      </c>
    </row>
    <row r="2052" spans="1:24" x14ac:dyDescent="0.25">
      <c r="A2052" s="2">
        <v>2066</v>
      </c>
      <c r="B2052" s="3" t="s">
        <v>32</v>
      </c>
      <c r="C20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52" s="1" t="str">
        <f>IFERROR(VLOOKUP(DatosLimpios[[#This Row],[Paises]], TablaRegiones[],2,FALSE), "Otra")</f>
        <v>Europa</v>
      </c>
      <c r="E2052" s="2">
        <v>2023</v>
      </c>
      <c r="F2052" s="3" t="s">
        <v>42</v>
      </c>
      <c r="G2052" s="2">
        <f xml:space="preserve"> 2025 -DatosLimpios[[#This Row],[Year]]</f>
        <v>2</v>
      </c>
      <c r="H2052" s="1" t="str">
        <f>IF(TRIM(DatosLimpios[[#This Row],[Attack Type]])="","Unknown",PROPER(TRIM(LOWER(DatosLimpios[[#This Row],[Attack Type]]))))</f>
        <v>Sql Injection</v>
      </c>
      <c r="I2052" s="3" t="s">
        <v>18</v>
      </c>
      <c r="J205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052" s="11">
        <v>4976</v>
      </c>
      <c r="L2052" s="11">
        <f>IF(DatosLimpios[[#This Row],[Financial Loss (in Million $) ]]="",0,ABS(DatosLimpios[[#This Row],[Financial Loss (in Million $) ]]))*1000</f>
        <v>4976000</v>
      </c>
      <c r="M2052" s="11" t="str">
        <f>IF(DatosLimpios[[#This Row],[Perdida economica UNK]]&gt;4000000,"Alta", IF(DatosLimpios[[#This Row],[Perdida economica UNK]]&gt;100000,"Media", "Baja"))</f>
        <v>Alta</v>
      </c>
      <c r="N2052" s="18" t="s">
        <v>2100</v>
      </c>
      <c r="O2052" s="3" t="s">
        <v>29</v>
      </c>
      <c r="P2052" s="2">
        <f>IF(DatosLimpios[[#This Row],[Number of Affected Users]]="six hundred",600,VALUE(DatosLimpios[[#This Row],[Number of Affected Users]]))</f>
        <v>460558</v>
      </c>
      <c r="Q2052" s="2">
        <f>IF(DatosLimpios[[#This Row],[Number of Affected Users]]="six hundred",600,VALUE(DatosLimpios[[#This Row],[Number of Affected Users]]))</f>
        <v>460558</v>
      </c>
      <c r="R2052" s="11">
        <f>DatosLimpios[[#This Row],[Perdida economica UNK]] /DatosLimpios[[#This Row],[Nº de Usuarios Afectados]]</f>
        <v>10.804285236604294</v>
      </c>
      <c r="S2052" s="11" t="str">
        <f>IF(DatosLimpios[[#This Row],[Perdida $ por Usuario]]&gt;100, "Grave",IF(DatosLimpios[[#This Row],[Perdida $ por Usuario]]&gt;40, "Moderada","Leve"))</f>
        <v>Leve</v>
      </c>
      <c r="T2052" s="1" t="str">
        <f t="shared" si="32"/>
        <v>Nation-state</v>
      </c>
      <c r="U2052" s="3" t="s">
        <v>52</v>
      </c>
      <c r="V2052" s="3" t="s">
        <v>16</v>
      </c>
      <c r="W2052" s="2">
        <v>61</v>
      </c>
      <c r="X2052" s="2" t="str">
        <f>IF(DatosLimpios[[#This Row],[Incident Resolution Time (in Hours)]]&gt;50,"Tardia",IF(DatosLimpios[[#This Row],[Incident Resolution Time (in Hours)]]&gt;20,"Media","Rapida" ))</f>
        <v>Tardia</v>
      </c>
    </row>
    <row r="2053" spans="1:24" x14ac:dyDescent="0.25">
      <c r="A2053" s="2">
        <v>2067</v>
      </c>
      <c r="B2053" s="3" t="s">
        <v>32</v>
      </c>
      <c r="C20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53" s="1" t="str">
        <f>IFERROR(VLOOKUP(DatosLimpios[[#This Row],[Paises]], TablaRegiones[],2,FALSE), "Otra")</f>
        <v>Europa</v>
      </c>
      <c r="E2053" s="2">
        <v>2022</v>
      </c>
      <c r="F2053" s="3" t="s">
        <v>22</v>
      </c>
      <c r="G2053" s="2">
        <f xml:space="preserve"> 2025 -DatosLimpios[[#This Row],[Year]]</f>
        <v>3</v>
      </c>
      <c r="H2053" s="1" t="str">
        <f>IF(TRIM(DatosLimpios[[#This Row],[Attack Type]])="","Unknown",PROPER(TRIM(LOWER(DatosLimpios[[#This Row],[Attack Type]]))))</f>
        <v>Man-In-The-Middle</v>
      </c>
      <c r="I2053" s="3" t="s">
        <v>27</v>
      </c>
      <c r="J205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053" s="11">
        <v>6283</v>
      </c>
      <c r="L2053" s="11">
        <f>IF(DatosLimpios[[#This Row],[Financial Loss (in Million $) ]]="",0,ABS(DatosLimpios[[#This Row],[Financial Loss (in Million $) ]]))*1000</f>
        <v>6283000</v>
      </c>
      <c r="M2053" s="11" t="str">
        <f>IF(DatosLimpios[[#This Row],[Perdida economica UNK]]&gt;4000000,"Alta", IF(DatosLimpios[[#This Row],[Perdida economica UNK]]&gt;100000,"Media", "Baja"))</f>
        <v>Alta</v>
      </c>
      <c r="N2053" s="18" t="s">
        <v>2101</v>
      </c>
      <c r="O2053" s="3" t="s">
        <v>14</v>
      </c>
      <c r="P2053" s="2">
        <f>IF(DatosLimpios[[#This Row],[Number of Affected Users]]="six hundred",600,VALUE(DatosLimpios[[#This Row],[Number of Affected Users]]))</f>
        <v>828280</v>
      </c>
      <c r="Q2053" s="2">
        <f>IF(DatosLimpios[[#This Row],[Number of Affected Users]]="six hundred",600,VALUE(DatosLimpios[[#This Row],[Number of Affected Users]]))</f>
        <v>828280</v>
      </c>
      <c r="R2053" s="11">
        <f>DatosLimpios[[#This Row],[Perdida economica UNK]] /DatosLimpios[[#This Row],[Nº de Usuarios Afectados]]</f>
        <v>7.5855990727773213</v>
      </c>
      <c r="S2053" s="11" t="str">
        <f>IF(DatosLimpios[[#This Row],[Perdida $ por Usuario]]&gt;100, "Grave",IF(DatosLimpios[[#This Row],[Perdida $ por Usuario]]&gt;40, "Moderada","Leve"))</f>
        <v>Leve</v>
      </c>
      <c r="T2053" s="1" t="str">
        <f t="shared" si="32"/>
        <v>Hacker Group</v>
      </c>
      <c r="U2053" s="3" t="s">
        <v>34</v>
      </c>
      <c r="V2053" s="3" t="s">
        <v>16</v>
      </c>
      <c r="W2053" s="2">
        <v>62</v>
      </c>
      <c r="X2053" s="2" t="str">
        <f>IF(DatosLimpios[[#This Row],[Incident Resolution Time (in Hours)]]&gt;50,"Tardia",IF(DatosLimpios[[#This Row],[Incident Resolution Time (in Hours)]]&gt;20,"Media","Rapida" ))</f>
        <v>Tardia</v>
      </c>
    </row>
    <row r="2054" spans="1:24" x14ac:dyDescent="0.25">
      <c r="A2054" s="2">
        <v>2068</v>
      </c>
      <c r="B2054" s="3" t="s">
        <v>45</v>
      </c>
      <c r="C20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54" s="1" t="str">
        <f>IFERROR(VLOOKUP(DatosLimpios[[#This Row],[Paises]], TablaRegiones[],2,FALSE), "Otra")</f>
        <v>Asia</v>
      </c>
      <c r="E2054" s="2">
        <v>2020</v>
      </c>
      <c r="F2054" s="3" t="s">
        <v>63</v>
      </c>
      <c r="G2054" s="2">
        <f xml:space="preserve"> 2025 -DatosLimpios[[#This Row],[Year]]</f>
        <v>5</v>
      </c>
      <c r="H2054" s="1" t="str">
        <f>IF(TRIM(DatosLimpios[[#This Row],[Attack Type]])="","Unknown",PROPER(TRIM(LOWER(DatosLimpios[[#This Row],[Attack Type]]))))</f>
        <v>Malware</v>
      </c>
      <c r="I2054" s="3" t="s">
        <v>12</v>
      </c>
      <c r="J205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54" s="11">
        <v>2014</v>
      </c>
      <c r="L2054" s="11">
        <f>IF(DatosLimpios[[#This Row],[Financial Loss (in Million $) ]]="",0,ABS(DatosLimpios[[#This Row],[Financial Loss (in Million $) ]]))*1000</f>
        <v>2014000</v>
      </c>
      <c r="M2054" s="11" t="str">
        <f>IF(DatosLimpios[[#This Row],[Perdida economica UNK]]&gt;4000000,"Alta", IF(DatosLimpios[[#This Row],[Perdida economica UNK]]&gt;100000,"Media", "Baja"))</f>
        <v>Media</v>
      </c>
      <c r="N2054" s="18" t="s">
        <v>2102</v>
      </c>
      <c r="O2054" s="3" t="s">
        <v>36</v>
      </c>
      <c r="P2054" s="2">
        <f>IF(DatosLimpios[[#This Row],[Number of Affected Users]]="six hundred",600,VALUE(DatosLimpios[[#This Row],[Number of Affected Users]]))</f>
        <v>287352</v>
      </c>
      <c r="Q2054" s="2">
        <f>IF(DatosLimpios[[#This Row],[Number of Affected Users]]="six hundred",600,VALUE(DatosLimpios[[#This Row],[Number of Affected Users]]))</f>
        <v>287352</v>
      </c>
      <c r="R2054" s="11">
        <f>DatosLimpios[[#This Row],[Perdida economica UNK]] /DatosLimpios[[#This Row],[Nº de Usuarios Afectados]]</f>
        <v>7.0088254127342076</v>
      </c>
      <c r="S2054" s="11" t="str">
        <f>IF(DatosLimpios[[#This Row],[Perdida $ por Usuario]]&gt;100, "Grave",IF(DatosLimpios[[#This Row],[Perdida $ por Usuario]]&gt;40, "Moderada","Leve"))</f>
        <v>Leve</v>
      </c>
      <c r="T2054" s="1" t="str">
        <f t="shared" si="32"/>
        <v>Unknown</v>
      </c>
      <c r="U2054" s="3" t="s">
        <v>52</v>
      </c>
      <c r="V2054" s="3" t="s">
        <v>49</v>
      </c>
      <c r="W2054" s="2">
        <v>69</v>
      </c>
      <c r="X2054" s="2" t="str">
        <f>IF(DatosLimpios[[#This Row],[Incident Resolution Time (in Hours)]]&gt;50,"Tardia",IF(DatosLimpios[[#This Row],[Incident Resolution Time (in Hours)]]&gt;20,"Media","Rapida" ))</f>
        <v>Tardia</v>
      </c>
    </row>
    <row r="2055" spans="1:24" x14ac:dyDescent="0.25">
      <c r="A2055" s="2">
        <v>2069</v>
      </c>
      <c r="B2055" s="3" t="s">
        <v>58</v>
      </c>
      <c r="C20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055" s="1" t="str">
        <f>IFERROR(VLOOKUP(DatosLimpios[[#This Row],[Paises]], TablaRegiones[],2,FALSE), "Otra")</f>
        <v>Oceanía</v>
      </c>
      <c r="E2055" s="2">
        <v>2020</v>
      </c>
      <c r="F2055" s="3" t="s">
        <v>17</v>
      </c>
      <c r="G2055" s="2">
        <f xml:space="preserve"> 2025 -DatosLimpios[[#This Row],[Year]]</f>
        <v>5</v>
      </c>
      <c r="H2055" s="1" t="str">
        <f>IF(TRIM(DatosLimpios[[#This Row],[Attack Type]])="","Unknown",PROPER(TRIM(LOWER(DatosLimpios[[#This Row],[Attack Type]]))))</f>
        <v>Ransomware</v>
      </c>
      <c r="I2055" s="3" t="s">
        <v>69</v>
      </c>
      <c r="J205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55" s="11">
        <v>259</v>
      </c>
      <c r="L2055" s="11">
        <f>IF(DatosLimpios[[#This Row],[Financial Loss (in Million $) ]]="",0,ABS(DatosLimpios[[#This Row],[Financial Loss (in Million $) ]]))*1000</f>
        <v>259000</v>
      </c>
      <c r="M2055" s="11" t="str">
        <f>IF(DatosLimpios[[#This Row],[Perdida economica UNK]]&gt;4000000,"Alta", IF(DatosLimpios[[#This Row],[Perdida economica UNK]]&gt;100000,"Media", "Baja"))</f>
        <v>Media</v>
      </c>
      <c r="N2055" s="18" t="s">
        <v>2103</v>
      </c>
      <c r="O2055" s="3" t="s">
        <v>33</v>
      </c>
      <c r="P2055" s="2">
        <f>IF(DatosLimpios[[#This Row],[Number of Affected Users]]="six hundred",600,VALUE(DatosLimpios[[#This Row],[Number of Affected Users]]))</f>
        <v>946651</v>
      </c>
      <c r="Q2055" s="2">
        <f>IF(DatosLimpios[[#This Row],[Number of Affected Users]]="six hundred",600,VALUE(DatosLimpios[[#This Row],[Number of Affected Users]]))</f>
        <v>946651</v>
      </c>
      <c r="R2055" s="11">
        <f>DatosLimpios[[#This Row],[Perdida economica UNK]] /DatosLimpios[[#This Row],[Nº de Usuarios Afectados]]</f>
        <v>0.27359607711817768</v>
      </c>
      <c r="S2055" s="11" t="str">
        <f>IF(DatosLimpios[[#This Row],[Perdida $ por Usuario]]&gt;100, "Grave",IF(DatosLimpios[[#This Row],[Perdida $ por Usuario]]&gt;40, "Moderada","Leve"))</f>
        <v>Leve</v>
      </c>
      <c r="T2055" s="1" t="str">
        <f t="shared" si="32"/>
        <v>Insider</v>
      </c>
      <c r="U2055" s="3" t="s">
        <v>15</v>
      </c>
      <c r="V2055" s="3" t="s">
        <v>16</v>
      </c>
      <c r="W2055" s="2">
        <v>67</v>
      </c>
      <c r="X2055" s="2" t="str">
        <f>IF(DatosLimpios[[#This Row],[Incident Resolution Time (in Hours)]]&gt;50,"Tardia",IF(DatosLimpios[[#This Row],[Incident Resolution Time (in Hours)]]&gt;20,"Media","Rapida" ))</f>
        <v>Tardia</v>
      </c>
    </row>
    <row r="2056" spans="1:24" x14ac:dyDescent="0.25">
      <c r="A2056" s="2">
        <v>2070</v>
      </c>
      <c r="B2056" s="3" t="s">
        <v>71</v>
      </c>
      <c r="C20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56" s="1" t="str">
        <f>IFERROR(VLOOKUP(DatosLimpios[[#This Row],[Paises]], TablaRegiones[],2,FALSE), "Otra")</f>
        <v>Asia</v>
      </c>
      <c r="E2056" s="2">
        <v>2017</v>
      </c>
      <c r="F2056" s="3" t="s">
        <v>50</v>
      </c>
      <c r="G2056" s="2">
        <f xml:space="preserve"> 2025 -DatosLimpios[[#This Row],[Year]]</f>
        <v>8</v>
      </c>
      <c r="H2056" s="1" t="str">
        <f>IF(TRIM(DatosLimpios[[#This Row],[Attack Type]])="","Unknown",PROPER(TRIM(LOWER(DatosLimpios[[#This Row],[Attack Type]]))))</f>
        <v>Phishing</v>
      </c>
      <c r="I2056" s="3" t="s">
        <v>12</v>
      </c>
      <c r="J205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56" s="11">
        <v>8843</v>
      </c>
      <c r="L2056" s="11">
        <f>IF(DatosLimpios[[#This Row],[Financial Loss (in Million $) ]]="",0,ABS(DatosLimpios[[#This Row],[Financial Loss (in Million $) ]]))*1000</f>
        <v>8843000</v>
      </c>
      <c r="M2056" s="11" t="str">
        <f>IF(DatosLimpios[[#This Row],[Perdida economica UNK]]&gt;4000000,"Alta", IF(DatosLimpios[[#This Row],[Perdida economica UNK]]&gt;100000,"Media", "Baja"))</f>
        <v>Alta</v>
      </c>
      <c r="N2056" s="18" t="s">
        <v>2104</v>
      </c>
      <c r="O2056" s="3" t="s">
        <v>36</v>
      </c>
      <c r="P2056" s="2">
        <f>IF(DatosLimpios[[#This Row],[Number of Affected Users]]="six hundred",600,VALUE(DatosLimpios[[#This Row],[Number of Affected Users]]))</f>
        <v>954423</v>
      </c>
      <c r="Q2056" s="2">
        <f>IF(DatosLimpios[[#This Row],[Number of Affected Users]]="six hundred",600,VALUE(DatosLimpios[[#This Row],[Number of Affected Users]]))</f>
        <v>954423</v>
      </c>
      <c r="R2056" s="11">
        <f>DatosLimpios[[#This Row],[Perdida economica UNK]] /DatosLimpios[[#This Row],[Nº de Usuarios Afectados]]</f>
        <v>9.2652838416509233</v>
      </c>
      <c r="S2056" s="11" t="str">
        <f>IF(DatosLimpios[[#This Row],[Perdida $ por Usuario]]&gt;100, "Grave",IF(DatosLimpios[[#This Row],[Perdida $ por Usuario]]&gt;40, "Moderada","Leve"))</f>
        <v>Leve</v>
      </c>
      <c r="T2056" s="1" t="str">
        <f t="shared" si="32"/>
        <v>Unknown</v>
      </c>
      <c r="U2056" s="3" t="s">
        <v>15</v>
      </c>
      <c r="V2056" s="3" t="s">
        <v>49</v>
      </c>
      <c r="W2056" s="2">
        <v>6</v>
      </c>
      <c r="X2056" s="2" t="str">
        <f>IF(DatosLimpios[[#This Row],[Incident Resolution Time (in Hours)]]&gt;50,"Tardia",IF(DatosLimpios[[#This Row],[Incident Resolution Time (in Hours)]]&gt;20,"Media","Rapida" ))</f>
        <v>Rapida</v>
      </c>
    </row>
    <row r="2057" spans="1:24" x14ac:dyDescent="0.25">
      <c r="A2057" s="2">
        <v>2071</v>
      </c>
      <c r="B2057" s="3" t="s">
        <v>58</v>
      </c>
      <c r="C20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057" s="1" t="str">
        <f>IFERROR(VLOOKUP(DatosLimpios[[#This Row],[Paises]], TablaRegiones[],2,FALSE), "Otra")</f>
        <v>Oceanía</v>
      </c>
      <c r="E2057" s="2">
        <v>2022</v>
      </c>
      <c r="F2057" s="3" t="s">
        <v>17</v>
      </c>
      <c r="G2057" s="2">
        <f xml:space="preserve"> 2025 -DatosLimpios[[#This Row],[Year]]</f>
        <v>3</v>
      </c>
      <c r="H2057" s="1" t="str">
        <f>IF(TRIM(DatosLimpios[[#This Row],[Attack Type]])="","Unknown",PROPER(TRIM(LOWER(DatosLimpios[[#This Row],[Attack Type]]))))</f>
        <v>Ransomware</v>
      </c>
      <c r="I2057" s="3" t="s">
        <v>46</v>
      </c>
      <c r="J205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057" s="11">
        <v>3256</v>
      </c>
      <c r="L2057" s="11">
        <f>IF(DatosLimpios[[#This Row],[Financial Loss (in Million $) ]]="",0,ABS(DatosLimpios[[#This Row],[Financial Loss (in Million $) ]]))*1000</f>
        <v>3256000</v>
      </c>
      <c r="M2057" s="11" t="str">
        <f>IF(DatosLimpios[[#This Row],[Perdida economica UNK]]&gt;4000000,"Alta", IF(DatosLimpios[[#This Row],[Perdida economica UNK]]&gt;100000,"Media", "Baja"))</f>
        <v>Media</v>
      </c>
      <c r="N2057" s="18" t="s">
        <v>2105</v>
      </c>
      <c r="O2057" s="3" t="s">
        <v>29</v>
      </c>
      <c r="P2057" s="2">
        <f>IF(DatosLimpios[[#This Row],[Number of Affected Users]]="six hundred",600,VALUE(DatosLimpios[[#This Row],[Number of Affected Users]]))</f>
        <v>979382</v>
      </c>
      <c r="Q2057" s="2">
        <f>IF(DatosLimpios[[#This Row],[Number of Affected Users]]="six hundred",600,VALUE(DatosLimpios[[#This Row],[Number of Affected Users]]))</f>
        <v>979382</v>
      </c>
      <c r="R2057" s="11">
        <f>DatosLimpios[[#This Row],[Perdida economica UNK]] /DatosLimpios[[#This Row],[Nº de Usuarios Afectados]]</f>
        <v>3.3245454786794122</v>
      </c>
      <c r="S2057" s="11" t="str">
        <f>IF(DatosLimpios[[#This Row],[Perdida $ por Usuario]]&gt;100, "Grave",IF(DatosLimpios[[#This Row],[Perdida $ por Usuario]]&gt;40, "Moderada","Leve"))</f>
        <v>Leve</v>
      </c>
      <c r="T2057" s="1" t="str">
        <f t="shared" si="32"/>
        <v>Nation-state</v>
      </c>
      <c r="U2057" s="3" t="s">
        <v>34</v>
      </c>
      <c r="V2057" s="3" t="s">
        <v>37</v>
      </c>
      <c r="W2057" s="2">
        <v>43</v>
      </c>
      <c r="X2057" s="2" t="str">
        <f>IF(DatosLimpios[[#This Row],[Incident Resolution Time (in Hours)]]&gt;50,"Tardia",IF(DatosLimpios[[#This Row],[Incident Resolution Time (in Hours)]]&gt;20,"Media","Rapida" ))</f>
        <v>Media</v>
      </c>
    </row>
    <row r="2058" spans="1:24" x14ac:dyDescent="0.25">
      <c r="A2058" s="2">
        <v>2072</v>
      </c>
      <c r="B2058" s="3" t="s">
        <v>66</v>
      </c>
      <c r="C20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58" s="1" t="str">
        <f>IFERROR(VLOOKUP(DatosLimpios[[#This Row],[Paises]], TablaRegiones[],2,FALSE), "Otra")</f>
        <v>América</v>
      </c>
      <c r="E2058" s="2">
        <v>2017</v>
      </c>
      <c r="F2058" s="3" t="s">
        <v>39</v>
      </c>
      <c r="G2058" s="2">
        <f xml:space="preserve"> 2025 -DatosLimpios[[#This Row],[Year]]</f>
        <v>8</v>
      </c>
      <c r="H2058" s="1" t="str">
        <f>IF(TRIM(DatosLimpios[[#This Row],[Attack Type]])="","Unknown",PROPER(TRIM(LOWER(DatosLimpios[[#This Row],[Attack Type]]))))</f>
        <v>Ddos</v>
      </c>
      <c r="I2058" s="3" t="s">
        <v>69</v>
      </c>
      <c r="J205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58" s="11">
        <v>5867</v>
      </c>
      <c r="L2058" s="11">
        <f>IF(DatosLimpios[[#This Row],[Financial Loss (in Million $) ]]="",0,ABS(DatosLimpios[[#This Row],[Financial Loss (in Million $) ]]))*1000</f>
        <v>5867000</v>
      </c>
      <c r="M2058" s="11" t="str">
        <f>IF(DatosLimpios[[#This Row],[Perdida economica UNK]]&gt;4000000,"Alta", IF(DatosLimpios[[#This Row],[Perdida economica UNK]]&gt;100000,"Media", "Baja"))</f>
        <v>Alta</v>
      </c>
      <c r="N2058" s="18" t="s">
        <v>2106</v>
      </c>
      <c r="O2058" s="3" t="s">
        <v>29</v>
      </c>
      <c r="P2058" s="2">
        <f>IF(DatosLimpios[[#This Row],[Number of Affected Users]]="six hundred",600,VALUE(DatosLimpios[[#This Row],[Number of Affected Users]]))</f>
        <v>12372</v>
      </c>
      <c r="Q2058" s="2">
        <f>IF(DatosLimpios[[#This Row],[Number of Affected Users]]="six hundred",600,VALUE(DatosLimpios[[#This Row],[Number of Affected Users]]))</f>
        <v>12372</v>
      </c>
      <c r="R2058" s="11">
        <f>DatosLimpios[[#This Row],[Perdida economica UNK]] /DatosLimpios[[#This Row],[Nº de Usuarios Afectados]]</f>
        <v>474.21597154865827</v>
      </c>
      <c r="S2058" s="11" t="str">
        <f>IF(DatosLimpios[[#This Row],[Perdida $ por Usuario]]&gt;100, "Grave",IF(DatosLimpios[[#This Row],[Perdida $ por Usuario]]&gt;40, "Moderada","Leve"))</f>
        <v>Grave</v>
      </c>
      <c r="T2058" s="1" t="str">
        <f t="shared" si="32"/>
        <v>Nation-state</v>
      </c>
      <c r="U2058" s="3" t="s">
        <v>34</v>
      </c>
      <c r="V2058" s="3" t="s">
        <v>57</v>
      </c>
      <c r="W2058" s="2">
        <v>29</v>
      </c>
      <c r="X2058" s="2" t="str">
        <f>IF(DatosLimpios[[#This Row],[Incident Resolution Time (in Hours)]]&gt;50,"Tardia",IF(DatosLimpios[[#This Row],[Incident Resolution Time (in Hours)]]&gt;20,"Media","Rapida" ))</f>
        <v>Media</v>
      </c>
    </row>
    <row r="2059" spans="1:24" x14ac:dyDescent="0.25">
      <c r="A2059" s="2">
        <v>2073</v>
      </c>
      <c r="B2059" s="3" t="s">
        <v>71</v>
      </c>
      <c r="C20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59" s="1" t="str">
        <f>IFERROR(VLOOKUP(DatosLimpios[[#This Row],[Paises]], TablaRegiones[],2,FALSE), "Otra")</f>
        <v>Asia</v>
      </c>
      <c r="E2059" s="2">
        <v>2017</v>
      </c>
      <c r="F2059" s="3" t="s">
        <v>50</v>
      </c>
      <c r="G2059" s="2">
        <f xml:space="preserve"> 2025 -DatosLimpios[[#This Row],[Year]]</f>
        <v>8</v>
      </c>
      <c r="H2059" s="1" t="str">
        <f>IF(TRIM(DatosLimpios[[#This Row],[Attack Type]])="","Unknown",PROPER(TRIM(LOWER(DatosLimpios[[#This Row],[Attack Type]]))))</f>
        <v>Phishing</v>
      </c>
      <c r="I2059" s="3" t="s">
        <v>23</v>
      </c>
      <c r="J205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59" s="11">
        <v>649</v>
      </c>
      <c r="L2059" s="11">
        <f>IF(DatosLimpios[[#This Row],[Financial Loss (in Million $) ]]="",0,ABS(DatosLimpios[[#This Row],[Financial Loss (in Million $) ]]))*1000</f>
        <v>649000</v>
      </c>
      <c r="M2059" s="11" t="str">
        <f>IF(DatosLimpios[[#This Row],[Perdida economica UNK]]&gt;4000000,"Alta", IF(DatosLimpios[[#This Row],[Perdida economica UNK]]&gt;100000,"Media", "Baja"))</f>
        <v>Media</v>
      </c>
      <c r="N2059" s="18" t="s">
        <v>2107</v>
      </c>
      <c r="O2059" s="3" t="s">
        <v>36</v>
      </c>
      <c r="P2059" s="2">
        <f>IF(DatosLimpios[[#This Row],[Number of Affected Users]]="six hundred",600,VALUE(DatosLimpios[[#This Row],[Number of Affected Users]]))</f>
        <v>195044</v>
      </c>
      <c r="Q2059" s="2">
        <f>IF(DatosLimpios[[#This Row],[Number of Affected Users]]="six hundred",600,VALUE(DatosLimpios[[#This Row],[Number of Affected Users]]))</f>
        <v>195044</v>
      </c>
      <c r="R2059" s="11">
        <f>DatosLimpios[[#This Row],[Perdida economica UNK]] /DatosLimpios[[#This Row],[Nº de Usuarios Afectados]]</f>
        <v>3.3274543180000409</v>
      </c>
      <c r="S2059" s="11" t="str">
        <f>IF(DatosLimpios[[#This Row],[Perdida $ por Usuario]]&gt;100, "Grave",IF(DatosLimpios[[#This Row],[Perdida $ por Usuario]]&gt;40, "Moderada","Leve"))</f>
        <v>Leve</v>
      </c>
      <c r="T2059" s="1" t="str">
        <f t="shared" si="32"/>
        <v>Unknown</v>
      </c>
      <c r="U2059" s="3" t="s">
        <v>15</v>
      </c>
      <c r="V2059" s="3" t="s">
        <v>31</v>
      </c>
      <c r="W2059" s="2">
        <v>20</v>
      </c>
      <c r="X2059" s="2" t="str">
        <f>IF(DatosLimpios[[#This Row],[Incident Resolution Time (in Hours)]]&gt;50,"Tardia",IF(DatosLimpios[[#This Row],[Incident Resolution Time (in Hours)]]&gt;20,"Media","Rapida" ))</f>
        <v>Rapida</v>
      </c>
    </row>
    <row r="2060" spans="1:24" x14ac:dyDescent="0.25">
      <c r="A2060" s="2">
        <v>2074</v>
      </c>
      <c r="B2060" s="3" t="s">
        <v>71</v>
      </c>
      <c r="C20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60" s="1" t="str">
        <f>IFERROR(VLOOKUP(DatosLimpios[[#This Row],[Paises]], TablaRegiones[],2,FALSE), "Otra")</f>
        <v>Asia</v>
      </c>
      <c r="E2060" s="2">
        <v>2019</v>
      </c>
      <c r="F2060" s="3" t="s">
        <v>17</v>
      </c>
      <c r="G2060" s="2">
        <f xml:space="preserve"> 2025 -DatosLimpios[[#This Row],[Year]]</f>
        <v>6</v>
      </c>
      <c r="H2060" s="1" t="str">
        <f>IF(TRIM(DatosLimpios[[#This Row],[Attack Type]])="","Unknown",PROPER(TRIM(LOWER(DatosLimpios[[#This Row],[Attack Type]]))))</f>
        <v>Ransomware</v>
      </c>
      <c r="I2060" s="3" t="s">
        <v>27</v>
      </c>
      <c r="J206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060" s="11">
        <v>3493</v>
      </c>
      <c r="L2060" s="11">
        <f>IF(DatosLimpios[[#This Row],[Financial Loss (in Million $) ]]="",0,ABS(DatosLimpios[[#This Row],[Financial Loss (in Million $) ]]))*1000</f>
        <v>3493000</v>
      </c>
      <c r="M2060" s="11" t="str">
        <f>IF(DatosLimpios[[#This Row],[Perdida economica UNK]]&gt;4000000,"Alta", IF(DatosLimpios[[#This Row],[Perdida economica UNK]]&gt;100000,"Media", "Baja"))</f>
        <v>Media</v>
      </c>
      <c r="N2060" s="18" t="s">
        <v>2108</v>
      </c>
      <c r="O2060" s="3" t="s">
        <v>29</v>
      </c>
      <c r="P2060" s="2">
        <f>IF(DatosLimpios[[#This Row],[Number of Affected Users]]="six hundred",600,VALUE(DatosLimpios[[#This Row],[Number of Affected Users]]))</f>
        <v>721984</v>
      </c>
      <c r="Q2060" s="2">
        <f>IF(DatosLimpios[[#This Row],[Number of Affected Users]]="six hundred",600,VALUE(DatosLimpios[[#This Row],[Number of Affected Users]]))</f>
        <v>721984</v>
      </c>
      <c r="R2060" s="11">
        <f>DatosLimpios[[#This Row],[Perdida economica UNK]] /DatosLimpios[[#This Row],[Nº de Usuarios Afectados]]</f>
        <v>4.8380573530715365</v>
      </c>
      <c r="S2060" s="11" t="str">
        <f>IF(DatosLimpios[[#This Row],[Perdida $ por Usuario]]&gt;100, "Grave",IF(DatosLimpios[[#This Row],[Perdida $ por Usuario]]&gt;40, "Moderada","Leve"))</f>
        <v>Leve</v>
      </c>
      <c r="T2060" s="1" t="str">
        <f t="shared" si="32"/>
        <v>Nation-state</v>
      </c>
      <c r="U2060" s="3" t="s">
        <v>25</v>
      </c>
      <c r="V2060" s="3" t="s">
        <v>16</v>
      </c>
      <c r="W2060" s="2">
        <v>44</v>
      </c>
      <c r="X2060" s="2" t="str">
        <f>IF(DatosLimpios[[#This Row],[Incident Resolution Time (in Hours)]]&gt;50,"Tardia",IF(DatosLimpios[[#This Row],[Incident Resolution Time (in Hours)]]&gt;20,"Media","Rapida" ))</f>
        <v>Media</v>
      </c>
    </row>
    <row r="2061" spans="1:24" x14ac:dyDescent="0.25">
      <c r="A2061" s="2">
        <v>2075</v>
      </c>
      <c r="B2061" s="3" t="s">
        <v>26</v>
      </c>
      <c r="C20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061" s="1" t="str">
        <f>IFERROR(VLOOKUP(DatosLimpios[[#This Row],[Paises]], TablaRegiones[],2,FALSE), "Otra")</f>
        <v>Europa</v>
      </c>
      <c r="E2061" s="2">
        <v>2022</v>
      </c>
      <c r="F2061" s="3" t="s">
        <v>39</v>
      </c>
      <c r="G2061" s="2">
        <f xml:space="preserve"> 2025 -DatosLimpios[[#This Row],[Year]]</f>
        <v>3</v>
      </c>
      <c r="H2061" s="1" t="str">
        <f>IF(TRIM(DatosLimpios[[#This Row],[Attack Type]])="","Unknown",PROPER(TRIM(LOWER(DatosLimpios[[#This Row],[Attack Type]]))))</f>
        <v>Ddos</v>
      </c>
      <c r="I2061" s="3" t="s">
        <v>12</v>
      </c>
      <c r="J206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61" s="11">
        <v>7155</v>
      </c>
      <c r="L2061" s="11">
        <f>IF(DatosLimpios[[#This Row],[Financial Loss (in Million $) ]]="",0,ABS(DatosLimpios[[#This Row],[Financial Loss (in Million $) ]]))*1000</f>
        <v>7155000</v>
      </c>
      <c r="M2061" s="11" t="str">
        <f>IF(DatosLimpios[[#This Row],[Perdida economica UNK]]&gt;4000000,"Alta", IF(DatosLimpios[[#This Row],[Perdida economica UNK]]&gt;100000,"Media", "Baja"))</f>
        <v>Alta</v>
      </c>
      <c r="N2061" s="18" t="s">
        <v>2109</v>
      </c>
      <c r="O2061" s="3" t="s">
        <v>33</v>
      </c>
      <c r="P2061" s="2">
        <f>IF(DatosLimpios[[#This Row],[Number of Affected Users]]="six hundred",600,VALUE(DatosLimpios[[#This Row],[Number of Affected Users]]))</f>
        <v>654253</v>
      </c>
      <c r="Q2061" s="2">
        <f>IF(DatosLimpios[[#This Row],[Number of Affected Users]]="six hundred",600,VALUE(DatosLimpios[[#This Row],[Number of Affected Users]]))</f>
        <v>654253</v>
      </c>
      <c r="R2061" s="11">
        <f>DatosLimpios[[#This Row],[Perdida economica UNK]] /DatosLimpios[[#This Row],[Nº de Usuarios Afectados]]</f>
        <v>10.936136326466979</v>
      </c>
      <c r="S2061" s="11" t="str">
        <f>IF(DatosLimpios[[#This Row],[Perdida $ por Usuario]]&gt;100, "Grave",IF(DatosLimpios[[#This Row],[Perdida $ por Usuario]]&gt;40, "Moderada","Leve"))</f>
        <v>Leve</v>
      </c>
      <c r="T2061" s="1" t="str">
        <f t="shared" si="32"/>
        <v>Insider</v>
      </c>
      <c r="U2061" s="3" t="s">
        <v>25</v>
      </c>
      <c r="V2061" s="3" t="s">
        <v>16</v>
      </c>
      <c r="W2061" s="2">
        <v>35</v>
      </c>
      <c r="X2061" s="2" t="str">
        <f>IF(DatosLimpios[[#This Row],[Incident Resolution Time (in Hours)]]&gt;50,"Tardia",IF(DatosLimpios[[#This Row],[Incident Resolution Time (in Hours)]]&gt;20,"Media","Rapida" ))</f>
        <v>Media</v>
      </c>
    </row>
    <row r="2062" spans="1:24" x14ac:dyDescent="0.25">
      <c r="A2062" s="2">
        <v>2076</v>
      </c>
      <c r="B2062" s="3" t="s">
        <v>66</v>
      </c>
      <c r="C20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62" s="1" t="str">
        <f>IFERROR(VLOOKUP(DatosLimpios[[#This Row],[Paises]], TablaRegiones[],2,FALSE), "Otra")</f>
        <v>América</v>
      </c>
      <c r="E2062" s="2">
        <v>2015</v>
      </c>
      <c r="F2062" s="3" t="s">
        <v>63</v>
      </c>
      <c r="G2062" s="2">
        <f xml:space="preserve"> 2025 -DatosLimpios[[#This Row],[Year]]</f>
        <v>10</v>
      </c>
      <c r="H2062" s="1" t="str">
        <f>IF(TRIM(DatosLimpios[[#This Row],[Attack Type]])="","Unknown",PROPER(TRIM(LOWER(DatosLimpios[[#This Row],[Attack Type]]))))</f>
        <v>Malware</v>
      </c>
      <c r="I2062" s="3" t="s">
        <v>47</v>
      </c>
      <c r="J206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62" s="11">
        <v>2301</v>
      </c>
      <c r="L2062" s="11">
        <f>IF(DatosLimpios[[#This Row],[Financial Loss (in Million $) ]]="",0,ABS(DatosLimpios[[#This Row],[Financial Loss (in Million $) ]]))*1000</f>
        <v>2301000</v>
      </c>
      <c r="M2062" s="11" t="str">
        <f>IF(DatosLimpios[[#This Row],[Perdida economica UNK]]&gt;4000000,"Alta", IF(DatosLimpios[[#This Row],[Perdida economica UNK]]&gt;100000,"Media", "Baja"))</f>
        <v>Media</v>
      </c>
      <c r="N2062" s="18" t="s">
        <v>2110</v>
      </c>
      <c r="O2062" s="3" t="s">
        <v>33</v>
      </c>
      <c r="P2062" s="2">
        <f>IF(DatosLimpios[[#This Row],[Number of Affected Users]]="six hundred",600,VALUE(DatosLimpios[[#This Row],[Number of Affected Users]]))</f>
        <v>686119</v>
      </c>
      <c r="Q2062" s="2">
        <f>IF(DatosLimpios[[#This Row],[Number of Affected Users]]="six hundred",600,VALUE(DatosLimpios[[#This Row],[Number of Affected Users]]))</f>
        <v>686119</v>
      </c>
      <c r="R2062" s="11">
        <f>DatosLimpios[[#This Row],[Perdida economica UNK]] /DatosLimpios[[#This Row],[Nº de Usuarios Afectados]]</f>
        <v>3.3536456503900927</v>
      </c>
      <c r="S2062" s="11" t="str">
        <f>IF(DatosLimpios[[#This Row],[Perdida $ por Usuario]]&gt;100, "Grave",IF(DatosLimpios[[#This Row],[Perdida $ por Usuario]]&gt;40, "Moderada","Leve"))</f>
        <v>Leve</v>
      </c>
      <c r="T2062" s="1" t="str">
        <f t="shared" si="32"/>
        <v>Insider</v>
      </c>
      <c r="U2062" s="3" t="s">
        <v>25</v>
      </c>
      <c r="V2062" s="3" t="s">
        <v>16</v>
      </c>
      <c r="W2062" s="2">
        <v>25</v>
      </c>
      <c r="X2062" s="2" t="str">
        <f>IF(DatosLimpios[[#This Row],[Incident Resolution Time (in Hours)]]&gt;50,"Tardia",IF(DatosLimpios[[#This Row],[Incident Resolution Time (in Hours)]]&gt;20,"Media","Rapida" ))</f>
        <v>Media</v>
      </c>
    </row>
    <row r="2063" spans="1:24" x14ac:dyDescent="0.25">
      <c r="A2063" s="2">
        <v>2077</v>
      </c>
      <c r="B2063" s="3" t="s">
        <v>58</v>
      </c>
      <c r="C20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063" s="1" t="str">
        <f>IFERROR(VLOOKUP(DatosLimpios[[#This Row],[Paises]], TablaRegiones[],2,FALSE), "Otra")</f>
        <v>Oceanía</v>
      </c>
      <c r="E2063" s="2">
        <v>2017</v>
      </c>
      <c r="F2063" s="3" t="s">
        <v>22</v>
      </c>
      <c r="G2063" s="2">
        <f xml:space="preserve"> 2025 -DatosLimpios[[#This Row],[Year]]</f>
        <v>8</v>
      </c>
      <c r="H2063" s="1" t="str">
        <f>IF(TRIM(DatosLimpios[[#This Row],[Attack Type]])="","Unknown",PROPER(TRIM(LOWER(DatosLimpios[[#This Row],[Attack Type]]))))</f>
        <v>Man-In-The-Middle</v>
      </c>
      <c r="I2063" s="3" t="s">
        <v>47</v>
      </c>
      <c r="J206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63" s="11">
        <v>9391</v>
      </c>
      <c r="L2063" s="11">
        <f>IF(DatosLimpios[[#This Row],[Financial Loss (in Million $) ]]="",0,ABS(DatosLimpios[[#This Row],[Financial Loss (in Million $) ]]))*1000</f>
        <v>9391000</v>
      </c>
      <c r="M2063" s="11" t="str">
        <f>IF(DatosLimpios[[#This Row],[Perdida economica UNK]]&gt;4000000,"Alta", IF(DatosLimpios[[#This Row],[Perdida economica UNK]]&gt;100000,"Media", "Baja"))</f>
        <v>Alta</v>
      </c>
      <c r="N2063" s="18" t="s">
        <v>2111</v>
      </c>
      <c r="O2063" s="3" t="s">
        <v>36</v>
      </c>
      <c r="P2063" s="2">
        <f>IF(DatosLimpios[[#This Row],[Number of Affected Users]]="six hundred",600,VALUE(DatosLimpios[[#This Row],[Number of Affected Users]]))</f>
        <v>776634</v>
      </c>
      <c r="Q2063" s="2">
        <f>IF(DatosLimpios[[#This Row],[Number of Affected Users]]="six hundred",600,VALUE(DatosLimpios[[#This Row],[Number of Affected Users]]))</f>
        <v>776634</v>
      </c>
      <c r="R2063" s="11">
        <f>DatosLimpios[[#This Row],[Perdida economica UNK]] /DatosLimpios[[#This Row],[Nº de Usuarios Afectados]]</f>
        <v>12.091924896411951</v>
      </c>
      <c r="S2063" s="11" t="str">
        <f>IF(DatosLimpios[[#This Row],[Perdida $ por Usuario]]&gt;100, "Grave",IF(DatosLimpios[[#This Row],[Perdida $ por Usuario]]&gt;40, "Moderada","Leve"))</f>
        <v>Leve</v>
      </c>
      <c r="T2063" s="1" t="str">
        <f t="shared" si="32"/>
        <v>Unknown</v>
      </c>
      <c r="U2063" s="3" t="s">
        <v>25</v>
      </c>
      <c r="V2063" s="3" t="s">
        <v>57</v>
      </c>
      <c r="W2063" s="2">
        <v>33</v>
      </c>
      <c r="X2063" s="2" t="str">
        <f>IF(DatosLimpios[[#This Row],[Incident Resolution Time (in Hours)]]&gt;50,"Tardia",IF(DatosLimpios[[#This Row],[Incident Resolution Time (in Hours)]]&gt;20,"Media","Rapida" ))</f>
        <v>Media</v>
      </c>
    </row>
    <row r="2064" spans="1:24" x14ac:dyDescent="0.25">
      <c r="A2064" s="2">
        <v>2078</v>
      </c>
      <c r="B2064" s="3" t="s">
        <v>45</v>
      </c>
      <c r="C20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64" s="1" t="str">
        <f>IFERROR(VLOOKUP(DatosLimpios[[#This Row],[Paises]], TablaRegiones[],2,FALSE), "Otra")</f>
        <v>Asia</v>
      </c>
      <c r="E2064" s="2">
        <v>2020</v>
      </c>
      <c r="F2064" s="3" t="s">
        <v>17</v>
      </c>
      <c r="G2064" s="2">
        <f xml:space="preserve"> 2025 -DatosLimpios[[#This Row],[Year]]</f>
        <v>5</v>
      </c>
      <c r="H2064" s="1" t="str">
        <f>IF(TRIM(DatosLimpios[[#This Row],[Attack Type]])="","Unknown",PROPER(TRIM(LOWER(DatosLimpios[[#This Row],[Attack Type]]))))</f>
        <v>Ransomware</v>
      </c>
      <c r="I2064" s="3" t="s">
        <v>23</v>
      </c>
      <c r="J206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64" s="11">
        <v>4109</v>
      </c>
      <c r="L2064" s="11">
        <f>IF(DatosLimpios[[#This Row],[Financial Loss (in Million $) ]]="",0,ABS(DatosLimpios[[#This Row],[Financial Loss (in Million $) ]]))*1000</f>
        <v>4109000</v>
      </c>
      <c r="M2064" s="11" t="str">
        <f>IF(DatosLimpios[[#This Row],[Perdida economica UNK]]&gt;4000000,"Alta", IF(DatosLimpios[[#This Row],[Perdida economica UNK]]&gt;100000,"Media", "Baja"))</f>
        <v>Alta</v>
      </c>
      <c r="N2064" s="18" t="s">
        <v>2112</v>
      </c>
      <c r="O2064" s="3" t="s">
        <v>33</v>
      </c>
      <c r="P2064" s="2">
        <f>IF(DatosLimpios[[#This Row],[Number of Affected Users]]="six hundred",600,VALUE(DatosLimpios[[#This Row],[Number of Affected Users]]))</f>
        <v>698224</v>
      </c>
      <c r="Q2064" s="2">
        <f>IF(DatosLimpios[[#This Row],[Number of Affected Users]]="six hundred",600,VALUE(DatosLimpios[[#This Row],[Number of Affected Users]]))</f>
        <v>698224</v>
      </c>
      <c r="R2064" s="11">
        <f>DatosLimpios[[#This Row],[Perdida economica UNK]] /DatosLimpios[[#This Row],[Nº de Usuarios Afectados]]</f>
        <v>5.8849309104241616</v>
      </c>
      <c r="S2064" s="11" t="str">
        <f>IF(DatosLimpios[[#This Row],[Perdida $ por Usuario]]&gt;100, "Grave",IF(DatosLimpios[[#This Row],[Perdida $ por Usuario]]&gt;40, "Moderada","Leve"))</f>
        <v>Leve</v>
      </c>
      <c r="T2064" s="1" t="str">
        <f t="shared" si="32"/>
        <v>Insider</v>
      </c>
      <c r="U2064" s="3" t="s">
        <v>15</v>
      </c>
      <c r="V2064" s="3" t="s">
        <v>16</v>
      </c>
      <c r="W2064" s="2">
        <v>21</v>
      </c>
      <c r="X2064" s="2" t="str">
        <f>IF(DatosLimpios[[#This Row],[Incident Resolution Time (in Hours)]]&gt;50,"Tardia",IF(DatosLimpios[[#This Row],[Incident Resolution Time (in Hours)]]&gt;20,"Media","Rapida" ))</f>
        <v>Media</v>
      </c>
    </row>
    <row r="2065" spans="1:24" x14ac:dyDescent="0.25">
      <c r="A2065" s="2">
        <v>2079</v>
      </c>
      <c r="B2065" s="3" t="s">
        <v>32</v>
      </c>
      <c r="C20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65" s="1" t="str">
        <f>IFERROR(VLOOKUP(DatosLimpios[[#This Row],[Paises]], TablaRegiones[],2,FALSE), "Otra")</f>
        <v>Europa</v>
      </c>
      <c r="E2065" s="2">
        <v>2023</v>
      </c>
      <c r="F2065" s="3" t="s">
        <v>63</v>
      </c>
      <c r="G2065" s="2">
        <f xml:space="preserve"> 2025 -DatosLimpios[[#This Row],[Year]]</f>
        <v>2</v>
      </c>
      <c r="H2065" s="1" t="str">
        <f>IF(TRIM(DatosLimpios[[#This Row],[Attack Type]])="","Unknown",PROPER(TRIM(LOWER(DatosLimpios[[#This Row],[Attack Type]]))))</f>
        <v>Malware</v>
      </c>
      <c r="I2065" s="3" t="s">
        <v>69</v>
      </c>
      <c r="J206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65" s="11">
        <v>8677</v>
      </c>
      <c r="L2065" s="11">
        <f>IF(DatosLimpios[[#This Row],[Financial Loss (in Million $) ]]="",0,ABS(DatosLimpios[[#This Row],[Financial Loss (in Million $) ]]))*1000</f>
        <v>8677000</v>
      </c>
      <c r="M2065" s="11" t="str">
        <f>IF(DatosLimpios[[#This Row],[Perdida economica UNK]]&gt;4000000,"Alta", IF(DatosLimpios[[#This Row],[Perdida economica UNK]]&gt;100000,"Media", "Baja"))</f>
        <v>Alta</v>
      </c>
      <c r="N2065" s="18" t="s">
        <v>2113</v>
      </c>
      <c r="O2065" s="3" t="s">
        <v>36</v>
      </c>
      <c r="P2065" s="2">
        <f>IF(DatosLimpios[[#This Row],[Number of Affected Users]]="six hundred",600,VALUE(DatosLimpios[[#This Row],[Number of Affected Users]]))</f>
        <v>88821</v>
      </c>
      <c r="Q2065" s="2">
        <f>IF(DatosLimpios[[#This Row],[Number of Affected Users]]="six hundred",600,VALUE(DatosLimpios[[#This Row],[Number of Affected Users]]))</f>
        <v>88821</v>
      </c>
      <c r="R2065" s="11">
        <f>DatosLimpios[[#This Row],[Perdida economica UNK]] /DatosLimpios[[#This Row],[Nº de Usuarios Afectados]]</f>
        <v>97.690861395390726</v>
      </c>
      <c r="S2065" s="11" t="str">
        <f>IF(DatosLimpios[[#This Row],[Perdida $ por Usuario]]&gt;100, "Grave",IF(DatosLimpios[[#This Row],[Perdida $ por Usuario]]&gt;40, "Moderada","Leve"))</f>
        <v>Moderada</v>
      </c>
      <c r="T2065" s="1" t="str">
        <f t="shared" si="32"/>
        <v>Unknown</v>
      </c>
      <c r="U2065" s="3" t="s">
        <v>52</v>
      </c>
      <c r="V2065" s="3" t="s">
        <v>37</v>
      </c>
      <c r="W2065" s="2">
        <v>39</v>
      </c>
      <c r="X2065" s="2" t="str">
        <f>IF(DatosLimpios[[#This Row],[Incident Resolution Time (in Hours)]]&gt;50,"Tardia",IF(DatosLimpios[[#This Row],[Incident Resolution Time (in Hours)]]&gt;20,"Media","Rapida" ))</f>
        <v>Media</v>
      </c>
    </row>
    <row r="2066" spans="1:24" x14ac:dyDescent="0.25">
      <c r="A2066" s="2">
        <v>2080</v>
      </c>
      <c r="B2066" s="3" t="s">
        <v>60</v>
      </c>
      <c r="C20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66" s="1" t="str">
        <f>IFERROR(VLOOKUP(DatosLimpios[[#This Row],[Paises]], TablaRegiones[],2,FALSE), "Otra")</f>
        <v>Asia</v>
      </c>
      <c r="E2066" s="2">
        <v>2022</v>
      </c>
      <c r="F2066" s="3" t="s">
        <v>22</v>
      </c>
      <c r="G2066" s="2">
        <f xml:space="preserve"> 2025 -DatosLimpios[[#This Row],[Year]]</f>
        <v>3</v>
      </c>
      <c r="H2066" s="1" t="str">
        <f>IF(TRIM(DatosLimpios[[#This Row],[Attack Type]])="","Unknown",PROPER(TRIM(LOWER(DatosLimpios[[#This Row],[Attack Type]]))))</f>
        <v>Man-In-The-Middle</v>
      </c>
      <c r="I2066" s="3" t="s">
        <v>46</v>
      </c>
      <c r="J206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066" s="11">
        <v>5395</v>
      </c>
      <c r="L2066" s="11">
        <f>IF(DatosLimpios[[#This Row],[Financial Loss (in Million $) ]]="",0,ABS(DatosLimpios[[#This Row],[Financial Loss (in Million $) ]]))*1000</f>
        <v>5395000</v>
      </c>
      <c r="M2066" s="11" t="str">
        <f>IF(DatosLimpios[[#This Row],[Perdida economica UNK]]&gt;4000000,"Alta", IF(DatosLimpios[[#This Row],[Perdida economica UNK]]&gt;100000,"Media", "Baja"))</f>
        <v>Alta</v>
      </c>
      <c r="N2066" s="18" t="s">
        <v>2114</v>
      </c>
      <c r="O2066" s="3" t="s">
        <v>36</v>
      </c>
      <c r="P2066" s="2">
        <f>IF(DatosLimpios[[#This Row],[Number of Affected Users]]="six hundred",600,VALUE(DatosLimpios[[#This Row],[Number of Affected Users]]))</f>
        <v>846546</v>
      </c>
      <c r="Q2066" s="2">
        <f>IF(DatosLimpios[[#This Row],[Number of Affected Users]]="six hundred",600,VALUE(DatosLimpios[[#This Row],[Number of Affected Users]]))</f>
        <v>846546</v>
      </c>
      <c r="R2066" s="11">
        <f>DatosLimpios[[#This Row],[Perdida economica UNK]] /DatosLimpios[[#This Row],[Nº de Usuarios Afectados]]</f>
        <v>6.372955515707357</v>
      </c>
      <c r="S2066" s="11" t="str">
        <f>IF(DatosLimpios[[#This Row],[Perdida $ por Usuario]]&gt;100, "Grave",IF(DatosLimpios[[#This Row],[Perdida $ por Usuario]]&gt;40, "Moderada","Leve"))</f>
        <v>Leve</v>
      </c>
      <c r="T2066" s="1" t="str">
        <f t="shared" si="32"/>
        <v>Unknown</v>
      </c>
      <c r="U2066" s="3" t="s">
        <v>15</v>
      </c>
      <c r="V2066" s="3" t="s">
        <v>16</v>
      </c>
      <c r="W2066" s="2">
        <v>51</v>
      </c>
      <c r="X2066" s="2" t="str">
        <f>IF(DatosLimpios[[#This Row],[Incident Resolution Time (in Hours)]]&gt;50,"Tardia",IF(DatosLimpios[[#This Row],[Incident Resolution Time (in Hours)]]&gt;20,"Media","Rapida" ))</f>
        <v>Tardia</v>
      </c>
    </row>
    <row r="2067" spans="1:24" x14ac:dyDescent="0.25">
      <c r="A2067" s="2">
        <v>2081</v>
      </c>
      <c r="B2067" s="3" t="s">
        <v>66</v>
      </c>
      <c r="C20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67" s="1" t="str">
        <f>IFERROR(VLOOKUP(DatosLimpios[[#This Row],[Paises]], TablaRegiones[],2,FALSE), "Otra")</f>
        <v>América</v>
      </c>
      <c r="E2067" s="2">
        <v>2016</v>
      </c>
      <c r="F2067" s="3" t="s">
        <v>22</v>
      </c>
      <c r="G2067" s="2">
        <f xml:space="preserve"> 2025 -DatosLimpios[[#This Row],[Year]]</f>
        <v>9</v>
      </c>
      <c r="H2067" s="1" t="str">
        <f>IF(TRIM(DatosLimpios[[#This Row],[Attack Type]])="","Unknown",PROPER(TRIM(LOWER(DatosLimpios[[#This Row],[Attack Type]]))))</f>
        <v>Man-In-The-Middle</v>
      </c>
      <c r="I2067" s="3" t="s">
        <v>18</v>
      </c>
      <c r="J206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067" s="11">
        <v>1404</v>
      </c>
      <c r="L2067" s="11">
        <f>IF(DatosLimpios[[#This Row],[Financial Loss (in Million $) ]]="",0,ABS(DatosLimpios[[#This Row],[Financial Loss (in Million $) ]]))*1000</f>
        <v>1404000</v>
      </c>
      <c r="M2067" s="11" t="str">
        <f>IF(DatosLimpios[[#This Row],[Perdida economica UNK]]&gt;4000000,"Alta", IF(DatosLimpios[[#This Row],[Perdida economica UNK]]&gt;100000,"Media", "Baja"))</f>
        <v>Media</v>
      </c>
      <c r="N2067" s="18" t="s">
        <v>2115</v>
      </c>
      <c r="O2067" s="3" t="s">
        <v>29</v>
      </c>
      <c r="P2067" s="2">
        <f>IF(DatosLimpios[[#This Row],[Number of Affected Users]]="six hundred",600,VALUE(DatosLimpios[[#This Row],[Number of Affected Users]]))</f>
        <v>117819</v>
      </c>
      <c r="Q2067" s="2">
        <f>IF(DatosLimpios[[#This Row],[Number of Affected Users]]="six hundred",600,VALUE(DatosLimpios[[#This Row],[Number of Affected Users]]))</f>
        <v>117819</v>
      </c>
      <c r="R2067" s="11">
        <f>DatosLimpios[[#This Row],[Perdida economica UNK]] /DatosLimpios[[#This Row],[Nº de Usuarios Afectados]]</f>
        <v>11.916583912611719</v>
      </c>
      <c r="S2067" s="11" t="str">
        <f>IF(DatosLimpios[[#This Row],[Perdida $ por Usuario]]&gt;100, "Grave",IF(DatosLimpios[[#This Row],[Perdida $ por Usuario]]&gt;40, "Moderada","Leve"))</f>
        <v>Leve</v>
      </c>
      <c r="T2067" s="1" t="str">
        <f t="shared" si="32"/>
        <v>Nation-state</v>
      </c>
      <c r="U2067" s="3" t="s">
        <v>52</v>
      </c>
      <c r="V2067" s="3" t="s">
        <v>37</v>
      </c>
      <c r="W2067" s="2">
        <v>15</v>
      </c>
      <c r="X2067" s="2" t="str">
        <f>IF(DatosLimpios[[#This Row],[Incident Resolution Time (in Hours)]]&gt;50,"Tardia",IF(DatosLimpios[[#This Row],[Incident Resolution Time (in Hours)]]&gt;20,"Media","Rapida" ))</f>
        <v>Rapida</v>
      </c>
    </row>
    <row r="2068" spans="1:24" x14ac:dyDescent="0.25">
      <c r="A2068" s="2">
        <v>2082</v>
      </c>
      <c r="B2068" s="3" t="s">
        <v>60</v>
      </c>
      <c r="C20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68" s="1" t="str">
        <f>IFERROR(VLOOKUP(DatosLimpios[[#This Row],[Paises]], TablaRegiones[],2,FALSE), "Otra")</f>
        <v>Asia</v>
      </c>
      <c r="E2068" s="2">
        <v>2021</v>
      </c>
      <c r="F2068" s="3" t="s">
        <v>22</v>
      </c>
      <c r="G2068" s="2">
        <f xml:space="preserve"> 2025 -DatosLimpios[[#This Row],[Year]]</f>
        <v>4</v>
      </c>
      <c r="H2068" s="1" t="str">
        <f>IF(TRIM(DatosLimpios[[#This Row],[Attack Type]])="","Unknown",PROPER(TRIM(LOWER(DatosLimpios[[#This Row],[Attack Type]]))))</f>
        <v>Man-In-The-Middle</v>
      </c>
      <c r="I2068" s="3" t="s">
        <v>23</v>
      </c>
      <c r="J206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68" s="11">
        <v>7097</v>
      </c>
      <c r="L2068" s="11">
        <f>IF(DatosLimpios[[#This Row],[Financial Loss (in Million $) ]]="",0,ABS(DatosLimpios[[#This Row],[Financial Loss (in Million $) ]]))*1000</f>
        <v>7097000</v>
      </c>
      <c r="M2068" s="11" t="str">
        <f>IF(DatosLimpios[[#This Row],[Perdida economica UNK]]&gt;4000000,"Alta", IF(DatosLimpios[[#This Row],[Perdida economica UNK]]&gt;100000,"Media", "Baja"))</f>
        <v>Alta</v>
      </c>
      <c r="N2068" s="18" t="s">
        <v>2116</v>
      </c>
      <c r="O2068" s="3" t="s">
        <v>36</v>
      </c>
      <c r="P2068" s="2">
        <f>IF(DatosLimpios[[#This Row],[Number of Affected Users]]="six hundred",600,VALUE(DatosLimpios[[#This Row],[Number of Affected Users]]))</f>
        <v>465446</v>
      </c>
      <c r="Q2068" s="2">
        <f>IF(DatosLimpios[[#This Row],[Number of Affected Users]]="six hundred",600,VALUE(DatosLimpios[[#This Row],[Number of Affected Users]]))</f>
        <v>465446</v>
      </c>
      <c r="R2068" s="11">
        <f>DatosLimpios[[#This Row],[Perdida economica UNK]] /DatosLimpios[[#This Row],[Nº de Usuarios Afectados]]</f>
        <v>15.247740876492655</v>
      </c>
      <c r="S2068" s="11" t="str">
        <f>IF(DatosLimpios[[#This Row],[Perdida $ por Usuario]]&gt;100, "Grave",IF(DatosLimpios[[#This Row],[Perdida $ por Usuario]]&gt;40, "Moderada","Leve"))</f>
        <v>Leve</v>
      </c>
      <c r="T2068" s="1" t="str">
        <f t="shared" si="32"/>
        <v>Unknown</v>
      </c>
      <c r="U2068" s="3" t="s">
        <v>15</v>
      </c>
      <c r="V2068" s="3" t="s">
        <v>57</v>
      </c>
      <c r="W2068" s="2">
        <v>51</v>
      </c>
      <c r="X2068" s="2" t="str">
        <f>IF(DatosLimpios[[#This Row],[Incident Resolution Time (in Hours)]]&gt;50,"Tardia",IF(DatosLimpios[[#This Row],[Incident Resolution Time (in Hours)]]&gt;20,"Media","Rapida" ))</f>
        <v>Tardia</v>
      </c>
    </row>
    <row r="2069" spans="1:24" x14ac:dyDescent="0.25">
      <c r="A2069" s="2">
        <v>2083</v>
      </c>
      <c r="B2069" s="3" t="s">
        <v>66</v>
      </c>
      <c r="C20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69" s="1" t="str">
        <f>IFERROR(VLOOKUP(DatosLimpios[[#This Row],[Paises]], TablaRegiones[],2,FALSE), "Otra")</f>
        <v>América</v>
      </c>
      <c r="E2069" s="2">
        <v>2015</v>
      </c>
      <c r="F2069" s="3" t="s">
        <v>63</v>
      </c>
      <c r="G2069" s="2">
        <f xml:space="preserve"> 2025 -DatosLimpios[[#This Row],[Year]]</f>
        <v>10</v>
      </c>
      <c r="H2069" s="1" t="str">
        <f>IF(TRIM(DatosLimpios[[#This Row],[Attack Type]])="","Unknown",PROPER(TRIM(LOWER(DatosLimpios[[#This Row],[Attack Type]]))))</f>
        <v>Malware</v>
      </c>
      <c r="I2069" s="3" t="s">
        <v>47</v>
      </c>
      <c r="J206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69" s="11">
        <v>7572</v>
      </c>
      <c r="L2069" s="11">
        <f>IF(DatosLimpios[[#This Row],[Financial Loss (in Million $) ]]="",0,ABS(DatosLimpios[[#This Row],[Financial Loss (in Million $) ]]))*1000</f>
        <v>7572000</v>
      </c>
      <c r="M2069" s="11" t="str">
        <f>IF(DatosLimpios[[#This Row],[Perdida economica UNK]]&gt;4000000,"Alta", IF(DatosLimpios[[#This Row],[Perdida economica UNK]]&gt;100000,"Media", "Baja"))</f>
        <v>Alta</v>
      </c>
      <c r="N2069" s="18" t="s">
        <v>2117</v>
      </c>
      <c r="O2069" s="3" t="s">
        <v>36</v>
      </c>
      <c r="P2069" s="2">
        <f>IF(DatosLimpios[[#This Row],[Number of Affected Users]]="six hundred",600,VALUE(DatosLimpios[[#This Row],[Number of Affected Users]]))</f>
        <v>184554</v>
      </c>
      <c r="Q2069" s="2">
        <f>IF(DatosLimpios[[#This Row],[Number of Affected Users]]="six hundred",600,VALUE(DatosLimpios[[#This Row],[Number of Affected Users]]))</f>
        <v>184554</v>
      </c>
      <c r="R2069" s="11">
        <f>DatosLimpios[[#This Row],[Perdida economica UNK]] /DatosLimpios[[#This Row],[Nº de Usuarios Afectados]]</f>
        <v>41.028642023472806</v>
      </c>
      <c r="S2069" s="11" t="str">
        <f>IF(DatosLimpios[[#This Row],[Perdida $ por Usuario]]&gt;100, "Grave",IF(DatosLimpios[[#This Row],[Perdida $ por Usuario]]&gt;40, "Moderada","Leve"))</f>
        <v>Moderada</v>
      </c>
      <c r="T2069" s="1" t="str">
        <f t="shared" si="32"/>
        <v>Unknown</v>
      </c>
      <c r="U2069" s="3" t="s">
        <v>52</v>
      </c>
      <c r="V2069" s="3" t="s">
        <v>31</v>
      </c>
      <c r="W2069" s="2">
        <v>39</v>
      </c>
      <c r="X2069" s="2" t="str">
        <f>IF(DatosLimpios[[#This Row],[Incident Resolution Time (in Hours)]]&gt;50,"Tardia",IF(DatosLimpios[[#This Row],[Incident Resolution Time (in Hours)]]&gt;20,"Media","Rapida" ))</f>
        <v>Media</v>
      </c>
    </row>
    <row r="2070" spans="1:24" x14ac:dyDescent="0.25">
      <c r="A2070" s="2">
        <v>2084</v>
      </c>
      <c r="B2070" s="3" t="s">
        <v>87</v>
      </c>
      <c r="C20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70" s="1" t="str">
        <f>IFERROR(VLOOKUP(DatosLimpios[[#This Row],[Paises]], TablaRegiones[],2,FALSE), "Otra")</f>
        <v>América</v>
      </c>
      <c r="E2070" s="2">
        <v>2022</v>
      </c>
      <c r="F2070" s="3" t="s">
        <v>50</v>
      </c>
      <c r="G2070" s="2">
        <f xml:space="preserve"> 2025 -DatosLimpios[[#This Row],[Year]]</f>
        <v>3</v>
      </c>
      <c r="H2070" s="1" t="str">
        <f>IF(TRIM(DatosLimpios[[#This Row],[Attack Type]])="","Unknown",PROPER(TRIM(LOWER(DatosLimpios[[#This Row],[Attack Type]]))))</f>
        <v>Phishing</v>
      </c>
      <c r="I2070" s="3" t="s">
        <v>23</v>
      </c>
      <c r="J207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70" s="11">
        <v>4871</v>
      </c>
      <c r="L2070" s="11">
        <f>IF(DatosLimpios[[#This Row],[Financial Loss (in Million $) ]]="",0,ABS(DatosLimpios[[#This Row],[Financial Loss (in Million $) ]]))*1000</f>
        <v>4871000</v>
      </c>
      <c r="M2070" s="11" t="str">
        <f>IF(DatosLimpios[[#This Row],[Perdida economica UNK]]&gt;4000000,"Alta", IF(DatosLimpios[[#This Row],[Perdida economica UNK]]&gt;100000,"Media", "Baja"))</f>
        <v>Alta</v>
      </c>
      <c r="N2070" s="18" t="s">
        <v>2118</v>
      </c>
      <c r="O2070" s="3" t="s">
        <v>33</v>
      </c>
      <c r="P2070" s="2">
        <f>IF(DatosLimpios[[#This Row],[Number of Affected Users]]="six hundred",600,VALUE(DatosLimpios[[#This Row],[Number of Affected Users]]))</f>
        <v>520480</v>
      </c>
      <c r="Q2070" s="2">
        <f>IF(DatosLimpios[[#This Row],[Number of Affected Users]]="six hundred",600,VALUE(DatosLimpios[[#This Row],[Number of Affected Users]]))</f>
        <v>520480</v>
      </c>
      <c r="R2070" s="11">
        <f>DatosLimpios[[#This Row],[Perdida economica UNK]] /DatosLimpios[[#This Row],[Nº de Usuarios Afectados]]</f>
        <v>9.3586689209960046</v>
      </c>
      <c r="S2070" s="11" t="str">
        <f>IF(DatosLimpios[[#This Row],[Perdida $ por Usuario]]&gt;100, "Grave",IF(DatosLimpios[[#This Row],[Perdida $ por Usuario]]&gt;40, "Moderada","Leve"))</f>
        <v>Leve</v>
      </c>
      <c r="T2070" s="1" t="str">
        <f t="shared" si="32"/>
        <v>Insider</v>
      </c>
      <c r="U2070" s="3" t="s">
        <v>25</v>
      </c>
      <c r="V2070" s="3" t="s">
        <v>16</v>
      </c>
      <c r="W2070" s="2">
        <v>66</v>
      </c>
      <c r="X2070" s="2" t="str">
        <f>IF(DatosLimpios[[#This Row],[Incident Resolution Time (in Hours)]]&gt;50,"Tardia",IF(DatosLimpios[[#This Row],[Incident Resolution Time (in Hours)]]&gt;20,"Media","Rapida" ))</f>
        <v>Tardia</v>
      </c>
    </row>
    <row r="2071" spans="1:24" x14ac:dyDescent="0.25">
      <c r="A2071" s="2">
        <v>2085</v>
      </c>
      <c r="B2071" s="3" t="s">
        <v>66</v>
      </c>
      <c r="C20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71" s="1" t="str">
        <f>IFERROR(VLOOKUP(DatosLimpios[[#This Row],[Paises]], TablaRegiones[],2,FALSE), "Otra")</f>
        <v>América</v>
      </c>
      <c r="E2071" s="2">
        <v>2020</v>
      </c>
      <c r="F2071" s="3" t="s">
        <v>63</v>
      </c>
      <c r="G2071" s="2">
        <f xml:space="preserve"> 2025 -DatosLimpios[[#This Row],[Year]]</f>
        <v>5</v>
      </c>
      <c r="H2071" s="1" t="str">
        <f>IF(TRIM(DatosLimpios[[#This Row],[Attack Type]])="","Unknown",PROPER(TRIM(LOWER(DatosLimpios[[#This Row],[Attack Type]]))))</f>
        <v>Malware</v>
      </c>
      <c r="I2071" s="3" t="s">
        <v>69</v>
      </c>
      <c r="J207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71" s="11">
        <v>5061</v>
      </c>
      <c r="L2071" s="11">
        <f>IF(DatosLimpios[[#This Row],[Financial Loss (in Million $) ]]="",0,ABS(DatosLimpios[[#This Row],[Financial Loss (in Million $) ]]))*1000</f>
        <v>5061000</v>
      </c>
      <c r="M2071" s="11" t="str">
        <f>IF(DatosLimpios[[#This Row],[Perdida economica UNK]]&gt;4000000,"Alta", IF(DatosLimpios[[#This Row],[Perdida economica UNK]]&gt;100000,"Media", "Baja"))</f>
        <v>Alta</v>
      </c>
      <c r="N2071" s="18" t="s">
        <v>2119</v>
      </c>
      <c r="O2071" s="3" t="s">
        <v>29</v>
      </c>
      <c r="P2071" s="2">
        <f>IF(DatosLimpios[[#This Row],[Number of Affected Users]]="six hundred",600,VALUE(DatosLimpios[[#This Row],[Number of Affected Users]]))</f>
        <v>294668</v>
      </c>
      <c r="Q2071" s="2">
        <f>IF(DatosLimpios[[#This Row],[Number of Affected Users]]="six hundred",600,VALUE(DatosLimpios[[#This Row],[Number of Affected Users]]))</f>
        <v>294668</v>
      </c>
      <c r="R2071" s="11">
        <f>DatosLimpios[[#This Row],[Perdida economica UNK]] /DatosLimpios[[#This Row],[Nº de Usuarios Afectados]]</f>
        <v>17.175261650399772</v>
      </c>
      <c r="S2071" s="11" t="str">
        <f>IF(DatosLimpios[[#This Row],[Perdida $ por Usuario]]&gt;100, "Grave",IF(DatosLimpios[[#This Row],[Perdida $ por Usuario]]&gt;40, "Moderada","Leve"))</f>
        <v>Leve</v>
      </c>
      <c r="T2071" s="1" t="str">
        <f t="shared" si="32"/>
        <v>Nation-state</v>
      </c>
      <c r="U2071" s="3" t="s">
        <v>34</v>
      </c>
      <c r="V2071" s="3" t="s">
        <v>57</v>
      </c>
      <c r="W2071" s="2">
        <v>17</v>
      </c>
      <c r="X2071" s="2" t="str">
        <f>IF(DatosLimpios[[#This Row],[Incident Resolution Time (in Hours)]]&gt;50,"Tardia",IF(DatosLimpios[[#This Row],[Incident Resolution Time (in Hours)]]&gt;20,"Media","Rapida" ))</f>
        <v>Rapida</v>
      </c>
    </row>
    <row r="2072" spans="1:24" x14ac:dyDescent="0.25">
      <c r="A2072" s="2">
        <v>2086</v>
      </c>
      <c r="B2072" s="3" t="s">
        <v>87</v>
      </c>
      <c r="C20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72" s="1" t="str">
        <f>IFERROR(VLOOKUP(DatosLimpios[[#This Row],[Paises]], TablaRegiones[],2,FALSE), "Otra")</f>
        <v>América</v>
      </c>
      <c r="E2072" s="2">
        <v>2017</v>
      </c>
      <c r="F2072" s="3" t="s">
        <v>22</v>
      </c>
      <c r="G2072" s="2">
        <f xml:space="preserve"> 2025 -DatosLimpios[[#This Row],[Year]]</f>
        <v>8</v>
      </c>
      <c r="H2072" s="1" t="str">
        <f>IF(TRIM(DatosLimpios[[#This Row],[Attack Type]])="","Unknown",PROPER(TRIM(LOWER(DatosLimpios[[#This Row],[Attack Type]]))))</f>
        <v>Man-In-The-Middle</v>
      </c>
      <c r="I2072" s="3" t="s">
        <v>47</v>
      </c>
      <c r="J207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72" s="11">
        <v>5454</v>
      </c>
      <c r="L2072" s="11">
        <f>IF(DatosLimpios[[#This Row],[Financial Loss (in Million $) ]]="",0,ABS(DatosLimpios[[#This Row],[Financial Loss (in Million $) ]]))*1000</f>
        <v>5454000</v>
      </c>
      <c r="M2072" s="11" t="str">
        <f>IF(DatosLimpios[[#This Row],[Perdida economica UNK]]&gt;4000000,"Alta", IF(DatosLimpios[[#This Row],[Perdida economica UNK]]&gt;100000,"Media", "Baja"))</f>
        <v>Alta</v>
      </c>
      <c r="N2072" s="18" t="s">
        <v>2120</v>
      </c>
      <c r="O2072" s="3" t="s">
        <v>33</v>
      </c>
      <c r="P2072" s="2">
        <f>IF(DatosLimpios[[#This Row],[Number of Affected Users]]="six hundred",600,VALUE(DatosLimpios[[#This Row],[Number of Affected Users]]))</f>
        <v>892665</v>
      </c>
      <c r="Q2072" s="2">
        <f>IF(DatosLimpios[[#This Row],[Number of Affected Users]]="six hundred",600,VALUE(DatosLimpios[[#This Row],[Number of Affected Users]]))</f>
        <v>892665</v>
      </c>
      <c r="R2072" s="11">
        <f>DatosLimpios[[#This Row],[Perdida economica UNK]] /DatosLimpios[[#This Row],[Nº de Usuarios Afectados]]</f>
        <v>6.1097948278469527</v>
      </c>
      <c r="S2072" s="11" t="str">
        <f>IF(DatosLimpios[[#This Row],[Perdida $ por Usuario]]&gt;100, "Grave",IF(DatosLimpios[[#This Row],[Perdida $ por Usuario]]&gt;40, "Moderada","Leve"))</f>
        <v>Leve</v>
      </c>
      <c r="T2072" s="1" t="str">
        <f t="shared" si="32"/>
        <v>Insider</v>
      </c>
      <c r="U2072" s="3" t="s">
        <v>15</v>
      </c>
      <c r="V2072" s="3" t="s">
        <v>16</v>
      </c>
      <c r="W2072" s="2">
        <v>31</v>
      </c>
      <c r="X2072" s="2" t="str">
        <f>IF(DatosLimpios[[#This Row],[Incident Resolution Time (in Hours)]]&gt;50,"Tardia",IF(DatosLimpios[[#This Row],[Incident Resolution Time (in Hours)]]&gt;20,"Media","Rapida" ))</f>
        <v>Media</v>
      </c>
    </row>
    <row r="2073" spans="1:24" x14ac:dyDescent="0.25">
      <c r="A2073" s="2">
        <v>2087</v>
      </c>
      <c r="B2073" s="3" t="s">
        <v>87</v>
      </c>
      <c r="C20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73" s="1" t="str">
        <f>IFERROR(VLOOKUP(DatosLimpios[[#This Row],[Paises]], TablaRegiones[],2,FALSE), "Otra")</f>
        <v>América</v>
      </c>
      <c r="E2073" s="2">
        <v>2018</v>
      </c>
      <c r="F2073" s="3" t="s">
        <v>17</v>
      </c>
      <c r="G2073" s="2">
        <f xml:space="preserve"> 2025 -DatosLimpios[[#This Row],[Year]]</f>
        <v>7</v>
      </c>
      <c r="H2073" s="1" t="str">
        <f>IF(TRIM(DatosLimpios[[#This Row],[Attack Type]])="","Unknown",PROPER(TRIM(LOWER(DatosLimpios[[#This Row],[Attack Type]]))))</f>
        <v>Ransomware</v>
      </c>
      <c r="I2073" s="3" t="s">
        <v>47</v>
      </c>
      <c r="J207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73" s="11">
        <v>8742</v>
      </c>
      <c r="L2073" s="11">
        <f>IF(DatosLimpios[[#This Row],[Financial Loss (in Million $) ]]="",0,ABS(DatosLimpios[[#This Row],[Financial Loss (in Million $) ]]))*1000</f>
        <v>8742000</v>
      </c>
      <c r="M2073" s="11" t="str">
        <f>IF(DatosLimpios[[#This Row],[Perdida economica UNK]]&gt;4000000,"Alta", IF(DatosLimpios[[#This Row],[Perdida economica UNK]]&gt;100000,"Media", "Baja"))</f>
        <v>Alta</v>
      </c>
      <c r="N2073" s="18" t="s">
        <v>2121</v>
      </c>
      <c r="O2073" s="3" t="s">
        <v>14</v>
      </c>
      <c r="P2073" s="2">
        <f>IF(DatosLimpios[[#This Row],[Number of Affected Users]]="six hundred",600,VALUE(DatosLimpios[[#This Row],[Number of Affected Users]]))</f>
        <v>80926</v>
      </c>
      <c r="Q2073" s="2">
        <f>IF(DatosLimpios[[#This Row],[Number of Affected Users]]="six hundred",600,VALUE(DatosLimpios[[#This Row],[Number of Affected Users]]))</f>
        <v>80926</v>
      </c>
      <c r="R2073" s="11">
        <f>DatosLimpios[[#This Row],[Perdida economica UNK]] /DatosLimpios[[#This Row],[Nº de Usuarios Afectados]]</f>
        <v>108.02461508044387</v>
      </c>
      <c r="S2073" s="11" t="str">
        <f>IF(DatosLimpios[[#This Row],[Perdida $ por Usuario]]&gt;100, "Grave",IF(DatosLimpios[[#This Row],[Perdida $ por Usuario]]&gt;40, "Moderada","Leve"))</f>
        <v>Grave</v>
      </c>
      <c r="T2073" s="1" t="str">
        <f t="shared" si="32"/>
        <v>Hacker Group</v>
      </c>
      <c r="U2073" s="3" t="s">
        <v>15</v>
      </c>
      <c r="V2073" s="3" t="s">
        <v>37</v>
      </c>
      <c r="W2073" s="2">
        <v>19</v>
      </c>
      <c r="X2073" s="2" t="str">
        <f>IF(DatosLimpios[[#This Row],[Incident Resolution Time (in Hours)]]&gt;50,"Tardia",IF(DatosLimpios[[#This Row],[Incident Resolution Time (in Hours)]]&gt;20,"Media","Rapida" ))</f>
        <v>Rapida</v>
      </c>
    </row>
    <row r="2074" spans="1:24" x14ac:dyDescent="0.25">
      <c r="A2074" s="2">
        <v>2088</v>
      </c>
      <c r="B2074" s="3" t="s">
        <v>26</v>
      </c>
      <c r="C20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074" s="1" t="str">
        <f>IFERROR(VLOOKUP(DatosLimpios[[#This Row],[Paises]], TablaRegiones[],2,FALSE), "Otra")</f>
        <v>Europa</v>
      </c>
      <c r="E2074" s="2">
        <v>2016</v>
      </c>
      <c r="F2074" s="3" t="s">
        <v>17</v>
      </c>
      <c r="G2074" s="2">
        <f xml:space="preserve"> 2025 -DatosLimpios[[#This Row],[Year]]</f>
        <v>9</v>
      </c>
      <c r="H2074" s="1" t="str">
        <f>IF(TRIM(DatosLimpios[[#This Row],[Attack Type]])="","Unknown",PROPER(TRIM(LOWER(DatosLimpios[[#This Row],[Attack Type]]))))</f>
        <v>Ransomware</v>
      </c>
      <c r="I2074" s="3" t="s">
        <v>12</v>
      </c>
      <c r="J207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74" s="11">
        <v>8077</v>
      </c>
      <c r="L2074" s="11">
        <f>IF(DatosLimpios[[#This Row],[Financial Loss (in Million $) ]]="",0,ABS(DatosLimpios[[#This Row],[Financial Loss (in Million $) ]]))*1000</f>
        <v>8077000</v>
      </c>
      <c r="M2074" s="11" t="str">
        <f>IF(DatosLimpios[[#This Row],[Perdida economica UNK]]&gt;4000000,"Alta", IF(DatosLimpios[[#This Row],[Perdida economica UNK]]&gt;100000,"Media", "Baja"))</f>
        <v>Alta</v>
      </c>
      <c r="N2074" s="18" t="s">
        <v>2122</v>
      </c>
      <c r="O2074" s="3" t="s">
        <v>33</v>
      </c>
      <c r="P2074" s="2">
        <f>IF(DatosLimpios[[#This Row],[Number of Affected Users]]="six hundred",600,VALUE(DatosLimpios[[#This Row],[Number of Affected Users]]))</f>
        <v>884536</v>
      </c>
      <c r="Q2074" s="2">
        <f>IF(DatosLimpios[[#This Row],[Number of Affected Users]]="six hundred",600,VALUE(DatosLimpios[[#This Row],[Number of Affected Users]]))</f>
        <v>884536</v>
      </c>
      <c r="R2074" s="11">
        <f>DatosLimpios[[#This Row],[Perdida economica UNK]] /DatosLimpios[[#This Row],[Nº de Usuarios Afectados]]</f>
        <v>9.13134117774743</v>
      </c>
      <c r="S2074" s="11" t="str">
        <f>IF(DatosLimpios[[#This Row],[Perdida $ por Usuario]]&gt;100, "Grave",IF(DatosLimpios[[#This Row],[Perdida $ por Usuario]]&gt;40, "Moderada","Leve"))</f>
        <v>Leve</v>
      </c>
      <c r="T2074" s="1" t="str">
        <f t="shared" si="32"/>
        <v>Insider</v>
      </c>
      <c r="U2074" s="3" t="s">
        <v>52</v>
      </c>
      <c r="V2074" s="3" t="s">
        <v>57</v>
      </c>
      <c r="W2074" s="2">
        <v>34</v>
      </c>
      <c r="X2074" s="2" t="str">
        <f>IF(DatosLimpios[[#This Row],[Incident Resolution Time (in Hours)]]&gt;50,"Tardia",IF(DatosLimpios[[#This Row],[Incident Resolution Time (in Hours)]]&gt;20,"Media","Rapida" ))</f>
        <v>Media</v>
      </c>
    </row>
    <row r="2075" spans="1:24" x14ac:dyDescent="0.25">
      <c r="A2075" s="2">
        <v>2089</v>
      </c>
      <c r="B2075" s="3" t="s">
        <v>66</v>
      </c>
      <c r="C20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75" s="1" t="str">
        <f>IFERROR(VLOOKUP(DatosLimpios[[#This Row],[Paises]], TablaRegiones[],2,FALSE), "Otra")</f>
        <v>América</v>
      </c>
      <c r="E2075" s="2">
        <v>2015</v>
      </c>
      <c r="F2075" s="3" t="s">
        <v>42</v>
      </c>
      <c r="G2075" s="2">
        <f xml:space="preserve"> 2025 -DatosLimpios[[#This Row],[Year]]</f>
        <v>10</v>
      </c>
      <c r="H2075" s="1" t="str">
        <f>IF(TRIM(DatosLimpios[[#This Row],[Attack Type]])="","Unknown",PROPER(TRIM(LOWER(DatosLimpios[[#This Row],[Attack Type]]))))</f>
        <v>Sql Injection</v>
      </c>
      <c r="I2075" s="3" t="s">
        <v>47</v>
      </c>
      <c r="J207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75" s="11">
        <v>373</v>
      </c>
      <c r="L2075" s="11">
        <f>IF(DatosLimpios[[#This Row],[Financial Loss (in Million $) ]]="",0,ABS(DatosLimpios[[#This Row],[Financial Loss (in Million $) ]]))*1000</f>
        <v>373000</v>
      </c>
      <c r="M2075" s="11" t="str">
        <f>IF(DatosLimpios[[#This Row],[Perdida economica UNK]]&gt;4000000,"Alta", IF(DatosLimpios[[#This Row],[Perdida economica UNK]]&gt;100000,"Media", "Baja"))</f>
        <v>Media</v>
      </c>
      <c r="N2075" s="18" t="s">
        <v>2123</v>
      </c>
      <c r="O2075" s="3" t="s">
        <v>36</v>
      </c>
      <c r="P2075" s="2">
        <f>IF(DatosLimpios[[#This Row],[Number of Affected Users]]="six hundred",600,VALUE(DatosLimpios[[#This Row],[Number of Affected Users]]))</f>
        <v>445422</v>
      </c>
      <c r="Q2075" s="2">
        <f>IF(DatosLimpios[[#This Row],[Number of Affected Users]]="six hundred",600,VALUE(DatosLimpios[[#This Row],[Number of Affected Users]]))</f>
        <v>445422</v>
      </c>
      <c r="R2075" s="11">
        <f>DatosLimpios[[#This Row],[Perdida economica UNK]] /DatosLimpios[[#This Row],[Nº de Usuarios Afectados]]</f>
        <v>0.83740812083821636</v>
      </c>
      <c r="S2075" s="11" t="str">
        <f>IF(DatosLimpios[[#This Row],[Perdida $ por Usuario]]&gt;100, "Grave",IF(DatosLimpios[[#This Row],[Perdida $ por Usuario]]&gt;40, "Moderada","Leve"))</f>
        <v>Leve</v>
      </c>
      <c r="T2075" s="1" t="str">
        <f t="shared" si="32"/>
        <v>Unknown</v>
      </c>
      <c r="U2075" s="3" t="s">
        <v>15</v>
      </c>
      <c r="V2075" s="3" t="s">
        <v>31</v>
      </c>
      <c r="W2075" s="2">
        <v>70</v>
      </c>
      <c r="X2075" s="2" t="str">
        <f>IF(DatosLimpios[[#This Row],[Incident Resolution Time (in Hours)]]&gt;50,"Tardia",IF(DatosLimpios[[#This Row],[Incident Resolution Time (in Hours)]]&gt;20,"Media","Rapida" ))</f>
        <v>Tardia</v>
      </c>
    </row>
    <row r="2076" spans="1:24" x14ac:dyDescent="0.25">
      <c r="A2076" s="2">
        <v>2090</v>
      </c>
      <c r="B2076" s="3" t="s">
        <v>60</v>
      </c>
      <c r="C20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76" s="1" t="str">
        <f>IFERROR(VLOOKUP(DatosLimpios[[#This Row],[Paises]], TablaRegiones[],2,FALSE), "Otra")</f>
        <v>Asia</v>
      </c>
      <c r="E2076" s="2">
        <v>2020</v>
      </c>
      <c r="F2076" s="3" t="s">
        <v>17</v>
      </c>
      <c r="G2076" s="2">
        <f xml:space="preserve"> 2025 -DatosLimpios[[#This Row],[Year]]</f>
        <v>5</v>
      </c>
      <c r="H2076" s="1" t="str">
        <f>IF(TRIM(DatosLimpios[[#This Row],[Attack Type]])="","Unknown",PROPER(TRIM(LOWER(DatosLimpios[[#This Row],[Attack Type]]))))</f>
        <v>Ransomware</v>
      </c>
      <c r="I2076" s="3" t="s">
        <v>69</v>
      </c>
      <c r="J207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76" s="11">
        <v>5228</v>
      </c>
      <c r="L2076" s="11">
        <f>IF(DatosLimpios[[#This Row],[Financial Loss (in Million $) ]]="",0,ABS(DatosLimpios[[#This Row],[Financial Loss (in Million $) ]]))*1000</f>
        <v>5228000</v>
      </c>
      <c r="M2076" s="11" t="str">
        <f>IF(DatosLimpios[[#This Row],[Perdida economica UNK]]&gt;4000000,"Alta", IF(DatosLimpios[[#This Row],[Perdida economica UNK]]&gt;100000,"Media", "Baja"))</f>
        <v>Alta</v>
      </c>
      <c r="N2076" s="18" t="s">
        <v>2124</v>
      </c>
      <c r="O2076" s="3" t="s">
        <v>36</v>
      </c>
      <c r="P2076" s="2">
        <f>IF(DatosLimpios[[#This Row],[Number of Affected Users]]="six hundred",600,VALUE(DatosLimpios[[#This Row],[Number of Affected Users]]))</f>
        <v>376628</v>
      </c>
      <c r="Q2076" s="2">
        <f>IF(DatosLimpios[[#This Row],[Number of Affected Users]]="six hundred",600,VALUE(DatosLimpios[[#This Row],[Number of Affected Users]]))</f>
        <v>376628</v>
      </c>
      <c r="R2076" s="11">
        <f>DatosLimpios[[#This Row],[Perdida economica UNK]] /DatosLimpios[[#This Row],[Nº de Usuarios Afectados]]</f>
        <v>13.881070977197659</v>
      </c>
      <c r="S2076" s="11" t="str">
        <f>IF(DatosLimpios[[#This Row],[Perdida $ por Usuario]]&gt;100, "Grave",IF(DatosLimpios[[#This Row],[Perdida $ por Usuario]]&gt;40, "Moderada","Leve"))</f>
        <v>Leve</v>
      </c>
      <c r="T2076" s="1" t="str">
        <f t="shared" si="32"/>
        <v>Unknown</v>
      </c>
      <c r="U2076" s="3" t="s">
        <v>52</v>
      </c>
      <c r="V2076" s="3" t="s">
        <v>49</v>
      </c>
      <c r="W2076" s="2">
        <v>30</v>
      </c>
      <c r="X2076" s="2" t="str">
        <f>IF(DatosLimpios[[#This Row],[Incident Resolution Time (in Hours)]]&gt;50,"Tardia",IF(DatosLimpios[[#This Row],[Incident Resolution Time (in Hours)]]&gt;20,"Media","Rapida" ))</f>
        <v>Media</v>
      </c>
    </row>
    <row r="2077" spans="1:24" x14ac:dyDescent="0.25">
      <c r="A2077" s="2">
        <v>2091</v>
      </c>
      <c r="B2077" s="3" t="s">
        <v>66</v>
      </c>
      <c r="C20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077" s="1" t="str">
        <f>IFERROR(VLOOKUP(DatosLimpios[[#This Row],[Paises]], TablaRegiones[],2,FALSE), "Otra")</f>
        <v>América</v>
      </c>
      <c r="E2077" s="2">
        <v>2016</v>
      </c>
      <c r="F2077" s="3" t="s">
        <v>22</v>
      </c>
      <c r="G2077" s="2">
        <f xml:space="preserve"> 2025 -DatosLimpios[[#This Row],[Year]]</f>
        <v>9</v>
      </c>
      <c r="H2077" s="1" t="str">
        <f>IF(TRIM(DatosLimpios[[#This Row],[Attack Type]])="","Unknown",PROPER(TRIM(LOWER(DatosLimpios[[#This Row],[Attack Type]]))))</f>
        <v>Man-In-The-Middle</v>
      </c>
      <c r="I2077" s="3" t="s">
        <v>46</v>
      </c>
      <c r="J207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077" s="11">
        <v>7089</v>
      </c>
      <c r="L2077" s="11">
        <f>IF(DatosLimpios[[#This Row],[Financial Loss (in Million $) ]]="",0,ABS(DatosLimpios[[#This Row],[Financial Loss (in Million $) ]]))*1000</f>
        <v>7089000</v>
      </c>
      <c r="M2077" s="11" t="str">
        <f>IF(DatosLimpios[[#This Row],[Perdida economica UNK]]&gt;4000000,"Alta", IF(DatosLimpios[[#This Row],[Perdida economica UNK]]&gt;100000,"Media", "Baja"))</f>
        <v>Alta</v>
      </c>
      <c r="N2077" s="18" t="s">
        <v>2125</v>
      </c>
      <c r="O2077" s="3" t="s">
        <v>36</v>
      </c>
      <c r="P2077" s="2">
        <f>IF(DatosLimpios[[#This Row],[Number of Affected Users]]="six hundred",600,VALUE(DatosLimpios[[#This Row],[Number of Affected Users]]))</f>
        <v>378949</v>
      </c>
      <c r="Q2077" s="2">
        <f>IF(DatosLimpios[[#This Row],[Number of Affected Users]]="six hundred",600,VALUE(DatosLimpios[[#This Row],[Number of Affected Users]]))</f>
        <v>378949</v>
      </c>
      <c r="R2077" s="11">
        <f>DatosLimpios[[#This Row],[Perdida economica UNK]] /DatosLimpios[[#This Row],[Nº de Usuarios Afectados]]</f>
        <v>18.707002789293547</v>
      </c>
      <c r="S2077" s="11" t="str">
        <f>IF(DatosLimpios[[#This Row],[Perdida $ por Usuario]]&gt;100, "Grave",IF(DatosLimpios[[#This Row],[Perdida $ por Usuario]]&gt;40, "Moderada","Leve"))</f>
        <v>Leve</v>
      </c>
      <c r="T2077" s="1" t="str">
        <f t="shared" si="32"/>
        <v>Unknown</v>
      </c>
      <c r="U2077" s="3" t="s">
        <v>25</v>
      </c>
      <c r="V2077" s="3" t="s">
        <v>31</v>
      </c>
      <c r="W2077" s="2">
        <v>67</v>
      </c>
      <c r="X2077" s="2" t="str">
        <f>IF(DatosLimpios[[#This Row],[Incident Resolution Time (in Hours)]]&gt;50,"Tardia",IF(DatosLimpios[[#This Row],[Incident Resolution Time (in Hours)]]&gt;20,"Media","Rapida" ))</f>
        <v>Tardia</v>
      </c>
    </row>
    <row r="2078" spans="1:24" x14ac:dyDescent="0.25">
      <c r="A2078" s="2">
        <v>2092</v>
      </c>
      <c r="B2078" s="3" t="s">
        <v>71</v>
      </c>
      <c r="C20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78" s="1" t="str">
        <f>IFERROR(VLOOKUP(DatosLimpios[[#This Row],[Paises]], TablaRegiones[],2,FALSE), "Otra")</f>
        <v>Asia</v>
      </c>
      <c r="E2078" s="2">
        <v>2023</v>
      </c>
      <c r="F2078" s="3" t="s">
        <v>50</v>
      </c>
      <c r="G2078" s="2">
        <f xml:space="preserve"> 2025 -DatosLimpios[[#This Row],[Year]]</f>
        <v>2</v>
      </c>
      <c r="H2078" s="1" t="str">
        <f>IF(TRIM(DatosLimpios[[#This Row],[Attack Type]])="","Unknown",PROPER(TRIM(LOWER(DatosLimpios[[#This Row],[Attack Type]]))))</f>
        <v>Phishing</v>
      </c>
      <c r="I2078" s="3" t="s">
        <v>23</v>
      </c>
      <c r="J207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78" s="11">
        <v>3527</v>
      </c>
      <c r="L2078" s="11">
        <f>IF(DatosLimpios[[#This Row],[Financial Loss (in Million $) ]]="",0,ABS(DatosLimpios[[#This Row],[Financial Loss (in Million $) ]]))*1000</f>
        <v>3527000</v>
      </c>
      <c r="M2078" s="11" t="str">
        <f>IF(DatosLimpios[[#This Row],[Perdida economica UNK]]&gt;4000000,"Alta", IF(DatosLimpios[[#This Row],[Perdida economica UNK]]&gt;100000,"Media", "Baja"))</f>
        <v>Media</v>
      </c>
      <c r="N2078" s="18" t="s">
        <v>2126</v>
      </c>
      <c r="O2078" s="3" t="s">
        <v>14</v>
      </c>
      <c r="P2078" s="2">
        <f>IF(DatosLimpios[[#This Row],[Number of Affected Users]]="six hundred",600,VALUE(DatosLimpios[[#This Row],[Number of Affected Users]]))</f>
        <v>26036</v>
      </c>
      <c r="Q2078" s="2">
        <f>IF(DatosLimpios[[#This Row],[Number of Affected Users]]="six hundred",600,VALUE(DatosLimpios[[#This Row],[Number of Affected Users]]))</f>
        <v>26036</v>
      </c>
      <c r="R2078" s="11">
        <f>DatosLimpios[[#This Row],[Perdida economica UNK]] /DatosLimpios[[#This Row],[Nº de Usuarios Afectados]]</f>
        <v>135.46627746197572</v>
      </c>
      <c r="S2078" s="11" t="str">
        <f>IF(DatosLimpios[[#This Row],[Perdida $ por Usuario]]&gt;100, "Grave",IF(DatosLimpios[[#This Row],[Perdida $ por Usuario]]&gt;40, "Moderada","Leve"))</f>
        <v>Grave</v>
      </c>
      <c r="T2078" s="1" t="str">
        <f t="shared" si="32"/>
        <v>Hacker Group</v>
      </c>
      <c r="U2078" s="3" t="s">
        <v>25</v>
      </c>
      <c r="V2078" s="3" t="s">
        <v>16</v>
      </c>
      <c r="W2078" s="2">
        <v>71</v>
      </c>
      <c r="X2078" s="2" t="str">
        <f>IF(DatosLimpios[[#This Row],[Incident Resolution Time (in Hours)]]&gt;50,"Tardia",IF(DatosLimpios[[#This Row],[Incident Resolution Time (in Hours)]]&gt;20,"Media","Rapida" ))</f>
        <v>Tardia</v>
      </c>
    </row>
    <row r="2079" spans="1:24" x14ac:dyDescent="0.25">
      <c r="A2079" s="2">
        <v>2093</v>
      </c>
      <c r="B2079" s="3" t="s">
        <v>87</v>
      </c>
      <c r="C20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79" s="1" t="str">
        <f>IFERROR(VLOOKUP(DatosLimpios[[#This Row],[Paises]], TablaRegiones[],2,FALSE), "Otra")</f>
        <v>América</v>
      </c>
      <c r="E2079" s="2">
        <v>2020</v>
      </c>
      <c r="F2079" s="3" t="s">
        <v>39</v>
      </c>
      <c r="G2079" s="2">
        <f xml:space="preserve"> 2025 -DatosLimpios[[#This Row],[Year]]</f>
        <v>5</v>
      </c>
      <c r="H2079" s="1" t="str">
        <f>IF(TRIM(DatosLimpios[[#This Row],[Attack Type]])="","Unknown",PROPER(TRIM(LOWER(DatosLimpios[[#This Row],[Attack Type]]))))</f>
        <v>Ddos</v>
      </c>
      <c r="I2079" s="3" t="s">
        <v>69</v>
      </c>
      <c r="J207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79" s="11">
        <v>4098</v>
      </c>
      <c r="L2079" s="11">
        <f>IF(DatosLimpios[[#This Row],[Financial Loss (in Million $) ]]="",0,ABS(DatosLimpios[[#This Row],[Financial Loss (in Million $) ]]))*1000</f>
        <v>4098000</v>
      </c>
      <c r="M2079" s="11" t="str">
        <f>IF(DatosLimpios[[#This Row],[Perdida economica UNK]]&gt;4000000,"Alta", IF(DatosLimpios[[#This Row],[Perdida economica UNK]]&gt;100000,"Media", "Baja"))</f>
        <v>Alta</v>
      </c>
      <c r="N2079" s="18" t="s">
        <v>2127</v>
      </c>
      <c r="O2079" s="3" t="s">
        <v>33</v>
      </c>
      <c r="P2079" s="2">
        <f>IF(DatosLimpios[[#This Row],[Number of Affected Users]]="six hundred",600,VALUE(DatosLimpios[[#This Row],[Number of Affected Users]]))</f>
        <v>191369</v>
      </c>
      <c r="Q2079" s="2">
        <f>IF(DatosLimpios[[#This Row],[Number of Affected Users]]="six hundred",600,VALUE(DatosLimpios[[#This Row],[Number of Affected Users]]))</f>
        <v>191369</v>
      </c>
      <c r="R2079" s="11">
        <f>DatosLimpios[[#This Row],[Perdida economica UNK]] /DatosLimpios[[#This Row],[Nº de Usuarios Afectados]]</f>
        <v>21.414126634930422</v>
      </c>
      <c r="S2079" s="11" t="str">
        <f>IF(DatosLimpios[[#This Row],[Perdida $ por Usuario]]&gt;100, "Grave",IF(DatosLimpios[[#This Row],[Perdida $ por Usuario]]&gt;40, "Moderada","Leve"))</f>
        <v>Leve</v>
      </c>
      <c r="T2079" s="1" t="str">
        <f t="shared" si="32"/>
        <v>Insider</v>
      </c>
      <c r="U2079" s="3" t="s">
        <v>15</v>
      </c>
      <c r="V2079" s="3" t="s">
        <v>49</v>
      </c>
      <c r="W2079" s="2">
        <v>65</v>
      </c>
      <c r="X2079" s="2" t="str">
        <f>IF(DatosLimpios[[#This Row],[Incident Resolution Time (in Hours)]]&gt;50,"Tardia",IF(DatosLimpios[[#This Row],[Incident Resolution Time (in Hours)]]&gt;20,"Media","Rapida" ))</f>
        <v>Tardia</v>
      </c>
    </row>
    <row r="2080" spans="1:24" x14ac:dyDescent="0.25">
      <c r="A2080" s="2">
        <v>2094</v>
      </c>
      <c r="B2080" s="3" t="s">
        <v>45</v>
      </c>
      <c r="C20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80" s="1" t="str">
        <f>IFERROR(VLOOKUP(DatosLimpios[[#This Row],[Paises]], TablaRegiones[],2,FALSE), "Otra")</f>
        <v>Asia</v>
      </c>
      <c r="E2080" s="2">
        <v>2017</v>
      </c>
      <c r="F2080" s="3" t="s">
        <v>50</v>
      </c>
      <c r="G2080" s="2">
        <f xml:space="preserve"> 2025 -DatosLimpios[[#This Row],[Year]]</f>
        <v>8</v>
      </c>
      <c r="H2080" s="1" t="str">
        <f>IF(TRIM(DatosLimpios[[#This Row],[Attack Type]])="","Unknown",PROPER(TRIM(LOWER(DatosLimpios[[#This Row],[Attack Type]]))))</f>
        <v>Phishing</v>
      </c>
      <c r="I2080" s="3" t="s">
        <v>23</v>
      </c>
      <c r="J208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80" s="11">
        <v>9362</v>
      </c>
      <c r="L2080" s="11">
        <f>IF(DatosLimpios[[#This Row],[Financial Loss (in Million $) ]]="",0,ABS(DatosLimpios[[#This Row],[Financial Loss (in Million $) ]]))*1000</f>
        <v>9362000</v>
      </c>
      <c r="M2080" s="11" t="str">
        <f>IF(DatosLimpios[[#This Row],[Perdida economica UNK]]&gt;4000000,"Alta", IF(DatosLimpios[[#This Row],[Perdida economica UNK]]&gt;100000,"Media", "Baja"))</f>
        <v>Alta</v>
      </c>
      <c r="N2080" s="18" t="s">
        <v>2128</v>
      </c>
      <c r="O2080" s="3" t="s">
        <v>33</v>
      </c>
      <c r="P2080" s="2">
        <f>IF(DatosLimpios[[#This Row],[Number of Affected Users]]="six hundred",600,VALUE(DatosLimpios[[#This Row],[Number of Affected Users]]))</f>
        <v>899005</v>
      </c>
      <c r="Q2080" s="2">
        <f>IF(DatosLimpios[[#This Row],[Number of Affected Users]]="six hundred",600,VALUE(DatosLimpios[[#This Row],[Number of Affected Users]]))</f>
        <v>899005</v>
      </c>
      <c r="R2080" s="11">
        <f>DatosLimpios[[#This Row],[Perdida economica UNK]] /DatosLimpios[[#This Row],[Nº de Usuarios Afectados]]</f>
        <v>10.413735185010095</v>
      </c>
      <c r="S2080" s="11" t="str">
        <f>IF(DatosLimpios[[#This Row],[Perdida $ por Usuario]]&gt;100, "Grave",IF(DatosLimpios[[#This Row],[Perdida $ por Usuario]]&gt;40, "Moderada","Leve"))</f>
        <v>Leve</v>
      </c>
      <c r="T2080" s="1" t="str">
        <f t="shared" si="32"/>
        <v>Insider</v>
      </c>
      <c r="U2080" s="3" t="s">
        <v>25</v>
      </c>
      <c r="V2080" s="3" t="s">
        <v>31</v>
      </c>
      <c r="W2080" s="2">
        <v>61</v>
      </c>
      <c r="X2080" s="2" t="str">
        <f>IF(DatosLimpios[[#This Row],[Incident Resolution Time (in Hours)]]&gt;50,"Tardia",IF(DatosLimpios[[#This Row],[Incident Resolution Time (in Hours)]]&gt;20,"Media","Rapida" ))</f>
        <v>Tardia</v>
      </c>
    </row>
    <row r="2081" spans="1:24" x14ac:dyDescent="0.25">
      <c r="A2081" s="2">
        <v>2095</v>
      </c>
      <c r="B2081" s="3" t="s">
        <v>41</v>
      </c>
      <c r="C20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081" s="1" t="str">
        <f>IFERROR(VLOOKUP(DatosLimpios[[#This Row],[Paises]], TablaRegiones[],2,FALSE), "Otra")</f>
        <v>Europa</v>
      </c>
      <c r="E2081" s="2">
        <v>2021</v>
      </c>
      <c r="F2081" s="3" t="s">
        <v>22</v>
      </c>
      <c r="G2081" s="2">
        <f xml:space="preserve"> 2025 -DatosLimpios[[#This Row],[Year]]</f>
        <v>4</v>
      </c>
      <c r="H2081" s="1" t="str">
        <f>IF(TRIM(DatosLimpios[[#This Row],[Attack Type]])="","Unknown",PROPER(TRIM(LOWER(DatosLimpios[[#This Row],[Attack Type]]))))</f>
        <v>Man-In-The-Middle</v>
      </c>
      <c r="I2081" s="3" t="s">
        <v>12</v>
      </c>
      <c r="J208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81" s="11">
        <v>2057</v>
      </c>
      <c r="L2081" s="11">
        <f>IF(DatosLimpios[[#This Row],[Financial Loss (in Million $) ]]="",0,ABS(DatosLimpios[[#This Row],[Financial Loss (in Million $) ]]))*1000</f>
        <v>2057000</v>
      </c>
      <c r="M2081" s="11" t="str">
        <f>IF(DatosLimpios[[#This Row],[Perdida economica UNK]]&gt;4000000,"Alta", IF(DatosLimpios[[#This Row],[Perdida economica UNK]]&gt;100000,"Media", "Baja"))</f>
        <v>Media</v>
      </c>
      <c r="N2081" s="18" t="s">
        <v>2129</v>
      </c>
      <c r="O2081" s="3" t="s">
        <v>29</v>
      </c>
      <c r="P2081" s="2">
        <f>IF(DatosLimpios[[#This Row],[Number of Affected Users]]="six hundred",600,VALUE(DatosLimpios[[#This Row],[Number of Affected Users]]))</f>
        <v>119348</v>
      </c>
      <c r="Q2081" s="2">
        <f>IF(DatosLimpios[[#This Row],[Number of Affected Users]]="six hundred",600,VALUE(DatosLimpios[[#This Row],[Number of Affected Users]]))</f>
        <v>119348</v>
      </c>
      <c r="R2081" s="11">
        <f>DatosLimpios[[#This Row],[Perdida economica UNK]] /DatosLimpios[[#This Row],[Nº de Usuarios Afectados]]</f>
        <v>17.235311861112041</v>
      </c>
      <c r="S2081" s="11" t="str">
        <f>IF(DatosLimpios[[#This Row],[Perdida $ por Usuario]]&gt;100, "Grave",IF(DatosLimpios[[#This Row],[Perdida $ por Usuario]]&gt;40, "Moderada","Leve"))</f>
        <v>Leve</v>
      </c>
      <c r="T2081" s="1" t="str">
        <f t="shared" si="32"/>
        <v>Nation-state</v>
      </c>
      <c r="U2081" s="3" t="s">
        <v>15</v>
      </c>
      <c r="V2081" s="3" t="s">
        <v>49</v>
      </c>
      <c r="W2081" s="2">
        <v>48</v>
      </c>
      <c r="X2081" s="2" t="str">
        <f>IF(DatosLimpios[[#This Row],[Incident Resolution Time (in Hours)]]&gt;50,"Tardia",IF(DatosLimpios[[#This Row],[Incident Resolution Time (in Hours)]]&gt;20,"Media","Rapida" ))</f>
        <v>Media</v>
      </c>
    </row>
    <row r="2082" spans="1:24" x14ac:dyDescent="0.25">
      <c r="A2082" s="2">
        <v>2096</v>
      </c>
      <c r="B2082" s="3" t="s">
        <v>71</v>
      </c>
      <c r="C20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82" s="1" t="str">
        <f>IFERROR(VLOOKUP(DatosLimpios[[#This Row],[Paises]], TablaRegiones[],2,FALSE), "Otra")</f>
        <v>Asia</v>
      </c>
      <c r="E2082" s="2">
        <v>2017</v>
      </c>
      <c r="F2082" s="3" t="s">
        <v>22</v>
      </c>
      <c r="G2082" s="2">
        <f xml:space="preserve"> 2025 -DatosLimpios[[#This Row],[Year]]</f>
        <v>8</v>
      </c>
      <c r="H2082" s="1" t="str">
        <f>IF(TRIM(DatosLimpios[[#This Row],[Attack Type]])="","Unknown",PROPER(TRIM(LOWER(DatosLimpios[[#This Row],[Attack Type]]))))</f>
        <v>Man-In-The-Middle</v>
      </c>
      <c r="I2082" s="3" t="s">
        <v>27</v>
      </c>
      <c r="J208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082" s="11">
        <v>218</v>
      </c>
      <c r="L2082" s="11">
        <f>IF(DatosLimpios[[#This Row],[Financial Loss (in Million $) ]]="",0,ABS(DatosLimpios[[#This Row],[Financial Loss (in Million $) ]]))*1000</f>
        <v>218000</v>
      </c>
      <c r="M2082" s="11" t="str">
        <f>IF(DatosLimpios[[#This Row],[Perdida economica UNK]]&gt;4000000,"Alta", IF(DatosLimpios[[#This Row],[Perdida economica UNK]]&gt;100000,"Media", "Baja"))</f>
        <v>Media</v>
      </c>
      <c r="N2082" s="18" t="s">
        <v>2130</v>
      </c>
      <c r="O2082" s="3" t="s">
        <v>36</v>
      </c>
      <c r="P2082" s="2">
        <f>IF(DatosLimpios[[#This Row],[Number of Affected Users]]="six hundred",600,VALUE(DatosLimpios[[#This Row],[Number of Affected Users]]))</f>
        <v>610106</v>
      </c>
      <c r="Q2082" s="2">
        <f>IF(DatosLimpios[[#This Row],[Number of Affected Users]]="six hundred",600,VALUE(DatosLimpios[[#This Row],[Number of Affected Users]]))</f>
        <v>610106</v>
      </c>
      <c r="R2082" s="11">
        <f>DatosLimpios[[#This Row],[Perdida economica UNK]] /DatosLimpios[[#This Row],[Nº de Usuarios Afectados]]</f>
        <v>0.35731495838428079</v>
      </c>
      <c r="S2082" s="11" t="str">
        <f>IF(DatosLimpios[[#This Row],[Perdida $ por Usuario]]&gt;100, "Grave",IF(DatosLimpios[[#This Row],[Perdida $ por Usuario]]&gt;40, "Moderada","Leve"))</f>
        <v>Leve</v>
      </c>
      <c r="T2082" s="1" t="str">
        <f t="shared" si="32"/>
        <v>Unknown</v>
      </c>
      <c r="U2082" s="3" t="s">
        <v>34</v>
      </c>
      <c r="V2082" s="3" t="s">
        <v>57</v>
      </c>
      <c r="W2082" s="2">
        <v>39</v>
      </c>
      <c r="X2082" s="2" t="str">
        <f>IF(DatosLimpios[[#This Row],[Incident Resolution Time (in Hours)]]&gt;50,"Tardia",IF(DatosLimpios[[#This Row],[Incident Resolution Time (in Hours)]]&gt;20,"Media","Rapida" ))</f>
        <v>Media</v>
      </c>
    </row>
    <row r="2083" spans="1:24" x14ac:dyDescent="0.25">
      <c r="A2083" s="2">
        <v>2097</v>
      </c>
      <c r="B2083" s="3" t="s">
        <v>87</v>
      </c>
      <c r="C20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83" s="1" t="str">
        <f>IFERROR(VLOOKUP(DatosLimpios[[#This Row],[Paises]], TablaRegiones[],2,FALSE), "Otra")</f>
        <v>América</v>
      </c>
      <c r="E2083" s="2">
        <v>2015</v>
      </c>
      <c r="F2083" s="3" t="s">
        <v>42</v>
      </c>
      <c r="G2083" s="2">
        <f xml:space="preserve"> 2025 -DatosLimpios[[#This Row],[Year]]</f>
        <v>10</v>
      </c>
      <c r="H2083" s="1" t="str">
        <f>IF(TRIM(DatosLimpios[[#This Row],[Attack Type]])="","Unknown",PROPER(TRIM(LOWER(DatosLimpios[[#This Row],[Attack Type]]))))</f>
        <v>Sql Injection</v>
      </c>
      <c r="I2083" s="3" t="s">
        <v>12</v>
      </c>
      <c r="J208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83" s="11">
        <v>2819</v>
      </c>
      <c r="L2083" s="11">
        <f>IF(DatosLimpios[[#This Row],[Financial Loss (in Million $) ]]="",0,ABS(DatosLimpios[[#This Row],[Financial Loss (in Million $) ]]))*1000</f>
        <v>2819000</v>
      </c>
      <c r="M2083" s="11" t="str">
        <f>IF(DatosLimpios[[#This Row],[Perdida economica UNK]]&gt;4000000,"Alta", IF(DatosLimpios[[#This Row],[Perdida economica UNK]]&gt;100000,"Media", "Baja"))</f>
        <v>Media</v>
      </c>
      <c r="N2083" s="18" t="s">
        <v>2131</v>
      </c>
      <c r="O2083" s="3" t="s">
        <v>33</v>
      </c>
      <c r="P2083" s="2">
        <f>IF(DatosLimpios[[#This Row],[Number of Affected Users]]="six hundred",600,VALUE(DatosLimpios[[#This Row],[Number of Affected Users]]))</f>
        <v>239853</v>
      </c>
      <c r="Q2083" s="2">
        <f>IF(DatosLimpios[[#This Row],[Number of Affected Users]]="six hundred",600,VALUE(DatosLimpios[[#This Row],[Number of Affected Users]]))</f>
        <v>239853</v>
      </c>
      <c r="R2083" s="11">
        <f>DatosLimpios[[#This Row],[Perdida economica UNK]] /DatosLimpios[[#This Row],[Nº de Usuarios Afectados]]</f>
        <v>11.753032065473436</v>
      </c>
      <c r="S2083" s="11" t="str">
        <f>IF(DatosLimpios[[#This Row],[Perdida $ por Usuario]]&gt;100, "Grave",IF(DatosLimpios[[#This Row],[Perdida $ por Usuario]]&gt;40, "Moderada","Leve"))</f>
        <v>Leve</v>
      </c>
      <c r="T2083" s="1" t="str">
        <f t="shared" si="32"/>
        <v>Insider</v>
      </c>
      <c r="U2083" s="3" t="s">
        <v>15</v>
      </c>
      <c r="V2083" s="3" t="s">
        <v>57</v>
      </c>
      <c r="W2083" s="2">
        <v>64</v>
      </c>
      <c r="X2083" s="2" t="str">
        <f>IF(DatosLimpios[[#This Row],[Incident Resolution Time (in Hours)]]&gt;50,"Tardia",IF(DatosLimpios[[#This Row],[Incident Resolution Time (in Hours)]]&gt;20,"Media","Rapida" ))</f>
        <v>Tardia</v>
      </c>
    </row>
    <row r="2084" spans="1:24" x14ac:dyDescent="0.25">
      <c r="A2084" s="2">
        <v>2098</v>
      </c>
      <c r="B2084" s="3" t="s">
        <v>32</v>
      </c>
      <c r="C20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84" s="1" t="str">
        <f>IFERROR(VLOOKUP(DatosLimpios[[#This Row],[Paises]], TablaRegiones[],2,FALSE), "Otra")</f>
        <v>Europa</v>
      </c>
      <c r="E2084" s="2">
        <v>2015</v>
      </c>
      <c r="F2084" s="3" t="s">
        <v>17</v>
      </c>
      <c r="G2084" s="2">
        <f xml:space="preserve"> 2025 -DatosLimpios[[#This Row],[Year]]</f>
        <v>10</v>
      </c>
      <c r="H2084" s="1" t="str">
        <f>IF(TRIM(DatosLimpios[[#This Row],[Attack Type]])="","Unknown",PROPER(TRIM(LOWER(DatosLimpios[[#This Row],[Attack Type]]))))</f>
        <v>Ransomware</v>
      </c>
      <c r="I2084" s="3" t="s">
        <v>27</v>
      </c>
      <c r="J208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084" s="11">
        <v>9983</v>
      </c>
      <c r="L2084" s="11">
        <f>IF(DatosLimpios[[#This Row],[Financial Loss (in Million $) ]]="",0,ABS(DatosLimpios[[#This Row],[Financial Loss (in Million $) ]]))*1000</f>
        <v>9983000</v>
      </c>
      <c r="M2084" s="11" t="str">
        <f>IF(DatosLimpios[[#This Row],[Perdida economica UNK]]&gt;4000000,"Alta", IF(DatosLimpios[[#This Row],[Perdida economica UNK]]&gt;100000,"Media", "Baja"))</f>
        <v>Alta</v>
      </c>
      <c r="N2084" s="18" t="s">
        <v>2132</v>
      </c>
      <c r="O2084" s="3" t="s">
        <v>14</v>
      </c>
      <c r="P2084" s="2">
        <f>IF(DatosLimpios[[#This Row],[Number of Affected Users]]="six hundred",600,VALUE(DatosLimpios[[#This Row],[Number of Affected Users]]))</f>
        <v>419344</v>
      </c>
      <c r="Q2084" s="2">
        <f>IF(DatosLimpios[[#This Row],[Number of Affected Users]]="six hundred",600,VALUE(DatosLimpios[[#This Row],[Number of Affected Users]]))</f>
        <v>419344</v>
      </c>
      <c r="R2084" s="11">
        <f>DatosLimpios[[#This Row],[Perdida economica UNK]] /DatosLimpios[[#This Row],[Nº de Usuarios Afectados]]</f>
        <v>23.806230684116144</v>
      </c>
      <c r="S2084" s="11" t="str">
        <f>IF(DatosLimpios[[#This Row],[Perdida $ por Usuario]]&gt;100, "Grave",IF(DatosLimpios[[#This Row],[Perdida $ por Usuario]]&gt;40, "Moderada","Leve"))</f>
        <v>Leve</v>
      </c>
      <c r="T2084" s="1" t="str">
        <f t="shared" si="32"/>
        <v>Hacker Group</v>
      </c>
      <c r="U2084" s="3" t="s">
        <v>52</v>
      </c>
      <c r="V2084" s="3" t="s">
        <v>49</v>
      </c>
      <c r="W2084" s="2">
        <v>59</v>
      </c>
      <c r="X2084" s="2" t="str">
        <f>IF(DatosLimpios[[#This Row],[Incident Resolution Time (in Hours)]]&gt;50,"Tardia",IF(DatosLimpios[[#This Row],[Incident Resolution Time (in Hours)]]&gt;20,"Media","Rapida" ))</f>
        <v>Tardia</v>
      </c>
    </row>
    <row r="2085" spans="1:24" x14ac:dyDescent="0.25">
      <c r="A2085" s="2">
        <v>2099</v>
      </c>
      <c r="B2085" s="3" t="s">
        <v>32</v>
      </c>
      <c r="C20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085" s="1" t="str">
        <f>IFERROR(VLOOKUP(DatosLimpios[[#This Row],[Paises]], TablaRegiones[],2,FALSE), "Otra")</f>
        <v>Europa</v>
      </c>
      <c r="E2085" s="2">
        <v>2023</v>
      </c>
      <c r="F2085" s="3" t="s">
        <v>42</v>
      </c>
      <c r="G2085" s="2">
        <f xml:space="preserve"> 2025 -DatosLimpios[[#This Row],[Year]]</f>
        <v>2</v>
      </c>
      <c r="H2085" s="1" t="str">
        <f>IF(TRIM(DatosLimpios[[#This Row],[Attack Type]])="","Unknown",PROPER(TRIM(LOWER(DatosLimpios[[#This Row],[Attack Type]]))))</f>
        <v>Sql Injection</v>
      </c>
      <c r="I2085" s="3" t="s">
        <v>47</v>
      </c>
      <c r="J208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85" s="11">
        <v>4585</v>
      </c>
      <c r="L2085" s="11">
        <f>IF(DatosLimpios[[#This Row],[Financial Loss (in Million $) ]]="",0,ABS(DatosLimpios[[#This Row],[Financial Loss (in Million $) ]]))*1000</f>
        <v>4585000</v>
      </c>
      <c r="M2085" s="11" t="str">
        <f>IF(DatosLimpios[[#This Row],[Perdida economica UNK]]&gt;4000000,"Alta", IF(DatosLimpios[[#This Row],[Perdida economica UNK]]&gt;100000,"Media", "Baja"))</f>
        <v>Alta</v>
      </c>
      <c r="N2085" s="18" t="s">
        <v>2133</v>
      </c>
      <c r="O2085" s="3" t="s">
        <v>14</v>
      </c>
      <c r="P2085" s="2">
        <f>IF(DatosLimpios[[#This Row],[Number of Affected Users]]="six hundred",600,VALUE(DatosLimpios[[#This Row],[Number of Affected Users]]))</f>
        <v>428415</v>
      </c>
      <c r="Q2085" s="2">
        <f>IF(DatosLimpios[[#This Row],[Number of Affected Users]]="six hundred",600,VALUE(DatosLimpios[[#This Row],[Number of Affected Users]]))</f>
        <v>428415</v>
      </c>
      <c r="R2085" s="11">
        <f>DatosLimpios[[#This Row],[Perdida economica UNK]] /DatosLimpios[[#This Row],[Nº de Usuarios Afectados]]</f>
        <v>10.702239650805877</v>
      </c>
      <c r="S2085" s="11" t="str">
        <f>IF(DatosLimpios[[#This Row],[Perdida $ por Usuario]]&gt;100, "Grave",IF(DatosLimpios[[#This Row],[Perdida $ por Usuario]]&gt;40, "Moderada","Leve"))</f>
        <v>Leve</v>
      </c>
      <c r="T2085" s="1" t="str">
        <f t="shared" si="32"/>
        <v>Hacker Group</v>
      </c>
      <c r="U2085" s="3" t="s">
        <v>52</v>
      </c>
      <c r="V2085" s="3" t="s">
        <v>37</v>
      </c>
      <c r="W2085" s="2">
        <v>69</v>
      </c>
      <c r="X2085" s="2" t="str">
        <f>IF(DatosLimpios[[#This Row],[Incident Resolution Time (in Hours)]]&gt;50,"Tardia",IF(DatosLimpios[[#This Row],[Incident Resolution Time (in Hours)]]&gt;20,"Media","Rapida" ))</f>
        <v>Tardia</v>
      </c>
    </row>
    <row r="2086" spans="1:24" x14ac:dyDescent="0.25">
      <c r="A2086" s="2">
        <v>2100</v>
      </c>
      <c r="B2086" s="3" t="s">
        <v>41</v>
      </c>
      <c r="C20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086" s="1" t="str">
        <f>IFERROR(VLOOKUP(DatosLimpios[[#This Row],[Paises]], TablaRegiones[],2,FALSE), "Otra")</f>
        <v>Europa</v>
      </c>
      <c r="E2086" s="2">
        <v>2021</v>
      </c>
      <c r="F2086" s="3" t="s">
        <v>63</v>
      </c>
      <c r="G2086" s="2">
        <f xml:space="preserve"> 2025 -DatosLimpios[[#This Row],[Year]]</f>
        <v>4</v>
      </c>
      <c r="H2086" s="1" t="str">
        <f>IF(TRIM(DatosLimpios[[#This Row],[Attack Type]])="","Unknown",PROPER(TRIM(LOWER(DatosLimpios[[#This Row],[Attack Type]]))))</f>
        <v>Malware</v>
      </c>
      <c r="I2086" s="3" t="s">
        <v>46</v>
      </c>
      <c r="J208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086" s="11">
        <v>4714</v>
      </c>
      <c r="L2086" s="11">
        <f>IF(DatosLimpios[[#This Row],[Financial Loss (in Million $) ]]="",0,ABS(DatosLimpios[[#This Row],[Financial Loss (in Million $) ]]))*1000</f>
        <v>4714000</v>
      </c>
      <c r="M2086" s="11" t="str">
        <f>IF(DatosLimpios[[#This Row],[Perdida economica UNK]]&gt;4000000,"Alta", IF(DatosLimpios[[#This Row],[Perdida economica UNK]]&gt;100000,"Media", "Baja"))</f>
        <v>Alta</v>
      </c>
      <c r="N2086" s="18" t="s">
        <v>2134</v>
      </c>
      <c r="O2086" s="3" t="s">
        <v>33</v>
      </c>
      <c r="P2086" s="2">
        <f>IF(DatosLimpios[[#This Row],[Number of Affected Users]]="six hundred",600,VALUE(DatosLimpios[[#This Row],[Number of Affected Users]]))</f>
        <v>169113</v>
      </c>
      <c r="Q2086" s="2">
        <f>IF(DatosLimpios[[#This Row],[Number of Affected Users]]="six hundred",600,VALUE(DatosLimpios[[#This Row],[Number of Affected Users]]))</f>
        <v>169113</v>
      </c>
      <c r="R2086" s="11">
        <f>DatosLimpios[[#This Row],[Perdida economica UNK]] /DatosLimpios[[#This Row],[Nº de Usuarios Afectados]]</f>
        <v>27.874852909001675</v>
      </c>
      <c r="S2086" s="11" t="str">
        <f>IF(DatosLimpios[[#This Row],[Perdida $ por Usuario]]&gt;100, "Grave",IF(DatosLimpios[[#This Row],[Perdida $ por Usuario]]&gt;40, "Moderada","Leve"))</f>
        <v>Leve</v>
      </c>
      <c r="T2086" s="1" t="str">
        <f t="shared" si="32"/>
        <v>Insider</v>
      </c>
      <c r="U2086" s="3" t="s">
        <v>25</v>
      </c>
      <c r="V2086" s="3" t="s">
        <v>16</v>
      </c>
      <c r="W2086" s="2">
        <v>55</v>
      </c>
      <c r="X2086" s="2" t="str">
        <f>IF(DatosLimpios[[#This Row],[Incident Resolution Time (in Hours)]]&gt;50,"Tardia",IF(DatosLimpios[[#This Row],[Incident Resolution Time (in Hours)]]&gt;20,"Media","Rapida" ))</f>
        <v>Tardia</v>
      </c>
    </row>
    <row r="2087" spans="1:24" x14ac:dyDescent="0.25">
      <c r="A2087" s="2">
        <v>2101</v>
      </c>
      <c r="B2087" s="3" t="s">
        <v>60</v>
      </c>
      <c r="C20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87" s="1" t="str">
        <f>IFERROR(VLOOKUP(DatosLimpios[[#This Row],[Paises]], TablaRegiones[],2,FALSE), "Otra")</f>
        <v>Asia</v>
      </c>
      <c r="E2087" s="2">
        <v>2015</v>
      </c>
      <c r="F2087" s="3" t="s">
        <v>50</v>
      </c>
      <c r="G2087" s="2">
        <f xml:space="preserve"> 2025 -DatosLimpios[[#This Row],[Year]]</f>
        <v>10</v>
      </c>
      <c r="H2087" s="1" t="str">
        <f>IF(TRIM(DatosLimpios[[#This Row],[Attack Type]])="","Unknown",PROPER(TRIM(LOWER(DatosLimpios[[#This Row],[Attack Type]]))))</f>
        <v>Phishing</v>
      </c>
      <c r="I2087" s="3" t="s">
        <v>69</v>
      </c>
      <c r="J208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87" s="11">
        <v>2406</v>
      </c>
      <c r="L2087" s="11">
        <f>IF(DatosLimpios[[#This Row],[Financial Loss (in Million $) ]]="",0,ABS(DatosLimpios[[#This Row],[Financial Loss (in Million $) ]]))*1000</f>
        <v>2406000</v>
      </c>
      <c r="M2087" s="11" t="str">
        <f>IF(DatosLimpios[[#This Row],[Perdida economica UNK]]&gt;4000000,"Alta", IF(DatosLimpios[[#This Row],[Perdida economica UNK]]&gt;100000,"Media", "Baja"))</f>
        <v>Media</v>
      </c>
      <c r="N2087" s="18" t="s">
        <v>2135</v>
      </c>
      <c r="O2087" s="3" t="s">
        <v>36</v>
      </c>
      <c r="P2087" s="2">
        <f>IF(DatosLimpios[[#This Row],[Number of Affected Users]]="six hundred",600,VALUE(DatosLimpios[[#This Row],[Number of Affected Users]]))</f>
        <v>867302</v>
      </c>
      <c r="Q2087" s="2">
        <f>IF(DatosLimpios[[#This Row],[Number of Affected Users]]="six hundred",600,VALUE(DatosLimpios[[#This Row],[Number of Affected Users]]))</f>
        <v>867302</v>
      </c>
      <c r="R2087" s="11">
        <f>DatosLimpios[[#This Row],[Perdida economica UNK]] /DatosLimpios[[#This Row],[Nº de Usuarios Afectados]]</f>
        <v>2.7741202026514409</v>
      </c>
      <c r="S2087" s="11" t="str">
        <f>IF(DatosLimpios[[#This Row],[Perdida $ por Usuario]]&gt;100, "Grave",IF(DatosLimpios[[#This Row],[Perdida $ por Usuario]]&gt;40, "Moderada","Leve"))</f>
        <v>Leve</v>
      </c>
      <c r="T2087" s="1" t="str">
        <f t="shared" si="32"/>
        <v>Unknown</v>
      </c>
      <c r="U2087" s="3" t="s">
        <v>34</v>
      </c>
      <c r="V2087" s="3" t="s">
        <v>49</v>
      </c>
      <c r="W2087" s="2">
        <v>55</v>
      </c>
      <c r="X2087" s="2" t="str">
        <f>IF(DatosLimpios[[#This Row],[Incident Resolution Time (in Hours)]]&gt;50,"Tardia",IF(DatosLimpios[[#This Row],[Incident Resolution Time (in Hours)]]&gt;20,"Media","Rapida" ))</f>
        <v>Tardia</v>
      </c>
    </row>
    <row r="2088" spans="1:24" x14ac:dyDescent="0.25">
      <c r="A2088" s="2">
        <v>2102</v>
      </c>
      <c r="B2088" s="3" t="s">
        <v>41</v>
      </c>
      <c r="C20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088" s="1" t="str">
        <f>IFERROR(VLOOKUP(DatosLimpios[[#This Row],[Paises]], TablaRegiones[],2,FALSE), "Otra")</f>
        <v>Europa</v>
      </c>
      <c r="E2088" s="2">
        <v>2020</v>
      </c>
      <c r="F2088" s="3" t="s">
        <v>39</v>
      </c>
      <c r="G2088" s="2">
        <f xml:space="preserve"> 2025 -DatosLimpios[[#This Row],[Year]]</f>
        <v>5</v>
      </c>
      <c r="H2088" s="1" t="str">
        <f>IF(TRIM(DatosLimpios[[#This Row],[Attack Type]])="","Unknown",PROPER(TRIM(LOWER(DatosLimpios[[#This Row],[Attack Type]]))))</f>
        <v>Ddos</v>
      </c>
      <c r="I2088" s="3" t="s">
        <v>23</v>
      </c>
      <c r="J208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88" s="11">
        <v>6387</v>
      </c>
      <c r="L2088" s="11">
        <f>IF(DatosLimpios[[#This Row],[Financial Loss (in Million $) ]]="",0,ABS(DatosLimpios[[#This Row],[Financial Loss (in Million $) ]]))*1000</f>
        <v>6387000</v>
      </c>
      <c r="M2088" s="11" t="str">
        <f>IF(DatosLimpios[[#This Row],[Perdida economica UNK]]&gt;4000000,"Alta", IF(DatosLimpios[[#This Row],[Perdida economica UNK]]&gt;100000,"Media", "Baja"))</f>
        <v>Alta</v>
      </c>
      <c r="N2088" s="18" t="s">
        <v>2136</v>
      </c>
      <c r="O2088" s="3" t="s">
        <v>33</v>
      </c>
      <c r="P2088" s="2">
        <f>IF(DatosLimpios[[#This Row],[Number of Affected Users]]="six hundred",600,VALUE(DatosLimpios[[#This Row],[Number of Affected Users]]))</f>
        <v>821848</v>
      </c>
      <c r="Q2088" s="2">
        <f>IF(DatosLimpios[[#This Row],[Number of Affected Users]]="six hundred",600,VALUE(DatosLimpios[[#This Row],[Number of Affected Users]]))</f>
        <v>821848</v>
      </c>
      <c r="R2088" s="11">
        <f>DatosLimpios[[#This Row],[Perdida economica UNK]] /DatosLimpios[[#This Row],[Nº de Usuarios Afectados]]</f>
        <v>7.7715100602544513</v>
      </c>
      <c r="S2088" s="11" t="str">
        <f>IF(DatosLimpios[[#This Row],[Perdida $ por Usuario]]&gt;100, "Grave",IF(DatosLimpios[[#This Row],[Perdida $ por Usuario]]&gt;40, "Moderada","Leve"))</f>
        <v>Leve</v>
      </c>
      <c r="T2088" s="1" t="str">
        <f t="shared" si="32"/>
        <v>Insider</v>
      </c>
      <c r="U2088" s="3" t="s">
        <v>15</v>
      </c>
      <c r="V2088" s="3" t="s">
        <v>49</v>
      </c>
      <c r="W2088" s="2">
        <v>60</v>
      </c>
      <c r="X2088" s="2" t="str">
        <f>IF(DatosLimpios[[#This Row],[Incident Resolution Time (in Hours)]]&gt;50,"Tardia",IF(DatosLimpios[[#This Row],[Incident Resolution Time (in Hours)]]&gt;20,"Media","Rapida" ))</f>
        <v>Tardia</v>
      </c>
    </row>
    <row r="2089" spans="1:24" x14ac:dyDescent="0.25">
      <c r="A2089" s="2">
        <v>2103</v>
      </c>
      <c r="B2089" s="3" t="s">
        <v>58</v>
      </c>
      <c r="C20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089" s="1" t="str">
        <f>IFERROR(VLOOKUP(DatosLimpios[[#This Row],[Paises]], TablaRegiones[],2,FALSE), "Otra")</f>
        <v>Oceanía</v>
      </c>
      <c r="E2089" s="2">
        <v>2020</v>
      </c>
      <c r="F2089" s="3" t="s">
        <v>63</v>
      </c>
      <c r="G2089" s="2">
        <f xml:space="preserve"> 2025 -DatosLimpios[[#This Row],[Year]]</f>
        <v>5</v>
      </c>
      <c r="H2089" s="1" t="str">
        <f>IF(TRIM(DatosLimpios[[#This Row],[Attack Type]])="","Unknown",PROPER(TRIM(LOWER(DatosLimpios[[#This Row],[Attack Type]]))))</f>
        <v>Malware</v>
      </c>
      <c r="I2089" s="3" t="s">
        <v>69</v>
      </c>
      <c r="J208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89" s="11">
        <v>3596</v>
      </c>
      <c r="L2089" s="11">
        <f>IF(DatosLimpios[[#This Row],[Financial Loss (in Million $) ]]="",0,ABS(DatosLimpios[[#This Row],[Financial Loss (in Million $) ]]))*1000</f>
        <v>3596000</v>
      </c>
      <c r="M2089" s="11" t="str">
        <f>IF(DatosLimpios[[#This Row],[Perdida economica UNK]]&gt;4000000,"Alta", IF(DatosLimpios[[#This Row],[Perdida economica UNK]]&gt;100000,"Media", "Baja"))</f>
        <v>Media</v>
      </c>
      <c r="N2089" s="18" t="s">
        <v>2137</v>
      </c>
      <c r="O2089" s="3" t="s">
        <v>36</v>
      </c>
      <c r="P2089" s="2">
        <f>IF(DatosLimpios[[#This Row],[Number of Affected Users]]="six hundred",600,VALUE(DatosLimpios[[#This Row],[Number of Affected Users]]))</f>
        <v>982719</v>
      </c>
      <c r="Q2089" s="2">
        <f>IF(DatosLimpios[[#This Row],[Number of Affected Users]]="six hundred",600,VALUE(DatosLimpios[[#This Row],[Number of Affected Users]]))</f>
        <v>982719</v>
      </c>
      <c r="R2089" s="11">
        <f>DatosLimpios[[#This Row],[Perdida economica UNK]] /DatosLimpios[[#This Row],[Nº de Usuarios Afectados]]</f>
        <v>3.6592352442559877</v>
      </c>
      <c r="S2089" s="11" t="str">
        <f>IF(DatosLimpios[[#This Row],[Perdida $ por Usuario]]&gt;100, "Grave",IF(DatosLimpios[[#This Row],[Perdida $ por Usuario]]&gt;40, "Moderada","Leve"))</f>
        <v>Leve</v>
      </c>
      <c r="T2089" s="1" t="str">
        <f t="shared" si="32"/>
        <v>Unknown</v>
      </c>
      <c r="U2089" s="3" t="s">
        <v>34</v>
      </c>
      <c r="V2089" s="3" t="s">
        <v>57</v>
      </c>
      <c r="W2089" s="2">
        <v>26</v>
      </c>
      <c r="X2089" s="2" t="str">
        <f>IF(DatosLimpios[[#This Row],[Incident Resolution Time (in Hours)]]&gt;50,"Tardia",IF(DatosLimpios[[#This Row],[Incident Resolution Time (in Hours)]]&gt;20,"Media","Rapida" ))</f>
        <v>Media</v>
      </c>
    </row>
    <row r="2090" spans="1:24" x14ac:dyDescent="0.25">
      <c r="A2090" s="2">
        <v>2104</v>
      </c>
      <c r="B2090" s="3" t="s">
        <v>71</v>
      </c>
      <c r="C20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90" s="1" t="str">
        <f>IFERROR(VLOOKUP(DatosLimpios[[#This Row],[Paises]], TablaRegiones[],2,FALSE), "Otra")</f>
        <v>Asia</v>
      </c>
      <c r="E2090" s="2">
        <v>2015</v>
      </c>
      <c r="F2090" s="3" t="s">
        <v>39</v>
      </c>
      <c r="G2090" s="2">
        <f xml:space="preserve"> 2025 -DatosLimpios[[#This Row],[Year]]</f>
        <v>10</v>
      </c>
      <c r="H2090" s="1" t="str">
        <f>IF(TRIM(DatosLimpios[[#This Row],[Attack Type]])="","Unknown",PROPER(TRIM(LOWER(DatosLimpios[[#This Row],[Attack Type]]))))</f>
        <v>Ddos</v>
      </c>
      <c r="I2090" s="3" t="s">
        <v>12</v>
      </c>
      <c r="J209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90" s="11">
        <v>7622</v>
      </c>
      <c r="L2090" s="11">
        <f>IF(DatosLimpios[[#This Row],[Financial Loss (in Million $) ]]="",0,ABS(DatosLimpios[[#This Row],[Financial Loss (in Million $) ]]))*1000</f>
        <v>7622000</v>
      </c>
      <c r="M2090" s="11" t="str">
        <f>IF(DatosLimpios[[#This Row],[Perdida economica UNK]]&gt;4000000,"Alta", IF(DatosLimpios[[#This Row],[Perdida economica UNK]]&gt;100000,"Media", "Baja"))</f>
        <v>Alta</v>
      </c>
      <c r="N2090" s="18" t="s">
        <v>2138</v>
      </c>
      <c r="O2090" s="3" t="s">
        <v>29</v>
      </c>
      <c r="P2090" s="2">
        <f>IF(DatosLimpios[[#This Row],[Number of Affected Users]]="six hundred",600,VALUE(DatosLimpios[[#This Row],[Number of Affected Users]]))</f>
        <v>769794</v>
      </c>
      <c r="Q2090" s="2">
        <f>IF(DatosLimpios[[#This Row],[Number of Affected Users]]="six hundred",600,VALUE(DatosLimpios[[#This Row],[Number of Affected Users]]))</f>
        <v>769794</v>
      </c>
      <c r="R2090" s="11">
        <f>DatosLimpios[[#This Row],[Perdida economica UNK]] /DatosLimpios[[#This Row],[Nº de Usuarios Afectados]]</f>
        <v>9.9013502313605972</v>
      </c>
      <c r="S2090" s="11" t="str">
        <f>IF(DatosLimpios[[#This Row],[Perdida $ por Usuario]]&gt;100, "Grave",IF(DatosLimpios[[#This Row],[Perdida $ por Usuario]]&gt;40, "Moderada","Leve"))</f>
        <v>Leve</v>
      </c>
      <c r="T2090" s="1" t="str">
        <f t="shared" si="32"/>
        <v>Nation-state</v>
      </c>
      <c r="U2090" s="3" t="s">
        <v>52</v>
      </c>
      <c r="V2090" s="3" t="s">
        <v>31</v>
      </c>
      <c r="W2090" s="2">
        <v>29</v>
      </c>
      <c r="X2090" s="2" t="str">
        <f>IF(DatosLimpios[[#This Row],[Incident Resolution Time (in Hours)]]&gt;50,"Tardia",IF(DatosLimpios[[#This Row],[Incident Resolution Time (in Hours)]]&gt;20,"Media","Rapida" ))</f>
        <v>Media</v>
      </c>
    </row>
    <row r="2091" spans="1:24" x14ac:dyDescent="0.25">
      <c r="A2091" s="2">
        <v>2105</v>
      </c>
      <c r="B2091" s="3" t="s">
        <v>87</v>
      </c>
      <c r="C20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91" s="1" t="str">
        <f>IFERROR(VLOOKUP(DatosLimpios[[#This Row],[Paises]], TablaRegiones[],2,FALSE), "Otra")</f>
        <v>América</v>
      </c>
      <c r="E2091" s="2">
        <v>2023</v>
      </c>
      <c r="F2091" s="3" t="s">
        <v>50</v>
      </c>
      <c r="G2091" s="2">
        <f xml:space="preserve"> 2025 -DatosLimpios[[#This Row],[Year]]</f>
        <v>2</v>
      </c>
      <c r="H2091" s="1" t="str">
        <f>IF(TRIM(DatosLimpios[[#This Row],[Attack Type]])="","Unknown",PROPER(TRIM(LOWER(DatosLimpios[[#This Row],[Attack Type]]))))</f>
        <v>Phishing</v>
      </c>
      <c r="I2091" s="3" t="s">
        <v>23</v>
      </c>
      <c r="J209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91" s="11">
        <v>2942</v>
      </c>
      <c r="L2091" s="11">
        <f>IF(DatosLimpios[[#This Row],[Financial Loss (in Million $) ]]="",0,ABS(DatosLimpios[[#This Row],[Financial Loss (in Million $) ]]))*1000</f>
        <v>2942000</v>
      </c>
      <c r="M2091" s="11" t="str">
        <f>IF(DatosLimpios[[#This Row],[Perdida economica UNK]]&gt;4000000,"Alta", IF(DatosLimpios[[#This Row],[Perdida economica UNK]]&gt;100000,"Media", "Baja"))</f>
        <v>Media</v>
      </c>
      <c r="N2091" s="18" t="s">
        <v>2139</v>
      </c>
      <c r="O2091" s="3" t="s">
        <v>14</v>
      </c>
      <c r="P2091" s="2">
        <f>IF(DatosLimpios[[#This Row],[Number of Affected Users]]="six hundred",600,VALUE(DatosLimpios[[#This Row],[Number of Affected Users]]))</f>
        <v>957199</v>
      </c>
      <c r="Q2091" s="2">
        <f>IF(DatosLimpios[[#This Row],[Number of Affected Users]]="six hundred",600,VALUE(DatosLimpios[[#This Row],[Number of Affected Users]]))</f>
        <v>957199</v>
      </c>
      <c r="R2091" s="11">
        <f>DatosLimpios[[#This Row],[Perdida economica UNK]] /DatosLimpios[[#This Row],[Nº de Usuarios Afectados]]</f>
        <v>3.0735510588707258</v>
      </c>
      <c r="S2091" s="11" t="str">
        <f>IF(DatosLimpios[[#This Row],[Perdida $ por Usuario]]&gt;100, "Grave",IF(DatosLimpios[[#This Row],[Perdida $ por Usuario]]&gt;40, "Moderada","Leve"))</f>
        <v>Leve</v>
      </c>
      <c r="T2091" s="1" t="str">
        <f t="shared" si="32"/>
        <v>Hacker Group</v>
      </c>
      <c r="U2091" s="3" t="s">
        <v>34</v>
      </c>
      <c r="V2091" s="3" t="s">
        <v>31</v>
      </c>
      <c r="W2091" s="2">
        <v>49</v>
      </c>
      <c r="X2091" s="2" t="str">
        <f>IF(DatosLimpios[[#This Row],[Incident Resolution Time (in Hours)]]&gt;50,"Tardia",IF(DatosLimpios[[#This Row],[Incident Resolution Time (in Hours)]]&gt;20,"Media","Rapida" ))</f>
        <v>Media</v>
      </c>
    </row>
    <row r="2092" spans="1:24" x14ac:dyDescent="0.25">
      <c r="A2092" s="2">
        <v>2106</v>
      </c>
      <c r="B2092" s="3" t="s">
        <v>60</v>
      </c>
      <c r="C20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92" s="1" t="str">
        <f>IFERROR(VLOOKUP(DatosLimpios[[#This Row],[Paises]], TablaRegiones[],2,FALSE), "Otra")</f>
        <v>Asia</v>
      </c>
      <c r="E2092" s="2">
        <v>2020</v>
      </c>
      <c r="F2092" s="3" t="s">
        <v>17</v>
      </c>
      <c r="G2092" s="2">
        <f xml:space="preserve"> 2025 -DatosLimpios[[#This Row],[Year]]</f>
        <v>5</v>
      </c>
      <c r="H2092" s="1" t="str">
        <f>IF(TRIM(DatosLimpios[[#This Row],[Attack Type]])="","Unknown",PROPER(TRIM(LOWER(DatosLimpios[[#This Row],[Attack Type]]))))</f>
        <v>Ransomware</v>
      </c>
      <c r="I2092" s="3" t="s">
        <v>12</v>
      </c>
      <c r="J209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92" s="11">
        <v>6573</v>
      </c>
      <c r="L2092" s="11">
        <f>IF(DatosLimpios[[#This Row],[Financial Loss (in Million $) ]]="",0,ABS(DatosLimpios[[#This Row],[Financial Loss (in Million $) ]]))*1000</f>
        <v>6573000</v>
      </c>
      <c r="M2092" s="11" t="str">
        <f>IF(DatosLimpios[[#This Row],[Perdida economica UNK]]&gt;4000000,"Alta", IF(DatosLimpios[[#This Row],[Perdida economica UNK]]&gt;100000,"Media", "Baja"))</f>
        <v>Alta</v>
      </c>
      <c r="N2092" s="18" t="s">
        <v>2140</v>
      </c>
      <c r="O2092" s="3" t="s">
        <v>36</v>
      </c>
      <c r="P2092" s="2">
        <f>IF(DatosLimpios[[#This Row],[Number of Affected Users]]="six hundred",600,VALUE(DatosLimpios[[#This Row],[Number of Affected Users]]))</f>
        <v>431174</v>
      </c>
      <c r="Q2092" s="2">
        <f>IF(DatosLimpios[[#This Row],[Number of Affected Users]]="six hundred",600,VALUE(DatosLimpios[[#This Row],[Number of Affected Users]]))</f>
        <v>431174</v>
      </c>
      <c r="R2092" s="11">
        <f>DatosLimpios[[#This Row],[Perdida economica UNK]] /DatosLimpios[[#This Row],[Nº de Usuarios Afectados]]</f>
        <v>15.244425684294507</v>
      </c>
      <c r="S2092" s="11" t="str">
        <f>IF(DatosLimpios[[#This Row],[Perdida $ por Usuario]]&gt;100, "Grave",IF(DatosLimpios[[#This Row],[Perdida $ por Usuario]]&gt;40, "Moderada","Leve"))</f>
        <v>Leve</v>
      </c>
      <c r="T2092" s="1" t="str">
        <f t="shared" si="32"/>
        <v>Unknown</v>
      </c>
      <c r="U2092" s="3" t="s">
        <v>25</v>
      </c>
      <c r="V2092" s="3" t="s">
        <v>57</v>
      </c>
      <c r="W2092" s="2">
        <v>24</v>
      </c>
      <c r="X2092" s="2" t="str">
        <f>IF(DatosLimpios[[#This Row],[Incident Resolution Time (in Hours)]]&gt;50,"Tardia",IF(DatosLimpios[[#This Row],[Incident Resolution Time (in Hours)]]&gt;20,"Media","Rapida" ))</f>
        <v>Media</v>
      </c>
    </row>
    <row r="2093" spans="1:24" x14ac:dyDescent="0.25">
      <c r="A2093" s="2">
        <v>2107</v>
      </c>
      <c r="B2093" s="3" t="s">
        <v>26</v>
      </c>
      <c r="C20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093" s="1" t="str">
        <f>IFERROR(VLOOKUP(DatosLimpios[[#This Row],[Paises]], TablaRegiones[],2,FALSE), "Otra")</f>
        <v>Europa</v>
      </c>
      <c r="E2093" s="2">
        <v>2015</v>
      </c>
      <c r="F2093" s="3" t="s">
        <v>17</v>
      </c>
      <c r="G2093" s="2">
        <f xml:space="preserve"> 2025 -DatosLimpios[[#This Row],[Year]]</f>
        <v>10</v>
      </c>
      <c r="H2093" s="1" t="str">
        <f>IF(TRIM(DatosLimpios[[#This Row],[Attack Type]])="","Unknown",PROPER(TRIM(LOWER(DatosLimpios[[#This Row],[Attack Type]]))))</f>
        <v>Ransomware</v>
      </c>
      <c r="I2093" s="3" t="s">
        <v>12</v>
      </c>
      <c r="J209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93" s="11">
        <v>4439</v>
      </c>
      <c r="L2093" s="11">
        <f>IF(DatosLimpios[[#This Row],[Financial Loss (in Million $) ]]="",0,ABS(DatosLimpios[[#This Row],[Financial Loss (in Million $) ]]))*1000</f>
        <v>4439000</v>
      </c>
      <c r="M2093" s="11" t="str">
        <f>IF(DatosLimpios[[#This Row],[Perdida economica UNK]]&gt;4000000,"Alta", IF(DatosLimpios[[#This Row],[Perdida economica UNK]]&gt;100000,"Media", "Baja"))</f>
        <v>Alta</v>
      </c>
      <c r="N2093" s="18" t="s">
        <v>2141</v>
      </c>
      <c r="O2093" s="3" t="s">
        <v>33</v>
      </c>
      <c r="P2093" s="2">
        <f>IF(DatosLimpios[[#This Row],[Number of Affected Users]]="six hundred",600,VALUE(DatosLimpios[[#This Row],[Number of Affected Users]]))</f>
        <v>483598</v>
      </c>
      <c r="Q2093" s="2">
        <f>IF(DatosLimpios[[#This Row],[Number of Affected Users]]="six hundred",600,VALUE(DatosLimpios[[#This Row],[Number of Affected Users]]))</f>
        <v>483598</v>
      </c>
      <c r="R2093" s="11">
        <f>DatosLimpios[[#This Row],[Perdida economica UNK]] /DatosLimpios[[#This Row],[Nº de Usuarios Afectados]]</f>
        <v>9.1791115761438213</v>
      </c>
      <c r="S2093" s="11" t="str">
        <f>IF(DatosLimpios[[#This Row],[Perdida $ por Usuario]]&gt;100, "Grave",IF(DatosLimpios[[#This Row],[Perdida $ por Usuario]]&gt;40, "Moderada","Leve"))</f>
        <v>Leve</v>
      </c>
      <c r="T2093" s="1" t="str">
        <f t="shared" si="32"/>
        <v>Insider</v>
      </c>
      <c r="U2093" s="3" t="s">
        <v>52</v>
      </c>
      <c r="V2093" s="3" t="s">
        <v>37</v>
      </c>
      <c r="W2093" s="2">
        <v>29</v>
      </c>
      <c r="X2093" s="2" t="str">
        <f>IF(DatosLimpios[[#This Row],[Incident Resolution Time (in Hours)]]&gt;50,"Tardia",IF(DatosLimpios[[#This Row],[Incident Resolution Time (in Hours)]]&gt;20,"Media","Rapida" ))</f>
        <v>Media</v>
      </c>
    </row>
    <row r="2094" spans="1:24" x14ac:dyDescent="0.25">
      <c r="A2094" s="2">
        <v>2108</v>
      </c>
      <c r="B2094" s="3" t="s">
        <v>71</v>
      </c>
      <c r="C20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094" s="1" t="str">
        <f>IFERROR(VLOOKUP(DatosLimpios[[#This Row],[Paises]], TablaRegiones[],2,FALSE), "Otra")</f>
        <v>Asia</v>
      </c>
      <c r="E2094" s="2">
        <v>2020</v>
      </c>
      <c r="F2094" s="3" t="s">
        <v>63</v>
      </c>
      <c r="G2094" s="2">
        <f xml:space="preserve"> 2025 -DatosLimpios[[#This Row],[Year]]</f>
        <v>5</v>
      </c>
      <c r="H2094" s="1" t="str">
        <f>IF(TRIM(DatosLimpios[[#This Row],[Attack Type]])="","Unknown",PROPER(TRIM(LOWER(DatosLimpios[[#This Row],[Attack Type]]))))</f>
        <v>Malware</v>
      </c>
      <c r="I2094" s="3" t="s">
        <v>23</v>
      </c>
      <c r="J209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094" s="11">
        <v>8049</v>
      </c>
      <c r="L2094" s="11">
        <f>IF(DatosLimpios[[#This Row],[Financial Loss (in Million $) ]]="",0,ABS(DatosLimpios[[#This Row],[Financial Loss (in Million $) ]]))*1000</f>
        <v>8049000</v>
      </c>
      <c r="M2094" s="11" t="str">
        <f>IF(DatosLimpios[[#This Row],[Perdida economica UNK]]&gt;4000000,"Alta", IF(DatosLimpios[[#This Row],[Perdida economica UNK]]&gt;100000,"Media", "Baja"))</f>
        <v>Alta</v>
      </c>
      <c r="N2094" s="18" t="s">
        <v>2142</v>
      </c>
      <c r="O2094" s="3" t="s">
        <v>14</v>
      </c>
      <c r="P2094" s="2">
        <f>IF(DatosLimpios[[#This Row],[Number of Affected Users]]="six hundred",600,VALUE(DatosLimpios[[#This Row],[Number of Affected Users]]))</f>
        <v>661385</v>
      </c>
      <c r="Q2094" s="2">
        <f>IF(DatosLimpios[[#This Row],[Number of Affected Users]]="six hundred",600,VALUE(DatosLimpios[[#This Row],[Number of Affected Users]]))</f>
        <v>661385</v>
      </c>
      <c r="R2094" s="11">
        <f>DatosLimpios[[#This Row],[Perdida economica UNK]] /DatosLimpios[[#This Row],[Nº de Usuarios Afectados]]</f>
        <v>12.16991616078381</v>
      </c>
      <c r="S2094" s="11" t="str">
        <f>IF(DatosLimpios[[#This Row],[Perdida $ por Usuario]]&gt;100, "Grave",IF(DatosLimpios[[#This Row],[Perdida $ por Usuario]]&gt;40, "Moderada","Leve"))</f>
        <v>Leve</v>
      </c>
      <c r="T2094" s="1" t="str">
        <f t="shared" si="32"/>
        <v>Hacker Group</v>
      </c>
      <c r="U2094" s="3" t="s">
        <v>52</v>
      </c>
      <c r="V2094" s="3" t="s">
        <v>57</v>
      </c>
      <c r="W2094" s="2">
        <v>26</v>
      </c>
      <c r="X2094" s="2" t="str">
        <f>IF(DatosLimpios[[#This Row],[Incident Resolution Time (in Hours)]]&gt;50,"Tardia",IF(DatosLimpios[[#This Row],[Incident Resolution Time (in Hours)]]&gt;20,"Media","Rapida" ))</f>
        <v>Media</v>
      </c>
    </row>
    <row r="2095" spans="1:24" x14ac:dyDescent="0.25">
      <c r="A2095" s="2">
        <v>2109</v>
      </c>
      <c r="B2095" s="3" t="s">
        <v>26</v>
      </c>
      <c r="C20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095" s="1" t="str">
        <f>IFERROR(VLOOKUP(DatosLimpios[[#This Row],[Paises]], TablaRegiones[],2,FALSE), "Otra")</f>
        <v>Europa</v>
      </c>
      <c r="E2095" s="2">
        <v>2018</v>
      </c>
      <c r="F2095" s="3" t="s">
        <v>63</v>
      </c>
      <c r="G2095" s="2">
        <f xml:space="preserve"> 2025 -DatosLimpios[[#This Row],[Year]]</f>
        <v>7</v>
      </c>
      <c r="H2095" s="1" t="str">
        <f>IF(TRIM(DatosLimpios[[#This Row],[Attack Type]])="","Unknown",PROPER(TRIM(LOWER(DatosLimpios[[#This Row],[Attack Type]]))))</f>
        <v>Malware</v>
      </c>
      <c r="I2095" s="3" t="s">
        <v>12</v>
      </c>
      <c r="J209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095" s="11">
        <v>6013</v>
      </c>
      <c r="L2095" s="11">
        <f>IF(DatosLimpios[[#This Row],[Financial Loss (in Million $) ]]="",0,ABS(DatosLimpios[[#This Row],[Financial Loss (in Million $) ]]))*1000</f>
        <v>6013000</v>
      </c>
      <c r="M2095" s="11" t="str">
        <f>IF(DatosLimpios[[#This Row],[Perdida economica UNK]]&gt;4000000,"Alta", IF(DatosLimpios[[#This Row],[Perdida economica UNK]]&gt;100000,"Media", "Baja"))</f>
        <v>Alta</v>
      </c>
      <c r="N2095" s="18" t="s">
        <v>2143</v>
      </c>
      <c r="O2095" s="3" t="s">
        <v>29</v>
      </c>
      <c r="P2095" s="2">
        <f>IF(DatosLimpios[[#This Row],[Number of Affected Users]]="six hundred",600,VALUE(DatosLimpios[[#This Row],[Number of Affected Users]]))</f>
        <v>878362</v>
      </c>
      <c r="Q2095" s="2">
        <f>IF(DatosLimpios[[#This Row],[Number of Affected Users]]="six hundred",600,VALUE(DatosLimpios[[#This Row],[Number of Affected Users]]))</f>
        <v>878362</v>
      </c>
      <c r="R2095" s="11">
        <f>DatosLimpios[[#This Row],[Perdida economica UNK]] /DatosLimpios[[#This Row],[Nº de Usuarios Afectados]]</f>
        <v>6.8456968766863779</v>
      </c>
      <c r="S2095" s="11" t="str">
        <f>IF(DatosLimpios[[#This Row],[Perdida $ por Usuario]]&gt;100, "Grave",IF(DatosLimpios[[#This Row],[Perdida $ por Usuario]]&gt;40, "Moderada","Leve"))</f>
        <v>Leve</v>
      </c>
      <c r="T2095" s="1" t="str">
        <f t="shared" si="32"/>
        <v>Nation-state</v>
      </c>
      <c r="U2095" s="3" t="s">
        <v>15</v>
      </c>
      <c r="V2095" s="3" t="s">
        <v>37</v>
      </c>
      <c r="W2095" s="2">
        <v>57</v>
      </c>
      <c r="X2095" s="2" t="str">
        <f>IF(DatosLimpios[[#This Row],[Incident Resolution Time (in Hours)]]&gt;50,"Tardia",IF(DatosLimpios[[#This Row],[Incident Resolution Time (in Hours)]]&gt;20,"Media","Rapida" ))</f>
        <v>Tardia</v>
      </c>
    </row>
    <row r="2096" spans="1:24" x14ac:dyDescent="0.25">
      <c r="A2096" s="2">
        <v>2110</v>
      </c>
      <c r="B2096" s="3" t="s">
        <v>58</v>
      </c>
      <c r="C20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096" s="1" t="str">
        <f>IFERROR(VLOOKUP(DatosLimpios[[#This Row],[Paises]], TablaRegiones[],2,FALSE), "Otra")</f>
        <v>Oceanía</v>
      </c>
      <c r="E2096" s="2">
        <v>2020</v>
      </c>
      <c r="F2096" s="3" t="s">
        <v>22</v>
      </c>
      <c r="G2096" s="2">
        <f xml:space="preserve"> 2025 -DatosLimpios[[#This Row],[Year]]</f>
        <v>5</v>
      </c>
      <c r="H2096" s="1" t="str">
        <f>IF(TRIM(DatosLimpios[[#This Row],[Attack Type]])="","Unknown",PROPER(TRIM(LOWER(DatosLimpios[[#This Row],[Attack Type]]))))</f>
        <v>Man-In-The-Middle</v>
      </c>
      <c r="I2096" s="3" t="s">
        <v>47</v>
      </c>
      <c r="J209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96" s="11">
        <v>5614</v>
      </c>
      <c r="L2096" s="11">
        <f>IF(DatosLimpios[[#This Row],[Financial Loss (in Million $) ]]="",0,ABS(DatosLimpios[[#This Row],[Financial Loss (in Million $) ]]))*1000</f>
        <v>5614000</v>
      </c>
      <c r="M2096" s="11" t="str">
        <f>IF(DatosLimpios[[#This Row],[Perdida economica UNK]]&gt;4000000,"Alta", IF(DatosLimpios[[#This Row],[Perdida economica UNK]]&gt;100000,"Media", "Baja"))</f>
        <v>Alta</v>
      </c>
      <c r="N2096" s="18" t="s">
        <v>2144</v>
      </c>
      <c r="O2096" s="3" t="s">
        <v>14</v>
      </c>
      <c r="P2096" s="2">
        <f>IF(DatosLimpios[[#This Row],[Number of Affected Users]]="six hundred",600,VALUE(DatosLimpios[[#This Row],[Number of Affected Users]]))</f>
        <v>401178</v>
      </c>
      <c r="Q2096" s="2">
        <f>IF(DatosLimpios[[#This Row],[Number of Affected Users]]="six hundred",600,VALUE(DatosLimpios[[#This Row],[Number of Affected Users]]))</f>
        <v>401178</v>
      </c>
      <c r="R2096" s="11">
        <f>DatosLimpios[[#This Row],[Perdida economica UNK]] /DatosLimpios[[#This Row],[Nº de Usuarios Afectados]]</f>
        <v>13.993788293475713</v>
      </c>
      <c r="S2096" s="11" t="str">
        <f>IF(DatosLimpios[[#This Row],[Perdida $ por Usuario]]&gt;100, "Grave",IF(DatosLimpios[[#This Row],[Perdida $ por Usuario]]&gt;40, "Moderada","Leve"))</f>
        <v>Leve</v>
      </c>
      <c r="T2096" s="1" t="str">
        <f t="shared" si="32"/>
        <v>Hacker Group</v>
      </c>
      <c r="U2096" s="3" t="s">
        <v>15</v>
      </c>
      <c r="V2096" s="3" t="s">
        <v>57</v>
      </c>
      <c r="W2096" s="2">
        <v>43</v>
      </c>
      <c r="X2096" s="2" t="str">
        <f>IF(DatosLimpios[[#This Row],[Incident Resolution Time (in Hours)]]&gt;50,"Tardia",IF(DatosLimpios[[#This Row],[Incident Resolution Time (in Hours)]]&gt;20,"Media","Rapida" ))</f>
        <v>Media</v>
      </c>
    </row>
    <row r="2097" spans="1:24" x14ac:dyDescent="0.25">
      <c r="A2097" s="2">
        <v>2111</v>
      </c>
      <c r="B2097" s="3" t="s">
        <v>45</v>
      </c>
      <c r="C20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097" s="1" t="str">
        <f>IFERROR(VLOOKUP(DatosLimpios[[#This Row],[Paises]], TablaRegiones[],2,FALSE), "Otra")</f>
        <v>Asia</v>
      </c>
      <c r="E2097" s="2">
        <v>2018</v>
      </c>
      <c r="F2097" s="3" t="s">
        <v>17</v>
      </c>
      <c r="G2097" s="2">
        <f xml:space="preserve"> 2025 -DatosLimpios[[#This Row],[Year]]</f>
        <v>7</v>
      </c>
      <c r="H2097" s="1" t="str">
        <f>IF(TRIM(DatosLimpios[[#This Row],[Attack Type]])="","Unknown",PROPER(TRIM(LOWER(DatosLimpios[[#This Row],[Attack Type]]))))</f>
        <v>Ransomware</v>
      </c>
      <c r="I2097" s="3" t="s">
        <v>47</v>
      </c>
      <c r="J209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097" s="11">
        <v>1157</v>
      </c>
      <c r="L2097" s="11">
        <f>IF(DatosLimpios[[#This Row],[Financial Loss (in Million $) ]]="",0,ABS(DatosLimpios[[#This Row],[Financial Loss (in Million $) ]]))*1000</f>
        <v>1157000</v>
      </c>
      <c r="M2097" s="11" t="str">
        <f>IF(DatosLimpios[[#This Row],[Perdida economica UNK]]&gt;4000000,"Alta", IF(DatosLimpios[[#This Row],[Perdida economica UNK]]&gt;100000,"Media", "Baja"))</f>
        <v>Media</v>
      </c>
      <c r="N2097" s="18" t="s">
        <v>2145</v>
      </c>
      <c r="O2097" s="3" t="s">
        <v>36</v>
      </c>
      <c r="P2097" s="2">
        <f>IF(DatosLimpios[[#This Row],[Number of Affected Users]]="six hundred",600,VALUE(DatosLimpios[[#This Row],[Number of Affected Users]]))</f>
        <v>144533</v>
      </c>
      <c r="Q2097" s="2">
        <f>IF(DatosLimpios[[#This Row],[Number of Affected Users]]="six hundred",600,VALUE(DatosLimpios[[#This Row],[Number of Affected Users]]))</f>
        <v>144533</v>
      </c>
      <c r="R2097" s="11">
        <f>DatosLimpios[[#This Row],[Perdida economica UNK]] /DatosLimpios[[#This Row],[Nº de Usuarios Afectados]]</f>
        <v>8.0050922626666576</v>
      </c>
      <c r="S2097" s="11" t="str">
        <f>IF(DatosLimpios[[#This Row],[Perdida $ por Usuario]]&gt;100, "Grave",IF(DatosLimpios[[#This Row],[Perdida $ por Usuario]]&gt;40, "Moderada","Leve"))</f>
        <v>Leve</v>
      </c>
      <c r="T2097" s="1" t="str">
        <f t="shared" si="32"/>
        <v>Unknown</v>
      </c>
      <c r="U2097" s="3" t="s">
        <v>34</v>
      </c>
      <c r="V2097" s="3" t="s">
        <v>57</v>
      </c>
      <c r="W2097" s="2">
        <v>67</v>
      </c>
      <c r="X2097" s="2" t="str">
        <f>IF(DatosLimpios[[#This Row],[Incident Resolution Time (in Hours)]]&gt;50,"Tardia",IF(DatosLimpios[[#This Row],[Incident Resolution Time (in Hours)]]&gt;20,"Media","Rapida" ))</f>
        <v>Tardia</v>
      </c>
    </row>
    <row r="2098" spans="1:24" x14ac:dyDescent="0.25">
      <c r="A2098" s="2">
        <v>2112</v>
      </c>
      <c r="B2098" s="3" t="s">
        <v>87</v>
      </c>
      <c r="C20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098" s="1" t="str">
        <f>IFERROR(VLOOKUP(DatosLimpios[[#This Row],[Paises]], TablaRegiones[],2,FALSE), "Otra")</f>
        <v>América</v>
      </c>
      <c r="E2098" s="2">
        <v>2017</v>
      </c>
      <c r="F2098" s="3" t="s">
        <v>17</v>
      </c>
      <c r="G2098" s="2">
        <f xml:space="preserve"> 2025 -DatosLimpios[[#This Row],[Year]]</f>
        <v>8</v>
      </c>
      <c r="H2098" s="1" t="str">
        <f>IF(TRIM(DatosLimpios[[#This Row],[Attack Type]])="","Unknown",PROPER(TRIM(LOWER(DatosLimpios[[#This Row],[Attack Type]]))))</f>
        <v>Ransomware</v>
      </c>
      <c r="I2098" s="3" t="s">
        <v>69</v>
      </c>
      <c r="J209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98" s="11">
        <v>899</v>
      </c>
      <c r="L2098" s="11">
        <f>IF(DatosLimpios[[#This Row],[Financial Loss (in Million $) ]]="",0,ABS(DatosLimpios[[#This Row],[Financial Loss (in Million $) ]]))*1000</f>
        <v>899000</v>
      </c>
      <c r="M2098" s="11" t="str">
        <f>IF(DatosLimpios[[#This Row],[Perdida economica UNK]]&gt;4000000,"Alta", IF(DatosLimpios[[#This Row],[Perdida economica UNK]]&gt;100000,"Media", "Baja"))</f>
        <v>Media</v>
      </c>
      <c r="N2098" s="18" t="s">
        <v>2146</v>
      </c>
      <c r="O2098" s="3" t="s">
        <v>36</v>
      </c>
      <c r="P2098" s="2">
        <f>IF(DatosLimpios[[#This Row],[Number of Affected Users]]="six hundred",600,VALUE(DatosLimpios[[#This Row],[Number of Affected Users]]))</f>
        <v>828963</v>
      </c>
      <c r="Q2098" s="2">
        <f>IF(DatosLimpios[[#This Row],[Number of Affected Users]]="six hundred",600,VALUE(DatosLimpios[[#This Row],[Number of Affected Users]]))</f>
        <v>828963</v>
      </c>
      <c r="R2098" s="11">
        <f>DatosLimpios[[#This Row],[Perdida economica UNK]] /DatosLimpios[[#This Row],[Nº de Usuarios Afectados]]</f>
        <v>1.0844874861724829</v>
      </c>
      <c r="S2098" s="11" t="str">
        <f>IF(DatosLimpios[[#This Row],[Perdida $ por Usuario]]&gt;100, "Grave",IF(DatosLimpios[[#This Row],[Perdida $ por Usuario]]&gt;40, "Moderada","Leve"))</f>
        <v>Leve</v>
      </c>
      <c r="T2098" s="1" t="str">
        <f t="shared" si="32"/>
        <v>Unknown</v>
      </c>
      <c r="U2098" s="3" t="s">
        <v>52</v>
      </c>
      <c r="V2098" s="3" t="s">
        <v>49</v>
      </c>
      <c r="W2098" s="2">
        <v>2</v>
      </c>
      <c r="X2098" s="2" t="str">
        <f>IF(DatosLimpios[[#This Row],[Incident Resolution Time (in Hours)]]&gt;50,"Tardia",IF(DatosLimpios[[#This Row],[Incident Resolution Time (in Hours)]]&gt;20,"Media","Rapida" ))</f>
        <v>Rapida</v>
      </c>
    </row>
    <row r="2099" spans="1:24" x14ac:dyDescent="0.25">
      <c r="A2099" s="2">
        <v>2113</v>
      </c>
      <c r="B2099" s="3" t="s">
        <v>60</v>
      </c>
      <c r="C20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099" s="1" t="str">
        <f>IFERROR(VLOOKUP(DatosLimpios[[#This Row],[Paises]], TablaRegiones[],2,FALSE), "Otra")</f>
        <v>Asia</v>
      </c>
      <c r="E2099" s="2">
        <v>2018</v>
      </c>
      <c r="F2099" s="3" t="s">
        <v>22</v>
      </c>
      <c r="G2099" s="2">
        <f xml:space="preserve"> 2025 -DatosLimpios[[#This Row],[Year]]</f>
        <v>7</v>
      </c>
      <c r="H2099" s="1" t="str">
        <f>IF(TRIM(DatosLimpios[[#This Row],[Attack Type]])="","Unknown",PROPER(TRIM(LOWER(DatosLimpios[[#This Row],[Attack Type]]))))</f>
        <v>Man-In-The-Middle</v>
      </c>
      <c r="I2099" s="3" t="s">
        <v>69</v>
      </c>
      <c r="J209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099" s="11">
        <v>6382</v>
      </c>
      <c r="L2099" s="11">
        <f>IF(DatosLimpios[[#This Row],[Financial Loss (in Million $) ]]="",0,ABS(DatosLimpios[[#This Row],[Financial Loss (in Million $) ]]))*1000</f>
        <v>6382000</v>
      </c>
      <c r="M2099" s="11" t="str">
        <f>IF(DatosLimpios[[#This Row],[Perdida economica UNK]]&gt;4000000,"Alta", IF(DatosLimpios[[#This Row],[Perdida economica UNK]]&gt;100000,"Media", "Baja"))</f>
        <v>Alta</v>
      </c>
      <c r="N2099" s="18" t="s">
        <v>2147</v>
      </c>
      <c r="O2099" s="3" t="s">
        <v>36</v>
      </c>
      <c r="P2099" s="2">
        <f>IF(DatosLimpios[[#This Row],[Number of Affected Users]]="six hundred",600,VALUE(DatosLimpios[[#This Row],[Number of Affected Users]]))</f>
        <v>554294</v>
      </c>
      <c r="Q2099" s="2">
        <f>IF(DatosLimpios[[#This Row],[Number of Affected Users]]="six hundred",600,VALUE(DatosLimpios[[#This Row],[Number of Affected Users]]))</f>
        <v>554294</v>
      </c>
      <c r="R2099" s="11">
        <f>DatosLimpios[[#This Row],[Perdida economica UNK]] /DatosLimpios[[#This Row],[Nº de Usuarios Afectados]]</f>
        <v>11.513745413084031</v>
      </c>
      <c r="S2099" s="11" t="str">
        <f>IF(DatosLimpios[[#This Row],[Perdida $ por Usuario]]&gt;100, "Grave",IF(DatosLimpios[[#This Row],[Perdida $ por Usuario]]&gt;40, "Moderada","Leve"))</f>
        <v>Leve</v>
      </c>
      <c r="T2099" s="1" t="str">
        <f t="shared" si="32"/>
        <v>Unknown</v>
      </c>
      <c r="U2099" s="3" t="s">
        <v>15</v>
      </c>
      <c r="V2099" s="3" t="s">
        <v>31</v>
      </c>
      <c r="W2099" s="2">
        <v>42</v>
      </c>
      <c r="X2099" s="2" t="str">
        <f>IF(DatosLimpios[[#This Row],[Incident Resolution Time (in Hours)]]&gt;50,"Tardia",IF(DatosLimpios[[#This Row],[Incident Resolution Time (in Hours)]]&gt;20,"Media","Rapida" ))</f>
        <v>Media</v>
      </c>
    </row>
    <row r="2100" spans="1:24" x14ac:dyDescent="0.25">
      <c r="A2100" s="2">
        <v>2114</v>
      </c>
      <c r="B2100" s="3" t="s">
        <v>26</v>
      </c>
      <c r="C21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00" s="1" t="str">
        <f>IFERROR(VLOOKUP(DatosLimpios[[#This Row],[Paises]], TablaRegiones[],2,FALSE), "Otra")</f>
        <v>Europa</v>
      </c>
      <c r="E2100" s="2">
        <v>2019</v>
      </c>
      <c r="F2100" s="3" t="s">
        <v>22</v>
      </c>
      <c r="G2100" s="2">
        <f xml:space="preserve"> 2025 -DatosLimpios[[#This Row],[Year]]</f>
        <v>6</v>
      </c>
      <c r="H2100" s="1" t="str">
        <f>IF(TRIM(DatosLimpios[[#This Row],[Attack Type]])="","Unknown",PROPER(TRIM(LOWER(DatosLimpios[[#This Row],[Attack Type]]))))</f>
        <v>Man-In-The-Middle</v>
      </c>
      <c r="I2100" s="3" t="s">
        <v>46</v>
      </c>
      <c r="J210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00" s="11">
        <v>2294</v>
      </c>
      <c r="L2100" s="11">
        <f>IF(DatosLimpios[[#This Row],[Financial Loss (in Million $) ]]="",0,ABS(DatosLimpios[[#This Row],[Financial Loss (in Million $) ]]))*1000</f>
        <v>2294000</v>
      </c>
      <c r="M2100" s="11" t="str">
        <f>IF(DatosLimpios[[#This Row],[Perdida economica UNK]]&gt;4000000,"Alta", IF(DatosLimpios[[#This Row],[Perdida economica UNK]]&gt;100000,"Media", "Baja"))</f>
        <v>Media</v>
      </c>
      <c r="N2100" s="18" t="s">
        <v>2148</v>
      </c>
      <c r="O2100" s="3" t="s">
        <v>36</v>
      </c>
      <c r="P2100" s="2">
        <f>IF(DatosLimpios[[#This Row],[Number of Affected Users]]="six hundred",600,VALUE(DatosLimpios[[#This Row],[Number of Affected Users]]))</f>
        <v>844953</v>
      </c>
      <c r="Q2100" s="2">
        <f>IF(DatosLimpios[[#This Row],[Number of Affected Users]]="six hundred",600,VALUE(DatosLimpios[[#This Row],[Number of Affected Users]]))</f>
        <v>844953</v>
      </c>
      <c r="R2100" s="11">
        <f>DatosLimpios[[#This Row],[Perdida economica UNK]] /DatosLimpios[[#This Row],[Nº de Usuarios Afectados]]</f>
        <v>2.7149439081227005</v>
      </c>
      <c r="S2100" s="11" t="str">
        <f>IF(DatosLimpios[[#This Row],[Perdida $ por Usuario]]&gt;100, "Grave",IF(DatosLimpios[[#This Row],[Perdida $ por Usuario]]&gt;40, "Moderada","Leve"))</f>
        <v>Leve</v>
      </c>
      <c r="T2100" s="1" t="str">
        <f t="shared" si="32"/>
        <v>Unknown</v>
      </c>
      <c r="U2100" s="3" t="s">
        <v>25</v>
      </c>
      <c r="V2100" s="3" t="s">
        <v>37</v>
      </c>
      <c r="W2100" s="2">
        <v>53</v>
      </c>
      <c r="X2100" s="2" t="str">
        <f>IF(DatosLimpios[[#This Row],[Incident Resolution Time (in Hours)]]&gt;50,"Tardia",IF(DatosLimpios[[#This Row],[Incident Resolution Time (in Hours)]]&gt;20,"Media","Rapida" ))</f>
        <v>Tardia</v>
      </c>
    </row>
    <row r="2101" spans="1:24" x14ac:dyDescent="0.25">
      <c r="A2101" s="2">
        <v>2115</v>
      </c>
      <c r="B2101" s="3" t="s">
        <v>66</v>
      </c>
      <c r="C21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01" s="1" t="str">
        <f>IFERROR(VLOOKUP(DatosLimpios[[#This Row],[Paises]], TablaRegiones[],2,FALSE), "Otra")</f>
        <v>América</v>
      </c>
      <c r="E2101" s="2">
        <v>2020</v>
      </c>
      <c r="F2101" s="3" t="s">
        <v>50</v>
      </c>
      <c r="G2101" s="2">
        <f xml:space="preserve"> 2025 -DatosLimpios[[#This Row],[Year]]</f>
        <v>5</v>
      </c>
      <c r="H2101" s="1" t="str">
        <f>IF(TRIM(DatosLimpios[[#This Row],[Attack Type]])="","Unknown",PROPER(TRIM(LOWER(DatosLimpios[[#This Row],[Attack Type]]))))</f>
        <v>Phishing</v>
      </c>
      <c r="I2101" s="3" t="s">
        <v>23</v>
      </c>
      <c r="J210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01" s="11">
        <v>9402</v>
      </c>
      <c r="L2101" s="11">
        <f>IF(DatosLimpios[[#This Row],[Financial Loss (in Million $) ]]="",0,ABS(DatosLimpios[[#This Row],[Financial Loss (in Million $) ]]))*1000</f>
        <v>9402000</v>
      </c>
      <c r="M2101" s="11" t="str">
        <f>IF(DatosLimpios[[#This Row],[Perdida economica UNK]]&gt;4000000,"Alta", IF(DatosLimpios[[#This Row],[Perdida economica UNK]]&gt;100000,"Media", "Baja"))</f>
        <v>Alta</v>
      </c>
      <c r="N2101" s="18" t="s">
        <v>2149</v>
      </c>
      <c r="O2101" s="3" t="s">
        <v>36</v>
      </c>
      <c r="P2101" s="2">
        <f>IF(DatosLimpios[[#This Row],[Number of Affected Users]]="six hundred",600,VALUE(DatosLimpios[[#This Row],[Number of Affected Users]]))</f>
        <v>581813</v>
      </c>
      <c r="Q2101" s="2">
        <f>IF(DatosLimpios[[#This Row],[Number of Affected Users]]="six hundred",600,VALUE(DatosLimpios[[#This Row],[Number of Affected Users]]))</f>
        <v>581813</v>
      </c>
      <c r="R2101" s="11">
        <f>DatosLimpios[[#This Row],[Perdida economica UNK]] /DatosLimpios[[#This Row],[Nº de Usuarios Afectados]]</f>
        <v>16.159831423498616</v>
      </c>
      <c r="S2101" s="11" t="str">
        <f>IF(DatosLimpios[[#This Row],[Perdida $ por Usuario]]&gt;100, "Grave",IF(DatosLimpios[[#This Row],[Perdida $ por Usuario]]&gt;40, "Moderada","Leve"))</f>
        <v>Leve</v>
      </c>
      <c r="T2101" s="1" t="str">
        <f t="shared" si="32"/>
        <v>Unknown</v>
      </c>
      <c r="U2101" s="3" t="s">
        <v>34</v>
      </c>
      <c r="V2101" s="3" t="s">
        <v>57</v>
      </c>
      <c r="W2101" s="2">
        <v>20</v>
      </c>
      <c r="X2101" s="2" t="str">
        <f>IF(DatosLimpios[[#This Row],[Incident Resolution Time (in Hours)]]&gt;50,"Tardia",IF(DatosLimpios[[#This Row],[Incident Resolution Time (in Hours)]]&gt;20,"Media","Rapida" ))</f>
        <v>Rapida</v>
      </c>
    </row>
    <row r="2102" spans="1:24" x14ac:dyDescent="0.25">
      <c r="A2102" s="2">
        <v>2116</v>
      </c>
      <c r="B2102" s="3" t="s">
        <v>71</v>
      </c>
      <c r="C21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02" s="1" t="str">
        <f>IFERROR(VLOOKUP(DatosLimpios[[#This Row],[Paises]], TablaRegiones[],2,FALSE), "Otra")</f>
        <v>Asia</v>
      </c>
      <c r="E2102" s="2">
        <v>2017</v>
      </c>
      <c r="F2102" s="3" t="s">
        <v>63</v>
      </c>
      <c r="G2102" s="2">
        <f xml:space="preserve"> 2025 -DatosLimpios[[#This Row],[Year]]</f>
        <v>8</v>
      </c>
      <c r="H2102" s="1" t="str">
        <f>IF(TRIM(DatosLimpios[[#This Row],[Attack Type]])="","Unknown",PROPER(TRIM(LOWER(DatosLimpios[[#This Row],[Attack Type]]))))</f>
        <v>Malware</v>
      </c>
      <c r="I2102" s="3" t="s">
        <v>46</v>
      </c>
      <c r="J210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02" s="11">
        <v>976</v>
      </c>
      <c r="L2102" s="11">
        <f>IF(DatosLimpios[[#This Row],[Financial Loss (in Million $) ]]="",0,ABS(DatosLimpios[[#This Row],[Financial Loss (in Million $) ]]))*1000</f>
        <v>976000</v>
      </c>
      <c r="M2102" s="11" t="str">
        <f>IF(DatosLimpios[[#This Row],[Perdida economica UNK]]&gt;4000000,"Alta", IF(DatosLimpios[[#This Row],[Perdida economica UNK]]&gt;100000,"Media", "Baja"))</f>
        <v>Media</v>
      </c>
      <c r="N2102" s="18" t="s">
        <v>2150</v>
      </c>
      <c r="O2102" s="3" t="s">
        <v>36</v>
      </c>
      <c r="P2102" s="2">
        <f>IF(DatosLimpios[[#This Row],[Number of Affected Users]]="six hundred",600,VALUE(DatosLimpios[[#This Row],[Number of Affected Users]]))</f>
        <v>122728</v>
      </c>
      <c r="Q2102" s="2">
        <f>IF(DatosLimpios[[#This Row],[Number of Affected Users]]="six hundred",600,VALUE(DatosLimpios[[#This Row],[Number of Affected Users]]))</f>
        <v>122728</v>
      </c>
      <c r="R2102" s="11">
        <f>DatosLimpios[[#This Row],[Perdida economica UNK]] /DatosLimpios[[#This Row],[Nº de Usuarios Afectados]]</f>
        <v>7.9525454663972361</v>
      </c>
      <c r="S2102" s="11" t="str">
        <f>IF(DatosLimpios[[#This Row],[Perdida $ por Usuario]]&gt;100, "Grave",IF(DatosLimpios[[#This Row],[Perdida $ por Usuario]]&gt;40, "Moderada","Leve"))</f>
        <v>Leve</v>
      </c>
      <c r="T2102" s="1" t="str">
        <f t="shared" si="32"/>
        <v>Unknown</v>
      </c>
      <c r="U2102" s="3" t="s">
        <v>52</v>
      </c>
      <c r="V2102" s="3" t="s">
        <v>31</v>
      </c>
      <c r="W2102" s="2">
        <v>7</v>
      </c>
      <c r="X2102" s="2" t="str">
        <f>IF(DatosLimpios[[#This Row],[Incident Resolution Time (in Hours)]]&gt;50,"Tardia",IF(DatosLimpios[[#This Row],[Incident Resolution Time (in Hours)]]&gt;20,"Media","Rapida" ))</f>
        <v>Rapida</v>
      </c>
    </row>
    <row r="2103" spans="1:24" x14ac:dyDescent="0.25">
      <c r="A2103" s="2">
        <v>2117</v>
      </c>
      <c r="B2103" s="3" t="s">
        <v>71</v>
      </c>
      <c r="C21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03" s="1" t="str">
        <f>IFERROR(VLOOKUP(DatosLimpios[[#This Row],[Paises]], TablaRegiones[],2,FALSE), "Otra")</f>
        <v>Asia</v>
      </c>
      <c r="E2103" s="2">
        <v>2020</v>
      </c>
      <c r="F2103" s="3" t="s">
        <v>39</v>
      </c>
      <c r="G2103" s="2">
        <f xml:space="preserve"> 2025 -DatosLimpios[[#This Row],[Year]]</f>
        <v>5</v>
      </c>
      <c r="H2103" s="1" t="str">
        <f>IF(TRIM(DatosLimpios[[#This Row],[Attack Type]])="","Unknown",PROPER(TRIM(LOWER(DatosLimpios[[#This Row],[Attack Type]]))))</f>
        <v>Ddos</v>
      </c>
      <c r="I2103" s="3" t="s">
        <v>12</v>
      </c>
      <c r="J210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03" s="11">
        <v>3933</v>
      </c>
      <c r="L2103" s="11">
        <f>IF(DatosLimpios[[#This Row],[Financial Loss (in Million $) ]]="",0,ABS(DatosLimpios[[#This Row],[Financial Loss (in Million $) ]]))*1000</f>
        <v>3933000</v>
      </c>
      <c r="M2103" s="11" t="str">
        <f>IF(DatosLimpios[[#This Row],[Perdida economica UNK]]&gt;4000000,"Alta", IF(DatosLimpios[[#This Row],[Perdida economica UNK]]&gt;100000,"Media", "Baja"))</f>
        <v>Media</v>
      </c>
      <c r="N2103" s="18" t="s">
        <v>2151</v>
      </c>
      <c r="O2103" s="3" t="s">
        <v>14</v>
      </c>
      <c r="P2103" s="2">
        <f>IF(DatosLimpios[[#This Row],[Number of Affected Users]]="six hundred",600,VALUE(DatosLimpios[[#This Row],[Number of Affected Users]]))</f>
        <v>267631</v>
      </c>
      <c r="Q2103" s="2">
        <f>IF(DatosLimpios[[#This Row],[Number of Affected Users]]="six hundred",600,VALUE(DatosLimpios[[#This Row],[Number of Affected Users]]))</f>
        <v>267631</v>
      </c>
      <c r="R2103" s="11">
        <f>DatosLimpios[[#This Row],[Perdida economica UNK]] /DatosLimpios[[#This Row],[Nº de Usuarios Afectados]]</f>
        <v>14.695607011145944</v>
      </c>
      <c r="S2103" s="11" t="str">
        <f>IF(DatosLimpios[[#This Row],[Perdida $ por Usuario]]&gt;100, "Grave",IF(DatosLimpios[[#This Row],[Perdida $ por Usuario]]&gt;40, "Moderada","Leve"))</f>
        <v>Leve</v>
      </c>
      <c r="T2103" s="1" t="str">
        <f t="shared" si="32"/>
        <v>Hacker Group</v>
      </c>
      <c r="U2103" s="3" t="s">
        <v>52</v>
      </c>
      <c r="V2103" s="3" t="s">
        <v>31</v>
      </c>
      <c r="W2103" s="2">
        <v>12</v>
      </c>
      <c r="X2103" s="2" t="str">
        <f>IF(DatosLimpios[[#This Row],[Incident Resolution Time (in Hours)]]&gt;50,"Tardia",IF(DatosLimpios[[#This Row],[Incident Resolution Time (in Hours)]]&gt;20,"Media","Rapida" ))</f>
        <v>Rapida</v>
      </c>
    </row>
    <row r="2104" spans="1:24" x14ac:dyDescent="0.25">
      <c r="A2104" s="2">
        <v>2118</v>
      </c>
      <c r="B2104" s="3" t="s">
        <v>41</v>
      </c>
      <c r="C21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04" s="1" t="str">
        <f>IFERROR(VLOOKUP(DatosLimpios[[#This Row],[Paises]], TablaRegiones[],2,FALSE), "Otra")</f>
        <v>Europa</v>
      </c>
      <c r="E2104" s="2">
        <v>2019</v>
      </c>
      <c r="F2104" s="3" t="s">
        <v>42</v>
      </c>
      <c r="G2104" s="2">
        <f xml:space="preserve"> 2025 -DatosLimpios[[#This Row],[Year]]</f>
        <v>6</v>
      </c>
      <c r="H2104" s="1" t="str">
        <f>IF(TRIM(DatosLimpios[[#This Row],[Attack Type]])="","Unknown",PROPER(TRIM(LOWER(DatosLimpios[[#This Row],[Attack Type]]))))</f>
        <v>Sql Injection</v>
      </c>
      <c r="I2104" s="3" t="s">
        <v>18</v>
      </c>
      <c r="J210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04" s="11">
        <v>387</v>
      </c>
      <c r="L2104" s="11">
        <f>IF(DatosLimpios[[#This Row],[Financial Loss (in Million $) ]]="",0,ABS(DatosLimpios[[#This Row],[Financial Loss (in Million $) ]]))*1000</f>
        <v>387000</v>
      </c>
      <c r="M2104" s="11" t="str">
        <f>IF(DatosLimpios[[#This Row],[Perdida economica UNK]]&gt;4000000,"Alta", IF(DatosLimpios[[#This Row],[Perdida economica UNK]]&gt;100000,"Media", "Baja"))</f>
        <v>Media</v>
      </c>
      <c r="N2104" s="18" t="s">
        <v>2152</v>
      </c>
      <c r="O2104" s="3" t="s">
        <v>33</v>
      </c>
      <c r="P2104" s="2">
        <f>IF(DatosLimpios[[#This Row],[Number of Affected Users]]="six hundred",600,VALUE(DatosLimpios[[#This Row],[Number of Affected Users]]))</f>
        <v>755230</v>
      </c>
      <c r="Q2104" s="2">
        <f>IF(DatosLimpios[[#This Row],[Number of Affected Users]]="six hundred",600,VALUE(DatosLimpios[[#This Row],[Number of Affected Users]]))</f>
        <v>755230</v>
      </c>
      <c r="R2104" s="11">
        <f>DatosLimpios[[#This Row],[Perdida economica UNK]] /DatosLimpios[[#This Row],[Nº de Usuarios Afectados]]</f>
        <v>0.51242667796565289</v>
      </c>
      <c r="S2104" s="11" t="str">
        <f>IF(DatosLimpios[[#This Row],[Perdida $ por Usuario]]&gt;100, "Grave",IF(DatosLimpios[[#This Row],[Perdida $ por Usuario]]&gt;40, "Moderada","Leve"))</f>
        <v>Leve</v>
      </c>
      <c r="T2104" s="1" t="str">
        <f t="shared" ref="T2104:T2167" si="33">IF(O2104="","Unknown",O2104)</f>
        <v>Insider</v>
      </c>
      <c r="U2104" s="3" t="s">
        <v>25</v>
      </c>
      <c r="V2104" s="3" t="s">
        <v>31</v>
      </c>
      <c r="W2104" s="2">
        <v>31</v>
      </c>
      <c r="X2104" s="2" t="str">
        <f>IF(DatosLimpios[[#This Row],[Incident Resolution Time (in Hours)]]&gt;50,"Tardia",IF(DatosLimpios[[#This Row],[Incident Resolution Time (in Hours)]]&gt;20,"Media","Rapida" ))</f>
        <v>Media</v>
      </c>
    </row>
    <row r="2105" spans="1:24" x14ac:dyDescent="0.25">
      <c r="A2105" s="2">
        <v>2119</v>
      </c>
      <c r="B2105" s="3" t="s">
        <v>41</v>
      </c>
      <c r="C21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05" s="1" t="str">
        <f>IFERROR(VLOOKUP(DatosLimpios[[#This Row],[Paises]], TablaRegiones[],2,FALSE), "Otra")</f>
        <v>Europa</v>
      </c>
      <c r="E2105" s="2">
        <v>2018</v>
      </c>
      <c r="F2105" s="3" t="s">
        <v>63</v>
      </c>
      <c r="G2105" s="2">
        <f xml:space="preserve"> 2025 -DatosLimpios[[#This Row],[Year]]</f>
        <v>7</v>
      </c>
      <c r="H2105" s="1" t="str">
        <f>IF(TRIM(DatosLimpios[[#This Row],[Attack Type]])="","Unknown",PROPER(TRIM(LOWER(DatosLimpios[[#This Row],[Attack Type]]))))</f>
        <v>Malware</v>
      </c>
      <c r="I2105" s="3" t="s">
        <v>18</v>
      </c>
      <c r="J210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05" s="11">
        <v>8037</v>
      </c>
      <c r="L2105" s="11">
        <f>IF(DatosLimpios[[#This Row],[Financial Loss (in Million $) ]]="",0,ABS(DatosLimpios[[#This Row],[Financial Loss (in Million $) ]]))*1000</f>
        <v>8037000</v>
      </c>
      <c r="M2105" s="11" t="str">
        <f>IF(DatosLimpios[[#This Row],[Perdida economica UNK]]&gt;4000000,"Alta", IF(DatosLimpios[[#This Row],[Perdida economica UNK]]&gt;100000,"Media", "Baja"))</f>
        <v>Alta</v>
      </c>
      <c r="N2105" s="18" t="s">
        <v>2153</v>
      </c>
      <c r="O2105" s="3" t="s">
        <v>36</v>
      </c>
      <c r="P2105" s="2">
        <f>IF(DatosLimpios[[#This Row],[Number of Affected Users]]="six hundred",600,VALUE(DatosLimpios[[#This Row],[Number of Affected Users]]))</f>
        <v>339119</v>
      </c>
      <c r="Q2105" s="2">
        <f>IF(DatosLimpios[[#This Row],[Number of Affected Users]]="six hundred",600,VALUE(DatosLimpios[[#This Row],[Number of Affected Users]]))</f>
        <v>339119</v>
      </c>
      <c r="R2105" s="11">
        <f>DatosLimpios[[#This Row],[Perdida economica UNK]] /DatosLimpios[[#This Row],[Nº de Usuarios Afectados]]</f>
        <v>23.699645257269573</v>
      </c>
      <c r="S2105" s="11" t="str">
        <f>IF(DatosLimpios[[#This Row],[Perdida $ por Usuario]]&gt;100, "Grave",IF(DatosLimpios[[#This Row],[Perdida $ por Usuario]]&gt;40, "Moderada","Leve"))</f>
        <v>Leve</v>
      </c>
      <c r="T2105" s="1" t="str">
        <f t="shared" si="33"/>
        <v>Unknown</v>
      </c>
      <c r="U2105" s="3" t="s">
        <v>15</v>
      </c>
      <c r="V2105" s="3" t="s">
        <v>57</v>
      </c>
      <c r="W2105" s="2">
        <v>29</v>
      </c>
      <c r="X2105" s="2" t="str">
        <f>IF(DatosLimpios[[#This Row],[Incident Resolution Time (in Hours)]]&gt;50,"Tardia",IF(DatosLimpios[[#This Row],[Incident Resolution Time (in Hours)]]&gt;20,"Media","Rapida" ))</f>
        <v>Media</v>
      </c>
    </row>
    <row r="2106" spans="1:24" x14ac:dyDescent="0.25">
      <c r="A2106" s="2">
        <v>2120</v>
      </c>
      <c r="B2106" s="3" t="s">
        <v>41</v>
      </c>
      <c r="C21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06" s="1" t="str">
        <f>IFERROR(VLOOKUP(DatosLimpios[[#This Row],[Paises]], TablaRegiones[],2,FALSE), "Otra")</f>
        <v>Europa</v>
      </c>
      <c r="E2106" s="2">
        <v>2015</v>
      </c>
      <c r="F2106" s="3" t="s">
        <v>42</v>
      </c>
      <c r="G2106" s="2">
        <f xml:space="preserve"> 2025 -DatosLimpios[[#This Row],[Year]]</f>
        <v>10</v>
      </c>
      <c r="H2106" s="1" t="str">
        <f>IF(TRIM(DatosLimpios[[#This Row],[Attack Type]])="","Unknown",PROPER(TRIM(LOWER(DatosLimpios[[#This Row],[Attack Type]]))))</f>
        <v>Sql Injection</v>
      </c>
      <c r="I2106" s="3" t="s">
        <v>69</v>
      </c>
      <c r="J210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06" s="11">
        <v>1472</v>
      </c>
      <c r="L2106" s="11">
        <f>IF(DatosLimpios[[#This Row],[Financial Loss (in Million $) ]]="",0,ABS(DatosLimpios[[#This Row],[Financial Loss (in Million $) ]]))*1000</f>
        <v>1472000</v>
      </c>
      <c r="M2106" s="11" t="str">
        <f>IF(DatosLimpios[[#This Row],[Perdida economica UNK]]&gt;4000000,"Alta", IF(DatosLimpios[[#This Row],[Perdida economica UNK]]&gt;100000,"Media", "Baja"))</f>
        <v>Media</v>
      </c>
      <c r="N2106" s="18" t="s">
        <v>2154</v>
      </c>
      <c r="O2106" s="3" t="s">
        <v>33</v>
      </c>
      <c r="P2106" s="2">
        <f>IF(DatosLimpios[[#This Row],[Number of Affected Users]]="six hundred",600,VALUE(DatosLimpios[[#This Row],[Number of Affected Users]]))</f>
        <v>540718</v>
      </c>
      <c r="Q2106" s="2">
        <f>IF(DatosLimpios[[#This Row],[Number of Affected Users]]="six hundred",600,VALUE(DatosLimpios[[#This Row],[Number of Affected Users]]))</f>
        <v>540718</v>
      </c>
      <c r="R2106" s="11">
        <f>DatosLimpios[[#This Row],[Perdida economica UNK]] /DatosLimpios[[#This Row],[Nº de Usuarios Afectados]]</f>
        <v>2.7223062668525921</v>
      </c>
      <c r="S2106" s="11" t="str">
        <f>IF(DatosLimpios[[#This Row],[Perdida $ por Usuario]]&gt;100, "Grave",IF(DatosLimpios[[#This Row],[Perdida $ por Usuario]]&gt;40, "Moderada","Leve"))</f>
        <v>Leve</v>
      </c>
      <c r="T2106" s="1" t="str">
        <f t="shared" si="33"/>
        <v>Insider</v>
      </c>
      <c r="U2106" s="3" t="s">
        <v>52</v>
      </c>
      <c r="V2106" s="3" t="s">
        <v>31</v>
      </c>
      <c r="W2106" s="2">
        <v>6</v>
      </c>
      <c r="X2106" s="2" t="str">
        <f>IF(DatosLimpios[[#This Row],[Incident Resolution Time (in Hours)]]&gt;50,"Tardia",IF(DatosLimpios[[#This Row],[Incident Resolution Time (in Hours)]]&gt;20,"Media","Rapida" ))</f>
        <v>Rapida</v>
      </c>
    </row>
    <row r="2107" spans="1:24" x14ac:dyDescent="0.25">
      <c r="A2107" s="2">
        <v>2121</v>
      </c>
      <c r="B2107" s="3" t="s">
        <v>41</v>
      </c>
      <c r="C21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07" s="1" t="str">
        <f>IFERROR(VLOOKUP(DatosLimpios[[#This Row],[Paises]], TablaRegiones[],2,FALSE), "Otra")</f>
        <v>Europa</v>
      </c>
      <c r="E2107" s="2">
        <v>2024</v>
      </c>
      <c r="F2107" s="3" t="s">
        <v>39</v>
      </c>
      <c r="G2107" s="2">
        <f xml:space="preserve"> 2025 -DatosLimpios[[#This Row],[Year]]</f>
        <v>1</v>
      </c>
      <c r="H2107" s="1" t="str">
        <f>IF(TRIM(DatosLimpios[[#This Row],[Attack Type]])="","Unknown",PROPER(TRIM(LOWER(DatosLimpios[[#This Row],[Attack Type]]))))</f>
        <v>Ddos</v>
      </c>
      <c r="I2107" s="3" t="s">
        <v>69</v>
      </c>
      <c r="J210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07" s="11">
        <v>8588</v>
      </c>
      <c r="L2107" s="11">
        <f>IF(DatosLimpios[[#This Row],[Financial Loss (in Million $) ]]="",0,ABS(DatosLimpios[[#This Row],[Financial Loss (in Million $) ]]))*1000</f>
        <v>8588000</v>
      </c>
      <c r="M2107" s="11" t="str">
        <f>IF(DatosLimpios[[#This Row],[Perdida economica UNK]]&gt;4000000,"Alta", IF(DatosLimpios[[#This Row],[Perdida economica UNK]]&gt;100000,"Media", "Baja"))</f>
        <v>Alta</v>
      </c>
      <c r="N2107" s="18" t="s">
        <v>2155</v>
      </c>
      <c r="O2107" s="3" t="s">
        <v>36</v>
      </c>
      <c r="P2107" s="2">
        <f>IF(DatosLimpios[[#This Row],[Number of Affected Users]]="six hundred",600,VALUE(DatosLimpios[[#This Row],[Number of Affected Users]]))</f>
        <v>546017</v>
      </c>
      <c r="Q2107" s="2">
        <f>IF(DatosLimpios[[#This Row],[Number of Affected Users]]="six hundred",600,VALUE(DatosLimpios[[#This Row],[Number of Affected Users]]))</f>
        <v>546017</v>
      </c>
      <c r="R2107" s="11">
        <f>DatosLimpios[[#This Row],[Perdida economica UNK]] /DatosLimpios[[#This Row],[Nº de Usuarios Afectados]]</f>
        <v>15.728448015354834</v>
      </c>
      <c r="S2107" s="11" t="str">
        <f>IF(DatosLimpios[[#This Row],[Perdida $ por Usuario]]&gt;100, "Grave",IF(DatosLimpios[[#This Row],[Perdida $ por Usuario]]&gt;40, "Moderada","Leve"))</f>
        <v>Leve</v>
      </c>
      <c r="T2107" s="1" t="str">
        <f t="shared" si="33"/>
        <v>Unknown</v>
      </c>
      <c r="U2107" s="3" t="s">
        <v>34</v>
      </c>
      <c r="V2107" s="3" t="s">
        <v>57</v>
      </c>
      <c r="W2107" s="2">
        <v>14</v>
      </c>
      <c r="X2107" s="2" t="str">
        <f>IF(DatosLimpios[[#This Row],[Incident Resolution Time (in Hours)]]&gt;50,"Tardia",IF(DatosLimpios[[#This Row],[Incident Resolution Time (in Hours)]]&gt;20,"Media","Rapida" ))</f>
        <v>Rapida</v>
      </c>
    </row>
    <row r="2108" spans="1:24" x14ac:dyDescent="0.25">
      <c r="A2108" s="2">
        <v>2122</v>
      </c>
      <c r="B2108" s="3" t="s">
        <v>45</v>
      </c>
      <c r="C21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08" s="1" t="str">
        <f>IFERROR(VLOOKUP(DatosLimpios[[#This Row],[Paises]], TablaRegiones[],2,FALSE), "Otra")</f>
        <v>Asia</v>
      </c>
      <c r="E2108" s="2">
        <v>2024</v>
      </c>
      <c r="F2108" s="3" t="s">
        <v>42</v>
      </c>
      <c r="G2108" s="2">
        <f xml:space="preserve"> 2025 -DatosLimpios[[#This Row],[Year]]</f>
        <v>1</v>
      </c>
      <c r="H2108" s="1" t="str">
        <f>IF(TRIM(DatosLimpios[[#This Row],[Attack Type]])="","Unknown",PROPER(TRIM(LOWER(DatosLimpios[[#This Row],[Attack Type]]))))</f>
        <v>Sql Injection</v>
      </c>
      <c r="I2108" s="3" t="s">
        <v>18</v>
      </c>
      <c r="J210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08" s="11">
        <v>4883</v>
      </c>
      <c r="L2108" s="11">
        <f>IF(DatosLimpios[[#This Row],[Financial Loss (in Million $) ]]="",0,ABS(DatosLimpios[[#This Row],[Financial Loss (in Million $) ]]))*1000</f>
        <v>4883000</v>
      </c>
      <c r="M2108" s="11" t="str">
        <f>IF(DatosLimpios[[#This Row],[Perdida economica UNK]]&gt;4000000,"Alta", IF(DatosLimpios[[#This Row],[Perdida economica UNK]]&gt;100000,"Media", "Baja"))</f>
        <v>Alta</v>
      </c>
      <c r="N2108" s="18" t="s">
        <v>2156</v>
      </c>
      <c r="O2108" s="3" t="s">
        <v>36</v>
      </c>
      <c r="P2108" s="2">
        <f>IF(DatosLimpios[[#This Row],[Number of Affected Users]]="six hundred",600,VALUE(DatosLimpios[[#This Row],[Number of Affected Users]]))</f>
        <v>96083</v>
      </c>
      <c r="Q2108" s="2">
        <f>IF(DatosLimpios[[#This Row],[Number of Affected Users]]="six hundred",600,VALUE(DatosLimpios[[#This Row],[Number of Affected Users]]))</f>
        <v>96083</v>
      </c>
      <c r="R2108" s="11">
        <f>DatosLimpios[[#This Row],[Perdida economica UNK]] /DatosLimpios[[#This Row],[Nº de Usuarios Afectados]]</f>
        <v>50.820644650978842</v>
      </c>
      <c r="S2108" s="11" t="str">
        <f>IF(DatosLimpios[[#This Row],[Perdida $ por Usuario]]&gt;100, "Grave",IF(DatosLimpios[[#This Row],[Perdida $ por Usuario]]&gt;40, "Moderada","Leve"))</f>
        <v>Moderada</v>
      </c>
      <c r="T2108" s="1" t="str">
        <f t="shared" si="33"/>
        <v>Unknown</v>
      </c>
      <c r="U2108" s="3" t="s">
        <v>25</v>
      </c>
      <c r="V2108" s="3" t="s">
        <v>49</v>
      </c>
      <c r="W2108" s="2">
        <v>17</v>
      </c>
      <c r="X2108" s="2" t="str">
        <f>IF(DatosLimpios[[#This Row],[Incident Resolution Time (in Hours)]]&gt;50,"Tardia",IF(DatosLimpios[[#This Row],[Incident Resolution Time (in Hours)]]&gt;20,"Media","Rapida" ))</f>
        <v>Rapida</v>
      </c>
    </row>
    <row r="2109" spans="1:24" x14ac:dyDescent="0.25">
      <c r="A2109" s="2">
        <v>2123</v>
      </c>
      <c r="B2109" s="3" t="s">
        <v>58</v>
      </c>
      <c r="C21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109" s="1" t="str">
        <f>IFERROR(VLOOKUP(DatosLimpios[[#This Row],[Paises]], TablaRegiones[],2,FALSE), "Otra")</f>
        <v>Oceanía</v>
      </c>
      <c r="E2109" s="2">
        <v>2019</v>
      </c>
      <c r="F2109" s="3" t="s">
        <v>22</v>
      </c>
      <c r="G2109" s="2">
        <f xml:space="preserve"> 2025 -DatosLimpios[[#This Row],[Year]]</f>
        <v>6</v>
      </c>
      <c r="H2109" s="1" t="str">
        <f>IF(TRIM(DatosLimpios[[#This Row],[Attack Type]])="","Unknown",PROPER(TRIM(LOWER(DatosLimpios[[#This Row],[Attack Type]]))))</f>
        <v>Man-In-The-Middle</v>
      </c>
      <c r="I2109" s="3" t="s">
        <v>18</v>
      </c>
      <c r="J210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09" s="11">
        <v>6004</v>
      </c>
      <c r="L2109" s="11">
        <f>IF(DatosLimpios[[#This Row],[Financial Loss (in Million $) ]]="",0,ABS(DatosLimpios[[#This Row],[Financial Loss (in Million $) ]]))*1000</f>
        <v>6004000</v>
      </c>
      <c r="M2109" s="11" t="str">
        <f>IF(DatosLimpios[[#This Row],[Perdida economica UNK]]&gt;4000000,"Alta", IF(DatosLimpios[[#This Row],[Perdida economica UNK]]&gt;100000,"Media", "Baja"))</f>
        <v>Alta</v>
      </c>
      <c r="N2109" s="18" t="s">
        <v>2157</v>
      </c>
      <c r="O2109" s="3" t="s">
        <v>29</v>
      </c>
      <c r="P2109" s="2">
        <f>IF(DatosLimpios[[#This Row],[Number of Affected Users]]="six hundred",600,VALUE(DatosLimpios[[#This Row],[Number of Affected Users]]))</f>
        <v>366318</v>
      </c>
      <c r="Q2109" s="2">
        <f>IF(DatosLimpios[[#This Row],[Number of Affected Users]]="six hundred",600,VALUE(DatosLimpios[[#This Row],[Number of Affected Users]]))</f>
        <v>366318</v>
      </c>
      <c r="R2109" s="11">
        <f>DatosLimpios[[#This Row],[Perdida economica UNK]] /DatosLimpios[[#This Row],[Nº de Usuarios Afectados]]</f>
        <v>16.390130979094668</v>
      </c>
      <c r="S2109" s="11" t="str">
        <f>IF(DatosLimpios[[#This Row],[Perdida $ por Usuario]]&gt;100, "Grave",IF(DatosLimpios[[#This Row],[Perdida $ por Usuario]]&gt;40, "Moderada","Leve"))</f>
        <v>Leve</v>
      </c>
      <c r="T2109" s="1" t="str">
        <f t="shared" si="33"/>
        <v>Nation-state</v>
      </c>
      <c r="U2109" s="3" t="s">
        <v>15</v>
      </c>
      <c r="V2109" s="3" t="s">
        <v>16</v>
      </c>
      <c r="W2109" s="2">
        <v>35</v>
      </c>
      <c r="X2109" s="2" t="str">
        <f>IF(DatosLimpios[[#This Row],[Incident Resolution Time (in Hours)]]&gt;50,"Tardia",IF(DatosLimpios[[#This Row],[Incident Resolution Time (in Hours)]]&gt;20,"Media","Rapida" ))</f>
        <v>Media</v>
      </c>
    </row>
    <row r="2110" spans="1:24" x14ac:dyDescent="0.25">
      <c r="A2110" s="2">
        <v>2124</v>
      </c>
      <c r="B2110" s="3" t="s">
        <v>10</v>
      </c>
      <c r="C21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110" s="1" t="str">
        <f>IFERROR(VLOOKUP(DatosLimpios[[#This Row],[Paises]], TablaRegiones[],2,FALSE), "Otra")</f>
        <v>Asia</v>
      </c>
      <c r="E2110" s="2">
        <v>2017</v>
      </c>
      <c r="F2110" s="3" t="s">
        <v>63</v>
      </c>
      <c r="G2110" s="2">
        <f xml:space="preserve"> 2025 -DatosLimpios[[#This Row],[Year]]</f>
        <v>8</v>
      </c>
      <c r="H2110" s="1" t="str">
        <f>IF(TRIM(DatosLimpios[[#This Row],[Attack Type]])="","Unknown",PROPER(TRIM(LOWER(DatosLimpios[[#This Row],[Attack Type]]))))</f>
        <v>Malware</v>
      </c>
      <c r="I2110" s="3" t="s">
        <v>23</v>
      </c>
      <c r="J211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10" s="11">
        <v>8698</v>
      </c>
      <c r="L2110" s="11">
        <f>IF(DatosLimpios[[#This Row],[Financial Loss (in Million $) ]]="",0,ABS(DatosLimpios[[#This Row],[Financial Loss (in Million $) ]]))*1000</f>
        <v>8698000</v>
      </c>
      <c r="M2110" s="11" t="str">
        <f>IF(DatosLimpios[[#This Row],[Perdida economica UNK]]&gt;4000000,"Alta", IF(DatosLimpios[[#This Row],[Perdida economica UNK]]&gt;100000,"Media", "Baja"))</f>
        <v>Alta</v>
      </c>
      <c r="N2110" s="18" t="s">
        <v>2158</v>
      </c>
      <c r="O2110" s="3" t="s">
        <v>29</v>
      </c>
      <c r="P2110" s="2">
        <f>IF(DatosLimpios[[#This Row],[Number of Affected Users]]="six hundred",600,VALUE(DatosLimpios[[#This Row],[Number of Affected Users]]))</f>
        <v>510454</v>
      </c>
      <c r="Q2110" s="2">
        <f>IF(DatosLimpios[[#This Row],[Number of Affected Users]]="six hundred",600,VALUE(DatosLimpios[[#This Row],[Number of Affected Users]]))</f>
        <v>510454</v>
      </c>
      <c r="R2110" s="11">
        <f>DatosLimpios[[#This Row],[Perdida economica UNK]] /DatosLimpios[[#This Row],[Nº de Usuarios Afectados]]</f>
        <v>17.039733257061361</v>
      </c>
      <c r="S2110" s="11" t="str">
        <f>IF(DatosLimpios[[#This Row],[Perdida $ por Usuario]]&gt;100, "Grave",IF(DatosLimpios[[#This Row],[Perdida $ por Usuario]]&gt;40, "Moderada","Leve"))</f>
        <v>Leve</v>
      </c>
      <c r="T2110" s="1" t="str">
        <f t="shared" si="33"/>
        <v>Nation-state</v>
      </c>
      <c r="U2110" s="3" t="s">
        <v>52</v>
      </c>
      <c r="V2110" s="3" t="s">
        <v>16</v>
      </c>
      <c r="W2110" s="2">
        <v>18</v>
      </c>
      <c r="X2110" s="2" t="str">
        <f>IF(DatosLimpios[[#This Row],[Incident Resolution Time (in Hours)]]&gt;50,"Tardia",IF(DatosLimpios[[#This Row],[Incident Resolution Time (in Hours)]]&gt;20,"Media","Rapida" ))</f>
        <v>Rapida</v>
      </c>
    </row>
    <row r="2111" spans="1:24" x14ac:dyDescent="0.25">
      <c r="A2111" s="2">
        <v>2125</v>
      </c>
      <c r="B2111" s="3" t="s">
        <v>32</v>
      </c>
      <c r="C21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11" s="1" t="str">
        <f>IFERROR(VLOOKUP(DatosLimpios[[#This Row],[Paises]], TablaRegiones[],2,FALSE), "Otra")</f>
        <v>Europa</v>
      </c>
      <c r="E2111" s="2">
        <v>2023</v>
      </c>
      <c r="F2111" s="3" t="s">
        <v>50</v>
      </c>
      <c r="G2111" s="2">
        <f xml:space="preserve"> 2025 -DatosLimpios[[#This Row],[Year]]</f>
        <v>2</v>
      </c>
      <c r="H2111" s="1" t="str">
        <f>IF(TRIM(DatosLimpios[[#This Row],[Attack Type]])="","Unknown",PROPER(TRIM(LOWER(DatosLimpios[[#This Row],[Attack Type]]))))</f>
        <v>Phishing</v>
      </c>
      <c r="I2111" s="3" t="s">
        <v>69</v>
      </c>
      <c r="J211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11" s="11">
        <v>1262</v>
      </c>
      <c r="L2111" s="11">
        <f>IF(DatosLimpios[[#This Row],[Financial Loss (in Million $) ]]="",0,ABS(DatosLimpios[[#This Row],[Financial Loss (in Million $) ]]))*1000</f>
        <v>1262000</v>
      </c>
      <c r="M2111" s="11" t="str">
        <f>IF(DatosLimpios[[#This Row],[Perdida economica UNK]]&gt;4000000,"Alta", IF(DatosLimpios[[#This Row],[Perdida economica UNK]]&gt;100000,"Media", "Baja"))</f>
        <v>Media</v>
      </c>
      <c r="N2111" s="18" t="s">
        <v>2159</v>
      </c>
      <c r="O2111" s="3" t="s">
        <v>29</v>
      </c>
      <c r="P2111" s="2">
        <f>IF(DatosLimpios[[#This Row],[Number of Affected Users]]="six hundred",600,VALUE(DatosLimpios[[#This Row],[Number of Affected Users]]))</f>
        <v>68551</v>
      </c>
      <c r="Q2111" s="2">
        <f>IF(DatosLimpios[[#This Row],[Number of Affected Users]]="six hundred",600,VALUE(DatosLimpios[[#This Row],[Number of Affected Users]]))</f>
        <v>68551</v>
      </c>
      <c r="R2111" s="11">
        <f>DatosLimpios[[#This Row],[Perdida economica UNK]] /DatosLimpios[[#This Row],[Nº de Usuarios Afectados]]</f>
        <v>18.409651208589224</v>
      </c>
      <c r="S2111" s="11" t="str">
        <f>IF(DatosLimpios[[#This Row],[Perdida $ por Usuario]]&gt;100, "Grave",IF(DatosLimpios[[#This Row],[Perdida $ por Usuario]]&gt;40, "Moderada","Leve"))</f>
        <v>Leve</v>
      </c>
      <c r="T2111" s="1" t="str">
        <f t="shared" si="33"/>
        <v>Nation-state</v>
      </c>
      <c r="U2111" s="3" t="s">
        <v>25</v>
      </c>
      <c r="V2111" s="3" t="s">
        <v>49</v>
      </c>
      <c r="W2111" s="2">
        <v>55</v>
      </c>
      <c r="X2111" s="2" t="str">
        <f>IF(DatosLimpios[[#This Row],[Incident Resolution Time (in Hours)]]&gt;50,"Tardia",IF(DatosLimpios[[#This Row],[Incident Resolution Time (in Hours)]]&gt;20,"Media","Rapida" ))</f>
        <v>Tardia</v>
      </c>
    </row>
    <row r="2112" spans="1:24" x14ac:dyDescent="0.25">
      <c r="A2112" s="2">
        <v>2126</v>
      </c>
      <c r="B2112" s="3" t="s">
        <v>60</v>
      </c>
      <c r="C21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112" s="1" t="str">
        <f>IFERROR(VLOOKUP(DatosLimpios[[#This Row],[Paises]], TablaRegiones[],2,FALSE), "Otra")</f>
        <v>Asia</v>
      </c>
      <c r="E2112" s="2">
        <v>2024</v>
      </c>
      <c r="F2112" s="3" t="s">
        <v>17</v>
      </c>
      <c r="G2112" s="2">
        <f xml:space="preserve"> 2025 -DatosLimpios[[#This Row],[Year]]</f>
        <v>1</v>
      </c>
      <c r="H2112" s="1" t="str">
        <f>IF(TRIM(DatosLimpios[[#This Row],[Attack Type]])="","Unknown",PROPER(TRIM(LOWER(DatosLimpios[[#This Row],[Attack Type]]))))</f>
        <v>Ransomware</v>
      </c>
      <c r="I2112" s="3" t="s">
        <v>47</v>
      </c>
      <c r="J211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112" s="11">
        <v>6374</v>
      </c>
      <c r="L2112" s="11">
        <f>IF(DatosLimpios[[#This Row],[Financial Loss (in Million $) ]]="",0,ABS(DatosLimpios[[#This Row],[Financial Loss (in Million $) ]]))*1000</f>
        <v>6374000</v>
      </c>
      <c r="M2112" s="11" t="str">
        <f>IF(DatosLimpios[[#This Row],[Perdida economica UNK]]&gt;4000000,"Alta", IF(DatosLimpios[[#This Row],[Perdida economica UNK]]&gt;100000,"Media", "Baja"))</f>
        <v>Alta</v>
      </c>
      <c r="N2112" s="18" t="s">
        <v>2160</v>
      </c>
      <c r="O2112" s="3" t="s">
        <v>33</v>
      </c>
      <c r="P2112" s="2">
        <f>IF(DatosLimpios[[#This Row],[Number of Affected Users]]="six hundred",600,VALUE(DatosLimpios[[#This Row],[Number of Affected Users]]))</f>
        <v>83374</v>
      </c>
      <c r="Q2112" s="2">
        <f>IF(DatosLimpios[[#This Row],[Number of Affected Users]]="six hundred",600,VALUE(DatosLimpios[[#This Row],[Number of Affected Users]]))</f>
        <v>83374</v>
      </c>
      <c r="R2112" s="11">
        <f>DatosLimpios[[#This Row],[Perdida economica UNK]] /DatosLimpios[[#This Row],[Nº de Usuarios Afectados]]</f>
        <v>76.450692062273617</v>
      </c>
      <c r="S2112" s="11" t="str">
        <f>IF(DatosLimpios[[#This Row],[Perdida $ por Usuario]]&gt;100, "Grave",IF(DatosLimpios[[#This Row],[Perdida $ por Usuario]]&gt;40, "Moderada","Leve"))</f>
        <v>Moderada</v>
      </c>
      <c r="T2112" s="1" t="str">
        <f t="shared" si="33"/>
        <v>Insider</v>
      </c>
      <c r="U2112" s="3" t="s">
        <v>52</v>
      </c>
      <c r="V2112" s="3" t="s">
        <v>16</v>
      </c>
      <c r="W2112" s="2">
        <v>45</v>
      </c>
      <c r="X2112" s="2" t="str">
        <f>IF(DatosLimpios[[#This Row],[Incident Resolution Time (in Hours)]]&gt;50,"Tardia",IF(DatosLimpios[[#This Row],[Incident Resolution Time (in Hours)]]&gt;20,"Media","Rapida" ))</f>
        <v>Media</v>
      </c>
    </row>
    <row r="2113" spans="1:24" x14ac:dyDescent="0.25">
      <c r="A2113" s="2">
        <v>2127</v>
      </c>
      <c r="B2113" s="3" t="s">
        <v>87</v>
      </c>
      <c r="C21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113" s="1" t="str">
        <f>IFERROR(VLOOKUP(DatosLimpios[[#This Row],[Paises]], TablaRegiones[],2,FALSE), "Otra")</f>
        <v>América</v>
      </c>
      <c r="E2113" s="2">
        <v>2016</v>
      </c>
      <c r="F2113" s="3" t="s">
        <v>22</v>
      </c>
      <c r="G2113" s="2">
        <f xml:space="preserve"> 2025 -DatosLimpios[[#This Row],[Year]]</f>
        <v>9</v>
      </c>
      <c r="H2113" s="1" t="str">
        <f>IF(TRIM(DatosLimpios[[#This Row],[Attack Type]])="","Unknown",PROPER(TRIM(LOWER(DatosLimpios[[#This Row],[Attack Type]]))))</f>
        <v>Man-In-The-Middle</v>
      </c>
      <c r="I2113" s="3" t="s">
        <v>46</v>
      </c>
      <c r="J211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13" s="11">
        <v>2044</v>
      </c>
      <c r="L2113" s="11">
        <f>IF(DatosLimpios[[#This Row],[Financial Loss (in Million $) ]]="",0,ABS(DatosLimpios[[#This Row],[Financial Loss (in Million $) ]]))*1000</f>
        <v>2044000</v>
      </c>
      <c r="M2113" s="11" t="str">
        <f>IF(DatosLimpios[[#This Row],[Perdida economica UNK]]&gt;4000000,"Alta", IF(DatosLimpios[[#This Row],[Perdida economica UNK]]&gt;100000,"Media", "Baja"))</f>
        <v>Media</v>
      </c>
      <c r="N2113" s="18" t="s">
        <v>2161</v>
      </c>
      <c r="O2113" s="3" t="s">
        <v>29</v>
      </c>
      <c r="P2113" s="2">
        <f>IF(DatosLimpios[[#This Row],[Number of Affected Users]]="six hundred",600,VALUE(DatosLimpios[[#This Row],[Number of Affected Users]]))</f>
        <v>981595</v>
      </c>
      <c r="Q2113" s="2">
        <f>IF(DatosLimpios[[#This Row],[Number of Affected Users]]="six hundred",600,VALUE(DatosLimpios[[#This Row],[Number of Affected Users]]))</f>
        <v>981595</v>
      </c>
      <c r="R2113" s="11">
        <f>DatosLimpios[[#This Row],[Perdida economica UNK]] /DatosLimpios[[#This Row],[Nº de Usuarios Afectados]]</f>
        <v>2.0823251952179871</v>
      </c>
      <c r="S2113" s="11" t="str">
        <f>IF(DatosLimpios[[#This Row],[Perdida $ por Usuario]]&gt;100, "Grave",IF(DatosLimpios[[#This Row],[Perdida $ por Usuario]]&gt;40, "Moderada","Leve"))</f>
        <v>Leve</v>
      </c>
      <c r="T2113" s="1" t="str">
        <f t="shared" si="33"/>
        <v>Nation-state</v>
      </c>
      <c r="U2113" s="3" t="s">
        <v>25</v>
      </c>
      <c r="V2113" s="3" t="s">
        <v>57</v>
      </c>
      <c r="W2113" s="2">
        <v>56</v>
      </c>
      <c r="X2113" s="2" t="str">
        <f>IF(DatosLimpios[[#This Row],[Incident Resolution Time (in Hours)]]&gt;50,"Tardia",IF(DatosLimpios[[#This Row],[Incident Resolution Time (in Hours)]]&gt;20,"Media","Rapida" ))</f>
        <v>Tardia</v>
      </c>
    </row>
    <row r="2114" spans="1:24" x14ac:dyDescent="0.25">
      <c r="A2114" s="2">
        <v>2128</v>
      </c>
      <c r="B2114" s="3" t="s">
        <v>41</v>
      </c>
      <c r="C21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14" s="1" t="str">
        <f>IFERROR(VLOOKUP(DatosLimpios[[#This Row],[Paises]], TablaRegiones[],2,FALSE), "Otra")</f>
        <v>Europa</v>
      </c>
      <c r="E2114" s="2">
        <v>2020</v>
      </c>
      <c r="F2114" s="3" t="s">
        <v>50</v>
      </c>
      <c r="G2114" s="2">
        <f xml:space="preserve"> 2025 -DatosLimpios[[#This Row],[Year]]</f>
        <v>5</v>
      </c>
      <c r="H2114" s="1" t="str">
        <f>IF(TRIM(DatosLimpios[[#This Row],[Attack Type]])="","Unknown",PROPER(TRIM(LOWER(DatosLimpios[[#This Row],[Attack Type]]))))</f>
        <v>Phishing</v>
      </c>
      <c r="I2114" s="3" t="s">
        <v>46</v>
      </c>
      <c r="J211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14" s="11">
        <v>1338</v>
      </c>
      <c r="L2114" s="11">
        <f>IF(DatosLimpios[[#This Row],[Financial Loss (in Million $) ]]="",0,ABS(DatosLimpios[[#This Row],[Financial Loss (in Million $) ]]))*1000</f>
        <v>1338000</v>
      </c>
      <c r="M2114" s="11" t="str">
        <f>IF(DatosLimpios[[#This Row],[Perdida economica UNK]]&gt;4000000,"Alta", IF(DatosLimpios[[#This Row],[Perdida economica UNK]]&gt;100000,"Media", "Baja"))</f>
        <v>Media</v>
      </c>
      <c r="N2114" s="18" t="s">
        <v>2162</v>
      </c>
      <c r="O2114" s="3" t="s">
        <v>36</v>
      </c>
      <c r="P2114" s="2">
        <f>IF(DatosLimpios[[#This Row],[Number of Affected Users]]="six hundred",600,VALUE(DatosLimpios[[#This Row],[Number of Affected Users]]))</f>
        <v>934436</v>
      </c>
      <c r="Q2114" s="2">
        <f>IF(DatosLimpios[[#This Row],[Number of Affected Users]]="six hundred",600,VALUE(DatosLimpios[[#This Row],[Number of Affected Users]]))</f>
        <v>934436</v>
      </c>
      <c r="R2114" s="11">
        <f>DatosLimpios[[#This Row],[Perdida economica UNK]] /DatosLimpios[[#This Row],[Nº de Usuarios Afectados]]</f>
        <v>1.4318797649063177</v>
      </c>
      <c r="S2114" s="11" t="str">
        <f>IF(DatosLimpios[[#This Row],[Perdida $ por Usuario]]&gt;100, "Grave",IF(DatosLimpios[[#This Row],[Perdida $ por Usuario]]&gt;40, "Moderada","Leve"))</f>
        <v>Leve</v>
      </c>
      <c r="T2114" s="1" t="str">
        <f t="shared" si="33"/>
        <v>Unknown</v>
      </c>
      <c r="U2114" s="3" t="s">
        <v>15</v>
      </c>
      <c r="V2114" s="3" t="s">
        <v>49</v>
      </c>
      <c r="W2114" s="2">
        <v>64</v>
      </c>
      <c r="X2114" s="2" t="str">
        <f>IF(DatosLimpios[[#This Row],[Incident Resolution Time (in Hours)]]&gt;50,"Tardia",IF(DatosLimpios[[#This Row],[Incident Resolution Time (in Hours)]]&gt;20,"Media","Rapida" ))</f>
        <v>Tardia</v>
      </c>
    </row>
    <row r="2115" spans="1:24" x14ac:dyDescent="0.25">
      <c r="A2115" s="2">
        <v>2129</v>
      </c>
      <c r="B2115" s="3" t="s">
        <v>45</v>
      </c>
      <c r="C21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15" s="1" t="str">
        <f>IFERROR(VLOOKUP(DatosLimpios[[#This Row],[Paises]], TablaRegiones[],2,FALSE), "Otra")</f>
        <v>Asia</v>
      </c>
      <c r="E2115" s="2">
        <v>2020</v>
      </c>
      <c r="F2115" s="3" t="s">
        <v>17</v>
      </c>
      <c r="G2115" s="2">
        <f xml:space="preserve"> 2025 -DatosLimpios[[#This Row],[Year]]</f>
        <v>5</v>
      </c>
      <c r="H2115" s="1" t="str">
        <f>IF(TRIM(DatosLimpios[[#This Row],[Attack Type]])="","Unknown",PROPER(TRIM(LOWER(DatosLimpios[[#This Row],[Attack Type]]))))</f>
        <v>Ransomware</v>
      </c>
      <c r="I2115" s="3" t="s">
        <v>47</v>
      </c>
      <c r="J211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115" s="11">
        <v>7948</v>
      </c>
      <c r="L2115" s="11">
        <f>IF(DatosLimpios[[#This Row],[Financial Loss (in Million $) ]]="",0,ABS(DatosLimpios[[#This Row],[Financial Loss (in Million $) ]]))*1000</f>
        <v>7948000</v>
      </c>
      <c r="M2115" s="11" t="str">
        <f>IF(DatosLimpios[[#This Row],[Perdida economica UNK]]&gt;4000000,"Alta", IF(DatosLimpios[[#This Row],[Perdida economica UNK]]&gt;100000,"Media", "Baja"))</f>
        <v>Alta</v>
      </c>
      <c r="N2115" s="18" t="s">
        <v>2163</v>
      </c>
      <c r="O2115" s="3" t="s">
        <v>14</v>
      </c>
      <c r="P2115" s="2">
        <f>IF(DatosLimpios[[#This Row],[Number of Affected Users]]="six hundred",600,VALUE(DatosLimpios[[#This Row],[Number of Affected Users]]))</f>
        <v>461093</v>
      </c>
      <c r="Q2115" s="2">
        <f>IF(DatosLimpios[[#This Row],[Number of Affected Users]]="six hundred",600,VALUE(DatosLimpios[[#This Row],[Number of Affected Users]]))</f>
        <v>461093</v>
      </c>
      <c r="R2115" s="11">
        <f>DatosLimpios[[#This Row],[Perdida economica UNK]] /DatosLimpios[[#This Row],[Nº de Usuarios Afectados]]</f>
        <v>17.237303537464243</v>
      </c>
      <c r="S2115" s="11" t="str">
        <f>IF(DatosLimpios[[#This Row],[Perdida $ por Usuario]]&gt;100, "Grave",IF(DatosLimpios[[#This Row],[Perdida $ por Usuario]]&gt;40, "Moderada","Leve"))</f>
        <v>Leve</v>
      </c>
      <c r="T2115" s="1" t="str">
        <f t="shared" si="33"/>
        <v>Hacker Group</v>
      </c>
      <c r="U2115" s="3" t="s">
        <v>52</v>
      </c>
      <c r="V2115" s="3" t="s">
        <v>49</v>
      </c>
      <c r="W2115" s="2">
        <v>42</v>
      </c>
      <c r="X2115" s="2" t="str">
        <f>IF(DatosLimpios[[#This Row],[Incident Resolution Time (in Hours)]]&gt;50,"Tardia",IF(DatosLimpios[[#This Row],[Incident Resolution Time (in Hours)]]&gt;20,"Media","Rapida" ))</f>
        <v>Media</v>
      </c>
    </row>
    <row r="2116" spans="1:24" x14ac:dyDescent="0.25">
      <c r="A2116" s="2">
        <v>2130</v>
      </c>
      <c r="B2116" s="3" t="s">
        <v>71</v>
      </c>
      <c r="C21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16" s="1" t="str">
        <f>IFERROR(VLOOKUP(DatosLimpios[[#This Row],[Paises]], TablaRegiones[],2,FALSE), "Otra")</f>
        <v>Asia</v>
      </c>
      <c r="E2116" s="2">
        <v>2019</v>
      </c>
      <c r="F2116" s="3" t="s">
        <v>42</v>
      </c>
      <c r="G2116" s="2">
        <f xml:space="preserve"> 2025 -DatosLimpios[[#This Row],[Year]]</f>
        <v>6</v>
      </c>
      <c r="H2116" s="1" t="str">
        <f>IF(TRIM(DatosLimpios[[#This Row],[Attack Type]])="","Unknown",PROPER(TRIM(LOWER(DatosLimpios[[#This Row],[Attack Type]]))))</f>
        <v>Sql Injection</v>
      </c>
      <c r="I2116" s="3" t="s">
        <v>18</v>
      </c>
      <c r="J211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16" s="11">
        <v>8679</v>
      </c>
      <c r="L2116" s="11">
        <f>IF(DatosLimpios[[#This Row],[Financial Loss (in Million $) ]]="",0,ABS(DatosLimpios[[#This Row],[Financial Loss (in Million $) ]]))*1000</f>
        <v>8679000</v>
      </c>
      <c r="M2116" s="11" t="str">
        <f>IF(DatosLimpios[[#This Row],[Perdida economica UNK]]&gt;4000000,"Alta", IF(DatosLimpios[[#This Row],[Perdida economica UNK]]&gt;100000,"Media", "Baja"))</f>
        <v>Alta</v>
      </c>
      <c r="N2116" s="18" t="s">
        <v>2164</v>
      </c>
      <c r="O2116" s="3" t="s">
        <v>29</v>
      </c>
      <c r="P2116" s="2">
        <f>IF(DatosLimpios[[#This Row],[Number of Affected Users]]="six hundred",600,VALUE(DatosLimpios[[#This Row],[Number of Affected Users]]))</f>
        <v>214195</v>
      </c>
      <c r="Q2116" s="2">
        <f>IF(DatosLimpios[[#This Row],[Number of Affected Users]]="six hundred",600,VALUE(DatosLimpios[[#This Row],[Number of Affected Users]]))</f>
        <v>214195</v>
      </c>
      <c r="R2116" s="11">
        <f>DatosLimpios[[#This Row],[Perdida economica UNK]] /DatosLimpios[[#This Row],[Nº de Usuarios Afectados]]</f>
        <v>40.519153108149119</v>
      </c>
      <c r="S2116" s="11" t="str">
        <f>IF(DatosLimpios[[#This Row],[Perdida $ por Usuario]]&gt;100, "Grave",IF(DatosLimpios[[#This Row],[Perdida $ por Usuario]]&gt;40, "Moderada","Leve"))</f>
        <v>Moderada</v>
      </c>
      <c r="T2116" s="1" t="str">
        <f t="shared" si="33"/>
        <v>Nation-state</v>
      </c>
      <c r="U2116" s="3" t="s">
        <v>52</v>
      </c>
      <c r="V2116" s="3" t="s">
        <v>37</v>
      </c>
      <c r="W2116" s="2">
        <v>54</v>
      </c>
      <c r="X2116" s="2" t="str">
        <f>IF(DatosLimpios[[#This Row],[Incident Resolution Time (in Hours)]]&gt;50,"Tardia",IF(DatosLimpios[[#This Row],[Incident Resolution Time (in Hours)]]&gt;20,"Media","Rapida" ))</f>
        <v>Tardia</v>
      </c>
    </row>
    <row r="2117" spans="1:24" x14ac:dyDescent="0.25">
      <c r="A2117" s="2">
        <v>2131</v>
      </c>
      <c r="B2117" s="3" t="s">
        <v>32</v>
      </c>
      <c r="C21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17" s="1" t="str">
        <f>IFERROR(VLOOKUP(DatosLimpios[[#This Row],[Paises]], TablaRegiones[],2,FALSE), "Otra")</f>
        <v>Europa</v>
      </c>
      <c r="E2117" s="2">
        <v>2021</v>
      </c>
      <c r="F2117" s="3" t="s">
        <v>42</v>
      </c>
      <c r="G2117" s="2">
        <f xml:space="preserve"> 2025 -DatosLimpios[[#This Row],[Year]]</f>
        <v>4</v>
      </c>
      <c r="H2117" s="1" t="str">
        <f>IF(TRIM(DatosLimpios[[#This Row],[Attack Type]])="","Unknown",PROPER(TRIM(LOWER(DatosLimpios[[#This Row],[Attack Type]]))))</f>
        <v>Sql Injection</v>
      </c>
      <c r="I2117" s="3" t="s">
        <v>12</v>
      </c>
      <c r="J211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17" s="11">
        <v>1755</v>
      </c>
      <c r="L2117" s="11">
        <f>IF(DatosLimpios[[#This Row],[Financial Loss (in Million $) ]]="",0,ABS(DatosLimpios[[#This Row],[Financial Loss (in Million $) ]]))*1000</f>
        <v>1755000</v>
      </c>
      <c r="M2117" s="11" t="str">
        <f>IF(DatosLimpios[[#This Row],[Perdida economica UNK]]&gt;4000000,"Alta", IF(DatosLimpios[[#This Row],[Perdida economica UNK]]&gt;100000,"Media", "Baja"))</f>
        <v>Media</v>
      </c>
      <c r="N2117" s="18" t="s">
        <v>2165</v>
      </c>
      <c r="O2117" s="3" t="s">
        <v>33</v>
      </c>
      <c r="P2117" s="2">
        <f>IF(DatosLimpios[[#This Row],[Number of Affected Users]]="six hundred",600,VALUE(DatosLimpios[[#This Row],[Number of Affected Users]]))</f>
        <v>519698</v>
      </c>
      <c r="Q2117" s="2">
        <f>IF(DatosLimpios[[#This Row],[Number of Affected Users]]="six hundred",600,VALUE(DatosLimpios[[#This Row],[Number of Affected Users]]))</f>
        <v>519698</v>
      </c>
      <c r="R2117" s="11">
        <f>DatosLimpios[[#This Row],[Perdida economica UNK]] /DatosLimpios[[#This Row],[Nº de Usuarios Afectados]]</f>
        <v>3.3769612351788925</v>
      </c>
      <c r="S2117" s="11" t="str">
        <f>IF(DatosLimpios[[#This Row],[Perdida $ por Usuario]]&gt;100, "Grave",IF(DatosLimpios[[#This Row],[Perdida $ por Usuario]]&gt;40, "Moderada","Leve"))</f>
        <v>Leve</v>
      </c>
      <c r="T2117" s="1" t="str">
        <f t="shared" si="33"/>
        <v>Insider</v>
      </c>
      <c r="U2117" s="3" t="s">
        <v>34</v>
      </c>
      <c r="V2117" s="3" t="s">
        <v>57</v>
      </c>
      <c r="W2117" s="2">
        <v>30</v>
      </c>
      <c r="X2117" s="2" t="str">
        <f>IF(DatosLimpios[[#This Row],[Incident Resolution Time (in Hours)]]&gt;50,"Tardia",IF(DatosLimpios[[#This Row],[Incident Resolution Time (in Hours)]]&gt;20,"Media","Rapida" ))</f>
        <v>Media</v>
      </c>
    </row>
    <row r="2118" spans="1:24" x14ac:dyDescent="0.25">
      <c r="A2118" s="2">
        <v>2132</v>
      </c>
      <c r="B2118" s="3" t="s">
        <v>71</v>
      </c>
      <c r="C21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18" s="1" t="str">
        <f>IFERROR(VLOOKUP(DatosLimpios[[#This Row],[Paises]], TablaRegiones[],2,FALSE), "Otra")</f>
        <v>Asia</v>
      </c>
      <c r="E2118" s="2">
        <v>2017</v>
      </c>
      <c r="F2118" s="3" t="s">
        <v>22</v>
      </c>
      <c r="G2118" s="2">
        <f xml:space="preserve"> 2025 -DatosLimpios[[#This Row],[Year]]</f>
        <v>8</v>
      </c>
      <c r="H2118" s="1" t="str">
        <f>IF(TRIM(DatosLimpios[[#This Row],[Attack Type]])="","Unknown",PROPER(TRIM(LOWER(DatosLimpios[[#This Row],[Attack Type]]))))</f>
        <v>Man-In-The-Middle</v>
      </c>
      <c r="I2118" s="3" t="s">
        <v>47</v>
      </c>
      <c r="J211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118" s="11">
        <v>1671</v>
      </c>
      <c r="L2118" s="11">
        <f>IF(DatosLimpios[[#This Row],[Financial Loss (in Million $) ]]="",0,ABS(DatosLimpios[[#This Row],[Financial Loss (in Million $) ]]))*1000</f>
        <v>1671000</v>
      </c>
      <c r="M2118" s="11" t="str">
        <f>IF(DatosLimpios[[#This Row],[Perdida economica UNK]]&gt;4000000,"Alta", IF(DatosLimpios[[#This Row],[Perdida economica UNK]]&gt;100000,"Media", "Baja"))</f>
        <v>Media</v>
      </c>
      <c r="N2118" s="18" t="s">
        <v>2166</v>
      </c>
      <c r="O2118" s="3" t="s">
        <v>29</v>
      </c>
      <c r="P2118" s="2">
        <f>IF(DatosLimpios[[#This Row],[Number of Affected Users]]="six hundred",600,VALUE(DatosLimpios[[#This Row],[Number of Affected Users]]))</f>
        <v>393738</v>
      </c>
      <c r="Q2118" s="2">
        <f>IF(DatosLimpios[[#This Row],[Number of Affected Users]]="six hundred",600,VALUE(DatosLimpios[[#This Row],[Number of Affected Users]]))</f>
        <v>393738</v>
      </c>
      <c r="R2118" s="11">
        <f>DatosLimpios[[#This Row],[Perdida economica UNK]] /DatosLimpios[[#This Row],[Nº de Usuarios Afectados]]</f>
        <v>4.2439388628986787</v>
      </c>
      <c r="S2118" s="11" t="str">
        <f>IF(DatosLimpios[[#This Row],[Perdida $ por Usuario]]&gt;100, "Grave",IF(DatosLimpios[[#This Row],[Perdida $ por Usuario]]&gt;40, "Moderada","Leve"))</f>
        <v>Leve</v>
      </c>
      <c r="T2118" s="1" t="str">
        <f t="shared" si="33"/>
        <v>Nation-state</v>
      </c>
      <c r="U2118" s="3" t="s">
        <v>52</v>
      </c>
      <c r="V2118" s="3" t="s">
        <v>37</v>
      </c>
      <c r="W2118" s="2">
        <v>69</v>
      </c>
      <c r="X2118" s="2" t="str">
        <f>IF(DatosLimpios[[#This Row],[Incident Resolution Time (in Hours)]]&gt;50,"Tardia",IF(DatosLimpios[[#This Row],[Incident Resolution Time (in Hours)]]&gt;20,"Media","Rapida" ))</f>
        <v>Tardia</v>
      </c>
    </row>
    <row r="2119" spans="1:24" x14ac:dyDescent="0.25">
      <c r="A2119" s="2">
        <v>2133</v>
      </c>
      <c r="B2119" s="3" t="s">
        <v>87</v>
      </c>
      <c r="C21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119" s="1" t="str">
        <f>IFERROR(VLOOKUP(DatosLimpios[[#This Row],[Paises]], TablaRegiones[],2,FALSE), "Otra")</f>
        <v>América</v>
      </c>
      <c r="E2119" s="2">
        <v>2015</v>
      </c>
      <c r="F2119" s="3" t="s">
        <v>39</v>
      </c>
      <c r="G2119" s="2">
        <f xml:space="preserve"> 2025 -DatosLimpios[[#This Row],[Year]]</f>
        <v>10</v>
      </c>
      <c r="H2119" s="1" t="str">
        <f>IF(TRIM(DatosLimpios[[#This Row],[Attack Type]])="","Unknown",PROPER(TRIM(LOWER(DatosLimpios[[#This Row],[Attack Type]]))))</f>
        <v>Ddos</v>
      </c>
      <c r="I2119" s="3" t="s">
        <v>69</v>
      </c>
      <c r="J211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19" s="11">
        <v>4175</v>
      </c>
      <c r="L2119" s="11">
        <f>IF(DatosLimpios[[#This Row],[Financial Loss (in Million $) ]]="",0,ABS(DatosLimpios[[#This Row],[Financial Loss (in Million $) ]]))*1000</f>
        <v>4175000</v>
      </c>
      <c r="M2119" s="11" t="str">
        <f>IF(DatosLimpios[[#This Row],[Perdida economica UNK]]&gt;4000000,"Alta", IF(DatosLimpios[[#This Row],[Perdida economica UNK]]&gt;100000,"Media", "Baja"))</f>
        <v>Alta</v>
      </c>
      <c r="N2119" s="18" t="s">
        <v>2167</v>
      </c>
      <c r="O2119" s="3" t="s">
        <v>36</v>
      </c>
      <c r="P2119" s="2">
        <f>IF(DatosLimpios[[#This Row],[Number of Affected Users]]="six hundred",600,VALUE(DatosLimpios[[#This Row],[Number of Affected Users]]))</f>
        <v>327171</v>
      </c>
      <c r="Q2119" s="2">
        <f>IF(DatosLimpios[[#This Row],[Number of Affected Users]]="six hundred",600,VALUE(DatosLimpios[[#This Row],[Number of Affected Users]]))</f>
        <v>327171</v>
      </c>
      <c r="R2119" s="11">
        <f>DatosLimpios[[#This Row],[Perdida economica UNK]] /DatosLimpios[[#This Row],[Nº de Usuarios Afectados]]</f>
        <v>12.760910960934801</v>
      </c>
      <c r="S2119" s="11" t="str">
        <f>IF(DatosLimpios[[#This Row],[Perdida $ por Usuario]]&gt;100, "Grave",IF(DatosLimpios[[#This Row],[Perdida $ por Usuario]]&gt;40, "Moderada","Leve"))</f>
        <v>Leve</v>
      </c>
      <c r="T2119" s="1" t="str">
        <f t="shared" si="33"/>
        <v>Unknown</v>
      </c>
      <c r="U2119" s="3" t="s">
        <v>15</v>
      </c>
      <c r="V2119" s="3" t="s">
        <v>16</v>
      </c>
      <c r="W2119" s="2">
        <v>41</v>
      </c>
      <c r="X2119" s="2" t="str">
        <f>IF(DatosLimpios[[#This Row],[Incident Resolution Time (in Hours)]]&gt;50,"Tardia",IF(DatosLimpios[[#This Row],[Incident Resolution Time (in Hours)]]&gt;20,"Media","Rapida" ))</f>
        <v>Media</v>
      </c>
    </row>
    <row r="2120" spans="1:24" x14ac:dyDescent="0.25">
      <c r="A2120" s="2">
        <v>2134</v>
      </c>
      <c r="B2120" s="3" t="s">
        <v>71</v>
      </c>
      <c r="C21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20" s="1" t="str">
        <f>IFERROR(VLOOKUP(DatosLimpios[[#This Row],[Paises]], TablaRegiones[],2,FALSE), "Otra")</f>
        <v>Asia</v>
      </c>
      <c r="E2120" s="2">
        <v>2022</v>
      </c>
      <c r="F2120" s="3" t="s">
        <v>39</v>
      </c>
      <c r="G2120" s="2">
        <f xml:space="preserve"> 2025 -DatosLimpios[[#This Row],[Year]]</f>
        <v>3</v>
      </c>
      <c r="H2120" s="1" t="str">
        <f>IF(TRIM(DatosLimpios[[#This Row],[Attack Type]])="","Unknown",PROPER(TRIM(LOWER(DatosLimpios[[#This Row],[Attack Type]]))))</f>
        <v>Ddos</v>
      </c>
      <c r="I2120" s="3" t="s">
        <v>27</v>
      </c>
      <c r="J212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20" s="11">
        <v>9479</v>
      </c>
      <c r="L2120" s="11">
        <f>IF(DatosLimpios[[#This Row],[Financial Loss (in Million $) ]]="",0,ABS(DatosLimpios[[#This Row],[Financial Loss (in Million $) ]]))*1000</f>
        <v>9479000</v>
      </c>
      <c r="M2120" s="11" t="str">
        <f>IF(DatosLimpios[[#This Row],[Perdida economica UNK]]&gt;4000000,"Alta", IF(DatosLimpios[[#This Row],[Perdida economica UNK]]&gt;100000,"Media", "Baja"))</f>
        <v>Alta</v>
      </c>
      <c r="N2120" s="18" t="s">
        <v>2168</v>
      </c>
      <c r="O2120" s="3" t="s">
        <v>29</v>
      </c>
      <c r="P2120" s="2">
        <f>IF(DatosLimpios[[#This Row],[Number of Affected Users]]="six hundred",600,VALUE(DatosLimpios[[#This Row],[Number of Affected Users]]))</f>
        <v>534069</v>
      </c>
      <c r="Q2120" s="2">
        <f>IF(DatosLimpios[[#This Row],[Number of Affected Users]]="six hundred",600,VALUE(DatosLimpios[[#This Row],[Number of Affected Users]]))</f>
        <v>534069</v>
      </c>
      <c r="R2120" s="11">
        <f>DatosLimpios[[#This Row],[Perdida economica UNK]] /DatosLimpios[[#This Row],[Nº de Usuarios Afectados]]</f>
        <v>17.748642965609314</v>
      </c>
      <c r="S2120" s="11" t="str">
        <f>IF(DatosLimpios[[#This Row],[Perdida $ por Usuario]]&gt;100, "Grave",IF(DatosLimpios[[#This Row],[Perdida $ por Usuario]]&gt;40, "Moderada","Leve"))</f>
        <v>Leve</v>
      </c>
      <c r="T2120" s="1" t="str">
        <f t="shared" si="33"/>
        <v>Nation-state</v>
      </c>
      <c r="U2120" s="3" t="s">
        <v>34</v>
      </c>
      <c r="V2120" s="3" t="s">
        <v>37</v>
      </c>
      <c r="W2120" s="2">
        <v>6</v>
      </c>
      <c r="X2120" s="2" t="str">
        <f>IF(DatosLimpios[[#This Row],[Incident Resolution Time (in Hours)]]&gt;50,"Tardia",IF(DatosLimpios[[#This Row],[Incident Resolution Time (in Hours)]]&gt;20,"Media","Rapida" ))</f>
        <v>Rapida</v>
      </c>
    </row>
    <row r="2121" spans="1:24" x14ac:dyDescent="0.25">
      <c r="A2121" s="2">
        <v>2135</v>
      </c>
      <c r="B2121" s="3" t="s">
        <v>41</v>
      </c>
      <c r="C21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21" s="1" t="str">
        <f>IFERROR(VLOOKUP(DatosLimpios[[#This Row],[Paises]], TablaRegiones[],2,FALSE), "Otra")</f>
        <v>Europa</v>
      </c>
      <c r="E2121" s="2">
        <v>2022</v>
      </c>
      <c r="F2121" s="3" t="s">
        <v>42</v>
      </c>
      <c r="G2121" s="2">
        <f xml:space="preserve"> 2025 -DatosLimpios[[#This Row],[Year]]</f>
        <v>3</v>
      </c>
      <c r="H2121" s="1" t="str">
        <f>IF(TRIM(DatosLimpios[[#This Row],[Attack Type]])="","Unknown",PROPER(TRIM(LOWER(DatosLimpios[[#This Row],[Attack Type]]))))</f>
        <v>Sql Injection</v>
      </c>
      <c r="I2121" s="3" t="s">
        <v>69</v>
      </c>
      <c r="J212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21" s="11">
        <v>6853</v>
      </c>
      <c r="L2121" s="11">
        <f>IF(DatosLimpios[[#This Row],[Financial Loss (in Million $) ]]="",0,ABS(DatosLimpios[[#This Row],[Financial Loss (in Million $) ]]))*1000</f>
        <v>6853000</v>
      </c>
      <c r="M2121" s="11" t="str">
        <f>IF(DatosLimpios[[#This Row],[Perdida economica UNK]]&gt;4000000,"Alta", IF(DatosLimpios[[#This Row],[Perdida economica UNK]]&gt;100000,"Media", "Baja"))</f>
        <v>Alta</v>
      </c>
      <c r="N2121" s="18" t="s">
        <v>2169</v>
      </c>
      <c r="O2121" s="3" t="s">
        <v>29</v>
      </c>
      <c r="P2121" s="2">
        <f>IF(DatosLimpios[[#This Row],[Number of Affected Users]]="six hundred",600,VALUE(DatosLimpios[[#This Row],[Number of Affected Users]]))</f>
        <v>812679</v>
      </c>
      <c r="Q2121" s="2">
        <f>IF(DatosLimpios[[#This Row],[Number of Affected Users]]="six hundred",600,VALUE(DatosLimpios[[#This Row],[Number of Affected Users]]))</f>
        <v>812679</v>
      </c>
      <c r="R2121" s="11">
        <f>DatosLimpios[[#This Row],[Perdida economica UNK]] /DatosLimpios[[#This Row],[Nº de Usuarios Afectados]]</f>
        <v>8.432603770984608</v>
      </c>
      <c r="S2121" s="11" t="str">
        <f>IF(DatosLimpios[[#This Row],[Perdida $ por Usuario]]&gt;100, "Grave",IF(DatosLimpios[[#This Row],[Perdida $ por Usuario]]&gt;40, "Moderada","Leve"))</f>
        <v>Leve</v>
      </c>
      <c r="T2121" s="1" t="str">
        <f t="shared" si="33"/>
        <v>Nation-state</v>
      </c>
      <c r="U2121" s="3" t="s">
        <v>52</v>
      </c>
      <c r="V2121" s="3" t="s">
        <v>57</v>
      </c>
      <c r="W2121" s="2">
        <v>67</v>
      </c>
      <c r="X2121" s="2" t="str">
        <f>IF(DatosLimpios[[#This Row],[Incident Resolution Time (in Hours)]]&gt;50,"Tardia",IF(DatosLimpios[[#This Row],[Incident Resolution Time (in Hours)]]&gt;20,"Media","Rapida" ))</f>
        <v>Tardia</v>
      </c>
    </row>
    <row r="2122" spans="1:24" x14ac:dyDescent="0.25">
      <c r="A2122" s="2">
        <v>2136</v>
      </c>
      <c r="B2122" s="3" t="s">
        <v>26</v>
      </c>
      <c r="C21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22" s="1" t="str">
        <f>IFERROR(VLOOKUP(DatosLimpios[[#This Row],[Paises]], TablaRegiones[],2,FALSE), "Otra")</f>
        <v>Europa</v>
      </c>
      <c r="E2122" s="2">
        <v>2023</v>
      </c>
      <c r="F2122" s="3" t="s">
        <v>63</v>
      </c>
      <c r="G2122" s="2">
        <f xml:space="preserve"> 2025 -DatosLimpios[[#This Row],[Year]]</f>
        <v>2</v>
      </c>
      <c r="H2122" s="1" t="str">
        <f>IF(TRIM(DatosLimpios[[#This Row],[Attack Type]])="","Unknown",PROPER(TRIM(LOWER(DatosLimpios[[#This Row],[Attack Type]]))))</f>
        <v>Malware</v>
      </c>
      <c r="I2122" s="3" t="s">
        <v>12</v>
      </c>
      <c r="J212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22" s="11">
        <v>2386</v>
      </c>
      <c r="L2122" s="11">
        <f>IF(DatosLimpios[[#This Row],[Financial Loss (in Million $) ]]="",0,ABS(DatosLimpios[[#This Row],[Financial Loss (in Million $) ]]))*1000</f>
        <v>2386000</v>
      </c>
      <c r="M2122" s="11" t="str">
        <f>IF(DatosLimpios[[#This Row],[Perdida economica UNK]]&gt;4000000,"Alta", IF(DatosLimpios[[#This Row],[Perdida economica UNK]]&gt;100000,"Media", "Baja"))</f>
        <v>Media</v>
      </c>
      <c r="N2122" s="18" t="s">
        <v>2170</v>
      </c>
      <c r="O2122" s="3" t="s">
        <v>14</v>
      </c>
      <c r="P2122" s="2">
        <f>IF(DatosLimpios[[#This Row],[Number of Affected Users]]="six hundred",600,VALUE(DatosLimpios[[#This Row],[Number of Affected Users]]))</f>
        <v>552241</v>
      </c>
      <c r="Q2122" s="2">
        <f>IF(DatosLimpios[[#This Row],[Number of Affected Users]]="six hundred",600,VALUE(DatosLimpios[[#This Row],[Number of Affected Users]]))</f>
        <v>552241</v>
      </c>
      <c r="R2122" s="11">
        <f>DatosLimpios[[#This Row],[Perdida economica UNK]] /DatosLimpios[[#This Row],[Nº de Usuarios Afectados]]</f>
        <v>4.3205774290572414</v>
      </c>
      <c r="S2122" s="11" t="str">
        <f>IF(DatosLimpios[[#This Row],[Perdida $ por Usuario]]&gt;100, "Grave",IF(DatosLimpios[[#This Row],[Perdida $ por Usuario]]&gt;40, "Moderada","Leve"))</f>
        <v>Leve</v>
      </c>
      <c r="T2122" s="1" t="str">
        <f t="shared" si="33"/>
        <v>Hacker Group</v>
      </c>
      <c r="U2122" s="3" t="s">
        <v>52</v>
      </c>
      <c r="V2122" s="3" t="s">
        <v>57</v>
      </c>
      <c r="W2122" s="2">
        <v>50</v>
      </c>
      <c r="X2122" s="2" t="str">
        <f>IF(DatosLimpios[[#This Row],[Incident Resolution Time (in Hours)]]&gt;50,"Tardia",IF(DatosLimpios[[#This Row],[Incident Resolution Time (in Hours)]]&gt;20,"Media","Rapida" ))</f>
        <v>Media</v>
      </c>
    </row>
    <row r="2123" spans="1:24" x14ac:dyDescent="0.25">
      <c r="A2123" s="2">
        <v>2137</v>
      </c>
      <c r="B2123" s="3" t="s">
        <v>10</v>
      </c>
      <c r="C21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123" s="1" t="str">
        <f>IFERROR(VLOOKUP(DatosLimpios[[#This Row],[Paises]], TablaRegiones[],2,FALSE), "Otra")</f>
        <v>Asia</v>
      </c>
      <c r="E2123" s="2">
        <v>2020</v>
      </c>
      <c r="F2123" s="3" t="s">
        <v>42</v>
      </c>
      <c r="G2123" s="2">
        <f xml:space="preserve"> 2025 -DatosLimpios[[#This Row],[Year]]</f>
        <v>5</v>
      </c>
      <c r="H2123" s="1" t="str">
        <f>IF(TRIM(DatosLimpios[[#This Row],[Attack Type]])="","Unknown",PROPER(TRIM(LOWER(DatosLimpios[[#This Row],[Attack Type]]))))</f>
        <v>Sql Injection</v>
      </c>
      <c r="I2123" s="3" t="s">
        <v>46</v>
      </c>
      <c r="J212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23" s="11">
        <v>8098</v>
      </c>
      <c r="L2123" s="11">
        <f>IF(DatosLimpios[[#This Row],[Financial Loss (in Million $) ]]="",0,ABS(DatosLimpios[[#This Row],[Financial Loss (in Million $) ]]))*1000</f>
        <v>8098000</v>
      </c>
      <c r="M2123" s="11" t="str">
        <f>IF(DatosLimpios[[#This Row],[Perdida economica UNK]]&gt;4000000,"Alta", IF(DatosLimpios[[#This Row],[Perdida economica UNK]]&gt;100000,"Media", "Baja"))</f>
        <v>Alta</v>
      </c>
      <c r="N2123" s="18" t="s">
        <v>2171</v>
      </c>
      <c r="O2123" s="3" t="s">
        <v>36</v>
      </c>
      <c r="P2123" s="2">
        <f>IF(DatosLimpios[[#This Row],[Number of Affected Users]]="six hundred",600,VALUE(DatosLimpios[[#This Row],[Number of Affected Users]]))</f>
        <v>708357</v>
      </c>
      <c r="Q2123" s="2">
        <f>IF(DatosLimpios[[#This Row],[Number of Affected Users]]="six hundred",600,VALUE(DatosLimpios[[#This Row],[Number of Affected Users]]))</f>
        <v>708357</v>
      </c>
      <c r="R2123" s="11">
        <f>DatosLimpios[[#This Row],[Perdida economica UNK]] /DatosLimpios[[#This Row],[Nº de Usuarios Afectados]]</f>
        <v>11.43208862198016</v>
      </c>
      <c r="S2123" s="11" t="str">
        <f>IF(DatosLimpios[[#This Row],[Perdida $ por Usuario]]&gt;100, "Grave",IF(DatosLimpios[[#This Row],[Perdida $ por Usuario]]&gt;40, "Moderada","Leve"))</f>
        <v>Leve</v>
      </c>
      <c r="T2123" s="1" t="str">
        <f t="shared" si="33"/>
        <v>Unknown</v>
      </c>
      <c r="U2123" s="3" t="s">
        <v>25</v>
      </c>
      <c r="V2123" s="3" t="s">
        <v>37</v>
      </c>
      <c r="W2123" s="2">
        <v>49</v>
      </c>
      <c r="X2123" s="2" t="str">
        <f>IF(DatosLimpios[[#This Row],[Incident Resolution Time (in Hours)]]&gt;50,"Tardia",IF(DatosLimpios[[#This Row],[Incident Resolution Time (in Hours)]]&gt;20,"Media","Rapida" ))</f>
        <v>Media</v>
      </c>
    </row>
    <row r="2124" spans="1:24" x14ac:dyDescent="0.25">
      <c r="A2124" s="2">
        <v>2138</v>
      </c>
      <c r="B2124" s="3" t="s">
        <v>87</v>
      </c>
      <c r="C21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124" s="1" t="str">
        <f>IFERROR(VLOOKUP(DatosLimpios[[#This Row],[Paises]], TablaRegiones[],2,FALSE), "Otra")</f>
        <v>América</v>
      </c>
      <c r="E2124" s="2">
        <v>2018</v>
      </c>
      <c r="F2124" s="3" t="s">
        <v>22</v>
      </c>
      <c r="G2124" s="2">
        <f xml:space="preserve"> 2025 -DatosLimpios[[#This Row],[Year]]</f>
        <v>7</v>
      </c>
      <c r="H2124" s="1" t="str">
        <f>IF(TRIM(DatosLimpios[[#This Row],[Attack Type]])="","Unknown",PROPER(TRIM(LOWER(DatosLimpios[[#This Row],[Attack Type]]))))</f>
        <v>Man-In-The-Middle</v>
      </c>
      <c r="I2124" s="3" t="s">
        <v>69</v>
      </c>
      <c r="J212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24" s="11">
        <v>5141</v>
      </c>
      <c r="L2124" s="11">
        <f>IF(DatosLimpios[[#This Row],[Financial Loss (in Million $) ]]="",0,ABS(DatosLimpios[[#This Row],[Financial Loss (in Million $) ]]))*1000</f>
        <v>5141000</v>
      </c>
      <c r="M2124" s="11" t="str">
        <f>IF(DatosLimpios[[#This Row],[Perdida economica UNK]]&gt;4000000,"Alta", IF(DatosLimpios[[#This Row],[Perdida economica UNK]]&gt;100000,"Media", "Baja"))</f>
        <v>Alta</v>
      </c>
      <c r="N2124" s="18" t="s">
        <v>2172</v>
      </c>
      <c r="O2124" s="3" t="s">
        <v>14</v>
      </c>
      <c r="P2124" s="2">
        <f>IF(DatosLimpios[[#This Row],[Number of Affected Users]]="six hundred",600,VALUE(DatosLimpios[[#This Row],[Number of Affected Users]]))</f>
        <v>491008</v>
      </c>
      <c r="Q2124" s="2">
        <f>IF(DatosLimpios[[#This Row],[Number of Affected Users]]="six hundred",600,VALUE(DatosLimpios[[#This Row],[Number of Affected Users]]))</f>
        <v>491008</v>
      </c>
      <c r="R2124" s="11">
        <f>DatosLimpios[[#This Row],[Perdida economica UNK]] /DatosLimpios[[#This Row],[Nº de Usuarios Afectados]]</f>
        <v>10.4702978362878</v>
      </c>
      <c r="S2124" s="11" t="str">
        <f>IF(DatosLimpios[[#This Row],[Perdida $ por Usuario]]&gt;100, "Grave",IF(DatosLimpios[[#This Row],[Perdida $ por Usuario]]&gt;40, "Moderada","Leve"))</f>
        <v>Leve</v>
      </c>
      <c r="T2124" s="1" t="str">
        <f t="shared" si="33"/>
        <v>Hacker Group</v>
      </c>
      <c r="U2124" s="3" t="s">
        <v>25</v>
      </c>
      <c r="V2124" s="3" t="s">
        <v>57</v>
      </c>
      <c r="W2124" s="2">
        <v>50</v>
      </c>
      <c r="X2124" s="2" t="str">
        <f>IF(DatosLimpios[[#This Row],[Incident Resolution Time (in Hours)]]&gt;50,"Tardia",IF(DatosLimpios[[#This Row],[Incident Resolution Time (in Hours)]]&gt;20,"Media","Rapida" ))</f>
        <v>Media</v>
      </c>
    </row>
    <row r="2125" spans="1:24" x14ac:dyDescent="0.25">
      <c r="A2125" s="2">
        <v>2139</v>
      </c>
      <c r="B2125" s="3" t="s">
        <v>32</v>
      </c>
      <c r="C21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25" s="1" t="str">
        <f>IFERROR(VLOOKUP(DatosLimpios[[#This Row],[Paises]], TablaRegiones[],2,FALSE), "Otra")</f>
        <v>Europa</v>
      </c>
      <c r="E2125" s="2">
        <v>2016</v>
      </c>
      <c r="F2125" s="3" t="s">
        <v>50</v>
      </c>
      <c r="G2125" s="2">
        <f xml:space="preserve"> 2025 -DatosLimpios[[#This Row],[Year]]</f>
        <v>9</v>
      </c>
      <c r="H2125" s="1" t="str">
        <f>IF(TRIM(DatosLimpios[[#This Row],[Attack Type]])="","Unknown",PROPER(TRIM(LOWER(DatosLimpios[[#This Row],[Attack Type]]))))</f>
        <v>Phishing</v>
      </c>
      <c r="I2125" s="3" t="s">
        <v>27</v>
      </c>
      <c r="J212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25" s="11">
        <v>9998</v>
      </c>
      <c r="L2125" s="11">
        <f>IF(DatosLimpios[[#This Row],[Financial Loss (in Million $) ]]="",0,ABS(DatosLimpios[[#This Row],[Financial Loss (in Million $) ]]))*1000</f>
        <v>9998000</v>
      </c>
      <c r="M2125" s="11" t="str">
        <f>IF(DatosLimpios[[#This Row],[Perdida economica UNK]]&gt;4000000,"Alta", IF(DatosLimpios[[#This Row],[Perdida economica UNK]]&gt;100000,"Media", "Baja"))</f>
        <v>Alta</v>
      </c>
      <c r="N2125" s="18" t="s">
        <v>2173</v>
      </c>
      <c r="O2125" s="3" t="s">
        <v>33</v>
      </c>
      <c r="P2125" s="2">
        <f>IF(DatosLimpios[[#This Row],[Number of Affected Users]]="six hundred",600,VALUE(DatosLimpios[[#This Row],[Number of Affected Users]]))</f>
        <v>761576</v>
      </c>
      <c r="Q2125" s="2">
        <f>IF(DatosLimpios[[#This Row],[Number of Affected Users]]="six hundred",600,VALUE(DatosLimpios[[#This Row],[Number of Affected Users]]))</f>
        <v>761576</v>
      </c>
      <c r="R2125" s="11">
        <f>DatosLimpios[[#This Row],[Perdida economica UNK]] /DatosLimpios[[#This Row],[Nº de Usuarios Afectados]]</f>
        <v>13.128039749151759</v>
      </c>
      <c r="S2125" s="11" t="str">
        <f>IF(DatosLimpios[[#This Row],[Perdida $ por Usuario]]&gt;100, "Grave",IF(DatosLimpios[[#This Row],[Perdida $ por Usuario]]&gt;40, "Moderada","Leve"))</f>
        <v>Leve</v>
      </c>
      <c r="T2125" s="1" t="str">
        <f t="shared" si="33"/>
        <v>Insider</v>
      </c>
      <c r="U2125" s="3" t="s">
        <v>15</v>
      </c>
      <c r="V2125" s="3" t="s">
        <v>37</v>
      </c>
      <c r="W2125" s="2">
        <v>9</v>
      </c>
      <c r="X2125" s="2" t="str">
        <f>IF(DatosLimpios[[#This Row],[Incident Resolution Time (in Hours)]]&gt;50,"Tardia",IF(DatosLimpios[[#This Row],[Incident Resolution Time (in Hours)]]&gt;20,"Media","Rapida" ))</f>
        <v>Rapida</v>
      </c>
    </row>
    <row r="2126" spans="1:24" x14ac:dyDescent="0.25">
      <c r="A2126" s="2">
        <v>2140</v>
      </c>
      <c r="B2126" s="3" t="s">
        <v>45</v>
      </c>
      <c r="C21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26" s="1" t="str">
        <f>IFERROR(VLOOKUP(DatosLimpios[[#This Row],[Paises]], TablaRegiones[],2,FALSE), "Otra")</f>
        <v>Asia</v>
      </c>
      <c r="E2126" s="2">
        <v>2020</v>
      </c>
      <c r="F2126" s="3" t="s">
        <v>17</v>
      </c>
      <c r="G2126" s="2">
        <f xml:space="preserve"> 2025 -DatosLimpios[[#This Row],[Year]]</f>
        <v>5</v>
      </c>
      <c r="H2126" s="1" t="str">
        <f>IF(TRIM(DatosLimpios[[#This Row],[Attack Type]])="","Unknown",PROPER(TRIM(LOWER(DatosLimpios[[#This Row],[Attack Type]]))))</f>
        <v>Ransomware</v>
      </c>
      <c r="I2126" s="3" t="s">
        <v>69</v>
      </c>
      <c r="J212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26" s="11">
        <v>1264</v>
      </c>
      <c r="L2126" s="11">
        <f>IF(DatosLimpios[[#This Row],[Financial Loss (in Million $) ]]="",0,ABS(DatosLimpios[[#This Row],[Financial Loss (in Million $) ]]))*1000</f>
        <v>1264000</v>
      </c>
      <c r="M2126" s="11" t="str">
        <f>IF(DatosLimpios[[#This Row],[Perdida economica UNK]]&gt;4000000,"Alta", IF(DatosLimpios[[#This Row],[Perdida economica UNK]]&gt;100000,"Media", "Baja"))</f>
        <v>Media</v>
      </c>
      <c r="N2126" s="18" t="s">
        <v>2174</v>
      </c>
      <c r="O2126" s="3" t="s">
        <v>14</v>
      </c>
      <c r="P2126" s="2">
        <f>IF(DatosLimpios[[#This Row],[Number of Affected Users]]="six hundred",600,VALUE(DatosLimpios[[#This Row],[Number of Affected Users]]))</f>
        <v>10206</v>
      </c>
      <c r="Q2126" s="2">
        <f>IF(DatosLimpios[[#This Row],[Number of Affected Users]]="six hundred",600,VALUE(DatosLimpios[[#This Row],[Number of Affected Users]]))</f>
        <v>10206</v>
      </c>
      <c r="R2126" s="11">
        <f>DatosLimpios[[#This Row],[Perdida economica UNK]] /DatosLimpios[[#This Row],[Nº de Usuarios Afectados]]</f>
        <v>123.84871644130904</v>
      </c>
      <c r="S2126" s="11" t="str">
        <f>IF(DatosLimpios[[#This Row],[Perdida $ por Usuario]]&gt;100, "Grave",IF(DatosLimpios[[#This Row],[Perdida $ por Usuario]]&gt;40, "Moderada","Leve"))</f>
        <v>Grave</v>
      </c>
      <c r="T2126" s="1" t="str">
        <f t="shared" si="33"/>
        <v>Hacker Group</v>
      </c>
      <c r="U2126" s="3" t="s">
        <v>25</v>
      </c>
      <c r="V2126" s="3" t="s">
        <v>57</v>
      </c>
      <c r="W2126" s="2">
        <v>28</v>
      </c>
      <c r="X2126" s="2" t="str">
        <f>IF(DatosLimpios[[#This Row],[Incident Resolution Time (in Hours)]]&gt;50,"Tardia",IF(DatosLimpios[[#This Row],[Incident Resolution Time (in Hours)]]&gt;20,"Media","Rapida" ))</f>
        <v>Media</v>
      </c>
    </row>
    <row r="2127" spans="1:24" x14ac:dyDescent="0.25">
      <c r="A2127" s="2">
        <v>2141</v>
      </c>
      <c r="B2127" s="3" t="s">
        <v>58</v>
      </c>
      <c r="C21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127" s="1" t="str">
        <f>IFERROR(VLOOKUP(DatosLimpios[[#This Row],[Paises]], TablaRegiones[],2,FALSE), "Otra")</f>
        <v>Oceanía</v>
      </c>
      <c r="E2127" s="2">
        <v>2021</v>
      </c>
      <c r="F2127" s="3" t="s">
        <v>42</v>
      </c>
      <c r="G2127" s="2">
        <f xml:space="preserve"> 2025 -DatosLimpios[[#This Row],[Year]]</f>
        <v>4</v>
      </c>
      <c r="H2127" s="1" t="str">
        <f>IF(TRIM(DatosLimpios[[#This Row],[Attack Type]])="","Unknown",PROPER(TRIM(LOWER(DatosLimpios[[#This Row],[Attack Type]]))))</f>
        <v>Sql Injection</v>
      </c>
      <c r="I2127" s="3" t="s">
        <v>46</v>
      </c>
      <c r="J212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27" s="11">
        <v>9266</v>
      </c>
      <c r="L2127" s="11">
        <f>IF(DatosLimpios[[#This Row],[Financial Loss (in Million $) ]]="",0,ABS(DatosLimpios[[#This Row],[Financial Loss (in Million $) ]]))*1000</f>
        <v>9266000</v>
      </c>
      <c r="M2127" s="11" t="str">
        <f>IF(DatosLimpios[[#This Row],[Perdida economica UNK]]&gt;4000000,"Alta", IF(DatosLimpios[[#This Row],[Perdida economica UNK]]&gt;100000,"Media", "Baja"))</f>
        <v>Alta</v>
      </c>
      <c r="N2127" s="18" t="s">
        <v>2175</v>
      </c>
      <c r="O2127" s="3" t="s">
        <v>14</v>
      </c>
      <c r="P2127" s="2">
        <f>IF(DatosLimpios[[#This Row],[Number of Affected Users]]="six hundred",600,VALUE(DatosLimpios[[#This Row],[Number of Affected Users]]))</f>
        <v>49085</v>
      </c>
      <c r="Q2127" s="2">
        <f>IF(DatosLimpios[[#This Row],[Number of Affected Users]]="six hundred",600,VALUE(DatosLimpios[[#This Row],[Number of Affected Users]]))</f>
        <v>49085</v>
      </c>
      <c r="R2127" s="11">
        <f>DatosLimpios[[#This Row],[Perdida economica UNK]] /DatosLimpios[[#This Row],[Nº de Usuarios Afectados]]</f>
        <v>188.77457471732708</v>
      </c>
      <c r="S2127" s="11" t="str">
        <f>IF(DatosLimpios[[#This Row],[Perdida $ por Usuario]]&gt;100, "Grave",IF(DatosLimpios[[#This Row],[Perdida $ por Usuario]]&gt;40, "Moderada","Leve"))</f>
        <v>Grave</v>
      </c>
      <c r="T2127" s="1" t="str">
        <f t="shared" si="33"/>
        <v>Hacker Group</v>
      </c>
      <c r="U2127" s="3" t="s">
        <v>25</v>
      </c>
      <c r="V2127" s="3" t="s">
        <v>16</v>
      </c>
      <c r="W2127" s="2">
        <v>32</v>
      </c>
      <c r="X2127" s="2" t="str">
        <f>IF(DatosLimpios[[#This Row],[Incident Resolution Time (in Hours)]]&gt;50,"Tardia",IF(DatosLimpios[[#This Row],[Incident Resolution Time (in Hours)]]&gt;20,"Media","Rapida" ))</f>
        <v>Media</v>
      </c>
    </row>
    <row r="2128" spans="1:24" x14ac:dyDescent="0.25">
      <c r="A2128" s="2">
        <v>2142</v>
      </c>
      <c r="B2128" s="3" t="s">
        <v>66</v>
      </c>
      <c r="C21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28" s="1" t="str">
        <f>IFERROR(VLOOKUP(DatosLimpios[[#This Row],[Paises]], TablaRegiones[],2,FALSE), "Otra")</f>
        <v>América</v>
      </c>
      <c r="E2128" s="2">
        <v>2017</v>
      </c>
      <c r="F2128" s="3" t="s">
        <v>39</v>
      </c>
      <c r="G2128" s="2">
        <f xml:space="preserve"> 2025 -DatosLimpios[[#This Row],[Year]]</f>
        <v>8</v>
      </c>
      <c r="H2128" s="1" t="str">
        <f>IF(TRIM(DatosLimpios[[#This Row],[Attack Type]])="","Unknown",PROPER(TRIM(LOWER(DatosLimpios[[#This Row],[Attack Type]]))))</f>
        <v>Ddos</v>
      </c>
      <c r="I2128" s="3" t="s">
        <v>69</v>
      </c>
      <c r="J212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28" s="11">
        <v>1869</v>
      </c>
      <c r="L2128" s="11">
        <f>IF(DatosLimpios[[#This Row],[Financial Loss (in Million $) ]]="",0,ABS(DatosLimpios[[#This Row],[Financial Loss (in Million $) ]]))*1000</f>
        <v>1869000</v>
      </c>
      <c r="M2128" s="11" t="str">
        <f>IF(DatosLimpios[[#This Row],[Perdida economica UNK]]&gt;4000000,"Alta", IF(DatosLimpios[[#This Row],[Perdida economica UNK]]&gt;100000,"Media", "Baja"))</f>
        <v>Media</v>
      </c>
      <c r="N2128" s="18" t="s">
        <v>2176</v>
      </c>
      <c r="O2128" s="3" t="s">
        <v>29</v>
      </c>
      <c r="P2128" s="2">
        <f>IF(DatosLimpios[[#This Row],[Number of Affected Users]]="six hundred",600,VALUE(DatosLimpios[[#This Row],[Number of Affected Users]]))</f>
        <v>131940</v>
      </c>
      <c r="Q2128" s="2">
        <f>IF(DatosLimpios[[#This Row],[Number of Affected Users]]="six hundred",600,VALUE(DatosLimpios[[#This Row],[Number of Affected Users]]))</f>
        <v>131940</v>
      </c>
      <c r="R2128" s="11">
        <f>DatosLimpios[[#This Row],[Perdida economica UNK]] /DatosLimpios[[#This Row],[Nº de Usuarios Afectados]]</f>
        <v>14.165529786266484</v>
      </c>
      <c r="S2128" s="11" t="str">
        <f>IF(DatosLimpios[[#This Row],[Perdida $ por Usuario]]&gt;100, "Grave",IF(DatosLimpios[[#This Row],[Perdida $ por Usuario]]&gt;40, "Moderada","Leve"))</f>
        <v>Leve</v>
      </c>
      <c r="T2128" s="1" t="str">
        <f t="shared" si="33"/>
        <v>Nation-state</v>
      </c>
      <c r="U2128" s="3" t="s">
        <v>25</v>
      </c>
      <c r="V2128" s="3" t="s">
        <v>37</v>
      </c>
      <c r="W2128" s="2">
        <v>34</v>
      </c>
      <c r="X2128" s="2" t="str">
        <f>IF(DatosLimpios[[#This Row],[Incident Resolution Time (in Hours)]]&gt;50,"Tardia",IF(DatosLimpios[[#This Row],[Incident Resolution Time (in Hours)]]&gt;20,"Media","Rapida" ))</f>
        <v>Media</v>
      </c>
    </row>
    <row r="2129" spans="1:24" x14ac:dyDescent="0.25">
      <c r="A2129" s="2">
        <v>2143</v>
      </c>
      <c r="B2129" s="3" t="s">
        <v>26</v>
      </c>
      <c r="C21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29" s="1" t="str">
        <f>IFERROR(VLOOKUP(DatosLimpios[[#This Row],[Paises]], TablaRegiones[],2,FALSE), "Otra")</f>
        <v>Europa</v>
      </c>
      <c r="E2129" s="2">
        <v>2021</v>
      </c>
      <c r="F2129" s="3" t="s">
        <v>50</v>
      </c>
      <c r="G2129" s="2">
        <f xml:space="preserve"> 2025 -DatosLimpios[[#This Row],[Year]]</f>
        <v>4</v>
      </c>
      <c r="H2129" s="1" t="str">
        <f>IF(TRIM(DatosLimpios[[#This Row],[Attack Type]])="","Unknown",PROPER(TRIM(LOWER(DatosLimpios[[#This Row],[Attack Type]]))))</f>
        <v>Phishing</v>
      </c>
      <c r="I2129" s="3" t="s">
        <v>23</v>
      </c>
      <c r="J212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29" s="11">
        <v>685</v>
      </c>
      <c r="L2129" s="11">
        <f>IF(DatosLimpios[[#This Row],[Financial Loss (in Million $) ]]="",0,ABS(DatosLimpios[[#This Row],[Financial Loss (in Million $) ]]))*1000</f>
        <v>685000</v>
      </c>
      <c r="M2129" s="11" t="str">
        <f>IF(DatosLimpios[[#This Row],[Perdida economica UNK]]&gt;4000000,"Alta", IF(DatosLimpios[[#This Row],[Perdida economica UNK]]&gt;100000,"Media", "Baja"))</f>
        <v>Media</v>
      </c>
      <c r="N2129" s="18" t="s">
        <v>2177</v>
      </c>
      <c r="O2129" s="3" t="s">
        <v>14</v>
      </c>
      <c r="P2129" s="2">
        <f>IF(DatosLimpios[[#This Row],[Number of Affected Users]]="six hundred",600,VALUE(DatosLimpios[[#This Row],[Number of Affected Users]]))</f>
        <v>396839</v>
      </c>
      <c r="Q2129" s="2">
        <f>IF(DatosLimpios[[#This Row],[Number of Affected Users]]="six hundred",600,VALUE(DatosLimpios[[#This Row],[Number of Affected Users]]))</f>
        <v>396839</v>
      </c>
      <c r="R2129" s="11">
        <f>DatosLimpios[[#This Row],[Perdida economica UNK]] /DatosLimpios[[#This Row],[Nº de Usuarios Afectados]]</f>
        <v>1.7261408278924197</v>
      </c>
      <c r="S2129" s="11" t="str">
        <f>IF(DatosLimpios[[#This Row],[Perdida $ por Usuario]]&gt;100, "Grave",IF(DatosLimpios[[#This Row],[Perdida $ por Usuario]]&gt;40, "Moderada","Leve"))</f>
        <v>Leve</v>
      </c>
      <c r="T2129" s="1" t="str">
        <f t="shared" si="33"/>
        <v>Hacker Group</v>
      </c>
      <c r="U2129" s="3" t="s">
        <v>52</v>
      </c>
      <c r="V2129" s="3" t="s">
        <v>57</v>
      </c>
      <c r="W2129" s="2">
        <v>60</v>
      </c>
      <c r="X2129" s="2" t="str">
        <f>IF(DatosLimpios[[#This Row],[Incident Resolution Time (in Hours)]]&gt;50,"Tardia",IF(DatosLimpios[[#This Row],[Incident Resolution Time (in Hours)]]&gt;20,"Media","Rapida" ))</f>
        <v>Tardia</v>
      </c>
    </row>
    <row r="2130" spans="1:24" x14ac:dyDescent="0.25">
      <c r="A2130" s="2">
        <v>2144</v>
      </c>
      <c r="B2130" s="3" t="s">
        <v>32</v>
      </c>
      <c r="C21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30" s="1" t="str">
        <f>IFERROR(VLOOKUP(DatosLimpios[[#This Row],[Paises]], TablaRegiones[],2,FALSE), "Otra")</f>
        <v>Europa</v>
      </c>
      <c r="E2130" s="2">
        <v>2020</v>
      </c>
      <c r="F2130" s="3" t="s">
        <v>39</v>
      </c>
      <c r="G2130" s="2">
        <f xml:space="preserve"> 2025 -DatosLimpios[[#This Row],[Year]]</f>
        <v>5</v>
      </c>
      <c r="H2130" s="1" t="str">
        <f>IF(TRIM(DatosLimpios[[#This Row],[Attack Type]])="","Unknown",PROPER(TRIM(LOWER(DatosLimpios[[#This Row],[Attack Type]]))))</f>
        <v>Ddos</v>
      </c>
      <c r="I2130" s="3" t="s">
        <v>46</v>
      </c>
      <c r="J213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30" s="11">
        <v>7653</v>
      </c>
      <c r="L2130" s="11">
        <f>IF(DatosLimpios[[#This Row],[Financial Loss (in Million $) ]]="",0,ABS(DatosLimpios[[#This Row],[Financial Loss (in Million $) ]]))*1000</f>
        <v>7653000</v>
      </c>
      <c r="M2130" s="11" t="str">
        <f>IF(DatosLimpios[[#This Row],[Perdida economica UNK]]&gt;4000000,"Alta", IF(DatosLimpios[[#This Row],[Perdida economica UNK]]&gt;100000,"Media", "Baja"))</f>
        <v>Alta</v>
      </c>
      <c r="N2130" s="18" t="s">
        <v>2178</v>
      </c>
      <c r="O2130" s="3" t="s">
        <v>14</v>
      </c>
      <c r="P2130" s="2">
        <f>IF(DatosLimpios[[#This Row],[Number of Affected Users]]="six hundred",600,VALUE(DatosLimpios[[#This Row],[Number of Affected Users]]))</f>
        <v>46824</v>
      </c>
      <c r="Q2130" s="2">
        <f>IF(DatosLimpios[[#This Row],[Number of Affected Users]]="six hundred",600,VALUE(DatosLimpios[[#This Row],[Number of Affected Users]]))</f>
        <v>46824</v>
      </c>
      <c r="R2130" s="11">
        <f>DatosLimpios[[#This Row],[Perdida economica UNK]] /DatosLimpios[[#This Row],[Nº de Usuarios Afectados]]</f>
        <v>163.44182470527934</v>
      </c>
      <c r="S2130" s="11" t="str">
        <f>IF(DatosLimpios[[#This Row],[Perdida $ por Usuario]]&gt;100, "Grave",IF(DatosLimpios[[#This Row],[Perdida $ por Usuario]]&gt;40, "Moderada","Leve"))</f>
        <v>Grave</v>
      </c>
      <c r="T2130" s="1" t="str">
        <f t="shared" si="33"/>
        <v>Hacker Group</v>
      </c>
      <c r="U2130" s="3" t="s">
        <v>34</v>
      </c>
      <c r="V2130" s="3" t="s">
        <v>16</v>
      </c>
      <c r="W2130" s="2">
        <v>39</v>
      </c>
      <c r="X2130" s="2" t="str">
        <f>IF(DatosLimpios[[#This Row],[Incident Resolution Time (in Hours)]]&gt;50,"Tardia",IF(DatosLimpios[[#This Row],[Incident Resolution Time (in Hours)]]&gt;20,"Media","Rapida" ))</f>
        <v>Media</v>
      </c>
    </row>
    <row r="2131" spans="1:24" x14ac:dyDescent="0.25">
      <c r="A2131" s="2">
        <v>2145</v>
      </c>
      <c r="B2131" s="3" t="s">
        <v>60</v>
      </c>
      <c r="C21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131" s="1" t="str">
        <f>IFERROR(VLOOKUP(DatosLimpios[[#This Row],[Paises]], TablaRegiones[],2,FALSE), "Otra")</f>
        <v>Asia</v>
      </c>
      <c r="E2131" s="2">
        <v>2019</v>
      </c>
      <c r="F2131" s="3" t="s">
        <v>39</v>
      </c>
      <c r="G2131" s="2">
        <f xml:space="preserve"> 2025 -DatosLimpios[[#This Row],[Year]]</f>
        <v>6</v>
      </c>
      <c r="H2131" s="1" t="str">
        <f>IF(TRIM(DatosLimpios[[#This Row],[Attack Type]])="","Unknown",PROPER(TRIM(LOWER(DatosLimpios[[#This Row],[Attack Type]]))))</f>
        <v>Ddos</v>
      </c>
      <c r="I2131" s="3" t="s">
        <v>23</v>
      </c>
      <c r="J213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31" s="11">
        <v>7122</v>
      </c>
      <c r="L2131" s="11">
        <f>IF(DatosLimpios[[#This Row],[Financial Loss (in Million $) ]]="",0,ABS(DatosLimpios[[#This Row],[Financial Loss (in Million $) ]]))*1000</f>
        <v>7122000</v>
      </c>
      <c r="M2131" s="11" t="str">
        <f>IF(DatosLimpios[[#This Row],[Perdida economica UNK]]&gt;4000000,"Alta", IF(DatosLimpios[[#This Row],[Perdida economica UNK]]&gt;100000,"Media", "Baja"))</f>
        <v>Alta</v>
      </c>
      <c r="N2131" s="18" t="s">
        <v>2179</v>
      </c>
      <c r="O2131" s="3" t="s">
        <v>14</v>
      </c>
      <c r="P2131" s="2">
        <f>IF(DatosLimpios[[#This Row],[Number of Affected Users]]="six hundred",600,VALUE(DatosLimpios[[#This Row],[Number of Affected Users]]))</f>
        <v>705326</v>
      </c>
      <c r="Q2131" s="2">
        <f>IF(DatosLimpios[[#This Row],[Number of Affected Users]]="six hundred",600,VALUE(DatosLimpios[[#This Row],[Number of Affected Users]]))</f>
        <v>705326</v>
      </c>
      <c r="R2131" s="11">
        <f>DatosLimpios[[#This Row],[Perdida economica UNK]] /DatosLimpios[[#This Row],[Nº de Usuarios Afectados]]</f>
        <v>10.097458480192138</v>
      </c>
      <c r="S2131" s="11" t="str">
        <f>IF(DatosLimpios[[#This Row],[Perdida $ por Usuario]]&gt;100, "Grave",IF(DatosLimpios[[#This Row],[Perdida $ por Usuario]]&gt;40, "Moderada","Leve"))</f>
        <v>Leve</v>
      </c>
      <c r="T2131" s="1" t="str">
        <f t="shared" si="33"/>
        <v>Hacker Group</v>
      </c>
      <c r="U2131" s="3" t="s">
        <v>15</v>
      </c>
      <c r="V2131" s="3" t="s">
        <v>57</v>
      </c>
      <c r="W2131" s="2">
        <v>19</v>
      </c>
      <c r="X2131" s="2" t="str">
        <f>IF(DatosLimpios[[#This Row],[Incident Resolution Time (in Hours)]]&gt;50,"Tardia",IF(DatosLimpios[[#This Row],[Incident Resolution Time (in Hours)]]&gt;20,"Media","Rapida" ))</f>
        <v>Rapida</v>
      </c>
    </row>
    <row r="2132" spans="1:24" x14ac:dyDescent="0.25">
      <c r="A2132" s="2">
        <v>2146</v>
      </c>
      <c r="B2132" s="3" t="s">
        <v>45</v>
      </c>
      <c r="C21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32" s="1" t="str">
        <f>IFERROR(VLOOKUP(DatosLimpios[[#This Row],[Paises]], TablaRegiones[],2,FALSE), "Otra")</f>
        <v>Asia</v>
      </c>
      <c r="E2132" s="2">
        <v>2015</v>
      </c>
      <c r="F2132" s="3" t="s">
        <v>63</v>
      </c>
      <c r="G2132" s="2">
        <f xml:space="preserve"> 2025 -DatosLimpios[[#This Row],[Year]]</f>
        <v>10</v>
      </c>
      <c r="H2132" s="1" t="str">
        <f>IF(TRIM(DatosLimpios[[#This Row],[Attack Type]])="","Unknown",PROPER(TRIM(LOWER(DatosLimpios[[#This Row],[Attack Type]]))))</f>
        <v>Malware</v>
      </c>
      <c r="I2132" s="3" t="s">
        <v>27</v>
      </c>
      <c r="J213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32" s="11">
        <v>452</v>
      </c>
      <c r="L2132" s="11">
        <f>IF(DatosLimpios[[#This Row],[Financial Loss (in Million $) ]]="",0,ABS(DatosLimpios[[#This Row],[Financial Loss (in Million $) ]]))*1000</f>
        <v>452000</v>
      </c>
      <c r="M2132" s="11" t="str">
        <f>IF(DatosLimpios[[#This Row],[Perdida economica UNK]]&gt;4000000,"Alta", IF(DatosLimpios[[#This Row],[Perdida economica UNK]]&gt;100000,"Media", "Baja"))</f>
        <v>Media</v>
      </c>
      <c r="N2132" s="18" t="s">
        <v>2180</v>
      </c>
      <c r="O2132" s="3" t="s">
        <v>33</v>
      </c>
      <c r="P2132" s="2">
        <f>IF(DatosLimpios[[#This Row],[Number of Affected Users]]="six hundred",600,VALUE(DatosLimpios[[#This Row],[Number of Affected Users]]))</f>
        <v>252949</v>
      </c>
      <c r="Q2132" s="2">
        <f>IF(DatosLimpios[[#This Row],[Number of Affected Users]]="six hundred",600,VALUE(DatosLimpios[[#This Row],[Number of Affected Users]]))</f>
        <v>252949</v>
      </c>
      <c r="R2132" s="11">
        <f>DatosLimpios[[#This Row],[Perdida economica UNK]] /DatosLimpios[[#This Row],[Nº de Usuarios Afectados]]</f>
        <v>1.7869214742892836</v>
      </c>
      <c r="S2132" s="11" t="str">
        <f>IF(DatosLimpios[[#This Row],[Perdida $ por Usuario]]&gt;100, "Grave",IF(DatosLimpios[[#This Row],[Perdida $ por Usuario]]&gt;40, "Moderada","Leve"))</f>
        <v>Leve</v>
      </c>
      <c r="T2132" s="1" t="str">
        <f t="shared" si="33"/>
        <v>Insider</v>
      </c>
      <c r="U2132" s="3" t="s">
        <v>15</v>
      </c>
      <c r="V2132" s="3" t="s">
        <v>49</v>
      </c>
      <c r="W2132" s="2">
        <v>51</v>
      </c>
      <c r="X2132" s="2" t="str">
        <f>IF(DatosLimpios[[#This Row],[Incident Resolution Time (in Hours)]]&gt;50,"Tardia",IF(DatosLimpios[[#This Row],[Incident Resolution Time (in Hours)]]&gt;20,"Media","Rapida" ))</f>
        <v>Tardia</v>
      </c>
    </row>
    <row r="2133" spans="1:24" x14ac:dyDescent="0.25">
      <c r="A2133" s="2">
        <v>2147</v>
      </c>
      <c r="B2133" s="3" t="s">
        <v>60</v>
      </c>
      <c r="C21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133" s="1" t="str">
        <f>IFERROR(VLOOKUP(DatosLimpios[[#This Row],[Paises]], TablaRegiones[],2,FALSE), "Otra")</f>
        <v>Asia</v>
      </c>
      <c r="E2133" s="2">
        <v>2021</v>
      </c>
      <c r="F2133" s="3" t="s">
        <v>50</v>
      </c>
      <c r="G2133" s="2">
        <f xml:space="preserve"> 2025 -DatosLimpios[[#This Row],[Year]]</f>
        <v>4</v>
      </c>
      <c r="H2133" s="1" t="str">
        <f>IF(TRIM(DatosLimpios[[#This Row],[Attack Type]])="","Unknown",PROPER(TRIM(LOWER(DatosLimpios[[#This Row],[Attack Type]]))))</f>
        <v>Phishing</v>
      </c>
      <c r="I2133" s="3" t="s">
        <v>69</v>
      </c>
      <c r="J213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33" s="11">
        <v>4597</v>
      </c>
      <c r="L2133" s="11">
        <f>IF(DatosLimpios[[#This Row],[Financial Loss (in Million $) ]]="",0,ABS(DatosLimpios[[#This Row],[Financial Loss (in Million $) ]]))*1000</f>
        <v>4597000</v>
      </c>
      <c r="M2133" s="11" t="str">
        <f>IF(DatosLimpios[[#This Row],[Perdida economica UNK]]&gt;4000000,"Alta", IF(DatosLimpios[[#This Row],[Perdida economica UNK]]&gt;100000,"Media", "Baja"))</f>
        <v>Alta</v>
      </c>
      <c r="N2133" s="18" t="s">
        <v>2181</v>
      </c>
      <c r="O2133" s="3" t="s">
        <v>29</v>
      </c>
      <c r="P2133" s="2">
        <f>IF(DatosLimpios[[#This Row],[Number of Affected Users]]="six hundred",600,VALUE(DatosLimpios[[#This Row],[Number of Affected Users]]))</f>
        <v>699825</v>
      </c>
      <c r="Q2133" s="2">
        <f>IF(DatosLimpios[[#This Row],[Number of Affected Users]]="six hundred",600,VALUE(DatosLimpios[[#This Row],[Number of Affected Users]]))</f>
        <v>699825</v>
      </c>
      <c r="R2133" s="11">
        <f>DatosLimpios[[#This Row],[Perdida economica UNK]] /DatosLimpios[[#This Row],[Nº de Usuarios Afectados]]</f>
        <v>6.5687850534062084</v>
      </c>
      <c r="S2133" s="11" t="str">
        <f>IF(DatosLimpios[[#This Row],[Perdida $ por Usuario]]&gt;100, "Grave",IF(DatosLimpios[[#This Row],[Perdida $ por Usuario]]&gt;40, "Moderada","Leve"))</f>
        <v>Leve</v>
      </c>
      <c r="T2133" s="1" t="str">
        <f t="shared" si="33"/>
        <v>Nation-state</v>
      </c>
      <c r="U2133" s="3" t="s">
        <v>15</v>
      </c>
      <c r="V2133" s="3" t="s">
        <v>37</v>
      </c>
      <c r="W2133" s="2">
        <v>60</v>
      </c>
      <c r="X2133" s="2" t="str">
        <f>IF(DatosLimpios[[#This Row],[Incident Resolution Time (in Hours)]]&gt;50,"Tardia",IF(DatosLimpios[[#This Row],[Incident Resolution Time (in Hours)]]&gt;20,"Media","Rapida" ))</f>
        <v>Tardia</v>
      </c>
    </row>
    <row r="2134" spans="1:24" x14ac:dyDescent="0.25">
      <c r="A2134" s="2">
        <v>2148</v>
      </c>
      <c r="B2134" s="3" t="s">
        <v>32</v>
      </c>
      <c r="C21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34" s="1" t="str">
        <f>IFERROR(VLOOKUP(DatosLimpios[[#This Row],[Paises]], TablaRegiones[],2,FALSE), "Otra")</f>
        <v>Europa</v>
      </c>
      <c r="E2134" s="2">
        <v>2016</v>
      </c>
      <c r="F2134" s="3" t="s">
        <v>22</v>
      </c>
      <c r="G2134" s="2">
        <f xml:space="preserve"> 2025 -DatosLimpios[[#This Row],[Year]]</f>
        <v>9</v>
      </c>
      <c r="H2134" s="1" t="str">
        <f>IF(TRIM(DatosLimpios[[#This Row],[Attack Type]])="","Unknown",PROPER(TRIM(LOWER(DatosLimpios[[#This Row],[Attack Type]]))))</f>
        <v>Man-In-The-Middle</v>
      </c>
      <c r="I2134" s="3" t="s">
        <v>46</v>
      </c>
      <c r="J213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34" s="11">
        <v>357</v>
      </c>
      <c r="L2134" s="11">
        <f>IF(DatosLimpios[[#This Row],[Financial Loss (in Million $) ]]="",0,ABS(DatosLimpios[[#This Row],[Financial Loss (in Million $) ]]))*1000</f>
        <v>357000</v>
      </c>
      <c r="M2134" s="11" t="str">
        <f>IF(DatosLimpios[[#This Row],[Perdida economica UNK]]&gt;4000000,"Alta", IF(DatosLimpios[[#This Row],[Perdida economica UNK]]&gt;100000,"Media", "Baja"))</f>
        <v>Media</v>
      </c>
      <c r="N2134" s="18" t="s">
        <v>2182</v>
      </c>
      <c r="O2134" s="3" t="s">
        <v>33</v>
      </c>
      <c r="P2134" s="2">
        <f>IF(DatosLimpios[[#This Row],[Number of Affected Users]]="six hundred",600,VALUE(DatosLimpios[[#This Row],[Number of Affected Users]]))</f>
        <v>882784</v>
      </c>
      <c r="Q2134" s="2">
        <f>IF(DatosLimpios[[#This Row],[Number of Affected Users]]="six hundred",600,VALUE(DatosLimpios[[#This Row],[Number of Affected Users]]))</f>
        <v>882784</v>
      </c>
      <c r="R2134" s="11">
        <f>DatosLimpios[[#This Row],[Perdida economica UNK]] /DatosLimpios[[#This Row],[Nº de Usuarios Afectados]]</f>
        <v>0.404402435929967</v>
      </c>
      <c r="S2134" s="11" t="str">
        <f>IF(DatosLimpios[[#This Row],[Perdida $ por Usuario]]&gt;100, "Grave",IF(DatosLimpios[[#This Row],[Perdida $ por Usuario]]&gt;40, "Moderada","Leve"))</f>
        <v>Leve</v>
      </c>
      <c r="T2134" s="1" t="str">
        <f t="shared" si="33"/>
        <v>Insider</v>
      </c>
      <c r="U2134" s="3" t="s">
        <v>25</v>
      </c>
      <c r="V2134" s="3" t="s">
        <v>16</v>
      </c>
      <c r="W2134" s="2">
        <v>31</v>
      </c>
      <c r="X2134" s="2" t="str">
        <f>IF(DatosLimpios[[#This Row],[Incident Resolution Time (in Hours)]]&gt;50,"Tardia",IF(DatosLimpios[[#This Row],[Incident Resolution Time (in Hours)]]&gt;20,"Media","Rapida" ))</f>
        <v>Media</v>
      </c>
    </row>
    <row r="2135" spans="1:24" x14ac:dyDescent="0.25">
      <c r="A2135" s="2">
        <v>2149</v>
      </c>
      <c r="B2135" s="3" t="s">
        <v>58</v>
      </c>
      <c r="C21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135" s="1" t="str">
        <f>IFERROR(VLOOKUP(DatosLimpios[[#This Row],[Paises]], TablaRegiones[],2,FALSE), "Otra")</f>
        <v>Oceanía</v>
      </c>
      <c r="E2135" s="2">
        <v>2022</v>
      </c>
      <c r="F2135" s="3" t="s">
        <v>39</v>
      </c>
      <c r="G2135" s="2">
        <f xml:space="preserve"> 2025 -DatosLimpios[[#This Row],[Year]]</f>
        <v>3</v>
      </c>
      <c r="H2135" s="1" t="str">
        <f>IF(TRIM(DatosLimpios[[#This Row],[Attack Type]])="","Unknown",PROPER(TRIM(LOWER(DatosLimpios[[#This Row],[Attack Type]]))))</f>
        <v>Ddos</v>
      </c>
      <c r="I2135" s="3" t="s">
        <v>12</v>
      </c>
      <c r="J213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35" s="11">
        <v>9206</v>
      </c>
      <c r="L2135" s="11">
        <f>IF(DatosLimpios[[#This Row],[Financial Loss (in Million $) ]]="",0,ABS(DatosLimpios[[#This Row],[Financial Loss (in Million $) ]]))*1000</f>
        <v>9206000</v>
      </c>
      <c r="M2135" s="11" t="str">
        <f>IF(DatosLimpios[[#This Row],[Perdida economica UNK]]&gt;4000000,"Alta", IF(DatosLimpios[[#This Row],[Perdida economica UNK]]&gt;100000,"Media", "Baja"))</f>
        <v>Alta</v>
      </c>
      <c r="N2135" s="18" t="s">
        <v>2183</v>
      </c>
      <c r="O2135" s="3" t="s">
        <v>33</v>
      </c>
      <c r="P2135" s="2">
        <f>IF(DatosLimpios[[#This Row],[Number of Affected Users]]="six hundred",600,VALUE(DatosLimpios[[#This Row],[Number of Affected Users]]))</f>
        <v>721334</v>
      </c>
      <c r="Q2135" s="2">
        <f>IF(DatosLimpios[[#This Row],[Number of Affected Users]]="six hundred",600,VALUE(DatosLimpios[[#This Row],[Number of Affected Users]]))</f>
        <v>721334</v>
      </c>
      <c r="R2135" s="11">
        <f>DatosLimpios[[#This Row],[Perdida economica UNK]] /DatosLimpios[[#This Row],[Nº de Usuarios Afectados]]</f>
        <v>12.762465099385306</v>
      </c>
      <c r="S2135" s="11" t="str">
        <f>IF(DatosLimpios[[#This Row],[Perdida $ por Usuario]]&gt;100, "Grave",IF(DatosLimpios[[#This Row],[Perdida $ por Usuario]]&gt;40, "Moderada","Leve"))</f>
        <v>Leve</v>
      </c>
      <c r="T2135" s="1" t="str">
        <f t="shared" si="33"/>
        <v>Insider</v>
      </c>
      <c r="U2135" s="3" t="s">
        <v>34</v>
      </c>
      <c r="V2135" s="3" t="s">
        <v>16</v>
      </c>
      <c r="W2135" s="2">
        <v>31</v>
      </c>
      <c r="X2135" s="2" t="str">
        <f>IF(DatosLimpios[[#This Row],[Incident Resolution Time (in Hours)]]&gt;50,"Tardia",IF(DatosLimpios[[#This Row],[Incident Resolution Time (in Hours)]]&gt;20,"Media","Rapida" ))</f>
        <v>Media</v>
      </c>
    </row>
    <row r="2136" spans="1:24" x14ac:dyDescent="0.25">
      <c r="A2136" s="2">
        <v>2150</v>
      </c>
      <c r="B2136" s="3" t="s">
        <v>71</v>
      </c>
      <c r="C21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36" s="1" t="str">
        <f>IFERROR(VLOOKUP(DatosLimpios[[#This Row],[Paises]], TablaRegiones[],2,FALSE), "Otra")</f>
        <v>Asia</v>
      </c>
      <c r="E2136" s="2">
        <v>2022</v>
      </c>
      <c r="F2136" s="3" t="s">
        <v>63</v>
      </c>
      <c r="G2136" s="2">
        <f xml:space="preserve"> 2025 -DatosLimpios[[#This Row],[Year]]</f>
        <v>3</v>
      </c>
      <c r="H2136" s="1" t="str">
        <f>IF(TRIM(DatosLimpios[[#This Row],[Attack Type]])="","Unknown",PROPER(TRIM(LOWER(DatosLimpios[[#This Row],[Attack Type]]))))</f>
        <v>Malware</v>
      </c>
      <c r="I2136" s="3" t="s">
        <v>23</v>
      </c>
      <c r="J213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36" s="11">
        <v>7115</v>
      </c>
      <c r="L2136" s="11">
        <f>IF(DatosLimpios[[#This Row],[Financial Loss (in Million $) ]]="",0,ABS(DatosLimpios[[#This Row],[Financial Loss (in Million $) ]]))*1000</f>
        <v>7115000</v>
      </c>
      <c r="M2136" s="11" t="str">
        <f>IF(DatosLimpios[[#This Row],[Perdida economica UNK]]&gt;4000000,"Alta", IF(DatosLimpios[[#This Row],[Perdida economica UNK]]&gt;100000,"Media", "Baja"))</f>
        <v>Alta</v>
      </c>
      <c r="N2136" s="18" t="s">
        <v>2184</v>
      </c>
      <c r="O2136" s="3" t="s">
        <v>36</v>
      </c>
      <c r="P2136" s="2">
        <f>IF(DatosLimpios[[#This Row],[Number of Affected Users]]="six hundred",600,VALUE(DatosLimpios[[#This Row],[Number of Affected Users]]))</f>
        <v>840225</v>
      </c>
      <c r="Q2136" s="2">
        <f>IF(DatosLimpios[[#This Row],[Number of Affected Users]]="six hundred",600,VALUE(DatosLimpios[[#This Row],[Number of Affected Users]]))</f>
        <v>840225</v>
      </c>
      <c r="R2136" s="11">
        <f>DatosLimpios[[#This Row],[Perdida economica UNK]] /DatosLimpios[[#This Row],[Nº de Usuarios Afectados]]</f>
        <v>8.467969889017823</v>
      </c>
      <c r="S2136" s="11" t="str">
        <f>IF(DatosLimpios[[#This Row],[Perdida $ por Usuario]]&gt;100, "Grave",IF(DatosLimpios[[#This Row],[Perdida $ por Usuario]]&gt;40, "Moderada","Leve"))</f>
        <v>Leve</v>
      </c>
      <c r="T2136" s="1" t="str">
        <f t="shared" si="33"/>
        <v>Unknown</v>
      </c>
      <c r="U2136" s="3" t="s">
        <v>52</v>
      </c>
      <c r="V2136" s="3" t="s">
        <v>57</v>
      </c>
      <c r="W2136" s="2">
        <v>70</v>
      </c>
      <c r="X2136" s="2" t="str">
        <f>IF(DatosLimpios[[#This Row],[Incident Resolution Time (in Hours)]]&gt;50,"Tardia",IF(DatosLimpios[[#This Row],[Incident Resolution Time (in Hours)]]&gt;20,"Media","Rapida" ))</f>
        <v>Tardia</v>
      </c>
    </row>
    <row r="2137" spans="1:24" x14ac:dyDescent="0.25">
      <c r="A2137" s="2">
        <v>2151</v>
      </c>
      <c r="B2137" s="3" t="s">
        <v>26</v>
      </c>
      <c r="C21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37" s="1" t="str">
        <f>IFERROR(VLOOKUP(DatosLimpios[[#This Row],[Paises]], TablaRegiones[],2,FALSE), "Otra")</f>
        <v>Europa</v>
      </c>
      <c r="E2137" s="2">
        <v>2024</v>
      </c>
      <c r="F2137" s="3" t="s">
        <v>17</v>
      </c>
      <c r="G2137" s="2">
        <f xml:space="preserve"> 2025 -DatosLimpios[[#This Row],[Year]]</f>
        <v>1</v>
      </c>
      <c r="H2137" s="1" t="str">
        <f>IF(TRIM(DatosLimpios[[#This Row],[Attack Type]])="","Unknown",PROPER(TRIM(LOWER(DatosLimpios[[#This Row],[Attack Type]]))))</f>
        <v>Ransomware</v>
      </c>
      <c r="I2137" s="3" t="s">
        <v>27</v>
      </c>
      <c r="J213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37" s="11">
        <v>974</v>
      </c>
      <c r="L2137" s="11">
        <f>IF(DatosLimpios[[#This Row],[Financial Loss (in Million $) ]]="",0,ABS(DatosLimpios[[#This Row],[Financial Loss (in Million $) ]]))*1000</f>
        <v>974000</v>
      </c>
      <c r="M2137" s="11" t="str">
        <f>IF(DatosLimpios[[#This Row],[Perdida economica UNK]]&gt;4000000,"Alta", IF(DatosLimpios[[#This Row],[Perdida economica UNK]]&gt;100000,"Media", "Baja"))</f>
        <v>Media</v>
      </c>
      <c r="N2137" s="18" t="s">
        <v>2185</v>
      </c>
      <c r="O2137" s="3" t="s">
        <v>36</v>
      </c>
      <c r="P2137" s="2">
        <f>IF(DatosLimpios[[#This Row],[Number of Affected Users]]="six hundred",600,VALUE(DatosLimpios[[#This Row],[Number of Affected Users]]))</f>
        <v>118118</v>
      </c>
      <c r="Q2137" s="2">
        <f>IF(DatosLimpios[[#This Row],[Number of Affected Users]]="six hundred",600,VALUE(DatosLimpios[[#This Row],[Number of Affected Users]]))</f>
        <v>118118</v>
      </c>
      <c r="R2137" s="11">
        <f>DatosLimpios[[#This Row],[Perdida economica UNK]] /DatosLimpios[[#This Row],[Nº de Usuarios Afectados]]</f>
        <v>8.2459912968387545</v>
      </c>
      <c r="S2137" s="11" t="str">
        <f>IF(DatosLimpios[[#This Row],[Perdida $ por Usuario]]&gt;100, "Grave",IF(DatosLimpios[[#This Row],[Perdida $ por Usuario]]&gt;40, "Moderada","Leve"))</f>
        <v>Leve</v>
      </c>
      <c r="T2137" s="1" t="str">
        <f t="shared" si="33"/>
        <v>Unknown</v>
      </c>
      <c r="U2137" s="3" t="s">
        <v>34</v>
      </c>
      <c r="V2137" s="3" t="s">
        <v>16</v>
      </c>
      <c r="W2137" s="2">
        <v>17</v>
      </c>
      <c r="X2137" s="2" t="str">
        <f>IF(DatosLimpios[[#This Row],[Incident Resolution Time (in Hours)]]&gt;50,"Tardia",IF(DatosLimpios[[#This Row],[Incident Resolution Time (in Hours)]]&gt;20,"Media","Rapida" ))</f>
        <v>Rapida</v>
      </c>
    </row>
    <row r="2138" spans="1:24" x14ac:dyDescent="0.25">
      <c r="A2138" s="2">
        <v>2152</v>
      </c>
      <c r="B2138" s="3" t="s">
        <v>71</v>
      </c>
      <c r="C21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38" s="1" t="str">
        <f>IFERROR(VLOOKUP(DatosLimpios[[#This Row],[Paises]], TablaRegiones[],2,FALSE), "Otra")</f>
        <v>Asia</v>
      </c>
      <c r="E2138" s="2">
        <v>2016</v>
      </c>
      <c r="F2138" s="3" t="s">
        <v>50</v>
      </c>
      <c r="G2138" s="2">
        <f xml:space="preserve"> 2025 -DatosLimpios[[#This Row],[Year]]</f>
        <v>9</v>
      </c>
      <c r="H2138" s="1" t="str">
        <f>IF(TRIM(DatosLimpios[[#This Row],[Attack Type]])="","Unknown",PROPER(TRIM(LOWER(DatosLimpios[[#This Row],[Attack Type]]))))</f>
        <v>Phishing</v>
      </c>
      <c r="I2138" s="3" t="s">
        <v>12</v>
      </c>
      <c r="J213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38" s="11">
        <v>3042</v>
      </c>
      <c r="L2138" s="11">
        <f>IF(DatosLimpios[[#This Row],[Financial Loss (in Million $) ]]="",0,ABS(DatosLimpios[[#This Row],[Financial Loss (in Million $) ]]))*1000</f>
        <v>3042000</v>
      </c>
      <c r="M2138" s="11" t="str">
        <f>IF(DatosLimpios[[#This Row],[Perdida economica UNK]]&gt;4000000,"Alta", IF(DatosLimpios[[#This Row],[Perdida economica UNK]]&gt;100000,"Media", "Baja"))</f>
        <v>Media</v>
      </c>
      <c r="N2138" s="18" t="s">
        <v>2186</v>
      </c>
      <c r="O2138" s="3" t="s">
        <v>29</v>
      </c>
      <c r="P2138" s="2">
        <f>IF(DatosLimpios[[#This Row],[Number of Affected Users]]="six hundred",600,VALUE(DatosLimpios[[#This Row],[Number of Affected Users]]))</f>
        <v>272199</v>
      </c>
      <c r="Q2138" s="2">
        <f>IF(DatosLimpios[[#This Row],[Number of Affected Users]]="six hundred",600,VALUE(DatosLimpios[[#This Row],[Number of Affected Users]]))</f>
        <v>272199</v>
      </c>
      <c r="R2138" s="11">
        <f>DatosLimpios[[#This Row],[Perdida economica UNK]] /DatosLimpios[[#This Row],[Nº de Usuarios Afectados]]</f>
        <v>11.175647228681957</v>
      </c>
      <c r="S2138" s="11" t="str">
        <f>IF(DatosLimpios[[#This Row],[Perdida $ por Usuario]]&gt;100, "Grave",IF(DatosLimpios[[#This Row],[Perdida $ por Usuario]]&gt;40, "Moderada","Leve"))</f>
        <v>Leve</v>
      </c>
      <c r="T2138" s="1" t="str">
        <f t="shared" si="33"/>
        <v>Nation-state</v>
      </c>
      <c r="U2138" s="3" t="s">
        <v>52</v>
      </c>
      <c r="V2138" s="3" t="s">
        <v>37</v>
      </c>
      <c r="W2138" s="2">
        <v>29</v>
      </c>
      <c r="X2138" s="2" t="str">
        <f>IF(DatosLimpios[[#This Row],[Incident Resolution Time (in Hours)]]&gt;50,"Tardia",IF(DatosLimpios[[#This Row],[Incident Resolution Time (in Hours)]]&gt;20,"Media","Rapida" ))</f>
        <v>Media</v>
      </c>
    </row>
    <row r="2139" spans="1:24" x14ac:dyDescent="0.25">
      <c r="A2139" s="2">
        <v>2153</v>
      </c>
      <c r="B2139" s="3" t="s">
        <v>26</v>
      </c>
      <c r="C21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39" s="1" t="str">
        <f>IFERROR(VLOOKUP(DatosLimpios[[#This Row],[Paises]], TablaRegiones[],2,FALSE), "Otra")</f>
        <v>Europa</v>
      </c>
      <c r="E2139" s="2">
        <v>2016</v>
      </c>
      <c r="F2139" s="3" t="s">
        <v>17</v>
      </c>
      <c r="G2139" s="2">
        <f xml:space="preserve"> 2025 -DatosLimpios[[#This Row],[Year]]</f>
        <v>9</v>
      </c>
      <c r="H2139" s="1" t="str">
        <f>IF(TRIM(DatosLimpios[[#This Row],[Attack Type]])="","Unknown",PROPER(TRIM(LOWER(DatosLimpios[[#This Row],[Attack Type]]))))</f>
        <v>Ransomware</v>
      </c>
      <c r="I2139" s="3" t="s">
        <v>18</v>
      </c>
      <c r="J213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39" s="11">
        <v>5944</v>
      </c>
      <c r="L2139" s="11">
        <f>IF(DatosLimpios[[#This Row],[Financial Loss (in Million $) ]]="",0,ABS(DatosLimpios[[#This Row],[Financial Loss (in Million $) ]]))*1000</f>
        <v>5944000</v>
      </c>
      <c r="M2139" s="11" t="str">
        <f>IF(DatosLimpios[[#This Row],[Perdida economica UNK]]&gt;4000000,"Alta", IF(DatosLimpios[[#This Row],[Perdida economica UNK]]&gt;100000,"Media", "Baja"))</f>
        <v>Alta</v>
      </c>
      <c r="N2139" s="18" t="s">
        <v>2187</v>
      </c>
      <c r="O2139" s="3" t="s">
        <v>29</v>
      </c>
      <c r="P2139" s="2">
        <f>IF(DatosLimpios[[#This Row],[Number of Affected Users]]="six hundred",600,VALUE(DatosLimpios[[#This Row],[Number of Affected Users]]))</f>
        <v>964115</v>
      </c>
      <c r="Q2139" s="2">
        <f>IF(DatosLimpios[[#This Row],[Number of Affected Users]]="six hundred",600,VALUE(DatosLimpios[[#This Row],[Number of Affected Users]]))</f>
        <v>964115</v>
      </c>
      <c r="R2139" s="11">
        <f>DatosLimpios[[#This Row],[Perdida economica UNK]] /DatosLimpios[[#This Row],[Nº de Usuarios Afectados]]</f>
        <v>6.165239623903787</v>
      </c>
      <c r="S2139" s="11" t="str">
        <f>IF(DatosLimpios[[#This Row],[Perdida $ por Usuario]]&gt;100, "Grave",IF(DatosLimpios[[#This Row],[Perdida $ por Usuario]]&gt;40, "Moderada","Leve"))</f>
        <v>Leve</v>
      </c>
      <c r="T2139" s="1" t="str">
        <f t="shared" si="33"/>
        <v>Nation-state</v>
      </c>
      <c r="U2139" s="3" t="s">
        <v>15</v>
      </c>
      <c r="V2139" s="3" t="s">
        <v>49</v>
      </c>
      <c r="W2139" s="2">
        <v>48</v>
      </c>
      <c r="X2139" s="2" t="str">
        <f>IF(DatosLimpios[[#This Row],[Incident Resolution Time (in Hours)]]&gt;50,"Tardia",IF(DatosLimpios[[#This Row],[Incident Resolution Time (in Hours)]]&gt;20,"Media","Rapida" ))</f>
        <v>Media</v>
      </c>
    </row>
    <row r="2140" spans="1:24" x14ac:dyDescent="0.25">
      <c r="A2140" s="2">
        <v>2154</v>
      </c>
      <c r="B2140" s="3" t="s">
        <v>66</v>
      </c>
      <c r="C21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40" s="1" t="str">
        <f>IFERROR(VLOOKUP(DatosLimpios[[#This Row],[Paises]], TablaRegiones[],2,FALSE), "Otra")</f>
        <v>América</v>
      </c>
      <c r="E2140" s="2">
        <v>2023</v>
      </c>
      <c r="F2140" s="3" t="s">
        <v>22</v>
      </c>
      <c r="G2140" s="2">
        <f xml:space="preserve"> 2025 -DatosLimpios[[#This Row],[Year]]</f>
        <v>2</v>
      </c>
      <c r="H2140" s="1" t="str">
        <f>IF(TRIM(DatosLimpios[[#This Row],[Attack Type]])="","Unknown",PROPER(TRIM(LOWER(DatosLimpios[[#This Row],[Attack Type]]))))</f>
        <v>Man-In-The-Middle</v>
      </c>
      <c r="I2140" s="3" t="s">
        <v>12</v>
      </c>
      <c r="J214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40" s="11">
        <v>2758</v>
      </c>
      <c r="L2140" s="11">
        <f>IF(DatosLimpios[[#This Row],[Financial Loss (in Million $) ]]="",0,ABS(DatosLimpios[[#This Row],[Financial Loss (in Million $) ]]))*1000</f>
        <v>2758000</v>
      </c>
      <c r="M2140" s="11" t="str">
        <f>IF(DatosLimpios[[#This Row],[Perdida economica UNK]]&gt;4000000,"Alta", IF(DatosLimpios[[#This Row],[Perdida economica UNK]]&gt;100000,"Media", "Baja"))</f>
        <v>Media</v>
      </c>
      <c r="N2140" s="18" t="s">
        <v>2188</v>
      </c>
      <c r="O2140" s="3" t="s">
        <v>14</v>
      </c>
      <c r="P2140" s="2">
        <f>IF(DatosLimpios[[#This Row],[Number of Affected Users]]="six hundred",600,VALUE(DatosLimpios[[#This Row],[Number of Affected Users]]))</f>
        <v>171936</v>
      </c>
      <c r="Q2140" s="2">
        <f>IF(DatosLimpios[[#This Row],[Number of Affected Users]]="six hundred",600,VALUE(DatosLimpios[[#This Row],[Number of Affected Users]]))</f>
        <v>171936</v>
      </c>
      <c r="R2140" s="11">
        <f>DatosLimpios[[#This Row],[Perdida economica UNK]] /DatosLimpios[[#This Row],[Nº de Usuarios Afectados]]</f>
        <v>16.040852410199143</v>
      </c>
      <c r="S2140" s="11" t="str">
        <f>IF(DatosLimpios[[#This Row],[Perdida $ por Usuario]]&gt;100, "Grave",IF(DatosLimpios[[#This Row],[Perdida $ por Usuario]]&gt;40, "Moderada","Leve"))</f>
        <v>Leve</v>
      </c>
      <c r="T2140" s="1" t="str">
        <f t="shared" si="33"/>
        <v>Hacker Group</v>
      </c>
      <c r="U2140" s="3" t="s">
        <v>25</v>
      </c>
      <c r="V2140" s="3" t="s">
        <v>16</v>
      </c>
      <c r="W2140" s="2">
        <v>70</v>
      </c>
      <c r="X2140" s="2" t="str">
        <f>IF(DatosLimpios[[#This Row],[Incident Resolution Time (in Hours)]]&gt;50,"Tardia",IF(DatosLimpios[[#This Row],[Incident Resolution Time (in Hours)]]&gt;20,"Media","Rapida" ))</f>
        <v>Tardia</v>
      </c>
    </row>
    <row r="2141" spans="1:24" x14ac:dyDescent="0.25">
      <c r="A2141" s="2">
        <v>2155</v>
      </c>
      <c r="B2141" s="3" t="s">
        <v>71</v>
      </c>
      <c r="C21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41" s="1" t="str">
        <f>IFERROR(VLOOKUP(DatosLimpios[[#This Row],[Paises]], TablaRegiones[],2,FALSE), "Otra")</f>
        <v>Asia</v>
      </c>
      <c r="E2141" s="2">
        <v>2022</v>
      </c>
      <c r="F2141" s="3" t="s">
        <v>63</v>
      </c>
      <c r="G2141" s="2">
        <f xml:space="preserve"> 2025 -DatosLimpios[[#This Row],[Year]]</f>
        <v>3</v>
      </c>
      <c r="H2141" s="1" t="str">
        <f>IF(TRIM(DatosLimpios[[#This Row],[Attack Type]])="","Unknown",PROPER(TRIM(LOWER(DatosLimpios[[#This Row],[Attack Type]]))))</f>
        <v>Malware</v>
      </c>
      <c r="I2141" s="3" t="s">
        <v>47</v>
      </c>
      <c r="J214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141" s="11">
        <v>7326</v>
      </c>
      <c r="L2141" s="11">
        <f>IF(DatosLimpios[[#This Row],[Financial Loss (in Million $) ]]="",0,ABS(DatosLimpios[[#This Row],[Financial Loss (in Million $) ]]))*1000</f>
        <v>7326000</v>
      </c>
      <c r="M2141" s="11" t="str">
        <f>IF(DatosLimpios[[#This Row],[Perdida economica UNK]]&gt;4000000,"Alta", IF(DatosLimpios[[#This Row],[Perdida economica UNK]]&gt;100000,"Media", "Baja"))</f>
        <v>Alta</v>
      </c>
      <c r="N2141" s="18" t="s">
        <v>2189</v>
      </c>
      <c r="O2141" s="3" t="s">
        <v>36</v>
      </c>
      <c r="P2141" s="2">
        <f>IF(DatosLimpios[[#This Row],[Number of Affected Users]]="six hundred",600,VALUE(DatosLimpios[[#This Row],[Number of Affected Users]]))</f>
        <v>841903</v>
      </c>
      <c r="Q2141" s="2">
        <f>IF(DatosLimpios[[#This Row],[Number of Affected Users]]="six hundred",600,VALUE(DatosLimpios[[#This Row],[Number of Affected Users]]))</f>
        <v>841903</v>
      </c>
      <c r="R2141" s="11">
        <f>DatosLimpios[[#This Row],[Perdida economica UNK]] /DatosLimpios[[#This Row],[Nº de Usuarios Afectados]]</f>
        <v>8.7017150431819346</v>
      </c>
      <c r="S2141" s="11" t="str">
        <f>IF(DatosLimpios[[#This Row],[Perdida $ por Usuario]]&gt;100, "Grave",IF(DatosLimpios[[#This Row],[Perdida $ por Usuario]]&gt;40, "Moderada","Leve"))</f>
        <v>Leve</v>
      </c>
      <c r="T2141" s="1" t="str">
        <f t="shared" si="33"/>
        <v>Unknown</v>
      </c>
      <c r="U2141" s="3" t="s">
        <v>34</v>
      </c>
      <c r="V2141" s="3" t="s">
        <v>49</v>
      </c>
      <c r="W2141" s="2">
        <v>7</v>
      </c>
      <c r="X2141" s="2" t="str">
        <f>IF(DatosLimpios[[#This Row],[Incident Resolution Time (in Hours)]]&gt;50,"Tardia",IF(DatosLimpios[[#This Row],[Incident Resolution Time (in Hours)]]&gt;20,"Media","Rapida" ))</f>
        <v>Rapida</v>
      </c>
    </row>
    <row r="2142" spans="1:24" x14ac:dyDescent="0.25">
      <c r="A2142" s="2">
        <v>2156</v>
      </c>
      <c r="B2142" s="3" t="s">
        <v>32</v>
      </c>
      <c r="C21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42" s="1" t="str">
        <f>IFERROR(VLOOKUP(DatosLimpios[[#This Row],[Paises]], TablaRegiones[],2,FALSE), "Otra")</f>
        <v>Europa</v>
      </c>
      <c r="E2142" s="2">
        <v>2022</v>
      </c>
      <c r="F2142" s="3" t="s">
        <v>22</v>
      </c>
      <c r="G2142" s="2">
        <f xml:space="preserve"> 2025 -DatosLimpios[[#This Row],[Year]]</f>
        <v>3</v>
      </c>
      <c r="H2142" s="1" t="str">
        <f>IF(TRIM(DatosLimpios[[#This Row],[Attack Type]])="","Unknown",PROPER(TRIM(LOWER(DatosLimpios[[#This Row],[Attack Type]]))))</f>
        <v>Man-In-The-Middle</v>
      </c>
      <c r="I2142" s="3" t="s">
        <v>27</v>
      </c>
      <c r="J214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42" s="11">
        <v>9288</v>
      </c>
      <c r="L2142" s="11">
        <f>IF(DatosLimpios[[#This Row],[Financial Loss (in Million $) ]]="",0,ABS(DatosLimpios[[#This Row],[Financial Loss (in Million $) ]]))*1000</f>
        <v>9288000</v>
      </c>
      <c r="M2142" s="11" t="str">
        <f>IF(DatosLimpios[[#This Row],[Perdida economica UNK]]&gt;4000000,"Alta", IF(DatosLimpios[[#This Row],[Perdida economica UNK]]&gt;100000,"Media", "Baja"))</f>
        <v>Alta</v>
      </c>
      <c r="N2142" s="18" t="s">
        <v>2190</v>
      </c>
      <c r="O2142" s="3" t="s">
        <v>33</v>
      </c>
      <c r="P2142" s="2">
        <f>IF(DatosLimpios[[#This Row],[Number of Affected Users]]="six hundred",600,VALUE(DatosLimpios[[#This Row],[Number of Affected Users]]))</f>
        <v>521871</v>
      </c>
      <c r="Q2142" s="2">
        <f>IF(DatosLimpios[[#This Row],[Number of Affected Users]]="six hundred",600,VALUE(DatosLimpios[[#This Row],[Number of Affected Users]]))</f>
        <v>521871</v>
      </c>
      <c r="R2142" s="11">
        <f>DatosLimpios[[#This Row],[Perdida economica UNK]] /DatosLimpios[[#This Row],[Nº de Usuarios Afectados]]</f>
        <v>17.797501681450015</v>
      </c>
      <c r="S2142" s="11" t="str">
        <f>IF(DatosLimpios[[#This Row],[Perdida $ por Usuario]]&gt;100, "Grave",IF(DatosLimpios[[#This Row],[Perdida $ por Usuario]]&gt;40, "Moderada","Leve"))</f>
        <v>Leve</v>
      </c>
      <c r="T2142" s="1" t="str">
        <f t="shared" si="33"/>
        <v>Insider</v>
      </c>
      <c r="U2142" s="3" t="s">
        <v>34</v>
      </c>
      <c r="V2142" s="3" t="s">
        <v>57</v>
      </c>
      <c r="W2142" s="2">
        <v>6</v>
      </c>
      <c r="X2142" s="2" t="str">
        <f>IF(DatosLimpios[[#This Row],[Incident Resolution Time (in Hours)]]&gt;50,"Tardia",IF(DatosLimpios[[#This Row],[Incident Resolution Time (in Hours)]]&gt;20,"Media","Rapida" ))</f>
        <v>Rapida</v>
      </c>
    </row>
    <row r="2143" spans="1:24" x14ac:dyDescent="0.25">
      <c r="A2143" s="2">
        <v>2157</v>
      </c>
      <c r="B2143" s="3" t="s">
        <v>32</v>
      </c>
      <c r="C21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43" s="1" t="str">
        <f>IFERROR(VLOOKUP(DatosLimpios[[#This Row],[Paises]], TablaRegiones[],2,FALSE), "Otra")</f>
        <v>Europa</v>
      </c>
      <c r="E2143" s="2">
        <v>2024</v>
      </c>
      <c r="F2143" s="3" t="s">
        <v>63</v>
      </c>
      <c r="G2143" s="2">
        <f xml:space="preserve"> 2025 -DatosLimpios[[#This Row],[Year]]</f>
        <v>1</v>
      </c>
      <c r="H2143" s="1" t="str">
        <f>IF(TRIM(DatosLimpios[[#This Row],[Attack Type]])="","Unknown",PROPER(TRIM(LOWER(DatosLimpios[[#This Row],[Attack Type]]))))</f>
        <v>Malware</v>
      </c>
      <c r="I2143" s="3" t="s">
        <v>69</v>
      </c>
      <c r="J214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43" s="11">
        <v>4625</v>
      </c>
      <c r="L2143" s="11">
        <f>IF(DatosLimpios[[#This Row],[Financial Loss (in Million $) ]]="",0,ABS(DatosLimpios[[#This Row],[Financial Loss (in Million $) ]]))*1000</f>
        <v>4625000</v>
      </c>
      <c r="M2143" s="11" t="str">
        <f>IF(DatosLimpios[[#This Row],[Perdida economica UNK]]&gt;4000000,"Alta", IF(DatosLimpios[[#This Row],[Perdida economica UNK]]&gt;100000,"Media", "Baja"))</f>
        <v>Alta</v>
      </c>
      <c r="N2143" s="18" t="s">
        <v>2191</v>
      </c>
      <c r="O2143" s="3" t="s">
        <v>14</v>
      </c>
      <c r="P2143" s="2">
        <f>IF(DatosLimpios[[#This Row],[Number of Affected Users]]="six hundred",600,VALUE(DatosLimpios[[#This Row],[Number of Affected Users]]))</f>
        <v>578427</v>
      </c>
      <c r="Q2143" s="2">
        <f>IF(DatosLimpios[[#This Row],[Number of Affected Users]]="six hundred",600,VALUE(DatosLimpios[[#This Row],[Number of Affected Users]]))</f>
        <v>578427</v>
      </c>
      <c r="R2143" s="11">
        <f>DatosLimpios[[#This Row],[Perdida economica UNK]] /DatosLimpios[[#This Row],[Nº de Usuarios Afectados]]</f>
        <v>7.9958231548665601</v>
      </c>
      <c r="S2143" s="11" t="str">
        <f>IF(DatosLimpios[[#This Row],[Perdida $ por Usuario]]&gt;100, "Grave",IF(DatosLimpios[[#This Row],[Perdida $ por Usuario]]&gt;40, "Moderada","Leve"))</f>
        <v>Leve</v>
      </c>
      <c r="T2143" s="1" t="str">
        <f t="shared" si="33"/>
        <v>Hacker Group</v>
      </c>
      <c r="U2143" s="3" t="s">
        <v>25</v>
      </c>
      <c r="V2143" s="3" t="s">
        <v>57</v>
      </c>
      <c r="W2143" s="2">
        <v>16</v>
      </c>
      <c r="X2143" s="2" t="str">
        <f>IF(DatosLimpios[[#This Row],[Incident Resolution Time (in Hours)]]&gt;50,"Tardia",IF(DatosLimpios[[#This Row],[Incident Resolution Time (in Hours)]]&gt;20,"Media","Rapida" ))</f>
        <v>Rapida</v>
      </c>
    </row>
    <row r="2144" spans="1:24" x14ac:dyDescent="0.25">
      <c r="A2144" s="2">
        <v>2158</v>
      </c>
      <c r="B2144" s="3" t="s">
        <v>41</v>
      </c>
      <c r="C21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44" s="1" t="str">
        <f>IFERROR(VLOOKUP(DatosLimpios[[#This Row],[Paises]], TablaRegiones[],2,FALSE), "Otra")</f>
        <v>Europa</v>
      </c>
      <c r="E2144" s="2">
        <v>2015</v>
      </c>
      <c r="F2144" s="3" t="s">
        <v>39</v>
      </c>
      <c r="G2144" s="2">
        <f xml:space="preserve"> 2025 -DatosLimpios[[#This Row],[Year]]</f>
        <v>10</v>
      </c>
      <c r="H2144" s="1" t="str">
        <f>IF(TRIM(DatosLimpios[[#This Row],[Attack Type]])="","Unknown",PROPER(TRIM(LOWER(DatosLimpios[[#This Row],[Attack Type]]))))</f>
        <v>Ddos</v>
      </c>
      <c r="I2144" s="3" t="s">
        <v>46</v>
      </c>
      <c r="J214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44" s="11">
        <v>5164</v>
      </c>
      <c r="L2144" s="11">
        <f>IF(DatosLimpios[[#This Row],[Financial Loss (in Million $) ]]="",0,ABS(DatosLimpios[[#This Row],[Financial Loss (in Million $) ]]))*1000</f>
        <v>5164000</v>
      </c>
      <c r="M2144" s="11" t="str">
        <f>IF(DatosLimpios[[#This Row],[Perdida economica UNK]]&gt;4000000,"Alta", IF(DatosLimpios[[#This Row],[Perdida economica UNK]]&gt;100000,"Media", "Baja"))</f>
        <v>Alta</v>
      </c>
      <c r="N2144" s="18" t="s">
        <v>2192</v>
      </c>
      <c r="O2144" s="3" t="s">
        <v>29</v>
      </c>
      <c r="P2144" s="2">
        <f>IF(DatosLimpios[[#This Row],[Number of Affected Users]]="six hundred",600,VALUE(DatosLimpios[[#This Row],[Number of Affected Users]]))</f>
        <v>538890</v>
      </c>
      <c r="Q2144" s="2">
        <f>IF(DatosLimpios[[#This Row],[Number of Affected Users]]="six hundred",600,VALUE(DatosLimpios[[#This Row],[Number of Affected Users]]))</f>
        <v>538890</v>
      </c>
      <c r="R2144" s="11">
        <f>DatosLimpios[[#This Row],[Perdida economica UNK]] /DatosLimpios[[#This Row],[Nº de Usuarios Afectados]]</f>
        <v>9.5826606543079293</v>
      </c>
      <c r="S2144" s="11" t="str">
        <f>IF(DatosLimpios[[#This Row],[Perdida $ por Usuario]]&gt;100, "Grave",IF(DatosLimpios[[#This Row],[Perdida $ por Usuario]]&gt;40, "Moderada","Leve"))</f>
        <v>Leve</v>
      </c>
      <c r="T2144" s="1" t="str">
        <f t="shared" si="33"/>
        <v>Nation-state</v>
      </c>
      <c r="U2144" s="3" t="s">
        <v>52</v>
      </c>
      <c r="V2144" s="3" t="s">
        <v>37</v>
      </c>
      <c r="W2144" s="2">
        <v>59</v>
      </c>
      <c r="X2144" s="2" t="str">
        <f>IF(DatosLimpios[[#This Row],[Incident Resolution Time (in Hours)]]&gt;50,"Tardia",IF(DatosLimpios[[#This Row],[Incident Resolution Time (in Hours)]]&gt;20,"Media","Rapida" ))</f>
        <v>Tardia</v>
      </c>
    </row>
    <row r="2145" spans="1:24" x14ac:dyDescent="0.25">
      <c r="A2145" s="2">
        <v>2159</v>
      </c>
      <c r="B2145" s="3" t="s">
        <v>66</v>
      </c>
      <c r="C21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45" s="1" t="str">
        <f>IFERROR(VLOOKUP(DatosLimpios[[#This Row],[Paises]], TablaRegiones[],2,FALSE), "Otra")</f>
        <v>América</v>
      </c>
      <c r="E2145" s="2">
        <v>2022</v>
      </c>
      <c r="F2145" s="3" t="s">
        <v>39</v>
      </c>
      <c r="G2145" s="2">
        <f xml:space="preserve"> 2025 -DatosLimpios[[#This Row],[Year]]</f>
        <v>3</v>
      </c>
      <c r="H2145" s="1" t="str">
        <f>IF(TRIM(DatosLimpios[[#This Row],[Attack Type]])="","Unknown",PROPER(TRIM(LOWER(DatosLimpios[[#This Row],[Attack Type]]))))</f>
        <v>Ddos</v>
      </c>
      <c r="I2145" s="3" t="s">
        <v>27</v>
      </c>
      <c r="J214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45" s="11">
        <v>795</v>
      </c>
      <c r="L2145" s="11">
        <f>IF(DatosLimpios[[#This Row],[Financial Loss (in Million $) ]]="",0,ABS(DatosLimpios[[#This Row],[Financial Loss (in Million $) ]]))*1000</f>
        <v>795000</v>
      </c>
      <c r="M2145" s="11" t="str">
        <f>IF(DatosLimpios[[#This Row],[Perdida economica UNK]]&gt;4000000,"Alta", IF(DatosLimpios[[#This Row],[Perdida economica UNK]]&gt;100000,"Media", "Baja"))</f>
        <v>Media</v>
      </c>
      <c r="N2145" s="18" t="s">
        <v>2193</v>
      </c>
      <c r="O2145" s="3" t="s">
        <v>14</v>
      </c>
      <c r="P2145" s="2">
        <f>IF(DatosLimpios[[#This Row],[Number of Affected Users]]="six hundred",600,VALUE(DatosLimpios[[#This Row],[Number of Affected Users]]))</f>
        <v>789067</v>
      </c>
      <c r="Q2145" s="2">
        <f>IF(DatosLimpios[[#This Row],[Number of Affected Users]]="six hundred",600,VALUE(DatosLimpios[[#This Row],[Number of Affected Users]]))</f>
        <v>789067</v>
      </c>
      <c r="R2145" s="11">
        <f>DatosLimpios[[#This Row],[Perdida economica UNK]] /DatosLimpios[[#This Row],[Nº de Usuarios Afectados]]</f>
        <v>1.007519006624279</v>
      </c>
      <c r="S2145" s="11" t="str">
        <f>IF(DatosLimpios[[#This Row],[Perdida $ por Usuario]]&gt;100, "Grave",IF(DatosLimpios[[#This Row],[Perdida $ por Usuario]]&gt;40, "Moderada","Leve"))</f>
        <v>Leve</v>
      </c>
      <c r="T2145" s="1" t="str">
        <f t="shared" si="33"/>
        <v>Hacker Group</v>
      </c>
      <c r="U2145" s="3" t="s">
        <v>15</v>
      </c>
      <c r="V2145" s="3" t="s">
        <v>49</v>
      </c>
      <c r="W2145" s="2">
        <v>63</v>
      </c>
      <c r="X2145" s="2" t="str">
        <f>IF(DatosLimpios[[#This Row],[Incident Resolution Time (in Hours)]]&gt;50,"Tardia",IF(DatosLimpios[[#This Row],[Incident Resolution Time (in Hours)]]&gt;20,"Media","Rapida" ))</f>
        <v>Tardia</v>
      </c>
    </row>
    <row r="2146" spans="1:24" x14ac:dyDescent="0.25">
      <c r="A2146" s="2">
        <v>2160</v>
      </c>
      <c r="B2146" s="3" t="s">
        <v>26</v>
      </c>
      <c r="C21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46" s="1" t="str">
        <f>IFERROR(VLOOKUP(DatosLimpios[[#This Row],[Paises]], TablaRegiones[],2,FALSE), "Otra")</f>
        <v>Europa</v>
      </c>
      <c r="E2146" s="2">
        <v>2022</v>
      </c>
      <c r="F2146" s="3" t="s">
        <v>39</v>
      </c>
      <c r="G2146" s="2">
        <f xml:space="preserve"> 2025 -DatosLimpios[[#This Row],[Year]]</f>
        <v>3</v>
      </c>
      <c r="H2146" s="1" t="str">
        <f>IF(TRIM(DatosLimpios[[#This Row],[Attack Type]])="","Unknown",PROPER(TRIM(LOWER(DatosLimpios[[#This Row],[Attack Type]]))))</f>
        <v>Ddos</v>
      </c>
      <c r="I2146" s="3" t="s">
        <v>23</v>
      </c>
      <c r="J214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46" s="11">
        <v>9396</v>
      </c>
      <c r="L2146" s="11">
        <f>IF(DatosLimpios[[#This Row],[Financial Loss (in Million $) ]]="",0,ABS(DatosLimpios[[#This Row],[Financial Loss (in Million $) ]]))*1000</f>
        <v>9396000</v>
      </c>
      <c r="M2146" s="11" t="str">
        <f>IF(DatosLimpios[[#This Row],[Perdida economica UNK]]&gt;4000000,"Alta", IF(DatosLimpios[[#This Row],[Perdida economica UNK]]&gt;100000,"Media", "Baja"))</f>
        <v>Alta</v>
      </c>
      <c r="N2146" s="18" t="s">
        <v>2194</v>
      </c>
      <c r="O2146" s="3" t="s">
        <v>29</v>
      </c>
      <c r="P2146" s="2">
        <f>IF(DatosLimpios[[#This Row],[Number of Affected Users]]="six hundred",600,VALUE(DatosLimpios[[#This Row],[Number of Affected Users]]))</f>
        <v>446331</v>
      </c>
      <c r="Q2146" s="2">
        <f>IF(DatosLimpios[[#This Row],[Number of Affected Users]]="six hundred",600,VALUE(DatosLimpios[[#This Row],[Number of Affected Users]]))</f>
        <v>446331</v>
      </c>
      <c r="R2146" s="11">
        <f>DatosLimpios[[#This Row],[Perdida economica UNK]] /DatosLimpios[[#This Row],[Nº de Usuarios Afectados]]</f>
        <v>21.051641046667161</v>
      </c>
      <c r="S2146" s="11" t="str">
        <f>IF(DatosLimpios[[#This Row],[Perdida $ por Usuario]]&gt;100, "Grave",IF(DatosLimpios[[#This Row],[Perdida $ por Usuario]]&gt;40, "Moderada","Leve"))</f>
        <v>Leve</v>
      </c>
      <c r="T2146" s="1" t="str">
        <f t="shared" si="33"/>
        <v>Nation-state</v>
      </c>
      <c r="U2146" s="3" t="s">
        <v>15</v>
      </c>
      <c r="V2146" s="3" t="s">
        <v>31</v>
      </c>
      <c r="W2146" s="2">
        <v>17</v>
      </c>
      <c r="X2146" s="2" t="str">
        <f>IF(DatosLimpios[[#This Row],[Incident Resolution Time (in Hours)]]&gt;50,"Tardia",IF(DatosLimpios[[#This Row],[Incident Resolution Time (in Hours)]]&gt;20,"Media","Rapida" ))</f>
        <v>Rapida</v>
      </c>
    </row>
    <row r="2147" spans="1:24" x14ac:dyDescent="0.25">
      <c r="A2147" s="2">
        <v>2161</v>
      </c>
      <c r="B2147" s="3" t="s">
        <v>41</v>
      </c>
      <c r="C21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47" s="1" t="str">
        <f>IFERROR(VLOOKUP(DatosLimpios[[#This Row],[Paises]], TablaRegiones[],2,FALSE), "Otra")</f>
        <v>Europa</v>
      </c>
      <c r="E2147" s="2">
        <v>2024</v>
      </c>
      <c r="F2147" s="3" t="s">
        <v>17</v>
      </c>
      <c r="G2147" s="2">
        <f xml:space="preserve"> 2025 -DatosLimpios[[#This Row],[Year]]</f>
        <v>1</v>
      </c>
      <c r="H2147" s="1" t="str">
        <f>IF(TRIM(DatosLimpios[[#This Row],[Attack Type]])="","Unknown",PROPER(TRIM(LOWER(DatosLimpios[[#This Row],[Attack Type]]))))</f>
        <v>Ransomware</v>
      </c>
      <c r="I2147" s="3" t="s">
        <v>69</v>
      </c>
      <c r="J214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47" s="11">
        <v>5285</v>
      </c>
      <c r="L2147" s="11">
        <f>IF(DatosLimpios[[#This Row],[Financial Loss (in Million $) ]]="",0,ABS(DatosLimpios[[#This Row],[Financial Loss (in Million $) ]]))*1000</f>
        <v>5285000</v>
      </c>
      <c r="M2147" s="11" t="str">
        <f>IF(DatosLimpios[[#This Row],[Perdida economica UNK]]&gt;4000000,"Alta", IF(DatosLimpios[[#This Row],[Perdida economica UNK]]&gt;100000,"Media", "Baja"))</f>
        <v>Alta</v>
      </c>
      <c r="N2147" s="18" t="s">
        <v>2195</v>
      </c>
      <c r="O2147" s="3" t="s">
        <v>29</v>
      </c>
      <c r="P2147" s="2">
        <f>IF(DatosLimpios[[#This Row],[Number of Affected Users]]="six hundred",600,VALUE(DatosLimpios[[#This Row],[Number of Affected Users]]))</f>
        <v>927623</v>
      </c>
      <c r="Q2147" s="2">
        <f>IF(DatosLimpios[[#This Row],[Number of Affected Users]]="six hundred",600,VALUE(DatosLimpios[[#This Row],[Number of Affected Users]]))</f>
        <v>927623</v>
      </c>
      <c r="R2147" s="11">
        <f>DatosLimpios[[#This Row],[Perdida economica UNK]] /DatosLimpios[[#This Row],[Nº de Usuarios Afectados]]</f>
        <v>5.697357654995618</v>
      </c>
      <c r="S2147" s="11" t="str">
        <f>IF(DatosLimpios[[#This Row],[Perdida $ por Usuario]]&gt;100, "Grave",IF(DatosLimpios[[#This Row],[Perdida $ por Usuario]]&gt;40, "Moderada","Leve"))</f>
        <v>Leve</v>
      </c>
      <c r="T2147" s="1" t="str">
        <f t="shared" si="33"/>
        <v>Nation-state</v>
      </c>
      <c r="U2147" s="3" t="s">
        <v>25</v>
      </c>
      <c r="V2147" s="3" t="s">
        <v>49</v>
      </c>
      <c r="W2147" s="2">
        <v>29</v>
      </c>
      <c r="X2147" s="2" t="str">
        <f>IF(DatosLimpios[[#This Row],[Incident Resolution Time (in Hours)]]&gt;50,"Tardia",IF(DatosLimpios[[#This Row],[Incident Resolution Time (in Hours)]]&gt;20,"Media","Rapida" ))</f>
        <v>Media</v>
      </c>
    </row>
    <row r="2148" spans="1:24" x14ac:dyDescent="0.25">
      <c r="A2148" s="2">
        <v>2162</v>
      </c>
      <c r="B2148" s="3" t="s">
        <v>32</v>
      </c>
      <c r="C21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48" s="1" t="str">
        <f>IFERROR(VLOOKUP(DatosLimpios[[#This Row],[Paises]], TablaRegiones[],2,FALSE), "Otra")</f>
        <v>Europa</v>
      </c>
      <c r="E2148" s="2">
        <v>2017</v>
      </c>
      <c r="F2148" s="3" t="s">
        <v>39</v>
      </c>
      <c r="G2148" s="2">
        <f xml:space="preserve"> 2025 -DatosLimpios[[#This Row],[Year]]</f>
        <v>8</v>
      </c>
      <c r="H2148" s="1" t="str">
        <f>IF(TRIM(DatosLimpios[[#This Row],[Attack Type]])="","Unknown",PROPER(TRIM(LOWER(DatosLimpios[[#This Row],[Attack Type]]))))</f>
        <v>Ddos</v>
      </c>
      <c r="I2148" s="3" t="s">
        <v>27</v>
      </c>
      <c r="J214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48" s="11">
        <v>8438</v>
      </c>
      <c r="L2148" s="11">
        <f>IF(DatosLimpios[[#This Row],[Financial Loss (in Million $) ]]="",0,ABS(DatosLimpios[[#This Row],[Financial Loss (in Million $) ]]))*1000</f>
        <v>8438000</v>
      </c>
      <c r="M2148" s="11" t="str">
        <f>IF(DatosLimpios[[#This Row],[Perdida economica UNK]]&gt;4000000,"Alta", IF(DatosLimpios[[#This Row],[Perdida economica UNK]]&gt;100000,"Media", "Baja"))</f>
        <v>Alta</v>
      </c>
      <c r="N2148" s="18" t="s">
        <v>2196</v>
      </c>
      <c r="O2148" s="3" t="s">
        <v>33</v>
      </c>
      <c r="P2148" s="2">
        <f>IF(DatosLimpios[[#This Row],[Number of Affected Users]]="six hundred",600,VALUE(DatosLimpios[[#This Row],[Number of Affected Users]]))</f>
        <v>724629</v>
      </c>
      <c r="Q2148" s="2">
        <f>IF(DatosLimpios[[#This Row],[Number of Affected Users]]="six hundred",600,VALUE(DatosLimpios[[#This Row],[Number of Affected Users]]))</f>
        <v>724629</v>
      </c>
      <c r="R2148" s="11">
        <f>DatosLimpios[[#This Row],[Perdida economica UNK]] /DatosLimpios[[#This Row],[Nº de Usuarios Afectados]]</f>
        <v>11.644579502062435</v>
      </c>
      <c r="S2148" s="11" t="str">
        <f>IF(DatosLimpios[[#This Row],[Perdida $ por Usuario]]&gt;100, "Grave",IF(DatosLimpios[[#This Row],[Perdida $ por Usuario]]&gt;40, "Moderada","Leve"))</f>
        <v>Leve</v>
      </c>
      <c r="T2148" s="1" t="str">
        <f t="shared" si="33"/>
        <v>Insider</v>
      </c>
      <c r="U2148" s="3" t="s">
        <v>15</v>
      </c>
      <c r="V2148" s="3" t="s">
        <v>31</v>
      </c>
      <c r="W2148" s="2">
        <v>18</v>
      </c>
      <c r="X2148" s="2" t="str">
        <f>IF(DatosLimpios[[#This Row],[Incident Resolution Time (in Hours)]]&gt;50,"Tardia",IF(DatosLimpios[[#This Row],[Incident Resolution Time (in Hours)]]&gt;20,"Media","Rapida" ))</f>
        <v>Rapida</v>
      </c>
    </row>
    <row r="2149" spans="1:24" x14ac:dyDescent="0.25">
      <c r="A2149" s="2">
        <v>2163</v>
      </c>
      <c r="B2149" s="3" t="s">
        <v>41</v>
      </c>
      <c r="C21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49" s="1" t="str">
        <f>IFERROR(VLOOKUP(DatosLimpios[[#This Row],[Paises]], TablaRegiones[],2,FALSE), "Otra")</f>
        <v>Europa</v>
      </c>
      <c r="E2149" s="2">
        <v>2023</v>
      </c>
      <c r="F2149" s="3" t="s">
        <v>17</v>
      </c>
      <c r="G2149" s="2">
        <f xml:space="preserve"> 2025 -DatosLimpios[[#This Row],[Year]]</f>
        <v>2</v>
      </c>
      <c r="H2149" s="1" t="str">
        <f>IF(TRIM(DatosLimpios[[#This Row],[Attack Type]])="","Unknown",PROPER(TRIM(LOWER(DatosLimpios[[#This Row],[Attack Type]]))))</f>
        <v>Ransomware</v>
      </c>
      <c r="I2149" s="3" t="s">
        <v>12</v>
      </c>
      <c r="J214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49" s="11">
        <v>5426</v>
      </c>
      <c r="L2149" s="11">
        <f>IF(DatosLimpios[[#This Row],[Financial Loss (in Million $) ]]="",0,ABS(DatosLimpios[[#This Row],[Financial Loss (in Million $) ]]))*1000</f>
        <v>5426000</v>
      </c>
      <c r="M2149" s="11" t="str">
        <f>IF(DatosLimpios[[#This Row],[Perdida economica UNK]]&gt;4000000,"Alta", IF(DatosLimpios[[#This Row],[Perdida economica UNK]]&gt;100000,"Media", "Baja"))</f>
        <v>Alta</v>
      </c>
      <c r="N2149" s="18" t="s">
        <v>2197</v>
      </c>
      <c r="O2149" s="3" t="s">
        <v>33</v>
      </c>
      <c r="P2149" s="2">
        <f>IF(DatosLimpios[[#This Row],[Number of Affected Users]]="six hundred",600,VALUE(DatosLimpios[[#This Row],[Number of Affected Users]]))</f>
        <v>21699</v>
      </c>
      <c r="Q2149" s="2">
        <f>IF(DatosLimpios[[#This Row],[Number of Affected Users]]="six hundred",600,VALUE(DatosLimpios[[#This Row],[Number of Affected Users]]))</f>
        <v>21699</v>
      </c>
      <c r="R2149" s="11">
        <f>DatosLimpios[[#This Row],[Perdida economica UNK]] /DatosLimpios[[#This Row],[Nº de Usuarios Afectados]]</f>
        <v>250.05760634130604</v>
      </c>
      <c r="S2149" s="11" t="str">
        <f>IF(DatosLimpios[[#This Row],[Perdida $ por Usuario]]&gt;100, "Grave",IF(DatosLimpios[[#This Row],[Perdida $ por Usuario]]&gt;40, "Moderada","Leve"))</f>
        <v>Grave</v>
      </c>
      <c r="T2149" s="1" t="str">
        <f t="shared" si="33"/>
        <v>Insider</v>
      </c>
      <c r="U2149" s="3" t="s">
        <v>25</v>
      </c>
      <c r="V2149" s="3" t="s">
        <v>31</v>
      </c>
      <c r="W2149" s="2">
        <v>32</v>
      </c>
      <c r="X2149" s="2" t="str">
        <f>IF(DatosLimpios[[#This Row],[Incident Resolution Time (in Hours)]]&gt;50,"Tardia",IF(DatosLimpios[[#This Row],[Incident Resolution Time (in Hours)]]&gt;20,"Media","Rapida" ))</f>
        <v>Media</v>
      </c>
    </row>
    <row r="2150" spans="1:24" x14ac:dyDescent="0.25">
      <c r="A2150" s="2">
        <v>2164</v>
      </c>
      <c r="B2150" s="3" t="s">
        <v>32</v>
      </c>
      <c r="C21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50" s="1" t="str">
        <f>IFERROR(VLOOKUP(DatosLimpios[[#This Row],[Paises]], TablaRegiones[],2,FALSE), "Otra")</f>
        <v>Europa</v>
      </c>
      <c r="E2150" s="2">
        <v>2017</v>
      </c>
      <c r="F2150" s="3" t="s">
        <v>42</v>
      </c>
      <c r="G2150" s="2">
        <f xml:space="preserve"> 2025 -DatosLimpios[[#This Row],[Year]]</f>
        <v>8</v>
      </c>
      <c r="H2150" s="1" t="str">
        <f>IF(TRIM(DatosLimpios[[#This Row],[Attack Type]])="","Unknown",PROPER(TRIM(LOWER(DatosLimpios[[#This Row],[Attack Type]]))))</f>
        <v>Sql Injection</v>
      </c>
      <c r="I2150" s="3" t="s">
        <v>47</v>
      </c>
      <c r="J215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150" s="11">
        <v>1256</v>
      </c>
      <c r="L2150" s="11">
        <f>IF(DatosLimpios[[#This Row],[Financial Loss (in Million $) ]]="",0,ABS(DatosLimpios[[#This Row],[Financial Loss (in Million $) ]]))*1000</f>
        <v>1256000</v>
      </c>
      <c r="M2150" s="11" t="str">
        <f>IF(DatosLimpios[[#This Row],[Perdida economica UNK]]&gt;4000000,"Alta", IF(DatosLimpios[[#This Row],[Perdida economica UNK]]&gt;100000,"Media", "Baja"))</f>
        <v>Media</v>
      </c>
      <c r="N2150" s="18" t="s">
        <v>2198</v>
      </c>
      <c r="O2150" s="3" t="s">
        <v>29</v>
      </c>
      <c r="P2150" s="2">
        <f>IF(DatosLimpios[[#This Row],[Number of Affected Users]]="six hundred",600,VALUE(DatosLimpios[[#This Row],[Number of Affected Users]]))</f>
        <v>135042</v>
      </c>
      <c r="Q2150" s="2">
        <f>IF(DatosLimpios[[#This Row],[Number of Affected Users]]="six hundred",600,VALUE(DatosLimpios[[#This Row],[Number of Affected Users]]))</f>
        <v>135042</v>
      </c>
      <c r="R2150" s="11">
        <f>DatosLimpios[[#This Row],[Perdida economica UNK]] /DatosLimpios[[#This Row],[Nº de Usuarios Afectados]]</f>
        <v>9.3008101183335548</v>
      </c>
      <c r="S2150" s="11" t="str">
        <f>IF(DatosLimpios[[#This Row],[Perdida $ por Usuario]]&gt;100, "Grave",IF(DatosLimpios[[#This Row],[Perdida $ por Usuario]]&gt;40, "Moderada","Leve"))</f>
        <v>Leve</v>
      </c>
      <c r="T2150" s="1" t="str">
        <f t="shared" si="33"/>
        <v>Nation-state</v>
      </c>
      <c r="U2150" s="3" t="s">
        <v>25</v>
      </c>
      <c r="V2150" s="3" t="s">
        <v>37</v>
      </c>
      <c r="W2150" s="2">
        <v>13</v>
      </c>
      <c r="X2150" s="2" t="str">
        <f>IF(DatosLimpios[[#This Row],[Incident Resolution Time (in Hours)]]&gt;50,"Tardia",IF(DatosLimpios[[#This Row],[Incident Resolution Time (in Hours)]]&gt;20,"Media","Rapida" ))</f>
        <v>Rapida</v>
      </c>
    </row>
    <row r="2151" spans="1:24" x14ac:dyDescent="0.25">
      <c r="A2151" s="2">
        <v>2165</v>
      </c>
      <c r="B2151" s="3" t="s">
        <v>10</v>
      </c>
      <c r="C21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151" s="1" t="str">
        <f>IFERROR(VLOOKUP(DatosLimpios[[#This Row],[Paises]], TablaRegiones[],2,FALSE), "Otra")</f>
        <v>Asia</v>
      </c>
      <c r="E2151" s="2">
        <v>2020</v>
      </c>
      <c r="F2151" s="3" t="s">
        <v>63</v>
      </c>
      <c r="G2151" s="2">
        <f xml:space="preserve"> 2025 -DatosLimpios[[#This Row],[Year]]</f>
        <v>5</v>
      </c>
      <c r="H2151" s="1" t="str">
        <f>IF(TRIM(DatosLimpios[[#This Row],[Attack Type]])="","Unknown",PROPER(TRIM(LOWER(DatosLimpios[[#This Row],[Attack Type]]))))</f>
        <v>Malware</v>
      </c>
      <c r="I2151" s="3" t="s">
        <v>23</v>
      </c>
      <c r="J215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51" s="11">
        <v>9517</v>
      </c>
      <c r="L2151" s="11">
        <f>IF(DatosLimpios[[#This Row],[Financial Loss (in Million $) ]]="",0,ABS(DatosLimpios[[#This Row],[Financial Loss (in Million $) ]]))*1000</f>
        <v>9517000</v>
      </c>
      <c r="M2151" s="11" t="str">
        <f>IF(DatosLimpios[[#This Row],[Perdida economica UNK]]&gt;4000000,"Alta", IF(DatosLimpios[[#This Row],[Perdida economica UNK]]&gt;100000,"Media", "Baja"))</f>
        <v>Alta</v>
      </c>
      <c r="N2151" s="18" t="s">
        <v>2199</v>
      </c>
      <c r="O2151" s="3" t="s">
        <v>29</v>
      </c>
      <c r="P2151" s="2">
        <f>IF(DatosLimpios[[#This Row],[Number of Affected Users]]="six hundred",600,VALUE(DatosLimpios[[#This Row],[Number of Affected Users]]))</f>
        <v>884741</v>
      </c>
      <c r="Q2151" s="2">
        <f>IF(DatosLimpios[[#This Row],[Number of Affected Users]]="six hundred",600,VALUE(DatosLimpios[[#This Row],[Number of Affected Users]]))</f>
        <v>884741</v>
      </c>
      <c r="R2151" s="11">
        <f>DatosLimpios[[#This Row],[Perdida economica UNK]] /DatosLimpios[[#This Row],[Nº de Usuarios Afectados]]</f>
        <v>10.756820357596178</v>
      </c>
      <c r="S2151" s="11" t="str">
        <f>IF(DatosLimpios[[#This Row],[Perdida $ por Usuario]]&gt;100, "Grave",IF(DatosLimpios[[#This Row],[Perdida $ por Usuario]]&gt;40, "Moderada","Leve"))</f>
        <v>Leve</v>
      </c>
      <c r="T2151" s="1" t="str">
        <f t="shared" si="33"/>
        <v>Nation-state</v>
      </c>
      <c r="U2151" s="3" t="s">
        <v>52</v>
      </c>
      <c r="V2151" s="3" t="s">
        <v>37</v>
      </c>
      <c r="W2151" s="2">
        <v>30</v>
      </c>
      <c r="X2151" s="2" t="str">
        <f>IF(DatosLimpios[[#This Row],[Incident Resolution Time (in Hours)]]&gt;50,"Tardia",IF(DatosLimpios[[#This Row],[Incident Resolution Time (in Hours)]]&gt;20,"Media","Rapida" ))</f>
        <v>Media</v>
      </c>
    </row>
    <row r="2152" spans="1:24" x14ac:dyDescent="0.25">
      <c r="A2152" s="2">
        <v>2166</v>
      </c>
      <c r="B2152" s="3" t="s">
        <v>58</v>
      </c>
      <c r="C21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152" s="1" t="str">
        <f>IFERROR(VLOOKUP(DatosLimpios[[#This Row],[Paises]], TablaRegiones[],2,FALSE), "Otra")</f>
        <v>Oceanía</v>
      </c>
      <c r="E2152" s="2">
        <v>2023</v>
      </c>
      <c r="F2152" s="3" t="s">
        <v>39</v>
      </c>
      <c r="G2152" s="2">
        <f xml:space="preserve"> 2025 -DatosLimpios[[#This Row],[Year]]</f>
        <v>2</v>
      </c>
      <c r="H2152" s="1" t="str">
        <f>IF(TRIM(DatosLimpios[[#This Row],[Attack Type]])="","Unknown",PROPER(TRIM(LOWER(DatosLimpios[[#This Row],[Attack Type]]))))</f>
        <v>Ddos</v>
      </c>
      <c r="I2152" s="3" t="s">
        <v>23</v>
      </c>
      <c r="J215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52" s="11">
        <v>9962</v>
      </c>
      <c r="L2152" s="11">
        <f>IF(DatosLimpios[[#This Row],[Financial Loss (in Million $) ]]="",0,ABS(DatosLimpios[[#This Row],[Financial Loss (in Million $) ]]))*1000</f>
        <v>9962000</v>
      </c>
      <c r="M2152" s="11" t="str">
        <f>IF(DatosLimpios[[#This Row],[Perdida economica UNK]]&gt;4000000,"Alta", IF(DatosLimpios[[#This Row],[Perdida economica UNK]]&gt;100000,"Media", "Baja"))</f>
        <v>Alta</v>
      </c>
      <c r="N2152" s="18" t="s">
        <v>2200</v>
      </c>
      <c r="O2152" s="3" t="s">
        <v>36</v>
      </c>
      <c r="P2152" s="2">
        <f>IF(DatosLimpios[[#This Row],[Number of Affected Users]]="six hundred",600,VALUE(DatosLimpios[[#This Row],[Number of Affected Users]]))</f>
        <v>285609</v>
      </c>
      <c r="Q2152" s="2">
        <f>IF(DatosLimpios[[#This Row],[Number of Affected Users]]="six hundred",600,VALUE(DatosLimpios[[#This Row],[Number of Affected Users]]))</f>
        <v>285609</v>
      </c>
      <c r="R2152" s="11">
        <f>DatosLimpios[[#This Row],[Perdida economica UNK]] /DatosLimpios[[#This Row],[Nº de Usuarios Afectados]]</f>
        <v>34.879853225913749</v>
      </c>
      <c r="S2152" s="11" t="str">
        <f>IF(DatosLimpios[[#This Row],[Perdida $ por Usuario]]&gt;100, "Grave",IF(DatosLimpios[[#This Row],[Perdida $ por Usuario]]&gt;40, "Moderada","Leve"))</f>
        <v>Leve</v>
      </c>
      <c r="T2152" s="1" t="str">
        <f t="shared" si="33"/>
        <v>Unknown</v>
      </c>
      <c r="U2152" s="3" t="s">
        <v>25</v>
      </c>
      <c r="V2152" s="3" t="s">
        <v>49</v>
      </c>
      <c r="W2152" s="2">
        <v>46</v>
      </c>
      <c r="X2152" s="2" t="str">
        <f>IF(DatosLimpios[[#This Row],[Incident Resolution Time (in Hours)]]&gt;50,"Tardia",IF(DatosLimpios[[#This Row],[Incident Resolution Time (in Hours)]]&gt;20,"Media","Rapida" ))</f>
        <v>Media</v>
      </c>
    </row>
    <row r="2153" spans="1:24" x14ac:dyDescent="0.25">
      <c r="A2153" s="2">
        <v>2167</v>
      </c>
      <c r="B2153" s="3" t="s">
        <v>26</v>
      </c>
      <c r="C21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53" s="1" t="str">
        <f>IFERROR(VLOOKUP(DatosLimpios[[#This Row],[Paises]], TablaRegiones[],2,FALSE), "Otra")</f>
        <v>Europa</v>
      </c>
      <c r="E2153" s="2">
        <v>2021</v>
      </c>
      <c r="F2153" s="3" t="s">
        <v>17</v>
      </c>
      <c r="G2153" s="2">
        <f xml:space="preserve"> 2025 -DatosLimpios[[#This Row],[Year]]</f>
        <v>4</v>
      </c>
      <c r="H2153" s="1" t="str">
        <f>IF(TRIM(DatosLimpios[[#This Row],[Attack Type]])="","Unknown",PROPER(TRIM(LOWER(DatosLimpios[[#This Row],[Attack Type]]))))</f>
        <v>Ransomware</v>
      </c>
      <c r="I2153" s="3" t="s">
        <v>69</v>
      </c>
      <c r="J215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53" s="11">
        <v>975</v>
      </c>
      <c r="L2153" s="11">
        <f>IF(DatosLimpios[[#This Row],[Financial Loss (in Million $) ]]="",0,ABS(DatosLimpios[[#This Row],[Financial Loss (in Million $) ]]))*1000</f>
        <v>975000</v>
      </c>
      <c r="M2153" s="11" t="str">
        <f>IF(DatosLimpios[[#This Row],[Perdida economica UNK]]&gt;4000000,"Alta", IF(DatosLimpios[[#This Row],[Perdida economica UNK]]&gt;100000,"Media", "Baja"))</f>
        <v>Media</v>
      </c>
      <c r="N2153" s="18" t="s">
        <v>2201</v>
      </c>
      <c r="O2153" s="3" t="s">
        <v>29</v>
      </c>
      <c r="P2153" s="2">
        <f>IF(DatosLimpios[[#This Row],[Number of Affected Users]]="six hundred",600,VALUE(DatosLimpios[[#This Row],[Number of Affected Users]]))</f>
        <v>755692</v>
      </c>
      <c r="Q2153" s="2">
        <f>IF(DatosLimpios[[#This Row],[Number of Affected Users]]="six hundred",600,VALUE(DatosLimpios[[#This Row],[Number of Affected Users]]))</f>
        <v>755692</v>
      </c>
      <c r="R2153" s="11">
        <f>DatosLimpios[[#This Row],[Perdida economica UNK]] /DatosLimpios[[#This Row],[Nº de Usuarios Afectados]]</f>
        <v>1.2902081800521905</v>
      </c>
      <c r="S2153" s="11" t="str">
        <f>IF(DatosLimpios[[#This Row],[Perdida $ por Usuario]]&gt;100, "Grave",IF(DatosLimpios[[#This Row],[Perdida $ por Usuario]]&gt;40, "Moderada","Leve"))</f>
        <v>Leve</v>
      </c>
      <c r="T2153" s="1" t="str">
        <f t="shared" si="33"/>
        <v>Nation-state</v>
      </c>
      <c r="U2153" s="3" t="s">
        <v>34</v>
      </c>
      <c r="V2153" s="3" t="s">
        <v>31</v>
      </c>
      <c r="W2153" s="2">
        <v>46</v>
      </c>
      <c r="X2153" s="2" t="str">
        <f>IF(DatosLimpios[[#This Row],[Incident Resolution Time (in Hours)]]&gt;50,"Tardia",IF(DatosLimpios[[#This Row],[Incident Resolution Time (in Hours)]]&gt;20,"Media","Rapida" ))</f>
        <v>Media</v>
      </c>
    </row>
    <row r="2154" spans="1:24" x14ac:dyDescent="0.25">
      <c r="A2154" s="2">
        <v>2168</v>
      </c>
      <c r="B2154" s="3" t="s">
        <v>45</v>
      </c>
      <c r="C21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54" s="1" t="str">
        <f>IFERROR(VLOOKUP(DatosLimpios[[#This Row],[Paises]], TablaRegiones[],2,FALSE), "Otra")</f>
        <v>Asia</v>
      </c>
      <c r="E2154" s="2">
        <v>2023</v>
      </c>
      <c r="F2154" s="3" t="s">
        <v>42</v>
      </c>
      <c r="G2154" s="2">
        <f xml:space="preserve"> 2025 -DatosLimpios[[#This Row],[Year]]</f>
        <v>2</v>
      </c>
      <c r="H2154" s="1" t="str">
        <f>IF(TRIM(DatosLimpios[[#This Row],[Attack Type]])="","Unknown",PROPER(TRIM(LOWER(DatosLimpios[[#This Row],[Attack Type]]))))</f>
        <v>Sql Injection</v>
      </c>
      <c r="I2154" s="3" t="s">
        <v>27</v>
      </c>
      <c r="J215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54" s="11">
        <v>8014</v>
      </c>
      <c r="L2154" s="11">
        <f>IF(DatosLimpios[[#This Row],[Financial Loss (in Million $) ]]="",0,ABS(DatosLimpios[[#This Row],[Financial Loss (in Million $) ]]))*1000</f>
        <v>8014000</v>
      </c>
      <c r="M2154" s="11" t="str">
        <f>IF(DatosLimpios[[#This Row],[Perdida economica UNK]]&gt;4000000,"Alta", IF(DatosLimpios[[#This Row],[Perdida economica UNK]]&gt;100000,"Media", "Baja"))</f>
        <v>Alta</v>
      </c>
      <c r="N2154" s="18" t="s">
        <v>2202</v>
      </c>
      <c r="O2154" s="3" t="s">
        <v>36</v>
      </c>
      <c r="P2154" s="2">
        <f>IF(DatosLimpios[[#This Row],[Number of Affected Users]]="six hundred",600,VALUE(DatosLimpios[[#This Row],[Number of Affected Users]]))</f>
        <v>241449</v>
      </c>
      <c r="Q2154" s="2">
        <f>IF(DatosLimpios[[#This Row],[Number of Affected Users]]="six hundred",600,VALUE(DatosLimpios[[#This Row],[Number of Affected Users]]))</f>
        <v>241449</v>
      </c>
      <c r="R2154" s="11">
        <f>DatosLimpios[[#This Row],[Perdida economica UNK]] /DatosLimpios[[#This Row],[Nº de Usuarios Afectados]]</f>
        <v>33.191274347791875</v>
      </c>
      <c r="S2154" s="11" t="str">
        <f>IF(DatosLimpios[[#This Row],[Perdida $ por Usuario]]&gt;100, "Grave",IF(DatosLimpios[[#This Row],[Perdida $ por Usuario]]&gt;40, "Moderada","Leve"))</f>
        <v>Leve</v>
      </c>
      <c r="T2154" s="1" t="str">
        <f t="shared" si="33"/>
        <v>Unknown</v>
      </c>
      <c r="U2154" s="3" t="s">
        <v>15</v>
      </c>
      <c r="V2154" s="3" t="s">
        <v>37</v>
      </c>
      <c r="W2154" s="2">
        <v>27</v>
      </c>
      <c r="X2154" s="2" t="str">
        <f>IF(DatosLimpios[[#This Row],[Incident Resolution Time (in Hours)]]&gt;50,"Tardia",IF(DatosLimpios[[#This Row],[Incident Resolution Time (in Hours)]]&gt;20,"Media","Rapida" ))</f>
        <v>Media</v>
      </c>
    </row>
    <row r="2155" spans="1:24" x14ac:dyDescent="0.25">
      <c r="A2155" s="2">
        <v>2169</v>
      </c>
      <c r="B2155" s="3" t="s">
        <v>71</v>
      </c>
      <c r="C21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55" s="1" t="str">
        <f>IFERROR(VLOOKUP(DatosLimpios[[#This Row],[Paises]], TablaRegiones[],2,FALSE), "Otra")</f>
        <v>Asia</v>
      </c>
      <c r="E2155" s="2">
        <v>2017</v>
      </c>
      <c r="F2155" s="3" t="s">
        <v>39</v>
      </c>
      <c r="G2155" s="2">
        <f xml:space="preserve"> 2025 -DatosLimpios[[#This Row],[Year]]</f>
        <v>8</v>
      </c>
      <c r="H2155" s="1" t="str">
        <f>IF(TRIM(DatosLimpios[[#This Row],[Attack Type]])="","Unknown",PROPER(TRIM(LOWER(DatosLimpios[[#This Row],[Attack Type]]))))</f>
        <v>Ddos</v>
      </c>
      <c r="I2155" s="3" t="s">
        <v>23</v>
      </c>
      <c r="J215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55" s="11">
        <v>315</v>
      </c>
      <c r="L2155" s="11">
        <f>IF(DatosLimpios[[#This Row],[Financial Loss (in Million $) ]]="",0,ABS(DatosLimpios[[#This Row],[Financial Loss (in Million $) ]]))*1000</f>
        <v>315000</v>
      </c>
      <c r="M2155" s="11" t="str">
        <f>IF(DatosLimpios[[#This Row],[Perdida economica UNK]]&gt;4000000,"Alta", IF(DatosLimpios[[#This Row],[Perdida economica UNK]]&gt;100000,"Media", "Baja"))</f>
        <v>Media</v>
      </c>
      <c r="N2155" s="18" t="s">
        <v>2203</v>
      </c>
      <c r="O2155" s="3" t="s">
        <v>36</v>
      </c>
      <c r="P2155" s="2">
        <f>IF(DatosLimpios[[#This Row],[Number of Affected Users]]="six hundred",600,VALUE(DatosLimpios[[#This Row],[Number of Affected Users]]))</f>
        <v>951607</v>
      </c>
      <c r="Q2155" s="2">
        <f>IF(DatosLimpios[[#This Row],[Number of Affected Users]]="six hundred",600,VALUE(DatosLimpios[[#This Row],[Number of Affected Users]]))</f>
        <v>951607</v>
      </c>
      <c r="R2155" s="11">
        <f>DatosLimpios[[#This Row],[Perdida economica UNK]] /DatosLimpios[[#This Row],[Nº de Usuarios Afectados]]</f>
        <v>0.33101900259245676</v>
      </c>
      <c r="S2155" s="11" t="str">
        <f>IF(DatosLimpios[[#This Row],[Perdida $ por Usuario]]&gt;100, "Grave",IF(DatosLimpios[[#This Row],[Perdida $ por Usuario]]&gt;40, "Moderada","Leve"))</f>
        <v>Leve</v>
      </c>
      <c r="T2155" s="1" t="str">
        <f t="shared" si="33"/>
        <v>Unknown</v>
      </c>
      <c r="U2155" s="3" t="s">
        <v>52</v>
      </c>
      <c r="V2155" s="3" t="s">
        <v>31</v>
      </c>
      <c r="W2155" s="2">
        <v>58</v>
      </c>
      <c r="X2155" s="2" t="str">
        <f>IF(DatosLimpios[[#This Row],[Incident Resolution Time (in Hours)]]&gt;50,"Tardia",IF(DatosLimpios[[#This Row],[Incident Resolution Time (in Hours)]]&gt;20,"Media","Rapida" ))</f>
        <v>Tardia</v>
      </c>
    </row>
    <row r="2156" spans="1:24" x14ac:dyDescent="0.25">
      <c r="A2156" s="2">
        <v>2170</v>
      </c>
      <c r="B2156" s="3" t="s">
        <v>71</v>
      </c>
      <c r="C21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56" s="1" t="str">
        <f>IFERROR(VLOOKUP(DatosLimpios[[#This Row],[Paises]], TablaRegiones[],2,FALSE), "Otra")</f>
        <v>Asia</v>
      </c>
      <c r="E2156" s="2">
        <v>2018</v>
      </c>
      <c r="F2156" s="3" t="s">
        <v>50</v>
      </c>
      <c r="G2156" s="2">
        <f xml:space="preserve"> 2025 -DatosLimpios[[#This Row],[Year]]</f>
        <v>7</v>
      </c>
      <c r="H2156" s="1" t="str">
        <f>IF(TRIM(DatosLimpios[[#This Row],[Attack Type]])="","Unknown",PROPER(TRIM(LOWER(DatosLimpios[[#This Row],[Attack Type]]))))</f>
        <v>Phishing</v>
      </c>
      <c r="I2156" s="3" t="s">
        <v>69</v>
      </c>
      <c r="J215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56" s="11">
        <v>3293</v>
      </c>
      <c r="L2156" s="11">
        <f>IF(DatosLimpios[[#This Row],[Financial Loss (in Million $) ]]="",0,ABS(DatosLimpios[[#This Row],[Financial Loss (in Million $) ]]))*1000</f>
        <v>3293000</v>
      </c>
      <c r="M2156" s="11" t="str">
        <f>IF(DatosLimpios[[#This Row],[Perdida economica UNK]]&gt;4000000,"Alta", IF(DatosLimpios[[#This Row],[Perdida economica UNK]]&gt;100000,"Media", "Baja"))</f>
        <v>Media</v>
      </c>
      <c r="N2156" s="18" t="s">
        <v>2204</v>
      </c>
      <c r="O2156" s="3" t="s">
        <v>14</v>
      </c>
      <c r="P2156" s="2">
        <f>IF(DatosLimpios[[#This Row],[Number of Affected Users]]="six hundred",600,VALUE(DatosLimpios[[#This Row],[Number of Affected Users]]))</f>
        <v>774050</v>
      </c>
      <c r="Q2156" s="2">
        <f>IF(DatosLimpios[[#This Row],[Number of Affected Users]]="six hundred",600,VALUE(DatosLimpios[[#This Row],[Number of Affected Users]]))</f>
        <v>774050</v>
      </c>
      <c r="R2156" s="11">
        <f>DatosLimpios[[#This Row],[Perdida economica UNK]] /DatosLimpios[[#This Row],[Nº de Usuarios Afectados]]</f>
        <v>4.2542471416575154</v>
      </c>
      <c r="S2156" s="11" t="str">
        <f>IF(DatosLimpios[[#This Row],[Perdida $ por Usuario]]&gt;100, "Grave",IF(DatosLimpios[[#This Row],[Perdida $ por Usuario]]&gt;40, "Moderada","Leve"))</f>
        <v>Leve</v>
      </c>
      <c r="T2156" s="1" t="str">
        <f t="shared" si="33"/>
        <v>Hacker Group</v>
      </c>
      <c r="U2156" s="3" t="s">
        <v>34</v>
      </c>
      <c r="V2156" s="3" t="s">
        <v>49</v>
      </c>
      <c r="W2156" s="2">
        <v>40</v>
      </c>
      <c r="X2156" s="2" t="str">
        <f>IF(DatosLimpios[[#This Row],[Incident Resolution Time (in Hours)]]&gt;50,"Tardia",IF(DatosLimpios[[#This Row],[Incident Resolution Time (in Hours)]]&gt;20,"Media","Rapida" ))</f>
        <v>Media</v>
      </c>
    </row>
    <row r="2157" spans="1:24" x14ac:dyDescent="0.25">
      <c r="A2157" s="2">
        <v>2171</v>
      </c>
      <c r="B2157" s="3" t="s">
        <v>66</v>
      </c>
      <c r="C21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57" s="1" t="str">
        <f>IFERROR(VLOOKUP(DatosLimpios[[#This Row],[Paises]], TablaRegiones[],2,FALSE), "Otra")</f>
        <v>América</v>
      </c>
      <c r="E2157" s="2">
        <v>2018</v>
      </c>
      <c r="F2157" s="3" t="s">
        <v>63</v>
      </c>
      <c r="G2157" s="2">
        <f xml:space="preserve"> 2025 -DatosLimpios[[#This Row],[Year]]</f>
        <v>7</v>
      </c>
      <c r="H2157" s="1" t="str">
        <f>IF(TRIM(DatosLimpios[[#This Row],[Attack Type]])="","Unknown",PROPER(TRIM(LOWER(DatosLimpios[[#This Row],[Attack Type]]))))</f>
        <v>Malware</v>
      </c>
      <c r="I2157" s="3" t="s">
        <v>18</v>
      </c>
      <c r="J215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57" s="11">
        <v>8342</v>
      </c>
      <c r="L2157" s="11">
        <f>IF(DatosLimpios[[#This Row],[Financial Loss (in Million $) ]]="",0,ABS(DatosLimpios[[#This Row],[Financial Loss (in Million $) ]]))*1000</f>
        <v>8342000</v>
      </c>
      <c r="M2157" s="11" t="str">
        <f>IF(DatosLimpios[[#This Row],[Perdida economica UNK]]&gt;4000000,"Alta", IF(DatosLimpios[[#This Row],[Perdida economica UNK]]&gt;100000,"Media", "Baja"))</f>
        <v>Alta</v>
      </c>
      <c r="N2157" s="18" t="s">
        <v>2205</v>
      </c>
      <c r="O2157" s="3" t="s">
        <v>14</v>
      </c>
      <c r="P2157" s="2">
        <f>IF(DatosLimpios[[#This Row],[Number of Affected Users]]="six hundred",600,VALUE(DatosLimpios[[#This Row],[Number of Affected Users]]))</f>
        <v>538552</v>
      </c>
      <c r="Q2157" s="2">
        <f>IF(DatosLimpios[[#This Row],[Number of Affected Users]]="six hundred",600,VALUE(DatosLimpios[[#This Row],[Number of Affected Users]]))</f>
        <v>538552</v>
      </c>
      <c r="R2157" s="11">
        <f>DatosLimpios[[#This Row],[Perdida economica UNK]] /DatosLimpios[[#This Row],[Nº de Usuarios Afectados]]</f>
        <v>15.48968344746654</v>
      </c>
      <c r="S2157" s="11" t="str">
        <f>IF(DatosLimpios[[#This Row],[Perdida $ por Usuario]]&gt;100, "Grave",IF(DatosLimpios[[#This Row],[Perdida $ por Usuario]]&gt;40, "Moderada","Leve"))</f>
        <v>Leve</v>
      </c>
      <c r="T2157" s="1" t="str">
        <f t="shared" si="33"/>
        <v>Hacker Group</v>
      </c>
      <c r="U2157" s="3" t="s">
        <v>25</v>
      </c>
      <c r="V2157" s="3" t="s">
        <v>31</v>
      </c>
      <c r="W2157" s="2">
        <v>65</v>
      </c>
      <c r="X2157" s="2" t="str">
        <f>IF(DatosLimpios[[#This Row],[Incident Resolution Time (in Hours)]]&gt;50,"Tardia",IF(DatosLimpios[[#This Row],[Incident Resolution Time (in Hours)]]&gt;20,"Media","Rapida" ))</f>
        <v>Tardia</v>
      </c>
    </row>
    <row r="2158" spans="1:24" x14ac:dyDescent="0.25">
      <c r="A2158" s="2">
        <v>2172</v>
      </c>
      <c r="B2158" s="3" t="s">
        <v>58</v>
      </c>
      <c r="C21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158" s="1" t="str">
        <f>IFERROR(VLOOKUP(DatosLimpios[[#This Row],[Paises]], TablaRegiones[],2,FALSE), "Otra")</f>
        <v>Oceanía</v>
      </c>
      <c r="E2158" s="2">
        <v>2021</v>
      </c>
      <c r="F2158" s="3" t="s">
        <v>39</v>
      </c>
      <c r="G2158" s="2">
        <f xml:space="preserve"> 2025 -DatosLimpios[[#This Row],[Year]]</f>
        <v>4</v>
      </c>
      <c r="H2158" s="1" t="str">
        <f>IF(TRIM(DatosLimpios[[#This Row],[Attack Type]])="","Unknown",PROPER(TRIM(LOWER(DatosLimpios[[#This Row],[Attack Type]]))))</f>
        <v>Ddos</v>
      </c>
      <c r="I2158" s="3" t="s">
        <v>18</v>
      </c>
      <c r="J215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58" s="11">
        <v>2039</v>
      </c>
      <c r="L2158" s="11">
        <f>IF(DatosLimpios[[#This Row],[Financial Loss (in Million $) ]]="",0,ABS(DatosLimpios[[#This Row],[Financial Loss (in Million $) ]]))*1000</f>
        <v>2039000</v>
      </c>
      <c r="M2158" s="11" t="str">
        <f>IF(DatosLimpios[[#This Row],[Perdida economica UNK]]&gt;4000000,"Alta", IF(DatosLimpios[[#This Row],[Perdida economica UNK]]&gt;100000,"Media", "Baja"))</f>
        <v>Media</v>
      </c>
      <c r="N2158" s="18" t="s">
        <v>2206</v>
      </c>
      <c r="O2158" s="3" t="s">
        <v>29</v>
      </c>
      <c r="P2158" s="2">
        <f>IF(DatosLimpios[[#This Row],[Number of Affected Users]]="six hundred",600,VALUE(DatosLimpios[[#This Row],[Number of Affected Users]]))</f>
        <v>342951</v>
      </c>
      <c r="Q2158" s="2">
        <f>IF(DatosLimpios[[#This Row],[Number of Affected Users]]="six hundred",600,VALUE(DatosLimpios[[#This Row],[Number of Affected Users]]))</f>
        <v>342951</v>
      </c>
      <c r="R2158" s="11">
        <f>DatosLimpios[[#This Row],[Perdida economica UNK]] /DatosLimpios[[#This Row],[Nº de Usuarios Afectados]]</f>
        <v>5.9454557648177149</v>
      </c>
      <c r="S2158" s="11" t="str">
        <f>IF(DatosLimpios[[#This Row],[Perdida $ por Usuario]]&gt;100, "Grave",IF(DatosLimpios[[#This Row],[Perdida $ por Usuario]]&gt;40, "Moderada","Leve"))</f>
        <v>Leve</v>
      </c>
      <c r="T2158" s="1" t="str">
        <f t="shared" si="33"/>
        <v>Nation-state</v>
      </c>
      <c r="U2158" s="3" t="s">
        <v>52</v>
      </c>
      <c r="V2158" s="3" t="s">
        <v>37</v>
      </c>
      <c r="W2158" s="2">
        <v>72</v>
      </c>
      <c r="X2158" s="2" t="str">
        <f>IF(DatosLimpios[[#This Row],[Incident Resolution Time (in Hours)]]&gt;50,"Tardia",IF(DatosLimpios[[#This Row],[Incident Resolution Time (in Hours)]]&gt;20,"Media","Rapida" ))</f>
        <v>Tardia</v>
      </c>
    </row>
    <row r="2159" spans="1:24" x14ac:dyDescent="0.25">
      <c r="A2159" s="2">
        <v>2173</v>
      </c>
      <c r="B2159" s="3" t="s">
        <v>10</v>
      </c>
      <c r="C21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159" s="1" t="str">
        <f>IFERROR(VLOOKUP(DatosLimpios[[#This Row],[Paises]], TablaRegiones[],2,FALSE), "Otra")</f>
        <v>Asia</v>
      </c>
      <c r="E2159" s="2">
        <v>2023</v>
      </c>
      <c r="F2159" s="3" t="s">
        <v>39</v>
      </c>
      <c r="G2159" s="2">
        <f xml:space="preserve"> 2025 -DatosLimpios[[#This Row],[Year]]</f>
        <v>2</v>
      </c>
      <c r="H2159" s="1" t="str">
        <f>IF(TRIM(DatosLimpios[[#This Row],[Attack Type]])="","Unknown",PROPER(TRIM(LOWER(DatosLimpios[[#This Row],[Attack Type]]))))</f>
        <v>Ddos</v>
      </c>
      <c r="I2159" s="3" t="s">
        <v>47</v>
      </c>
      <c r="J215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159" s="11">
        <v>9258</v>
      </c>
      <c r="L2159" s="11">
        <f>IF(DatosLimpios[[#This Row],[Financial Loss (in Million $) ]]="",0,ABS(DatosLimpios[[#This Row],[Financial Loss (in Million $) ]]))*1000</f>
        <v>9258000</v>
      </c>
      <c r="M2159" s="11" t="str">
        <f>IF(DatosLimpios[[#This Row],[Perdida economica UNK]]&gt;4000000,"Alta", IF(DatosLimpios[[#This Row],[Perdida economica UNK]]&gt;100000,"Media", "Baja"))</f>
        <v>Alta</v>
      </c>
      <c r="N2159" s="18" t="s">
        <v>2207</v>
      </c>
      <c r="O2159" s="3" t="s">
        <v>14</v>
      </c>
      <c r="P2159" s="2">
        <f>IF(DatosLimpios[[#This Row],[Number of Affected Users]]="six hundred",600,VALUE(DatosLimpios[[#This Row],[Number of Affected Users]]))</f>
        <v>974261</v>
      </c>
      <c r="Q2159" s="2">
        <f>IF(DatosLimpios[[#This Row],[Number of Affected Users]]="six hundred",600,VALUE(DatosLimpios[[#This Row],[Number of Affected Users]]))</f>
        <v>974261</v>
      </c>
      <c r="R2159" s="11">
        <f>DatosLimpios[[#This Row],[Perdida economica UNK]] /DatosLimpios[[#This Row],[Nº de Usuarios Afectados]]</f>
        <v>9.5025870890859849</v>
      </c>
      <c r="S2159" s="11" t="str">
        <f>IF(DatosLimpios[[#This Row],[Perdida $ por Usuario]]&gt;100, "Grave",IF(DatosLimpios[[#This Row],[Perdida $ por Usuario]]&gt;40, "Moderada","Leve"))</f>
        <v>Leve</v>
      </c>
      <c r="T2159" s="1" t="str">
        <f t="shared" si="33"/>
        <v>Hacker Group</v>
      </c>
      <c r="U2159" s="3" t="s">
        <v>34</v>
      </c>
      <c r="V2159" s="3" t="s">
        <v>49</v>
      </c>
      <c r="W2159" s="2">
        <v>20</v>
      </c>
      <c r="X2159" s="2" t="str">
        <f>IF(DatosLimpios[[#This Row],[Incident Resolution Time (in Hours)]]&gt;50,"Tardia",IF(DatosLimpios[[#This Row],[Incident Resolution Time (in Hours)]]&gt;20,"Media","Rapida" ))</f>
        <v>Rapida</v>
      </c>
    </row>
    <row r="2160" spans="1:24" x14ac:dyDescent="0.25">
      <c r="A2160" s="2">
        <v>2174</v>
      </c>
      <c r="B2160" s="3" t="s">
        <v>66</v>
      </c>
      <c r="C21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60" s="1" t="str">
        <f>IFERROR(VLOOKUP(DatosLimpios[[#This Row],[Paises]], TablaRegiones[],2,FALSE), "Otra")</f>
        <v>América</v>
      </c>
      <c r="E2160" s="2">
        <v>2019</v>
      </c>
      <c r="F2160" s="3" t="s">
        <v>42</v>
      </c>
      <c r="G2160" s="2">
        <f xml:space="preserve"> 2025 -DatosLimpios[[#This Row],[Year]]</f>
        <v>6</v>
      </c>
      <c r="H2160" s="1" t="str">
        <f>IF(TRIM(DatosLimpios[[#This Row],[Attack Type]])="","Unknown",PROPER(TRIM(LOWER(DatosLimpios[[#This Row],[Attack Type]]))))</f>
        <v>Sql Injection</v>
      </c>
      <c r="I2160" s="3" t="s">
        <v>47</v>
      </c>
      <c r="J216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160" s="11">
        <v>9103</v>
      </c>
      <c r="L2160" s="11">
        <f>IF(DatosLimpios[[#This Row],[Financial Loss (in Million $) ]]="",0,ABS(DatosLimpios[[#This Row],[Financial Loss (in Million $) ]]))*1000</f>
        <v>9103000</v>
      </c>
      <c r="M2160" s="11" t="str">
        <f>IF(DatosLimpios[[#This Row],[Perdida economica UNK]]&gt;4000000,"Alta", IF(DatosLimpios[[#This Row],[Perdida economica UNK]]&gt;100000,"Media", "Baja"))</f>
        <v>Alta</v>
      </c>
      <c r="N2160" s="18" t="s">
        <v>2208</v>
      </c>
      <c r="O2160" s="3" t="s">
        <v>36</v>
      </c>
      <c r="P2160" s="2">
        <f>IF(DatosLimpios[[#This Row],[Number of Affected Users]]="six hundred",600,VALUE(DatosLimpios[[#This Row],[Number of Affected Users]]))</f>
        <v>86583</v>
      </c>
      <c r="Q2160" s="2">
        <f>IF(DatosLimpios[[#This Row],[Number of Affected Users]]="six hundred",600,VALUE(DatosLimpios[[#This Row],[Number of Affected Users]]))</f>
        <v>86583</v>
      </c>
      <c r="R2160" s="11">
        <f>DatosLimpios[[#This Row],[Perdida economica UNK]] /DatosLimpios[[#This Row],[Nº de Usuarios Afectados]]</f>
        <v>105.13611216982548</v>
      </c>
      <c r="S2160" s="11" t="str">
        <f>IF(DatosLimpios[[#This Row],[Perdida $ por Usuario]]&gt;100, "Grave",IF(DatosLimpios[[#This Row],[Perdida $ por Usuario]]&gt;40, "Moderada","Leve"))</f>
        <v>Grave</v>
      </c>
      <c r="T2160" s="1" t="str">
        <f t="shared" si="33"/>
        <v>Unknown</v>
      </c>
      <c r="U2160" s="3" t="s">
        <v>34</v>
      </c>
      <c r="V2160" s="3" t="s">
        <v>49</v>
      </c>
      <c r="W2160" s="2">
        <v>47</v>
      </c>
      <c r="X2160" s="2" t="str">
        <f>IF(DatosLimpios[[#This Row],[Incident Resolution Time (in Hours)]]&gt;50,"Tardia",IF(DatosLimpios[[#This Row],[Incident Resolution Time (in Hours)]]&gt;20,"Media","Rapida" ))</f>
        <v>Media</v>
      </c>
    </row>
    <row r="2161" spans="1:24" x14ac:dyDescent="0.25">
      <c r="A2161" s="2">
        <v>2175</v>
      </c>
      <c r="B2161" s="3" t="s">
        <v>60</v>
      </c>
      <c r="C21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161" s="1" t="str">
        <f>IFERROR(VLOOKUP(DatosLimpios[[#This Row],[Paises]], TablaRegiones[],2,FALSE), "Otra")</f>
        <v>Asia</v>
      </c>
      <c r="E2161" s="2">
        <v>2016</v>
      </c>
      <c r="F2161" s="3" t="s">
        <v>39</v>
      </c>
      <c r="G2161" s="2">
        <f xml:space="preserve"> 2025 -DatosLimpios[[#This Row],[Year]]</f>
        <v>9</v>
      </c>
      <c r="H2161" s="1" t="str">
        <f>IF(TRIM(DatosLimpios[[#This Row],[Attack Type]])="","Unknown",PROPER(TRIM(LOWER(DatosLimpios[[#This Row],[Attack Type]]))))</f>
        <v>Ddos</v>
      </c>
      <c r="I2161" s="3" t="s">
        <v>47</v>
      </c>
      <c r="J216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161" s="11">
        <v>9094</v>
      </c>
      <c r="L2161" s="11">
        <f>IF(DatosLimpios[[#This Row],[Financial Loss (in Million $) ]]="",0,ABS(DatosLimpios[[#This Row],[Financial Loss (in Million $) ]]))*1000</f>
        <v>9094000</v>
      </c>
      <c r="M2161" s="11" t="str">
        <f>IF(DatosLimpios[[#This Row],[Perdida economica UNK]]&gt;4000000,"Alta", IF(DatosLimpios[[#This Row],[Perdida economica UNK]]&gt;100000,"Media", "Baja"))</f>
        <v>Alta</v>
      </c>
      <c r="N2161" s="18" t="s">
        <v>2209</v>
      </c>
      <c r="O2161" s="3" t="s">
        <v>29</v>
      </c>
      <c r="P2161" s="2">
        <f>IF(DatosLimpios[[#This Row],[Number of Affected Users]]="six hundred",600,VALUE(DatosLimpios[[#This Row],[Number of Affected Users]]))</f>
        <v>326955</v>
      </c>
      <c r="Q2161" s="2">
        <f>IF(DatosLimpios[[#This Row],[Number of Affected Users]]="six hundred",600,VALUE(DatosLimpios[[#This Row],[Number of Affected Users]]))</f>
        <v>326955</v>
      </c>
      <c r="R2161" s="11">
        <f>DatosLimpios[[#This Row],[Perdida economica UNK]] /DatosLimpios[[#This Row],[Nº de Usuarios Afectados]]</f>
        <v>27.814225199186431</v>
      </c>
      <c r="S2161" s="11" t="str">
        <f>IF(DatosLimpios[[#This Row],[Perdida $ por Usuario]]&gt;100, "Grave",IF(DatosLimpios[[#This Row],[Perdida $ por Usuario]]&gt;40, "Moderada","Leve"))</f>
        <v>Leve</v>
      </c>
      <c r="T2161" s="1" t="str">
        <f t="shared" si="33"/>
        <v>Nation-state</v>
      </c>
      <c r="U2161" s="3" t="s">
        <v>52</v>
      </c>
      <c r="V2161" s="3" t="s">
        <v>16</v>
      </c>
      <c r="W2161" s="2">
        <v>21</v>
      </c>
      <c r="X2161" s="2" t="str">
        <f>IF(DatosLimpios[[#This Row],[Incident Resolution Time (in Hours)]]&gt;50,"Tardia",IF(DatosLimpios[[#This Row],[Incident Resolution Time (in Hours)]]&gt;20,"Media","Rapida" ))</f>
        <v>Media</v>
      </c>
    </row>
    <row r="2162" spans="1:24" x14ac:dyDescent="0.25">
      <c r="A2162" s="2">
        <v>2176</v>
      </c>
      <c r="B2162" s="3" t="s">
        <v>71</v>
      </c>
      <c r="C21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62" s="1" t="str">
        <f>IFERROR(VLOOKUP(DatosLimpios[[#This Row],[Paises]], TablaRegiones[],2,FALSE), "Otra")</f>
        <v>Asia</v>
      </c>
      <c r="E2162" s="2">
        <v>2017</v>
      </c>
      <c r="F2162" s="3" t="s">
        <v>39</v>
      </c>
      <c r="G2162" s="2">
        <f xml:space="preserve"> 2025 -DatosLimpios[[#This Row],[Year]]</f>
        <v>8</v>
      </c>
      <c r="H2162" s="1" t="str">
        <f>IF(TRIM(DatosLimpios[[#This Row],[Attack Type]])="","Unknown",PROPER(TRIM(LOWER(DatosLimpios[[#This Row],[Attack Type]]))))</f>
        <v>Ddos</v>
      </c>
      <c r="I2162" s="3" t="s">
        <v>47</v>
      </c>
      <c r="J216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162" s="11">
        <v>5441</v>
      </c>
      <c r="L2162" s="11">
        <f>IF(DatosLimpios[[#This Row],[Financial Loss (in Million $) ]]="",0,ABS(DatosLimpios[[#This Row],[Financial Loss (in Million $) ]]))*1000</f>
        <v>5441000</v>
      </c>
      <c r="M2162" s="11" t="str">
        <f>IF(DatosLimpios[[#This Row],[Perdida economica UNK]]&gt;4000000,"Alta", IF(DatosLimpios[[#This Row],[Perdida economica UNK]]&gt;100000,"Media", "Baja"))</f>
        <v>Alta</v>
      </c>
      <c r="N2162" s="18" t="s">
        <v>2210</v>
      </c>
      <c r="O2162" s="3" t="s">
        <v>14</v>
      </c>
      <c r="P2162" s="2">
        <f>IF(DatosLimpios[[#This Row],[Number of Affected Users]]="six hundred",600,VALUE(DatosLimpios[[#This Row],[Number of Affected Users]]))</f>
        <v>344772</v>
      </c>
      <c r="Q2162" s="2">
        <f>IF(DatosLimpios[[#This Row],[Number of Affected Users]]="six hundred",600,VALUE(DatosLimpios[[#This Row],[Number of Affected Users]]))</f>
        <v>344772</v>
      </c>
      <c r="R2162" s="11">
        <f>DatosLimpios[[#This Row],[Perdida economica UNK]] /DatosLimpios[[#This Row],[Nº de Usuarios Afectados]]</f>
        <v>15.781443968767766</v>
      </c>
      <c r="S2162" s="11" t="str">
        <f>IF(DatosLimpios[[#This Row],[Perdida $ por Usuario]]&gt;100, "Grave",IF(DatosLimpios[[#This Row],[Perdida $ por Usuario]]&gt;40, "Moderada","Leve"))</f>
        <v>Leve</v>
      </c>
      <c r="T2162" s="1" t="str">
        <f t="shared" si="33"/>
        <v>Hacker Group</v>
      </c>
      <c r="U2162" s="3" t="s">
        <v>15</v>
      </c>
      <c r="V2162" s="3" t="s">
        <v>31</v>
      </c>
      <c r="W2162" s="2">
        <v>5</v>
      </c>
      <c r="X2162" s="2" t="str">
        <f>IF(DatosLimpios[[#This Row],[Incident Resolution Time (in Hours)]]&gt;50,"Tardia",IF(DatosLimpios[[#This Row],[Incident Resolution Time (in Hours)]]&gt;20,"Media","Rapida" ))</f>
        <v>Rapida</v>
      </c>
    </row>
    <row r="2163" spans="1:24" x14ac:dyDescent="0.25">
      <c r="A2163" s="2">
        <v>2177</v>
      </c>
      <c r="B2163" s="3" t="s">
        <v>60</v>
      </c>
      <c r="C21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163" s="1" t="str">
        <f>IFERROR(VLOOKUP(DatosLimpios[[#This Row],[Paises]], TablaRegiones[],2,FALSE), "Otra")</f>
        <v>Asia</v>
      </c>
      <c r="E2163" s="2">
        <v>2015</v>
      </c>
      <c r="F2163" s="3" t="s">
        <v>22</v>
      </c>
      <c r="G2163" s="2">
        <f xml:space="preserve"> 2025 -DatosLimpios[[#This Row],[Year]]</f>
        <v>10</v>
      </c>
      <c r="H2163" s="1" t="str">
        <f>IF(TRIM(DatosLimpios[[#This Row],[Attack Type]])="","Unknown",PROPER(TRIM(LOWER(DatosLimpios[[#This Row],[Attack Type]]))))</f>
        <v>Man-In-The-Middle</v>
      </c>
      <c r="I2163" s="3" t="s">
        <v>23</v>
      </c>
      <c r="J216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63" s="11">
        <v>3093</v>
      </c>
      <c r="L2163" s="11">
        <f>IF(DatosLimpios[[#This Row],[Financial Loss (in Million $) ]]="",0,ABS(DatosLimpios[[#This Row],[Financial Loss (in Million $) ]]))*1000</f>
        <v>3093000</v>
      </c>
      <c r="M2163" s="11" t="str">
        <f>IF(DatosLimpios[[#This Row],[Perdida economica UNK]]&gt;4000000,"Alta", IF(DatosLimpios[[#This Row],[Perdida economica UNK]]&gt;100000,"Media", "Baja"))</f>
        <v>Media</v>
      </c>
      <c r="N2163" s="18" t="s">
        <v>2211</v>
      </c>
      <c r="O2163" s="3" t="s">
        <v>36</v>
      </c>
      <c r="P2163" s="2">
        <f>IF(DatosLimpios[[#This Row],[Number of Affected Users]]="six hundred",600,VALUE(DatosLimpios[[#This Row],[Number of Affected Users]]))</f>
        <v>568075</v>
      </c>
      <c r="Q2163" s="2">
        <f>IF(DatosLimpios[[#This Row],[Number of Affected Users]]="six hundred",600,VALUE(DatosLimpios[[#This Row],[Number of Affected Users]]))</f>
        <v>568075</v>
      </c>
      <c r="R2163" s="11">
        <f>DatosLimpios[[#This Row],[Perdida economica UNK]] /DatosLimpios[[#This Row],[Nº de Usuarios Afectados]]</f>
        <v>5.4447036042776045</v>
      </c>
      <c r="S2163" s="11" t="str">
        <f>IF(DatosLimpios[[#This Row],[Perdida $ por Usuario]]&gt;100, "Grave",IF(DatosLimpios[[#This Row],[Perdida $ por Usuario]]&gt;40, "Moderada","Leve"))</f>
        <v>Leve</v>
      </c>
      <c r="T2163" s="1" t="str">
        <f t="shared" si="33"/>
        <v>Unknown</v>
      </c>
      <c r="U2163" s="3" t="s">
        <v>25</v>
      </c>
      <c r="V2163" s="3" t="s">
        <v>57</v>
      </c>
      <c r="W2163" s="2">
        <v>22</v>
      </c>
      <c r="X2163" s="2" t="str">
        <f>IF(DatosLimpios[[#This Row],[Incident Resolution Time (in Hours)]]&gt;50,"Tardia",IF(DatosLimpios[[#This Row],[Incident Resolution Time (in Hours)]]&gt;20,"Media","Rapida" ))</f>
        <v>Media</v>
      </c>
    </row>
    <row r="2164" spans="1:24" x14ac:dyDescent="0.25">
      <c r="A2164" s="2">
        <v>2178</v>
      </c>
      <c r="B2164" s="3" t="s">
        <v>10</v>
      </c>
      <c r="C21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164" s="1" t="str">
        <f>IFERROR(VLOOKUP(DatosLimpios[[#This Row],[Paises]], TablaRegiones[],2,FALSE), "Otra")</f>
        <v>Asia</v>
      </c>
      <c r="E2164" s="2">
        <v>2024</v>
      </c>
      <c r="F2164" s="3" t="s">
        <v>17</v>
      </c>
      <c r="G2164" s="2">
        <f xml:space="preserve"> 2025 -DatosLimpios[[#This Row],[Year]]</f>
        <v>1</v>
      </c>
      <c r="H2164" s="1" t="str">
        <f>IF(TRIM(DatosLimpios[[#This Row],[Attack Type]])="","Unknown",PROPER(TRIM(LOWER(DatosLimpios[[#This Row],[Attack Type]]))))</f>
        <v>Ransomware</v>
      </c>
      <c r="I2164" s="3" t="s">
        <v>69</v>
      </c>
      <c r="J216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64" s="11">
        <v>2443</v>
      </c>
      <c r="L2164" s="11">
        <f>IF(DatosLimpios[[#This Row],[Financial Loss (in Million $) ]]="",0,ABS(DatosLimpios[[#This Row],[Financial Loss (in Million $) ]]))*1000</f>
        <v>2443000</v>
      </c>
      <c r="M2164" s="11" t="str">
        <f>IF(DatosLimpios[[#This Row],[Perdida economica UNK]]&gt;4000000,"Alta", IF(DatosLimpios[[#This Row],[Perdida economica UNK]]&gt;100000,"Media", "Baja"))</f>
        <v>Media</v>
      </c>
      <c r="N2164" s="18" t="s">
        <v>2212</v>
      </c>
      <c r="O2164" s="3" t="s">
        <v>29</v>
      </c>
      <c r="P2164" s="2">
        <f>IF(DatosLimpios[[#This Row],[Number of Affected Users]]="six hundred",600,VALUE(DatosLimpios[[#This Row],[Number of Affected Users]]))</f>
        <v>693509</v>
      </c>
      <c r="Q2164" s="2">
        <f>IF(DatosLimpios[[#This Row],[Number of Affected Users]]="six hundred",600,VALUE(DatosLimpios[[#This Row],[Number of Affected Users]]))</f>
        <v>693509</v>
      </c>
      <c r="R2164" s="11">
        <f>DatosLimpios[[#This Row],[Perdida economica UNK]] /DatosLimpios[[#This Row],[Nº de Usuarios Afectados]]</f>
        <v>3.522665170891798</v>
      </c>
      <c r="S2164" s="11" t="str">
        <f>IF(DatosLimpios[[#This Row],[Perdida $ por Usuario]]&gt;100, "Grave",IF(DatosLimpios[[#This Row],[Perdida $ por Usuario]]&gt;40, "Moderada","Leve"))</f>
        <v>Leve</v>
      </c>
      <c r="T2164" s="1" t="str">
        <f t="shared" si="33"/>
        <v>Nation-state</v>
      </c>
      <c r="U2164" s="3" t="s">
        <v>15</v>
      </c>
      <c r="V2164" s="3" t="s">
        <v>49</v>
      </c>
      <c r="W2164" s="2">
        <v>70</v>
      </c>
      <c r="X2164" s="2" t="str">
        <f>IF(DatosLimpios[[#This Row],[Incident Resolution Time (in Hours)]]&gt;50,"Tardia",IF(DatosLimpios[[#This Row],[Incident Resolution Time (in Hours)]]&gt;20,"Media","Rapida" ))</f>
        <v>Tardia</v>
      </c>
    </row>
    <row r="2165" spans="1:24" x14ac:dyDescent="0.25">
      <c r="A2165" s="2">
        <v>2179</v>
      </c>
      <c r="B2165" s="3" t="s">
        <v>45</v>
      </c>
      <c r="C21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65" s="1" t="str">
        <f>IFERROR(VLOOKUP(DatosLimpios[[#This Row],[Paises]], TablaRegiones[],2,FALSE), "Otra")</f>
        <v>Asia</v>
      </c>
      <c r="E2165" s="2">
        <v>2018</v>
      </c>
      <c r="F2165" s="3" t="s">
        <v>63</v>
      </c>
      <c r="G2165" s="2">
        <f xml:space="preserve"> 2025 -DatosLimpios[[#This Row],[Year]]</f>
        <v>7</v>
      </c>
      <c r="H2165" s="1" t="str">
        <f>IF(TRIM(DatosLimpios[[#This Row],[Attack Type]])="","Unknown",PROPER(TRIM(LOWER(DatosLimpios[[#This Row],[Attack Type]]))))</f>
        <v>Malware</v>
      </c>
      <c r="I2165" s="3" t="s">
        <v>69</v>
      </c>
      <c r="J216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65" s="11">
        <v>2553</v>
      </c>
      <c r="L2165" s="11">
        <f>IF(DatosLimpios[[#This Row],[Financial Loss (in Million $) ]]="",0,ABS(DatosLimpios[[#This Row],[Financial Loss (in Million $) ]]))*1000</f>
        <v>2553000</v>
      </c>
      <c r="M2165" s="11" t="str">
        <f>IF(DatosLimpios[[#This Row],[Perdida economica UNK]]&gt;4000000,"Alta", IF(DatosLimpios[[#This Row],[Perdida economica UNK]]&gt;100000,"Media", "Baja"))</f>
        <v>Media</v>
      </c>
      <c r="N2165" s="18" t="s">
        <v>2213</v>
      </c>
      <c r="O2165" s="3" t="s">
        <v>33</v>
      </c>
      <c r="P2165" s="2">
        <f>IF(DatosLimpios[[#This Row],[Number of Affected Users]]="six hundred",600,VALUE(DatosLimpios[[#This Row],[Number of Affected Users]]))</f>
        <v>505404</v>
      </c>
      <c r="Q2165" s="2">
        <f>IF(DatosLimpios[[#This Row],[Number of Affected Users]]="six hundred",600,VALUE(DatosLimpios[[#This Row],[Number of Affected Users]]))</f>
        <v>505404</v>
      </c>
      <c r="R2165" s="11">
        <f>DatosLimpios[[#This Row],[Perdida economica UNK]] /DatosLimpios[[#This Row],[Nº de Usuarios Afectados]]</f>
        <v>5.051404421017641</v>
      </c>
      <c r="S2165" s="11" t="str">
        <f>IF(DatosLimpios[[#This Row],[Perdida $ por Usuario]]&gt;100, "Grave",IF(DatosLimpios[[#This Row],[Perdida $ por Usuario]]&gt;40, "Moderada","Leve"))</f>
        <v>Leve</v>
      </c>
      <c r="T2165" s="1" t="str">
        <f t="shared" si="33"/>
        <v>Insider</v>
      </c>
      <c r="U2165" s="3" t="s">
        <v>52</v>
      </c>
      <c r="V2165" s="3" t="s">
        <v>31</v>
      </c>
      <c r="W2165" s="2">
        <v>30</v>
      </c>
      <c r="X2165" s="2" t="str">
        <f>IF(DatosLimpios[[#This Row],[Incident Resolution Time (in Hours)]]&gt;50,"Tardia",IF(DatosLimpios[[#This Row],[Incident Resolution Time (in Hours)]]&gt;20,"Media","Rapida" ))</f>
        <v>Media</v>
      </c>
    </row>
    <row r="2166" spans="1:24" x14ac:dyDescent="0.25">
      <c r="A2166" s="2">
        <v>2180</v>
      </c>
      <c r="B2166" s="3" t="s">
        <v>32</v>
      </c>
      <c r="C21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66" s="1" t="str">
        <f>IFERROR(VLOOKUP(DatosLimpios[[#This Row],[Paises]], TablaRegiones[],2,FALSE), "Otra")</f>
        <v>Europa</v>
      </c>
      <c r="E2166" s="2">
        <v>2024</v>
      </c>
      <c r="F2166" s="3" t="s">
        <v>63</v>
      </c>
      <c r="G2166" s="2">
        <f xml:space="preserve"> 2025 -DatosLimpios[[#This Row],[Year]]</f>
        <v>1</v>
      </c>
      <c r="H2166" s="1" t="str">
        <f>IF(TRIM(DatosLimpios[[#This Row],[Attack Type]])="","Unknown",PROPER(TRIM(LOWER(DatosLimpios[[#This Row],[Attack Type]]))))</f>
        <v>Malware</v>
      </c>
      <c r="I2166" s="3" t="s">
        <v>23</v>
      </c>
      <c r="J216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66" s="11">
        <v>5166</v>
      </c>
      <c r="L2166" s="11">
        <f>IF(DatosLimpios[[#This Row],[Financial Loss (in Million $) ]]="",0,ABS(DatosLimpios[[#This Row],[Financial Loss (in Million $) ]]))*1000</f>
        <v>5166000</v>
      </c>
      <c r="M2166" s="11" t="str">
        <f>IF(DatosLimpios[[#This Row],[Perdida economica UNK]]&gt;4000000,"Alta", IF(DatosLimpios[[#This Row],[Perdida economica UNK]]&gt;100000,"Media", "Baja"))</f>
        <v>Alta</v>
      </c>
      <c r="N2166" s="18" t="s">
        <v>2214</v>
      </c>
      <c r="O2166" s="3" t="s">
        <v>14</v>
      </c>
      <c r="P2166" s="2">
        <f>IF(DatosLimpios[[#This Row],[Number of Affected Users]]="six hundred",600,VALUE(DatosLimpios[[#This Row],[Number of Affected Users]]))</f>
        <v>570159</v>
      </c>
      <c r="Q2166" s="2">
        <f>IF(DatosLimpios[[#This Row],[Number of Affected Users]]="six hundred",600,VALUE(DatosLimpios[[#This Row],[Number of Affected Users]]))</f>
        <v>570159</v>
      </c>
      <c r="R2166" s="11">
        <f>DatosLimpios[[#This Row],[Perdida economica UNK]] /DatosLimpios[[#This Row],[Nº de Usuarios Afectados]]</f>
        <v>9.0606304557149855</v>
      </c>
      <c r="S2166" s="11" t="str">
        <f>IF(DatosLimpios[[#This Row],[Perdida $ por Usuario]]&gt;100, "Grave",IF(DatosLimpios[[#This Row],[Perdida $ por Usuario]]&gt;40, "Moderada","Leve"))</f>
        <v>Leve</v>
      </c>
      <c r="T2166" s="1" t="str">
        <f t="shared" si="33"/>
        <v>Hacker Group</v>
      </c>
      <c r="U2166" s="3" t="s">
        <v>15</v>
      </c>
      <c r="V2166" s="3" t="s">
        <v>37</v>
      </c>
      <c r="W2166" s="2">
        <v>18</v>
      </c>
      <c r="X2166" s="2" t="str">
        <f>IF(DatosLimpios[[#This Row],[Incident Resolution Time (in Hours)]]&gt;50,"Tardia",IF(DatosLimpios[[#This Row],[Incident Resolution Time (in Hours)]]&gt;20,"Media","Rapida" ))</f>
        <v>Rapida</v>
      </c>
    </row>
    <row r="2167" spans="1:24" x14ac:dyDescent="0.25">
      <c r="A2167" s="2">
        <v>2181</v>
      </c>
      <c r="B2167" s="3" t="s">
        <v>45</v>
      </c>
      <c r="C21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67" s="1" t="str">
        <f>IFERROR(VLOOKUP(DatosLimpios[[#This Row],[Paises]], TablaRegiones[],2,FALSE), "Otra")</f>
        <v>Asia</v>
      </c>
      <c r="E2167" s="2">
        <v>2020</v>
      </c>
      <c r="F2167" s="3" t="s">
        <v>39</v>
      </c>
      <c r="G2167" s="2">
        <f xml:space="preserve"> 2025 -DatosLimpios[[#This Row],[Year]]</f>
        <v>5</v>
      </c>
      <c r="H2167" s="1" t="str">
        <f>IF(TRIM(DatosLimpios[[#This Row],[Attack Type]])="","Unknown",PROPER(TRIM(LOWER(DatosLimpios[[#This Row],[Attack Type]]))))</f>
        <v>Ddos</v>
      </c>
      <c r="I2167" s="3" t="s">
        <v>27</v>
      </c>
      <c r="J216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67" s="11">
        <v>1818</v>
      </c>
      <c r="L2167" s="11">
        <f>IF(DatosLimpios[[#This Row],[Financial Loss (in Million $) ]]="",0,ABS(DatosLimpios[[#This Row],[Financial Loss (in Million $) ]]))*1000</f>
        <v>1818000</v>
      </c>
      <c r="M2167" s="11" t="str">
        <f>IF(DatosLimpios[[#This Row],[Perdida economica UNK]]&gt;4000000,"Alta", IF(DatosLimpios[[#This Row],[Perdida economica UNK]]&gt;100000,"Media", "Baja"))</f>
        <v>Media</v>
      </c>
      <c r="N2167" s="18" t="s">
        <v>2215</v>
      </c>
      <c r="O2167" s="3" t="s">
        <v>14</v>
      </c>
      <c r="P2167" s="2">
        <f>IF(DatosLimpios[[#This Row],[Number of Affected Users]]="six hundred",600,VALUE(DatosLimpios[[#This Row],[Number of Affected Users]]))</f>
        <v>208313</v>
      </c>
      <c r="Q2167" s="2">
        <f>IF(DatosLimpios[[#This Row],[Number of Affected Users]]="six hundred",600,VALUE(DatosLimpios[[#This Row],[Number of Affected Users]]))</f>
        <v>208313</v>
      </c>
      <c r="R2167" s="11">
        <f>DatosLimpios[[#This Row],[Perdida economica UNK]] /DatosLimpios[[#This Row],[Nº de Usuarios Afectados]]</f>
        <v>8.7272517797737059</v>
      </c>
      <c r="S2167" s="11" t="str">
        <f>IF(DatosLimpios[[#This Row],[Perdida $ por Usuario]]&gt;100, "Grave",IF(DatosLimpios[[#This Row],[Perdida $ por Usuario]]&gt;40, "Moderada","Leve"))</f>
        <v>Leve</v>
      </c>
      <c r="T2167" s="1" t="str">
        <f t="shared" si="33"/>
        <v>Hacker Group</v>
      </c>
      <c r="U2167" s="3" t="s">
        <v>25</v>
      </c>
      <c r="V2167" s="3" t="s">
        <v>57</v>
      </c>
      <c r="W2167" s="2">
        <v>5</v>
      </c>
      <c r="X2167" s="2" t="str">
        <f>IF(DatosLimpios[[#This Row],[Incident Resolution Time (in Hours)]]&gt;50,"Tardia",IF(DatosLimpios[[#This Row],[Incident Resolution Time (in Hours)]]&gt;20,"Media","Rapida" ))</f>
        <v>Rapida</v>
      </c>
    </row>
    <row r="2168" spans="1:24" x14ac:dyDescent="0.25">
      <c r="A2168" s="2">
        <v>2182</v>
      </c>
      <c r="B2168" s="3" t="s">
        <v>71</v>
      </c>
      <c r="C21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68" s="1" t="str">
        <f>IFERROR(VLOOKUP(DatosLimpios[[#This Row],[Paises]], TablaRegiones[],2,FALSE), "Otra")</f>
        <v>Asia</v>
      </c>
      <c r="E2168" s="2">
        <v>2018</v>
      </c>
      <c r="F2168" s="3" t="s">
        <v>50</v>
      </c>
      <c r="G2168" s="2">
        <f xml:space="preserve"> 2025 -DatosLimpios[[#This Row],[Year]]</f>
        <v>7</v>
      </c>
      <c r="H2168" s="1" t="str">
        <f>IF(TRIM(DatosLimpios[[#This Row],[Attack Type]])="","Unknown",PROPER(TRIM(LOWER(DatosLimpios[[#This Row],[Attack Type]]))))</f>
        <v>Phishing</v>
      </c>
      <c r="I2168" s="3" t="s">
        <v>18</v>
      </c>
      <c r="J216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68" s="11">
        <v>273</v>
      </c>
      <c r="L2168" s="11">
        <f>IF(DatosLimpios[[#This Row],[Financial Loss (in Million $) ]]="",0,ABS(DatosLimpios[[#This Row],[Financial Loss (in Million $) ]]))*1000</f>
        <v>273000</v>
      </c>
      <c r="M2168" s="11" t="str">
        <f>IF(DatosLimpios[[#This Row],[Perdida economica UNK]]&gt;4000000,"Alta", IF(DatosLimpios[[#This Row],[Perdida economica UNK]]&gt;100000,"Media", "Baja"))</f>
        <v>Media</v>
      </c>
      <c r="N2168" s="18" t="s">
        <v>2216</v>
      </c>
      <c r="O2168" s="3" t="s">
        <v>29</v>
      </c>
      <c r="P2168" s="2">
        <f>IF(DatosLimpios[[#This Row],[Number of Affected Users]]="six hundred",600,VALUE(DatosLimpios[[#This Row],[Number of Affected Users]]))</f>
        <v>916272</v>
      </c>
      <c r="Q2168" s="2">
        <f>IF(DatosLimpios[[#This Row],[Number of Affected Users]]="six hundred",600,VALUE(DatosLimpios[[#This Row],[Number of Affected Users]]))</f>
        <v>916272</v>
      </c>
      <c r="R2168" s="11">
        <f>DatosLimpios[[#This Row],[Perdida economica UNK]] /DatosLimpios[[#This Row],[Nº de Usuarios Afectados]]</f>
        <v>0.29794646131279795</v>
      </c>
      <c r="S2168" s="11" t="str">
        <f>IF(DatosLimpios[[#This Row],[Perdida $ por Usuario]]&gt;100, "Grave",IF(DatosLimpios[[#This Row],[Perdida $ por Usuario]]&gt;40, "Moderada","Leve"))</f>
        <v>Leve</v>
      </c>
      <c r="T2168" s="1" t="str">
        <f t="shared" ref="T2168:T2231" si="34">IF(O2168="","Unknown",O2168)</f>
        <v>Nation-state</v>
      </c>
      <c r="U2168" s="3" t="s">
        <v>52</v>
      </c>
      <c r="V2168" s="3" t="s">
        <v>37</v>
      </c>
      <c r="W2168" s="2">
        <v>32</v>
      </c>
      <c r="X2168" s="2" t="str">
        <f>IF(DatosLimpios[[#This Row],[Incident Resolution Time (in Hours)]]&gt;50,"Tardia",IF(DatosLimpios[[#This Row],[Incident Resolution Time (in Hours)]]&gt;20,"Media","Rapida" ))</f>
        <v>Media</v>
      </c>
    </row>
    <row r="2169" spans="1:24" x14ac:dyDescent="0.25">
      <c r="A2169" s="2">
        <v>2183</v>
      </c>
      <c r="B2169" s="3" t="s">
        <v>41</v>
      </c>
      <c r="C21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69" s="1" t="str">
        <f>IFERROR(VLOOKUP(DatosLimpios[[#This Row],[Paises]], TablaRegiones[],2,FALSE), "Otra")</f>
        <v>Europa</v>
      </c>
      <c r="E2169" s="2">
        <v>2015</v>
      </c>
      <c r="F2169" s="3" t="s">
        <v>50</v>
      </c>
      <c r="G2169" s="2">
        <f xml:space="preserve"> 2025 -DatosLimpios[[#This Row],[Year]]</f>
        <v>10</v>
      </c>
      <c r="H2169" s="1" t="str">
        <f>IF(TRIM(DatosLimpios[[#This Row],[Attack Type]])="","Unknown",PROPER(TRIM(LOWER(DatosLimpios[[#This Row],[Attack Type]]))))</f>
        <v>Phishing</v>
      </c>
      <c r="I2169" s="3" t="s">
        <v>46</v>
      </c>
      <c r="J216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69" s="11">
        <v>8327</v>
      </c>
      <c r="L2169" s="11">
        <f>IF(DatosLimpios[[#This Row],[Financial Loss (in Million $) ]]="",0,ABS(DatosLimpios[[#This Row],[Financial Loss (in Million $) ]]))*1000</f>
        <v>8327000</v>
      </c>
      <c r="M2169" s="11" t="str">
        <f>IF(DatosLimpios[[#This Row],[Perdida economica UNK]]&gt;4000000,"Alta", IF(DatosLimpios[[#This Row],[Perdida economica UNK]]&gt;100000,"Media", "Baja"))</f>
        <v>Alta</v>
      </c>
      <c r="N2169" s="18" t="s">
        <v>2217</v>
      </c>
      <c r="O2169" s="3" t="s">
        <v>14</v>
      </c>
      <c r="P2169" s="2">
        <f>IF(DatosLimpios[[#This Row],[Number of Affected Users]]="six hundred",600,VALUE(DatosLimpios[[#This Row],[Number of Affected Users]]))</f>
        <v>288526</v>
      </c>
      <c r="Q2169" s="2">
        <f>IF(DatosLimpios[[#This Row],[Number of Affected Users]]="six hundred",600,VALUE(DatosLimpios[[#This Row],[Number of Affected Users]]))</f>
        <v>288526</v>
      </c>
      <c r="R2169" s="11">
        <f>DatosLimpios[[#This Row],[Perdida economica UNK]] /DatosLimpios[[#This Row],[Nº de Usuarios Afectados]]</f>
        <v>28.860483977180564</v>
      </c>
      <c r="S2169" s="11" t="str">
        <f>IF(DatosLimpios[[#This Row],[Perdida $ por Usuario]]&gt;100, "Grave",IF(DatosLimpios[[#This Row],[Perdida $ por Usuario]]&gt;40, "Moderada","Leve"))</f>
        <v>Leve</v>
      </c>
      <c r="T2169" s="1" t="str">
        <f t="shared" si="34"/>
        <v>Hacker Group</v>
      </c>
      <c r="U2169" s="3" t="s">
        <v>15</v>
      </c>
      <c r="V2169" s="3" t="s">
        <v>57</v>
      </c>
      <c r="W2169" s="2">
        <v>66</v>
      </c>
      <c r="X2169" s="2" t="str">
        <f>IF(DatosLimpios[[#This Row],[Incident Resolution Time (in Hours)]]&gt;50,"Tardia",IF(DatosLimpios[[#This Row],[Incident Resolution Time (in Hours)]]&gt;20,"Media","Rapida" ))</f>
        <v>Tardia</v>
      </c>
    </row>
    <row r="2170" spans="1:24" x14ac:dyDescent="0.25">
      <c r="A2170" s="2">
        <v>2184</v>
      </c>
      <c r="B2170" s="3" t="s">
        <v>58</v>
      </c>
      <c r="C21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170" s="1" t="str">
        <f>IFERROR(VLOOKUP(DatosLimpios[[#This Row],[Paises]], TablaRegiones[],2,FALSE), "Otra")</f>
        <v>Oceanía</v>
      </c>
      <c r="E2170" s="2">
        <v>2022</v>
      </c>
      <c r="F2170" s="3" t="s">
        <v>63</v>
      </c>
      <c r="G2170" s="2">
        <f xml:space="preserve"> 2025 -DatosLimpios[[#This Row],[Year]]</f>
        <v>3</v>
      </c>
      <c r="H2170" s="1" t="str">
        <f>IF(TRIM(DatosLimpios[[#This Row],[Attack Type]])="","Unknown",PROPER(TRIM(LOWER(DatosLimpios[[#This Row],[Attack Type]]))))</f>
        <v>Malware</v>
      </c>
      <c r="I2170" s="3" t="s">
        <v>69</v>
      </c>
      <c r="J217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70" s="11">
        <v>5417</v>
      </c>
      <c r="L2170" s="11">
        <f>IF(DatosLimpios[[#This Row],[Financial Loss (in Million $) ]]="",0,ABS(DatosLimpios[[#This Row],[Financial Loss (in Million $) ]]))*1000</f>
        <v>5417000</v>
      </c>
      <c r="M2170" s="11" t="str">
        <f>IF(DatosLimpios[[#This Row],[Perdida economica UNK]]&gt;4000000,"Alta", IF(DatosLimpios[[#This Row],[Perdida economica UNK]]&gt;100000,"Media", "Baja"))</f>
        <v>Alta</v>
      </c>
      <c r="N2170" s="18" t="s">
        <v>2218</v>
      </c>
      <c r="O2170" s="3" t="s">
        <v>33</v>
      </c>
      <c r="P2170" s="2">
        <f>IF(DatosLimpios[[#This Row],[Number of Affected Users]]="six hundred",600,VALUE(DatosLimpios[[#This Row],[Number of Affected Users]]))</f>
        <v>892175</v>
      </c>
      <c r="Q2170" s="2">
        <f>IF(DatosLimpios[[#This Row],[Number of Affected Users]]="six hundred",600,VALUE(DatosLimpios[[#This Row],[Number of Affected Users]]))</f>
        <v>892175</v>
      </c>
      <c r="R2170" s="11">
        <f>DatosLimpios[[#This Row],[Perdida economica UNK]] /DatosLimpios[[#This Row],[Nº de Usuarios Afectados]]</f>
        <v>6.0716787625746074</v>
      </c>
      <c r="S2170" s="11" t="str">
        <f>IF(DatosLimpios[[#This Row],[Perdida $ por Usuario]]&gt;100, "Grave",IF(DatosLimpios[[#This Row],[Perdida $ por Usuario]]&gt;40, "Moderada","Leve"))</f>
        <v>Leve</v>
      </c>
      <c r="T2170" s="1" t="str">
        <f t="shared" si="34"/>
        <v>Insider</v>
      </c>
      <c r="U2170" s="3" t="s">
        <v>52</v>
      </c>
      <c r="V2170" s="3" t="s">
        <v>16</v>
      </c>
      <c r="W2170" s="2">
        <v>18</v>
      </c>
      <c r="X2170" s="2" t="str">
        <f>IF(DatosLimpios[[#This Row],[Incident Resolution Time (in Hours)]]&gt;50,"Tardia",IF(DatosLimpios[[#This Row],[Incident Resolution Time (in Hours)]]&gt;20,"Media","Rapida" ))</f>
        <v>Rapida</v>
      </c>
    </row>
    <row r="2171" spans="1:24" x14ac:dyDescent="0.25">
      <c r="A2171" s="2">
        <v>2185</v>
      </c>
      <c r="B2171" s="3" t="s">
        <v>41</v>
      </c>
      <c r="C21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71" s="1" t="str">
        <f>IFERROR(VLOOKUP(DatosLimpios[[#This Row],[Paises]], TablaRegiones[],2,FALSE), "Otra")</f>
        <v>Europa</v>
      </c>
      <c r="E2171" s="2">
        <v>2021</v>
      </c>
      <c r="F2171" s="3" t="s">
        <v>17</v>
      </c>
      <c r="G2171" s="2">
        <f xml:space="preserve"> 2025 -DatosLimpios[[#This Row],[Year]]</f>
        <v>4</v>
      </c>
      <c r="H2171" s="1" t="str">
        <f>IF(TRIM(DatosLimpios[[#This Row],[Attack Type]])="","Unknown",PROPER(TRIM(LOWER(DatosLimpios[[#This Row],[Attack Type]]))))</f>
        <v>Ransomware</v>
      </c>
      <c r="I2171" s="3" t="s">
        <v>18</v>
      </c>
      <c r="J217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71" s="11">
        <v>7683</v>
      </c>
      <c r="L2171" s="11">
        <f>IF(DatosLimpios[[#This Row],[Financial Loss (in Million $) ]]="",0,ABS(DatosLimpios[[#This Row],[Financial Loss (in Million $) ]]))*1000</f>
        <v>7683000</v>
      </c>
      <c r="M2171" s="11" t="str">
        <f>IF(DatosLimpios[[#This Row],[Perdida economica UNK]]&gt;4000000,"Alta", IF(DatosLimpios[[#This Row],[Perdida economica UNK]]&gt;100000,"Media", "Baja"))</f>
        <v>Alta</v>
      </c>
      <c r="N2171" s="18" t="s">
        <v>2219</v>
      </c>
      <c r="O2171" s="3" t="s">
        <v>14</v>
      </c>
      <c r="P2171" s="2">
        <f>IF(DatosLimpios[[#This Row],[Number of Affected Users]]="six hundred",600,VALUE(DatosLimpios[[#This Row],[Number of Affected Users]]))</f>
        <v>189999</v>
      </c>
      <c r="Q2171" s="2">
        <f>IF(DatosLimpios[[#This Row],[Number of Affected Users]]="six hundred",600,VALUE(DatosLimpios[[#This Row],[Number of Affected Users]]))</f>
        <v>189999</v>
      </c>
      <c r="R2171" s="11">
        <f>DatosLimpios[[#This Row],[Perdida economica UNK]] /DatosLimpios[[#This Row],[Nº de Usuarios Afectados]]</f>
        <v>40.437054931868062</v>
      </c>
      <c r="S2171" s="11" t="str">
        <f>IF(DatosLimpios[[#This Row],[Perdida $ por Usuario]]&gt;100, "Grave",IF(DatosLimpios[[#This Row],[Perdida $ por Usuario]]&gt;40, "Moderada","Leve"))</f>
        <v>Moderada</v>
      </c>
      <c r="T2171" s="1" t="str">
        <f t="shared" si="34"/>
        <v>Hacker Group</v>
      </c>
      <c r="U2171" s="3" t="s">
        <v>34</v>
      </c>
      <c r="V2171" s="3" t="s">
        <v>16</v>
      </c>
      <c r="W2171" s="2">
        <v>57</v>
      </c>
      <c r="X2171" s="2" t="str">
        <f>IF(DatosLimpios[[#This Row],[Incident Resolution Time (in Hours)]]&gt;50,"Tardia",IF(DatosLimpios[[#This Row],[Incident Resolution Time (in Hours)]]&gt;20,"Media","Rapida" ))</f>
        <v>Tardia</v>
      </c>
    </row>
    <row r="2172" spans="1:24" x14ac:dyDescent="0.25">
      <c r="A2172" s="2">
        <v>2186</v>
      </c>
      <c r="B2172" s="3" t="s">
        <v>26</v>
      </c>
      <c r="C21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72" s="1" t="str">
        <f>IFERROR(VLOOKUP(DatosLimpios[[#This Row],[Paises]], TablaRegiones[],2,FALSE), "Otra")</f>
        <v>Europa</v>
      </c>
      <c r="E2172" s="2">
        <v>2023</v>
      </c>
      <c r="F2172" s="3" t="s">
        <v>42</v>
      </c>
      <c r="G2172" s="2">
        <f xml:space="preserve"> 2025 -DatosLimpios[[#This Row],[Year]]</f>
        <v>2</v>
      </c>
      <c r="H2172" s="1" t="str">
        <f>IF(TRIM(DatosLimpios[[#This Row],[Attack Type]])="","Unknown",PROPER(TRIM(LOWER(DatosLimpios[[#This Row],[Attack Type]]))))</f>
        <v>Sql Injection</v>
      </c>
      <c r="I2172" s="3" t="s">
        <v>27</v>
      </c>
      <c r="J217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72" s="11">
        <v>789</v>
      </c>
      <c r="L2172" s="11">
        <f>IF(DatosLimpios[[#This Row],[Financial Loss (in Million $) ]]="",0,ABS(DatosLimpios[[#This Row],[Financial Loss (in Million $) ]]))*1000</f>
        <v>789000</v>
      </c>
      <c r="M2172" s="11" t="str">
        <f>IF(DatosLimpios[[#This Row],[Perdida economica UNK]]&gt;4000000,"Alta", IF(DatosLimpios[[#This Row],[Perdida economica UNK]]&gt;100000,"Media", "Baja"))</f>
        <v>Media</v>
      </c>
      <c r="N2172" s="18" t="s">
        <v>2220</v>
      </c>
      <c r="O2172" s="3" t="s">
        <v>33</v>
      </c>
      <c r="P2172" s="2">
        <f>IF(DatosLimpios[[#This Row],[Number of Affected Users]]="six hundred",600,VALUE(DatosLimpios[[#This Row],[Number of Affected Users]]))</f>
        <v>716114</v>
      </c>
      <c r="Q2172" s="2">
        <f>IF(DatosLimpios[[#This Row],[Number of Affected Users]]="six hundred",600,VALUE(DatosLimpios[[#This Row],[Number of Affected Users]]))</f>
        <v>716114</v>
      </c>
      <c r="R2172" s="11">
        <f>DatosLimpios[[#This Row],[Perdida economica UNK]] /DatosLimpios[[#This Row],[Nº de Usuarios Afectados]]</f>
        <v>1.1017798842083801</v>
      </c>
      <c r="S2172" s="11" t="str">
        <f>IF(DatosLimpios[[#This Row],[Perdida $ por Usuario]]&gt;100, "Grave",IF(DatosLimpios[[#This Row],[Perdida $ por Usuario]]&gt;40, "Moderada","Leve"))</f>
        <v>Leve</v>
      </c>
      <c r="T2172" s="1" t="str">
        <f t="shared" si="34"/>
        <v>Insider</v>
      </c>
      <c r="U2172" s="3" t="s">
        <v>25</v>
      </c>
      <c r="V2172" s="3" t="s">
        <v>49</v>
      </c>
      <c r="W2172" s="2">
        <v>63</v>
      </c>
      <c r="X2172" s="2" t="str">
        <f>IF(DatosLimpios[[#This Row],[Incident Resolution Time (in Hours)]]&gt;50,"Tardia",IF(DatosLimpios[[#This Row],[Incident Resolution Time (in Hours)]]&gt;20,"Media","Rapida" ))</f>
        <v>Tardia</v>
      </c>
    </row>
    <row r="2173" spans="1:24" x14ac:dyDescent="0.25">
      <c r="A2173" s="2">
        <v>2187</v>
      </c>
      <c r="B2173" s="3" t="s">
        <v>41</v>
      </c>
      <c r="C21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73" s="1" t="str">
        <f>IFERROR(VLOOKUP(DatosLimpios[[#This Row],[Paises]], TablaRegiones[],2,FALSE), "Otra")</f>
        <v>Europa</v>
      </c>
      <c r="E2173" s="2">
        <v>2018</v>
      </c>
      <c r="F2173" s="3" t="s">
        <v>17</v>
      </c>
      <c r="G2173" s="2">
        <f xml:space="preserve"> 2025 -DatosLimpios[[#This Row],[Year]]</f>
        <v>7</v>
      </c>
      <c r="H2173" s="1" t="str">
        <f>IF(TRIM(DatosLimpios[[#This Row],[Attack Type]])="","Unknown",PROPER(TRIM(LOWER(DatosLimpios[[#This Row],[Attack Type]]))))</f>
        <v>Ransomware</v>
      </c>
      <c r="I2173" s="3" t="s">
        <v>12</v>
      </c>
      <c r="J217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73" s="11">
        <v>325</v>
      </c>
      <c r="L2173" s="11">
        <f>IF(DatosLimpios[[#This Row],[Financial Loss (in Million $) ]]="",0,ABS(DatosLimpios[[#This Row],[Financial Loss (in Million $) ]]))*1000</f>
        <v>325000</v>
      </c>
      <c r="M2173" s="11" t="str">
        <f>IF(DatosLimpios[[#This Row],[Perdida economica UNK]]&gt;4000000,"Alta", IF(DatosLimpios[[#This Row],[Perdida economica UNK]]&gt;100000,"Media", "Baja"))</f>
        <v>Media</v>
      </c>
      <c r="N2173" s="18" t="s">
        <v>2221</v>
      </c>
      <c r="O2173" s="3" t="s">
        <v>29</v>
      </c>
      <c r="P2173" s="2">
        <f>IF(DatosLimpios[[#This Row],[Number of Affected Users]]="six hundred",600,VALUE(DatosLimpios[[#This Row],[Number of Affected Users]]))</f>
        <v>414904</v>
      </c>
      <c r="Q2173" s="2">
        <f>IF(DatosLimpios[[#This Row],[Number of Affected Users]]="six hundred",600,VALUE(DatosLimpios[[#This Row],[Number of Affected Users]]))</f>
        <v>414904</v>
      </c>
      <c r="R2173" s="11">
        <f>DatosLimpios[[#This Row],[Perdida economica UNK]] /DatosLimpios[[#This Row],[Nº de Usuarios Afectados]]</f>
        <v>0.78331373040510577</v>
      </c>
      <c r="S2173" s="11" t="str">
        <f>IF(DatosLimpios[[#This Row],[Perdida $ por Usuario]]&gt;100, "Grave",IF(DatosLimpios[[#This Row],[Perdida $ por Usuario]]&gt;40, "Moderada","Leve"))</f>
        <v>Leve</v>
      </c>
      <c r="T2173" s="1" t="str">
        <f t="shared" si="34"/>
        <v>Nation-state</v>
      </c>
      <c r="U2173" s="3" t="s">
        <v>15</v>
      </c>
      <c r="V2173" s="3" t="s">
        <v>16</v>
      </c>
      <c r="W2173" s="2">
        <v>53</v>
      </c>
      <c r="X2173" s="2" t="str">
        <f>IF(DatosLimpios[[#This Row],[Incident Resolution Time (in Hours)]]&gt;50,"Tardia",IF(DatosLimpios[[#This Row],[Incident Resolution Time (in Hours)]]&gt;20,"Media","Rapida" ))</f>
        <v>Tardia</v>
      </c>
    </row>
    <row r="2174" spans="1:24" x14ac:dyDescent="0.25">
      <c r="A2174" s="2">
        <v>2188</v>
      </c>
      <c r="B2174" s="3" t="s">
        <v>32</v>
      </c>
      <c r="C21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74" s="1" t="str">
        <f>IFERROR(VLOOKUP(DatosLimpios[[#This Row],[Paises]], TablaRegiones[],2,FALSE), "Otra")</f>
        <v>Europa</v>
      </c>
      <c r="E2174" s="2">
        <v>2019</v>
      </c>
      <c r="F2174" s="3" t="s">
        <v>42</v>
      </c>
      <c r="G2174" s="2">
        <f xml:space="preserve"> 2025 -DatosLimpios[[#This Row],[Year]]</f>
        <v>6</v>
      </c>
      <c r="H2174" s="1" t="str">
        <f>IF(TRIM(DatosLimpios[[#This Row],[Attack Type]])="","Unknown",PROPER(TRIM(LOWER(DatosLimpios[[#This Row],[Attack Type]]))))</f>
        <v>Sql Injection</v>
      </c>
      <c r="I2174" s="3" t="s">
        <v>46</v>
      </c>
      <c r="J217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74" s="11">
        <v>7765</v>
      </c>
      <c r="L2174" s="11">
        <f>IF(DatosLimpios[[#This Row],[Financial Loss (in Million $) ]]="",0,ABS(DatosLimpios[[#This Row],[Financial Loss (in Million $) ]]))*1000</f>
        <v>7765000</v>
      </c>
      <c r="M2174" s="11" t="str">
        <f>IF(DatosLimpios[[#This Row],[Perdida economica UNK]]&gt;4000000,"Alta", IF(DatosLimpios[[#This Row],[Perdida economica UNK]]&gt;100000,"Media", "Baja"))</f>
        <v>Alta</v>
      </c>
      <c r="N2174" s="18" t="s">
        <v>2222</v>
      </c>
      <c r="O2174" s="3" t="s">
        <v>33</v>
      </c>
      <c r="P2174" s="2">
        <f>IF(DatosLimpios[[#This Row],[Number of Affected Users]]="six hundred",600,VALUE(DatosLimpios[[#This Row],[Number of Affected Users]]))</f>
        <v>989592</v>
      </c>
      <c r="Q2174" s="2">
        <f>IF(DatosLimpios[[#This Row],[Number of Affected Users]]="six hundred",600,VALUE(DatosLimpios[[#This Row],[Number of Affected Users]]))</f>
        <v>989592</v>
      </c>
      <c r="R2174" s="11">
        <f>DatosLimpios[[#This Row],[Perdida economica UNK]] /DatosLimpios[[#This Row],[Nº de Usuarios Afectados]]</f>
        <v>7.8466681218118177</v>
      </c>
      <c r="S2174" s="11" t="str">
        <f>IF(DatosLimpios[[#This Row],[Perdida $ por Usuario]]&gt;100, "Grave",IF(DatosLimpios[[#This Row],[Perdida $ por Usuario]]&gt;40, "Moderada","Leve"))</f>
        <v>Leve</v>
      </c>
      <c r="T2174" s="1" t="str">
        <f t="shared" si="34"/>
        <v>Insider</v>
      </c>
      <c r="U2174" s="3" t="s">
        <v>25</v>
      </c>
      <c r="V2174" s="3" t="s">
        <v>37</v>
      </c>
      <c r="W2174" s="2">
        <v>49</v>
      </c>
      <c r="X2174" s="2" t="str">
        <f>IF(DatosLimpios[[#This Row],[Incident Resolution Time (in Hours)]]&gt;50,"Tardia",IF(DatosLimpios[[#This Row],[Incident Resolution Time (in Hours)]]&gt;20,"Media","Rapida" ))</f>
        <v>Media</v>
      </c>
    </row>
    <row r="2175" spans="1:24" x14ac:dyDescent="0.25">
      <c r="A2175" s="2">
        <v>2189</v>
      </c>
      <c r="B2175" s="3" t="s">
        <v>58</v>
      </c>
      <c r="C21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175" s="1" t="str">
        <f>IFERROR(VLOOKUP(DatosLimpios[[#This Row],[Paises]], TablaRegiones[],2,FALSE), "Otra")</f>
        <v>Oceanía</v>
      </c>
      <c r="E2175" s="2">
        <v>2015</v>
      </c>
      <c r="F2175" s="3" t="s">
        <v>50</v>
      </c>
      <c r="G2175" s="2">
        <f xml:space="preserve"> 2025 -DatosLimpios[[#This Row],[Year]]</f>
        <v>10</v>
      </c>
      <c r="H2175" s="1" t="str">
        <f>IF(TRIM(DatosLimpios[[#This Row],[Attack Type]])="","Unknown",PROPER(TRIM(LOWER(DatosLimpios[[#This Row],[Attack Type]]))))</f>
        <v>Phishing</v>
      </c>
      <c r="I2175" s="3" t="s">
        <v>69</v>
      </c>
      <c r="J217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75" s="11">
        <v>6068</v>
      </c>
      <c r="L2175" s="11">
        <f>IF(DatosLimpios[[#This Row],[Financial Loss (in Million $) ]]="",0,ABS(DatosLimpios[[#This Row],[Financial Loss (in Million $) ]]))*1000</f>
        <v>6068000</v>
      </c>
      <c r="M2175" s="11" t="str">
        <f>IF(DatosLimpios[[#This Row],[Perdida economica UNK]]&gt;4000000,"Alta", IF(DatosLimpios[[#This Row],[Perdida economica UNK]]&gt;100000,"Media", "Baja"))</f>
        <v>Alta</v>
      </c>
      <c r="N2175" s="18" t="s">
        <v>2223</v>
      </c>
      <c r="O2175" s="3" t="s">
        <v>33</v>
      </c>
      <c r="P2175" s="2">
        <f>IF(DatosLimpios[[#This Row],[Number of Affected Users]]="six hundred",600,VALUE(DatosLimpios[[#This Row],[Number of Affected Users]]))</f>
        <v>389782</v>
      </c>
      <c r="Q2175" s="2">
        <f>IF(DatosLimpios[[#This Row],[Number of Affected Users]]="six hundred",600,VALUE(DatosLimpios[[#This Row],[Number of Affected Users]]))</f>
        <v>389782</v>
      </c>
      <c r="R2175" s="11">
        <f>DatosLimpios[[#This Row],[Perdida economica UNK]] /DatosLimpios[[#This Row],[Nº de Usuarios Afectados]]</f>
        <v>15.567676290849757</v>
      </c>
      <c r="S2175" s="11" t="str">
        <f>IF(DatosLimpios[[#This Row],[Perdida $ por Usuario]]&gt;100, "Grave",IF(DatosLimpios[[#This Row],[Perdida $ por Usuario]]&gt;40, "Moderada","Leve"))</f>
        <v>Leve</v>
      </c>
      <c r="T2175" s="1" t="str">
        <f t="shared" si="34"/>
        <v>Insider</v>
      </c>
      <c r="U2175" s="3" t="s">
        <v>34</v>
      </c>
      <c r="V2175" s="3" t="s">
        <v>49</v>
      </c>
      <c r="W2175" s="2">
        <v>45</v>
      </c>
      <c r="X2175" s="2" t="str">
        <f>IF(DatosLimpios[[#This Row],[Incident Resolution Time (in Hours)]]&gt;50,"Tardia",IF(DatosLimpios[[#This Row],[Incident Resolution Time (in Hours)]]&gt;20,"Media","Rapida" ))</f>
        <v>Media</v>
      </c>
    </row>
    <row r="2176" spans="1:24" x14ac:dyDescent="0.25">
      <c r="A2176" s="2">
        <v>2190</v>
      </c>
      <c r="B2176" s="3" t="s">
        <v>32</v>
      </c>
      <c r="C21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76" s="1" t="str">
        <f>IFERROR(VLOOKUP(DatosLimpios[[#This Row],[Paises]], TablaRegiones[],2,FALSE), "Otra")</f>
        <v>Europa</v>
      </c>
      <c r="E2176" s="2">
        <v>2016</v>
      </c>
      <c r="F2176" s="3" t="s">
        <v>63</v>
      </c>
      <c r="G2176" s="2">
        <f xml:space="preserve"> 2025 -DatosLimpios[[#This Row],[Year]]</f>
        <v>9</v>
      </c>
      <c r="H2176" s="1" t="str">
        <f>IF(TRIM(DatosLimpios[[#This Row],[Attack Type]])="","Unknown",PROPER(TRIM(LOWER(DatosLimpios[[#This Row],[Attack Type]]))))</f>
        <v>Malware</v>
      </c>
      <c r="I2176" s="3" t="s">
        <v>47</v>
      </c>
      <c r="J217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176" s="11">
        <v>6785</v>
      </c>
      <c r="L2176" s="11">
        <f>IF(DatosLimpios[[#This Row],[Financial Loss (in Million $) ]]="",0,ABS(DatosLimpios[[#This Row],[Financial Loss (in Million $) ]]))*1000</f>
        <v>6785000</v>
      </c>
      <c r="M2176" s="11" t="str">
        <f>IF(DatosLimpios[[#This Row],[Perdida economica UNK]]&gt;4000000,"Alta", IF(DatosLimpios[[#This Row],[Perdida economica UNK]]&gt;100000,"Media", "Baja"))</f>
        <v>Alta</v>
      </c>
      <c r="N2176" s="18" t="s">
        <v>2224</v>
      </c>
      <c r="O2176" s="3" t="s">
        <v>14</v>
      </c>
      <c r="P2176" s="2">
        <f>IF(DatosLimpios[[#This Row],[Number of Affected Users]]="six hundred",600,VALUE(DatosLimpios[[#This Row],[Number of Affected Users]]))</f>
        <v>552427</v>
      </c>
      <c r="Q2176" s="2">
        <f>IF(DatosLimpios[[#This Row],[Number of Affected Users]]="six hundred",600,VALUE(DatosLimpios[[#This Row],[Number of Affected Users]]))</f>
        <v>552427</v>
      </c>
      <c r="R2176" s="11">
        <f>DatosLimpios[[#This Row],[Perdida economica UNK]] /DatosLimpios[[#This Row],[Nº de Usuarios Afectados]]</f>
        <v>12.282165788420913</v>
      </c>
      <c r="S2176" s="11" t="str">
        <f>IF(DatosLimpios[[#This Row],[Perdida $ por Usuario]]&gt;100, "Grave",IF(DatosLimpios[[#This Row],[Perdida $ por Usuario]]&gt;40, "Moderada","Leve"))</f>
        <v>Leve</v>
      </c>
      <c r="T2176" s="1" t="str">
        <f t="shared" si="34"/>
        <v>Hacker Group</v>
      </c>
      <c r="U2176" s="3" t="s">
        <v>52</v>
      </c>
      <c r="V2176" s="3" t="s">
        <v>57</v>
      </c>
      <c r="W2176" s="2">
        <v>58</v>
      </c>
      <c r="X2176" s="2" t="str">
        <f>IF(DatosLimpios[[#This Row],[Incident Resolution Time (in Hours)]]&gt;50,"Tardia",IF(DatosLimpios[[#This Row],[Incident Resolution Time (in Hours)]]&gt;20,"Media","Rapida" ))</f>
        <v>Tardia</v>
      </c>
    </row>
    <row r="2177" spans="1:24" x14ac:dyDescent="0.25">
      <c r="A2177" s="2">
        <v>2191</v>
      </c>
      <c r="B2177" s="3" t="s">
        <v>60</v>
      </c>
      <c r="C21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177" s="1" t="str">
        <f>IFERROR(VLOOKUP(DatosLimpios[[#This Row],[Paises]], TablaRegiones[],2,FALSE), "Otra")</f>
        <v>Asia</v>
      </c>
      <c r="E2177" s="2">
        <v>2022</v>
      </c>
      <c r="F2177" s="3" t="s">
        <v>17</v>
      </c>
      <c r="G2177" s="2">
        <f xml:space="preserve"> 2025 -DatosLimpios[[#This Row],[Year]]</f>
        <v>3</v>
      </c>
      <c r="H2177" s="1" t="str">
        <f>IF(TRIM(DatosLimpios[[#This Row],[Attack Type]])="","Unknown",PROPER(TRIM(LOWER(DatosLimpios[[#This Row],[Attack Type]]))))</f>
        <v>Ransomware</v>
      </c>
      <c r="I2177" s="3" t="s">
        <v>18</v>
      </c>
      <c r="J217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177" s="11">
        <v>4425</v>
      </c>
      <c r="L2177" s="11">
        <f>IF(DatosLimpios[[#This Row],[Financial Loss (in Million $) ]]="",0,ABS(DatosLimpios[[#This Row],[Financial Loss (in Million $) ]]))*1000</f>
        <v>4425000</v>
      </c>
      <c r="M2177" s="11" t="str">
        <f>IF(DatosLimpios[[#This Row],[Perdida economica UNK]]&gt;4000000,"Alta", IF(DatosLimpios[[#This Row],[Perdida economica UNK]]&gt;100000,"Media", "Baja"))</f>
        <v>Alta</v>
      </c>
      <c r="N2177" s="18" t="s">
        <v>2225</v>
      </c>
      <c r="O2177" s="3" t="s">
        <v>29</v>
      </c>
      <c r="P2177" s="2">
        <f>IF(DatosLimpios[[#This Row],[Number of Affected Users]]="six hundred",600,VALUE(DatosLimpios[[#This Row],[Number of Affected Users]]))</f>
        <v>933418</v>
      </c>
      <c r="Q2177" s="2">
        <f>IF(DatosLimpios[[#This Row],[Number of Affected Users]]="six hundred",600,VALUE(DatosLimpios[[#This Row],[Number of Affected Users]]))</f>
        <v>933418</v>
      </c>
      <c r="R2177" s="11">
        <f>DatosLimpios[[#This Row],[Perdida economica UNK]] /DatosLimpios[[#This Row],[Nº de Usuarios Afectados]]</f>
        <v>4.7406413846743902</v>
      </c>
      <c r="S2177" s="11" t="str">
        <f>IF(DatosLimpios[[#This Row],[Perdida $ por Usuario]]&gt;100, "Grave",IF(DatosLimpios[[#This Row],[Perdida $ por Usuario]]&gt;40, "Moderada","Leve"))</f>
        <v>Leve</v>
      </c>
      <c r="T2177" s="1" t="str">
        <f t="shared" si="34"/>
        <v>Nation-state</v>
      </c>
      <c r="U2177" s="3" t="s">
        <v>52</v>
      </c>
      <c r="V2177" s="3" t="s">
        <v>37</v>
      </c>
      <c r="W2177" s="2">
        <v>15</v>
      </c>
      <c r="X2177" s="2" t="str">
        <f>IF(DatosLimpios[[#This Row],[Incident Resolution Time (in Hours)]]&gt;50,"Tardia",IF(DatosLimpios[[#This Row],[Incident Resolution Time (in Hours)]]&gt;20,"Media","Rapida" ))</f>
        <v>Rapida</v>
      </c>
    </row>
    <row r="2178" spans="1:24" x14ac:dyDescent="0.25">
      <c r="A2178" s="2">
        <v>2192</v>
      </c>
      <c r="B2178" s="3" t="s">
        <v>45</v>
      </c>
      <c r="C21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78" s="1" t="str">
        <f>IFERROR(VLOOKUP(DatosLimpios[[#This Row],[Paises]], TablaRegiones[],2,FALSE), "Otra")</f>
        <v>Asia</v>
      </c>
      <c r="E2178" s="2">
        <v>2016</v>
      </c>
      <c r="F2178" s="3" t="s">
        <v>22</v>
      </c>
      <c r="G2178" s="2">
        <f xml:space="preserve"> 2025 -DatosLimpios[[#This Row],[Year]]</f>
        <v>9</v>
      </c>
      <c r="H2178" s="1" t="str">
        <f>IF(TRIM(DatosLimpios[[#This Row],[Attack Type]])="","Unknown",PROPER(TRIM(LOWER(DatosLimpios[[#This Row],[Attack Type]]))))</f>
        <v>Man-In-The-Middle</v>
      </c>
      <c r="I2178" s="3" t="s">
        <v>27</v>
      </c>
      <c r="J217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78" s="11">
        <v>4288</v>
      </c>
      <c r="L2178" s="11">
        <f>IF(DatosLimpios[[#This Row],[Financial Loss (in Million $) ]]="",0,ABS(DatosLimpios[[#This Row],[Financial Loss (in Million $) ]]))*1000</f>
        <v>4288000</v>
      </c>
      <c r="M2178" s="11" t="str">
        <f>IF(DatosLimpios[[#This Row],[Perdida economica UNK]]&gt;4000000,"Alta", IF(DatosLimpios[[#This Row],[Perdida economica UNK]]&gt;100000,"Media", "Baja"))</f>
        <v>Alta</v>
      </c>
      <c r="N2178" s="18" t="s">
        <v>2226</v>
      </c>
      <c r="O2178" s="3" t="s">
        <v>33</v>
      </c>
      <c r="P2178" s="2">
        <f>IF(DatosLimpios[[#This Row],[Number of Affected Users]]="six hundred",600,VALUE(DatosLimpios[[#This Row],[Number of Affected Users]]))</f>
        <v>934333</v>
      </c>
      <c r="Q2178" s="2">
        <f>IF(DatosLimpios[[#This Row],[Number of Affected Users]]="six hundred",600,VALUE(DatosLimpios[[#This Row],[Number of Affected Users]]))</f>
        <v>934333</v>
      </c>
      <c r="R2178" s="11">
        <f>DatosLimpios[[#This Row],[Perdida economica UNK]] /DatosLimpios[[#This Row],[Nº de Usuarios Afectados]]</f>
        <v>4.5893701710203967</v>
      </c>
      <c r="S2178" s="11" t="str">
        <f>IF(DatosLimpios[[#This Row],[Perdida $ por Usuario]]&gt;100, "Grave",IF(DatosLimpios[[#This Row],[Perdida $ por Usuario]]&gt;40, "Moderada","Leve"))</f>
        <v>Leve</v>
      </c>
      <c r="T2178" s="1" t="str">
        <f t="shared" si="34"/>
        <v>Insider</v>
      </c>
      <c r="U2178" s="3" t="s">
        <v>15</v>
      </c>
      <c r="V2178" s="3" t="s">
        <v>49</v>
      </c>
      <c r="W2178" s="2">
        <v>60</v>
      </c>
      <c r="X2178" s="2" t="str">
        <f>IF(DatosLimpios[[#This Row],[Incident Resolution Time (in Hours)]]&gt;50,"Tardia",IF(DatosLimpios[[#This Row],[Incident Resolution Time (in Hours)]]&gt;20,"Media","Rapida" ))</f>
        <v>Tardia</v>
      </c>
    </row>
    <row r="2179" spans="1:24" x14ac:dyDescent="0.25">
      <c r="A2179" s="2">
        <v>2193</v>
      </c>
      <c r="B2179" s="3" t="s">
        <v>60</v>
      </c>
      <c r="C21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179" s="1" t="str">
        <f>IFERROR(VLOOKUP(DatosLimpios[[#This Row],[Paises]], TablaRegiones[],2,FALSE), "Otra")</f>
        <v>Asia</v>
      </c>
      <c r="E2179" s="2">
        <v>2018</v>
      </c>
      <c r="F2179" s="3" t="s">
        <v>63</v>
      </c>
      <c r="G2179" s="2">
        <f xml:space="preserve"> 2025 -DatosLimpios[[#This Row],[Year]]</f>
        <v>7</v>
      </c>
      <c r="H2179" s="1" t="str">
        <f>IF(TRIM(DatosLimpios[[#This Row],[Attack Type]])="","Unknown",PROPER(TRIM(LOWER(DatosLimpios[[#This Row],[Attack Type]]))))</f>
        <v>Malware</v>
      </c>
      <c r="I2179" s="3" t="s">
        <v>27</v>
      </c>
      <c r="J217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79" s="11">
        <v>6581</v>
      </c>
      <c r="L2179" s="11">
        <f>IF(DatosLimpios[[#This Row],[Financial Loss (in Million $) ]]="",0,ABS(DatosLimpios[[#This Row],[Financial Loss (in Million $) ]]))*1000</f>
        <v>6581000</v>
      </c>
      <c r="M2179" s="11" t="str">
        <f>IF(DatosLimpios[[#This Row],[Perdida economica UNK]]&gt;4000000,"Alta", IF(DatosLimpios[[#This Row],[Perdida economica UNK]]&gt;100000,"Media", "Baja"))</f>
        <v>Alta</v>
      </c>
      <c r="N2179" s="18" t="s">
        <v>2227</v>
      </c>
      <c r="O2179" s="3" t="s">
        <v>36</v>
      </c>
      <c r="P2179" s="2">
        <f>IF(DatosLimpios[[#This Row],[Number of Affected Users]]="six hundred",600,VALUE(DatosLimpios[[#This Row],[Number of Affected Users]]))</f>
        <v>213558</v>
      </c>
      <c r="Q2179" s="2">
        <f>IF(DatosLimpios[[#This Row],[Number of Affected Users]]="six hundred",600,VALUE(DatosLimpios[[#This Row],[Number of Affected Users]]))</f>
        <v>213558</v>
      </c>
      <c r="R2179" s="11">
        <f>DatosLimpios[[#This Row],[Perdida economica UNK]] /DatosLimpios[[#This Row],[Nº de Usuarios Afectados]]</f>
        <v>30.815984416411467</v>
      </c>
      <c r="S2179" s="11" t="str">
        <f>IF(DatosLimpios[[#This Row],[Perdida $ por Usuario]]&gt;100, "Grave",IF(DatosLimpios[[#This Row],[Perdida $ por Usuario]]&gt;40, "Moderada","Leve"))</f>
        <v>Leve</v>
      </c>
      <c r="T2179" s="1" t="str">
        <f t="shared" si="34"/>
        <v>Unknown</v>
      </c>
      <c r="U2179" s="3" t="s">
        <v>15</v>
      </c>
      <c r="V2179" s="3" t="s">
        <v>37</v>
      </c>
      <c r="W2179" s="2">
        <v>37</v>
      </c>
      <c r="X2179" s="2" t="str">
        <f>IF(DatosLimpios[[#This Row],[Incident Resolution Time (in Hours)]]&gt;50,"Tardia",IF(DatosLimpios[[#This Row],[Incident Resolution Time (in Hours)]]&gt;20,"Media","Rapida" ))</f>
        <v>Media</v>
      </c>
    </row>
    <row r="2180" spans="1:24" x14ac:dyDescent="0.25">
      <c r="A2180" s="2">
        <v>2194</v>
      </c>
      <c r="B2180" s="3" t="s">
        <v>60</v>
      </c>
      <c r="C21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180" s="1" t="str">
        <f>IFERROR(VLOOKUP(DatosLimpios[[#This Row],[Paises]], TablaRegiones[],2,FALSE), "Otra")</f>
        <v>Asia</v>
      </c>
      <c r="E2180" s="2">
        <v>2024</v>
      </c>
      <c r="F2180" s="3" t="s">
        <v>39</v>
      </c>
      <c r="G2180" s="2">
        <f xml:space="preserve"> 2025 -DatosLimpios[[#This Row],[Year]]</f>
        <v>1</v>
      </c>
      <c r="H2180" s="1" t="str">
        <f>IF(TRIM(DatosLimpios[[#This Row],[Attack Type]])="","Unknown",PROPER(TRIM(LOWER(DatosLimpios[[#This Row],[Attack Type]]))))</f>
        <v>Ddos</v>
      </c>
      <c r="I2180" s="3" t="s">
        <v>27</v>
      </c>
      <c r="J218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80" s="11">
        <v>4137</v>
      </c>
      <c r="L2180" s="11">
        <f>IF(DatosLimpios[[#This Row],[Financial Loss (in Million $) ]]="",0,ABS(DatosLimpios[[#This Row],[Financial Loss (in Million $) ]]))*1000</f>
        <v>4137000</v>
      </c>
      <c r="M2180" s="11" t="str">
        <f>IF(DatosLimpios[[#This Row],[Perdida economica UNK]]&gt;4000000,"Alta", IF(DatosLimpios[[#This Row],[Perdida economica UNK]]&gt;100000,"Media", "Baja"))</f>
        <v>Alta</v>
      </c>
      <c r="N2180" s="18" t="s">
        <v>2228</v>
      </c>
      <c r="O2180" s="3" t="s">
        <v>29</v>
      </c>
      <c r="P2180" s="2">
        <f>IF(DatosLimpios[[#This Row],[Number of Affected Users]]="six hundred",600,VALUE(DatosLimpios[[#This Row],[Number of Affected Users]]))</f>
        <v>271388</v>
      </c>
      <c r="Q2180" s="2">
        <f>IF(DatosLimpios[[#This Row],[Number of Affected Users]]="six hundred",600,VALUE(DatosLimpios[[#This Row],[Number of Affected Users]]))</f>
        <v>271388</v>
      </c>
      <c r="R2180" s="11">
        <f>DatosLimpios[[#This Row],[Perdida economica UNK]] /DatosLimpios[[#This Row],[Nº de Usuarios Afectados]]</f>
        <v>15.243857502910961</v>
      </c>
      <c r="S2180" s="11" t="str">
        <f>IF(DatosLimpios[[#This Row],[Perdida $ por Usuario]]&gt;100, "Grave",IF(DatosLimpios[[#This Row],[Perdida $ por Usuario]]&gt;40, "Moderada","Leve"))</f>
        <v>Leve</v>
      </c>
      <c r="T2180" s="1" t="str">
        <f t="shared" si="34"/>
        <v>Nation-state</v>
      </c>
      <c r="U2180" s="3" t="s">
        <v>15</v>
      </c>
      <c r="V2180" s="3" t="s">
        <v>57</v>
      </c>
      <c r="W2180" s="2">
        <v>36</v>
      </c>
      <c r="X2180" s="2" t="str">
        <f>IF(DatosLimpios[[#This Row],[Incident Resolution Time (in Hours)]]&gt;50,"Tardia",IF(DatosLimpios[[#This Row],[Incident Resolution Time (in Hours)]]&gt;20,"Media","Rapida" ))</f>
        <v>Media</v>
      </c>
    </row>
    <row r="2181" spans="1:24" x14ac:dyDescent="0.25">
      <c r="A2181" s="2">
        <v>2195</v>
      </c>
      <c r="B2181" s="3" t="s">
        <v>66</v>
      </c>
      <c r="C21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81" s="1" t="str">
        <f>IFERROR(VLOOKUP(DatosLimpios[[#This Row],[Paises]], TablaRegiones[],2,FALSE), "Otra")</f>
        <v>América</v>
      </c>
      <c r="E2181" s="2">
        <v>2024</v>
      </c>
      <c r="F2181" s="3" t="s">
        <v>39</v>
      </c>
      <c r="G2181" s="2">
        <f xml:space="preserve"> 2025 -DatosLimpios[[#This Row],[Year]]</f>
        <v>1</v>
      </c>
      <c r="H2181" s="1" t="str">
        <f>IF(TRIM(DatosLimpios[[#This Row],[Attack Type]])="","Unknown",PROPER(TRIM(LOWER(DatosLimpios[[#This Row],[Attack Type]]))))</f>
        <v>Ddos</v>
      </c>
      <c r="I2181" s="3" t="s">
        <v>69</v>
      </c>
      <c r="J218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81" s="11">
        <v>8879</v>
      </c>
      <c r="L2181" s="11">
        <f>IF(DatosLimpios[[#This Row],[Financial Loss (in Million $) ]]="",0,ABS(DatosLimpios[[#This Row],[Financial Loss (in Million $) ]]))*1000</f>
        <v>8879000</v>
      </c>
      <c r="M2181" s="11" t="str">
        <f>IF(DatosLimpios[[#This Row],[Perdida economica UNK]]&gt;4000000,"Alta", IF(DatosLimpios[[#This Row],[Perdida economica UNK]]&gt;100000,"Media", "Baja"))</f>
        <v>Alta</v>
      </c>
      <c r="N2181" s="18" t="s">
        <v>2229</v>
      </c>
      <c r="O2181" s="3" t="s">
        <v>14</v>
      </c>
      <c r="P2181" s="2">
        <f>IF(DatosLimpios[[#This Row],[Number of Affected Users]]="six hundred",600,VALUE(DatosLimpios[[#This Row],[Number of Affected Users]]))</f>
        <v>482307</v>
      </c>
      <c r="Q2181" s="2">
        <f>IF(DatosLimpios[[#This Row],[Number of Affected Users]]="six hundred",600,VALUE(DatosLimpios[[#This Row],[Number of Affected Users]]))</f>
        <v>482307</v>
      </c>
      <c r="R2181" s="11">
        <f>DatosLimpios[[#This Row],[Perdida economica UNK]] /DatosLimpios[[#This Row],[Nº de Usuarios Afectados]]</f>
        <v>18.409436313385459</v>
      </c>
      <c r="S2181" s="11" t="str">
        <f>IF(DatosLimpios[[#This Row],[Perdida $ por Usuario]]&gt;100, "Grave",IF(DatosLimpios[[#This Row],[Perdida $ por Usuario]]&gt;40, "Moderada","Leve"))</f>
        <v>Leve</v>
      </c>
      <c r="T2181" s="1" t="str">
        <f t="shared" si="34"/>
        <v>Hacker Group</v>
      </c>
      <c r="U2181" s="3" t="s">
        <v>52</v>
      </c>
      <c r="V2181" s="3" t="s">
        <v>49</v>
      </c>
      <c r="W2181" s="2">
        <v>62</v>
      </c>
      <c r="X2181" s="2" t="str">
        <f>IF(DatosLimpios[[#This Row],[Incident Resolution Time (in Hours)]]&gt;50,"Tardia",IF(DatosLimpios[[#This Row],[Incident Resolution Time (in Hours)]]&gt;20,"Media","Rapida" ))</f>
        <v>Tardia</v>
      </c>
    </row>
    <row r="2182" spans="1:24" x14ac:dyDescent="0.25">
      <c r="A2182" s="2">
        <v>2196</v>
      </c>
      <c r="B2182" s="3" t="s">
        <v>26</v>
      </c>
      <c r="C21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82" s="1" t="str">
        <f>IFERROR(VLOOKUP(DatosLimpios[[#This Row],[Paises]], TablaRegiones[],2,FALSE), "Otra")</f>
        <v>Europa</v>
      </c>
      <c r="E2182" s="2">
        <v>2020</v>
      </c>
      <c r="F2182" s="3" t="s">
        <v>22</v>
      </c>
      <c r="G2182" s="2">
        <f xml:space="preserve"> 2025 -DatosLimpios[[#This Row],[Year]]</f>
        <v>5</v>
      </c>
      <c r="H2182" s="1" t="str">
        <f>IF(TRIM(DatosLimpios[[#This Row],[Attack Type]])="","Unknown",PROPER(TRIM(LOWER(DatosLimpios[[#This Row],[Attack Type]]))))</f>
        <v>Man-In-The-Middle</v>
      </c>
      <c r="I2182" s="3" t="s">
        <v>27</v>
      </c>
      <c r="J218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82" s="11">
        <v>5932</v>
      </c>
      <c r="L2182" s="11">
        <f>IF(DatosLimpios[[#This Row],[Financial Loss (in Million $) ]]="",0,ABS(DatosLimpios[[#This Row],[Financial Loss (in Million $) ]]))*1000</f>
        <v>5932000</v>
      </c>
      <c r="M2182" s="11" t="str">
        <f>IF(DatosLimpios[[#This Row],[Perdida economica UNK]]&gt;4000000,"Alta", IF(DatosLimpios[[#This Row],[Perdida economica UNK]]&gt;100000,"Media", "Baja"))</f>
        <v>Alta</v>
      </c>
      <c r="N2182" s="18" t="s">
        <v>2230</v>
      </c>
      <c r="O2182" s="3" t="s">
        <v>33</v>
      </c>
      <c r="P2182" s="2">
        <f>IF(DatosLimpios[[#This Row],[Number of Affected Users]]="six hundred",600,VALUE(DatosLimpios[[#This Row],[Number of Affected Users]]))</f>
        <v>848419</v>
      </c>
      <c r="Q2182" s="2">
        <f>IF(DatosLimpios[[#This Row],[Number of Affected Users]]="six hundred",600,VALUE(DatosLimpios[[#This Row],[Number of Affected Users]]))</f>
        <v>848419</v>
      </c>
      <c r="R2182" s="11">
        <f>DatosLimpios[[#This Row],[Perdida economica UNK]] /DatosLimpios[[#This Row],[Nº de Usuarios Afectados]]</f>
        <v>6.9918283301057613</v>
      </c>
      <c r="S2182" s="11" t="str">
        <f>IF(DatosLimpios[[#This Row],[Perdida $ por Usuario]]&gt;100, "Grave",IF(DatosLimpios[[#This Row],[Perdida $ por Usuario]]&gt;40, "Moderada","Leve"))</f>
        <v>Leve</v>
      </c>
      <c r="T2182" s="1" t="str">
        <f t="shared" si="34"/>
        <v>Insider</v>
      </c>
      <c r="U2182" s="3" t="s">
        <v>15</v>
      </c>
      <c r="V2182" s="3" t="s">
        <v>16</v>
      </c>
      <c r="W2182" s="2">
        <v>27</v>
      </c>
      <c r="X2182" s="2" t="str">
        <f>IF(DatosLimpios[[#This Row],[Incident Resolution Time (in Hours)]]&gt;50,"Tardia",IF(DatosLimpios[[#This Row],[Incident Resolution Time (in Hours)]]&gt;20,"Media","Rapida" ))</f>
        <v>Media</v>
      </c>
    </row>
    <row r="2183" spans="1:24" x14ac:dyDescent="0.25">
      <c r="A2183" s="2">
        <v>2197</v>
      </c>
      <c r="B2183" s="3" t="s">
        <v>66</v>
      </c>
      <c r="C21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183" s="1" t="str">
        <f>IFERROR(VLOOKUP(DatosLimpios[[#This Row],[Paises]], TablaRegiones[],2,FALSE), "Otra")</f>
        <v>América</v>
      </c>
      <c r="E2183" s="2">
        <v>2019</v>
      </c>
      <c r="F2183" s="3" t="s">
        <v>39</v>
      </c>
      <c r="G2183" s="2">
        <f xml:space="preserve"> 2025 -DatosLimpios[[#This Row],[Year]]</f>
        <v>6</v>
      </c>
      <c r="H2183" s="1" t="str">
        <f>IF(TRIM(DatosLimpios[[#This Row],[Attack Type]])="","Unknown",PROPER(TRIM(LOWER(DatosLimpios[[#This Row],[Attack Type]]))))</f>
        <v>Ddos</v>
      </c>
      <c r="I2183" s="3" t="s">
        <v>69</v>
      </c>
      <c r="J218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183" s="11">
        <v>547</v>
      </c>
      <c r="L2183" s="11">
        <f>IF(DatosLimpios[[#This Row],[Financial Loss (in Million $) ]]="",0,ABS(DatosLimpios[[#This Row],[Financial Loss (in Million $) ]]))*1000</f>
        <v>547000</v>
      </c>
      <c r="M2183" s="11" t="str">
        <f>IF(DatosLimpios[[#This Row],[Perdida economica UNK]]&gt;4000000,"Alta", IF(DatosLimpios[[#This Row],[Perdida economica UNK]]&gt;100000,"Media", "Baja"))</f>
        <v>Media</v>
      </c>
      <c r="N2183" s="18" t="s">
        <v>2231</v>
      </c>
      <c r="O2183" s="3" t="s">
        <v>33</v>
      </c>
      <c r="P2183" s="2">
        <f>IF(DatosLimpios[[#This Row],[Number of Affected Users]]="six hundred",600,VALUE(DatosLimpios[[#This Row],[Number of Affected Users]]))</f>
        <v>615305</v>
      </c>
      <c r="Q2183" s="2">
        <f>IF(DatosLimpios[[#This Row],[Number of Affected Users]]="six hundred",600,VALUE(DatosLimpios[[#This Row],[Number of Affected Users]]))</f>
        <v>615305</v>
      </c>
      <c r="R2183" s="11">
        <f>DatosLimpios[[#This Row],[Perdida economica UNK]] /DatosLimpios[[#This Row],[Nº de Usuarios Afectados]]</f>
        <v>0.88899001308294257</v>
      </c>
      <c r="S2183" s="11" t="str">
        <f>IF(DatosLimpios[[#This Row],[Perdida $ por Usuario]]&gt;100, "Grave",IF(DatosLimpios[[#This Row],[Perdida $ por Usuario]]&gt;40, "Moderada","Leve"))</f>
        <v>Leve</v>
      </c>
      <c r="T2183" s="1" t="str">
        <f t="shared" si="34"/>
        <v>Insider</v>
      </c>
      <c r="U2183" s="3" t="s">
        <v>52</v>
      </c>
      <c r="V2183" s="3" t="s">
        <v>37</v>
      </c>
      <c r="W2183" s="2">
        <v>6</v>
      </c>
      <c r="X2183" s="2" t="str">
        <f>IF(DatosLimpios[[#This Row],[Incident Resolution Time (in Hours)]]&gt;50,"Tardia",IF(DatosLimpios[[#This Row],[Incident Resolution Time (in Hours)]]&gt;20,"Media","Rapida" ))</f>
        <v>Rapida</v>
      </c>
    </row>
    <row r="2184" spans="1:24" x14ac:dyDescent="0.25">
      <c r="A2184" s="2">
        <v>2198</v>
      </c>
      <c r="B2184" s="3" t="s">
        <v>26</v>
      </c>
      <c r="C21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184" s="1" t="str">
        <f>IFERROR(VLOOKUP(DatosLimpios[[#This Row],[Paises]], TablaRegiones[],2,FALSE), "Otra")</f>
        <v>Europa</v>
      </c>
      <c r="E2184" s="2">
        <v>2021</v>
      </c>
      <c r="F2184" s="3" t="s">
        <v>39</v>
      </c>
      <c r="G2184" s="2">
        <f xml:space="preserve"> 2025 -DatosLimpios[[#This Row],[Year]]</f>
        <v>4</v>
      </c>
      <c r="H2184" s="1" t="str">
        <f>IF(TRIM(DatosLimpios[[#This Row],[Attack Type]])="","Unknown",PROPER(TRIM(LOWER(DatosLimpios[[#This Row],[Attack Type]]))))</f>
        <v>Ddos</v>
      </c>
      <c r="I2184" s="3" t="s">
        <v>27</v>
      </c>
      <c r="J218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84" s="11">
        <v>5775</v>
      </c>
      <c r="L2184" s="11">
        <f>IF(DatosLimpios[[#This Row],[Financial Loss (in Million $) ]]="",0,ABS(DatosLimpios[[#This Row],[Financial Loss (in Million $) ]]))*1000</f>
        <v>5775000</v>
      </c>
      <c r="M2184" s="11" t="str">
        <f>IF(DatosLimpios[[#This Row],[Perdida economica UNK]]&gt;4000000,"Alta", IF(DatosLimpios[[#This Row],[Perdida economica UNK]]&gt;100000,"Media", "Baja"))</f>
        <v>Alta</v>
      </c>
      <c r="N2184" s="18" t="s">
        <v>2232</v>
      </c>
      <c r="O2184" s="3" t="s">
        <v>29</v>
      </c>
      <c r="P2184" s="2">
        <f>IF(DatosLimpios[[#This Row],[Number of Affected Users]]="six hundred",600,VALUE(DatosLimpios[[#This Row],[Number of Affected Users]]))</f>
        <v>829827</v>
      </c>
      <c r="Q2184" s="2">
        <f>IF(DatosLimpios[[#This Row],[Number of Affected Users]]="six hundred",600,VALUE(DatosLimpios[[#This Row],[Number of Affected Users]]))</f>
        <v>829827</v>
      </c>
      <c r="R2184" s="11">
        <f>DatosLimpios[[#This Row],[Perdida economica UNK]] /DatosLimpios[[#This Row],[Nº de Usuarios Afectados]]</f>
        <v>6.9592818744147875</v>
      </c>
      <c r="S2184" s="11" t="str">
        <f>IF(DatosLimpios[[#This Row],[Perdida $ por Usuario]]&gt;100, "Grave",IF(DatosLimpios[[#This Row],[Perdida $ por Usuario]]&gt;40, "Moderada","Leve"))</f>
        <v>Leve</v>
      </c>
      <c r="T2184" s="1" t="str">
        <f t="shared" si="34"/>
        <v>Nation-state</v>
      </c>
      <c r="U2184" s="3" t="s">
        <v>25</v>
      </c>
      <c r="V2184" s="3" t="s">
        <v>37</v>
      </c>
      <c r="W2184" s="2">
        <v>48</v>
      </c>
      <c r="X2184" s="2" t="str">
        <f>IF(DatosLimpios[[#This Row],[Incident Resolution Time (in Hours)]]&gt;50,"Tardia",IF(DatosLimpios[[#This Row],[Incident Resolution Time (in Hours)]]&gt;20,"Media","Rapida" ))</f>
        <v>Media</v>
      </c>
    </row>
    <row r="2185" spans="1:24" x14ac:dyDescent="0.25">
      <c r="A2185" s="2">
        <v>2199</v>
      </c>
      <c r="B2185" s="3" t="s">
        <v>10</v>
      </c>
      <c r="C21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185" s="1" t="str">
        <f>IFERROR(VLOOKUP(DatosLimpios[[#This Row],[Paises]], TablaRegiones[],2,FALSE), "Otra")</f>
        <v>Asia</v>
      </c>
      <c r="E2185" s="2">
        <v>2022</v>
      </c>
      <c r="F2185" s="3" t="s">
        <v>22</v>
      </c>
      <c r="G2185" s="2">
        <f xml:space="preserve"> 2025 -DatosLimpios[[#This Row],[Year]]</f>
        <v>3</v>
      </c>
      <c r="H2185" s="1" t="str">
        <f>IF(TRIM(DatosLimpios[[#This Row],[Attack Type]])="","Unknown",PROPER(TRIM(LOWER(DatosLimpios[[#This Row],[Attack Type]]))))</f>
        <v>Man-In-The-Middle</v>
      </c>
      <c r="I2185" s="3" t="s">
        <v>12</v>
      </c>
      <c r="J218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85" s="11">
        <v>6055</v>
      </c>
      <c r="L2185" s="11">
        <f>IF(DatosLimpios[[#This Row],[Financial Loss (in Million $) ]]="",0,ABS(DatosLimpios[[#This Row],[Financial Loss (in Million $) ]]))*1000</f>
        <v>6055000</v>
      </c>
      <c r="M2185" s="11" t="str">
        <f>IF(DatosLimpios[[#This Row],[Perdida economica UNK]]&gt;4000000,"Alta", IF(DatosLimpios[[#This Row],[Perdida economica UNK]]&gt;100000,"Media", "Baja"))</f>
        <v>Alta</v>
      </c>
      <c r="N2185" s="18" t="s">
        <v>2233</v>
      </c>
      <c r="O2185" s="3" t="s">
        <v>29</v>
      </c>
      <c r="P2185" s="2">
        <f>IF(DatosLimpios[[#This Row],[Number of Affected Users]]="six hundred",600,VALUE(DatosLimpios[[#This Row],[Number of Affected Users]]))</f>
        <v>699194</v>
      </c>
      <c r="Q2185" s="2">
        <f>IF(DatosLimpios[[#This Row],[Number of Affected Users]]="six hundred",600,VALUE(DatosLimpios[[#This Row],[Number of Affected Users]]))</f>
        <v>699194</v>
      </c>
      <c r="R2185" s="11">
        <f>DatosLimpios[[#This Row],[Perdida economica UNK]] /DatosLimpios[[#This Row],[Nº de Usuarios Afectados]]</f>
        <v>8.6599713384268178</v>
      </c>
      <c r="S2185" s="11" t="str">
        <f>IF(DatosLimpios[[#This Row],[Perdida $ por Usuario]]&gt;100, "Grave",IF(DatosLimpios[[#This Row],[Perdida $ por Usuario]]&gt;40, "Moderada","Leve"))</f>
        <v>Leve</v>
      </c>
      <c r="T2185" s="1" t="str">
        <f t="shared" si="34"/>
        <v>Nation-state</v>
      </c>
      <c r="U2185" s="3" t="s">
        <v>34</v>
      </c>
      <c r="V2185" s="3" t="s">
        <v>57</v>
      </c>
      <c r="W2185" s="2">
        <v>45</v>
      </c>
      <c r="X2185" s="2" t="str">
        <f>IF(DatosLimpios[[#This Row],[Incident Resolution Time (in Hours)]]&gt;50,"Tardia",IF(DatosLimpios[[#This Row],[Incident Resolution Time (in Hours)]]&gt;20,"Media","Rapida" ))</f>
        <v>Media</v>
      </c>
    </row>
    <row r="2186" spans="1:24" x14ac:dyDescent="0.25">
      <c r="A2186" s="2">
        <v>2200</v>
      </c>
      <c r="B2186" s="3" t="s">
        <v>41</v>
      </c>
      <c r="C21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86" s="1" t="str">
        <f>IFERROR(VLOOKUP(DatosLimpios[[#This Row],[Paises]], TablaRegiones[],2,FALSE), "Otra")</f>
        <v>Europa</v>
      </c>
      <c r="E2186" s="2">
        <v>2022</v>
      </c>
      <c r="F2186" s="3" t="s">
        <v>63</v>
      </c>
      <c r="G2186" s="2">
        <f xml:space="preserve"> 2025 -DatosLimpios[[#This Row],[Year]]</f>
        <v>3</v>
      </c>
      <c r="H2186" s="1" t="str">
        <f>IF(TRIM(DatosLimpios[[#This Row],[Attack Type]])="","Unknown",PROPER(TRIM(LOWER(DatosLimpios[[#This Row],[Attack Type]]))))</f>
        <v>Malware</v>
      </c>
      <c r="I2186" s="3" t="s">
        <v>23</v>
      </c>
      <c r="J218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86" s="11">
        <v>651</v>
      </c>
      <c r="L2186" s="11">
        <f>IF(DatosLimpios[[#This Row],[Financial Loss (in Million $) ]]="",0,ABS(DatosLimpios[[#This Row],[Financial Loss (in Million $) ]]))*1000</f>
        <v>651000</v>
      </c>
      <c r="M2186" s="11" t="str">
        <f>IF(DatosLimpios[[#This Row],[Perdida economica UNK]]&gt;4000000,"Alta", IF(DatosLimpios[[#This Row],[Perdida economica UNK]]&gt;100000,"Media", "Baja"))</f>
        <v>Media</v>
      </c>
      <c r="N2186" s="18" t="s">
        <v>2234</v>
      </c>
      <c r="O2186" s="3" t="s">
        <v>33</v>
      </c>
      <c r="P2186" s="2">
        <f>IF(DatosLimpios[[#This Row],[Number of Affected Users]]="six hundred",600,VALUE(DatosLimpios[[#This Row],[Number of Affected Users]]))</f>
        <v>82276</v>
      </c>
      <c r="Q2186" s="2">
        <f>IF(DatosLimpios[[#This Row],[Number of Affected Users]]="six hundred",600,VALUE(DatosLimpios[[#This Row],[Number of Affected Users]]))</f>
        <v>82276</v>
      </c>
      <c r="R2186" s="11">
        <f>DatosLimpios[[#This Row],[Perdida economica UNK]] /DatosLimpios[[#This Row],[Nº de Usuarios Afectados]]</f>
        <v>7.9123924352180461</v>
      </c>
      <c r="S2186" s="11" t="str">
        <f>IF(DatosLimpios[[#This Row],[Perdida $ por Usuario]]&gt;100, "Grave",IF(DatosLimpios[[#This Row],[Perdida $ por Usuario]]&gt;40, "Moderada","Leve"))</f>
        <v>Leve</v>
      </c>
      <c r="T2186" s="1" t="str">
        <f t="shared" si="34"/>
        <v>Insider</v>
      </c>
      <c r="U2186" s="3" t="s">
        <v>52</v>
      </c>
      <c r="V2186" s="3" t="s">
        <v>49</v>
      </c>
      <c r="W2186" s="2">
        <v>26</v>
      </c>
      <c r="X2186" s="2" t="str">
        <f>IF(DatosLimpios[[#This Row],[Incident Resolution Time (in Hours)]]&gt;50,"Tardia",IF(DatosLimpios[[#This Row],[Incident Resolution Time (in Hours)]]&gt;20,"Media","Rapida" ))</f>
        <v>Media</v>
      </c>
    </row>
    <row r="2187" spans="1:24" x14ac:dyDescent="0.25">
      <c r="A2187" s="2">
        <v>2201</v>
      </c>
      <c r="B2187" s="3" t="s">
        <v>60</v>
      </c>
      <c r="C21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187" s="1" t="str">
        <f>IFERROR(VLOOKUP(DatosLimpios[[#This Row],[Paises]], TablaRegiones[],2,FALSE), "Otra")</f>
        <v>Asia</v>
      </c>
      <c r="E2187" s="2">
        <v>2024</v>
      </c>
      <c r="F2187" s="3" t="s">
        <v>50</v>
      </c>
      <c r="G2187" s="2">
        <f xml:space="preserve"> 2025 -DatosLimpios[[#This Row],[Year]]</f>
        <v>1</v>
      </c>
      <c r="H2187" s="1" t="str">
        <f>IF(TRIM(DatosLimpios[[#This Row],[Attack Type]])="","Unknown",PROPER(TRIM(LOWER(DatosLimpios[[#This Row],[Attack Type]]))))</f>
        <v>Phishing</v>
      </c>
      <c r="I2187" s="3" t="s">
        <v>23</v>
      </c>
      <c r="J218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87" s="11">
        <v>4756</v>
      </c>
      <c r="L2187" s="11">
        <f>IF(DatosLimpios[[#This Row],[Financial Loss (in Million $) ]]="",0,ABS(DatosLimpios[[#This Row],[Financial Loss (in Million $) ]]))*1000</f>
        <v>4756000</v>
      </c>
      <c r="M2187" s="11" t="str">
        <f>IF(DatosLimpios[[#This Row],[Perdida economica UNK]]&gt;4000000,"Alta", IF(DatosLimpios[[#This Row],[Perdida economica UNK]]&gt;100000,"Media", "Baja"))</f>
        <v>Alta</v>
      </c>
      <c r="N2187" s="18" t="s">
        <v>2235</v>
      </c>
      <c r="O2187" s="3" t="s">
        <v>36</v>
      </c>
      <c r="P2187" s="2">
        <f>IF(DatosLimpios[[#This Row],[Number of Affected Users]]="six hundred",600,VALUE(DatosLimpios[[#This Row],[Number of Affected Users]]))</f>
        <v>234055</v>
      </c>
      <c r="Q2187" s="2">
        <f>IF(DatosLimpios[[#This Row],[Number of Affected Users]]="six hundred",600,VALUE(DatosLimpios[[#This Row],[Number of Affected Users]]))</f>
        <v>234055</v>
      </c>
      <c r="R2187" s="11">
        <f>DatosLimpios[[#This Row],[Perdida economica UNK]] /DatosLimpios[[#This Row],[Nº de Usuarios Afectados]]</f>
        <v>20.320010254000128</v>
      </c>
      <c r="S2187" s="11" t="str">
        <f>IF(DatosLimpios[[#This Row],[Perdida $ por Usuario]]&gt;100, "Grave",IF(DatosLimpios[[#This Row],[Perdida $ por Usuario]]&gt;40, "Moderada","Leve"))</f>
        <v>Leve</v>
      </c>
      <c r="T2187" s="1" t="str">
        <f t="shared" si="34"/>
        <v>Unknown</v>
      </c>
      <c r="U2187" s="3" t="s">
        <v>25</v>
      </c>
      <c r="V2187" s="3" t="s">
        <v>16</v>
      </c>
      <c r="W2187" s="2">
        <v>64</v>
      </c>
      <c r="X2187" s="2" t="str">
        <f>IF(DatosLimpios[[#This Row],[Incident Resolution Time (in Hours)]]&gt;50,"Tardia",IF(DatosLimpios[[#This Row],[Incident Resolution Time (in Hours)]]&gt;20,"Media","Rapida" ))</f>
        <v>Tardia</v>
      </c>
    </row>
    <row r="2188" spans="1:24" x14ac:dyDescent="0.25">
      <c r="A2188" s="2">
        <v>2202</v>
      </c>
      <c r="B2188" s="3" t="s">
        <v>45</v>
      </c>
      <c r="C21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88" s="1" t="str">
        <f>IFERROR(VLOOKUP(DatosLimpios[[#This Row],[Paises]], TablaRegiones[],2,FALSE), "Otra")</f>
        <v>Asia</v>
      </c>
      <c r="E2188" s="2">
        <v>2019</v>
      </c>
      <c r="F2188" s="3" t="s">
        <v>50</v>
      </c>
      <c r="G2188" s="2">
        <f xml:space="preserve"> 2025 -DatosLimpios[[#This Row],[Year]]</f>
        <v>6</v>
      </c>
      <c r="H2188" s="1" t="str">
        <f>IF(TRIM(DatosLimpios[[#This Row],[Attack Type]])="","Unknown",PROPER(TRIM(LOWER(DatosLimpios[[#This Row],[Attack Type]]))))</f>
        <v>Phishing</v>
      </c>
      <c r="I2188" s="3" t="s">
        <v>23</v>
      </c>
      <c r="J218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88" s="11">
        <v>5247</v>
      </c>
      <c r="L2188" s="11">
        <f>IF(DatosLimpios[[#This Row],[Financial Loss (in Million $) ]]="",0,ABS(DatosLimpios[[#This Row],[Financial Loss (in Million $) ]]))*1000</f>
        <v>5247000</v>
      </c>
      <c r="M2188" s="11" t="str">
        <f>IF(DatosLimpios[[#This Row],[Perdida economica UNK]]&gt;4000000,"Alta", IF(DatosLimpios[[#This Row],[Perdida economica UNK]]&gt;100000,"Media", "Baja"))</f>
        <v>Alta</v>
      </c>
      <c r="N2188" s="18" t="s">
        <v>2236</v>
      </c>
      <c r="O2188" s="3" t="s">
        <v>29</v>
      </c>
      <c r="P2188" s="2">
        <f>IF(DatosLimpios[[#This Row],[Number of Affected Users]]="six hundred",600,VALUE(DatosLimpios[[#This Row],[Number of Affected Users]]))</f>
        <v>880546</v>
      </c>
      <c r="Q2188" s="2">
        <f>IF(DatosLimpios[[#This Row],[Number of Affected Users]]="six hundred",600,VALUE(DatosLimpios[[#This Row],[Number of Affected Users]]))</f>
        <v>880546</v>
      </c>
      <c r="R2188" s="11">
        <f>DatosLimpios[[#This Row],[Perdida economica UNK]] /DatosLimpios[[#This Row],[Nº de Usuarios Afectados]]</f>
        <v>5.9588028336963657</v>
      </c>
      <c r="S2188" s="11" t="str">
        <f>IF(DatosLimpios[[#This Row],[Perdida $ por Usuario]]&gt;100, "Grave",IF(DatosLimpios[[#This Row],[Perdida $ por Usuario]]&gt;40, "Moderada","Leve"))</f>
        <v>Leve</v>
      </c>
      <c r="T2188" s="1" t="str">
        <f t="shared" si="34"/>
        <v>Nation-state</v>
      </c>
      <c r="U2188" s="3" t="s">
        <v>52</v>
      </c>
      <c r="V2188" s="3" t="s">
        <v>16</v>
      </c>
      <c r="W2188" s="2">
        <v>39</v>
      </c>
      <c r="X2188" s="2" t="str">
        <f>IF(DatosLimpios[[#This Row],[Incident Resolution Time (in Hours)]]&gt;50,"Tardia",IF(DatosLimpios[[#This Row],[Incident Resolution Time (in Hours)]]&gt;20,"Media","Rapida" ))</f>
        <v>Media</v>
      </c>
    </row>
    <row r="2189" spans="1:24" x14ac:dyDescent="0.25">
      <c r="A2189" s="2">
        <v>2203</v>
      </c>
      <c r="B2189" s="3" t="s">
        <v>10</v>
      </c>
      <c r="C21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189" s="1" t="str">
        <f>IFERROR(VLOOKUP(DatosLimpios[[#This Row],[Paises]], TablaRegiones[],2,FALSE), "Otra")</f>
        <v>Asia</v>
      </c>
      <c r="E2189" s="2">
        <v>2020</v>
      </c>
      <c r="F2189" s="3" t="s">
        <v>50</v>
      </c>
      <c r="G2189" s="2">
        <f xml:space="preserve"> 2025 -DatosLimpios[[#This Row],[Year]]</f>
        <v>5</v>
      </c>
      <c r="H2189" s="1" t="str">
        <f>IF(TRIM(DatosLimpios[[#This Row],[Attack Type]])="","Unknown",PROPER(TRIM(LOWER(DatosLimpios[[#This Row],[Attack Type]]))))</f>
        <v>Phishing</v>
      </c>
      <c r="I2189" s="3" t="s">
        <v>12</v>
      </c>
      <c r="J218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89" s="11">
        <v>5476</v>
      </c>
      <c r="L2189" s="11">
        <f>IF(DatosLimpios[[#This Row],[Financial Loss (in Million $) ]]="",0,ABS(DatosLimpios[[#This Row],[Financial Loss (in Million $) ]]))*1000</f>
        <v>5476000</v>
      </c>
      <c r="M2189" s="11" t="str">
        <f>IF(DatosLimpios[[#This Row],[Perdida economica UNK]]&gt;4000000,"Alta", IF(DatosLimpios[[#This Row],[Perdida economica UNK]]&gt;100000,"Media", "Baja"))</f>
        <v>Alta</v>
      </c>
      <c r="N2189" s="18" t="s">
        <v>2237</v>
      </c>
      <c r="O2189" s="3" t="s">
        <v>33</v>
      </c>
      <c r="P2189" s="2">
        <f>IF(DatosLimpios[[#This Row],[Number of Affected Users]]="six hundred",600,VALUE(DatosLimpios[[#This Row],[Number of Affected Users]]))</f>
        <v>183678</v>
      </c>
      <c r="Q2189" s="2">
        <f>IF(DatosLimpios[[#This Row],[Number of Affected Users]]="six hundred",600,VALUE(DatosLimpios[[#This Row],[Number of Affected Users]]))</f>
        <v>183678</v>
      </c>
      <c r="R2189" s="11">
        <f>DatosLimpios[[#This Row],[Perdida economica UNK]] /DatosLimpios[[#This Row],[Nº de Usuarios Afectados]]</f>
        <v>29.813042389398838</v>
      </c>
      <c r="S2189" s="11" t="str">
        <f>IF(DatosLimpios[[#This Row],[Perdida $ por Usuario]]&gt;100, "Grave",IF(DatosLimpios[[#This Row],[Perdida $ por Usuario]]&gt;40, "Moderada","Leve"))</f>
        <v>Leve</v>
      </c>
      <c r="T2189" s="1" t="str">
        <f t="shared" si="34"/>
        <v>Insider</v>
      </c>
      <c r="U2189" s="3" t="s">
        <v>52</v>
      </c>
      <c r="V2189" s="3" t="s">
        <v>31</v>
      </c>
      <c r="W2189" s="2">
        <v>59</v>
      </c>
      <c r="X2189" s="2" t="str">
        <f>IF(DatosLimpios[[#This Row],[Incident Resolution Time (in Hours)]]&gt;50,"Tardia",IF(DatosLimpios[[#This Row],[Incident Resolution Time (in Hours)]]&gt;20,"Media","Rapida" ))</f>
        <v>Tardia</v>
      </c>
    </row>
    <row r="2190" spans="1:24" x14ac:dyDescent="0.25">
      <c r="A2190" s="2">
        <v>2204</v>
      </c>
      <c r="B2190" s="3" t="s">
        <v>10</v>
      </c>
      <c r="C21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190" s="1" t="str">
        <f>IFERROR(VLOOKUP(DatosLimpios[[#This Row],[Paises]], TablaRegiones[],2,FALSE), "Otra")</f>
        <v>Asia</v>
      </c>
      <c r="E2190" s="2">
        <v>2023</v>
      </c>
      <c r="F2190" s="3" t="s">
        <v>39</v>
      </c>
      <c r="G2190" s="2">
        <f xml:space="preserve"> 2025 -DatosLimpios[[#This Row],[Year]]</f>
        <v>2</v>
      </c>
      <c r="H2190" s="1" t="str">
        <f>IF(TRIM(DatosLimpios[[#This Row],[Attack Type]])="","Unknown",PROPER(TRIM(LOWER(DatosLimpios[[#This Row],[Attack Type]]))))</f>
        <v>Ddos</v>
      </c>
      <c r="I2190" s="3" t="s">
        <v>12</v>
      </c>
      <c r="J219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90" s="11">
        <v>4264</v>
      </c>
      <c r="L2190" s="11">
        <f>IF(DatosLimpios[[#This Row],[Financial Loss (in Million $) ]]="",0,ABS(DatosLimpios[[#This Row],[Financial Loss (in Million $) ]]))*1000</f>
        <v>4264000</v>
      </c>
      <c r="M2190" s="11" t="str">
        <f>IF(DatosLimpios[[#This Row],[Perdida economica UNK]]&gt;4000000,"Alta", IF(DatosLimpios[[#This Row],[Perdida economica UNK]]&gt;100000,"Media", "Baja"))</f>
        <v>Alta</v>
      </c>
      <c r="N2190" s="18" t="s">
        <v>2238</v>
      </c>
      <c r="O2190" s="3" t="s">
        <v>36</v>
      </c>
      <c r="P2190" s="2">
        <f>IF(DatosLimpios[[#This Row],[Number of Affected Users]]="six hundred",600,VALUE(DatosLimpios[[#This Row],[Number of Affected Users]]))</f>
        <v>720850</v>
      </c>
      <c r="Q2190" s="2">
        <f>IF(DatosLimpios[[#This Row],[Number of Affected Users]]="six hundred",600,VALUE(DatosLimpios[[#This Row],[Number of Affected Users]]))</f>
        <v>720850</v>
      </c>
      <c r="R2190" s="11">
        <f>DatosLimpios[[#This Row],[Perdida economica UNK]] /DatosLimpios[[#This Row],[Nº de Usuarios Afectados]]</f>
        <v>5.915238954012624</v>
      </c>
      <c r="S2190" s="11" t="str">
        <f>IF(DatosLimpios[[#This Row],[Perdida $ por Usuario]]&gt;100, "Grave",IF(DatosLimpios[[#This Row],[Perdida $ por Usuario]]&gt;40, "Moderada","Leve"))</f>
        <v>Leve</v>
      </c>
      <c r="T2190" s="1" t="str">
        <f t="shared" si="34"/>
        <v>Unknown</v>
      </c>
      <c r="U2190" s="3" t="s">
        <v>34</v>
      </c>
      <c r="V2190" s="3" t="s">
        <v>16</v>
      </c>
      <c r="W2190" s="2">
        <v>17</v>
      </c>
      <c r="X2190" s="2" t="str">
        <f>IF(DatosLimpios[[#This Row],[Incident Resolution Time (in Hours)]]&gt;50,"Tardia",IF(DatosLimpios[[#This Row],[Incident Resolution Time (in Hours)]]&gt;20,"Media","Rapida" ))</f>
        <v>Rapida</v>
      </c>
    </row>
    <row r="2191" spans="1:24" x14ac:dyDescent="0.25">
      <c r="A2191" s="2">
        <v>2205</v>
      </c>
      <c r="B2191" s="3" t="s">
        <v>32</v>
      </c>
      <c r="C21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191" s="1" t="str">
        <f>IFERROR(VLOOKUP(DatosLimpios[[#This Row],[Paises]], TablaRegiones[],2,FALSE), "Otra")</f>
        <v>Europa</v>
      </c>
      <c r="E2191" s="2">
        <v>2023</v>
      </c>
      <c r="F2191" s="3" t="s">
        <v>50</v>
      </c>
      <c r="G2191" s="2">
        <f xml:space="preserve"> 2025 -DatosLimpios[[#This Row],[Year]]</f>
        <v>2</v>
      </c>
      <c r="H2191" s="1" t="str">
        <f>IF(TRIM(DatosLimpios[[#This Row],[Attack Type]])="","Unknown",PROPER(TRIM(LOWER(DatosLimpios[[#This Row],[Attack Type]]))))</f>
        <v>Phishing</v>
      </c>
      <c r="I2191" s="3" t="s">
        <v>46</v>
      </c>
      <c r="J219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91" s="11">
        <v>3953</v>
      </c>
      <c r="L2191" s="11">
        <f>IF(DatosLimpios[[#This Row],[Financial Loss (in Million $) ]]="",0,ABS(DatosLimpios[[#This Row],[Financial Loss (in Million $) ]]))*1000</f>
        <v>3953000</v>
      </c>
      <c r="M2191" s="11" t="str">
        <f>IF(DatosLimpios[[#This Row],[Perdida economica UNK]]&gt;4000000,"Alta", IF(DatosLimpios[[#This Row],[Perdida economica UNK]]&gt;100000,"Media", "Baja"))</f>
        <v>Media</v>
      </c>
      <c r="N2191" s="18" t="s">
        <v>2239</v>
      </c>
      <c r="O2191" s="3" t="s">
        <v>36</v>
      </c>
      <c r="P2191" s="2">
        <f>IF(DatosLimpios[[#This Row],[Number of Affected Users]]="six hundred",600,VALUE(DatosLimpios[[#This Row],[Number of Affected Users]]))</f>
        <v>339645</v>
      </c>
      <c r="Q2191" s="2">
        <f>IF(DatosLimpios[[#This Row],[Number of Affected Users]]="six hundred",600,VALUE(DatosLimpios[[#This Row],[Number of Affected Users]]))</f>
        <v>339645</v>
      </c>
      <c r="R2191" s="11">
        <f>DatosLimpios[[#This Row],[Perdida economica UNK]] /DatosLimpios[[#This Row],[Nº de Usuarios Afectados]]</f>
        <v>11.638622679562484</v>
      </c>
      <c r="S2191" s="11" t="str">
        <f>IF(DatosLimpios[[#This Row],[Perdida $ por Usuario]]&gt;100, "Grave",IF(DatosLimpios[[#This Row],[Perdida $ por Usuario]]&gt;40, "Moderada","Leve"))</f>
        <v>Leve</v>
      </c>
      <c r="T2191" s="1" t="str">
        <f t="shared" si="34"/>
        <v>Unknown</v>
      </c>
      <c r="U2191" s="3" t="s">
        <v>25</v>
      </c>
      <c r="V2191" s="3" t="s">
        <v>31</v>
      </c>
      <c r="W2191" s="2">
        <v>2</v>
      </c>
      <c r="X2191" s="2" t="str">
        <f>IF(DatosLimpios[[#This Row],[Incident Resolution Time (in Hours)]]&gt;50,"Tardia",IF(DatosLimpios[[#This Row],[Incident Resolution Time (in Hours)]]&gt;20,"Media","Rapida" ))</f>
        <v>Rapida</v>
      </c>
    </row>
    <row r="2192" spans="1:24" x14ac:dyDescent="0.25">
      <c r="A2192" s="2">
        <v>2206</v>
      </c>
      <c r="B2192" s="3" t="s">
        <v>71</v>
      </c>
      <c r="C21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92" s="1" t="str">
        <f>IFERROR(VLOOKUP(DatosLimpios[[#This Row],[Paises]], TablaRegiones[],2,FALSE), "Otra")</f>
        <v>Asia</v>
      </c>
      <c r="E2192" s="2">
        <v>2017</v>
      </c>
      <c r="F2192" s="3" t="s">
        <v>39</v>
      </c>
      <c r="G2192" s="2">
        <f xml:space="preserve"> 2025 -DatosLimpios[[#This Row],[Year]]</f>
        <v>8</v>
      </c>
      <c r="H2192" s="1" t="str">
        <f>IF(TRIM(DatosLimpios[[#This Row],[Attack Type]])="","Unknown",PROPER(TRIM(LOWER(DatosLimpios[[#This Row],[Attack Type]]))))</f>
        <v>Ddos</v>
      </c>
      <c r="I2192" s="3" t="s">
        <v>27</v>
      </c>
      <c r="J219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92" s="11">
        <v>7327</v>
      </c>
      <c r="L2192" s="11">
        <f>IF(DatosLimpios[[#This Row],[Financial Loss (in Million $) ]]="",0,ABS(DatosLimpios[[#This Row],[Financial Loss (in Million $) ]]))*1000</f>
        <v>7327000</v>
      </c>
      <c r="M2192" s="11" t="str">
        <f>IF(DatosLimpios[[#This Row],[Perdida economica UNK]]&gt;4000000,"Alta", IF(DatosLimpios[[#This Row],[Perdida economica UNK]]&gt;100000,"Media", "Baja"))</f>
        <v>Alta</v>
      </c>
      <c r="N2192" s="18" t="s">
        <v>2240</v>
      </c>
      <c r="O2192" s="3" t="s">
        <v>29</v>
      </c>
      <c r="P2192" s="2">
        <f>IF(DatosLimpios[[#This Row],[Number of Affected Users]]="six hundred",600,VALUE(DatosLimpios[[#This Row],[Number of Affected Users]]))</f>
        <v>368351</v>
      </c>
      <c r="Q2192" s="2">
        <f>IF(DatosLimpios[[#This Row],[Number of Affected Users]]="six hundred",600,VALUE(DatosLimpios[[#This Row],[Number of Affected Users]]))</f>
        <v>368351</v>
      </c>
      <c r="R2192" s="11">
        <f>DatosLimpios[[#This Row],[Perdida economica UNK]] /DatosLimpios[[#This Row],[Nº de Usuarios Afectados]]</f>
        <v>19.891353627382578</v>
      </c>
      <c r="S2192" s="11" t="str">
        <f>IF(DatosLimpios[[#This Row],[Perdida $ por Usuario]]&gt;100, "Grave",IF(DatosLimpios[[#This Row],[Perdida $ por Usuario]]&gt;40, "Moderada","Leve"))</f>
        <v>Leve</v>
      </c>
      <c r="T2192" s="1" t="str">
        <f t="shared" si="34"/>
        <v>Nation-state</v>
      </c>
      <c r="U2192" s="3" t="s">
        <v>52</v>
      </c>
      <c r="V2192" s="3" t="s">
        <v>37</v>
      </c>
      <c r="W2192" s="2">
        <v>48</v>
      </c>
      <c r="X2192" s="2" t="str">
        <f>IF(DatosLimpios[[#This Row],[Incident Resolution Time (in Hours)]]&gt;50,"Tardia",IF(DatosLimpios[[#This Row],[Incident Resolution Time (in Hours)]]&gt;20,"Media","Rapida" ))</f>
        <v>Media</v>
      </c>
    </row>
    <row r="2193" spans="1:24" x14ac:dyDescent="0.25">
      <c r="A2193" s="2">
        <v>2207</v>
      </c>
      <c r="B2193" s="3" t="s">
        <v>58</v>
      </c>
      <c r="C21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193" s="1" t="str">
        <f>IFERROR(VLOOKUP(DatosLimpios[[#This Row],[Paises]], TablaRegiones[],2,FALSE), "Otra")</f>
        <v>Oceanía</v>
      </c>
      <c r="E2193" s="2">
        <v>2024</v>
      </c>
      <c r="F2193" s="3" t="s">
        <v>39</v>
      </c>
      <c r="G2193" s="2">
        <f xml:space="preserve"> 2025 -DatosLimpios[[#This Row],[Year]]</f>
        <v>1</v>
      </c>
      <c r="H2193" s="1" t="str">
        <f>IF(TRIM(DatosLimpios[[#This Row],[Attack Type]])="","Unknown",PROPER(TRIM(LOWER(DatosLimpios[[#This Row],[Attack Type]]))))</f>
        <v>Ddos</v>
      </c>
      <c r="I2193" s="3" t="s">
        <v>46</v>
      </c>
      <c r="J219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93" s="11">
        <v>8879</v>
      </c>
      <c r="L2193" s="11">
        <f>IF(DatosLimpios[[#This Row],[Financial Loss (in Million $) ]]="",0,ABS(DatosLimpios[[#This Row],[Financial Loss (in Million $) ]]))*1000</f>
        <v>8879000</v>
      </c>
      <c r="M2193" s="11" t="str">
        <f>IF(DatosLimpios[[#This Row],[Perdida economica UNK]]&gt;4000000,"Alta", IF(DatosLimpios[[#This Row],[Perdida economica UNK]]&gt;100000,"Media", "Baja"))</f>
        <v>Alta</v>
      </c>
      <c r="N2193" s="18" t="s">
        <v>2241</v>
      </c>
      <c r="O2193" s="3" t="s">
        <v>33</v>
      </c>
      <c r="P2193" s="2">
        <f>IF(DatosLimpios[[#This Row],[Number of Affected Users]]="six hundred",600,VALUE(DatosLimpios[[#This Row],[Number of Affected Users]]))</f>
        <v>810930</v>
      </c>
      <c r="Q2193" s="2">
        <f>IF(DatosLimpios[[#This Row],[Number of Affected Users]]="six hundred",600,VALUE(DatosLimpios[[#This Row],[Number of Affected Users]]))</f>
        <v>810930</v>
      </c>
      <c r="R2193" s="11">
        <f>DatosLimpios[[#This Row],[Perdida economica UNK]] /DatosLimpios[[#This Row],[Nº de Usuarios Afectados]]</f>
        <v>10.949157140567003</v>
      </c>
      <c r="S2193" s="11" t="str">
        <f>IF(DatosLimpios[[#This Row],[Perdida $ por Usuario]]&gt;100, "Grave",IF(DatosLimpios[[#This Row],[Perdida $ por Usuario]]&gt;40, "Moderada","Leve"))</f>
        <v>Leve</v>
      </c>
      <c r="T2193" s="1" t="str">
        <f t="shared" si="34"/>
        <v>Insider</v>
      </c>
      <c r="U2193" s="3" t="s">
        <v>25</v>
      </c>
      <c r="V2193" s="3" t="s">
        <v>31</v>
      </c>
      <c r="W2193" s="2">
        <v>30</v>
      </c>
      <c r="X2193" s="2" t="str">
        <f>IF(DatosLimpios[[#This Row],[Incident Resolution Time (in Hours)]]&gt;50,"Tardia",IF(DatosLimpios[[#This Row],[Incident Resolution Time (in Hours)]]&gt;20,"Media","Rapida" ))</f>
        <v>Media</v>
      </c>
    </row>
    <row r="2194" spans="1:24" x14ac:dyDescent="0.25">
      <c r="A2194" s="2">
        <v>2208</v>
      </c>
      <c r="B2194" s="3" t="s">
        <v>41</v>
      </c>
      <c r="C21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94" s="1" t="str">
        <f>IFERROR(VLOOKUP(DatosLimpios[[#This Row],[Paises]], TablaRegiones[],2,FALSE), "Otra")</f>
        <v>Europa</v>
      </c>
      <c r="E2194" s="2">
        <v>2019</v>
      </c>
      <c r="F2194" s="3" t="s">
        <v>39</v>
      </c>
      <c r="G2194" s="2">
        <f xml:space="preserve"> 2025 -DatosLimpios[[#This Row],[Year]]</f>
        <v>6</v>
      </c>
      <c r="H2194" s="1" t="str">
        <f>IF(TRIM(DatosLimpios[[#This Row],[Attack Type]])="","Unknown",PROPER(TRIM(LOWER(DatosLimpios[[#This Row],[Attack Type]]))))</f>
        <v>Ddos</v>
      </c>
      <c r="I2194" s="3" t="s">
        <v>23</v>
      </c>
      <c r="J219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194" s="11">
        <v>1399</v>
      </c>
      <c r="L2194" s="11">
        <f>IF(DatosLimpios[[#This Row],[Financial Loss (in Million $) ]]="",0,ABS(DatosLimpios[[#This Row],[Financial Loss (in Million $) ]]))*1000</f>
        <v>1399000</v>
      </c>
      <c r="M2194" s="11" t="str">
        <f>IF(DatosLimpios[[#This Row],[Perdida economica UNK]]&gt;4000000,"Alta", IF(DatosLimpios[[#This Row],[Perdida economica UNK]]&gt;100000,"Media", "Baja"))</f>
        <v>Media</v>
      </c>
      <c r="N2194" s="18" t="s">
        <v>2242</v>
      </c>
      <c r="O2194" s="3" t="s">
        <v>36</v>
      </c>
      <c r="P2194" s="2">
        <f>IF(DatosLimpios[[#This Row],[Number of Affected Users]]="six hundred",600,VALUE(DatosLimpios[[#This Row],[Number of Affected Users]]))</f>
        <v>966010</v>
      </c>
      <c r="Q2194" s="2">
        <f>IF(DatosLimpios[[#This Row],[Number of Affected Users]]="six hundred",600,VALUE(DatosLimpios[[#This Row],[Number of Affected Users]]))</f>
        <v>966010</v>
      </c>
      <c r="R2194" s="11">
        <f>DatosLimpios[[#This Row],[Perdida economica UNK]] /DatosLimpios[[#This Row],[Nº de Usuarios Afectados]]</f>
        <v>1.4482251736524467</v>
      </c>
      <c r="S2194" s="11" t="str">
        <f>IF(DatosLimpios[[#This Row],[Perdida $ por Usuario]]&gt;100, "Grave",IF(DatosLimpios[[#This Row],[Perdida $ por Usuario]]&gt;40, "Moderada","Leve"))</f>
        <v>Leve</v>
      </c>
      <c r="T2194" s="1" t="str">
        <f t="shared" si="34"/>
        <v>Unknown</v>
      </c>
      <c r="U2194" s="3" t="s">
        <v>25</v>
      </c>
      <c r="V2194" s="3" t="s">
        <v>57</v>
      </c>
      <c r="W2194" s="2">
        <v>20</v>
      </c>
      <c r="X2194" s="2" t="str">
        <f>IF(DatosLimpios[[#This Row],[Incident Resolution Time (in Hours)]]&gt;50,"Tardia",IF(DatosLimpios[[#This Row],[Incident Resolution Time (in Hours)]]&gt;20,"Media","Rapida" ))</f>
        <v>Rapida</v>
      </c>
    </row>
    <row r="2195" spans="1:24" x14ac:dyDescent="0.25">
      <c r="A2195" s="2">
        <v>2209</v>
      </c>
      <c r="B2195" s="3" t="s">
        <v>71</v>
      </c>
      <c r="C21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195" s="1" t="str">
        <f>IFERROR(VLOOKUP(DatosLimpios[[#This Row],[Paises]], TablaRegiones[],2,FALSE), "Otra")</f>
        <v>Asia</v>
      </c>
      <c r="E2195" s="2">
        <v>2015</v>
      </c>
      <c r="F2195" s="3" t="s">
        <v>22</v>
      </c>
      <c r="G2195" s="2">
        <f xml:space="preserve"> 2025 -DatosLimpios[[#This Row],[Year]]</f>
        <v>10</v>
      </c>
      <c r="H2195" s="1" t="str">
        <f>IF(TRIM(DatosLimpios[[#This Row],[Attack Type]])="","Unknown",PROPER(TRIM(LOWER(DatosLimpios[[#This Row],[Attack Type]]))))</f>
        <v>Man-In-The-Middle</v>
      </c>
      <c r="I2195" s="3" t="s">
        <v>27</v>
      </c>
      <c r="J219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95" s="11">
        <v>7988</v>
      </c>
      <c r="L2195" s="11">
        <f>IF(DatosLimpios[[#This Row],[Financial Loss (in Million $) ]]="",0,ABS(DatosLimpios[[#This Row],[Financial Loss (in Million $) ]]))*1000</f>
        <v>7988000</v>
      </c>
      <c r="M2195" s="11" t="str">
        <f>IF(DatosLimpios[[#This Row],[Perdida economica UNK]]&gt;4000000,"Alta", IF(DatosLimpios[[#This Row],[Perdida economica UNK]]&gt;100000,"Media", "Baja"))</f>
        <v>Alta</v>
      </c>
      <c r="N2195" s="18" t="s">
        <v>2243</v>
      </c>
      <c r="O2195" s="3" t="s">
        <v>14</v>
      </c>
      <c r="P2195" s="2">
        <f>IF(DatosLimpios[[#This Row],[Number of Affected Users]]="six hundred",600,VALUE(DatosLimpios[[#This Row],[Number of Affected Users]]))</f>
        <v>104759</v>
      </c>
      <c r="Q2195" s="2">
        <f>IF(DatosLimpios[[#This Row],[Number of Affected Users]]="six hundred",600,VALUE(DatosLimpios[[#This Row],[Number of Affected Users]]))</f>
        <v>104759</v>
      </c>
      <c r="R2195" s="11">
        <f>DatosLimpios[[#This Row],[Perdida economica UNK]] /DatosLimpios[[#This Row],[Nº de Usuarios Afectados]]</f>
        <v>76.251205147051806</v>
      </c>
      <c r="S2195" s="11" t="str">
        <f>IF(DatosLimpios[[#This Row],[Perdida $ por Usuario]]&gt;100, "Grave",IF(DatosLimpios[[#This Row],[Perdida $ por Usuario]]&gt;40, "Moderada","Leve"))</f>
        <v>Moderada</v>
      </c>
      <c r="T2195" s="1" t="str">
        <f t="shared" si="34"/>
        <v>Hacker Group</v>
      </c>
      <c r="U2195" s="3" t="s">
        <v>52</v>
      </c>
      <c r="V2195" s="3" t="s">
        <v>31</v>
      </c>
      <c r="W2195" s="2">
        <v>12</v>
      </c>
      <c r="X2195" s="2" t="str">
        <f>IF(DatosLimpios[[#This Row],[Incident Resolution Time (in Hours)]]&gt;50,"Tardia",IF(DatosLimpios[[#This Row],[Incident Resolution Time (in Hours)]]&gt;20,"Media","Rapida" ))</f>
        <v>Rapida</v>
      </c>
    </row>
    <row r="2196" spans="1:24" x14ac:dyDescent="0.25">
      <c r="A2196" s="2">
        <v>2210</v>
      </c>
      <c r="B2196" s="3" t="s">
        <v>41</v>
      </c>
      <c r="C21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96" s="1" t="str">
        <f>IFERROR(VLOOKUP(DatosLimpios[[#This Row],[Paises]], TablaRegiones[],2,FALSE), "Otra")</f>
        <v>Europa</v>
      </c>
      <c r="E2196" s="2">
        <v>2017</v>
      </c>
      <c r="F2196" s="3" t="s">
        <v>50</v>
      </c>
      <c r="G2196" s="2">
        <f xml:space="preserve"> 2025 -DatosLimpios[[#This Row],[Year]]</f>
        <v>8</v>
      </c>
      <c r="H2196" s="1" t="str">
        <f>IF(TRIM(DatosLimpios[[#This Row],[Attack Type]])="","Unknown",PROPER(TRIM(LOWER(DatosLimpios[[#This Row],[Attack Type]]))))</f>
        <v>Phishing</v>
      </c>
      <c r="I2196" s="3" t="s">
        <v>46</v>
      </c>
      <c r="J219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196" s="11">
        <v>7741</v>
      </c>
      <c r="L2196" s="11">
        <f>IF(DatosLimpios[[#This Row],[Financial Loss (in Million $) ]]="",0,ABS(DatosLimpios[[#This Row],[Financial Loss (in Million $) ]]))*1000</f>
        <v>7741000</v>
      </c>
      <c r="M2196" s="11" t="str">
        <f>IF(DatosLimpios[[#This Row],[Perdida economica UNK]]&gt;4000000,"Alta", IF(DatosLimpios[[#This Row],[Perdida economica UNK]]&gt;100000,"Media", "Baja"))</f>
        <v>Alta</v>
      </c>
      <c r="N2196" s="18" t="s">
        <v>2244</v>
      </c>
      <c r="O2196" s="3" t="s">
        <v>29</v>
      </c>
      <c r="P2196" s="2">
        <f>IF(DatosLimpios[[#This Row],[Number of Affected Users]]="six hundred",600,VALUE(DatosLimpios[[#This Row],[Number of Affected Users]]))</f>
        <v>654122</v>
      </c>
      <c r="Q2196" s="2">
        <f>IF(DatosLimpios[[#This Row],[Number of Affected Users]]="six hundred",600,VALUE(DatosLimpios[[#This Row],[Number of Affected Users]]))</f>
        <v>654122</v>
      </c>
      <c r="R2196" s="11">
        <f>DatosLimpios[[#This Row],[Perdida economica UNK]] /DatosLimpios[[#This Row],[Nº de Usuarios Afectados]]</f>
        <v>11.834183837265831</v>
      </c>
      <c r="S2196" s="11" t="str">
        <f>IF(DatosLimpios[[#This Row],[Perdida $ por Usuario]]&gt;100, "Grave",IF(DatosLimpios[[#This Row],[Perdida $ por Usuario]]&gt;40, "Moderada","Leve"))</f>
        <v>Leve</v>
      </c>
      <c r="T2196" s="1" t="str">
        <f t="shared" si="34"/>
        <v>Nation-state</v>
      </c>
      <c r="U2196" s="3" t="s">
        <v>34</v>
      </c>
      <c r="V2196" s="3" t="s">
        <v>31</v>
      </c>
      <c r="W2196" s="2">
        <v>68</v>
      </c>
      <c r="X2196" s="2" t="str">
        <f>IF(DatosLimpios[[#This Row],[Incident Resolution Time (in Hours)]]&gt;50,"Tardia",IF(DatosLimpios[[#This Row],[Incident Resolution Time (in Hours)]]&gt;20,"Media","Rapida" ))</f>
        <v>Tardia</v>
      </c>
    </row>
    <row r="2197" spans="1:24" x14ac:dyDescent="0.25">
      <c r="A2197" s="2">
        <v>2211</v>
      </c>
      <c r="B2197" s="3" t="s">
        <v>45</v>
      </c>
      <c r="C21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97" s="1" t="str">
        <f>IFERROR(VLOOKUP(DatosLimpios[[#This Row],[Paises]], TablaRegiones[],2,FALSE), "Otra")</f>
        <v>Asia</v>
      </c>
      <c r="E2197" s="2">
        <v>2020</v>
      </c>
      <c r="F2197" s="3" t="s">
        <v>42</v>
      </c>
      <c r="G2197" s="2">
        <f xml:space="preserve"> 2025 -DatosLimpios[[#This Row],[Year]]</f>
        <v>5</v>
      </c>
      <c r="H2197" s="1" t="str">
        <f>IF(TRIM(DatosLimpios[[#This Row],[Attack Type]])="","Unknown",PROPER(TRIM(LOWER(DatosLimpios[[#This Row],[Attack Type]]))))</f>
        <v>Sql Injection</v>
      </c>
      <c r="I2197" s="3" t="s">
        <v>27</v>
      </c>
      <c r="J219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97" s="11">
        <v>8744</v>
      </c>
      <c r="L2197" s="11">
        <f>IF(DatosLimpios[[#This Row],[Financial Loss (in Million $) ]]="",0,ABS(DatosLimpios[[#This Row],[Financial Loss (in Million $) ]]))*1000</f>
        <v>8744000</v>
      </c>
      <c r="M2197" s="11" t="str">
        <f>IF(DatosLimpios[[#This Row],[Perdida economica UNK]]&gt;4000000,"Alta", IF(DatosLimpios[[#This Row],[Perdida economica UNK]]&gt;100000,"Media", "Baja"))</f>
        <v>Alta</v>
      </c>
      <c r="N2197" s="18" t="s">
        <v>2245</v>
      </c>
      <c r="O2197" s="3" t="s">
        <v>29</v>
      </c>
      <c r="P2197" s="2">
        <f>IF(DatosLimpios[[#This Row],[Number of Affected Users]]="six hundred",600,VALUE(DatosLimpios[[#This Row],[Number of Affected Users]]))</f>
        <v>731625</v>
      </c>
      <c r="Q2197" s="2">
        <f>IF(DatosLimpios[[#This Row],[Number of Affected Users]]="six hundred",600,VALUE(DatosLimpios[[#This Row],[Number of Affected Users]]))</f>
        <v>731625</v>
      </c>
      <c r="R2197" s="11">
        <f>DatosLimpios[[#This Row],[Perdida economica UNK]] /DatosLimpios[[#This Row],[Nº de Usuarios Afectados]]</f>
        <v>11.951477874594225</v>
      </c>
      <c r="S2197" s="11" t="str">
        <f>IF(DatosLimpios[[#This Row],[Perdida $ por Usuario]]&gt;100, "Grave",IF(DatosLimpios[[#This Row],[Perdida $ por Usuario]]&gt;40, "Moderada","Leve"))</f>
        <v>Leve</v>
      </c>
      <c r="T2197" s="1" t="str">
        <f t="shared" si="34"/>
        <v>Nation-state</v>
      </c>
      <c r="U2197" s="3" t="s">
        <v>52</v>
      </c>
      <c r="V2197" s="3" t="s">
        <v>37</v>
      </c>
      <c r="W2197" s="2">
        <v>33</v>
      </c>
      <c r="X2197" s="2" t="str">
        <f>IF(DatosLimpios[[#This Row],[Incident Resolution Time (in Hours)]]&gt;50,"Tardia",IF(DatosLimpios[[#This Row],[Incident Resolution Time (in Hours)]]&gt;20,"Media","Rapida" ))</f>
        <v>Media</v>
      </c>
    </row>
    <row r="2198" spans="1:24" x14ac:dyDescent="0.25">
      <c r="A2198" s="2">
        <v>2212</v>
      </c>
      <c r="B2198" s="3" t="s">
        <v>41</v>
      </c>
      <c r="C21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198" s="1" t="str">
        <f>IFERROR(VLOOKUP(DatosLimpios[[#This Row],[Paises]], TablaRegiones[],2,FALSE), "Otra")</f>
        <v>Europa</v>
      </c>
      <c r="E2198" s="2">
        <v>2020</v>
      </c>
      <c r="F2198" s="3" t="s">
        <v>17</v>
      </c>
      <c r="G2198" s="2">
        <f xml:space="preserve"> 2025 -DatosLimpios[[#This Row],[Year]]</f>
        <v>5</v>
      </c>
      <c r="H2198" s="1" t="str">
        <f>IF(TRIM(DatosLimpios[[#This Row],[Attack Type]])="","Unknown",PROPER(TRIM(LOWER(DatosLimpios[[#This Row],[Attack Type]]))))</f>
        <v>Ransomware</v>
      </c>
      <c r="I2198" s="3" t="s">
        <v>12</v>
      </c>
      <c r="J219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198" s="11">
        <v>4732</v>
      </c>
      <c r="L2198" s="11">
        <f>IF(DatosLimpios[[#This Row],[Financial Loss (in Million $) ]]="",0,ABS(DatosLimpios[[#This Row],[Financial Loss (in Million $) ]]))*1000</f>
        <v>4732000</v>
      </c>
      <c r="M2198" s="11" t="str">
        <f>IF(DatosLimpios[[#This Row],[Perdida economica UNK]]&gt;4000000,"Alta", IF(DatosLimpios[[#This Row],[Perdida economica UNK]]&gt;100000,"Media", "Baja"))</f>
        <v>Alta</v>
      </c>
      <c r="N2198" s="18" t="s">
        <v>2246</v>
      </c>
      <c r="O2198" s="3" t="s">
        <v>33</v>
      </c>
      <c r="P2198" s="2">
        <f>IF(DatosLimpios[[#This Row],[Number of Affected Users]]="six hundred",600,VALUE(DatosLimpios[[#This Row],[Number of Affected Users]]))</f>
        <v>848222</v>
      </c>
      <c r="Q2198" s="2">
        <f>IF(DatosLimpios[[#This Row],[Number of Affected Users]]="six hundred",600,VALUE(DatosLimpios[[#This Row],[Number of Affected Users]]))</f>
        <v>848222</v>
      </c>
      <c r="R2198" s="11">
        <f>DatosLimpios[[#This Row],[Perdida economica UNK]] /DatosLimpios[[#This Row],[Nº de Usuarios Afectados]]</f>
        <v>5.578728210303435</v>
      </c>
      <c r="S2198" s="11" t="str">
        <f>IF(DatosLimpios[[#This Row],[Perdida $ por Usuario]]&gt;100, "Grave",IF(DatosLimpios[[#This Row],[Perdida $ por Usuario]]&gt;40, "Moderada","Leve"))</f>
        <v>Leve</v>
      </c>
      <c r="T2198" s="1" t="str">
        <f t="shared" si="34"/>
        <v>Insider</v>
      </c>
      <c r="U2198" s="3" t="s">
        <v>15</v>
      </c>
      <c r="V2198" s="3" t="s">
        <v>16</v>
      </c>
      <c r="W2198" s="2">
        <v>16</v>
      </c>
      <c r="X2198" s="2" t="str">
        <f>IF(DatosLimpios[[#This Row],[Incident Resolution Time (in Hours)]]&gt;50,"Tardia",IF(DatosLimpios[[#This Row],[Incident Resolution Time (in Hours)]]&gt;20,"Media","Rapida" ))</f>
        <v>Rapida</v>
      </c>
    </row>
    <row r="2199" spans="1:24" x14ac:dyDescent="0.25">
      <c r="A2199" s="2">
        <v>2213</v>
      </c>
      <c r="B2199" s="3" t="s">
        <v>45</v>
      </c>
      <c r="C21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199" s="1" t="str">
        <f>IFERROR(VLOOKUP(DatosLimpios[[#This Row],[Paises]], TablaRegiones[],2,FALSE), "Otra")</f>
        <v>Asia</v>
      </c>
      <c r="E2199" s="2">
        <v>2017</v>
      </c>
      <c r="F2199" s="3" t="s">
        <v>22</v>
      </c>
      <c r="G2199" s="2">
        <f xml:space="preserve"> 2025 -DatosLimpios[[#This Row],[Year]]</f>
        <v>8</v>
      </c>
      <c r="H2199" s="1" t="str">
        <f>IF(TRIM(DatosLimpios[[#This Row],[Attack Type]])="","Unknown",PROPER(TRIM(LOWER(DatosLimpios[[#This Row],[Attack Type]]))))</f>
        <v>Man-In-The-Middle</v>
      </c>
      <c r="I2199" s="3" t="s">
        <v>27</v>
      </c>
      <c r="J219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199" s="11">
        <v>324</v>
      </c>
      <c r="L2199" s="11">
        <f>IF(DatosLimpios[[#This Row],[Financial Loss (in Million $) ]]="",0,ABS(DatosLimpios[[#This Row],[Financial Loss (in Million $) ]]))*1000</f>
        <v>324000</v>
      </c>
      <c r="M2199" s="11" t="str">
        <f>IF(DatosLimpios[[#This Row],[Perdida economica UNK]]&gt;4000000,"Alta", IF(DatosLimpios[[#This Row],[Perdida economica UNK]]&gt;100000,"Media", "Baja"))</f>
        <v>Media</v>
      </c>
      <c r="N2199" s="18" t="s">
        <v>2247</v>
      </c>
      <c r="O2199" s="3" t="s">
        <v>33</v>
      </c>
      <c r="P2199" s="2">
        <f>IF(DatosLimpios[[#This Row],[Number of Affected Users]]="six hundred",600,VALUE(DatosLimpios[[#This Row],[Number of Affected Users]]))</f>
        <v>437554</v>
      </c>
      <c r="Q2199" s="2">
        <f>IF(DatosLimpios[[#This Row],[Number of Affected Users]]="six hundred",600,VALUE(DatosLimpios[[#This Row],[Number of Affected Users]]))</f>
        <v>437554</v>
      </c>
      <c r="R2199" s="11">
        <f>DatosLimpios[[#This Row],[Perdida economica UNK]] /DatosLimpios[[#This Row],[Nº de Usuarios Afectados]]</f>
        <v>0.74048003217888536</v>
      </c>
      <c r="S2199" s="11" t="str">
        <f>IF(DatosLimpios[[#This Row],[Perdida $ por Usuario]]&gt;100, "Grave",IF(DatosLimpios[[#This Row],[Perdida $ por Usuario]]&gt;40, "Moderada","Leve"))</f>
        <v>Leve</v>
      </c>
      <c r="T2199" s="1" t="str">
        <f t="shared" si="34"/>
        <v>Insider</v>
      </c>
      <c r="U2199" s="3" t="s">
        <v>25</v>
      </c>
      <c r="V2199" s="3" t="s">
        <v>49</v>
      </c>
      <c r="W2199" s="2">
        <v>19</v>
      </c>
      <c r="X2199" s="2" t="str">
        <f>IF(DatosLimpios[[#This Row],[Incident Resolution Time (in Hours)]]&gt;50,"Tardia",IF(DatosLimpios[[#This Row],[Incident Resolution Time (in Hours)]]&gt;20,"Media","Rapida" ))</f>
        <v>Rapida</v>
      </c>
    </row>
    <row r="2200" spans="1:24" x14ac:dyDescent="0.25">
      <c r="A2200" s="2">
        <v>2214</v>
      </c>
      <c r="B2200" s="3" t="s">
        <v>45</v>
      </c>
      <c r="C22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00" s="1" t="str">
        <f>IFERROR(VLOOKUP(DatosLimpios[[#This Row],[Paises]], TablaRegiones[],2,FALSE), "Otra")</f>
        <v>Asia</v>
      </c>
      <c r="E2200" s="2">
        <v>2023</v>
      </c>
      <c r="F2200" s="3" t="s">
        <v>50</v>
      </c>
      <c r="G2200" s="2">
        <f xml:space="preserve"> 2025 -DatosLimpios[[#This Row],[Year]]</f>
        <v>2</v>
      </c>
      <c r="H2200" s="1" t="str">
        <f>IF(TRIM(DatosLimpios[[#This Row],[Attack Type]])="","Unknown",PROPER(TRIM(LOWER(DatosLimpios[[#This Row],[Attack Type]]))))</f>
        <v>Phishing</v>
      </c>
      <c r="I2200" s="3" t="s">
        <v>18</v>
      </c>
      <c r="J220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00" s="11">
        <v>5307</v>
      </c>
      <c r="L2200" s="11">
        <f>IF(DatosLimpios[[#This Row],[Financial Loss (in Million $) ]]="",0,ABS(DatosLimpios[[#This Row],[Financial Loss (in Million $) ]]))*1000</f>
        <v>5307000</v>
      </c>
      <c r="M2200" s="11" t="str">
        <f>IF(DatosLimpios[[#This Row],[Perdida economica UNK]]&gt;4000000,"Alta", IF(DatosLimpios[[#This Row],[Perdida economica UNK]]&gt;100000,"Media", "Baja"))</f>
        <v>Alta</v>
      </c>
      <c r="N2200" s="18" t="s">
        <v>2248</v>
      </c>
      <c r="O2200" s="3" t="s">
        <v>14</v>
      </c>
      <c r="P2200" s="2">
        <f>IF(DatosLimpios[[#This Row],[Number of Affected Users]]="six hundred",600,VALUE(DatosLimpios[[#This Row],[Number of Affected Users]]))</f>
        <v>589348</v>
      </c>
      <c r="Q2200" s="2">
        <f>IF(DatosLimpios[[#This Row],[Number of Affected Users]]="six hundred",600,VALUE(DatosLimpios[[#This Row],[Number of Affected Users]]))</f>
        <v>589348</v>
      </c>
      <c r="R2200" s="11">
        <f>DatosLimpios[[#This Row],[Perdida economica UNK]] /DatosLimpios[[#This Row],[Nº de Usuarios Afectados]]</f>
        <v>9.004866394727733</v>
      </c>
      <c r="S2200" s="11" t="str">
        <f>IF(DatosLimpios[[#This Row],[Perdida $ por Usuario]]&gt;100, "Grave",IF(DatosLimpios[[#This Row],[Perdida $ por Usuario]]&gt;40, "Moderada","Leve"))</f>
        <v>Leve</v>
      </c>
      <c r="T2200" s="1" t="str">
        <f t="shared" si="34"/>
        <v>Hacker Group</v>
      </c>
      <c r="U2200" s="3" t="s">
        <v>34</v>
      </c>
      <c r="V2200" s="3" t="s">
        <v>37</v>
      </c>
      <c r="W2200" s="2">
        <v>4</v>
      </c>
      <c r="X2200" s="2" t="str">
        <f>IF(DatosLimpios[[#This Row],[Incident Resolution Time (in Hours)]]&gt;50,"Tardia",IF(DatosLimpios[[#This Row],[Incident Resolution Time (in Hours)]]&gt;20,"Media","Rapida" ))</f>
        <v>Rapida</v>
      </c>
    </row>
    <row r="2201" spans="1:24" x14ac:dyDescent="0.25">
      <c r="A2201" s="2">
        <v>2215</v>
      </c>
      <c r="B2201" s="3" t="s">
        <v>66</v>
      </c>
      <c r="C22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01" s="1" t="str">
        <f>IFERROR(VLOOKUP(DatosLimpios[[#This Row],[Paises]], TablaRegiones[],2,FALSE), "Otra")</f>
        <v>América</v>
      </c>
      <c r="E2201" s="2">
        <v>2024</v>
      </c>
      <c r="F2201" s="3" t="s">
        <v>17</v>
      </c>
      <c r="G2201" s="2">
        <f xml:space="preserve"> 2025 -DatosLimpios[[#This Row],[Year]]</f>
        <v>1</v>
      </c>
      <c r="H2201" s="1" t="str">
        <f>IF(TRIM(DatosLimpios[[#This Row],[Attack Type]])="","Unknown",PROPER(TRIM(LOWER(DatosLimpios[[#This Row],[Attack Type]]))))</f>
        <v>Ransomware</v>
      </c>
      <c r="I2201" s="3" t="s">
        <v>18</v>
      </c>
      <c r="J220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01" s="11">
        <v>6895</v>
      </c>
      <c r="L2201" s="11">
        <f>IF(DatosLimpios[[#This Row],[Financial Loss (in Million $) ]]="",0,ABS(DatosLimpios[[#This Row],[Financial Loss (in Million $) ]]))*1000</f>
        <v>6895000</v>
      </c>
      <c r="M2201" s="11" t="str">
        <f>IF(DatosLimpios[[#This Row],[Perdida economica UNK]]&gt;4000000,"Alta", IF(DatosLimpios[[#This Row],[Perdida economica UNK]]&gt;100000,"Media", "Baja"))</f>
        <v>Alta</v>
      </c>
      <c r="N2201" s="18" t="s">
        <v>2249</v>
      </c>
      <c r="O2201" s="3" t="s">
        <v>14</v>
      </c>
      <c r="P2201" s="2">
        <f>IF(DatosLimpios[[#This Row],[Number of Affected Users]]="six hundred",600,VALUE(DatosLimpios[[#This Row],[Number of Affected Users]]))</f>
        <v>322146</v>
      </c>
      <c r="Q2201" s="2">
        <f>IF(DatosLimpios[[#This Row],[Number of Affected Users]]="six hundred",600,VALUE(DatosLimpios[[#This Row],[Number of Affected Users]]))</f>
        <v>322146</v>
      </c>
      <c r="R2201" s="11">
        <f>DatosLimpios[[#This Row],[Perdida economica UNK]] /DatosLimpios[[#This Row],[Nº de Usuarios Afectados]]</f>
        <v>21.403338858778319</v>
      </c>
      <c r="S2201" s="11" t="str">
        <f>IF(DatosLimpios[[#This Row],[Perdida $ por Usuario]]&gt;100, "Grave",IF(DatosLimpios[[#This Row],[Perdida $ por Usuario]]&gt;40, "Moderada","Leve"))</f>
        <v>Leve</v>
      </c>
      <c r="T2201" s="1" t="str">
        <f t="shared" si="34"/>
        <v>Hacker Group</v>
      </c>
      <c r="U2201" s="3" t="s">
        <v>34</v>
      </c>
      <c r="V2201" s="3" t="s">
        <v>57</v>
      </c>
      <c r="W2201" s="2">
        <v>70</v>
      </c>
      <c r="X2201" s="2" t="str">
        <f>IF(DatosLimpios[[#This Row],[Incident Resolution Time (in Hours)]]&gt;50,"Tardia",IF(DatosLimpios[[#This Row],[Incident Resolution Time (in Hours)]]&gt;20,"Media","Rapida" ))</f>
        <v>Tardia</v>
      </c>
    </row>
    <row r="2202" spans="1:24" x14ac:dyDescent="0.25">
      <c r="A2202" s="2">
        <v>2216</v>
      </c>
      <c r="B2202" s="3" t="s">
        <v>45</v>
      </c>
      <c r="C22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02" s="1" t="str">
        <f>IFERROR(VLOOKUP(DatosLimpios[[#This Row],[Paises]], TablaRegiones[],2,FALSE), "Otra")</f>
        <v>Asia</v>
      </c>
      <c r="E2202" s="2">
        <v>2020</v>
      </c>
      <c r="F2202" s="3" t="s">
        <v>42</v>
      </c>
      <c r="G2202" s="2">
        <f xml:space="preserve"> 2025 -DatosLimpios[[#This Row],[Year]]</f>
        <v>5</v>
      </c>
      <c r="H2202" s="1" t="str">
        <f>IF(TRIM(DatosLimpios[[#This Row],[Attack Type]])="","Unknown",PROPER(TRIM(LOWER(DatosLimpios[[#This Row],[Attack Type]]))))</f>
        <v>Sql Injection</v>
      </c>
      <c r="I2202" s="3" t="s">
        <v>69</v>
      </c>
      <c r="J220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02" s="11">
        <v>4281</v>
      </c>
      <c r="L2202" s="11">
        <f>IF(DatosLimpios[[#This Row],[Financial Loss (in Million $) ]]="",0,ABS(DatosLimpios[[#This Row],[Financial Loss (in Million $) ]]))*1000</f>
        <v>4281000</v>
      </c>
      <c r="M2202" s="11" t="str">
        <f>IF(DatosLimpios[[#This Row],[Perdida economica UNK]]&gt;4000000,"Alta", IF(DatosLimpios[[#This Row],[Perdida economica UNK]]&gt;100000,"Media", "Baja"))</f>
        <v>Alta</v>
      </c>
      <c r="N2202" s="18" t="s">
        <v>2250</v>
      </c>
      <c r="O2202" s="3" t="s">
        <v>14</v>
      </c>
      <c r="P2202" s="2">
        <f>IF(DatosLimpios[[#This Row],[Number of Affected Users]]="six hundred",600,VALUE(DatosLimpios[[#This Row],[Number of Affected Users]]))</f>
        <v>432917</v>
      </c>
      <c r="Q2202" s="2">
        <f>IF(DatosLimpios[[#This Row],[Number of Affected Users]]="six hundred",600,VALUE(DatosLimpios[[#This Row],[Number of Affected Users]]))</f>
        <v>432917</v>
      </c>
      <c r="R2202" s="11">
        <f>DatosLimpios[[#This Row],[Perdida economica UNK]] /DatosLimpios[[#This Row],[Nº de Usuarios Afectados]]</f>
        <v>9.8887315582432667</v>
      </c>
      <c r="S2202" s="11" t="str">
        <f>IF(DatosLimpios[[#This Row],[Perdida $ por Usuario]]&gt;100, "Grave",IF(DatosLimpios[[#This Row],[Perdida $ por Usuario]]&gt;40, "Moderada","Leve"))</f>
        <v>Leve</v>
      </c>
      <c r="T2202" s="1" t="str">
        <f t="shared" si="34"/>
        <v>Hacker Group</v>
      </c>
      <c r="U2202" s="3" t="s">
        <v>15</v>
      </c>
      <c r="V2202" s="3" t="s">
        <v>31</v>
      </c>
      <c r="W2202" s="2">
        <v>53</v>
      </c>
      <c r="X2202" s="2" t="str">
        <f>IF(DatosLimpios[[#This Row],[Incident Resolution Time (in Hours)]]&gt;50,"Tardia",IF(DatosLimpios[[#This Row],[Incident Resolution Time (in Hours)]]&gt;20,"Media","Rapida" ))</f>
        <v>Tardia</v>
      </c>
    </row>
    <row r="2203" spans="1:24" x14ac:dyDescent="0.25">
      <c r="A2203" s="2">
        <v>2217</v>
      </c>
      <c r="B2203" s="3" t="s">
        <v>26</v>
      </c>
      <c r="C22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03" s="1" t="str">
        <f>IFERROR(VLOOKUP(DatosLimpios[[#This Row],[Paises]], TablaRegiones[],2,FALSE), "Otra")</f>
        <v>Europa</v>
      </c>
      <c r="E2203" s="2">
        <v>2022</v>
      </c>
      <c r="F2203" s="3" t="s">
        <v>39</v>
      </c>
      <c r="G2203" s="2">
        <f xml:space="preserve"> 2025 -DatosLimpios[[#This Row],[Year]]</f>
        <v>3</v>
      </c>
      <c r="H2203" s="1" t="str">
        <f>IF(TRIM(DatosLimpios[[#This Row],[Attack Type]])="","Unknown",PROPER(TRIM(LOWER(DatosLimpios[[#This Row],[Attack Type]]))))</f>
        <v>Ddos</v>
      </c>
      <c r="I2203" s="3" t="s">
        <v>23</v>
      </c>
      <c r="J220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03" s="11">
        <v>5391</v>
      </c>
      <c r="L2203" s="11">
        <f>IF(DatosLimpios[[#This Row],[Financial Loss (in Million $) ]]="",0,ABS(DatosLimpios[[#This Row],[Financial Loss (in Million $) ]]))*1000</f>
        <v>5391000</v>
      </c>
      <c r="M2203" s="11" t="str">
        <f>IF(DatosLimpios[[#This Row],[Perdida economica UNK]]&gt;4000000,"Alta", IF(DatosLimpios[[#This Row],[Perdida economica UNK]]&gt;100000,"Media", "Baja"))</f>
        <v>Alta</v>
      </c>
      <c r="N2203" s="18" t="s">
        <v>2251</v>
      </c>
      <c r="O2203" s="3" t="s">
        <v>36</v>
      </c>
      <c r="P2203" s="2">
        <f>IF(DatosLimpios[[#This Row],[Number of Affected Users]]="six hundred",600,VALUE(DatosLimpios[[#This Row],[Number of Affected Users]]))</f>
        <v>64163</v>
      </c>
      <c r="Q2203" s="2">
        <f>IF(DatosLimpios[[#This Row],[Number of Affected Users]]="six hundred",600,VALUE(DatosLimpios[[#This Row],[Number of Affected Users]]))</f>
        <v>64163</v>
      </c>
      <c r="R2203" s="11">
        <f>DatosLimpios[[#This Row],[Perdida economica UNK]] /DatosLimpios[[#This Row],[Nº de Usuarios Afectados]]</f>
        <v>84.020385580474723</v>
      </c>
      <c r="S2203" s="11" t="str">
        <f>IF(DatosLimpios[[#This Row],[Perdida $ por Usuario]]&gt;100, "Grave",IF(DatosLimpios[[#This Row],[Perdida $ por Usuario]]&gt;40, "Moderada","Leve"))</f>
        <v>Moderada</v>
      </c>
      <c r="T2203" s="1" t="str">
        <f t="shared" si="34"/>
        <v>Unknown</v>
      </c>
      <c r="U2203" s="3" t="s">
        <v>25</v>
      </c>
      <c r="V2203" s="3" t="s">
        <v>31</v>
      </c>
      <c r="W2203" s="2">
        <v>7</v>
      </c>
      <c r="X2203" s="2" t="str">
        <f>IF(DatosLimpios[[#This Row],[Incident Resolution Time (in Hours)]]&gt;50,"Tardia",IF(DatosLimpios[[#This Row],[Incident Resolution Time (in Hours)]]&gt;20,"Media","Rapida" ))</f>
        <v>Rapida</v>
      </c>
    </row>
    <row r="2204" spans="1:24" x14ac:dyDescent="0.25">
      <c r="A2204" s="2">
        <v>2218</v>
      </c>
      <c r="B2204" s="3" t="s">
        <v>41</v>
      </c>
      <c r="C22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204" s="1" t="str">
        <f>IFERROR(VLOOKUP(DatosLimpios[[#This Row],[Paises]], TablaRegiones[],2,FALSE), "Otra")</f>
        <v>Europa</v>
      </c>
      <c r="E2204" s="2">
        <v>2021</v>
      </c>
      <c r="F2204" s="3" t="s">
        <v>50</v>
      </c>
      <c r="G2204" s="2">
        <f xml:space="preserve"> 2025 -DatosLimpios[[#This Row],[Year]]</f>
        <v>4</v>
      </c>
      <c r="H2204" s="1" t="str">
        <f>IF(TRIM(DatosLimpios[[#This Row],[Attack Type]])="","Unknown",PROPER(TRIM(LOWER(DatosLimpios[[#This Row],[Attack Type]]))))</f>
        <v>Phishing</v>
      </c>
      <c r="I2204" s="3" t="s">
        <v>18</v>
      </c>
      <c r="J220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04" s="11">
        <v>4567</v>
      </c>
      <c r="L2204" s="11">
        <f>IF(DatosLimpios[[#This Row],[Financial Loss (in Million $) ]]="",0,ABS(DatosLimpios[[#This Row],[Financial Loss (in Million $) ]]))*1000</f>
        <v>4567000</v>
      </c>
      <c r="M2204" s="11" t="str">
        <f>IF(DatosLimpios[[#This Row],[Perdida economica UNK]]&gt;4000000,"Alta", IF(DatosLimpios[[#This Row],[Perdida economica UNK]]&gt;100000,"Media", "Baja"))</f>
        <v>Alta</v>
      </c>
      <c r="N2204" s="18" t="s">
        <v>2252</v>
      </c>
      <c r="O2204" s="3" t="s">
        <v>36</v>
      </c>
      <c r="P2204" s="2">
        <f>IF(DatosLimpios[[#This Row],[Number of Affected Users]]="six hundred",600,VALUE(DatosLimpios[[#This Row],[Number of Affected Users]]))</f>
        <v>95873</v>
      </c>
      <c r="Q2204" s="2">
        <f>IF(DatosLimpios[[#This Row],[Number of Affected Users]]="six hundred",600,VALUE(DatosLimpios[[#This Row],[Number of Affected Users]]))</f>
        <v>95873</v>
      </c>
      <c r="R2204" s="11">
        <f>DatosLimpios[[#This Row],[Perdida economica UNK]] /DatosLimpios[[#This Row],[Nº de Usuarios Afectados]]</f>
        <v>47.63593503906209</v>
      </c>
      <c r="S2204" s="11" t="str">
        <f>IF(DatosLimpios[[#This Row],[Perdida $ por Usuario]]&gt;100, "Grave",IF(DatosLimpios[[#This Row],[Perdida $ por Usuario]]&gt;40, "Moderada","Leve"))</f>
        <v>Moderada</v>
      </c>
      <c r="T2204" s="1" t="str">
        <f t="shared" si="34"/>
        <v>Unknown</v>
      </c>
      <c r="U2204" s="3" t="s">
        <v>15</v>
      </c>
      <c r="V2204" s="3" t="s">
        <v>37</v>
      </c>
      <c r="W2204" s="2">
        <v>50</v>
      </c>
      <c r="X2204" s="2" t="str">
        <f>IF(DatosLimpios[[#This Row],[Incident Resolution Time (in Hours)]]&gt;50,"Tardia",IF(DatosLimpios[[#This Row],[Incident Resolution Time (in Hours)]]&gt;20,"Media","Rapida" ))</f>
        <v>Media</v>
      </c>
    </row>
    <row r="2205" spans="1:24" x14ac:dyDescent="0.25">
      <c r="A2205" s="2">
        <v>2219</v>
      </c>
      <c r="B2205" s="3" t="s">
        <v>32</v>
      </c>
      <c r="C22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05" s="1" t="str">
        <f>IFERROR(VLOOKUP(DatosLimpios[[#This Row],[Paises]], TablaRegiones[],2,FALSE), "Otra")</f>
        <v>Europa</v>
      </c>
      <c r="E2205" s="2">
        <v>2020</v>
      </c>
      <c r="F2205" s="3" t="s">
        <v>42</v>
      </c>
      <c r="G2205" s="2">
        <f xml:space="preserve"> 2025 -DatosLimpios[[#This Row],[Year]]</f>
        <v>5</v>
      </c>
      <c r="H2205" s="1" t="str">
        <f>IF(TRIM(DatosLimpios[[#This Row],[Attack Type]])="","Unknown",PROPER(TRIM(LOWER(DatosLimpios[[#This Row],[Attack Type]]))))</f>
        <v>Sql Injection</v>
      </c>
      <c r="I2205" s="3" t="s">
        <v>47</v>
      </c>
      <c r="J220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205" s="11">
        <v>6261</v>
      </c>
      <c r="L2205" s="11">
        <f>IF(DatosLimpios[[#This Row],[Financial Loss (in Million $) ]]="",0,ABS(DatosLimpios[[#This Row],[Financial Loss (in Million $) ]]))*1000</f>
        <v>6261000</v>
      </c>
      <c r="M2205" s="11" t="str">
        <f>IF(DatosLimpios[[#This Row],[Perdida economica UNK]]&gt;4000000,"Alta", IF(DatosLimpios[[#This Row],[Perdida economica UNK]]&gt;100000,"Media", "Baja"))</f>
        <v>Alta</v>
      </c>
      <c r="N2205" s="18" t="s">
        <v>2253</v>
      </c>
      <c r="O2205" s="3" t="s">
        <v>29</v>
      </c>
      <c r="P2205" s="2">
        <f>IF(DatosLimpios[[#This Row],[Number of Affected Users]]="six hundred",600,VALUE(DatosLimpios[[#This Row],[Number of Affected Users]]))</f>
        <v>205015</v>
      </c>
      <c r="Q2205" s="2">
        <f>IF(DatosLimpios[[#This Row],[Number of Affected Users]]="six hundred",600,VALUE(DatosLimpios[[#This Row],[Number of Affected Users]]))</f>
        <v>205015</v>
      </c>
      <c r="R2205" s="11">
        <f>DatosLimpios[[#This Row],[Perdida economica UNK]] /DatosLimpios[[#This Row],[Nº de Usuarios Afectados]]</f>
        <v>30.539228836914372</v>
      </c>
      <c r="S2205" s="11" t="str">
        <f>IF(DatosLimpios[[#This Row],[Perdida $ por Usuario]]&gt;100, "Grave",IF(DatosLimpios[[#This Row],[Perdida $ por Usuario]]&gt;40, "Moderada","Leve"))</f>
        <v>Leve</v>
      </c>
      <c r="T2205" s="1" t="str">
        <f t="shared" si="34"/>
        <v>Nation-state</v>
      </c>
      <c r="U2205" s="3" t="s">
        <v>15</v>
      </c>
      <c r="V2205" s="3" t="s">
        <v>31</v>
      </c>
      <c r="W2205" s="2">
        <v>57</v>
      </c>
      <c r="X2205" s="2" t="str">
        <f>IF(DatosLimpios[[#This Row],[Incident Resolution Time (in Hours)]]&gt;50,"Tardia",IF(DatosLimpios[[#This Row],[Incident Resolution Time (in Hours)]]&gt;20,"Media","Rapida" ))</f>
        <v>Tardia</v>
      </c>
    </row>
    <row r="2206" spans="1:24" x14ac:dyDescent="0.25">
      <c r="A2206" s="2">
        <v>2220</v>
      </c>
      <c r="B2206" s="3" t="s">
        <v>32</v>
      </c>
      <c r="C22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06" s="1" t="str">
        <f>IFERROR(VLOOKUP(DatosLimpios[[#This Row],[Paises]], TablaRegiones[],2,FALSE), "Otra")</f>
        <v>Europa</v>
      </c>
      <c r="E2206" s="2">
        <v>2020</v>
      </c>
      <c r="F2206" s="3" t="s">
        <v>42</v>
      </c>
      <c r="G2206" s="2">
        <f xml:space="preserve"> 2025 -DatosLimpios[[#This Row],[Year]]</f>
        <v>5</v>
      </c>
      <c r="H2206" s="1" t="str">
        <f>IF(TRIM(DatosLimpios[[#This Row],[Attack Type]])="","Unknown",PROPER(TRIM(LOWER(DatosLimpios[[#This Row],[Attack Type]]))))</f>
        <v>Sql Injection</v>
      </c>
      <c r="I2206" s="3" t="s">
        <v>27</v>
      </c>
      <c r="J220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06" s="11">
        <v>2752</v>
      </c>
      <c r="L2206" s="11">
        <f>IF(DatosLimpios[[#This Row],[Financial Loss (in Million $) ]]="",0,ABS(DatosLimpios[[#This Row],[Financial Loss (in Million $) ]]))*1000</f>
        <v>2752000</v>
      </c>
      <c r="M2206" s="11" t="str">
        <f>IF(DatosLimpios[[#This Row],[Perdida economica UNK]]&gt;4000000,"Alta", IF(DatosLimpios[[#This Row],[Perdida economica UNK]]&gt;100000,"Media", "Baja"))</f>
        <v>Media</v>
      </c>
      <c r="N2206" s="18" t="s">
        <v>2254</v>
      </c>
      <c r="O2206" s="3" t="s">
        <v>29</v>
      </c>
      <c r="P2206" s="2">
        <f>IF(DatosLimpios[[#This Row],[Number of Affected Users]]="six hundred",600,VALUE(DatosLimpios[[#This Row],[Number of Affected Users]]))</f>
        <v>488501</v>
      </c>
      <c r="Q2206" s="2">
        <f>IF(DatosLimpios[[#This Row],[Number of Affected Users]]="six hundred",600,VALUE(DatosLimpios[[#This Row],[Number of Affected Users]]))</f>
        <v>488501</v>
      </c>
      <c r="R2206" s="11">
        <f>DatosLimpios[[#This Row],[Perdida economica UNK]] /DatosLimpios[[#This Row],[Nº de Usuarios Afectados]]</f>
        <v>5.6335606273068022</v>
      </c>
      <c r="S2206" s="11" t="str">
        <f>IF(DatosLimpios[[#This Row],[Perdida $ por Usuario]]&gt;100, "Grave",IF(DatosLimpios[[#This Row],[Perdida $ por Usuario]]&gt;40, "Moderada","Leve"))</f>
        <v>Leve</v>
      </c>
      <c r="T2206" s="1" t="str">
        <f t="shared" si="34"/>
        <v>Nation-state</v>
      </c>
      <c r="U2206" s="3" t="s">
        <v>34</v>
      </c>
      <c r="V2206" s="3" t="s">
        <v>57</v>
      </c>
      <c r="W2206" s="2">
        <v>47</v>
      </c>
      <c r="X2206" s="2" t="str">
        <f>IF(DatosLimpios[[#This Row],[Incident Resolution Time (in Hours)]]&gt;50,"Tardia",IF(DatosLimpios[[#This Row],[Incident Resolution Time (in Hours)]]&gt;20,"Media","Rapida" ))</f>
        <v>Media</v>
      </c>
    </row>
    <row r="2207" spans="1:24" x14ac:dyDescent="0.25">
      <c r="A2207" s="2">
        <v>2221</v>
      </c>
      <c r="B2207" s="3" t="s">
        <v>87</v>
      </c>
      <c r="C22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07" s="1" t="str">
        <f>IFERROR(VLOOKUP(DatosLimpios[[#This Row],[Paises]], TablaRegiones[],2,FALSE), "Otra")</f>
        <v>América</v>
      </c>
      <c r="E2207" s="2">
        <v>2020</v>
      </c>
      <c r="F2207" s="3" t="s">
        <v>17</v>
      </c>
      <c r="G2207" s="2">
        <f xml:space="preserve"> 2025 -DatosLimpios[[#This Row],[Year]]</f>
        <v>5</v>
      </c>
      <c r="H2207" s="1" t="str">
        <f>IF(TRIM(DatosLimpios[[#This Row],[Attack Type]])="","Unknown",PROPER(TRIM(LOWER(DatosLimpios[[#This Row],[Attack Type]]))))</f>
        <v>Ransomware</v>
      </c>
      <c r="I2207" s="3" t="s">
        <v>18</v>
      </c>
      <c r="J220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07" s="11">
        <v>1633</v>
      </c>
      <c r="L2207" s="11">
        <f>IF(DatosLimpios[[#This Row],[Financial Loss (in Million $) ]]="",0,ABS(DatosLimpios[[#This Row],[Financial Loss (in Million $) ]]))*1000</f>
        <v>1633000</v>
      </c>
      <c r="M2207" s="11" t="str">
        <f>IF(DatosLimpios[[#This Row],[Perdida economica UNK]]&gt;4000000,"Alta", IF(DatosLimpios[[#This Row],[Perdida economica UNK]]&gt;100000,"Media", "Baja"))</f>
        <v>Media</v>
      </c>
      <c r="N2207" s="18" t="s">
        <v>2255</v>
      </c>
      <c r="O2207" s="3" t="s">
        <v>33</v>
      </c>
      <c r="P2207" s="2">
        <f>IF(DatosLimpios[[#This Row],[Number of Affected Users]]="six hundred",600,VALUE(DatosLimpios[[#This Row],[Number of Affected Users]]))</f>
        <v>850758</v>
      </c>
      <c r="Q2207" s="2">
        <f>IF(DatosLimpios[[#This Row],[Number of Affected Users]]="six hundred",600,VALUE(DatosLimpios[[#This Row],[Number of Affected Users]]))</f>
        <v>850758</v>
      </c>
      <c r="R2207" s="11">
        <f>DatosLimpios[[#This Row],[Perdida economica UNK]] /DatosLimpios[[#This Row],[Nº de Usuarios Afectados]]</f>
        <v>1.9194647596613843</v>
      </c>
      <c r="S2207" s="11" t="str">
        <f>IF(DatosLimpios[[#This Row],[Perdida $ por Usuario]]&gt;100, "Grave",IF(DatosLimpios[[#This Row],[Perdida $ por Usuario]]&gt;40, "Moderada","Leve"))</f>
        <v>Leve</v>
      </c>
      <c r="T2207" s="1" t="str">
        <f t="shared" si="34"/>
        <v>Insider</v>
      </c>
      <c r="U2207" s="3" t="s">
        <v>15</v>
      </c>
      <c r="V2207" s="3" t="s">
        <v>49</v>
      </c>
      <c r="W2207" s="2">
        <v>9</v>
      </c>
      <c r="X2207" s="2" t="str">
        <f>IF(DatosLimpios[[#This Row],[Incident Resolution Time (in Hours)]]&gt;50,"Tardia",IF(DatosLimpios[[#This Row],[Incident Resolution Time (in Hours)]]&gt;20,"Media","Rapida" ))</f>
        <v>Rapida</v>
      </c>
    </row>
    <row r="2208" spans="1:24" x14ac:dyDescent="0.25">
      <c r="A2208" s="2">
        <v>2222</v>
      </c>
      <c r="B2208" s="3" t="s">
        <v>66</v>
      </c>
      <c r="C22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08" s="1" t="str">
        <f>IFERROR(VLOOKUP(DatosLimpios[[#This Row],[Paises]], TablaRegiones[],2,FALSE), "Otra")</f>
        <v>América</v>
      </c>
      <c r="E2208" s="2">
        <v>2019</v>
      </c>
      <c r="F2208" s="3" t="s">
        <v>42</v>
      </c>
      <c r="G2208" s="2">
        <f xml:space="preserve"> 2025 -DatosLimpios[[#This Row],[Year]]</f>
        <v>6</v>
      </c>
      <c r="H2208" s="1" t="str">
        <f>IF(TRIM(DatosLimpios[[#This Row],[Attack Type]])="","Unknown",PROPER(TRIM(LOWER(DatosLimpios[[#This Row],[Attack Type]]))))</f>
        <v>Sql Injection</v>
      </c>
      <c r="I2208" s="3" t="s">
        <v>47</v>
      </c>
      <c r="J220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208" s="11">
        <v>6742</v>
      </c>
      <c r="L2208" s="11">
        <f>IF(DatosLimpios[[#This Row],[Financial Loss (in Million $) ]]="",0,ABS(DatosLimpios[[#This Row],[Financial Loss (in Million $) ]]))*1000</f>
        <v>6742000</v>
      </c>
      <c r="M2208" s="11" t="str">
        <f>IF(DatosLimpios[[#This Row],[Perdida economica UNK]]&gt;4000000,"Alta", IF(DatosLimpios[[#This Row],[Perdida economica UNK]]&gt;100000,"Media", "Baja"))</f>
        <v>Alta</v>
      </c>
      <c r="N2208" s="18" t="s">
        <v>2256</v>
      </c>
      <c r="O2208" s="3" t="s">
        <v>33</v>
      </c>
      <c r="P2208" s="2">
        <f>IF(DatosLimpios[[#This Row],[Number of Affected Users]]="six hundred",600,VALUE(DatosLimpios[[#This Row],[Number of Affected Users]]))</f>
        <v>703282</v>
      </c>
      <c r="Q2208" s="2">
        <f>IF(DatosLimpios[[#This Row],[Number of Affected Users]]="six hundred",600,VALUE(DatosLimpios[[#This Row],[Number of Affected Users]]))</f>
        <v>703282</v>
      </c>
      <c r="R2208" s="11">
        <f>DatosLimpios[[#This Row],[Perdida economica UNK]] /DatosLimpios[[#This Row],[Nº de Usuarios Afectados]]</f>
        <v>9.5864816673823583</v>
      </c>
      <c r="S2208" s="11" t="str">
        <f>IF(DatosLimpios[[#This Row],[Perdida $ por Usuario]]&gt;100, "Grave",IF(DatosLimpios[[#This Row],[Perdida $ por Usuario]]&gt;40, "Moderada","Leve"))</f>
        <v>Leve</v>
      </c>
      <c r="T2208" s="1" t="str">
        <f t="shared" si="34"/>
        <v>Insider</v>
      </c>
      <c r="U2208" s="3" t="s">
        <v>25</v>
      </c>
      <c r="V2208" s="3" t="s">
        <v>57</v>
      </c>
      <c r="W2208" s="2">
        <v>2</v>
      </c>
      <c r="X2208" s="2" t="str">
        <f>IF(DatosLimpios[[#This Row],[Incident Resolution Time (in Hours)]]&gt;50,"Tardia",IF(DatosLimpios[[#This Row],[Incident Resolution Time (in Hours)]]&gt;20,"Media","Rapida" ))</f>
        <v>Rapida</v>
      </c>
    </row>
    <row r="2209" spans="1:24" x14ac:dyDescent="0.25">
      <c r="A2209" s="2">
        <v>2223</v>
      </c>
      <c r="B2209" s="3" t="s">
        <v>32</v>
      </c>
      <c r="C22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09" s="1" t="str">
        <f>IFERROR(VLOOKUP(DatosLimpios[[#This Row],[Paises]], TablaRegiones[],2,FALSE), "Otra")</f>
        <v>Europa</v>
      </c>
      <c r="E2209" s="2">
        <v>2015</v>
      </c>
      <c r="F2209" s="3" t="s">
        <v>42</v>
      </c>
      <c r="G2209" s="2">
        <f xml:space="preserve"> 2025 -DatosLimpios[[#This Row],[Year]]</f>
        <v>10</v>
      </c>
      <c r="H2209" s="1" t="str">
        <f>IF(TRIM(DatosLimpios[[#This Row],[Attack Type]])="","Unknown",PROPER(TRIM(LOWER(DatosLimpios[[#This Row],[Attack Type]]))))</f>
        <v>Sql Injection</v>
      </c>
      <c r="I2209" s="3" t="s">
        <v>69</v>
      </c>
      <c r="J220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09" s="11">
        <v>8771</v>
      </c>
      <c r="L2209" s="11">
        <f>IF(DatosLimpios[[#This Row],[Financial Loss (in Million $) ]]="",0,ABS(DatosLimpios[[#This Row],[Financial Loss (in Million $) ]]))*1000</f>
        <v>8771000</v>
      </c>
      <c r="M2209" s="11" t="str">
        <f>IF(DatosLimpios[[#This Row],[Perdida economica UNK]]&gt;4000000,"Alta", IF(DatosLimpios[[#This Row],[Perdida economica UNK]]&gt;100000,"Media", "Baja"))</f>
        <v>Alta</v>
      </c>
      <c r="N2209" s="18" t="s">
        <v>2257</v>
      </c>
      <c r="O2209" s="3" t="s">
        <v>36</v>
      </c>
      <c r="P2209" s="2">
        <f>IF(DatosLimpios[[#This Row],[Number of Affected Users]]="six hundred",600,VALUE(DatosLimpios[[#This Row],[Number of Affected Users]]))</f>
        <v>1579</v>
      </c>
      <c r="Q2209" s="2">
        <f>IF(DatosLimpios[[#This Row],[Number of Affected Users]]="six hundred",600,VALUE(DatosLimpios[[#This Row],[Number of Affected Users]]))</f>
        <v>1579</v>
      </c>
      <c r="R2209" s="11">
        <f>DatosLimpios[[#This Row],[Perdida economica UNK]] /DatosLimpios[[#This Row],[Nº de Usuarios Afectados]]</f>
        <v>5554.7815072830908</v>
      </c>
      <c r="S2209" s="11" t="str">
        <f>IF(DatosLimpios[[#This Row],[Perdida $ por Usuario]]&gt;100, "Grave",IF(DatosLimpios[[#This Row],[Perdida $ por Usuario]]&gt;40, "Moderada","Leve"))</f>
        <v>Grave</v>
      </c>
      <c r="T2209" s="1" t="str">
        <f t="shared" si="34"/>
        <v>Unknown</v>
      </c>
      <c r="U2209" s="3" t="s">
        <v>15</v>
      </c>
      <c r="V2209" s="3" t="s">
        <v>37</v>
      </c>
      <c r="W2209" s="2">
        <v>55</v>
      </c>
      <c r="X2209" s="2" t="str">
        <f>IF(DatosLimpios[[#This Row],[Incident Resolution Time (in Hours)]]&gt;50,"Tardia",IF(DatosLimpios[[#This Row],[Incident Resolution Time (in Hours)]]&gt;20,"Media","Rapida" ))</f>
        <v>Tardia</v>
      </c>
    </row>
    <row r="2210" spans="1:24" x14ac:dyDescent="0.25">
      <c r="A2210" s="2">
        <v>2224</v>
      </c>
      <c r="B2210" s="3" t="s">
        <v>32</v>
      </c>
      <c r="C22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10" s="1" t="str">
        <f>IFERROR(VLOOKUP(DatosLimpios[[#This Row],[Paises]], TablaRegiones[],2,FALSE), "Otra")</f>
        <v>Europa</v>
      </c>
      <c r="E2210" s="2">
        <v>2023</v>
      </c>
      <c r="F2210" s="3" t="s">
        <v>39</v>
      </c>
      <c r="G2210" s="2">
        <f xml:space="preserve"> 2025 -DatosLimpios[[#This Row],[Year]]</f>
        <v>2</v>
      </c>
      <c r="H2210" s="1" t="str">
        <f>IF(TRIM(DatosLimpios[[#This Row],[Attack Type]])="","Unknown",PROPER(TRIM(LOWER(DatosLimpios[[#This Row],[Attack Type]]))))</f>
        <v>Ddos</v>
      </c>
      <c r="I2210" s="3" t="s">
        <v>23</v>
      </c>
      <c r="J221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10" s="11">
        <v>9372</v>
      </c>
      <c r="L2210" s="11">
        <f>IF(DatosLimpios[[#This Row],[Financial Loss (in Million $) ]]="",0,ABS(DatosLimpios[[#This Row],[Financial Loss (in Million $) ]]))*1000</f>
        <v>9372000</v>
      </c>
      <c r="M2210" s="11" t="str">
        <f>IF(DatosLimpios[[#This Row],[Perdida economica UNK]]&gt;4000000,"Alta", IF(DatosLimpios[[#This Row],[Perdida economica UNK]]&gt;100000,"Media", "Baja"))</f>
        <v>Alta</v>
      </c>
      <c r="N2210" s="18" t="s">
        <v>2258</v>
      </c>
      <c r="O2210" s="3" t="s">
        <v>33</v>
      </c>
      <c r="P2210" s="2">
        <f>IF(DatosLimpios[[#This Row],[Number of Affected Users]]="six hundred",600,VALUE(DatosLimpios[[#This Row],[Number of Affected Users]]))</f>
        <v>828721</v>
      </c>
      <c r="Q2210" s="2">
        <f>IF(DatosLimpios[[#This Row],[Number of Affected Users]]="six hundred",600,VALUE(DatosLimpios[[#This Row],[Number of Affected Users]]))</f>
        <v>828721</v>
      </c>
      <c r="R2210" s="11">
        <f>DatosLimpios[[#This Row],[Perdida economica UNK]] /DatosLimpios[[#This Row],[Nº de Usuarios Afectados]]</f>
        <v>11.308993014536858</v>
      </c>
      <c r="S2210" s="11" t="str">
        <f>IF(DatosLimpios[[#This Row],[Perdida $ por Usuario]]&gt;100, "Grave",IF(DatosLimpios[[#This Row],[Perdida $ por Usuario]]&gt;40, "Moderada","Leve"))</f>
        <v>Leve</v>
      </c>
      <c r="T2210" s="1" t="str">
        <f t="shared" si="34"/>
        <v>Insider</v>
      </c>
      <c r="U2210" s="3" t="s">
        <v>25</v>
      </c>
      <c r="V2210" s="3" t="s">
        <v>57</v>
      </c>
      <c r="W2210" s="2">
        <v>21</v>
      </c>
      <c r="X2210" s="2" t="str">
        <f>IF(DatosLimpios[[#This Row],[Incident Resolution Time (in Hours)]]&gt;50,"Tardia",IF(DatosLimpios[[#This Row],[Incident Resolution Time (in Hours)]]&gt;20,"Media","Rapida" ))</f>
        <v>Media</v>
      </c>
    </row>
    <row r="2211" spans="1:24" x14ac:dyDescent="0.25">
      <c r="A2211" s="2">
        <v>2225</v>
      </c>
      <c r="B2211" s="3" t="s">
        <v>32</v>
      </c>
      <c r="C22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11" s="1" t="str">
        <f>IFERROR(VLOOKUP(DatosLimpios[[#This Row],[Paises]], TablaRegiones[],2,FALSE), "Otra")</f>
        <v>Europa</v>
      </c>
      <c r="E2211" s="2">
        <v>2017</v>
      </c>
      <c r="F2211" s="3" t="s">
        <v>63</v>
      </c>
      <c r="G2211" s="2">
        <f xml:space="preserve"> 2025 -DatosLimpios[[#This Row],[Year]]</f>
        <v>8</v>
      </c>
      <c r="H2211" s="1" t="str">
        <f>IF(TRIM(DatosLimpios[[#This Row],[Attack Type]])="","Unknown",PROPER(TRIM(LOWER(DatosLimpios[[#This Row],[Attack Type]]))))</f>
        <v>Malware</v>
      </c>
      <c r="I2211" s="3" t="s">
        <v>69</v>
      </c>
      <c r="J221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11" s="11">
        <v>6779</v>
      </c>
      <c r="L2211" s="11">
        <f>IF(DatosLimpios[[#This Row],[Financial Loss (in Million $) ]]="",0,ABS(DatosLimpios[[#This Row],[Financial Loss (in Million $) ]]))*1000</f>
        <v>6779000</v>
      </c>
      <c r="M2211" s="11" t="str">
        <f>IF(DatosLimpios[[#This Row],[Perdida economica UNK]]&gt;4000000,"Alta", IF(DatosLimpios[[#This Row],[Perdida economica UNK]]&gt;100000,"Media", "Baja"))</f>
        <v>Alta</v>
      </c>
      <c r="N2211" s="18" t="s">
        <v>2259</v>
      </c>
      <c r="O2211" s="3" t="s">
        <v>14</v>
      </c>
      <c r="P2211" s="2">
        <f>IF(DatosLimpios[[#This Row],[Number of Affected Users]]="six hundred",600,VALUE(DatosLimpios[[#This Row],[Number of Affected Users]]))</f>
        <v>239402</v>
      </c>
      <c r="Q2211" s="2">
        <f>IF(DatosLimpios[[#This Row],[Number of Affected Users]]="six hundred",600,VALUE(DatosLimpios[[#This Row],[Number of Affected Users]]))</f>
        <v>239402</v>
      </c>
      <c r="R2211" s="11">
        <f>DatosLimpios[[#This Row],[Perdida economica UNK]] /DatosLimpios[[#This Row],[Nº de Usuarios Afectados]]</f>
        <v>28.316388334266215</v>
      </c>
      <c r="S2211" s="11" t="str">
        <f>IF(DatosLimpios[[#This Row],[Perdida $ por Usuario]]&gt;100, "Grave",IF(DatosLimpios[[#This Row],[Perdida $ por Usuario]]&gt;40, "Moderada","Leve"))</f>
        <v>Leve</v>
      </c>
      <c r="T2211" s="1" t="str">
        <f t="shared" si="34"/>
        <v>Hacker Group</v>
      </c>
      <c r="U2211" s="3" t="s">
        <v>52</v>
      </c>
      <c r="V2211" s="3" t="s">
        <v>16</v>
      </c>
      <c r="W2211" s="2">
        <v>17</v>
      </c>
      <c r="X2211" s="2" t="str">
        <f>IF(DatosLimpios[[#This Row],[Incident Resolution Time (in Hours)]]&gt;50,"Tardia",IF(DatosLimpios[[#This Row],[Incident Resolution Time (in Hours)]]&gt;20,"Media","Rapida" ))</f>
        <v>Rapida</v>
      </c>
    </row>
    <row r="2212" spans="1:24" x14ac:dyDescent="0.25">
      <c r="A2212" s="2">
        <v>2226</v>
      </c>
      <c r="B2212" s="3" t="s">
        <v>60</v>
      </c>
      <c r="C22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212" s="1" t="str">
        <f>IFERROR(VLOOKUP(DatosLimpios[[#This Row],[Paises]], TablaRegiones[],2,FALSE), "Otra")</f>
        <v>Asia</v>
      </c>
      <c r="E2212" s="2">
        <v>2024</v>
      </c>
      <c r="F2212" s="3" t="s">
        <v>39</v>
      </c>
      <c r="G2212" s="2">
        <f xml:space="preserve"> 2025 -DatosLimpios[[#This Row],[Year]]</f>
        <v>1</v>
      </c>
      <c r="H2212" s="1" t="str">
        <f>IF(TRIM(DatosLimpios[[#This Row],[Attack Type]])="","Unknown",PROPER(TRIM(LOWER(DatosLimpios[[#This Row],[Attack Type]]))))</f>
        <v>Ddos</v>
      </c>
      <c r="I2212" s="3" t="s">
        <v>12</v>
      </c>
      <c r="J221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12" s="11">
        <v>544</v>
      </c>
      <c r="L2212" s="11">
        <f>IF(DatosLimpios[[#This Row],[Financial Loss (in Million $) ]]="",0,ABS(DatosLimpios[[#This Row],[Financial Loss (in Million $) ]]))*1000</f>
        <v>544000</v>
      </c>
      <c r="M2212" s="11" t="str">
        <f>IF(DatosLimpios[[#This Row],[Perdida economica UNK]]&gt;4000000,"Alta", IF(DatosLimpios[[#This Row],[Perdida economica UNK]]&gt;100000,"Media", "Baja"))</f>
        <v>Media</v>
      </c>
      <c r="N2212" s="18" t="s">
        <v>2260</v>
      </c>
      <c r="O2212" s="3" t="s">
        <v>33</v>
      </c>
      <c r="P2212" s="2">
        <f>IF(DatosLimpios[[#This Row],[Number of Affected Users]]="six hundred",600,VALUE(DatosLimpios[[#This Row],[Number of Affected Users]]))</f>
        <v>891298</v>
      </c>
      <c r="Q2212" s="2">
        <f>IF(DatosLimpios[[#This Row],[Number of Affected Users]]="six hundred",600,VALUE(DatosLimpios[[#This Row],[Number of Affected Users]]))</f>
        <v>891298</v>
      </c>
      <c r="R2212" s="11">
        <f>DatosLimpios[[#This Row],[Perdida economica UNK]] /DatosLimpios[[#This Row],[Nº de Usuarios Afectados]]</f>
        <v>0.61034581026772194</v>
      </c>
      <c r="S2212" s="11" t="str">
        <f>IF(DatosLimpios[[#This Row],[Perdida $ por Usuario]]&gt;100, "Grave",IF(DatosLimpios[[#This Row],[Perdida $ por Usuario]]&gt;40, "Moderada","Leve"))</f>
        <v>Leve</v>
      </c>
      <c r="T2212" s="1" t="str">
        <f t="shared" si="34"/>
        <v>Insider</v>
      </c>
      <c r="U2212" s="3" t="s">
        <v>34</v>
      </c>
      <c r="V2212" s="3" t="s">
        <v>31</v>
      </c>
      <c r="W2212" s="2">
        <v>60</v>
      </c>
      <c r="X2212" s="2" t="str">
        <f>IF(DatosLimpios[[#This Row],[Incident Resolution Time (in Hours)]]&gt;50,"Tardia",IF(DatosLimpios[[#This Row],[Incident Resolution Time (in Hours)]]&gt;20,"Media","Rapida" ))</f>
        <v>Tardia</v>
      </c>
    </row>
    <row r="2213" spans="1:24" x14ac:dyDescent="0.25">
      <c r="A2213" s="2">
        <v>2227</v>
      </c>
      <c r="B2213" s="3" t="s">
        <v>58</v>
      </c>
      <c r="C22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213" s="1" t="str">
        <f>IFERROR(VLOOKUP(DatosLimpios[[#This Row],[Paises]], TablaRegiones[],2,FALSE), "Otra")</f>
        <v>Oceanía</v>
      </c>
      <c r="E2213" s="2">
        <v>2024</v>
      </c>
      <c r="F2213" s="3" t="s">
        <v>22</v>
      </c>
      <c r="G2213" s="2">
        <f xml:space="preserve"> 2025 -DatosLimpios[[#This Row],[Year]]</f>
        <v>1</v>
      </c>
      <c r="H2213" s="1" t="str">
        <f>IF(TRIM(DatosLimpios[[#This Row],[Attack Type]])="","Unknown",PROPER(TRIM(LOWER(DatosLimpios[[#This Row],[Attack Type]]))))</f>
        <v>Man-In-The-Middle</v>
      </c>
      <c r="I2213" s="3" t="s">
        <v>12</v>
      </c>
      <c r="J221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13" s="11">
        <v>8652</v>
      </c>
      <c r="L2213" s="11">
        <f>IF(DatosLimpios[[#This Row],[Financial Loss (in Million $) ]]="",0,ABS(DatosLimpios[[#This Row],[Financial Loss (in Million $) ]]))*1000</f>
        <v>8652000</v>
      </c>
      <c r="M2213" s="11" t="str">
        <f>IF(DatosLimpios[[#This Row],[Perdida economica UNK]]&gt;4000000,"Alta", IF(DatosLimpios[[#This Row],[Perdida economica UNK]]&gt;100000,"Media", "Baja"))</f>
        <v>Alta</v>
      </c>
      <c r="N2213" s="18" t="s">
        <v>2261</v>
      </c>
      <c r="O2213" s="3" t="s">
        <v>33</v>
      </c>
      <c r="P2213" s="2">
        <f>IF(DatosLimpios[[#This Row],[Number of Affected Users]]="six hundred",600,VALUE(DatosLimpios[[#This Row],[Number of Affected Users]]))</f>
        <v>915463</v>
      </c>
      <c r="Q2213" s="2">
        <f>IF(DatosLimpios[[#This Row],[Number of Affected Users]]="six hundred",600,VALUE(DatosLimpios[[#This Row],[Number of Affected Users]]))</f>
        <v>915463</v>
      </c>
      <c r="R2213" s="11">
        <f>DatosLimpios[[#This Row],[Perdida economica UNK]] /DatosLimpios[[#This Row],[Nº de Usuarios Afectados]]</f>
        <v>9.4509554181873003</v>
      </c>
      <c r="S2213" s="11" t="str">
        <f>IF(DatosLimpios[[#This Row],[Perdida $ por Usuario]]&gt;100, "Grave",IF(DatosLimpios[[#This Row],[Perdida $ por Usuario]]&gt;40, "Moderada","Leve"))</f>
        <v>Leve</v>
      </c>
      <c r="T2213" s="1" t="str">
        <f t="shared" si="34"/>
        <v>Insider</v>
      </c>
      <c r="U2213" s="3" t="s">
        <v>25</v>
      </c>
      <c r="V2213" s="3" t="s">
        <v>37</v>
      </c>
      <c r="W2213" s="2">
        <v>2</v>
      </c>
      <c r="X2213" s="2" t="str">
        <f>IF(DatosLimpios[[#This Row],[Incident Resolution Time (in Hours)]]&gt;50,"Tardia",IF(DatosLimpios[[#This Row],[Incident Resolution Time (in Hours)]]&gt;20,"Media","Rapida" ))</f>
        <v>Rapida</v>
      </c>
    </row>
    <row r="2214" spans="1:24" x14ac:dyDescent="0.25">
      <c r="A2214" s="2">
        <v>2228</v>
      </c>
      <c r="B2214" s="3" t="s">
        <v>45</v>
      </c>
      <c r="C22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14" s="1" t="str">
        <f>IFERROR(VLOOKUP(DatosLimpios[[#This Row],[Paises]], TablaRegiones[],2,FALSE), "Otra")</f>
        <v>Asia</v>
      </c>
      <c r="E2214" s="2">
        <v>2018</v>
      </c>
      <c r="F2214" s="3" t="s">
        <v>63</v>
      </c>
      <c r="G2214" s="2">
        <f xml:space="preserve"> 2025 -DatosLimpios[[#This Row],[Year]]</f>
        <v>7</v>
      </c>
      <c r="H2214" s="1" t="str">
        <f>IF(TRIM(DatosLimpios[[#This Row],[Attack Type]])="","Unknown",PROPER(TRIM(LOWER(DatosLimpios[[#This Row],[Attack Type]]))))</f>
        <v>Malware</v>
      </c>
      <c r="I2214" s="3" t="s">
        <v>12</v>
      </c>
      <c r="J221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14" s="11">
        <v>9909</v>
      </c>
      <c r="L2214" s="11">
        <f>IF(DatosLimpios[[#This Row],[Financial Loss (in Million $) ]]="",0,ABS(DatosLimpios[[#This Row],[Financial Loss (in Million $) ]]))*1000</f>
        <v>9909000</v>
      </c>
      <c r="M2214" s="11" t="str">
        <f>IF(DatosLimpios[[#This Row],[Perdida economica UNK]]&gt;4000000,"Alta", IF(DatosLimpios[[#This Row],[Perdida economica UNK]]&gt;100000,"Media", "Baja"))</f>
        <v>Alta</v>
      </c>
      <c r="N2214" s="18" t="s">
        <v>2262</v>
      </c>
      <c r="O2214" s="3" t="s">
        <v>36</v>
      </c>
      <c r="P2214" s="2">
        <f>IF(DatosLimpios[[#This Row],[Number of Affected Users]]="six hundred",600,VALUE(DatosLimpios[[#This Row],[Number of Affected Users]]))</f>
        <v>395264</v>
      </c>
      <c r="Q2214" s="2">
        <f>IF(DatosLimpios[[#This Row],[Number of Affected Users]]="six hundred",600,VALUE(DatosLimpios[[#This Row],[Number of Affected Users]]))</f>
        <v>395264</v>
      </c>
      <c r="R2214" s="11">
        <f>DatosLimpios[[#This Row],[Perdida economica UNK]] /DatosLimpios[[#This Row],[Nº de Usuarios Afectados]]</f>
        <v>25.069320757772022</v>
      </c>
      <c r="S2214" s="11" t="str">
        <f>IF(DatosLimpios[[#This Row],[Perdida $ por Usuario]]&gt;100, "Grave",IF(DatosLimpios[[#This Row],[Perdida $ por Usuario]]&gt;40, "Moderada","Leve"))</f>
        <v>Leve</v>
      </c>
      <c r="T2214" s="1" t="str">
        <f t="shared" si="34"/>
        <v>Unknown</v>
      </c>
      <c r="U2214" s="3" t="s">
        <v>25</v>
      </c>
      <c r="V2214" s="3" t="s">
        <v>37</v>
      </c>
      <c r="W2214" s="2">
        <v>5</v>
      </c>
      <c r="X2214" s="2" t="str">
        <f>IF(DatosLimpios[[#This Row],[Incident Resolution Time (in Hours)]]&gt;50,"Tardia",IF(DatosLimpios[[#This Row],[Incident Resolution Time (in Hours)]]&gt;20,"Media","Rapida" ))</f>
        <v>Rapida</v>
      </c>
    </row>
    <row r="2215" spans="1:24" x14ac:dyDescent="0.25">
      <c r="A2215" s="2">
        <v>2229</v>
      </c>
      <c r="B2215" s="3" t="s">
        <v>10</v>
      </c>
      <c r="C22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215" s="1" t="str">
        <f>IFERROR(VLOOKUP(DatosLimpios[[#This Row],[Paises]], TablaRegiones[],2,FALSE), "Otra")</f>
        <v>Asia</v>
      </c>
      <c r="E2215" s="2">
        <v>2015</v>
      </c>
      <c r="F2215" s="3" t="s">
        <v>22</v>
      </c>
      <c r="G2215" s="2">
        <f xml:space="preserve"> 2025 -DatosLimpios[[#This Row],[Year]]</f>
        <v>10</v>
      </c>
      <c r="H2215" s="1" t="str">
        <f>IF(TRIM(DatosLimpios[[#This Row],[Attack Type]])="","Unknown",PROPER(TRIM(LOWER(DatosLimpios[[#This Row],[Attack Type]]))))</f>
        <v>Man-In-The-Middle</v>
      </c>
      <c r="I2215" s="3" t="s">
        <v>47</v>
      </c>
      <c r="J221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215" s="11">
        <v>6613</v>
      </c>
      <c r="L2215" s="11">
        <f>IF(DatosLimpios[[#This Row],[Financial Loss (in Million $) ]]="",0,ABS(DatosLimpios[[#This Row],[Financial Loss (in Million $) ]]))*1000</f>
        <v>6613000</v>
      </c>
      <c r="M2215" s="11" t="str">
        <f>IF(DatosLimpios[[#This Row],[Perdida economica UNK]]&gt;4000000,"Alta", IF(DatosLimpios[[#This Row],[Perdida economica UNK]]&gt;100000,"Media", "Baja"))</f>
        <v>Alta</v>
      </c>
      <c r="N2215" s="18" t="s">
        <v>2263</v>
      </c>
      <c r="O2215" s="3" t="s">
        <v>14</v>
      </c>
      <c r="P2215" s="2">
        <f>IF(DatosLimpios[[#This Row],[Number of Affected Users]]="six hundred",600,VALUE(DatosLimpios[[#This Row],[Number of Affected Users]]))</f>
        <v>946668</v>
      </c>
      <c r="Q2215" s="2">
        <f>IF(DatosLimpios[[#This Row],[Number of Affected Users]]="six hundred",600,VALUE(DatosLimpios[[#This Row],[Number of Affected Users]]))</f>
        <v>946668</v>
      </c>
      <c r="R2215" s="11">
        <f>DatosLimpios[[#This Row],[Perdida economica UNK]] /DatosLimpios[[#This Row],[Nº de Usuarios Afectados]]</f>
        <v>6.9855535414738856</v>
      </c>
      <c r="S2215" s="11" t="str">
        <f>IF(DatosLimpios[[#This Row],[Perdida $ por Usuario]]&gt;100, "Grave",IF(DatosLimpios[[#This Row],[Perdida $ por Usuario]]&gt;40, "Moderada","Leve"))</f>
        <v>Leve</v>
      </c>
      <c r="T2215" s="1" t="str">
        <f t="shared" si="34"/>
        <v>Hacker Group</v>
      </c>
      <c r="U2215" s="3" t="s">
        <v>15</v>
      </c>
      <c r="V2215" s="3" t="s">
        <v>57</v>
      </c>
      <c r="W2215" s="2">
        <v>67</v>
      </c>
      <c r="X2215" s="2" t="str">
        <f>IF(DatosLimpios[[#This Row],[Incident Resolution Time (in Hours)]]&gt;50,"Tardia",IF(DatosLimpios[[#This Row],[Incident Resolution Time (in Hours)]]&gt;20,"Media","Rapida" ))</f>
        <v>Tardia</v>
      </c>
    </row>
    <row r="2216" spans="1:24" x14ac:dyDescent="0.25">
      <c r="A2216" s="2">
        <v>2230</v>
      </c>
      <c r="B2216" s="3" t="s">
        <v>87</v>
      </c>
      <c r="C22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16" s="1" t="str">
        <f>IFERROR(VLOOKUP(DatosLimpios[[#This Row],[Paises]], TablaRegiones[],2,FALSE), "Otra")</f>
        <v>América</v>
      </c>
      <c r="E2216" s="2">
        <v>2023</v>
      </c>
      <c r="F2216" s="3" t="s">
        <v>63</v>
      </c>
      <c r="G2216" s="2">
        <f xml:space="preserve"> 2025 -DatosLimpios[[#This Row],[Year]]</f>
        <v>2</v>
      </c>
      <c r="H2216" s="1" t="str">
        <f>IF(TRIM(DatosLimpios[[#This Row],[Attack Type]])="","Unknown",PROPER(TRIM(LOWER(DatosLimpios[[#This Row],[Attack Type]]))))</f>
        <v>Malware</v>
      </c>
      <c r="I2216" s="3" t="s">
        <v>23</v>
      </c>
      <c r="J221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16" s="11">
        <v>5254</v>
      </c>
      <c r="L2216" s="11">
        <f>IF(DatosLimpios[[#This Row],[Financial Loss (in Million $) ]]="",0,ABS(DatosLimpios[[#This Row],[Financial Loss (in Million $) ]]))*1000</f>
        <v>5254000</v>
      </c>
      <c r="M2216" s="11" t="str">
        <f>IF(DatosLimpios[[#This Row],[Perdida economica UNK]]&gt;4000000,"Alta", IF(DatosLimpios[[#This Row],[Perdida economica UNK]]&gt;100000,"Media", "Baja"))</f>
        <v>Alta</v>
      </c>
      <c r="N2216" s="18" t="s">
        <v>2264</v>
      </c>
      <c r="O2216" s="3" t="s">
        <v>33</v>
      </c>
      <c r="P2216" s="2">
        <f>IF(DatosLimpios[[#This Row],[Number of Affected Users]]="six hundred",600,VALUE(DatosLimpios[[#This Row],[Number of Affected Users]]))</f>
        <v>201017</v>
      </c>
      <c r="Q2216" s="2">
        <f>IF(DatosLimpios[[#This Row],[Number of Affected Users]]="six hundred",600,VALUE(DatosLimpios[[#This Row],[Number of Affected Users]]))</f>
        <v>201017</v>
      </c>
      <c r="R2216" s="11">
        <f>DatosLimpios[[#This Row],[Perdida economica UNK]] /DatosLimpios[[#This Row],[Nº de Usuarios Afectados]]</f>
        <v>26.137092882691515</v>
      </c>
      <c r="S2216" s="11" t="str">
        <f>IF(DatosLimpios[[#This Row],[Perdida $ por Usuario]]&gt;100, "Grave",IF(DatosLimpios[[#This Row],[Perdida $ por Usuario]]&gt;40, "Moderada","Leve"))</f>
        <v>Leve</v>
      </c>
      <c r="T2216" s="1" t="str">
        <f t="shared" si="34"/>
        <v>Insider</v>
      </c>
      <c r="U2216" s="3" t="s">
        <v>15</v>
      </c>
      <c r="V2216" s="3" t="s">
        <v>57</v>
      </c>
      <c r="W2216" s="2">
        <v>17</v>
      </c>
      <c r="X2216" s="2" t="str">
        <f>IF(DatosLimpios[[#This Row],[Incident Resolution Time (in Hours)]]&gt;50,"Tardia",IF(DatosLimpios[[#This Row],[Incident Resolution Time (in Hours)]]&gt;20,"Media","Rapida" ))</f>
        <v>Rapida</v>
      </c>
    </row>
    <row r="2217" spans="1:24" x14ac:dyDescent="0.25">
      <c r="A2217" s="2">
        <v>2231</v>
      </c>
      <c r="B2217" s="3" t="s">
        <v>32</v>
      </c>
      <c r="C22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17" s="1" t="str">
        <f>IFERROR(VLOOKUP(DatosLimpios[[#This Row],[Paises]], TablaRegiones[],2,FALSE), "Otra")</f>
        <v>Europa</v>
      </c>
      <c r="E2217" s="2">
        <v>2022</v>
      </c>
      <c r="F2217" s="3" t="s">
        <v>42</v>
      </c>
      <c r="G2217" s="2">
        <f xml:space="preserve"> 2025 -DatosLimpios[[#This Row],[Year]]</f>
        <v>3</v>
      </c>
      <c r="H2217" s="1" t="str">
        <f>IF(TRIM(DatosLimpios[[#This Row],[Attack Type]])="","Unknown",PROPER(TRIM(LOWER(DatosLimpios[[#This Row],[Attack Type]]))))</f>
        <v>Sql Injection</v>
      </c>
      <c r="I2217" s="3" t="s">
        <v>23</v>
      </c>
      <c r="J221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17" s="11">
        <v>480</v>
      </c>
      <c r="L2217" s="11">
        <f>IF(DatosLimpios[[#This Row],[Financial Loss (in Million $) ]]="",0,ABS(DatosLimpios[[#This Row],[Financial Loss (in Million $) ]]))*1000</f>
        <v>480000</v>
      </c>
      <c r="M2217" s="11" t="str">
        <f>IF(DatosLimpios[[#This Row],[Perdida economica UNK]]&gt;4000000,"Alta", IF(DatosLimpios[[#This Row],[Perdida economica UNK]]&gt;100000,"Media", "Baja"))</f>
        <v>Media</v>
      </c>
      <c r="N2217" s="18" t="s">
        <v>2265</v>
      </c>
      <c r="O2217" s="3" t="s">
        <v>33</v>
      </c>
      <c r="P2217" s="2">
        <f>IF(DatosLimpios[[#This Row],[Number of Affected Users]]="six hundred",600,VALUE(DatosLimpios[[#This Row],[Number of Affected Users]]))</f>
        <v>876383</v>
      </c>
      <c r="Q2217" s="2">
        <f>IF(DatosLimpios[[#This Row],[Number of Affected Users]]="six hundred",600,VALUE(DatosLimpios[[#This Row],[Number of Affected Users]]))</f>
        <v>876383</v>
      </c>
      <c r="R2217" s="11">
        <f>DatosLimpios[[#This Row],[Perdida economica UNK]] /DatosLimpios[[#This Row],[Nº de Usuarios Afectados]]</f>
        <v>0.54770574052668752</v>
      </c>
      <c r="S2217" s="11" t="str">
        <f>IF(DatosLimpios[[#This Row],[Perdida $ por Usuario]]&gt;100, "Grave",IF(DatosLimpios[[#This Row],[Perdida $ por Usuario]]&gt;40, "Moderada","Leve"))</f>
        <v>Leve</v>
      </c>
      <c r="T2217" s="1" t="str">
        <f t="shared" si="34"/>
        <v>Insider</v>
      </c>
      <c r="U2217" s="3" t="s">
        <v>52</v>
      </c>
      <c r="V2217" s="3" t="s">
        <v>57</v>
      </c>
      <c r="W2217" s="2">
        <v>72</v>
      </c>
      <c r="X2217" s="2" t="str">
        <f>IF(DatosLimpios[[#This Row],[Incident Resolution Time (in Hours)]]&gt;50,"Tardia",IF(DatosLimpios[[#This Row],[Incident Resolution Time (in Hours)]]&gt;20,"Media","Rapida" ))</f>
        <v>Tardia</v>
      </c>
    </row>
    <row r="2218" spans="1:24" x14ac:dyDescent="0.25">
      <c r="A2218" s="2">
        <v>2232</v>
      </c>
      <c r="B2218" s="3" t="s">
        <v>58</v>
      </c>
      <c r="C22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218" s="1" t="str">
        <f>IFERROR(VLOOKUP(DatosLimpios[[#This Row],[Paises]], TablaRegiones[],2,FALSE), "Otra")</f>
        <v>Oceanía</v>
      </c>
      <c r="E2218" s="2">
        <v>2022</v>
      </c>
      <c r="F2218" s="3" t="s">
        <v>17</v>
      </c>
      <c r="G2218" s="2">
        <f xml:space="preserve"> 2025 -DatosLimpios[[#This Row],[Year]]</f>
        <v>3</v>
      </c>
      <c r="H2218" s="1" t="str">
        <f>IF(TRIM(DatosLimpios[[#This Row],[Attack Type]])="","Unknown",PROPER(TRIM(LOWER(DatosLimpios[[#This Row],[Attack Type]]))))</f>
        <v>Ransomware</v>
      </c>
      <c r="I2218" s="3" t="s">
        <v>69</v>
      </c>
      <c r="J221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18" s="11">
        <v>1084</v>
      </c>
      <c r="L2218" s="11">
        <f>IF(DatosLimpios[[#This Row],[Financial Loss (in Million $) ]]="",0,ABS(DatosLimpios[[#This Row],[Financial Loss (in Million $) ]]))*1000</f>
        <v>1084000</v>
      </c>
      <c r="M2218" s="11" t="str">
        <f>IF(DatosLimpios[[#This Row],[Perdida economica UNK]]&gt;4000000,"Alta", IF(DatosLimpios[[#This Row],[Perdida economica UNK]]&gt;100000,"Media", "Baja"))</f>
        <v>Media</v>
      </c>
      <c r="N2218" s="18" t="s">
        <v>2266</v>
      </c>
      <c r="O2218" s="3" t="s">
        <v>33</v>
      </c>
      <c r="P2218" s="2">
        <f>IF(DatosLimpios[[#This Row],[Number of Affected Users]]="six hundred",600,VALUE(DatosLimpios[[#This Row],[Number of Affected Users]]))</f>
        <v>564944</v>
      </c>
      <c r="Q2218" s="2">
        <f>IF(DatosLimpios[[#This Row],[Number of Affected Users]]="six hundred",600,VALUE(DatosLimpios[[#This Row],[Number of Affected Users]]))</f>
        <v>564944</v>
      </c>
      <c r="R2218" s="11">
        <f>DatosLimpios[[#This Row],[Perdida economica UNK]] /DatosLimpios[[#This Row],[Nº de Usuarios Afectados]]</f>
        <v>1.9187742501911693</v>
      </c>
      <c r="S2218" s="11" t="str">
        <f>IF(DatosLimpios[[#This Row],[Perdida $ por Usuario]]&gt;100, "Grave",IF(DatosLimpios[[#This Row],[Perdida $ por Usuario]]&gt;40, "Moderada","Leve"))</f>
        <v>Leve</v>
      </c>
      <c r="T2218" s="1" t="str">
        <f t="shared" si="34"/>
        <v>Insider</v>
      </c>
      <c r="U2218" s="3" t="s">
        <v>34</v>
      </c>
      <c r="V2218" s="3" t="s">
        <v>37</v>
      </c>
      <c r="W2218" s="2">
        <v>58</v>
      </c>
      <c r="X2218" s="2" t="str">
        <f>IF(DatosLimpios[[#This Row],[Incident Resolution Time (in Hours)]]&gt;50,"Tardia",IF(DatosLimpios[[#This Row],[Incident Resolution Time (in Hours)]]&gt;20,"Media","Rapida" ))</f>
        <v>Tardia</v>
      </c>
    </row>
    <row r="2219" spans="1:24" x14ac:dyDescent="0.25">
      <c r="A2219" s="2">
        <v>2233</v>
      </c>
      <c r="B2219" s="3" t="s">
        <v>60</v>
      </c>
      <c r="C22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219" s="1" t="str">
        <f>IFERROR(VLOOKUP(DatosLimpios[[#This Row],[Paises]], TablaRegiones[],2,FALSE), "Otra")</f>
        <v>Asia</v>
      </c>
      <c r="E2219" s="2">
        <v>2023</v>
      </c>
      <c r="F2219" s="3" t="s">
        <v>63</v>
      </c>
      <c r="G2219" s="2">
        <f xml:space="preserve"> 2025 -DatosLimpios[[#This Row],[Year]]</f>
        <v>2</v>
      </c>
      <c r="H2219" s="1" t="str">
        <f>IF(TRIM(DatosLimpios[[#This Row],[Attack Type]])="","Unknown",PROPER(TRIM(LOWER(DatosLimpios[[#This Row],[Attack Type]]))))</f>
        <v>Malware</v>
      </c>
      <c r="I2219" s="3" t="s">
        <v>23</v>
      </c>
      <c r="J221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19" s="11">
        <v>635</v>
      </c>
      <c r="L2219" s="11">
        <f>IF(DatosLimpios[[#This Row],[Financial Loss (in Million $) ]]="",0,ABS(DatosLimpios[[#This Row],[Financial Loss (in Million $) ]]))*1000</f>
        <v>635000</v>
      </c>
      <c r="M2219" s="11" t="str">
        <f>IF(DatosLimpios[[#This Row],[Perdida economica UNK]]&gt;4000000,"Alta", IF(DatosLimpios[[#This Row],[Perdida economica UNK]]&gt;100000,"Media", "Baja"))</f>
        <v>Media</v>
      </c>
      <c r="N2219" s="18" t="s">
        <v>2267</v>
      </c>
      <c r="O2219" s="3" t="s">
        <v>29</v>
      </c>
      <c r="P2219" s="2">
        <f>IF(DatosLimpios[[#This Row],[Number of Affected Users]]="six hundred",600,VALUE(DatosLimpios[[#This Row],[Number of Affected Users]]))</f>
        <v>259573</v>
      </c>
      <c r="Q2219" s="2">
        <f>IF(DatosLimpios[[#This Row],[Number of Affected Users]]="six hundred",600,VALUE(DatosLimpios[[#This Row],[Number of Affected Users]]))</f>
        <v>259573</v>
      </c>
      <c r="R2219" s="11">
        <f>DatosLimpios[[#This Row],[Perdida economica UNK]] /DatosLimpios[[#This Row],[Nº de Usuarios Afectados]]</f>
        <v>2.446325311184137</v>
      </c>
      <c r="S2219" s="11" t="str">
        <f>IF(DatosLimpios[[#This Row],[Perdida $ por Usuario]]&gt;100, "Grave",IF(DatosLimpios[[#This Row],[Perdida $ por Usuario]]&gt;40, "Moderada","Leve"))</f>
        <v>Leve</v>
      </c>
      <c r="T2219" s="1" t="str">
        <f t="shared" si="34"/>
        <v>Nation-state</v>
      </c>
      <c r="U2219" s="3" t="s">
        <v>52</v>
      </c>
      <c r="V2219" s="3" t="s">
        <v>49</v>
      </c>
      <c r="W2219" s="2">
        <v>68</v>
      </c>
      <c r="X2219" s="2" t="str">
        <f>IF(DatosLimpios[[#This Row],[Incident Resolution Time (in Hours)]]&gt;50,"Tardia",IF(DatosLimpios[[#This Row],[Incident Resolution Time (in Hours)]]&gt;20,"Media","Rapida" ))</f>
        <v>Tardia</v>
      </c>
    </row>
    <row r="2220" spans="1:24" x14ac:dyDescent="0.25">
      <c r="A2220" s="2">
        <v>2234</v>
      </c>
      <c r="B2220" s="3" t="s">
        <v>71</v>
      </c>
      <c r="C22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20" s="1" t="str">
        <f>IFERROR(VLOOKUP(DatosLimpios[[#This Row],[Paises]], TablaRegiones[],2,FALSE), "Otra")</f>
        <v>Asia</v>
      </c>
      <c r="E2220" s="2">
        <v>2020</v>
      </c>
      <c r="F2220" s="3" t="s">
        <v>39</v>
      </c>
      <c r="G2220" s="2">
        <f xml:space="preserve"> 2025 -DatosLimpios[[#This Row],[Year]]</f>
        <v>5</v>
      </c>
      <c r="H2220" s="1" t="str">
        <f>IF(TRIM(DatosLimpios[[#This Row],[Attack Type]])="","Unknown",PROPER(TRIM(LOWER(DatosLimpios[[#This Row],[Attack Type]]))))</f>
        <v>Ddos</v>
      </c>
      <c r="I2220" s="3" t="s">
        <v>12</v>
      </c>
      <c r="J222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20" s="11">
        <v>9983</v>
      </c>
      <c r="L2220" s="11">
        <f>IF(DatosLimpios[[#This Row],[Financial Loss (in Million $) ]]="",0,ABS(DatosLimpios[[#This Row],[Financial Loss (in Million $) ]]))*1000</f>
        <v>9983000</v>
      </c>
      <c r="M2220" s="11" t="str">
        <f>IF(DatosLimpios[[#This Row],[Perdida economica UNK]]&gt;4000000,"Alta", IF(DatosLimpios[[#This Row],[Perdida economica UNK]]&gt;100000,"Media", "Baja"))</f>
        <v>Alta</v>
      </c>
      <c r="N2220" s="18" t="s">
        <v>2268</v>
      </c>
      <c r="O2220" s="3" t="s">
        <v>29</v>
      </c>
      <c r="P2220" s="2">
        <f>IF(DatosLimpios[[#This Row],[Number of Affected Users]]="six hundred",600,VALUE(DatosLimpios[[#This Row],[Number of Affected Users]]))</f>
        <v>10859</v>
      </c>
      <c r="Q2220" s="2">
        <f>IF(DatosLimpios[[#This Row],[Number of Affected Users]]="six hundred",600,VALUE(DatosLimpios[[#This Row],[Number of Affected Users]]))</f>
        <v>10859</v>
      </c>
      <c r="R2220" s="11">
        <f>DatosLimpios[[#This Row],[Perdida economica UNK]] /DatosLimpios[[#This Row],[Nº de Usuarios Afectados]]</f>
        <v>919.32958835988586</v>
      </c>
      <c r="S2220" s="11" t="str">
        <f>IF(DatosLimpios[[#This Row],[Perdida $ por Usuario]]&gt;100, "Grave",IF(DatosLimpios[[#This Row],[Perdida $ por Usuario]]&gt;40, "Moderada","Leve"))</f>
        <v>Grave</v>
      </c>
      <c r="T2220" s="1" t="str">
        <f t="shared" si="34"/>
        <v>Nation-state</v>
      </c>
      <c r="U2220" s="3" t="s">
        <v>34</v>
      </c>
      <c r="V2220" s="3" t="s">
        <v>31</v>
      </c>
      <c r="W2220" s="2">
        <v>66</v>
      </c>
      <c r="X2220" s="2" t="str">
        <f>IF(DatosLimpios[[#This Row],[Incident Resolution Time (in Hours)]]&gt;50,"Tardia",IF(DatosLimpios[[#This Row],[Incident Resolution Time (in Hours)]]&gt;20,"Media","Rapida" ))</f>
        <v>Tardia</v>
      </c>
    </row>
    <row r="2221" spans="1:24" x14ac:dyDescent="0.25">
      <c r="A2221" s="2">
        <v>2235</v>
      </c>
      <c r="B2221" s="3" t="s">
        <v>60</v>
      </c>
      <c r="C22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221" s="1" t="str">
        <f>IFERROR(VLOOKUP(DatosLimpios[[#This Row],[Paises]], TablaRegiones[],2,FALSE), "Otra")</f>
        <v>Asia</v>
      </c>
      <c r="E2221" s="2">
        <v>2020</v>
      </c>
      <c r="F2221" s="3" t="s">
        <v>39</v>
      </c>
      <c r="G2221" s="2">
        <f xml:space="preserve"> 2025 -DatosLimpios[[#This Row],[Year]]</f>
        <v>5</v>
      </c>
      <c r="H2221" s="1" t="str">
        <f>IF(TRIM(DatosLimpios[[#This Row],[Attack Type]])="","Unknown",PROPER(TRIM(LOWER(DatosLimpios[[#This Row],[Attack Type]]))))</f>
        <v>Ddos</v>
      </c>
      <c r="I2221" s="3" t="s">
        <v>69</v>
      </c>
      <c r="J222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21" s="11">
        <v>4145</v>
      </c>
      <c r="L2221" s="11">
        <f>IF(DatosLimpios[[#This Row],[Financial Loss (in Million $) ]]="",0,ABS(DatosLimpios[[#This Row],[Financial Loss (in Million $) ]]))*1000</f>
        <v>4145000</v>
      </c>
      <c r="M2221" s="11" t="str">
        <f>IF(DatosLimpios[[#This Row],[Perdida economica UNK]]&gt;4000000,"Alta", IF(DatosLimpios[[#This Row],[Perdida economica UNK]]&gt;100000,"Media", "Baja"))</f>
        <v>Alta</v>
      </c>
      <c r="N2221" s="18" t="s">
        <v>2269</v>
      </c>
      <c r="O2221" s="3" t="s">
        <v>33</v>
      </c>
      <c r="P2221" s="2">
        <f>IF(DatosLimpios[[#This Row],[Number of Affected Users]]="six hundred",600,VALUE(DatosLimpios[[#This Row],[Number of Affected Users]]))</f>
        <v>496378</v>
      </c>
      <c r="Q2221" s="2">
        <f>IF(DatosLimpios[[#This Row],[Number of Affected Users]]="six hundred",600,VALUE(DatosLimpios[[#This Row],[Number of Affected Users]]))</f>
        <v>496378</v>
      </c>
      <c r="R2221" s="11">
        <f>DatosLimpios[[#This Row],[Perdida economica UNK]] /DatosLimpios[[#This Row],[Nº de Usuarios Afectados]]</f>
        <v>8.3504909564888052</v>
      </c>
      <c r="S2221" s="11" t="str">
        <f>IF(DatosLimpios[[#This Row],[Perdida $ por Usuario]]&gt;100, "Grave",IF(DatosLimpios[[#This Row],[Perdida $ por Usuario]]&gt;40, "Moderada","Leve"))</f>
        <v>Leve</v>
      </c>
      <c r="T2221" s="1" t="str">
        <f t="shared" si="34"/>
        <v>Insider</v>
      </c>
      <c r="U2221" s="3" t="s">
        <v>15</v>
      </c>
      <c r="V2221" s="3" t="s">
        <v>31</v>
      </c>
      <c r="W2221" s="2">
        <v>42</v>
      </c>
      <c r="X2221" s="2" t="str">
        <f>IF(DatosLimpios[[#This Row],[Incident Resolution Time (in Hours)]]&gt;50,"Tardia",IF(DatosLimpios[[#This Row],[Incident Resolution Time (in Hours)]]&gt;20,"Media","Rapida" ))</f>
        <v>Media</v>
      </c>
    </row>
    <row r="2222" spans="1:24" x14ac:dyDescent="0.25">
      <c r="A2222" s="2">
        <v>2236</v>
      </c>
      <c r="B2222" s="3" t="s">
        <v>26</v>
      </c>
      <c r="C22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22" s="1" t="str">
        <f>IFERROR(VLOOKUP(DatosLimpios[[#This Row],[Paises]], TablaRegiones[],2,FALSE), "Otra")</f>
        <v>Europa</v>
      </c>
      <c r="E2222" s="2">
        <v>2019</v>
      </c>
      <c r="F2222" s="3" t="s">
        <v>22</v>
      </c>
      <c r="G2222" s="2">
        <f xml:space="preserve"> 2025 -DatosLimpios[[#This Row],[Year]]</f>
        <v>6</v>
      </c>
      <c r="H2222" s="1" t="str">
        <f>IF(TRIM(DatosLimpios[[#This Row],[Attack Type]])="","Unknown",PROPER(TRIM(LOWER(DatosLimpios[[#This Row],[Attack Type]]))))</f>
        <v>Man-In-The-Middle</v>
      </c>
      <c r="I2222" s="3" t="s">
        <v>12</v>
      </c>
      <c r="J222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22" s="11">
        <v>2992</v>
      </c>
      <c r="L2222" s="11">
        <f>IF(DatosLimpios[[#This Row],[Financial Loss (in Million $) ]]="",0,ABS(DatosLimpios[[#This Row],[Financial Loss (in Million $) ]]))*1000</f>
        <v>2992000</v>
      </c>
      <c r="M2222" s="11" t="str">
        <f>IF(DatosLimpios[[#This Row],[Perdida economica UNK]]&gt;4000000,"Alta", IF(DatosLimpios[[#This Row],[Perdida economica UNK]]&gt;100000,"Media", "Baja"))</f>
        <v>Media</v>
      </c>
      <c r="N2222" s="18" t="s">
        <v>2270</v>
      </c>
      <c r="O2222" s="3" t="s">
        <v>14</v>
      </c>
      <c r="P2222" s="2">
        <f>IF(DatosLimpios[[#This Row],[Number of Affected Users]]="six hundred",600,VALUE(DatosLimpios[[#This Row],[Number of Affected Users]]))</f>
        <v>937987</v>
      </c>
      <c r="Q2222" s="2">
        <f>IF(DatosLimpios[[#This Row],[Number of Affected Users]]="six hundred",600,VALUE(DatosLimpios[[#This Row],[Number of Affected Users]]))</f>
        <v>937987</v>
      </c>
      <c r="R2222" s="11">
        <f>DatosLimpios[[#This Row],[Perdida economica UNK]] /DatosLimpios[[#This Row],[Nº de Usuarios Afectados]]</f>
        <v>3.1898096668717155</v>
      </c>
      <c r="S2222" s="11" t="str">
        <f>IF(DatosLimpios[[#This Row],[Perdida $ por Usuario]]&gt;100, "Grave",IF(DatosLimpios[[#This Row],[Perdida $ por Usuario]]&gt;40, "Moderada","Leve"))</f>
        <v>Leve</v>
      </c>
      <c r="T2222" s="1" t="str">
        <f t="shared" si="34"/>
        <v>Hacker Group</v>
      </c>
      <c r="U2222" s="3" t="s">
        <v>25</v>
      </c>
      <c r="V2222" s="3" t="s">
        <v>16</v>
      </c>
      <c r="W2222" s="2">
        <v>45</v>
      </c>
      <c r="X2222" s="2" t="str">
        <f>IF(DatosLimpios[[#This Row],[Incident Resolution Time (in Hours)]]&gt;50,"Tardia",IF(DatosLimpios[[#This Row],[Incident Resolution Time (in Hours)]]&gt;20,"Media","Rapida" ))</f>
        <v>Media</v>
      </c>
    </row>
    <row r="2223" spans="1:24" x14ac:dyDescent="0.25">
      <c r="A2223" s="2">
        <v>2237</v>
      </c>
      <c r="B2223" s="3" t="s">
        <v>45</v>
      </c>
      <c r="C22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23" s="1" t="str">
        <f>IFERROR(VLOOKUP(DatosLimpios[[#This Row],[Paises]], TablaRegiones[],2,FALSE), "Otra")</f>
        <v>Asia</v>
      </c>
      <c r="E2223" s="2">
        <v>2023</v>
      </c>
      <c r="F2223" s="3" t="s">
        <v>17</v>
      </c>
      <c r="G2223" s="2">
        <f xml:space="preserve"> 2025 -DatosLimpios[[#This Row],[Year]]</f>
        <v>2</v>
      </c>
      <c r="H2223" s="1" t="str">
        <f>IF(TRIM(DatosLimpios[[#This Row],[Attack Type]])="","Unknown",PROPER(TRIM(LOWER(DatosLimpios[[#This Row],[Attack Type]]))))</f>
        <v>Ransomware</v>
      </c>
      <c r="I2223" s="3" t="s">
        <v>12</v>
      </c>
      <c r="J222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23" s="11">
        <v>932</v>
      </c>
      <c r="L2223" s="11">
        <f>IF(DatosLimpios[[#This Row],[Financial Loss (in Million $) ]]="",0,ABS(DatosLimpios[[#This Row],[Financial Loss (in Million $) ]]))*1000</f>
        <v>932000</v>
      </c>
      <c r="M2223" s="11" t="str">
        <f>IF(DatosLimpios[[#This Row],[Perdida economica UNK]]&gt;4000000,"Alta", IF(DatosLimpios[[#This Row],[Perdida economica UNK]]&gt;100000,"Media", "Baja"))</f>
        <v>Media</v>
      </c>
      <c r="N2223" s="18" t="s">
        <v>2271</v>
      </c>
      <c r="O2223" s="3" t="s">
        <v>14</v>
      </c>
      <c r="P2223" s="2">
        <f>IF(DatosLimpios[[#This Row],[Number of Affected Users]]="six hundred",600,VALUE(DatosLimpios[[#This Row],[Number of Affected Users]]))</f>
        <v>182887</v>
      </c>
      <c r="Q2223" s="2">
        <f>IF(DatosLimpios[[#This Row],[Number of Affected Users]]="six hundred",600,VALUE(DatosLimpios[[#This Row],[Number of Affected Users]]))</f>
        <v>182887</v>
      </c>
      <c r="R2223" s="11">
        <f>DatosLimpios[[#This Row],[Perdida economica UNK]] /DatosLimpios[[#This Row],[Nº de Usuarios Afectados]]</f>
        <v>5.096042911743317</v>
      </c>
      <c r="S2223" s="11" t="str">
        <f>IF(DatosLimpios[[#This Row],[Perdida $ por Usuario]]&gt;100, "Grave",IF(DatosLimpios[[#This Row],[Perdida $ por Usuario]]&gt;40, "Moderada","Leve"))</f>
        <v>Leve</v>
      </c>
      <c r="T2223" s="1" t="str">
        <f t="shared" si="34"/>
        <v>Hacker Group</v>
      </c>
      <c r="U2223" s="3" t="s">
        <v>15</v>
      </c>
      <c r="V2223" s="3" t="s">
        <v>49</v>
      </c>
      <c r="W2223" s="2">
        <v>51</v>
      </c>
      <c r="X2223" s="2" t="str">
        <f>IF(DatosLimpios[[#This Row],[Incident Resolution Time (in Hours)]]&gt;50,"Tardia",IF(DatosLimpios[[#This Row],[Incident Resolution Time (in Hours)]]&gt;20,"Media","Rapida" ))</f>
        <v>Tardia</v>
      </c>
    </row>
    <row r="2224" spans="1:24" x14ac:dyDescent="0.25">
      <c r="A2224" s="2">
        <v>2238</v>
      </c>
      <c r="B2224" s="3" t="s">
        <v>41</v>
      </c>
      <c r="C22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224" s="1" t="str">
        <f>IFERROR(VLOOKUP(DatosLimpios[[#This Row],[Paises]], TablaRegiones[],2,FALSE), "Otra")</f>
        <v>Europa</v>
      </c>
      <c r="E2224" s="2">
        <v>2017</v>
      </c>
      <c r="F2224" s="3" t="s">
        <v>22</v>
      </c>
      <c r="G2224" s="2">
        <f xml:space="preserve"> 2025 -DatosLimpios[[#This Row],[Year]]</f>
        <v>8</v>
      </c>
      <c r="H2224" s="1" t="str">
        <f>IF(TRIM(DatosLimpios[[#This Row],[Attack Type]])="","Unknown",PROPER(TRIM(LOWER(DatosLimpios[[#This Row],[Attack Type]]))))</f>
        <v>Man-In-The-Middle</v>
      </c>
      <c r="I2224" s="3" t="s">
        <v>47</v>
      </c>
      <c r="J222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224" s="11">
        <v>3443</v>
      </c>
      <c r="L2224" s="11">
        <f>IF(DatosLimpios[[#This Row],[Financial Loss (in Million $) ]]="",0,ABS(DatosLimpios[[#This Row],[Financial Loss (in Million $) ]]))*1000</f>
        <v>3443000</v>
      </c>
      <c r="M2224" s="11" t="str">
        <f>IF(DatosLimpios[[#This Row],[Perdida economica UNK]]&gt;4000000,"Alta", IF(DatosLimpios[[#This Row],[Perdida economica UNK]]&gt;100000,"Media", "Baja"))</f>
        <v>Media</v>
      </c>
      <c r="N2224" s="18" t="s">
        <v>2272</v>
      </c>
      <c r="O2224" s="3" t="s">
        <v>33</v>
      </c>
      <c r="P2224" s="2">
        <f>IF(DatosLimpios[[#This Row],[Number of Affected Users]]="six hundred",600,VALUE(DatosLimpios[[#This Row],[Number of Affected Users]]))</f>
        <v>927694</v>
      </c>
      <c r="Q2224" s="2">
        <f>IF(DatosLimpios[[#This Row],[Number of Affected Users]]="six hundred",600,VALUE(DatosLimpios[[#This Row],[Number of Affected Users]]))</f>
        <v>927694</v>
      </c>
      <c r="R2224" s="11">
        <f>DatosLimpios[[#This Row],[Perdida economica UNK]] /DatosLimpios[[#This Row],[Nº de Usuarios Afectados]]</f>
        <v>3.7113530970341513</v>
      </c>
      <c r="S2224" s="11" t="str">
        <f>IF(DatosLimpios[[#This Row],[Perdida $ por Usuario]]&gt;100, "Grave",IF(DatosLimpios[[#This Row],[Perdida $ por Usuario]]&gt;40, "Moderada","Leve"))</f>
        <v>Leve</v>
      </c>
      <c r="T2224" s="1" t="str">
        <f t="shared" si="34"/>
        <v>Insider</v>
      </c>
      <c r="U2224" s="3" t="s">
        <v>34</v>
      </c>
      <c r="V2224" s="3" t="s">
        <v>16</v>
      </c>
      <c r="W2224" s="2">
        <v>43</v>
      </c>
      <c r="X2224" s="2" t="str">
        <f>IF(DatosLimpios[[#This Row],[Incident Resolution Time (in Hours)]]&gt;50,"Tardia",IF(DatosLimpios[[#This Row],[Incident Resolution Time (in Hours)]]&gt;20,"Media","Rapida" ))</f>
        <v>Media</v>
      </c>
    </row>
    <row r="2225" spans="1:24" x14ac:dyDescent="0.25">
      <c r="A2225" s="2">
        <v>2239</v>
      </c>
      <c r="B2225" s="3" t="s">
        <v>66</v>
      </c>
      <c r="C22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25" s="1" t="str">
        <f>IFERROR(VLOOKUP(DatosLimpios[[#This Row],[Paises]], TablaRegiones[],2,FALSE), "Otra")</f>
        <v>América</v>
      </c>
      <c r="E2225" s="2">
        <v>2021</v>
      </c>
      <c r="F2225" s="3" t="s">
        <v>22</v>
      </c>
      <c r="G2225" s="2">
        <f xml:space="preserve"> 2025 -DatosLimpios[[#This Row],[Year]]</f>
        <v>4</v>
      </c>
      <c r="H2225" s="1" t="str">
        <f>IF(TRIM(DatosLimpios[[#This Row],[Attack Type]])="","Unknown",PROPER(TRIM(LOWER(DatosLimpios[[#This Row],[Attack Type]]))))</f>
        <v>Man-In-The-Middle</v>
      </c>
      <c r="I2225" s="3" t="s">
        <v>46</v>
      </c>
      <c r="J222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25" s="11">
        <v>8168</v>
      </c>
      <c r="L2225" s="11">
        <f>IF(DatosLimpios[[#This Row],[Financial Loss (in Million $) ]]="",0,ABS(DatosLimpios[[#This Row],[Financial Loss (in Million $) ]]))*1000</f>
        <v>8168000</v>
      </c>
      <c r="M2225" s="11" t="str">
        <f>IF(DatosLimpios[[#This Row],[Perdida economica UNK]]&gt;4000000,"Alta", IF(DatosLimpios[[#This Row],[Perdida economica UNK]]&gt;100000,"Media", "Baja"))</f>
        <v>Alta</v>
      </c>
      <c r="N2225" s="18" t="s">
        <v>2273</v>
      </c>
      <c r="O2225" s="3" t="s">
        <v>33</v>
      </c>
      <c r="P2225" s="2">
        <f>IF(DatosLimpios[[#This Row],[Number of Affected Users]]="six hundred",600,VALUE(DatosLimpios[[#This Row],[Number of Affected Users]]))</f>
        <v>893986</v>
      </c>
      <c r="Q2225" s="2">
        <f>IF(DatosLimpios[[#This Row],[Number of Affected Users]]="six hundred",600,VALUE(DatosLimpios[[#This Row],[Number of Affected Users]]))</f>
        <v>893986</v>
      </c>
      <c r="R2225" s="11">
        <f>DatosLimpios[[#This Row],[Perdida economica UNK]] /DatosLimpios[[#This Row],[Nº de Usuarios Afectados]]</f>
        <v>9.136608403263585</v>
      </c>
      <c r="S2225" s="11" t="str">
        <f>IF(DatosLimpios[[#This Row],[Perdida $ por Usuario]]&gt;100, "Grave",IF(DatosLimpios[[#This Row],[Perdida $ por Usuario]]&gt;40, "Moderada","Leve"))</f>
        <v>Leve</v>
      </c>
      <c r="T2225" s="1" t="str">
        <f t="shared" si="34"/>
        <v>Insider</v>
      </c>
      <c r="U2225" s="3" t="s">
        <v>15</v>
      </c>
      <c r="V2225" s="3" t="s">
        <v>49</v>
      </c>
      <c r="W2225" s="2">
        <v>47</v>
      </c>
      <c r="X2225" s="2" t="str">
        <f>IF(DatosLimpios[[#This Row],[Incident Resolution Time (in Hours)]]&gt;50,"Tardia",IF(DatosLimpios[[#This Row],[Incident Resolution Time (in Hours)]]&gt;20,"Media","Rapida" ))</f>
        <v>Media</v>
      </c>
    </row>
    <row r="2226" spans="1:24" x14ac:dyDescent="0.25">
      <c r="A2226" s="2">
        <v>2240</v>
      </c>
      <c r="B2226" s="3" t="s">
        <v>87</v>
      </c>
      <c r="C22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26" s="1" t="str">
        <f>IFERROR(VLOOKUP(DatosLimpios[[#This Row],[Paises]], TablaRegiones[],2,FALSE), "Otra")</f>
        <v>América</v>
      </c>
      <c r="E2226" s="2">
        <v>2018</v>
      </c>
      <c r="F2226" s="3" t="s">
        <v>50</v>
      </c>
      <c r="G2226" s="2">
        <f xml:space="preserve"> 2025 -DatosLimpios[[#This Row],[Year]]</f>
        <v>7</v>
      </c>
      <c r="H2226" s="1" t="str">
        <f>IF(TRIM(DatosLimpios[[#This Row],[Attack Type]])="","Unknown",PROPER(TRIM(LOWER(DatosLimpios[[#This Row],[Attack Type]]))))</f>
        <v>Phishing</v>
      </c>
      <c r="I2226" s="3" t="s">
        <v>18</v>
      </c>
      <c r="J222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26" s="11">
        <v>3685</v>
      </c>
      <c r="L2226" s="11">
        <f>IF(DatosLimpios[[#This Row],[Financial Loss (in Million $) ]]="",0,ABS(DatosLimpios[[#This Row],[Financial Loss (in Million $) ]]))*1000</f>
        <v>3685000</v>
      </c>
      <c r="M2226" s="11" t="str">
        <f>IF(DatosLimpios[[#This Row],[Perdida economica UNK]]&gt;4000000,"Alta", IF(DatosLimpios[[#This Row],[Perdida economica UNK]]&gt;100000,"Media", "Baja"))</f>
        <v>Media</v>
      </c>
      <c r="N2226" s="18" t="s">
        <v>2274</v>
      </c>
      <c r="O2226" s="3" t="s">
        <v>14</v>
      </c>
      <c r="P2226" s="2">
        <f>IF(DatosLimpios[[#This Row],[Number of Affected Users]]="six hundred",600,VALUE(DatosLimpios[[#This Row],[Number of Affected Users]]))</f>
        <v>852789</v>
      </c>
      <c r="Q2226" s="2">
        <f>IF(DatosLimpios[[#This Row],[Number of Affected Users]]="six hundred",600,VALUE(DatosLimpios[[#This Row],[Number of Affected Users]]))</f>
        <v>852789</v>
      </c>
      <c r="R2226" s="11">
        <f>DatosLimpios[[#This Row],[Perdida economica UNK]] /DatosLimpios[[#This Row],[Nº de Usuarios Afectados]]</f>
        <v>4.3211157742419282</v>
      </c>
      <c r="S2226" s="11" t="str">
        <f>IF(DatosLimpios[[#This Row],[Perdida $ por Usuario]]&gt;100, "Grave",IF(DatosLimpios[[#This Row],[Perdida $ por Usuario]]&gt;40, "Moderada","Leve"))</f>
        <v>Leve</v>
      </c>
      <c r="T2226" s="1" t="str">
        <f t="shared" si="34"/>
        <v>Hacker Group</v>
      </c>
      <c r="U2226" s="3" t="s">
        <v>34</v>
      </c>
      <c r="V2226" s="3" t="s">
        <v>16</v>
      </c>
      <c r="W2226" s="2">
        <v>4</v>
      </c>
      <c r="X2226" s="2" t="str">
        <f>IF(DatosLimpios[[#This Row],[Incident Resolution Time (in Hours)]]&gt;50,"Tardia",IF(DatosLimpios[[#This Row],[Incident Resolution Time (in Hours)]]&gt;20,"Media","Rapida" ))</f>
        <v>Rapida</v>
      </c>
    </row>
    <row r="2227" spans="1:24" x14ac:dyDescent="0.25">
      <c r="A2227" s="2">
        <v>2241</v>
      </c>
      <c r="B2227" s="3" t="s">
        <v>66</v>
      </c>
      <c r="C22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27" s="1" t="str">
        <f>IFERROR(VLOOKUP(DatosLimpios[[#This Row],[Paises]], TablaRegiones[],2,FALSE), "Otra")</f>
        <v>América</v>
      </c>
      <c r="E2227" s="2">
        <v>2024</v>
      </c>
      <c r="F2227" s="3" t="s">
        <v>22</v>
      </c>
      <c r="G2227" s="2">
        <f xml:space="preserve"> 2025 -DatosLimpios[[#This Row],[Year]]</f>
        <v>1</v>
      </c>
      <c r="H2227" s="1" t="str">
        <f>IF(TRIM(DatosLimpios[[#This Row],[Attack Type]])="","Unknown",PROPER(TRIM(LOWER(DatosLimpios[[#This Row],[Attack Type]]))))</f>
        <v>Man-In-The-Middle</v>
      </c>
      <c r="I2227" s="3" t="s">
        <v>47</v>
      </c>
      <c r="J222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227" s="11">
        <v>2692</v>
      </c>
      <c r="L2227" s="11">
        <f>IF(DatosLimpios[[#This Row],[Financial Loss (in Million $) ]]="",0,ABS(DatosLimpios[[#This Row],[Financial Loss (in Million $) ]]))*1000</f>
        <v>2692000</v>
      </c>
      <c r="M2227" s="11" t="str">
        <f>IF(DatosLimpios[[#This Row],[Perdida economica UNK]]&gt;4000000,"Alta", IF(DatosLimpios[[#This Row],[Perdida economica UNK]]&gt;100000,"Media", "Baja"))</f>
        <v>Media</v>
      </c>
      <c r="N2227" s="18" t="s">
        <v>2275</v>
      </c>
      <c r="O2227" s="3" t="s">
        <v>29</v>
      </c>
      <c r="P2227" s="2">
        <f>IF(DatosLimpios[[#This Row],[Number of Affected Users]]="six hundred",600,VALUE(DatosLimpios[[#This Row],[Number of Affected Users]]))</f>
        <v>695427</v>
      </c>
      <c r="Q2227" s="2">
        <f>IF(DatosLimpios[[#This Row],[Number of Affected Users]]="six hundred",600,VALUE(DatosLimpios[[#This Row],[Number of Affected Users]]))</f>
        <v>695427</v>
      </c>
      <c r="R2227" s="11">
        <f>DatosLimpios[[#This Row],[Perdida economica UNK]] /DatosLimpios[[#This Row],[Nº de Usuarios Afectados]]</f>
        <v>3.8710029952820353</v>
      </c>
      <c r="S2227" s="11" t="str">
        <f>IF(DatosLimpios[[#This Row],[Perdida $ por Usuario]]&gt;100, "Grave",IF(DatosLimpios[[#This Row],[Perdida $ por Usuario]]&gt;40, "Moderada","Leve"))</f>
        <v>Leve</v>
      </c>
      <c r="T2227" s="1" t="str">
        <f t="shared" si="34"/>
        <v>Nation-state</v>
      </c>
      <c r="U2227" s="3" t="s">
        <v>52</v>
      </c>
      <c r="V2227" s="3" t="s">
        <v>57</v>
      </c>
      <c r="W2227" s="2">
        <v>28</v>
      </c>
      <c r="X2227" s="2" t="str">
        <f>IF(DatosLimpios[[#This Row],[Incident Resolution Time (in Hours)]]&gt;50,"Tardia",IF(DatosLimpios[[#This Row],[Incident Resolution Time (in Hours)]]&gt;20,"Media","Rapida" ))</f>
        <v>Media</v>
      </c>
    </row>
    <row r="2228" spans="1:24" x14ac:dyDescent="0.25">
      <c r="A2228" s="2">
        <v>2242</v>
      </c>
      <c r="B2228" s="3" t="s">
        <v>45</v>
      </c>
      <c r="C22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28" s="1" t="str">
        <f>IFERROR(VLOOKUP(DatosLimpios[[#This Row],[Paises]], TablaRegiones[],2,FALSE), "Otra")</f>
        <v>Asia</v>
      </c>
      <c r="E2228" s="2">
        <v>2019</v>
      </c>
      <c r="F2228" s="3" t="s">
        <v>39</v>
      </c>
      <c r="G2228" s="2">
        <f xml:space="preserve"> 2025 -DatosLimpios[[#This Row],[Year]]</f>
        <v>6</v>
      </c>
      <c r="H2228" s="1" t="str">
        <f>IF(TRIM(DatosLimpios[[#This Row],[Attack Type]])="","Unknown",PROPER(TRIM(LOWER(DatosLimpios[[#This Row],[Attack Type]]))))</f>
        <v>Ddos</v>
      </c>
      <c r="I2228" s="3" t="s">
        <v>46</v>
      </c>
      <c r="J222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28" s="11">
        <v>3531</v>
      </c>
      <c r="L2228" s="11">
        <f>IF(DatosLimpios[[#This Row],[Financial Loss (in Million $) ]]="",0,ABS(DatosLimpios[[#This Row],[Financial Loss (in Million $) ]]))*1000</f>
        <v>3531000</v>
      </c>
      <c r="M2228" s="11" t="str">
        <f>IF(DatosLimpios[[#This Row],[Perdida economica UNK]]&gt;4000000,"Alta", IF(DatosLimpios[[#This Row],[Perdida economica UNK]]&gt;100000,"Media", "Baja"))</f>
        <v>Media</v>
      </c>
      <c r="N2228" s="18" t="s">
        <v>2276</v>
      </c>
      <c r="O2228" s="3" t="s">
        <v>33</v>
      </c>
      <c r="P2228" s="2">
        <f>IF(DatosLimpios[[#This Row],[Number of Affected Users]]="six hundred",600,VALUE(DatosLimpios[[#This Row],[Number of Affected Users]]))</f>
        <v>961173</v>
      </c>
      <c r="Q2228" s="2">
        <f>IF(DatosLimpios[[#This Row],[Number of Affected Users]]="six hundred",600,VALUE(DatosLimpios[[#This Row],[Number of Affected Users]]))</f>
        <v>961173</v>
      </c>
      <c r="R2228" s="11">
        <f>DatosLimpios[[#This Row],[Perdida economica UNK]] /DatosLimpios[[#This Row],[Nº de Usuarios Afectados]]</f>
        <v>3.6736362756756589</v>
      </c>
      <c r="S2228" s="11" t="str">
        <f>IF(DatosLimpios[[#This Row],[Perdida $ por Usuario]]&gt;100, "Grave",IF(DatosLimpios[[#This Row],[Perdida $ por Usuario]]&gt;40, "Moderada","Leve"))</f>
        <v>Leve</v>
      </c>
      <c r="T2228" s="1" t="str">
        <f t="shared" si="34"/>
        <v>Insider</v>
      </c>
      <c r="U2228" s="3" t="s">
        <v>34</v>
      </c>
      <c r="V2228" s="3" t="s">
        <v>16</v>
      </c>
      <c r="W2228" s="2">
        <v>37</v>
      </c>
      <c r="X2228" s="2" t="str">
        <f>IF(DatosLimpios[[#This Row],[Incident Resolution Time (in Hours)]]&gt;50,"Tardia",IF(DatosLimpios[[#This Row],[Incident Resolution Time (in Hours)]]&gt;20,"Media","Rapida" ))</f>
        <v>Media</v>
      </c>
    </row>
    <row r="2229" spans="1:24" x14ac:dyDescent="0.25">
      <c r="A2229" s="2">
        <v>2243</v>
      </c>
      <c r="B2229" s="3" t="s">
        <v>10</v>
      </c>
      <c r="C22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229" s="1" t="str">
        <f>IFERROR(VLOOKUP(DatosLimpios[[#This Row],[Paises]], TablaRegiones[],2,FALSE), "Otra")</f>
        <v>Asia</v>
      </c>
      <c r="E2229" s="2">
        <v>2018</v>
      </c>
      <c r="F2229" s="3" t="s">
        <v>22</v>
      </c>
      <c r="G2229" s="2">
        <f xml:space="preserve"> 2025 -DatosLimpios[[#This Row],[Year]]</f>
        <v>7</v>
      </c>
      <c r="H2229" s="1" t="str">
        <f>IF(TRIM(DatosLimpios[[#This Row],[Attack Type]])="","Unknown",PROPER(TRIM(LOWER(DatosLimpios[[#This Row],[Attack Type]]))))</f>
        <v>Man-In-The-Middle</v>
      </c>
      <c r="I2229" s="3" t="s">
        <v>47</v>
      </c>
      <c r="J222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229" s="11">
        <v>1174</v>
      </c>
      <c r="L2229" s="11">
        <f>IF(DatosLimpios[[#This Row],[Financial Loss (in Million $) ]]="",0,ABS(DatosLimpios[[#This Row],[Financial Loss (in Million $) ]]))*1000</f>
        <v>1174000</v>
      </c>
      <c r="M2229" s="11" t="str">
        <f>IF(DatosLimpios[[#This Row],[Perdida economica UNK]]&gt;4000000,"Alta", IF(DatosLimpios[[#This Row],[Perdida economica UNK]]&gt;100000,"Media", "Baja"))</f>
        <v>Media</v>
      </c>
      <c r="N2229" s="18" t="s">
        <v>2277</v>
      </c>
      <c r="O2229" s="3" t="s">
        <v>29</v>
      </c>
      <c r="P2229" s="2">
        <f>IF(DatosLimpios[[#This Row],[Number of Affected Users]]="six hundred",600,VALUE(DatosLimpios[[#This Row],[Number of Affected Users]]))</f>
        <v>430760</v>
      </c>
      <c r="Q2229" s="2">
        <f>IF(DatosLimpios[[#This Row],[Number of Affected Users]]="six hundred",600,VALUE(DatosLimpios[[#This Row],[Number of Affected Users]]))</f>
        <v>430760</v>
      </c>
      <c r="R2229" s="11">
        <f>DatosLimpios[[#This Row],[Perdida economica UNK]] /DatosLimpios[[#This Row],[Nº de Usuarios Afectados]]</f>
        <v>2.7254155446188131</v>
      </c>
      <c r="S2229" s="11" t="str">
        <f>IF(DatosLimpios[[#This Row],[Perdida $ por Usuario]]&gt;100, "Grave",IF(DatosLimpios[[#This Row],[Perdida $ por Usuario]]&gt;40, "Moderada","Leve"))</f>
        <v>Leve</v>
      </c>
      <c r="T2229" s="1" t="str">
        <f t="shared" si="34"/>
        <v>Nation-state</v>
      </c>
      <c r="U2229" s="3" t="s">
        <v>15</v>
      </c>
      <c r="V2229" s="3" t="s">
        <v>49</v>
      </c>
      <c r="W2229" s="2">
        <v>63</v>
      </c>
      <c r="X2229" s="2" t="str">
        <f>IF(DatosLimpios[[#This Row],[Incident Resolution Time (in Hours)]]&gt;50,"Tardia",IF(DatosLimpios[[#This Row],[Incident Resolution Time (in Hours)]]&gt;20,"Media","Rapida" ))</f>
        <v>Tardia</v>
      </c>
    </row>
    <row r="2230" spans="1:24" x14ac:dyDescent="0.25">
      <c r="A2230" s="2">
        <v>2244</v>
      </c>
      <c r="B2230" s="3" t="s">
        <v>32</v>
      </c>
      <c r="C22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30" s="1" t="str">
        <f>IFERROR(VLOOKUP(DatosLimpios[[#This Row],[Paises]], TablaRegiones[],2,FALSE), "Otra")</f>
        <v>Europa</v>
      </c>
      <c r="E2230" s="2">
        <v>2016</v>
      </c>
      <c r="F2230" s="3" t="s">
        <v>17</v>
      </c>
      <c r="G2230" s="2">
        <f xml:space="preserve"> 2025 -DatosLimpios[[#This Row],[Year]]</f>
        <v>9</v>
      </c>
      <c r="H2230" s="1" t="str">
        <f>IF(TRIM(DatosLimpios[[#This Row],[Attack Type]])="","Unknown",PROPER(TRIM(LOWER(DatosLimpios[[#This Row],[Attack Type]]))))</f>
        <v>Ransomware</v>
      </c>
      <c r="I2230" s="3" t="s">
        <v>27</v>
      </c>
      <c r="J223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30" s="11">
        <v>9393</v>
      </c>
      <c r="L2230" s="11">
        <f>IF(DatosLimpios[[#This Row],[Financial Loss (in Million $) ]]="",0,ABS(DatosLimpios[[#This Row],[Financial Loss (in Million $) ]]))*1000</f>
        <v>9393000</v>
      </c>
      <c r="M2230" s="11" t="str">
        <f>IF(DatosLimpios[[#This Row],[Perdida economica UNK]]&gt;4000000,"Alta", IF(DatosLimpios[[#This Row],[Perdida economica UNK]]&gt;100000,"Media", "Baja"))</f>
        <v>Alta</v>
      </c>
      <c r="N2230" s="18" t="s">
        <v>2278</v>
      </c>
      <c r="O2230" s="3" t="s">
        <v>33</v>
      </c>
      <c r="P2230" s="2">
        <f>IF(DatosLimpios[[#This Row],[Number of Affected Users]]="six hundred",600,VALUE(DatosLimpios[[#This Row],[Number of Affected Users]]))</f>
        <v>198764</v>
      </c>
      <c r="Q2230" s="2">
        <f>IF(DatosLimpios[[#This Row],[Number of Affected Users]]="six hundred",600,VALUE(DatosLimpios[[#This Row],[Number of Affected Users]]))</f>
        <v>198764</v>
      </c>
      <c r="R2230" s="11">
        <f>DatosLimpios[[#This Row],[Perdida economica UNK]] /DatosLimpios[[#This Row],[Nº de Usuarios Afectados]]</f>
        <v>47.257048560101424</v>
      </c>
      <c r="S2230" s="11" t="str">
        <f>IF(DatosLimpios[[#This Row],[Perdida $ por Usuario]]&gt;100, "Grave",IF(DatosLimpios[[#This Row],[Perdida $ por Usuario]]&gt;40, "Moderada","Leve"))</f>
        <v>Moderada</v>
      </c>
      <c r="T2230" s="1" t="str">
        <f t="shared" si="34"/>
        <v>Insider</v>
      </c>
      <c r="U2230" s="3" t="s">
        <v>52</v>
      </c>
      <c r="V2230" s="3" t="s">
        <v>57</v>
      </c>
      <c r="W2230" s="2">
        <v>40</v>
      </c>
      <c r="X2230" s="2" t="str">
        <f>IF(DatosLimpios[[#This Row],[Incident Resolution Time (in Hours)]]&gt;50,"Tardia",IF(DatosLimpios[[#This Row],[Incident Resolution Time (in Hours)]]&gt;20,"Media","Rapida" ))</f>
        <v>Media</v>
      </c>
    </row>
    <row r="2231" spans="1:24" x14ac:dyDescent="0.25">
      <c r="A2231" s="2">
        <v>2245</v>
      </c>
      <c r="B2231" s="3" t="s">
        <v>66</v>
      </c>
      <c r="C22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31" s="1" t="str">
        <f>IFERROR(VLOOKUP(DatosLimpios[[#This Row],[Paises]], TablaRegiones[],2,FALSE), "Otra")</f>
        <v>América</v>
      </c>
      <c r="E2231" s="2">
        <v>2021</v>
      </c>
      <c r="F2231" s="3" t="s">
        <v>63</v>
      </c>
      <c r="G2231" s="2">
        <f xml:space="preserve"> 2025 -DatosLimpios[[#This Row],[Year]]</f>
        <v>4</v>
      </c>
      <c r="H2231" s="1" t="str">
        <f>IF(TRIM(DatosLimpios[[#This Row],[Attack Type]])="","Unknown",PROPER(TRIM(LOWER(DatosLimpios[[#This Row],[Attack Type]]))))</f>
        <v>Malware</v>
      </c>
      <c r="I2231" s="3" t="s">
        <v>46</v>
      </c>
      <c r="J223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31" s="11">
        <v>3468</v>
      </c>
      <c r="L2231" s="11">
        <f>IF(DatosLimpios[[#This Row],[Financial Loss (in Million $) ]]="",0,ABS(DatosLimpios[[#This Row],[Financial Loss (in Million $) ]]))*1000</f>
        <v>3468000</v>
      </c>
      <c r="M2231" s="11" t="str">
        <f>IF(DatosLimpios[[#This Row],[Perdida economica UNK]]&gt;4000000,"Alta", IF(DatosLimpios[[#This Row],[Perdida economica UNK]]&gt;100000,"Media", "Baja"))</f>
        <v>Media</v>
      </c>
      <c r="N2231" s="18" t="s">
        <v>2279</v>
      </c>
      <c r="O2231" s="3" t="s">
        <v>36</v>
      </c>
      <c r="P2231" s="2">
        <f>IF(DatosLimpios[[#This Row],[Number of Affected Users]]="six hundred",600,VALUE(DatosLimpios[[#This Row],[Number of Affected Users]]))</f>
        <v>786462</v>
      </c>
      <c r="Q2231" s="2">
        <f>IF(DatosLimpios[[#This Row],[Number of Affected Users]]="six hundred",600,VALUE(DatosLimpios[[#This Row],[Number of Affected Users]]))</f>
        <v>786462</v>
      </c>
      <c r="R2231" s="11">
        <f>DatosLimpios[[#This Row],[Perdida economica UNK]] /DatosLimpios[[#This Row],[Nº de Usuarios Afectados]]</f>
        <v>4.409621825339304</v>
      </c>
      <c r="S2231" s="11" t="str">
        <f>IF(DatosLimpios[[#This Row],[Perdida $ por Usuario]]&gt;100, "Grave",IF(DatosLimpios[[#This Row],[Perdida $ por Usuario]]&gt;40, "Moderada","Leve"))</f>
        <v>Leve</v>
      </c>
      <c r="T2231" s="1" t="str">
        <f t="shared" si="34"/>
        <v>Unknown</v>
      </c>
      <c r="U2231" s="3" t="s">
        <v>25</v>
      </c>
      <c r="V2231" s="3" t="s">
        <v>49</v>
      </c>
      <c r="W2231" s="2">
        <v>17</v>
      </c>
      <c r="X2231" s="2" t="str">
        <f>IF(DatosLimpios[[#This Row],[Incident Resolution Time (in Hours)]]&gt;50,"Tardia",IF(DatosLimpios[[#This Row],[Incident Resolution Time (in Hours)]]&gt;20,"Media","Rapida" ))</f>
        <v>Rapida</v>
      </c>
    </row>
    <row r="2232" spans="1:24" x14ac:dyDescent="0.25">
      <c r="A2232" s="2">
        <v>2246</v>
      </c>
      <c r="B2232" s="3" t="s">
        <v>45</v>
      </c>
      <c r="C22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32" s="1" t="str">
        <f>IFERROR(VLOOKUP(DatosLimpios[[#This Row],[Paises]], TablaRegiones[],2,FALSE), "Otra")</f>
        <v>Asia</v>
      </c>
      <c r="E2232" s="2">
        <v>2020</v>
      </c>
      <c r="F2232" s="3" t="s">
        <v>63</v>
      </c>
      <c r="G2232" s="2">
        <f xml:space="preserve"> 2025 -DatosLimpios[[#This Row],[Year]]</f>
        <v>5</v>
      </c>
      <c r="H2232" s="1" t="str">
        <f>IF(TRIM(DatosLimpios[[#This Row],[Attack Type]])="","Unknown",PROPER(TRIM(LOWER(DatosLimpios[[#This Row],[Attack Type]]))))</f>
        <v>Malware</v>
      </c>
      <c r="I2232" s="3" t="s">
        <v>23</v>
      </c>
      <c r="J223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32" s="11">
        <v>8443</v>
      </c>
      <c r="L2232" s="11">
        <f>IF(DatosLimpios[[#This Row],[Financial Loss (in Million $) ]]="",0,ABS(DatosLimpios[[#This Row],[Financial Loss (in Million $) ]]))*1000</f>
        <v>8443000</v>
      </c>
      <c r="M2232" s="11" t="str">
        <f>IF(DatosLimpios[[#This Row],[Perdida economica UNK]]&gt;4000000,"Alta", IF(DatosLimpios[[#This Row],[Perdida economica UNK]]&gt;100000,"Media", "Baja"))</f>
        <v>Alta</v>
      </c>
      <c r="N2232" s="18" t="s">
        <v>2280</v>
      </c>
      <c r="O2232" s="3" t="s">
        <v>14</v>
      </c>
      <c r="P2232" s="2">
        <f>IF(DatosLimpios[[#This Row],[Number of Affected Users]]="six hundred",600,VALUE(DatosLimpios[[#This Row],[Number of Affected Users]]))</f>
        <v>999542</v>
      </c>
      <c r="Q2232" s="2">
        <f>IF(DatosLimpios[[#This Row],[Number of Affected Users]]="six hundred",600,VALUE(DatosLimpios[[#This Row],[Number of Affected Users]]))</f>
        <v>999542</v>
      </c>
      <c r="R2232" s="11">
        <f>DatosLimpios[[#This Row],[Perdida economica UNK]] /DatosLimpios[[#This Row],[Nº de Usuarios Afectados]]</f>
        <v>8.4468686658489585</v>
      </c>
      <c r="S2232" s="11" t="str">
        <f>IF(DatosLimpios[[#This Row],[Perdida $ por Usuario]]&gt;100, "Grave",IF(DatosLimpios[[#This Row],[Perdida $ por Usuario]]&gt;40, "Moderada","Leve"))</f>
        <v>Leve</v>
      </c>
      <c r="T2232" s="1" t="str">
        <f t="shared" ref="T2232:T2295" si="35">IF(O2232="","Unknown",O2232)</f>
        <v>Hacker Group</v>
      </c>
      <c r="U2232" s="3" t="s">
        <v>34</v>
      </c>
      <c r="V2232" s="3" t="s">
        <v>57</v>
      </c>
      <c r="W2232" s="2">
        <v>15</v>
      </c>
      <c r="X2232" s="2" t="str">
        <f>IF(DatosLimpios[[#This Row],[Incident Resolution Time (in Hours)]]&gt;50,"Tardia",IF(DatosLimpios[[#This Row],[Incident Resolution Time (in Hours)]]&gt;20,"Media","Rapida" ))</f>
        <v>Rapida</v>
      </c>
    </row>
    <row r="2233" spans="1:24" x14ac:dyDescent="0.25">
      <c r="A2233" s="2">
        <v>2247</v>
      </c>
      <c r="B2233" s="3" t="s">
        <v>58</v>
      </c>
      <c r="C22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233" s="1" t="str">
        <f>IFERROR(VLOOKUP(DatosLimpios[[#This Row],[Paises]], TablaRegiones[],2,FALSE), "Otra")</f>
        <v>Oceanía</v>
      </c>
      <c r="E2233" s="2">
        <v>2022</v>
      </c>
      <c r="F2233" s="3" t="s">
        <v>63</v>
      </c>
      <c r="G2233" s="2">
        <f xml:space="preserve"> 2025 -DatosLimpios[[#This Row],[Year]]</f>
        <v>3</v>
      </c>
      <c r="H2233" s="1" t="str">
        <f>IF(TRIM(DatosLimpios[[#This Row],[Attack Type]])="","Unknown",PROPER(TRIM(LOWER(DatosLimpios[[#This Row],[Attack Type]]))))</f>
        <v>Malware</v>
      </c>
      <c r="I2233" s="3" t="s">
        <v>69</v>
      </c>
      <c r="J223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33" s="11">
        <v>246</v>
      </c>
      <c r="L2233" s="11">
        <f>IF(DatosLimpios[[#This Row],[Financial Loss (in Million $) ]]="",0,ABS(DatosLimpios[[#This Row],[Financial Loss (in Million $) ]]))*1000</f>
        <v>246000</v>
      </c>
      <c r="M2233" s="11" t="str">
        <f>IF(DatosLimpios[[#This Row],[Perdida economica UNK]]&gt;4000000,"Alta", IF(DatosLimpios[[#This Row],[Perdida economica UNK]]&gt;100000,"Media", "Baja"))</f>
        <v>Media</v>
      </c>
      <c r="N2233" s="18" t="s">
        <v>2281</v>
      </c>
      <c r="O2233" s="3" t="s">
        <v>29</v>
      </c>
      <c r="P2233" s="2">
        <f>IF(DatosLimpios[[#This Row],[Number of Affected Users]]="six hundred",600,VALUE(DatosLimpios[[#This Row],[Number of Affected Users]]))</f>
        <v>221315</v>
      </c>
      <c r="Q2233" s="2">
        <f>IF(DatosLimpios[[#This Row],[Number of Affected Users]]="six hundred",600,VALUE(DatosLimpios[[#This Row],[Number of Affected Users]]))</f>
        <v>221315</v>
      </c>
      <c r="R2233" s="11">
        <f>DatosLimpios[[#This Row],[Perdida economica UNK]] /DatosLimpios[[#This Row],[Nº de Usuarios Afectados]]</f>
        <v>1.1115378532860403</v>
      </c>
      <c r="S2233" s="11" t="str">
        <f>IF(DatosLimpios[[#This Row],[Perdida $ por Usuario]]&gt;100, "Grave",IF(DatosLimpios[[#This Row],[Perdida $ por Usuario]]&gt;40, "Moderada","Leve"))</f>
        <v>Leve</v>
      </c>
      <c r="T2233" s="1" t="str">
        <f t="shared" si="35"/>
        <v>Nation-state</v>
      </c>
      <c r="U2233" s="3" t="s">
        <v>15</v>
      </c>
      <c r="V2233" s="3" t="s">
        <v>16</v>
      </c>
      <c r="W2233" s="2">
        <v>53</v>
      </c>
      <c r="X2233" s="2" t="str">
        <f>IF(DatosLimpios[[#This Row],[Incident Resolution Time (in Hours)]]&gt;50,"Tardia",IF(DatosLimpios[[#This Row],[Incident Resolution Time (in Hours)]]&gt;20,"Media","Rapida" ))</f>
        <v>Tardia</v>
      </c>
    </row>
    <row r="2234" spans="1:24" x14ac:dyDescent="0.25">
      <c r="A2234" s="2">
        <v>2248</v>
      </c>
      <c r="B2234" s="3" t="s">
        <v>66</v>
      </c>
      <c r="C22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34" s="1" t="str">
        <f>IFERROR(VLOOKUP(DatosLimpios[[#This Row],[Paises]], TablaRegiones[],2,FALSE), "Otra")</f>
        <v>América</v>
      </c>
      <c r="E2234" s="2">
        <v>2018</v>
      </c>
      <c r="F2234" s="3" t="s">
        <v>42</v>
      </c>
      <c r="G2234" s="2">
        <f xml:space="preserve"> 2025 -DatosLimpios[[#This Row],[Year]]</f>
        <v>7</v>
      </c>
      <c r="H2234" s="1" t="str">
        <f>IF(TRIM(DatosLimpios[[#This Row],[Attack Type]])="","Unknown",PROPER(TRIM(LOWER(DatosLimpios[[#This Row],[Attack Type]]))))</f>
        <v>Sql Injection</v>
      </c>
      <c r="I2234" s="3" t="s">
        <v>12</v>
      </c>
      <c r="J223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34" s="11">
        <v>527</v>
      </c>
      <c r="L2234" s="11">
        <f>IF(DatosLimpios[[#This Row],[Financial Loss (in Million $) ]]="",0,ABS(DatosLimpios[[#This Row],[Financial Loss (in Million $) ]]))*1000</f>
        <v>527000</v>
      </c>
      <c r="M2234" s="11" t="str">
        <f>IF(DatosLimpios[[#This Row],[Perdida economica UNK]]&gt;4000000,"Alta", IF(DatosLimpios[[#This Row],[Perdida economica UNK]]&gt;100000,"Media", "Baja"))</f>
        <v>Media</v>
      </c>
      <c r="N2234" s="18" t="s">
        <v>2282</v>
      </c>
      <c r="O2234" s="3" t="s">
        <v>14</v>
      </c>
      <c r="P2234" s="2">
        <f>IF(DatosLimpios[[#This Row],[Number of Affected Users]]="six hundred",600,VALUE(DatosLimpios[[#This Row],[Number of Affected Users]]))</f>
        <v>861075</v>
      </c>
      <c r="Q2234" s="2">
        <f>IF(DatosLimpios[[#This Row],[Number of Affected Users]]="six hundred",600,VALUE(DatosLimpios[[#This Row],[Number of Affected Users]]))</f>
        <v>861075</v>
      </c>
      <c r="R2234" s="11">
        <f>DatosLimpios[[#This Row],[Perdida economica UNK]] /DatosLimpios[[#This Row],[Nº de Usuarios Afectados]]</f>
        <v>0.6120256655924281</v>
      </c>
      <c r="S2234" s="11" t="str">
        <f>IF(DatosLimpios[[#This Row],[Perdida $ por Usuario]]&gt;100, "Grave",IF(DatosLimpios[[#This Row],[Perdida $ por Usuario]]&gt;40, "Moderada","Leve"))</f>
        <v>Leve</v>
      </c>
      <c r="T2234" s="1" t="str">
        <f t="shared" si="35"/>
        <v>Hacker Group</v>
      </c>
      <c r="U2234" s="3" t="s">
        <v>34</v>
      </c>
      <c r="V2234" s="3" t="s">
        <v>57</v>
      </c>
      <c r="W2234" s="2">
        <v>7</v>
      </c>
      <c r="X2234" s="2" t="str">
        <f>IF(DatosLimpios[[#This Row],[Incident Resolution Time (in Hours)]]&gt;50,"Tardia",IF(DatosLimpios[[#This Row],[Incident Resolution Time (in Hours)]]&gt;20,"Media","Rapida" ))</f>
        <v>Rapida</v>
      </c>
    </row>
    <row r="2235" spans="1:24" x14ac:dyDescent="0.25">
      <c r="A2235" s="2">
        <v>2249</v>
      </c>
      <c r="B2235" s="3" t="s">
        <v>71</v>
      </c>
      <c r="C22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35" s="1" t="str">
        <f>IFERROR(VLOOKUP(DatosLimpios[[#This Row],[Paises]], TablaRegiones[],2,FALSE), "Otra")</f>
        <v>Asia</v>
      </c>
      <c r="E2235" s="2">
        <v>2022</v>
      </c>
      <c r="F2235" s="3" t="s">
        <v>50</v>
      </c>
      <c r="G2235" s="2">
        <f xml:space="preserve"> 2025 -DatosLimpios[[#This Row],[Year]]</f>
        <v>3</v>
      </c>
      <c r="H2235" s="1" t="str">
        <f>IF(TRIM(DatosLimpios[[#This Row],[Attack Type]])="","Unknown",PROPER(TRIM(LOWER(DatosLimpios[[#This Row],[Attack Type]]))))</f>
        <v>Phishing</v>
      </c>
      <c r="I2235" s="3" t="s">
        <v>27</v>
      </c>
      <c r="J223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35" s="11">
        <v>3354</v>
      </c>
      <c r="L2235" s="11">
        <f>IF(DatosLimpios[[#This Row],[Financial Loss (in Million $) ]]="",0,ABS(DatosLimpios[[#This Row],[Financial Loss (in Million $) ]]))*1000</f>
        <v>3354000</v>
      </c>
      <c r="M2235" s="11" t="str">
        <f>IF(DatosLimpios[[#This Row],[Perdida economica UNK]]&gt;4000000,"Alta", IF(DatosLimpios[[#This Row],[Perdida economica UNK]]&gt;100000,"Media", "Baja"))</f>
        <v>Media</v>
      </c>
      <c r="N2235" s="18" t="s">
        <v>2283</v>
      </c>
      <c r="O2235" s="3" t="s">
        <v>29</v>
      </c>
      <c r="P2235" s="2">
        <f>IF(DatosLimpios[[#This Row],[Number of Affected Users]]="six hundred",600,VALUE(DatosLimpios[[#This Row],[Number of Affected Users]]))</f>
        <v>55209</v>
      </c>
      <c r="Q2235" s="2">
        <f>IF(DatosLimpios[[#This Row],[Number of Affected Users]]="six hundred",600,VALUE(DatosLimpios[[#This Row],[Number of Affected Users]]))</f>
        <v>55209</v>
      </c>
      <c r="R2235" s="11">
        <f>DatosLimpios[[#This Row],[Perdida economica UNK]] /DatosLimpios[[#This Row],[Nº de Usuarios Afectados]]</f>
        <v>60.750964516654896</v>
      </c>
      <c r="S2235" s="11" t="str">
        <f>IF(DatosLimpios[[#This Row],[Perdida $ por Usuario]]&gt;100, "Grave",IF(DatosLimpios[[#This Row],[Perdida $ por Usuario]]&gt;40, "Moderada","Leve"))</f>
        <v>Moderada</v>
      </c>
      <c r="T2235" s="1" t="str">
        <f t="shared" si="35"/>
        <v>Nation-state</v>
      </c>
      <c r="U2235" s="3" t="s">
        <v>15</v>
      </c>
      <c r="V2235" s="3" t="s">
        <v>16</v>
      </c>
      <c r="W2235" s="2">
        <v>11</v>
      </c>
      <c r="X2235" s="2" t="str">
        <f>IF(DatosLimpios[[#This Row],[Incident Resolution Time (in Hours)]]&gt;50,"Tardia",IF(DatosLimpios[[#This Row],[Incident Resolution Time (in Hours)]]&gt;20,"Media","Rapida" ))</f>
        <v>Rapida</v>
      </c>
    </row>
    <row r="2236" spans="1:24" x14ac:dyDescent="0.25">
      <c r="A2236" s="2">
        <v>2250</v>
      </c>
      <c r="B2236" s="3" t="s">
        <v>45</v>
      </c>
      <c r="C22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36" s="1" t="str">
        <f>IFERROR(VLOOKUP(DatosLimpios[[#This Row],[Paises]], TablaRegiones[],2,FALSE), "Otra")</f>
        <v>Asia</v>
      </c>
      <c r="E2236" s="2">
        <v>2018</v>
      </c>
      <c r="F2236" s="3" t="s">
        <v>50</v>
      </c>
      <c r="G2236" s="2">
        <f xml:space="preserve"> 2025 -DatosLimpios[[#This Row],[Year]]</f>
        <v>7</v>
      </c>
      <c r="H2236" s="1" t="str">
        <f>IF(TRIM(DatosLimpios[[#This Row],[Attack Type]])="","Unknown",PROPER(TRIM(LOWER(DatosLimpios[[#This Row],[Attack Type]]))))</f>
        <v>Phishing</v>
      </c>
      <c r="I2236" s="3" t="s">
        <v>12</v>
      </c>
      <c r="J223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36" s="11">
        <v>4354</v>
      </c>
      <c r="L2236" s="11">
        <f>IF(DatosLimpios[[#This Row],[Financial Loss (in Million $) ]]="",0,ABS(DatosLimpios[[#This Row],[Financial Loss (in Million $) ]]))*1000</f>
        <v>4354000</v>
      </c>
      <c r="M2236" s="11" t="str">
        <f>IF(DatosLimpios[[#This Row],[Perdida economica UNK]]&gt;4000000,"Alta", IF(DatosLimpios[[#This Row],[Perdida economica UNK]]&gt;100000,"Media", "Baja"))</f>
        <v>Alta</v>
      </c>
      <c r="N2236" s="18" t="s">
        <v>2284</v>
      </c>
      <c r="O2236" s="3" t="s">
        <v>33</v>
      </c>
      <c r="P2236" s="2">
        <f>IF(DatosLimpios[[#This Row],[Number of Affected Users]]="six hundred",600,VALUE(DatosLimpios[[#This Row],[Number of Affected Users]]))</f>
        <v>76479</v>
      </c>
      <c r="Q2236" s="2">
        <f>IF(DatosLimpios[[#This Row],[Number of Affected Users]]="six hundred",600,VALUE(DatosLimpios[[#This Row],[Number of Affected Users]]))</f>
        <v>76479</v>
      </c>
      <c r="R2236" s="11">
        <f>DatosLimpios[[#This Row],[Perdida economica UNK]] /DatosLimpios[[#This Row],[Nº de Usuarios Afectados]]</f>
        <v>56.930660704245611</v>
      </c>
      <c r="S2236" s="11" t="str">
        <f>IF(DatosLimpios[[#This Row],[Perdida $ por Usuario]]&gt;100, "Grave",IF(DatosLimpios[[#This Row],[Perdida $ por Usuario]]&gt;40, "Moderada","Leve"))</f>
        <v>Moderada</v>
      </c>
      <c r="T2236" s="1" t="str">
        <f t="shared" si="35"/>
        <v>Insider</v>
      </c>
      <c r="U2236" s="3" t="s">
        <v>52</v>
      </c>
      <c r="V2236" s="3" t="s">
        <v>49</v>
      </c>
      <c r="W2236" s="2">
        <v>4</v>
      </c>
      <c r="X2236" s="2" t="str">
        <f>IF(DatosLimpios[[#This Row],[Incident Resolution Time (in Hours)]]&gt;50,"Tardia",IF(DatosLimpios[[#This Row],[Incident Resolution Time (in Hours)]]&gt;20,"Media","Rapida" ))</f>
        <v>Rapida</v>
      </c>
    </row>
    <row r="2237" spans="1:24" x14ac:dyDescent="0.25">
      <c r="A2237" s="2">
        <v>2251</v>
      </c>
      <c r="B2237" s="3" t="s">
        <v>71</v>
      </c>
      <c r="C22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37" s="1" t="str">
        <f>IFERROR(VLOOKUP(DatosLimpios[[#This Row],[Paises]], TablaRegiones[],2,FALSE), "Otra")</f>
        <v>Asia</v>
      </c>
      <c r="E2237" s="2">
        <v>2016</v>
      </c>
      <c r="F2237" s="3" t="s">
        <v>42</v>
      </c>
      <c r="G2237" s="2">
        <f xml:space="preserve"> 2025 -DatosLimpios[[#This Row],[Year]]</f>
        <v>9</v>
      </c>
      <c r="H2237" s="1" t="str">
        <f>IF(TRIM(DatosLimpios[[#This Row],[Attack Type]])="","Unknown",PROPER(TRIM(LOWER(DatosLimpios[[#This Row],[Attack Type]]))))</f>
        <v>Sql Injection</v>
      </c>
      <c r="I2237" s="3" t="s">
        <v>27</v>
      </c>
      <c r="J223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37" s="11">
        <v>3717</v>
      </c>
      <c r="L2237" s="11">
        <f>IF(DatosLimpios[[#This Row],[Financial Loss (in Million $) ]]="",0,ABS(DatosLimpios[[#This Row],[Financial Loss (in Million $) ]]))*1000</f>
        <v>3717000</v>
      </c>
      <c r="M2237" s="11" t="str">
        <f>IF(DatosLimpios[[#This Row],[Perdida economica UNK]]&gt;4000000,"Alta", IF(DatosLimpios[[#This Row],[Perdida economica UNK]]&gt;100000,"Media", "Baja"))</f>
        <v>Media</v>
      </c>
      <c r="N2237" s="18" t="s">
        <v>2285</v>
      </c>
      <c r="O2237" s="3" t="s">
        <v>36</v>
      </c>
      <c r="P2237" s="2">
        <f>IF(DatosLimpios[[#This Row],[Number of Affected Users]]="six hundred",600,VALUE(DatosLimpios[[#This Row],[Number of Affected Users]]))</f>
        <v>728731</v>
      </c>
      <c r="Q2237" s="2">
        <f>IF(DatosLimpios[[#This Row],[Number of Affected Users]]="six hundred",600,VALUE(DatosLimpios[[#This Row],[Number of Affected Users]]))</f>
        <v>728731</v>
      </c>
      <c r="R2237" s="11">
        <f>DatosLimpios[[#This Row],[Perdida economica UNK]] /DatosLimpios[[#This Row],[Nº de Usuarios Afectados]]</f>
        <v>5.1006475640531281</v>
      </c>
      <c r="S2237" s="11" t="str">
        <f>IF(DatosLimpios[[#This Row],[Perdida $ por Usuario]]&gt;100, "Grave",IF(DatosLimpios[[#This Row],[Perdida $ por Usuario]]&gt;40, "Moderada","Leve"))</f>
        <v>Leve</v>
      </c>
      <c r="T2237" s="1" t="str">
        <f t="shared" si="35"/>
        <v>Unknown</v>
      </c>
      <c r="U2237" s="3" t="s">
        <v>25</v>
      </c>
      <c r="V2237" s="3" t="s">
        <v>16</v>
      </c>
      <c r="W2237" s="2">
        <v>72</v>
      </c>
      <c r="X2237" s="2" t="str">
        <f>IF(DatosLimpios[[#This Row],[Incident Resolution Time (in Hours)]]&gt;50,"Tardia",IF(DatosLimpios[[#This Row],[Incident Resolution Time (in Hours)]]&gt;20,"Media","Rapida" ))</f>
        <v>Tardia</v>
      </c>
    </row>
    <row r="2238" spans="1:24" x14ac:dyDescent="0.25">
      <c r="A2238" s="2">
        <v>2252</v>
      </c>
      <c r="B2238" s="3" t="s">
        <v>71</v>
      </c>
      <c r="C22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38" s="1" t="str">
        <f>IFERROR(VLOOKUP(DatosLimpios[[#This Row],[Paises]], TablaRegiones[],2,FALSE), "Otra")</f>
        <v>Asia</v>
      </c>
      <c r="E2238" s="2">
        <v>2017</v>
      </c>
      <c r="F2238" s="3" t="s">
        <v>42</v>
      </c>
      <c r="G2238" s="2">
        <f xml:space="preserve"> 2025 -DatosLimpios[[#This Row],[Year]]</f>
        <v>8</v>
      </c>
      <c r="H2238" s="1" t="str">
        <f>IF(TRIM(DatosLimpios[[#This Row],[Attack Type]])="","Unknown",PROPER(TRIM(LOWER(DatosLimpios[[#This Row],[Attack Type]]))))</f>
        <v>Sql Injection</v>
      </c>
      <c r="I2238" s="3" t="s">
        <v>12</v>
      </c>
      <c r="J223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38" s="11">
        <v>3637</v>
      </c>
      <c r="L2238" s="11">
        <f>IF(DatosLimpios[[#This Row],[Financial Loss (in Million $) ]]="",0,ABS(DatosLimpios[[#This Row],[Financial Loss (in Million $) ]]))*1000</f>
        <v>3637000</v>
      </c>
      <c r="M2238" s="11" t="str">
        <f>IF(DatosLimpios[[#This Row],[Perdida economica UNK]]&gt;4000000,"Alta", IF(DatosLimpios[[#This Row],[Perdida economica UNK]]&gt;100000,"Media", "Baja"))</f>
        <v>Media</v>
      </c>
      <c r="N2238" s="18" t="s">
        <v>2286</v>
      </c>
      <c r="O2238" s="3" t="s">
        <v>29</v>
      </c>
      <c r="P2238" s="2">
        <f>IF(DatosLimpios[[#This Row],[Number of Affected Users]]="six hundred",600,VALUE(DatosLimpios[[#This Row],[Number of Affected Users]]))</f>
        <v>161579</v>
      </c>
      <c r="Q2238" s="2">
        <f>IF(DatosLimpios[[#This Row],[Number of Affected Users]]="six hundred",600,VALUE(DatosLimpios[[#This Row],[Number of Affected Users]]))</f>
        <v>161579</v>
      </c>
      <c r="R2238" s="11">
        <f>DatosLimpios[[#This Row],[Perdida economica UNK]] /DatosLimpios[[#This Row],[Nº de Usuarios Afectados]]</f>
        <v>22.509113189213945</v>
      </c>
      <c r="S2238" s="11" t="str">
        <f>IF(DatosLimpios[[#This Row],[Perdida $ por Usuario]]&gt;100, "Grave",IF(DatosLimpios[[#This Row],[Perdida $ por Usuario]]&gt;40, "Moderada","Leve"))</f>
        <v>Leve</v>
      </c>
      <c r="T2238" s="1" t="str">
        <f t="shared" si="35"/>
        <v>Nation-state</v>
      </c>
      <c r="U2238" s="3" t="s">
        <v>52</v>
      </c>
      <c r="V2238" s="3" t="s">
        <v>49</v>
      </c>
      <c r="W2238" s="2">
        <v>15</v>
      </c>
      <c r="X2238" s="2" t="str">
        <f>IF(DatosLimpios[[#This Row],[Incident Resolution Time (in Hours)]]&gt;50,"Tardia",IF(DatosLimpios[[#This Row],[Incident Resolution Time (in Hours)]]&gt;20,"Media","Rapida" ))</f>
        <v>Rapida</v>
      </c>
    </row>
    <row r="2239" spans="1:24" x14ac:dyDescent="0.25">
      <c r="A2239" s="2">
        <v>2253</v>
      </c>
      <c r="B2239" s="3" t="s">
        <v>32</v>
      </c>
      <c r="C22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39" s="1" t="str">
        <f>IFERROR(VLOOKUP(DatosLimpios[[#This Row],[Paises]], TablaRegiones[],2,FALSE), "Otra")</f>
        <v>Europa</v>
      </c>
      <c r="E2239" s="2">
        <v>2019</v>
      </c>
      <c r="F2239" s="3" t="s">
        <v>42</v>
      </c>
      <c r="G2239" s="2">
        <f xml:space="preserve"> 2025 -DatosLimpios[[#This Row],[Year]]</f>
        <v>6</v>
      </c>
      <c r="H2239" s="1" t="str">
        <f>IF(TRIM(DatosLimpios[[#This Row],[Attack Type]])="","Unknown",PROPER(TRIM(LOWER(DatosLimpios[[#This Row],[Attack Type]]))))</f>
        <v>Sql Injection</v>
      </c>
      <c r="I2239" s="3" t="s">
        <v>69</v>
      </c>
      <c r="J223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39" s="11">
        <v>5653</v>
      </c>
      <c r="L2239" s="11">
        <f>IF(DatosLimpios[[#This Row],[Financial Loss (in Million $) ]]="",0,ABS(DatosLimpios[[#This Row],[Financial Loss (in Million $) ]]))*1000</f>
        <v>5653000</v>
      </c>
      <c r="M2239" s="11" t="str">
        <f>IF(DatosLimpios[[#This Row],[Perdida economica UNK]]&gt;4000000,"Alta", IF(DatosLimpios[[#This Row],[Perdida economica UNK]]&gt;100000,"Media", "Baja"))</f>
        <v>Alta</v>
      </c>
      <c r="N2239" s="18" t="s">
        <v>2287</v>
      </c>
      <c r="O2239" s="3" t="s">
        <v>36</v>
      </c>
      <c r="P2239" s="2">
        <f>IF(DatosLimpios[[#This Row],[Number of Affected Users]]="six hundred",600,VALUE(DatosLimpios[[#This Row],[Number of Affected Users]]))</f>
        <v>362642</v>
      </c>
      <c r="Q2239" s="2">
        <f>IF(DatosLimpios[[#This Row],[Number of Affected Users]]="six hundred",600,VALUE(DatosLimpios[[#This Row],[Number of Affected Users]]))</f>
        <v>362642</v>
      </c>
      <c r="R2239" s="11">
        <f>DatosLimpios[[#This Row],[Perdida economica UNK]] /DatosLimpios[[#This Row],[Nº de Usuarios Afectados]]</f>
        <v>15.588376415307659</v>
      </c>
      <c r="S2239" s="11" t="str">
        <f>IF(DatosLimpios[[#This Row],[Perdida $ por Usuario]]&gt;100, "Grave",IF(DatosLimpios[[#This Row],[Perdida $ por Usuario]]&gt;40, "Moderada","Leve"))</f>
        <v>Leve</v>
      </c>
      <c r="T2239" s="1" t="str">
        <f t="shared" si="35"/>
        <v>Unknown</v>
      </c>
      <c r="U2239" s="3" t="s">
        <v>34</v>
      </c>
      <c r="V2239" s="3" t="s">
        <v>57</v>
      </c>
      <c r="W2239" s="2">
        <v>19</v>
      </c>
      <c r="X2239" s="2" t="str">
        <f>IF(DatosLimpios[[#This Row],[Incident Resolution Time (in Hours)]]&gt;50,"Tardia",IF(DatosLimpios[[#This Row],[Incident Resolution Time (in Hours)]]&gt;20,"Media","Rapida" ))</f>
        <v>Rapida</v>
      </c>
    </row>
    <row r="2240" spans="1:24" x14ac:dyDescent="0.25">
      <c r="A2240" s="2">
        <v>2254</v>
      </c>
      <c r="B2240" s="3" t="s">
        <v>66</v>
      </c>
      <c r="C22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40" s="1" t="str">
        <f>IFERROR(VLOOKUP(DatosLimpios[[#This Row],[Paises]], TablaRegiones[],2,FALSE), "Otra")</f>
        <v>América</v>
      </c>
      <c r="E2240" s="2">
        <v>2017</v>
      </c>
      <c r="F2240" s="3" t="s">
        <v>39</v>
      </c>
      <c r="G2240" s="2">
        <f xml:space="preserve"> 2025 -DatosLimpios[[#This Row],[Year]]</f>
        <v>8</v>
      </c>
      <c r="H2240" s="1" t="str">
        <f>IF(TRIM(DatosLimpios[[#This Row],[Attack Type]])="","Unknown",PROPER(TRIM(LOWER(DatosLimpios[[#This Row],[Attack Type]]))))</f>
        <v>Ddos</v>
      </c>
      <c r="I2240" s="3" t="s">
        <v>12</v>
      </c>
      <c r="J224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40" s="11">
        <v>2976</v>
      </c>
      <c r="L2240" s="11">
        <f>IF(DatosLimpios[[#This Row],[Financial Loss (in Million $) ]]="",0,ABS(DatosLimpios[[#This Row],[Financial Loss (in Million $) ]]))*1000</f>
        <v>2976000</v>
      </c>
      <c r="M2240" s="11" t="str">
        <f>IF(DatosLimpios[[#This Row],[Perdida economica UNK]]&gt;4000000,"Alta", IF(DatosLimpios[[#This Row],[Perdida economica UNK]]&gt;100000,"Media", "Baja"))</f>
        <v>Media</v>
      </c>
      <c r="N2240" s="18" t="s">
        <v>2288</v>
      </c>
      <c r="O2240" s="3" t="s">
        <v>33</v>
      </c>
      <c r="P2240" s="2">
        <f>IF(DatosLimpios[[#This Row],[Number of Affected Users]]="six hundred",600,VALUE(DatosLimpios[[#This Row],[Number of Affected Users]]))</f>
        <v>913276</v>
      </c>
      <c r="Q2240" s="2">
        <f>IF(DatosLimpios[[#This Row],[Number of Affected Users]]="six hundred",600,VALUE(DatosLimpios[[#This Row],[Number of Affected Users]]))</f>
        <v>913276</v>
      </c>
      <c r="R2240" s="11">
        <f>DatosLimpios[[#This Row],[Perdida economica UNK]] /DatosLimpios[[#This Row],[Nº de Usuarios Afectados]]</f>
        <v>3.2585987149558293</v>
      </c>
      <c r="S2240" s="11" t="str">
        <f>IF(DatosLimpios[[#This Row],[Perdida $ por Usuario]]&gt;100, "Grave",IF(DatosLimpios[[#This Row],[Perdida $ por Usuario]]&gt;40, "Moderada","Leve"))</f>
        <v>Leve</v>
      </c>
      <c r="T2240" s="1" t="str">
        <f t="shared" si="35"/>
        <v>Insider</v>
      </c>
      <c r="U2240" s="3" t="s">
        <v>34</v>
      </c>
      <c r="V2240" s="3" t="s">
        <v>57</v>
      </c>
      <c r="W2240" s="2">
        <v>57</v>
      </c>
      <c r="X2240" s="2" t="str">
        <f>IF(DatosLimpios[[#This Row],[Incident Resolution Time (in Hours)]]&gt;50,"Tardia",IF(DatosLimpios[[#This Row],[Incident Resolution Time (in Hours)]]&gt;20,"Media","Rapida" ))</f>
        <v>Tardia</v>
      </c>
    </row>
    <row r="2241" spans="1:24" x14ac:dyDescent="0.25">
      <c r="A2241" s="2">
        <v>2255</v>
      </c>
      <c r="B2241" s="3" t="s">
        <v>66</v>
      </c>
      <c r="C22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41" s="1" t="str">
        <f>IFERROR(VLOOKUP(DatosLimpios[[#This Row],[Paises]], TablaRegiones[],2,FALSE), "Otra")</f>
        <v>América</v>
      </c>
      <c r="E2241" s="2">
        <v>2019</v>
      </c>
      <c r="F2241" s="3" t="s">
        <v>50</v>
      </c>
      <c r="G2241" s="2">
        <f xml:space="preserve"> 2025 -DatosLimpios[[#This Row],[Year]]</f>
        <v>6</v>
      </c>
      <c r="H2241" s="1" t="str">
        <f>IF(TRIM(DatosLimpios[[#This Row],[Attack Type]])="","Unknown",PROPER(TRIM(LOWER(DatosLimpios[[#This Row],[Attack Type]]))))</f>
        <v>Phishing</v>
      </c>
      <c r="I2241" s="3" t="s">
        <v>69</v>
      </c>
      <c r="J224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41" s="11">
        <v>706</v>
      </c>
      <c r="L2241" s="11">
        <f>IF(DatosLimpios[[#This Row],[Financial Loss (in Million $) ]]="",0,ABS(DatosLimpios[[#This Row],[Financial Loss (in Million $) ]]))*1000</f>
        <v>706000</v>
      </c>
      <c r="M2241" s="11" t="str">
        <f>IF(DatosLimpios[[#This Row],[Perdida economica UNK]]&gt;4000000,"Alta", IF(DatosLimpios[[#This Row],[Perdida economica UNK]]&gt;100000,"Media", "Baja"))</f>
        <v>Media</v>
      </c>
      <c r="N2241" s="18" t="s">
        <v>2289</v>
      </c>
      <c r="O2241" s="3" t="s">
        <v>29</v>
      </c>
      <c r="P2241" s="2">
        <f>IF(DatosLimpios[[#This Row],[Number of Affected Users]]="six hundred",600,VALUE(DatosLimpios[[#This Row],[Number of Affected Users]]))</f>
        <v>817268</v>
      </c>
      <c r="Q2241" s="2">
        <f>IF(DatosLimpios[[#This Row],[Number of Affected Users]]="six hundred",600,VALUE(DatosLimpios[[#This Row],[Number of Affected Users]]))</f>
        <v>817268</v>
      </c>
      <c r="R2241" s="11">
        <f>DatosLimpios[[#This Row],[Perdida economica UNK]] /DatosLimpios[[#This Row],[Nº de Usuarios Afectados]]</f>
        <v>0.86385371750759854</v>
      </c>
      <c r="S2241" s="11" t="str">
        <f>IF(DatosLimpios[[#This Row],[Perdida $ por Usuario]]&gt;100, "Grave",IF(DatosLimpios[[#This Row],[Perdida $ por Usuario]]&gt;40, "Moderada","Leve"))</f>
        <v>Leve</v>
      </c>
      <c r="T2241" s="1" t="str">
        <f t="shared" si="35"/>
        <v>Nation-state</v>
      </c>
      <c r="U2241" s="3" t="s">
        <v>52</v>
      </c>
      <c r="V2241" s="3" t="s">
        <v>16</v>
      </c>
      <c r="W2241" s="2">
        <v>1</v>
      </c>
      <c r="X2241" s="2" t="str">
        <f>IF(DatosLimpios[[#This Row],[Incident Resolution Time (in Hours)]]&gt;50,"Tardia",IF(DatosLimpios[[#This Row],[Incident Resolution Time (in Hours)]]&gt;20,"Media","Rapida" ))</f>
        <v>Rapida</v>
      </c>
    </row>
    <row r="2242" spans="1:24" x14ac:dyDescent="0.25">
      <c r="A2242" s="2">
        <v>2256</v>
      </c>
      <c r="B2242" s="3" t="s">
        <v>26</v>
      </c>
      <c r="C22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42" s="1" t="str">
        <f>IFERROR(VLOOKUP(DatosLimpios[[#This Row],[Paises]], TablaRegiones[],2,FALSE), "Otra")</f>
        <v>Europa</v>
      </c>
      <c r="E2242" s="2">
        <v>2021</v>
      </c>
      <c r="F2242" s="3" t="s">
        <v>42</v>
      </c>
      <c r="G2242" s="2">
        <f xml:space="preserve"> 2025 -DatosLimpios[[#This Row],[Year]]</f>
        <v>4</v>
      </c>
      <c r="H2242" s="1" t="str">
        <f>IF(TRIM(DatosLimpios[[#This Row],[Attack Type]])="","Unknown",PROPER(TRIM(LOWER(DatosLimpios[[#This Row],[Attack Type]]))))</f>
        <v>Sql Injection</v>
      </c>
      <c r="I2242" s="3" t="s">
        <v>23</v>
      </c>
      <c r="J224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42" s="11">
        <v>8005</v>
      </c>
      <c r="L2242" s="11">
        <f>IF(DatosLimpios[[#This Row],[Financial Loss (in Million $) ]]="",0,ABS(DatosLimpios[[#This Row],[Financial Loss (in Million $) ]]))*1000</f>
        <v>8005000</v>
      </c>
      <c r="M2242" s="11" t="str">
        <f>IF(DatosLimpios[[#This Row],[Perdida economica UNK]]&gt;4000000,"Alta", IF(DatosLimpios[[#This Row],[Perdida economica UNK]]&gt;100000,"Media", "Baja"))</f>
        <v>Alta</v>
      </c>
      <c r="N2242" s="18" t="s">
        <v>2290</v>
      </c>
      <c r="O2242" s="3" t="s">
        <v>14</v>
      </c>
      <c r="P2242" s="2">
        <f>IF(DatosLimpios[[#This Row],[Number of Affected Users]]="six hundred",600,VALUE(DatosLimpios[[#This Row],[Number of Affected Users]]))</f>
        <v>682480</v>
      </c>
      <c r="Q2242" s="2">
        <f>IF(DatosLimpios[[#This Row],[Number of Affected Users]]="six hundred",600,VALUE(DatosLimpios[[#This Row],[Number of Affected Users]]))</f>
        <v>682480</v>
      </c>
      <c r="R2242" s="11">
        <f>DatosLimpios[[#This Row],[Perdida economica UNK]] /DatosLimpios[[#This Row],[Nº de Usuarios Afectados]]</f>
        <v>11.729281444144883</v>
      </c>
      <c r="S2242" s="11" t="str">
        <f>IF(DatosLimpios[[#This Row],[Perdida $ por Usuario]]&gt;100, "Grave",IF(DatosLimpios[[#This Row],[Perdida $ por Usuario]]&gt;40, "Moderada","Leve"))</f>
        <v>Leve</v>
      </c>
      <c r="T2242" s="1" t="str">
        <f t="shared" si="35"/>
        <v>Hacker Group</v>
      </c>
      <c r="U2242" s="3" t="s">
        <v>52</v>
      </c>
      <c r="V2242" s="3" t="s">
        <v>31</v>
      </c>
      <c r="W2242" s="2">
        <v>14</v>
      </c>
      <c r="X2242" s="2" t="str">
        <f>IF(DatosLimpios[[#This Row],[Incident Resolution Time (in Hours)]]&gt;50,"Tardia",IF(DatosLimpios[[#This Row],[Incident Resolution Time (in Hours)]]&gt;20,"Media","Rapida" ))</f>
        <v>Rapida</v>
      </c>
    </row>
    <row r="2243" spans="1:24" x14ac:dyDescent="0.25">
      <c r="A2243" s="2">
        <v>2257</v>
      </c>
      <c r="B2243" s="3" t="s">
        <v>87</v>
      </c>
      <c r="C22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43" s="1" t="str">
        <f>IFERROR(VLOOKUP(DatosLimpios[[#This Row],[Paises]], TablaRegiones[],2,FALSE), "Otra")</f>
        <v>América</v>
      </c>
      <c r="E2243" s="2">
        <v>2024</v>
      </c>
      <c r="F2243" s="3" t="s">
        <v>39</v>
      </c>
      <c r="G2243" s="2">
        <f xml:space="preserve"> 2025 -DatosLimpios[[#This Row],[Year]]</f>
        <v>1</v>
      </c>
      <c r="H2243" s="1" t="str">
        <f>IF(TRIM(DatosLimpios[[#This Row],[Attack Type]])="","Unknown",PROPER(TRIM(LOWER(DatosLimpios[[#This Row],[Attack Type]]))))</f>
        <v>Ddos</v>
      </c>
      <c r="I2243" s="3" t="s">
        <v>27</v>
      </c>
      <c r="J224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43" s="11">
        <v>1553</v>
      </c>
      <c r="L2243" s="11">
        <f>IF(DatosLimpios[[#This Row],[Financial Loss (in Million $) ]]="",0,ABS(DatosLimpios[[#This Row],[Financial Loss (in Million $) ]]))*1000</f>
        <v>1553000</v>
      </c>
      <c r="M2243" s="11" t="str">
        <f>IF(DatosLimpios[[#This Row],[Perdida economica UNK]]&gt;4000000,"Alta", IF(DatosLimpios[[#This Row],[Perdida economica UNK]]&gt;100000,"Media", "Baja"))</f>
        <v>Media</v>
      </c>
      <c r="N2243" s="18" t="s">
        <v>2291</v>
      </c>
      <c r="O2243" s="3" t="s">
        <v>14</v>
      </c>
      <c r="P2243" s="2">
        <f>IF(DatosLimpios[[#This Row],[Number of Affected Users]]="six hundred",600,VALUE(DatosLimpios[[#This Row],[Number of Affected Users]]))</f>
        <v>298385</v>
      </c>
      <c r="Q2243" s="2">
        <f>IF(DatosLimpios[[#This Row],[Number of Affected Users]]="six hundred",600,VALUE(DatosLimpios[[#This Row],[Number of Affected Users]]))</f>
        <v>298385</v>
      </c>
      <c r="R2243" s="11">
        <f>DatosLimpios[[#This Row],[Perdida economica UNK]] /DatosLimpios[[#This Row],[Nº de Usuarios Afectados]]</f>
        <v>5.2046852221123716</v>
      </c>
      <c r="S2243" s="11" t="str">
        <f>IF(DatosLimpios[[#This Row],[Perdida $ por Usuario]]&gt;100, "Grave",IF(DatosLimpios[[#This Row],[Perdida $ por Usuario]]&gt;40, "Moderada","Leve"))</f>
        <v>Leve</v>
      </c>
      <c r="T2243" s="1" t="str">
        <f t="shared" si="35"/>
        <v>Hacker Group</v>
      </c>
      <c r="U2243" s="3" t="s">
        <v>15</v>
      </c>
      <c r="V2243" s="3" t="s">
        <v>31</v>
      </c>
      <c r="W2243" s="2">
        <v>11</v>
      </c>
      <c r="X2243" s="2" t="str">
        <f>IF(DatosLimpios[[#This Row],[Incident Resolution Time (in Hours)]]&gt;50,"Tardia",IF(DatosLimpios[[#This Row],[Incident Resolution Time (in Hours)]]&gt;20,"Media","Rapida" ))</f>
        <v>Rapida</v>
      </c>
    </row>
    <row r="2244" spans="1:24" x14ac:dyDescent="0.25">
      <c r="A2244" s="2">
        <v>2258</v>
      </c>
      <c r="B2244" s="3" t="s">
        <v>10</v>
      </c>
      <c r="C22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244" s="1" t="str">
        <f>IFERROR(VLOOKUP(DatosLimpios[[#This Row],[Paises]], TablaRegiones[],2,FALSE), "Otra")</f>
        <v>Asia</v>
      </c>
      <c r="E2244" s="2">
        <v>2020</v>
      </c>
      <c r="F2244" s="3" t="s">
        <v>39</v>
      </c>
      <c r="G2244" s="2">
        <f xml:space="preserve"> 2025 -DatosLimpios[[#This Row],[Year]]</f>
        <v>5</v>
      </c>
      <c r="H2244" s="1" t="str">
        <f>IF(TRIM(DatosLimpios[[#This Row],[Attack Type]])="","Unknown",PROPER(TRIM(LOWER(DatosLimpios[[#This Row],[Attack Type]]))))</f>
        <v>Ddos</v>
      </c>
      <c r="I2244" s="3" t="s">
        <v>47</v>
      </c>
      <c r="J224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244" s="11">
        <v>632</v>
      </c>
      <c r="L2244" s="11">
        <f>IF(DatosLimpios[[#This Row],[Financial Loss (in Million $) ]]="",0,ABS(DatosLimpios[[#This Row],[Financial Loss (in Million $) ]]))*1000</f>
        <v>632000</v>
      </c>
      <c r="M2244" s="11" t="str">
        <f>IF(DatosLimpios[[#This Row],[Perdida economica UNK]]&gt;4000000,"Alta", IF(DatosLimpios[[#This Row],[Perdida economica UNK]]&gt;100000,"Media", "Baja"))</f>
        <v>Media</v>
      </c>
      <c r="N2244" s="18" t="s">
        <v>2292</v>
      </c>
      <c r="O2244" s="3" t="s">
        <v>29</v>
      </c>
      <c r="P2244" s="2">
        <f>IF(DatosLimpios[[#This Row],[Number of Affected Users]]="six hundred",600,VALUE(DatosLimpios[[#This Row],[Number of Affected Users]]))</f>
        <v>682445</v>
      </c>
      <c r="Q2244" s="2">
        <f>IF(DatosLimpios[[#This Row],[Number of Affected Users]]="six hundred",600,VALUE(DatosLimpios[[#This Row],[Number of Affected Users]]))</f>
        <v>682445</v>
      </c>
      <c r="R2244" s="11">
        <f>DatosLimpios[[#This Row],[Perdida economica UNK]] /DatosLimpios[[#This Row],[Nº de Usuarios Afectados]]</f>
        <v>0.92608195532240689</v>
      </c>
      <c r="S2244" s="11" t="str">
        <f>IF(DatosLimpios[[#This Row],[Perdida $ por Usuario]]&gt;100, "Grave",IF(DatosLimpios[[#This Row],[Perdida $ por Usuario]]&gt;40, "Moderada","Leve"))</f>
        <v>Leve</v>
      </c>
      <c r="T2244" s="1" t="str">
        <f t="shared" si="35"/>
        <v>Nation-state</v>
      </c>
      <c r="U2244" s="3" t="s">
        <v>34</v>
      </c>
      <c r="V2244" s="3" t="s">
        <v>49</v>
      </c>
      <c r="W2244" s="2">
        <v>20</v>
      </c>
      <c r="X2244" s="2" t="str">
        <f>IF(DatosLimpios[[#This Row],[Incident Resolution Time (in Hours)]]&gt;50,"Tardia",IF(DatosLimpios[[#This Row],[Incident Resolution Time (in Hours)]]&gt;20,"Media","Rapida" ))</f>
        <v>Rapida</v>
      </c>
    </row>
    <row r="2245" spans="1:24" x14ac:dyDescent="0.25">
      <c r="A2245" s="2">
        <v>2259</v>
      </c>
      <c r="B2245" s="3" t="s">
        <v>45</v>
      </c>
      <c r="C22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45" s="1" t="str">
        <f>IFERROR(VLOOKUP(DatosLimpios[[#This Row],[Paises]], TablaRegiones[],2,FALSE), "Otra")</f>
        <v>Asia</v>
      </c>
      <c r="E2245" s="2">
        <v>2021</v>
      </c>
      <c r="F2245" s="3" t="s">
        <v>42</v>
      </c>
      <c r="G2245" s="2">
        <f xml:space="preserve"> 2025 -DatosLimpios[[#This Row],[Year]]</f>
        <v>4</v>
      </c>
      <c r="H2245" s="1" t="str">
        <f>IF(TRIM(DatosLimpios[[#This Row],[Attack Type]])="","Unknown",PROPER(TRIM(LOWER(DatosLimpios[[#This Row],[Attack Type]]))))</f>
        <v>Sql Injection</v>
      </c>
      <c r="I2245" s="3" t="s">
        <v>69</v>
      </c>
      <c r="J224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45" s="11">
        <v>1826</v>
      </c>
      <c r="L2245" s="11">
        <f>IF(DatosLimpios[[#This Row],[Financial Loss (in Million $) ]]="",0,ABS(DatosLimpios[[#This Row],[Financial Loss (in Million $) ]]))*1000</f>
        <v>1826000</v>
      </c>
      <c r="M2245" s="11" t="str">
        <f>IF(DatosLimpios[[#This Row],[Perdida economica UNK]]&gt;4000000,"Alta", IF(DatosLimpios[[#This Row],[Perdida economica UNK]]&gt;100000,"Media", "Baja"))</f>
        <v>Media</v>
      </c>
      <c r="N2245" s="18" t="s">
        <v>2293</v>
      </c>
      <c r="O2245" s="3" t="s">
        <v>14</v>
      </c>
      <c r="P2245" s="2">
        <f>IF(DatosLimpios[[#This Row],[Number of Affected Users]]="six hundred",600,VALUE(DatosLimpios[[#This Row],[Number of Affected Users]]))</f>
        <v>78277</v>
      </c>
      <c r="Q2245" s="2">
        <f>IF(DatosLimpios[[#This Row],[Number of Affected Users]]="six hundred",600,VALUE(DatosLimpios[[#This Row],[Number of Affected Users]]))</f>
        <v>78277</v>
      </c>
      <c r="R2245" s="11">
        <f>DatosLimpios[[#This Row],[Perdida economica UNK]] /DatosLimpios[[#This Row],[Nº de Usuarios Afectados]]</f>
        <v>23.327414182965622</v>
      </c>
      <c r="S2245" s="11" t="str">
        <f>IF(DatosLimpios[[#This Row],[Perdida $ por Usuario]]&gt;100, "Grave",IF(DatosLimpios[[#This Row],[Perdida $ por Usuario]]&gt;40, "Moderada","Leve"))</f>
        <v>Leve</v>
      </c>
      <c r="T2245" s="1" t="str">
        <f t="shared" si="35"/>
        <v>Hacker Group</v>
      </c>
      <c r="U2245" s="3" t="s">
        <v>25</v>
      </c>
      <c r="V2245" s="3" t="s">
        <v>49</v>
      </c>
      <c r="W2245" s="2">
        <v>51</v>
      </c>
      <c r="X2245" s="2" t="str">
        <f>IF(DatosLimpios[[#This Row],[Incident Resolution Time (in Hours)]]&gt;50,"Tardia",IF(DatosLimpios[[#This Row],[Incident Resolution Time (in Hours)]]&gt;20,"Media","Rapida" ))</f>
        <v>Tardia</v>
      </c>
    </row>
    <row r="2246" spans="1:24" x14ac:dyDescent="0.25">
      <c r="A2246" s="2">
        <v>2260</v>
      </c>
      <c r="B2246" s="3" t="s">
        <v>45</v>
      </c>
      <c r="C22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46" s="1" t="str">
        <f>IFERROR(VLOOKUP(DatosLimpios[[#This Row],[Paises]], TablaRegiones[],2,FALSE), "Otra")</f>
        <v>Asia</v>
      </c>
      <c r="E2246" s="2">
        <v>2023</v>
      </c>
      <c r="F2246" s="3" t="s">
        <v>22</v>
      </c>
      <c r="G2246" s="2">
        <f xml:space="preserve"> 2025 -DatosLimpios[[#This Row],[Year]]</f>
        <v>2</v>
      </c>
      <c r="H2246" s="1" t="str">
        <f>IF(TRIM(DatosLimpios[[#This Row],[Attack Type]])="","Unknown",PROPER(TRIM(LOWER(DatosLimpios[[#This Row],[Attack Type]]))))</f>
        <v>Man-In-The-Middle</v>
      </c>
      <c r="I2246" s="3" t="s">
        <v>23</v>
      </c>
      <c r="J224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46" s="11">
        <v>9085</v>
      </c>
      <c r="L2246" s="11">
        <f>IF(DatosLimpios[[#This Row],[Financial Loss (in Million $) ]]="",0,ABS(DatosLimpios[[#This Row],[Financial Loss (in Million $) ]]))*1000</f>
        <v>9085000</v>
      </c>
      <c r="M2246" s="11" t="str">
        <f>IF(DatosLimpios[[#This Row],[Perdida economica UNK]]&gt;4000000,"Alta", IF(DatosLimpios[[#This Row],[Perdida economica UNK]]&gt;100000,"Media", "Baja"))</f>
        <v>Alta</v>
      </c>
      <c r="N2246" s="18" t="s">
        <v>2294</v>
      </c>
      <c r="O2246" s="3" t="s">
        <v>14</v>
      </c>
      <c r="P2246" s="2">
        <f>IF(DatosLimpios[[#This Row],[Number of Affected Users]]="six hundred",600,VALUE(DatosLimpios[[#This Row],[Number of Affected Users]]))</f>
        <v>985267</v>
      </c>
      <c r="Q2246" s="2">
        <f>IF(DatosLimpios[[#This Row],[Number of Affected Users]]="six hundred",600,VALUE(DatosLimpios[[#This Row],[Number of Affected Users]]))</f>
        <v>985267</v>
      </c>
      <c r="R2246" s="11">
        <f>DatosLimpios[[#This Row],[Perdida economica UNK]] /DatosLimpios[[#This Row],[Nº de Usuarios Afectados]]</f>
        <v>9.2208507947591869</v>
      </c>
      <c r="S2246" s="11" t="str">
        <f>IF(DatosLimpios[[#This Row],[Perdida $ por Usuario]]&gt;100, "Grave",IF(DatosLimpios[[#This Row],[Perdida $ por Usuario]]&gt;40, "Moderada","Leve"))</f>
        <v>Leve</v>
      </c>
      <c r="T2246" s="1" t="str">
        <f t="shared" si="35"/>
        <v>Hacker Group</v>
      </c>
      <c r="U2246" s="3" t="s">
        <v>15</v>
      </c>
      <c r="V2246" s="3" t="s">
        <v>49</v>
      </c>
      <c r="W2246" s="2">
        <v>48</v>
      </c>
      <c r="X2246" s="2" t="str">
        <f>IF(DatosLimpios[[#This Row],[Incident Resolution Time (in Hours)]]&gt;50,"Tardia",IF(DatosLimpios[[#This Row],[Incident Resolution Time (in Hours)]]&gt;20,"Media","Rapida" ))</f>
        <v>Media</v>
      </c>
    </row>
    <row r="2247" spans="1:24" x14ac:dyDescent="0.25">
      <c r="A2247" s="2">
        <v>2261</v>
      </c>
      <c r="B2247" s="3" t="s">
        <v>71</v>
      </c>
      <c r="C22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47" s="1" t="str">
        <f>IFERROR(VLOOKUP(DatosLimpios[[#This Row],[Paises]], TablaRegiones[],2,FALSE), "Otra")</f>
        <v>Asia</v>
      </c>
      <c r="E2247" s="2">
        <v>2016</v>
      </c>
      <c r="F2247" s="3" t="s">
        <v>22</v>
      </c>
      <c r="G2247" s="2">
        <f xml:space="preserve"> 2025 -DatosLimpios[[#This Row],[Year]]</f>
        <v>9</v>
      </c>
      <c r="H2247" s="1" t="str">
        <f>IF(TRIM(DatosLimpios[[#This Row],[Attack Type]])="","Unknown",PROPER(TRIM(LOWER(DatosLimpios[[#This Row],[Attack Type]]))))</f>
        <v>Man-In-The-Middle</v>
      </c>
      <c r="I2247" s="3" t="s">
        <v>47</v>
      </c>
      <c r="J224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247" s="11">
        <v>259</v>
      </c>
      <c r="L2247" s="11">
        <f>IF(DatosLimpios[[#This Row],[Financial Loss (in Million $) ]]="",0,ABS(DatosLimpios[[#This Row],[Financial Loss (in Million $) ]]))*1000</f>
        <v>259000</v>
      </c>
      <c r="M2247" s="11" t="str">
        <f>IF(DatosLimpios[[#This Row],[Perdida economica UNK]]&gt;4000000,"Alta", IF(DatosLimpios[[#This Row],[Perdida economica UNK]]&gt;100000,"Media", "Baja"))</f>
        <v>Media</v>
      </c>
      <c r="N2247" s="18" t="s">
        <v>2295</v>
      </c>
      <c r="O2247" s="3" t="s">
        <v>14</v>
      </c>
      <c r="P2247" s="2">
        <f>IF(DatosLimpios[[#This Row],[Number of Affected Users]]="six hundred",600,VALUE(DatosLimpios[[#This Row],[Number of Affected Users]]))</f>
        <v>603982</v>
      </c>
      <c r="Q2247" s="2">
        <f>IF(DatosLimpios[[#This Row],[Number of Affected Users]]="six hundred",600,VALUE(DatosLimpios[[#This Row],[Number of Affected Users]]))</f>
        <v>603982</v>
      </c>
      <c r="R2247" s="11">
        <f>DatosLimpios[[#This Row],[Perdida economica UNK]] /DatosLimpios[[#This Row],[Nº de Usuarios Afectados]]</f>
        <v>0.42882072644549007</v>
      </c>
      <c r="S2247" s="11" t="str">
        <f>IF(DatosLimpios[[#This Row],[Perdida $ por Usuario]]&gt;100, "Grave",IF(DatosLimpios[[#This Row],[Perdida $ por Usuario]]&gt;40, "Moderada","Leve"))</f>
        <v>Leve</v>
      </c>
      <c r="T2247" s="1" t="str">
        <f t="shared" si="35"/>
        <v>Hacker Group</v>
      </c>
      <c r="U2247" s="3" t="s">
        <v>34</v>
      </c>
      <c r="V2247" s="3" t="s">
        <v>49</v>
      </c>
      <c r="W2247" s="2">
        <v>18</v>
      </c>
      <c r="X2247" s="2" t="str">
        <f>IF(DatosLimpios[[#This Row],[Incident Resolution Time (in Hours)]]&gt;50,"Tardia",IF(DatosLimpios[[#This Row],[Incident Resolution Time (in Hours)]]&gt;20,"Media","Rapida" ))</f>
        <v>Rapida</v>
      </c>
    </row>
    <row r="2248" spans="1:24" x14ac:dyDescent="0.25">
      <c r="A2248" s="2">
        <v>2262</v>
      </c>
      <c r="B2248" s="3" t="s">
        <v>71</v>
      </c>
      <c r="C22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48" s="1" t="str">
        <f>IFERROR(VLOOKUP(DatosLimpios[[#This Row],[Paises]], TablaRegiones[],2,FALSE), "Otra")</f>
        <v>Asia</v>
      </c>
      <c r="E2248" s="2">
        <v>2021</v>
      </c>
      <c r="F2248" s="3" t="s">
        <v>39</v>
      </c>
      <c r="G2248" s="2">
        <f xml:space="preserve"> 2025 -DatosLimpios[[#This Row],[Year]]</f>
        <v>4</v>
      </c>
      <c r="H2248" s="1" t="str">
        <f>IF(TRIM(DatosLimpios[[#This Row],[Attack Type]])="","Unknown",PROPER(TRIM(LOWER(DatosLimpios[[#This Row],[Attack Type]]))))</f>
        <v>Ddos</v>
      </c>
      <c r="I2248" s="3" t="s">
        <v>46</v>
      </c>
      <c r="J224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48" s="11">
        <v>7426</v>
      </c>
      <c r="L2248" s="11">
        <f>IF(DatosLimpios[[#This Row],[Financial Loss (in Million $) ]]="",0,ABS(DatosLimpios[[#This Row],[Financial Loss (in Million $) ]]))*1000</f>
        <v>7426000</v>
      </c>
      <c r="M2248" s="11" t="str">
        <f>IF(DatosLimpios[[#This Row],[Perdida economica UNK]]&gt;4000000,"Alta", IF(DatosLimpios[[#This Row],[Perdida economica UNK]]&gt;100000,"Media", "Baja"))</f>
        <v>Alta</v>
      </c>
      <c r="N2248" s="18" t="s">
        <v>2296</v>
      </c>
      <c r="O2248" s="3" t="s">
        <v>33</v>
      </c>
      <c r="P2248" s="2">
        <f>IF(DatosLimpios[[#This Row],[Number of Affected Users]]="six hundred",600,VALUE(DatosLimpios[[#This Row],[Number of Affected Users]]))</f>
        <v>81354</v>
      </c>
      <c r="Q2248" s="2">
        <f>IF(DatosLimpios[[#This Row],[Number of Affected Users]]="six hundred",600,VALUE(DatosLimpios[[#This Row],[Number of Affected Users]]))</f>
        <v>81354</v>
      </c>
      <c r="R2248" s="11">
        <f>DatosLimpios[[#This Row],[Perdida economica UNK]] /DatosLimpios[[#This Row],[Nº de Usuarios Afectados]]</f>
        <v>91.280084568675179</v>
      </c>
      <c r="S2248" s="11" t="str">
        <f>IF(DatosLimpios[[#This Row],[Perdida $ por Usuario]]&gt;100, "Grave",IF(DatosLimpios[[#This Row],[Perdida $ por Usuario]]&gt;40, "Moderada","Leve"))</f>
        <v>Moderada</v>
      </c>
      <c r="T2248" s="1" t="str">
        <f t="shared" si="35"/>
        <v>Insider</v>
      </c>
      <c r="U2248" s="3" t="s">
        <v>25</v>
      </c>
      <c r="V2248" s="3" t="s">
        <v>49</v>
      </c>
      <c r="W2248" s="2">
        <v>6</v>
      </c>
      <c r="X2248" s="2" t="str">
        <f>IF(DatosLimpios[[#This Row],[Incident Resolution Time (in Hours)]]&gt;50,"Tardia",IF(DatosLimpios[[#This Row],[Incident Resolution Time (in Hours)]]&gt;20,"Media","Rapida" ))</f>
        <v>Rapida</v>
      </c>
    </row>
    <row r="2249" spans="1:24" x14ac:dyDescent="0.25">
      <c r="A2249" s="2">
        <v>2263</v>
      </c>
      <c r="B2249" s="3" t="s">
        <v>41</v>
      </c>
      <c r="C22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249" s="1" t="str">
        <f>IFERROR(VLOOKUP(DatosLimpios[[#This Row],[Paises]], TablaRegiones[],2,FALSE), "Otra")</f>
        <v>Europa</v>
      </c>
      <c r="E2249" s="2">
        <v>2021</v>
      </c>
      <c r="F2249" s="3" t="s">
        <v>50</v>
      </c>
      <c r="G2249" s="2">
        <f xml:space="preserve"> 2025 -DatosLimpios[[#This Row],[Year]]</f>
        <v>4</v>
      </c>
      <c r="H2249" s="1" t="str">
        <f>IF(TRIM(DatosLimpios[[#This Row],[Attack Type]])="","Unknown",PROPER(TRIM(LOWER(DatosLimpios[[#This Row],[Attack Type]]))))</f>
        <v>Phishing</v>
      </c>
      <c r="I2249" s="3" t="s">
        <v>12</v>
      </c>
      <c r="J224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49" s="11">
        <v>7899</v>
      </c>
      <c r="L2249" s="11">
        <f>IF(DatosLimpios[[#This Row],[Financial Loss (in Million $) ]]="",0,ABS(DatosLimpios[[#This Row],[Financial Loss (in Million $) ]]))*1000</f>
        <v>7899000</v>
      </c>
      <c r="M2249" s="11" t="str">
        <f>IF(DatosLimpios[[#This Row],[Perdida economica UNK]]&gt;4000000,"Alta", IF(DatosLimpios[[#This Row],[Perdida economica UNK]]&gt;100000,"Media", "Baja"))</f>
        <v>Alta</v>
      </c>
      <c r="N2249" s="18" t="s">
        <v>2297</v>
      </c>
      <c r="O2249" s="3" t="s">
        <v>33</v>
      </c>
      <c r="P2249" s="2">
        <f>IF(DatosLimpios[[#This Row],[Number of Affected Users]]="six hundred",600,VALUE(DatosLimpios[[#This Row],[Number of Affected Users]]))</f>
        <v>542754</v>
      </c>
      <c r="Q2249" s="2">
        <f>IF(DatosLimpios[[#This Row],[Number of Affected Users]]="six hundred",600,VALUE(DatosLimpios[[#This Row],[Number of Affected Users]]))</f>
        <v>542754</v>
      </c>
      <c r="R2249" s="11">
        <f>DatosLimpios[[#This Row],[Perdida economica UNK]] /DatosLimpios[[#This Row],[Nº de Usuarios Afectados]]</f>
        <v>14.553554649067534</v>
      </c>
      <c r="S2249" s="11" t="str">
        <f>IF(DatosLimpios[[#This Row],[Perdida $ por Usuario]]&gt;100, "Grave",IF(DatosLimpios[[#This Row],[Perdida $ por Usuario]]&gt;40, "Moderada","Leve"))</f>
        <v>Leve</v>
      </c>
      <c r="T2249" s="1" t="str">
        <f t="shared" si="35"/>
        <v>Insider</v>
      </c>
      <c r="U2249" s="3" t="s">
        <v>52</v>
      </c>
      <c r="V2249" s="3" t="s">
        <v>16</v>
      </c>
      <c r="W2249" s="2">
        <v>42</v>
      </c>
      <c r="X2249" s="2" t="str">
        <f>IF(DatosLimpios[[#This Row],[Incident Resolution Time (in Hours)]]&gt;50,"Tardia",IF(DatosLimpios[[#This Row],[Incident Resolution Time (in Hours)]]&gt;20,"Media","Rapida" ))</f>
        <v>Media</v>
      </c>
    </row>
    <row r="2250" spans="1:24" x14ac:dyDescent="0.25">
      <c r="A2250" s="2">
        <v>2264</v>
      </c>
      <c r="B2250" s="3" t="s">
        <v>58</v>
      </c>
      <c r="C22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250" s="1" t="str">
        <f>IFERROR(VLOOKUP(DatosLimpios[[#This Row],[Paises]], TablaRegiones[],2,FALSE), "Otra")</f>
        <v>Oceanía</v>
      </c>
      <c r="E2250" s="2">
        <v>2020</v>
      </c>
      <c r="F2250" s="3" t="s">
        <v>50</v>
      </c>
      <c r="G2250" s="2">
        <f xml:space="preserve"> 2025 -DatosLimpios[[#This Row],[Year]]</f>
        <v>5</v>
      </c>
      <c r="H2250" s="1" t="str">
        <f>IF(TRIM(DatosLimpios[[#This Row],[Attack Type]])="","Unknown",PROPER(TRIM(LOWER(DatosLimpios[[#This Row],[Attack Type]]))))</f>
        <v>Phishing</v>
      </c>
      <c r="I2250" s="3" t="s">
        <v>12</v>
      </c>
      <c r="J225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50" s="11">
        <v>8579</v>
      </c>
      <c r="L2250" s="11">
        <f>IF(DatosLimpios[[#This Row],[Financial Loss (in Million $) ]]="",0,ABS(DatosLimpios[[#This Row],[Financial Loss (in Million $) ]]))*1000</f>
        <v>8579000</v>
      </c>
      <c r="M2250" s="11" t="str">
        <f>IF(DatosLimpios[[#This Row],[Perdida economica UNK]]&gt;4000000,"Alta", IF(DatosLimpios[[#This Row],[Perdida economica UNK]]&gt;100000,"Media", "Baja"))</f>
        <v>Alta</v>
      </c>
      <c r="N2250" s="18" t="s">
        <v>2298</v>
      </c>
      <c r="O2250" s="3" t="s">
        <v>14</v>
      </c>
      <c r="P2250" s="2">
        <f>IF(DatosLimpios[[#This Row],[Number of Affected Users]]="six hundred",600,VALUE(DatosLimpios[[#This Row],[Number of Affected Users]]))</f>
        <v>905386</v>
      </c>
      <c r="Q2250" s="2">
        <f>IF(DatosLimpios[[#This Row],[Number of Affected Users]]="six hundred",600,VALUE(DatosLimpios[[#This Row],[Number of Affected Users]]))</f>
        <v>905386</v>
      </c>
      <c r="R2250" s="11">
        <f>DatosLimpios[[#This Row],[Perdida economica UNK]] /DatosLimpios[[#This Row],[Nº de Usuarios Afectados]]</f>
        <v>9.4755165200257121</v>
      </c>
      <c r="S2250" s="11" t="str">
        <f>IF(DatosLimpios[[#This Row],[Perdida $ por Usuario]]&gt;100, "Grave",IF(DatosLimpios[[#This Row],[Perdida $ por Usuario]]&gt;40, "Moderada","Leve"))</f>
        <v>Leve</v>
      </c>
      <c r="T2250" s="1" t="str">
        <f t="shared" si="35"/>
        <v>Hacker Group</v>
      </c>
      <c r="U2250" s="3" t="s">
        <v>52</v>
      </c>
      <c r="V2250" s="3" t="s">
        <v>49</v>
      </c>
      <c r="W2250" s="2">
        <v>17</v>
      </c>
      <c r="X2250" s="2" t="str">
        <f>IF(DatosLimpios[[#This Row],[Incident Resolution Time (in Hours)]]&gt;50,"Tardia",IF(DatosLimpios[[#This Row],[Incident Resolution Time (in Hours)]]&gt;20,"Media","Rapida" ))</f>
        <v>Rapida</v>
      </c>
    </row>
    <row r="2251" spans="1:24" x14ac:dyDescent="0.25">
      <c r="A2251" s="2">
        <v>2265</v>
      </c>
      <c r="B2251" s="3" t="s">
        <v>26</v>
      </c>
      <c r="C22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51" s="1" t="str">
        <f>IFERROR(VLOOKUP(DatosLimpios[[#This Row],[Paises]], TablaRegiones[],2,FALSE), "Otra")</f>
        <v>Europa</v>
      </c>
      <c r="E2251" s="2">
        <v>2021</v>
      </c>
      <c r="F2251" s="3" t="s">
        <v>50</v>
      </c>
      <c r="G2251" s="2">
        <f xml:space="preserve"> 2025 -DatosLimpios[[#This Row],[Year]]</f>
        <v>4</v>
      </c>
      <c r="H2251" s="1" t="str">
        <f>IF(TRIM(DatosLimpios[[#This Row],[Attack Type]])="","Unknown",PROPER(TRIM(LOWER(DatosLimpios[[#This Row],[Attack Type]]))))</f>
        <v>Phishing</v>
      </c>
      <c r="I2251" s="3" t="s">
        <v>46</v>
      </c>
      <c r="J225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51" s="11">
        <v>8838</v>
      </c>
      <c r="L2251" s="11">
        <f>IF(DatosLimpios[[#This Row],[Financial Loss (in Million $) ]]="",0,ABS(DatosLimpios[[#This Row],[Financial Loss (in Million $) ]]))*1000</f>
        <v>8838000</v>
      </c>
      <c r="M2251" s="11" t="str">
        <f>IF(DatosLimpios[[#This Row],[Perdida economica UNK]]&gt;4000000,"Alta", IF(DatosLimpios[[#This Row],[Perdida economica UNK]]&gt;100000,"Media", "Baja"))</f>
        <v>Alta</v>
      </c>
      <c r="N2251" s="18" t="s">
        <v>2299</v>
      </c>
      <c r="O2251" s="3" t="s">
        <v>14</v>
      </c>
      <c r="P2251" s="2">
        <f>IF(DatosLimpios[[#This Row],[Number of Affected Users]]="six hundred",600,VALUE(DatosLimpios[[#This Row],[Number of Affected Users]]))</f>
        <v>281387</v>
      </c>
      <c r="Q2251" s="2">
        <f>IF(DatosLimpios[[#This Row],[Number of Affected Users]]="six hundred",600,VALUE(DatosLimpios[[#This Row],[Number of Affected Users]]))</f>
        <v>281387</v>
      </c>
      <c r="R2251" s="11">
        <f>DatosLimpios[[#This Row],[Perdida economica UNK]] /DatosLimpios[[#This Row],[Nº de Usuarios Afectados]]</f>
        <v>31.408700473014033</v>
      </c>
      <c r="S2251" s="11" t="str">
        <f>IF(DatosLimpios[[#This Row],[Perdida $ por Usuario]]&gt;100, "Grave",IF(DatosLimpios[[#This Row],[Perdida $ por Usuario]]&gt;40, "Moderada","Leve"))</f>
        <v>Leve</v>
      </c>
      <c r="T2251" s="1" t="str">
        <f t="shared" si="35"/>
        <v>Hacker Group</v>
      </c>
      <c r="U2251" s="3" t="s">
        <v>34</v>
      </c>
      <c r="V2251" s="3" t="s">
        <v>49</v>
      </c>
      <c r="W2251" s="2">
        <v>55</v>
      </c>
      <c r="X2251" s="2" t="str">
        <f>IF(DatosLimpios[[#This Row],[Incident Resolution Time (in Hours)]]&gt;50,"Tardia",IF(DatosLimpios[[#This Row],[Incident Resolution Time (in Hours)]]&gt;20,"Media","Rapida" ))</f>
        <v>Tardia</v>
      </c>
    </row>
    <row r="2252" spans="1:24" x14ac:dyDescent="0.25">
      <c r="A2252" s="2">
        <v>2266</v>
      </c>
      <c r="B2252" s="3" t="s">
        <v>41</v>
      </c>
      <c r="C22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252" s="1" t="str">
        <f>IFERROR(VLOOKUP(DatosLimpios[[#This Row],[Paises]], TablaRegiones[],2,FALSE), "Otra")</f>
        <v>Europa</v>
      </c>
      <c r="E2252" s="2">
        <v>2015</v>
      </c>
      <c r="F2252" s="3" t="s">
        <v>63</v>
      </c>
      <c r="G2252" s="2">
        <f xml:space="preserve"> 2025 -DatosLimpios[[#This Row],[Year]]</f>
        <v>10</v>
      </c>
      <c r="H2252" s="1" t="str">
        <f>IF(TRIM(DatosLimpios[[#This Row],[Attack Type]])="","Unknown",PROPER(TRIM(LOWER(DatosLimpios[[#This Row],[Attack Type]]))))</f>
        <v>Malware</v>
      </c>
      <c r="I2252" s="3" t="s">
        <v>46</v>
      </c>
      <c r="J225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52" s="11">
        <v>3015</v>
      </c>
      <c r="L2252" s="11">
        <f>IF(DatosLimpios[[#This Row],[Financial Loss (in Million $) ]]="",0,ABS(DatosLimpios[[#This Row],[Financial Loss (in Million $) ]]))*1000</f>
        <v>3015000</v>
      </c>
      <c r="M2252" s="11" t="str">
        <f>IF(DatosLimpios[[#This Row],[Perdida economica UNK]]&gt;4000000,"Alta", IF(DatosLimpios[[#This Row],[Perdida economica UNK]]&gt;100000,"Media", "Baja"))</f>
        <v>Media</v>
      </c>
      <c r="N2252" s="18" t="s">
        <v>2300</v>
      </c>
      <c r="O2252" s="3" t="s">
        <v>33</v>
      </c>
      <c r="P2252" s="2">
        <f>IF(DatosLimpios[[#This Row],[Number of Affected Users]]="six hundred",600,VALUE(DatosLimpios[[#This Row],[Number of Affected Users]]))</f>
        <v>205850</v>
      </c>
      <c r="Q2252" s="2">
        <f>IF(DatosLimpios[[#This Row],[Number of Affected Users]]="six hundred",600,VALUE(DatosLimpios[[#This Row],[Number of Affected Users]]))</f>
        <v>205850</v>
      </c>
      <c r="R2252" s="11">
        <f>DatosLimpios[[#This Row],[Perdida economica UNK]] /DatosLimpios[[#This Row],[Nº de Usuarios Afectados]]</f>
        <v>14.646587320864707</v>
      </c>
      <c r="S2252" s="11" t="str">
        <f>IF(DatosLimpios[[#This Row],[Perdida $ por Usuario]]&gt;100, "Grave",IF(DatosLimpios[[#This Row],[Perdida $ por Usuario]]&gt;40, "Moderada","Leve"))</f>
        <v>Leve</v>
      </c>
      <c r="T2252" s="1" t="str">
        <f t="shared" si="35"/>
        <v>Insider</v>
      </c>
      <c r="U2252" s="3" t="s">
        <v>15</v>
      </c>
      <c r="V2252" s="3" t="s">
        <v>49</v>
      </c>
      <c r="W2252" s="2">
        <v>72</v>
      </c>
      <c r="X2252" s="2" t="str">
        <f>IF(DatosLimpios[[#This Row],[Incident Resolution Time (in Hours)]]&gt;50,"Tardia",IF(DatosLimpios[[#This Row],[Incident Resolution Time (in Hours)]]&gt;20,"Media","Rapida" ))</f>
        <v>Tardia</v>
      </c>
    </row>
    <row r="2253" spans="1:24" x14ac:dyDescent="0.25">
      <c r="A2253" s="2">
        <v>2267</v>
      </c>
      <c r="B2253" s="3" t="s">
        <v>32</v>
      </c>
      <c r="C22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53" s="1" t="str">
        <f>IFERROR(VLOOKUP(DatosLimpios[[#This Row],[Paises]], TablaRegiones[],2,FALSE), "Otra")</f>
        <v>Europa</v>
      </c>
      <c r="E2253" s="2">
        <v>2024</v>
      </c>
      <c r="F2253" s="3" t="s">
        <v>63</v>
      </c>
      <c r="G2253" s="2">
        <f xml:space="preserve"> 2025 -DatosLimpios[[#This Row],[Year]]</f>
        <v>1</v>
      </c>
      <c r="H2253" s="1" t="str">
        <f>IF(TRIM(DatosLimpios[[#This Row],[Attack Type]])="","Unknown",PROPER(TRIM(LOWER(DatosLimpios[[#This Row],[Attack Type]]))))</f>
        <v>Malware</v>
      </c>
      <c r="I2253" s="3" t="s">
        <v>27</v>
      </c>
      <c r="J225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53" s="11">
        <v>7044</v>
      </c>
      <c r="L2253" s="11">
        <f>IF(DatosLimpios[[#This Row],[Financial Loss (in Million $) ]]="",0,ABS(DatosLimpios[[#This Row],[Financial Loss (in Million $) ]]))*1000</f>
        <v>7044000</v>
      </c>
      <c r="M2253" s="11" t="str">
        <f>IF(DatosLimpios[[#This Row],[Perdida economica UNK]]&gt;4000000,"Alta", IF(DatosLimpios[[#This Row],[Perdida economica UNK]]&gt;100000,"Media", "Baja"))</f>
        <v>Alta</v>
      </c>
      <c r="N2253" s="18" t="s">
        <v>2301</v>
      </c>
      <c r="O2253" s="3" t="s">
        <v>14</v>
      </c>
      <c r="P2253" s="2">
        <f>IF(DatosLimpios[[#This Row],[Number of Affected Users]]="six hundred",600,VALUE(DatosLimpios[[#This Row],[Number of Affected Users]]))</f>
        <v>998028</v>
      </c>
      <c r="Q2253" s="2">
        <f>IF(DatosLimpios[[#This Row],[Number of Affected Users]]="six hundred",600,VALUE(DatosLimpios[[#This Row],[Number of Affected Users]]))</f>
        <v>998028</v>
      </c>
      <c r="R2253" s="11">
        <f>DatosLimpios[[#This Row],[Perdida economica UNK]] /DatosLimpios[[#This Row],[Nº de Usuarios Afectados]]</f>
        <v>7.057918214719427</v>
      </c>
      <c r="S2253" s="11" t="str">
        <f>IF(DatosLimpios[[#This Row],[Perdida $ por Usuario]]&gt;100, "Grave",IF(DatosLimpios[[#This Row],[Perdida $ por Usuario]]&gt;40, "Moderada","Leve"))</f>
        <v>Leve</v>
      </c>
      <c r="T2253" s="1" t="str">
        <f t="shared" si="35"/>
        <v>Hacker Group</v>
      </c>
      <c r="U2253" s="3" t="s">
        <v>15</v>
      </c>
      <c r="V2253" s="3" t="s">
        <v>57</v>
      </c>
      <c r="W2253" s="2">
        <v>59</v>
      </c>
      <c r="X2253" s="2" t="str">
        <f>IF(DatosLimpios[[#This Row],[Incident Resolution Time (in Hours)]]&gt;50,"Tardia",IF(DatosLimpios[[#This Row],[Incident Resolution Time (in Hours)]]&gt;20,"Media","Rapida" ))</f>
        <v>Tardia</v>
      </c>
    </row>
    <row r="2254" spans="1:24" x14ac:dyDescent="0.25">
      <c r="A2254" s="2">
        <v>2268</v>
      </c>
      <c r="B2254" s="3" t="s">
        <v>10</v>
      </c>
      <c r="C22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254" s="1" t="str">
        <f>IFERROR(VLOOKUP(DatosLimpios[[#This Row],[Paises]], TablaRegiones[],2,FALSE), "Otra")</f>
        <v>Asia</v>
      </c>
      <c r="E2254" s="2">
        <v>2015</v>
      </c>
      <c r="F2254" s="3" t="s">
        <v>63</v>
      </c>
      <c r="G2254" s="2">
        <f xml:space="preserve"> 2025 -DatosLimpios[[#This Row],[Year]]</f>
        <v>10</v>
      </c>
      <c r="H2254" s="1" t="str">
        <f>IF(TRIM(DatosLimpios[[#This Row],[Attack Type]])="","Unknown",PROPER(TRIM(LOWER(DatosLimpios[[#This Row],[Attack Type]]))))</f>
        <v>Malware</v>
      </c>
      <c r="I2254" s="3" t="s">
        <v>23</v>
      </c>
      <c r="J225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54" s="11">
        <v>2063</v>
      </c>
      <c r="L2254" s="11">
        <f>IF(DatosLimpios[[#This Row],[Financial Loss (in Million $) ]]="",0,ABS(DatosLimpios[[#This Row],[Financial Loss (in Million $) ]]))*1000</f>
        <v>2063000</v>
      </c>
      <c r="M2254" s="11" t="str">
        <f>IF(DatosLimpios[[#This Row],[Perdida economica UNK]]&gt;4000000,"Alta", IF(DatosLimpios[[#This Row],[Perdida economica UNK]]&gt;100000,"Media", "Baja"))</f>
        <v>Media</v>
      </c>
      <c r="N2254" s="18" t="s">
        <v>2302</v>
      </c>
      <c r="O2254" s="3" t="s">
        <v>14</v>
      </c>
      <c r="P2254" s="2">
        <f>IF(DatosLimpios[[#This Row],[Number of Affected Users]]="six hundred",600,VALUE(DatosLimpios[[#This Row],[Number of Affected Users]]))</f>
        <v>780527</v>
      </c>
      <c r="Q2254" s="2">
        <f>IF(DatosLimpios[[#This Row],[Number of Affected Users]]="six hundred",600,VALUE(DatosLimpios[[#This Row],[Number of Affected Users]]))</f>
        <v>780527</v>
      </c>
      <c r="R2254" s="11">
        <f>DatosLimpios[[#This Row],[Perdida economica UNK]] /DatosLimpios[[#This Row],[Nº de Usuarios Afectados]]</f>
        <v>2.6430860175240576</v>
      </c>
      <c r="S2254" s="11" t="str">
        <f>IF(DatosLimpios[[#This Row],[Perdida $ por Usuario]]&gt;100, "Grave",IF(DatosLimpios[[#This Row],[Perdida $ por Usuario]]&gt;40, "Moderada","Leve"))</f>
        <v>Leve</v>
      </c>
      <c r="T2254" s="1" t="str">
        <f t="shared" si="35"/>
        <v>Hacker Group</v>
      </c>
      <c r="U2254" s="3" t="s">
        <v>52</v>
      </c>
      <c r="V2254" s="3" t="s">
        <v>37</v>
      </c>
      <c r="W2254" s="2">
        <v>68</v>
      </c>
      <c r="X2254" s="2" t="str">
        <f>IF(DatosLimpios[[#This Row],[Incident Resolution Time (in Hours)]]&gt;50,"Tardia",IF(DatosLimpios[[#This Row],[Incident Resolution Time (in Hours)]]&gt;20,"Media","Rapida" ))</f>
        <v>Tardia</v>
      </c>
    </row>
    <row r="2255" spans="1:24" x14ac:dyDescent="0.25">
      <c r="A2255" s="2">
        <v>2269</v>
      </c>
      <c r="B2255" s="3" t="s">
        <v>87</v>
      </c>
      <c r="C22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55" s="1" t="str">
        <f>IFERROR(VLOOKUP(DatosLimpios[[#This Row],[Paises]], TablaRegiones[],2,FALSE), "Otra")</f>
        <v>América</v>
      </c>
      <c r="E2255" s="2">
        <v>2020</v>
      </c>
      <c r="F2255" s="3" t="s">
        <v>17</v>
      </c>
      <c r="G2255" s="2">
        <f xml:space="preserve"> 2025 -DatosLimpios[[#This Row],[Year]]</f>
        <v>5</v>
      </c>
      <c r="H2255" s="1" t="str">
        <f>IF(TRIM(DatosLimpios[[#This Row],[Attack Type]])="","Unknown",PROPER(TRIM(LOWER(DatosLimpios[[#This Row],[Attack Type]]))))</f>
        <v>Ransomware</v>
      </c>
      <c r="I2255" s="3" t="s">
        <v>27</v>
      </c>
      <c r="J225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55" s="11">
        <v>5637</v>
      </c>
      <c r="L2255" s="11">
        <f>IF(DatosLimpios[[#This Row],[Financial Loss (in Million $) ]]="",0,ABS(DatosLimpios[[#This Row],[Financial Loss (in Million $) ]]))*1000</f>
        <v>5637000</v>
      </c>
      <c r="M2255" s="11" t="str">
        <f>IF(DatosLimpios[[#This Row],[Perdida economica UNK]]&gt;4000000,"Alta", IF(DatosLimpios[[#This Row],[Perdida economica UNK]]&gt;100000,"Media", "Baja"))</f>
        <v>Alta</v>
      </c>
      <c r="N2255" s="18" t="s">
        <v>2303</v>
      </c>
      <c r="O2255" s="3" t="s">
        <v>33</v>
      </c>
      <c r="P2255" s="2">
        <f>IF(DatosLimpios[[#This Row],[Number of Affected Users]]="six hundred",600,VALUE(DatosLimpios[[#This Row],[Number of Affected Users]]))</f>
        <v>667436</v>
      </c>
      <c r="Q2255" s="2">
        <f>IF(DatosLimpios[[#This Row],[Number of Affected Users]]="six hundred",600,VALUE(DatosLimpios[[#This Row],[Number of Affected Users]]))</f>
        <v>667436</v>
      </c>
      <c r="R2255" s="11">
        <f>DatosLimpios[[#This Row],[Perdida economica UNK]] /DatosLimpios[[#This Row],[Nº de Usuarios Afectados]]</f>
        <v>8.445753600345201</v>
      </c>
      <c r="S2255" s="11" t="str">
        <f>IF(DatosLimpios[[#This Row],[Perdida $ por Usuario]]&gt;100, "Grave",IF(DatosLimpios[[#This Row],[Perdida $ por Usuario]]&gt;40, "Moderada","Leve"))</f>
        <v>Leve</v>
      </c>
      <c r="T2255" s="1" t="str">
        <f t="shared" si="35"/>
        <v>Insider</v>
      </c>
      <c r="U2255" s="3" t="s">
        <v>34</v>
      </c>
      <c r="V2255" s="3" t="s">
        <v>31</v>
      </c>
      <c r="W2255" s="2">
        <v>11</v>
      </c>
      <c r="X2255" s="2" t="str">
        <f>IF(DatosLimpios[[#This Row],[Incident Resolution Time (in Hours)]]&gt;50,"Tardia",IF(DatosLimpios[[#This Row],[Incident Resolution Time (in Hours)]]&gt;20,"Media","Rapida" ))</f>
        <v>Rapida</v>
      </c>
    </row>
    <row r="2256" spans="1:24" x14ac:dyDescent="0.25">
      <c r="A2256" s="2">
        <v>2270</v>
      </c>
      <c r="B2256" s="3" t="s">
        <v>71</v>
      </c>
      <c r="C22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56" s="1" t="str">
        <f>IFERROR(VLOOKUP(DatosLimpios[[#This Row],[Paises]], TablaRegiones[],2,FALSE), "Otra")</f>
        <v>Asia</v>
      </c>
      <c r="E2256" s="2">
        <v>2022</v>
      </c>
      <c r="F2256" s="3" t="s">
        <v>17</v>
      </c>
      <c r="G2256" s="2">
        <f xml:space="preserve"> 2025 -DatosLimpios[[#This Row],[Year]]</f>
        <v>3</v>
      </c>
      <c r="H2256" s="1" t="str">
        <f>IF(TRIM(DatosLimpios[[#This Row],[Attack Type]])="","Unknown",PROPER(TRIM(LOWER(DatosLimpios[[#This Row],[Attack Type]]))))</f>
        <v>Ransomware</v>
      </c>
      <c r="I2256" s="3" t="s">
        <v>18</v>
      </c>
      <c r="J225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56" s="11">
        <v>7126</v>
      </c>
      <c r="L2256" s="11">
        <f>IF(DatosLimpios[[#This Row],[Financial Loss (in Million $) ]]="",0,ABS(DatosLimpios[[#This Row],[Financial Loss (in Million $) ]]))*1000</f>
        <v>7126000</v>
      </c>
      <c r="M2256" s="11" t="str">
        <f>IF(DatosLimpios[[#This Row],[Perdida economica UNK]]&gt;4000000,"Alta", IF(DatosLimpios[[#This Row],[Perdida economica UNK]]&gt;100000,"Media", "Baja"))</f>
        <v>Alta</v>
      </c>
      <c r="N2256" s="18" t="s">
        <v>2304</v>
      </c>
      <c r="O2256" s="3" t="s">
        <v>33</v>
      </c>
      <c r="P2256" s="2">
        <f>IF(DatosLimpios[[#This Row],[Number of Affected Users]]="six hundred",600,VALUE(DatosLimpios[[#This Row],[Number of Affected Users]]))</f>
        <v>440529</v>
      </c>
      <c r="Q2256" s="2">
        <f>IF(DatosLimpios[[#This Row],[Number of Affected Users]]="six hundred",600,VALUE(DatosLimpios[[#This Row],[Number of Affected Users]]))</f>
        <v>440529</v>
      </c>
      <c r="R2256" s="11">
        <f>DatosLimpios[[#This Row],[Perdida economica UNK]] /DatosLimpios[[#This Row],[Nº de Usuarios Afectados]]</f>
        <v>16.176006573914545</v>
      </c>
      <c r="S2256" s="11" t="str">
        <f>IF(DatosLimpios[[#This Row],[Perdida $ por Usuario]]&gt;100, "Grave",IF(DatosLimpios[[#This Row],[Perdida $ por Usuario]]&gt;40, "Moderada","Leve"))</f>
        <v>Leve</v>
      </c>
      <c r="T2256" s="1" t="str">
        <f t="shared" si="35"/>
        <v>Insider</v>
      </c>
      <c r="U2256" s="3" t="s">
        <v>25</v>
      </c>
      <c r="V2256" s="3" t="s">
        <v>57</v>
      </c>
      <c r="W2256" s="2">
        <v>20</v>
      </c>
      <c r="X2256" s="2" t="str">
        <f>IF(DatosLimpios[[#This Row],[Incident Resolution Time (in Hours)]]&gt;50,"Tardia",IF(DatosLimpios[[#This Row],[Incident Resolution Time (in Hours)]]&gt;20,"Media","Rapida" ))</f>
        <v>Rapida</v>
      </c>
    </row>
    <row r="2257" spans="1:24" x14ac:dyDescent="0.25">
      <c r="A2257" s="2">
        <v>2271</v>
      </c>
      <c r="B2257" s="3" t="s">
        <v>10</v>
      </c>
      <c r="C22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257" s="1" t="str">
        <f>IFERROR(VLOOKUP(DatosLimpios[[#This Row],[Paises]], TablaRegiones[],2,FALSE), "Otra")</f>
        <v>Asia</v>
      </c>
      <c r="E2257" s="2">
        <v>2023</v>
      </c>
      <c r="F2257" s="3" t="s">
        <v>22</v>
      </c>
      <c r="G2257" s="2">
        <f xml:space="preserve"> 2025 -DatosLimpios[[#This Row],[Year]]</f>
        <v>2</v>
      </c>
      <c r="H2257" s="1" t="str">
        <f>IF(TRIM(DatosLimpios[[#This Row],[Attack Type]])="","Unknown",PROPER(TRIM(LOWER(DatosLimpios[[#This Row],[Attack Type]]))))</f>
        <v>Man-In-The-Middle</v>
      </c>
      <c r="I2257" s="3" t="s">
        <v>46</v>
      </c>
      <c r="J225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57" s="11">
        <v>347</v>
      </c>
      <c r="L2257" s="11">
        <f>IF(DatosLimpios[[#This Row],[Financial Loss (in Million $) ]]="",0,ABS(DatosLimpios[[#This Row],[Financial Loss (in Million $) ]]))*1000</f>
        <v>347000</v>
      </c>
      <c r="M2257" s="11" t="str">
        <f>IF(DatosLimpios[[#This Row],[Perdida economica UNK]]&gt;4000000,"Alta", IF(DatosLimpios[[#This Row],[Perdida economica UNK]]&gt;100000,"Media", "Baja"))</f>
        <v>Media</v>
      </c>
      <c r="N2257" s="18" t="s">
        <v>2305</v>
      </c>
      <c r="O2257" s="3" t="s">
        <v>29</v>
      </c>
      <c r="P2257" s="2">
        <f>IF(DatosLimpios[[#This Row],[Number of Affected Users]]="six hundred",600,VALUE(DatosLimpios[[#This Row],[Number of Affected Users]]))</f>
        <v>194670</v>
      </c>
      <c r="Q2257" s="2">
        <f>IF(DatosLimpios[[#This Row],[Number of Affected Users]]="six hundred",600,VALUE(DatosLimpios[[#This Row],[Number of Affected Users]]))</f>
        <v>194670</v>
      </c>
      <c r="R2257" s="11">
        <f>DatosLimpios[[#This Row],[Perdida economica UNK]] /DatosLimpios[[#This Row],[Nº de Usuarios Afectados]]</f>
        <v>1.7825037242512971</v>
      </c>
      <c r="S2257" s="11" t="str">
        <f>IF(DatosLimpios[[#This Row],[Perdida $ por Usuario]]&gt;100, "Grave",IF(DatosLimpios[[#This Row],[Perdida $ por Usuario]]&gt;40, "Moderada","Leve"))</f>
        <v>Leve</v>
      </c>
      <c r="T2257" s="1" t="str">
        <f t="shared" si="35"/>
        <v>Nation-state</v>
      </c>
      <c r="U2257" s="3" t="s">
        <v>34</v>
      </c>
      <c r="V2257" s="3" t="s">
        <v>49</v>
      </c>
      <c r="W2257" s="2">
        <v>29</v>
      </c>
      <c r="X2257" s="2" t="str">
        <f>IF(DatosLimpios[[#This Row],[Incident Resolution Time (in Hours)]]&gt;50,"Tardia",IF(DatosLimpios[[#This Row],[Incident Resolution Time (in Hours)]]&gt;20,"Media","Rapida" ))</f>
        <v>Media</v>
      </c>
    </row>
    <row r="2258" spans="1:24" x14ac:dyDescent="0.25">
      <c r="A2258" s="2">
        <v>2272</v>
      </c>
      <c r="B2258" s="3" t="s">
        <v>87</v>
      </c>
      <c r="C22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58" s="1" t="str">
        <f>IFERROR(VLOOKUP(DatosLimpios[[#This Row],[Paises]], TablaRegiones[],2,FALSE), "Otra")</f>
        <v>América</v>
      </c>
      <c r="E2258" s="2">
        <v>2023</v>
      </c>
      <c r="F2258" s="3" t="s">
        <v>39</v>
      </c>
      <c r="G2258" s="2">
        <f xml:space="preserve"> 2025 -DatosLimpios[[#This Row],[Year]]</f>
        <v>2</v>
      </c>
      <c r="H2258" s="1" t="str">
        <f>IF(TRIM(DatosLimpios[[#This Row],[Attack Type]])="","Unknown",PROPER(TRIM(LOWER(DatosLimpios[[#This Row],[Attack Type]]))))</f>
        <v>Ddos</v>
      </c>
      <c r="I2258" s="3" t="s">
        <v>46</v>
      </c>
      <c r="J225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58" s="11">
        <v>5359</v>
      </c>
      <c r="L2258" s="11">
        <f>IF(DatosLimpios[[#This Row],[Financial Loss (in Million $) ]]="",0,ABS(DatosLimpios[[#This Row],[Financial Loss (in Million $) ]]))*1000</f>
        <v>5359000</v>
      </c>
      <c r="M2258" s="11" t="str">
        <f>IF(DatosLimpios[[#This Row],[Perdida economica UNK]]&gt;4000000,"Alta", IF(DatosLimpios[[#This Row],[Perdida economica UNK]]&gt;100000,"Media", "Baja"))</f>
        <v>Alta</v>
      </c>
      <c r="N2258" s="18" t="s">
        <v>2306</v>
      </c>
      <c r="O2258" s="3" t="s">
        <v>29</v>
      </c>
      <c r="P2258" s="2">
        <f>IF(DatosLimpios[[#This Row],[Number of Affected Users]]="six hundred",600,VALUE(DatosLimpios[[#This Row],[Number of Affected Users]]))</f>
        <v>750875</v>
      </c>
      <c r="Q2258" s="2">
        <f>IF(DatosLimpios[[#This Row],[Number of Affected Users]]="six hundred",600,VALUE(DatosLimpios[[#This Row],[Number of Affected Users]]))</f>
        <v>750875</v>
      </c>
      <c r="R2258" s="11">
        <f>DatosLimpios[[#This Row],[Perdida economica UNK]] /DatosLimpios[[#This Row],[Nº de Usuarios Afectados]]</f>
        <v>7.1370068253704009</v>
      </c>
      <c r="S2258" s="11" t="str">
        <f>IF(DatosLimpios[[#This Row],[Perdida $ por Usuario]]&gt;100, "Grave",IF(DatosLimpios[[#This Row],[Perdida $ por Usuario]]&gt;40, "Moderada","Leve"))</f>
        <v>Leve</v>
      </c>
      <c r="T2258" s="1" t="str">
        <f t="shared" si="35"/>
        <v>Nation-state</v>
      </c>
      <c r="U2258" s="3" t="s">
        <v>25</v>
      </c>
      <c r="V2258" s="3" t="s">
        <v>57</v>
      </c>
      <c r="W2258" s="2">
        <v>30</v>
      </c>
      <c r="X2258" s="2" t="str">
        <f>IF(DatosLimpios[[#This Row],[Incident Resolution Time (in Hours)]]&gt;50,"Tardia",IF(DatosLimpios[[#This Row],[Incident Resolution Time (in Hours)]]&gt;20,"Media","Rapida" ))</f>
        <v>Media</v>
      </c>
    </row>
    <row r="2259" spans="1:24" x14ac:dyDescent="0.25">
      <c r="A2259" s="2">
        <v>2273</v>
      </c>
      <c r="B2259" s="3" t="s">
        <v>10</v>
      </c>
      <c r="C22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259" s="1" t="str">
        <f>IFERROR(VLOOKUP(DatosLimpios[[#This Row],[Paises]], TablaRegiones[],2,FALSE), "Otra")</f>
        <v>Asia</v>
      </c>
      <c r="E2259" s="2">
        <v>2020</v>
      </c>
      <c r="F2259" s="3" t="s">
        <v>50</v>
      </c>
      <c r="G2259" s="2">
        <f xml:space="preserve"> 2025 -DatosLimpios[[#This Row],[Year]]</f>
        <v>5</v>
      </c>
      <c r="H2259" s="1" t="str">
        <f>IF(TRIM(DatosLimpios[[#This Row],[Attack Type]])="","Unknown",PROPER(TRIM(LOWER(DatosLimpios[[#This Row],[Attack Type]]))))</f>
        <v>Phishing</v>
      </c>
      <c r="I2259" s="3" t="s">
        <v>18</v>
      </c>
      <c r="J225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59" s="11">
        <v>7595</v>
      </c>
      <c r="L2259" s="11">
        <f>IF(DatosLimpios[[#This Row],[Financial Loss (in Million $) ]]="",0,ABS(DatosLimpios[[#This Row],[Financial Loss (in Million $) ]]))*1000</f>
        <v>7595000</v>
      </c>
      <c r="M2259" s="11" t="str">
        <f>IF(DatosLimpios[[#This Row],[Perdida economica UNK]]&gt;4000000,"Alta", IF(DatosLimpios[[#This Row],[Perdida economica UNK]]&gt;100000,"Media", "Baja"))</f>
        <v>Alta</v>
      </c>
      <c r="N2259" s="18" t="s">
        <v>2307</v>
      </c>
      <c r="O2259" s="3" t="s">
        <v>36</v>
      </c>
      <c r="P2259" s="2">
        <f>IF(DatosLimpios[[#This Row],[Number of Affected Users]]="six hundred",600,VALUE(DatosLimpios[[#This Row],[Number of Affected Users]]))</f>
        <v>970373</v>
      </c>
      <c r="Q2259" s="2">
        <f>IF(DatosLimpios[[#This Row],[Number of Affected Users]]="six hundred",600,VALUE(DatosLimpios[[#This Row],[Number of Affected Users]]))</f>
        <v>970373</v>
      </c>
      <c r="R2259" s="11">
        <f>DatosLimpios[[#This Row],[Perdida economica UNK]] /DatosLimpios[[#This Row],[Nº de Usuarios Afectados]]</f>
        <v>7.8268871866797616</v>
      </c>
      <c r="S2259" s="11" t="str">
        <f>IF(DatosLimpios[[#This Row],[Perdida $ por Usuario]]&gt;100, "Grave",IF(DatosLimpios[[#This Row],[Perdida $ por Usuario]]&gt;40, "Moderada","Leve"))</f>
        <v>Leve</v>
      </c>
      <c r="T2259" s="1" t="str">
        <f t="shared" si="35"/>
        <v>Unknown</v>
      </c>
      <c r="U2259" s="3" t="s">
        <v>34</v>
      </c>
      <c r="V2259" s="3" t="s">
        <v>31</v>
      </c>
      <c r="W2259" s="2">
        <v>58</v>
      </c>
      <c r="X2259" s="2" t="str">
        <f>IF(DatosLimpios[[#This Row],[Incident Resolution Time (in Hours)]]&gt;50,"Tardia",IF(DatosLimpios[[#This Row],[Incident Resolution Time (in Hours)]]&gt;20,"Media","Rapida" ))</f>
        <v>Tardia</v>
      </c>
    </row>
    <row r="2260" spans="1:24" x14ac:dyDescent="0.25">
      <c r="A2260" s="2">
        <v>2274</v>
      </c>
      <c r="B2260" s="3" t="s">
        <v>41</v>
      </c>
      <c r="C22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260" s="1" t="str">
        <f>IFERROR(VLOOKUP(DatosLimpios[[#This Row],[Paises]], TablaRegiones[],2,FALSE), "Otra")</f>
        <v>Europa</v>
      </c>
      <c r="E2260" s="2">
        <v>2024</v>
      </c>
      <c r="F2260" s="3" t="s">
        <v>50</v>
      </c>
      <c r="G2260" s="2">
        <f xml:space="preserve"> 2025 -DatosLimpios[[#This Row],[Year]]</f>
        <v>1</v>
      </c>
      <c r="H2260" s="1" t="str">
        <f>IF(TRIM(DatosLimpios[[#This Row],[Attack Type]])="","Unknown",PROPER(TRIM(LOWER(DatosLimpios[[#This Row],[Attack Type]]))))</f>
        <v>Phishing</v>
      </c>
      <c r="I2260" s="3" t="s">
        <v>18</v>
      </c>
      <c r="J226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60" s="11">
        <v>4498</v>
      </c>
      <c r="L2260" s="11">
        <f>IF(DatosLimpios[[#This Row],[Financial Loss (in Million $) ]]="",0,ABS(DatosLimpios[[#This Row],[Financial Loss (in Million $) ]]))*1000</f>
        <v>4498000</v>
      </c>
      <c r="M2260" s="11" t="str">
        <f>IF(DatosLimpios[[#This Row],[Perdida economica UNK]]&gt;4000000,"Alta", IF(DatosLimpios[[#This Row],[Perdida economica UNK]]&gt;100000,"Media", "Baja"))</f>
        <v>Alta</v>
      </c>
      <c r="N2260" s="18" t="s">
        <v>2308</v>
      </c>
      <c r="O2260" s="3" t="s">
        <v>29</v>
      </c>
      <c r="P2260" s="2">
        <f>IF(DatosLimpios[[#This Row],[Number of Affected Users]]="six hundred",600,VALUE(DatosLimpios[[#This Row],[Number of Affected Users]]))</f>
        <v>827399</v>
      </c>
      <c r="Q2260" s="2">
        <f>IF(DatosLimpios[[#This Row],[Number of Affected Users]]="six hundred",600,VALUE(DatosLimpios[[#This Row],[Number of Affected Users]]))</f>
        <v>827399</v>
      </c>
      <c r="R2260" s="11">
        <f>DatosLimpios[[#This Row],[Perdida economica UNK]] /DatosLimpios[[#This Row],[Nº de Usuarios Afectados]]</f>
        <v>5.4363130726529763</v>
      </c>
      <c r="S2260" s="11" t="str">
        <f>IF(DatosLimpios[[#This Row],[Perdida $ por Usuario]]&gt;100, "Grave",IF(DatosLimpios[[#This Row],[Perdida $ por Usuario]]&gt;40, "Moderada","Leve"))</f>
        <v>Leve</v>
      </c>
      <c r="T2260" s="1" t="str">
        <f t="shared" si="35"/>
        <v>Nation-state</v>
      </c>
      <c r="U2260" s="3" t="s">
        <v>25</v>
      </c>
      <c r="V2260" s="3" t="s">
        <v>31</v>
      </c>
      <c r="W2260" s="2">
        <v>25</v>
      </c>
      <c r="X2260" s="2" t="str">
        <f>IF(DatosLimpios[[#This Row],[Incident Resolution Time (in Hours)]]&gt;50,"Tardia",IF(DatosLimpios[[#This Row],[Incident Resolution Time (in Hours)]]&gt;20,"Media","Rapida" ))</f>
        <v>Media</v>
      </c>
    </row>
    <row r="2261" spans="1:24" x14ac:dyDescent="0.25">
      <c r="A2261" s="2">
        <v>2275</v>
      </c>
      <c r="B2261" s="3" t="s">
        <v>26</v>
      </c>
      <c r="C22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61" s="1" t="str">
        <f>IFERROR(VLOOKUP(DatosLimpios[[#This Row],[Paises]], TablaRegiones[],2,FALSE), "Otra")</f>
        <v>Europa</v>
      </c>
      <c r="E2261" s="2">
        <v>2018</v>
      </c>
      <c r="F2261" s="3" t="s">
        <v>22</v>
      </c>
      <c r="G2261" s="2">
        <f xml:space="preserve"> 2025 -DatosLimpios[[#This Row],[Year]]</f>
        <v>7</v>
      </c>
      <c r="H2261" s="1" t="str">
        <f>IF(TRIM(DatosLimpios[[#This Row],[Attack Type]])="","Unknown",PROPER(TRIM(LOWER(DatosLimpios[[#This Row],[Attack Type]]))))</f>
        <v>Man-In-The-Middle</v>
      </c>
      <c r="I2261" s="3" t="s">
        <v>12</v>
      </c>
      <c r="J226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61" s="11">
        <v>8101</v>
      </c>
      <c r="L2261" s="11">
        <f>IF(DatosLimpios[[#This Row],[Financial Loss (in Million $) ]]="",0,ABS(DatosLimpios[[#This Row],[Financial Loss (in Million $) ]]))*1000</f>
        <v>8101000</v>
      </c>
      <c r="M2261" s="11" t="str">
        <f>IF(DatosLimpios[[#This Row],[Perdida economica UNK]]&gt;4000000,"Alta", IF(DatosLimpios[[#This Row],[Perdida economica UNK]]&gt;100000,"Media", "Baja"))</f>
        <v>Alta</v>
      </c>
      <c r="N2261" s="18" t="s">
        <v>2309</v>
      </c>
      <c r="O2261" s="3" t="s">
        <v>33</v>
      </c>
      <c r="P2261" s="2">
        <f>IF(DatosLimpios[[#This Row],[Number of Affected Users]]="six hundred",600,VALUE(DatosLimpios[[#This Row],[Number of Affected Users]]))</f>
        <v>416149</v>
      </c>
      <c r="Q2261" s="2">
        <f>IF(DatosLimpios[[#This Row],[Number of Affected Users]]="six hundred",600,VALUE(DatosLimpios[[#This Row],[Number of Affected Users]]))</f>
        <v>416149</v>
      </c>
      <c r="R2261" s="11">
        <f>DatosLimpios[[#This Row],[Perdida economica UNK]] /DatosLimpios[[#This Row],[Nº de Usuarios Afectados]]</f>
        <v>19.466585285558779</v>
      </c>
      <c r="S2261" s="11" t="str">
        <f>IF(DatosLimpios[[#This Row],[Perdida $ por Usuario]]&gt;100, "Grave",IF(DatosLimpios[[#This Row],[Perdida $ por Usuario]]&gt;40, "Moderada","Leve"))</f>
        <v>Leve</v>
      </c>
      <c r="T2261" s="1" t="str">
        <f t="shared" si="35"/>
        <v>Insider</v>
      </c>
      <c r="U2261" s="3" t="s">
        <v>15</v>
      </c>
      <c r="V2261" s="3" t="s">
        <v>37</v>
      </c>
      <c r="W2261" s="2">
        <v>56</v>
      </c>
      <c r="X2261" s="2" t="str">
        <f>IF(DatosLimpios[[#This Row],[Incident Resolution Time (in Hours)]]&gt;50,"Tardia",IF(DatosLimpios[[#This Row],[Incident Resolution Time (in Hours)]]&gt;20,"Media","Rapida" ))</f>
        <v>Tardia</v>
      </c>
    </row>
    <row r="2262" spans="1:24" x14ac:dyDescent="0.25">
      <c r="A2262" s="2">
        <v>2276</v>
      </c>
      <c r="B2262" s="3" t="s">
        <v>32</v>
      </c>
      <c r="C22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62" s="1" t="str">
        <f>IFERROR(VLOOKUP(DatosLimpios[[#This Row],[Paises]], TablaRegiones[],2,FALSE), "Otra")</f>
        <v>Europa</v>
      </c>
      <c r="E2262" s="2">
        <v>2015</v>
      </c>
      <c r="F2262" s="3" t="s">
        <v>17</v>
      </c>
      <c r="G2262" s="2">
        <f xml:space="preserve"> 2025 -DatosLimpios[[#This Row],[Year]]</f>
        <v>10</v>
      </c>
      <c r="H2262" s="1" t="str">
        <f>IF(TRIM(DatosLimpios[[#This Row],[Attack Type]])="","Unknown",PROPER(TRIM(LOWER(DatosLimpios[[#This Row],[Attack Type]]))))</f>
        <v>Ransomware</v>
      </c>
      <c r="I2262" s="3" t="s">
        <v>23</v>
      </c>
      <c r="J226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62" s="11">
        <v>5111</v>
      </c>
      <c r="L2262" s="11">
        <f>IF(DatosLimpios[[#This Row],[Financial Loss (in Million $) ]]="",0,ABS(DatosLimpios[[#This Row],[Financial Loss (in Million $) ]]))*1000</f>
        <v>5111000</v>
      </c>
      <c r="M2262" s="11" t="str">
        <f>IF(DatosLimpios[[#This Row],[Perdida economica UNK]]&gt;4000000,"Alta", IF(DatosLimpios[[#This Row],[Perdida economica UNK]]&gt;100000,"Media", "Baja"))</f>
        <v>Alta</v>
      </c>
      <c r="N2262" s="18" t="s">
        <v>2310</v>
      </c>
      <c r="O2262" s="3" t="s">
        <v>33</v>
      </c>
      <c r="P2262" s="2">
        <f>IF(DatosLimpios[[#This Row],[Number of Affected Users]]="six hundred",600,VALUE(DatosLimpios[[#This Row],[Number of Affected Users]]))</f>
        <v>506625</v>
      </c>
      <c r="Q2262" s="2">
        <f>IF(DatosLimpios[[#This Row],[Number of Affected Users]]="six hundred",600,VALUE(DatosLimpios[[#This Row],[Number of Affected Users]]))</f>
        <v>506625</v>
      </c>
      <c r="R2262" s="11">
        <f>DatosLimpios[[#This Row],[Perdida economica UNK]] /DatosLimpios[[#This Row],[Nº de Usuarios Afectados]]</f>
        <v>10.088329632371083</v>
      </c>
      <c r="S2262" s="11" t="str">
        <f>IF(DatosLimpios[[#This Row],[Perdida $ por Usuario]]&gt;100, "Grave",IF(DatosLimpios[[#This Row],[Perdida $ por Usuario]]&gt;40, "Moderada","Leve"))</f>
        <v>Leve</v>
      </c>
      <c r="T2262" s="1" t="str">
        <f t="shared" si="35"/>
        <v>Insider</v>
      </c>
      <c r="U2262" s="3" t="s">
        <v>25</v>
      </c>
      <c r="V2262" s="3" t="s">
        <v>16</v>
      </c>
      <c r="W2262" s="2">
        <v>41</v>
      </c>
      <c r="X2262" s="2" t="str">
        <f>IF(DatosLimpios[[#This Row],[Incident Resolution Time (in Hours)]]&gt;50,"Tardia",IF(DatosLimpios[[#This Row],[Incident Resolution Time (in Hours)]]&gt;20,"Media","Rapida" ))</f>
        <v>Media</v>
      </c>
    </row>
    <row r="2263" spans="1:24" x14ac:dyDescent="0.25">
      <c r="A2263" s="2">
        <v>2277</v>
      </c>
      <c r="B2263" s="3" t="s">
        <v>87</v>
      </c>
      <c r="C22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63" s="1" t="str">
        <f>IFERROR(VLOOKUP(DatosLimpios[[#This Row],[Paises]], TablaRegiones[],2,FALSE), "Otra")</f>
        <v>América</v>
      </c>
      <c r="E2263" s="2">
        <v>2018</v>
      </c>
      <c r="F2263" s="3" t="s">
        <v>50</v>
      </c>
      <c r="G2263" s="2">
        <f xml:space="preserve"> 2025 -DatosLimpios[[#This Row],[Year]]</f>
        <v>7</v>
      </c>
      <c r="H2263" s="1" t="str">
        <f>IF(TRIM(DatosLimpios[[#This Row],[Attack Type]])="","Unknown",PROPER(TRIM(LOWER(DatosLimpios[[#This Row],[Attack Type]]))))</f>
        <v>Phishing</v>
      </c>
      <c r="I2263" s="3" t="s">
        <v>69</v>
      </c>
      <c r="J226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63" s="11">
        <v>3883</v>
      </c>
      <c r="L2263" s="11">
        <f>IF(DatosLimpios[[#This Row],[Financial Loss (in Million $) ]]="",0,ABS(DatosLimpios[[#This Row],[Financial Loss (in Million $) ]]))*1000</f>
        <v>3883000</v>
      </c>
      <c r="M2263" s="11" t="str">
        <f>IF(DatosLimpios[[#This Row],[Perdida economica UNK]]&gt;4000000,"Alta", IF(DatosLimpios[[#This Row],[Perdida economica UNK]]&gt;100000,"Media", "Baja"))</f>
        <v>Media</v>
      </c>
      <c r="N2263" s="18" t="s">
        <v>2311</v>
      </c>
      <c r="O2263" s="3" t="s">
        <v>14</v>
      </c>
      <c r="P2263" s="2">
        <f>IF(DatosLimpios[[#This Row],[Number of Affected Users]]="six hundred",600,VALUE(DatosLimpios[[#This Row],[Number of Affected Users]]))</f>
        <v>333027</v>
      </c>
      <c r="Q2263" s="2">
        <f>IF(DatosLimpios[[#This Row],[Number of Affected Users]]="six hundred",600,VALUE(DatosLimpios[[#This Row],[Number of Affected Users]]))</f>
        <v>333027</v>
      </c>
      <c r="R2263" s="11">
        <f>DatosLimpios[[#This Row],[Perdida economica UNK]] /DatosLimpios[[#This Row],[Nº de Usuarios Afectados]]</f>
        <v>11.659715278340796</v>
      </c>
      <c r="S2263" s="11" t="str">
        <f>IF(DatosLimpios[[#This Row],[Perdida $ por Usuario]]&gt;100, "Grave",IF(DatosLimpios[[#This Row],[Perdida $ por Usuario]]&gt;40, "Moderada","Leve"))</f>
        <v>Leve</v>
      </c>
      <c r="T2263" s="1" t="str">
        <f t="shared" si="35"/>
        <v>Hacker Group</v>
      </c>
      <c r="U2263" s="3" t="s">
        <v>52</v>
      </c>
      <c r="V2263" s="3" t="s">
        <v>16</v>
      </c>
      <c r="W2263" s="2">
        <v>19</v>
      </c>
      <c r="X2263" s="2" t="str">
        <f>IF(DatosLimpios[[#This Row],[Incident Resolution Time (in Hours)]]&gt;50,"Tardia",IF(DatosLimpios[[#This Row],[Incident Resolution Time (in Hours)]]&gt;20,"Media","Rapida" ))</f>
        <v>Rapida</v>
      </c>
    </row>
    <row r="2264" spans="1:24" x14ac:dyDescent="0.25">
      <c r="A2264" s="2">
        <v>2278</v>
      </c>
      <c r="B2264" s="3" t="s">
        <v>87</v>
      </c>
      <c r="C22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64" s="1" t="str">
        <f>IFERROR(VLOOKUP(DatosLimpios[[#This Row],[Paises]], TablaRegiones[],2,FALSE), "Otra")</f>
        <v>América</v>
      </c>
      <c r="E2264" s="2">
        <v>2021</v>
      </c>
      <c r="F2264" s="3" t="s">
        <v>42</v>
      </c>
      <c r="G2264" s="2">
        <f xml:space="preserve"> 2025 -DatosLimpios[[#This Row],[Year]]</f>
        <v>4</v>
      </c>
      <c r="H2264" s="1" t="str">
        <f>IF(TRIM(DatosLimpios[[#This Row],[Attack Type]])="","Unknown",PROPER(TRIM(LOWER(DatosLimpios[[#This Row],[Attack Type]]))))</f>
        <v>Sql Injection</v>
      </c>
      <c r="I2264" s="3" t="s">
        <v>27</v>
      </c>
      <c r="J226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64" s="11">
        <v>8993</v>
      </c>
      <c r="L2264" s="11">
        <f>IF(DatosLimpios[[#This Row],[Financial Loss (in Million $) ]]="",0,ABS(DatosLimpios[[#This Row],[Financial Loss (in Million $) ]]))*1000</f>
        <v>8993000</v>
      </c>
      <c r="M2264" s="11" t="str">
        <f>IF(DatosLimpios[[#This Row],[Perdida economica UNK]]&gt;4000000,"Alta", IF(DatosLimpios[[#This Row],[Perdida economica UNK]]&gt;100000,"Media", "Baja"))</f>
        <v>Alta</v>
      </c>
      <c r="N2264" s="18" t="s">
        <v>2312</v>
      </c>
      <c r="O2264" s="3" t="s">
        <v>33</v>
      </c>
      <c r="P2264" s="2">
        <f>IF(DatosLimpios[[#This Row],[Number of Affected Users]]="six hundred",600,VALUE(DatosLimpios[[#This Row],[Number of Affected Users]]))</f>
        <v>982269</v>
      </c>
      <c r="Q2264" s="2">
        <f>IF(DatosLimpios[[#This Row],[Number of Affected Users]]="six hundred",600,VALUE(DatosLimpios[[#This Row],[Number of Affected Users]]))</f>
        <v>982269</v>
      </c>
      <c r="R2264" s="11">
        <f>DatosLimpios[[#This Row],[Perdida economica UNK]] /DatosLimpios[[#This Row],[Nº de Usuarios Afectados]]</f>
        <v>9.1553332132033081</v>
      </c>
      <c r="S2264" s="11" t="str">
        <f>IF(DatosLimpios[[#This Row],[Perdida $ por Usuario]]&gt;100, "Grave",IF(DatosLimpios[[#This Row],[Perdida $ por Usuario]]&gt;40, "Moderada","Leve"))</f>
        <v>Leve</v>
      </c>
      <c r="T2264" s="1" t="str">
        <f t="shared" si="35"/>
        <v>Insider</v>
      </c>
      <c r="U2264" s="3" t="s">
        <v>15</v>
      </c>
      <c r="V2264" s="3" t="s">
        <v>37</v>
      </c>
      <c r="W2264" s="2">
        <v>51</v>
      </c>
      <c r="X2264" s="2" t="str">
        <f>IF(DatosLimpios[[#This Row],[Incident Resolution Time (in Hours)]]&gt;50,"Tardia",IF(DatosLimpios[[#This Row],[Incident Resolution Time (in Hours)]]&gt;20,"Media","Rapida" ))</f>
        <v>Tardia</v>
      </c>
    </row>
    <row r="2265" spans="1:24" x14ac:dyDescent="0.25">
      <c r="A2265" s="2">
        <v>2279</v>
      </c>
      <c r="B2265" s="3" t="s">
        <v>66</v>
      </c>
      <c r="C22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65" s="1" t="str">
        <f>IFERROR(VLOOKUP(DatosLimpios[[#This Row],[Paises]], TablaRegiones[],2,FALSE), "Otra")</f>
        <v>América</v>
      </c>
      <c r="E2265" s="2">
        <v>2024</v>
      </c>
      <c r="F2265" s="3" t="s">
        <v>63</v>
      </c>
      <c r="G2265" s="2">
        <f xml:space="preserve"> 2025 -DatosLimpios[[#This Row],[Year]]</f>
        <v>1</v>
      </c>
      <c r="H2265" s="1" t="str">
        <f>IF(TRIM(DatosLimpios[[#This Row],[Attack Type]])="","Unknown",PROPER(TRIM(LOWER(DatosLimpios[[#This Row],[Attack Type]]))))</f>
        <v>Malware</v>
      </c>
      <c r="I2265" s="3" t="s">
        <v>69</v>
      </c>
      <c r="J226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65" s="11">
        <v>7897</v>
      </c>
      <c r="L2265" s="11">
        <f>IF(DatosLimpios[[#This Row],[Financial Loss (in Million $) ]]="",0,ABS(DatosLimpios[[#This Row],[Financial Loss (in Million $) ]]))*1000</f>
        <v>7897000</v>
      </c>
      <c r="M2265" s="11" t="str">
        <f>IF(DatosLimpios[[#This Row],[Perdida economica UNK]]&gt;4000000,"Alta", IF(DatosLimpios[[#This Row],[Perdida economica UNK]]&gt;100000,"Media", "Baja"))</f>
        <v>Alta</v>
      </c>
      <c r="N2265" s="18" t="s">
        <v>2313</v>
      </c>
      <c r="O2265" s="3" t="s">
        <v>36</v>
      </c>
      <c r="P2265" s="2">
        <f>IF(DatosLimpios[[#This Row],[Number of Affected Users]]="six hundred",600,VALUE(DatosLimpios[[#This Row],[Number of Affected Users]]))</f>
        <v>724903</v>
      </c>
      <c r="Q2265" s="2">
        <f>IF(DatosLimpios[[#This Row],[Number of Affected Users]]="six hundred",600,VALUE(DatosLimpios[[#This Row],[Number of Affected Users]]))</f>
        <v>724903</v>
      </c>
      <c r="R2265" s="11">
        <f>DatosLimpios[[#This Row],[Perdida economica UNK]] /DatosLimpios[[#This Row],[Nº de Usuarios Afectados]]</f>
        <v>10.893871317955643</v>
      </c>
      <c r="S2265" s="11" t="str">
        <f>IF(DatosLimpios[[#This Row],[Perdida $ por Usuario]]&gt;100, "Grave",IF(DatosLimpios[[#This Row],[Perdida $ por Usuario]]&gt;40, "Moderada","Leve"))</f>
        <v>Leve</v>
      </c>
      <c r="T2265" s="1" t="str">
        <f t="shared" si="35"/>
        <v>Unknown</v>
      </c>
      <c r="U2265" s="3" t="s">
        <v>25</v>
      </c>
      <c r="V2265" s="3" t="s">
        <v>57</v>
      </c>
      <c r="W2265" s="2">
        <v>53</v>
      </c>
      <c r="X2265" s="2" t="str">
        <f>IF(DatosLimpios[[#This Row],[Incident Resolution Time (in Hours)]]&gt;50,"Tardia",IF(DatosLimpios[[#This Row],[Incident Resolution Time (in Hours)]]&gt;20,"Media","Rapida" ))</f>
        <v>Tardia</v>
      </c>
    </row>
    <row r="2266" spans="1:24" x14ac:dyDescent="0.25">
      <c r="A2266" s="2">
        <v>2280</v>
      </c>
      <c r="B2266" s="3" t="s">
        <v>60</v>
      </c>
      <c r="C22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266" s="1" t="str">
        <f>IFERROR(VLOOKUP(DatosLimpios[[#This Row],[Paises]], TablaRegiones[],2,FALSE), "Otra")</f>
        <v>Asia</v>
      </c>
      <c r="E2266" s="2">
        <v>2024</v>
      </c>
      <c r="F2266" s="3" t="s">
        <v>39</v>
      </c>
      <c r="G2266" s="2">
        <f xml:space="preserve"> 2025 -DatosLimpios[[#This Row],[Year]]</f>
        <v>1</v>
      </c>
      <c r="H2266" s="1" t="str">
        <f>IF(TRIM(DatosLimpios[[#This Row],[Attack Type]])="","Unknown",PROPER(TRIM(LOWER(DatosLimpios[[#This Row],[Attack Type]]))))</f>
        <v>Ddos</v>
      </c>
      <c r="I2266" s="3" t="s">
        <v>12</v>
      </c>
      <c r="J226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66" s="11">
        <v>2682</v>
      </c>
      <c r="L2266" s="11">
        <f>IF(DatosLimpios[[#This Row],[Financial Loss (in Million $) ]]="",0,ABS(DatosLimpios[[#This Row],[Financial Loss (in Million $) ]]))*1000</f>
        <v>2682000</v>
      </c>
      <c r="M2266" s="11" t="str">
        <f>IF(DatosLimpios[[#This Row],[Perdida economica UNK]]&gt;4000000,"Alta", IF(DatosLimpios[[#This Row],[Perdida economica UNK]]&gt;100000,"Media", "Baja"))</f>
        <v>Media</v>
      </c>
      <c r="N2266" s="18" t="s">
        <v>2314</v>
      </c>
      <c r="O2266" s="3" t="s">
        <v>14</v>
      </c>
      <c r="P2266" s="2">
        <f>IF(DatosLimpios[[#This Row],[Number of Affected Users]]="six hundred",600,VALUE(DatosLimpios[[#This Row],[Number of Affected Users]]))</f>
        <v>156823</v>
      </c>
      <c r="Q2266" s="2">
        <f>IF(DatosLimpios[[#This Row],[Number of Affected Users]]="six hundred",600,VALUE(DatosLimpios[[#This Row],[Number of Affected Users]]))</f>
        <v>156823</v>
      </c>
      <c r="R2266" s="11">
        <f>DatosLimpios[[#This Row],[Perdida economica UNK]] /DatosLimpios[[#This Row],[Nº de Usuarios Afectados]]</f>
        <v>17.10208324034102</v>
      </c>
      <c r="S2266" s="11" t="str">
        <f>IF(DatosLimpios[[#This Row],[Perdida $ por Usuario]]&gt;100, "Grave",IF(DatosLimpios[[#This Row],[Perdida $ por Usuario]]&gt;40, "Moderada","Leve"))</f>
        <v>Leve</v>
      </c>
      <c r="T2266" s="1" t="str">
        <f t="shared" si="35"/>
        <v>Hacker Group</v>
      </c>
      <c r="U2266" s="3" t="s">
        <v>34</v>
      </c>
      <c r="V2266" s="3" t="s">
        <v>16</v>
      </c>
      <c r="W2266" s="2">
        <v>1</v>
      </c>
      <c r="X2266" s="2" t="str">
        <f>IF(DatosLimpios[[#This Row],[Incident Resolution Time (in Hours)]]&gt;50,"Tardia",IF(DatosLimpios[[#This Row],[Incident Resolution Time (in Hours)]]&gt;20,"Media","Rapida" ))</f>
        <v>Rapida</v>
      </c>
    </row>
    <row r="2267" spans="1:24" x14ac:dyDescent="0.25">
      <c r="A2267" s="2">
        <v>2281</v>
      </c>
      <c r="B2267" s="3" t="s">
        <v>10</v>
      </c>
      <c r="C22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267" s="1" t="str">
        <f>IFERROR(VLOOKUP(DatosLimpios[[#This Row],[Paises]], TablaRegiones[],2,FALSE), "Otra")</f>
        <v>Asia</v>
      </c>
      <c r="E2267" s="2">
        <v>2017</v>
      </c>
      <c r="F2267" s="3" t="s">
        <v>39</v>
      </c>
      <c r="G2267" s="2">
        <f xml:space="preserve"> 2025 -DatosLimpios[[#This Row],[Year]]</f>
        <v>8</v>
      </c>
      <c r="H2267" s="1" t="str">
        <f>IF(TRIM(DatosLimpios[[#This Row],[Attack Type]])="","Unknown",PROPER(TRIM(LOWER(DatosLimpios[[#This Row],[Attack Type]]))))</f>
        <v>Ddos</v>
      </c>
      <c r="I2267" s="3" t="s">
        <v>12</v>
      </c>
      <c r="J226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67" s="11">
        <v>5673</v>
      </c>
      <c r="L2267" s="11">
        <f>IF(DatosLimpios[[#This Row],[Financial Loss (in Million $) ]]="",0,ABS(DatosLimpios[[#This Row],[Financial Loss (in Million $) ]]))*1000</f>
        <v>5673000</v>
      </c>
      <c r="M2267" s="11" t="str">
        <f>IF(DatosLimpios[[#This Row],[Perdida economica UNK]]&gt;4000000,"Alta", IF(DatosLimpios[[#This Row],[Perdida economica UNK]]&gt;100000,"Media", "Baja"))</f>
        <v>Alta</v>
      </c>
      <c r="N2267" s="18" t="s">
        <v>2315</v>
      </c>
      <c r="O2267" s="3" t="s">
        <v>33</v>
      </c>
      <c r="P2267" s="2">
        <f>IF(DatosLimpios[[#This Row],[Number of Affected Users]]="six hundred",600,VALUE(DatosLimpios[[#This Row],[Number of Affected Users]]))</f>
        <v>244753</v>
      </c>
      <c r="Q2267" s="2">
        <f>IF(DatosLimpios[[#This Row],[Number of Affected Users]]="six hundred",600,VALUE(DatosLimpios[[#This Row],[Number of Affected Users]]))</f>
        <v>244753</v>
      </c>
      <c r="R2267" s="11">
        <f>DatosLimpios[[#This Row],[Perdida economica UNK]] /DatosLimpios[[#This Row],[Nº de Usuarios Afectados]]</f>
        <v>23.178469722536597</v>
      </c>
      <c r="S2267" s="11" t="str">
        <f>IF(DatosLimpios[[#This Row],[Perdida $ por Usuario]]&gt;100, "Grave",IF(DatosLimpios[[#This Row],[Perdida $ por Usuario]]&gt;40, "Moderada","Leve"))</f>
        <v>Leve</v>
      </c>
      <c r="T2267" s="1" t="str">
        <f t="shared" si="35"/>
        <v>Insider</v>
      </c>
      <c r="U2267" s="3" t="s">
        <v>52</v>
      </c>
      <c r="V2267" s="3" t="s">
        <v>16</v>
      </c>
      <c r="W2267" s="2">
        <v>45</v>
      </c>
      <c r="X2267" s="2" t="str">
        <f>IF(DatosLimpios[[#This Row],[Incident Resolution Time (in Hours)]]&gt;50,"Tardia",IF(DatosLimpios[[#This Row],[Incident Resolution Time (in Hours)]]&gt;20,"Media","Rapida" ))</f>
        <v>Media</v>
      </c>
    </row>
    <row r="2268" spans="1:24" x14ac:dyDescent="0.25">
      <c r="A2268" s="2">
        <v>2282</v>
      </c>
      <c r="B2268" s="3" t="s">
        <v>60</v>
      </c>
      <c r="C22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268" s="1" t="str">
        <f>IFERROR(VLOOKUP(DatosLimpios[[#This Row],[Paises]], TablaRegiones[],2,FALSE), "Otra")</f>
        <v>Asia</v>
      </c>
      <c r="E2268" s="2">
        <v>2022</v>
      </c>
      <c r="F2268" s="3" t="s">
        <v>63</v>
      </c>
      <c r="G2268" s="2">
        <f xml:space="preserve"> 2025 -DatosLimpios[[#This Row],[Year]]</f>
        <v>3</v>
      </c>
      <c r="H2268" s="1" t="str">
        <f>IF(TRIM(DatosLimpios[[#This Row],[Attack Type]])="","Unknown",PROPER(TRIM(LOWER(DatosLimpios[[#This Row],[Attack Type]]))))</f>
        <v>Malware</v>
      </c>
      <c r="I2268" s="3" t="s">
        <v>18</v>
      </c>
      <c r="J226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68" s="11">
        <v>7115</v>
      </c>
      <c r="L2268" s="11">
        <f>IF(DatosLimpios[[#This Row],[Financial Loss (in Million $) ]]="",0,ABS(DatosLimpios[[#This Row],[Financial Loss (in Million $) ]]))*1000</f>
        <v>7115000</v>
      </c>
      <c r="M2268" s="11" t="str">
        <f>IF(DatosLimpios[[#This Row],[Perdida economica UNK]]&gt;4000000,"Alta", IF(DatosLimpios[[#This Row],[Perdida economica UNK]]&gt;100000,"Media", "Baja"))</f>
        <v>Alta</v>
      </c>
      <c r="N2268" s="18" t="s">
        <v>2316</v>
      </c>
      <c r="O2268" s="3" t="s">
        <v>36</v>
      </c>
      <c r="P2268" s="2">
        <f>IF(DatosLimpios[[#This Row],[Number of Affected Users]]="six hundred",600,VALUE(DatosLimpios[[#This Row],[Number of Affected Users]]))</f>
        <v>258554</v>
      </c>
      <c r="Q2268" s="2">
        <f>IF(DatosLimpios[[#This Row],[Number of Affected Users]]="six hundred",600,VALUE(DatosLimpios[[#This Row],[Number of Affected Users]]))</f>
        <v>258554</v>
      </c>
      <c r="R2268" s="11">
        <f>DatosLimpios[[#This Row],[Perdida economica UNK]] /DatosLimpios[[#This Row],[Nº de Usuarios Afectados]]</f>
        <v>27.518429418999514</v>
      </c>
      <c r="S2268" s="11" t="str">
        <f>IF(DatosLimpios[[#This Row],[Perdida $ por Usuario]]&gt;100, "Grave",IF(DatosLimpios[[#This Row],[Perdida $ por Usuario]]&gt;40, "Moderada","Leve"))</f>
        <v>Leve</v>
      </c>
      <c r="T2268" s="1" t="str">
        <f t="shared" si="35"/>
        <v>Unknown</v>
      </c>
      <c r="U2268" s="3" t="s">
        <v>34</v>
      </c>
      <c r="V2268" s="3" t="s">
        <v>31</v>
      </c>
      <c r="W2268" s="2">
        <v>72</v>
      </c>
      <c r="X2268" s="2" t="str">
        <f>IF(DatosLimpios[[#This Row],[Incident Resolution Time (in Hours)]]&gt;50,"Tardia",IF(DatosLimpios[[#This Row],[Incident Resolution Time (in Hours)]]&gt;20,"Media","Rapida" ))</f>
        <v>Tardia</v>
      </c>
    </row>
    <row r="2269" spans="1:24" x14ac:dyDescent="0.25">
      <c r="A2269" s="2">
        <v>2283</v>
      </c>
      <c r="B2269" s="3" t="s">
        <v>58</v>
      </c>
      <c r="C22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269" s="1" t="str">
        <f>IFERROR(VLOOKUP(DatosLimpios[[#This Row],[Paises]], TablaRegiones[],2,FALSE), "Otra")</f>
        <v>Oceanía</v>
      </c>
      <c r="E2269" s="2">
        <v>2020</v>
      </c>
      <c r="F2269" s="3" t="s">
        <v>17</v>
      </c>
      <c r="G2269" s="2">
        <f xml:space="preserve"> 2025 -DatosLimpios[[#This Row],[Year]]</f>
        <v>5</v>
      </c>
      <c r="H2269" s="1" t="str">
        <f>IF(TRIM(DatosLimpios[[#This Row],[Attack Type]])="","Unknown",PROPER(TRIM(LOWER(DatosLimpios[[#This Row],[Attack Type]]))))</f>
        <v>Ransomware</v>
      </c>
      <c r="I2269" s="3" t="s">
        <v>27</v>
      </c>
      <c r="J226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69" s="11">
        <v>979</v>
      </c>
      <c r="L2269" s="11">
        <f>IF(DatosLimpios[[#This Row],[Financial Loss (in Million $) ]]="",0,ABS(DatosLimpios[[#This Row],[Financial Loss (in Million $) ]]))*1000</f>
        <v>979000</v>
      </c>
      <c r="M2269" s="11" t="str">
        <f>IF(DatosLimpios[[#This Row],[Perdida economica UNK]]&gt;4000000,"Alta", IF(DatosLimpios[[#This Row],[Perdida economica UNK]]&gt;100000,"Media", "Baja"))</f>
        <v>Media</v>
      </c>
      <c r="N2269" s="18" t="s">
        <v>2317</v>
      </c>
      <c r="O2269" s="3" t="s">
        <v>33</v>
      </c>
      <c r="P2269" s="2">
        <f>IF(DatosLimpios[[#This Row],[Number of Affected Users]]="six hundred",600,VALUE(DatosLimpios[[#This Row],[Number of Affected Users]]))</f>
        <v>139407</v>
      </c>
      <c r="Q2269" s="2">
        <f>IF(DatosLimpios[[#This Row],[Number of Affected Users]]="six hundred",600,VALUE(DatosLimpios[[#This Row],[Number of Affected Users]]))</f>
        <v>139407</v>
      </c>
      <c r="R2269" s="11">
        <f>DatosLimpios[[#This Row],[Perdida economica UNK]] /DatosLimpios[[#This Row],[Nº de Usuarios Afectados]]</f>
        <v>7.0226028822082105</v>
      </c>
      <c r="S2269" s="11" t="str">
        <f>IF(DatosLimpios[[#This Row],[Perdida $ por Usuario]]&gt;100, "Grave",IF(DatosLimpios[[#This Row],[Perdida $ por Usuario]]&gt;40, "Moderada","Leve"))</f>
        <v>Leve</v>
      </c>
      <c r="T2269" s="1" t="str">
        <f t="shared" si="35"/>
        <v>Insider</v>
      </c>
      <c r="U2269" s="3" t="s">
        <v>15</v>
      </c>
      <c r="V2269" s="3" t="s">
        <v>37</v>
      </c>
      <c r="W2269" s="2">
        <v>41</v>
      </c>
      <c r="X2269" s="2" t="str">
        <f>IF(DatosLimpios[[#This Row],[Incident Resolution Time (in Hours)]]&gt;50,"Tardia",IF(DatosLimpios[[#This Row],[Incident Resolution Time (in Hours)]]&gt;20,"Media","Rapida" ))</f>
        <v>Media</v>
      </c>
    </row>
    <row r="2270" spans="1:24" x14ac:dyDescent="0.25">
      <c r="A2270" s="2">
        <v>2284</v>
      </c>
      <c r="B2270" s="3" t="s">
        <v>41</v>
      </c>
      <c r="C22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270" s="1" t="str">
        <f>IFERROR(VLOOKUP(DatosLimpios[[#This Row],[Paises]], TablaRegiones[],2,FALSE), "Otra")</f>
        <v>Europa</v>
      </c>
      <c r="E2270" s="2">
        <v>2023</v>
      </c>
      <c r="F2270" s="3" t="s">
        <v>50</v>
      </c>
      <c r="G2270" s="2">
        <f xml:space="preserve"> 2025 -DatosLimpios[[#This Row],[Year]]</f>
        <v>2</v>
      </c>
      <c r="H2270" s="1" t="str">
        <f>IF(TRIM(DatosLimpios[[#This Row],[Attack Type]])="","Unknown",PROPER(TRIM(LOWER(DatosLimpios[[#This Row],[Attack Type]]))))</f>
        <v>Phishing</v>
      </c>
      <c r="I2270" s="3" t="s">
        <v>12</v>
      </c>
      <c r="J227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70" s="11">
        <v>58</v>
      </c>
      <c r="L2270" s="11">
        <f>IF(DatosLimpios[[#This Row],[Financial Loss (in Million $) ]]="",0,ABS(DatosLimpios[[#This Row],[Financial Loss (in Million $) ]]))*1000</f>
        <v>58000</v>
      </c>
      <c r="M2270" s="11" t="str">
        <f>IF(DatosLimpios[[#This Row],[Perdida economica UNK]]&gt;4000000,"Alta", IF(DatosLimpios[[#This Row],[Perdida economica UNK]]&gt;100000,"Media", "Baja"))</f>
        <v>Baja</v>
      </c>
      <c r="N2270" s="18" t="s">
        <v>2318</v>
      </c>
      <c r="O2270" s="3" t="s">
        <v>14</v>
      </c>
      <c r="P2270" s="2">
        <f>IF(DatosLimpios[[#This Row],[Number of Affected Users]]="six hundred",600,VALUE(DatosLimpios[[#This Row],[Number of Affected Users]]))</f>
        <v>206203</v>
      </c>
      <c r="Q2270" s="2">
        <f>IF(DatosLimpios[[#This Row],[Number of Affected Users]]="six hundred",600,VALUE(DatosLimpios[[#This Row],[Number of Affected Users]]))</f>
        <v>206203</v>
      </c>
      <c r="R2270" s="11">
        <f>DatosLimpios[[#This Row],[Perdida economica UNK]] /DatosLimpios[[#This Row],[Nº de Usuarios Afectados]]</f>
        <v>0.28127621809575998</v>
      </c>
      <c r="S2270" s="11" t="str">
        <f>IF(DatosLimpios[[#This Row],[Perdida $ por Usuario]]&gt;100, "Grave",IF(DatosLimpios[[#This Row],[Perdida $ por Usuario]]&gt;40, "Moderada","Leve"))</f>
        <v>Leve</v>
      </c>
      <c r="T2270" s="1" t="str">
        <f t="shared" si="35"/>
        <v>Hacker Group</v>
      </c>
      <c r="U2270" s="3" t="s">
        <v>34</v>
      </c>
      <c r="V2270" s="3" t="s">
        <v>57</v>
      </c>
      <c r="W2270" s="2">
        <v>7</v>
      </c>
      <c r="X2270" s="2" t="str">
        <f>IF(DatosLimpios[[#This Row],[Incident Resolution Time (in Hours)]]&gt;50,"Tardia",IF(DatosLimpios[[#This Row],[Incident Resolution Time (in Hours)]]&gt;20,"Media","Rapida" ))</f>
        <v>Rapida</v>
      </c>
    </row>
    <row r="2271" spans="1:24" x14ac:dyDescent="0.25">
      <c r="A2271" s="2">
        <v>2285</v>
      </c>
      <c r="B2271" s="3" t="s">
        <v>26</v>
      </c>
      <c r="C22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71" s="1" t="str">
        <f>IFERROR(VLOOKUP(DatosLimpios[[#This Row],[Paises]], TablaRegiones[],2,FALSE), "Otra")</f>
        <v>Europa</v>
      </c>
      <c r="E2271" s="2">
        <v>2016</v>
      </c>
      <c r="F2271" s="3" t="s">
        <v>42</v>
      </c>
      <c r="G2271" s="2">
        <f xml:space="preserve"> 2025 -DatosLimpios[[#This Row],[Year]]</f>
        <v>9</v>
      </c>
      <c r="H2271" s="1" t="str">
        <f>IF(TRIM(DatosLimpios[[#This Row],[Attack Type]])="","Unknown",PROPER(TRIM(LOWER(DatosLimpios[[#This Row],[Attack Type]]))))</f>
        <v>Sql Injection</v>
      </c>
      <c r="I2271" s="3" t="s">
        <v>69</v>
      </c>
      <c r="J227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71" s="11">
        <v>6955</v>
      </c>
      <c r="L2271" s="11">
        <f>IF(DatosLimpios[[#This Row],[Financial Loss (in Million $) ]]="",0,ABS(DatosLimpios[[#This Row],[Financial Loss (in Million $) ]]))*1000</f>
        <v>6955000</v>
      </c>
      <c r="M2271" s="11" t="str">
        <f>IF(DatosLimpios[[#This Row],[Perdida economica UNK]]&gt;4000000,"Alta", IF(DatosLimpios[[#This Row],[Perdida economica UNK]]&gt;100000,"Media", "Baja"))</f>
        <v>Alta</v>
      </c>
      <c r="N2271" s="18" t="s">
        <v>2319</v>
      </c>
      <c r="O2271" s="3" t="s">
        <v>36</v>
      </c>
      <c r="P2271" s="2">
        <f>IF(DatosLimpios[[#This Row],[Number of Affected Users]]="six hundred",600,VALUE(DatosLimpios[[#This Row],[Number of Affected Users]]))</f>
        <v>55635</v>
      </c>
      <c r="Q2271" s="2">
        <f>IF(DatosLimpios[[#This Row],[Number of Affected Users]]="six hundred",600,VALUE(DatosLimpios[[#This Row],[Number of Affected Users]]))</f>
        <v>55635</v>
      </c>
      <c r="R2271" s="11">
        <f>DatosLimpios[[#This Row],[Perdida economica UNK]] /DatosLimpios[[#This Row],[Nº de Usuarios Afectados]]</f>
        <v>125.01123393547228</v>
      </c>
      <c r="S2271" s="11" t="str">
        <f>IF(DatosLimpios[[#This Row],[Perdida $ por Usuario]]&gt;100, "Grave",IF(DatosLimpios[[#This Row],[Perdida $ por Usuario]]&gt;40, "Moderada","Leve"))</f>
        <v>Grave</v>
      </c>
      <c r="T2271" s="1" t="str">
        <f t="shared" si="35"/>
        <v>Unknown</v>
      </c>
      <c r="U2271" s="3" t="s">
        <v>25</v>
      </c>
      <c r="V2271" s="3" t="s">
        <v>57</v>
      </c>
      <c r="W2271" s="2">
        <v>13</v>
      </c>
      <c r="X2271" s="2" t="str">
        <f>IF(DatosLimpios[[#This Row],[Incident Resolution Time (in Hours)]]&gt;50,"Tardia",IF(DatosLimpios[[#This Row],[Incident Resolution Time (in Hours)]]&gt;20,"Media","Rapida" ))</f>
        <v>Rapida</v>
      </c>
    </row>
    <row r="2272" spans="1:24" x14ac:dyDescent="0.25">
      <c r="A2272" s="2">
        <v>2286</v>
      </c>
      <c r="B2272" s="3" t="s">
        <v>32</v>
      </c>
      <c r="C22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72" s="1" t="str">
        <f>IFERROR(VLOOKUP(DatosLimpios[[#This Row],[Paises]], TablaRegiones[],2,FALSE), "Otra")</f>
        <v>Europa</v>
      </c>
      <c r="E2272" s="2">
        <v>2021</v>
      </c>
      <c r="F2272" s="3" t="s">
        <v>17</v>
      </c>
      <c r="G2272" s="2">
        <f xml:space="preserve"> 2025 -DatosLimpios[[#This Row],[Year]]</f>
        <v>4</v>
      </c>
      <c r="H2272" s="1" t="str">
        <f>IF(TRIM(DatosLimpios[[#This Row],[Attack Type]])="","Unknown",PROPER(TRIM(LOWER(DatosLimpios[[#This Row],[Attack Type]]))))</f>
        <v>Ransomware</v>
      </c>
      <c r="I2272" s="3" t="s">
        <v>12</v>
      </c>
      <c r="J227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72" s="11">
        <v>1142</v>
      </c>
      <c r="L2272" s="11">
        <f>IF(DatosLimpios[[#This Row],[Financial Loss (in Million $) ]]="",0,ABS(DatosLimpios[[#This Row],[Financial Loss (in Million $) ]]))*1000</f>
        <v>1142000</v>
      </c>
      <c r="M2272" s="11" t="str">
        <f>IF(DatosLimpios[[#This Row],[Perdida economica UNK]]&gt;4000000,"Alta", IF(DatosLimpios[[#This Row],[Perdida economica UNK]]&gt;100000,"Media", "Baja"))</f>
        <v>Media</v>
      </c>
      <c r="N2272" s="18" t="s">
        <v>2320</v>
      </c>
      <c r="O2272" s="3" t="s">
        <v>14</v>
      </c>
      <c r="P2272" s="2">
        <f>IF(DatosLimpios[[#This Row],[Number of Affected Users]]="six hundred",600,VALUE(DatosLimpios[[#This Row],[Number of Affected Users]]))</f>
        <v>55683</v>
      </c>
      <c r="Q2272" s="2">
        <f>IF(DatosLimpios[[#This Row],[Number of Affected Users]]="six hundred",600,VALUE(DatosLimpios[[#This Row],[Number of Affected Users]]))</f>
        <v>55683</v>
      </c>
      <c r="R2272" s="11">
        <f>DatosLimpios[[#This Row],[Perdida economica UNK]] /DatosLimpios[[#This Row],[Nº de Usuarios Afectados]]</f>
        <v>20.508952463049763</v>
      </c>
      <c r="S2272" s="11" t="str">
        <f>IF(DatosLimpios[[#This Row],[Perdida $ por Usuario]]&gt;100, "Grave",IF(DatosLimpios[[#This Row],[Perdida $ por Usuario]]&gt;40, "Moderada","Leve"))</f>
        <v>Leve</v>
      </c>
      <c r="T2272" s="1" t="str">
        <f t="shared" si="35"/>
        <v>Hacker Group</v>
      </c>
      <c r="U2272" s="3" t="s">
        <v>15</v>
      </c>
      <c r="V2272" s="3" t="s">
        <v>31</v>
      </c>
      <c r="W2272" s="2">
        <v>19</v>
      </c>
      <c r="X2272" s="2" t="str">
        <f>IF(DatosLimpios[[#This Row],[Incident Resolution Time (in Hours)]]&gt;50,"Tardia",IF(DatosLimpios[[#This Row],[Incident Resolution Time (in Hours)]]&gt;20,"Media","Rapida" ))</f>
        <v>Rapida</v>
      </c>
    </row>
    <row r="2273" spans="1:24" x14ac:dyDescent="0.25">
      <c r="A2273" s="2">
        <v>2287</v>
      </c>
      <c r="B2273" s="3" t="s">
        <v>45</v>
      </c>
      <c r="C22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73" s="1" t="str">
        <f>IFERROR(VLOOKUP(DatosLimpios[[#This Row],[Paises]], TablaRegiones[],2,FALSE), "Otra")</f>
        <v>Asia</v>
      </c>
      <c r="E2273" s="2">
        <v>2023</v>
      </c>
      <c r="F2273" s="3" t="s">
        <v>50</v>
      </c>
      <c r="G2273" s="2">
        <f xml:space="preserve"> 2025 -DatosLimpios[[#This Row],[Year]]</f>
        <v>2</v>
      </c>
      <c r="H2273" s="1" t="str">
        <f>IF(TRIM(DatosLimpios[[#This Row],[Attack Type]])="","Unknown",PROPER(TRIM(LOWER(DatosLimpios[[#This Row],[Attack Type]]))))</f>
        <v>Phishing</v>
      </c>
      <c r="I2273" s="3" t="s">
        <v>46</v>
      </c>
      <c r="J227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73" s="11">
        <v>8762</v>
      </c>
      <c r="L2273" s="11">
        <f>IF(DatosLimpios[[#This Row],[Financial Loss (in Million $) ]]="",0,ABS(DatosLimpios[[#This Row],[Financial Loss (in Million $) ]]))*1000</f>
        <v>8762000</v>
      </c>
      <c r="M2273" s="11" t="str">
        <f>IF(DatosLimpios[[#This Row],[Perdida economica UNK]]&gt;4000000,"Alta", IF(DatosLimpios[[#This Row],[Perdida economica UNK]]&gt;100000,"Media", "Baja"))</f>
        <v>Alta</v>
      </c>
      <c r="N2273" s="18" t="s">
        <v>2321</v>
      </c>
      <c r="O2273" s="3" t="s">
        <v>29</v>
      </c>
      <c r="P2273" s="2">
        <f>IF(DatosLimpios[[#This Row],[Number of Affected Users]]="six hundred",600,VALUE(DatosLimpios[[#This Row],[Number of Affected Users]]))</f>
        <v>210006</v>
      </c>
      <c r="Q2273" s="2">
        <f>IF(DatosLimpios[[#This Row],[Number of Affected Users]]="six hundred",600,VALUE(DatosLimpios[[#This Row],[Number of Affected Users]]))</f>
        <v>210006</v>
      </c>
      <c r="R2273" s="11">
        <f>DatosLimpios[[#This Row],[Perdida economica UNK]] /DatosLimpios[[#This Row],[Nº de Usuarios Afectados]]</f>
        <v>41.722617449025265</v>
      </c>
      <c r="S2273" s="11" t="str">
        <f>IF(DatosLimpios[[#This Row],[Perdida $ por Usuario]]&gt;100, "Grave",IF(DatosLimpios[[#This Row],[Perdida $ por Usuario]]&gt;40, "Moderada","Leve"))</f>
        <v>Moderada</v>
      </c>
      <c r="T2273" s="1" t="str">
        <f t="shared" si="35"/>
        <v>Nation-state</v>
      </c>
      <c r="U2273" s="3" t="s">
        <v>34</v>
      </c>
      <c r="V2273" s="3" t="s">
        <v>16</v>
      </c>
      <c r="W2273" s="2">
        <v>27</v>
      </c>
      <c r="X2273" s="2" t="str">
        <f>IF(DatosLimpios[[#This Row],[Incident Resolution Time (in Hours)]]&gt;50,"Tardia",IF(DatosLimpios[[#This Row],[Incident Resolution Time (in Hours)]]&gt;20,"Media","Rapida" ))</f>
        <v>Media</v>
      </c>
    </row>
    <row r="2274" spans="1:24" x14ac:dyDescent="0.25">
      <c r="A2274" s="2">
        <v>2288</v>
      </c>
      <c r="B2274" s="3" t="s">
        <v>60</v>
      </c>
      <c r="C22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274" s="1" t="str">
        <f>IFERROR(VLOOKUP(DatosLimpios[[#This Row],[Paises]], TablaRegiones[],2,FALSE), "Otra")</f>
        <v>Asia</v>
      </c>
      <c r="E2274" s="2">
        <v>2015</v>
      </c>
      <c r="F2274" s="3" t="s">
        <v>22</v>
      </c>
      <c r="G2274" s="2">
        <f xml:space="preserve"> 2025 -DatosLimpios[[#This Row],[Year]]</f>
        <v>10</v>
      </c>
      <c r="H2274" s="1" t="str">
        <f>IF(TRIM(DatosLimpios[[#This Row],[Attack Type]])="","Unknown",PROPER(TRIM(LOWER(DatosLimpios[[#This Row],[Attack Type]]))))</f>
        <v>Man-In-The-Middle</v>
      </c>
      <c r="I2274" s="3" t="s">
        <v>12</v>
      </c>
      <c r="J227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74" s="11">
        <v>9858</v>
      </c>
      <c r="L2274" s="11">
        <f>IF(DatosLimpios[[#This Row],[Financial Loss (in Million $) ]]="",0,ABS(DatosLimpios[[#This Row],[Financial Loss (in Million $) ]]))*1000</f>
        <v>9858000</v>
      </c>
      <c r="M2274" s="11" t="str">
        <f>IF(DatosLimpios[[#This Row],[Perdida economica UNK]]&gt;4000000,"Alta", IF(DatosLimpios[[#This Row],[Perdida economica UNK]]&gt;100000,"Media", "Baja"))</f>
        <v>Alta</v>
      </c>
      <c r="N2274" s="18" t="s">
        <v>2322</v>
      </c>
      <c r="O2274" s="3" t="s">
        <v>36</v>
      </c>
      <c r="P2274" s="2">
        <f>IF(DatosLimpios[[#This Row],[Number of Affected Users]]="six hundred",600,VALUE(DatosLimpios[[#This Row],[Number of Affected Users]]))</f>
        <v>816455</v>
      </c>
      <c r="Q2274" s="2">
        <f>IF(DatosLimpios[[#This Row],[Number of Affected Users]]="six hundred",600,VALUE(DatosLimpios[[#This Row],[Number of Affected Users]]))</f>
        <v>816455</v>
      </c>
      <c r="R2274" s="11">
        <f>DatosLimpios[[#This Row],[Perdida economica UNK]] /DatosLimpios[[#This Row],[Nº de Usuarios Afectados]]</f>
        <v>12.074149830670398</v>
      </c>
      <c r="S2274" s="11" t="str">
        <f>IF(DatosLimpios[[#This Row],[Perdida $ por Usuario]]&gt;100, "Grave",IF(DatosLimpios[[#This Row],[Perdida $ por Usuario]]&gt;40, "Moderada","Leve"))</f>
        <v>Leve</v>
      </c>
      <c r="T2274" s="1" t="str">
        <f t="shared" si="35"/>
        <v>Unknown</v>
      </c>
      <c r="U2274" s="3" t="s">
        <v>15</v>
      </c>
      <c r="V2274" s="3" t="s">
        <v>31</v>
      </c>
      <c r="W2274" s="2">
        <v>40</v>
      </c>
      <c r="X2274" s="2" t="str">
        <f>IF(DatosLimpios[[#This Row],[Incident Resolution Time (in Hours)]]&gt;50,"Tardia",IF(DatosLimpios[[#This Row],[Incident Resolution Time (in Hours)]]&gt;20,"Media","Rapida" ))</f>
        <v>Media</v>
      </c>
    </row>
    <row r="2275" spans="1:24" x14ac:dyDescent="0.25">
      <c r="A2275" s="2">
        <v>2289</v>
      </c>
      <c r="B2275" s="3" t="s">
        <v>26</v>
      </c>
      <c r="C22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75" s="1" t="str">
        <f>IFERROR(VLOOKUP(DatosLimpios[[#This Row],[Paises]], TablaRegiones[],2,FALSE), "Otra")</f>
        <v>Europa</v>
      </c>
      <c r="E2275" s="2">
        <v>2020</v>
      </c>
      <c r="F2275" s="3" t="s">
        <v>42</v>
      </c>
      <c r="G2275" s="2">
        <f xml:space="preserve"> 2025 -DatosLimpios[[#This Row],[Year]]</f>
        <v>5</v>
      </c>
      <c r="H2275" s="1" t="str">
        <f>IF(TRIM(DatosLimpios[[#This Row],[Attack Type]])="","Unknown",PROPER(TRIM(LOWER(DatosLimpios[[#This Row],[Attack Type]]))))</f>
        <v>Sql Injection</v>
      </c>
      <c r="I2275" s="3" t="s">
        <v>23</v>
      </c>
      <c r="J227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75" s="11">
        <v>8748</v>
      </c>
      <c r="L2275" s="11">
        <f>IF(DatosLimpios[[#This Row],[Financial Loss (in Million $) ]]="",0,ABS(DatosLimpios[[#This Row],[Financial Loss (in Million $) ]]))*1000</f>
        <v>8748000</v>
      </c>
      <c r="M2275" s="11" t="str">
        <f>IF(DatosLimpios[[#This Row],[Perdida economica UNK]]&gt;4000000,"Alta", IF(DatosLimpios[[#This Row],[Perdida economica UNK]]&gt;100000,"Media", "Baja"))</f>
        <v>Alta</v>
      </c>
      <c r="N2275" s="18" t="s">
        <v>2323</v>
      </c>
      <c r="O2275" s="3" t="s">
        <v>29</v>
      </c>
      <c r="P2275" s="2">
        <f>IF(DatosLimpios[[#This Row],[Number of Affected Users]]="six hundred",600,VALUE(DatosLimpios[[#This Row],[Number of Affected Users]]))</f>
        <v>53147</v>
      </c>
      <c r="Q2275" s="2">
        <f>IF(DatosLimpios[[#This Row],[Number of Affected Users]]="six hundred",600,VALUE(DatosLimpios[[#This Row],[Number of Affected Users]]))</f>
        <v>53147</v>
      </c>
      <c r="R2275" s="11">
        <f>DatosLimpios[[#This Row],[Perdida economica UNK]] /DatosLimpios[[#This Row],[Nº de Usuarios Afectados]]</f>
        <v>164.60007149980243</v>
      </c>
      <c r="S2275" s="11" t="str">
        <f>IF(DatosLimpios[[#This Row],[Perdida $ por Usuario]]&gt;100, "Grave",IF(DatosLimpios[[#This Row],[Perdida $ por Usuario]]&gt;40, "Moderada","Leve"))</f>
        <v>Grave</v>
      </c>
      <c r="T2275" s="1" t="str">
        <f t="shared" si="35"/>
        <v>Nation-state</v>
      </c>
      <c r="U2275" s="3" t="s">
        <v>34</v>
      </c>
      <c r="V2275" s="3" t="s">
        <v>37</v>
      </c>
      <c r="W2275" s="2">
        <v>9</v>
      </c>
      <c r="X2275" s="2" t="str">
        <f>IF(DatosLimpios[[#This Row],[Incident Resolution Time (in Hours)]]&gt;50,"Tardia",IF(DatosLimpios[[#This Row],[Incident Resolution Time (in Hours)]]&gt;20,"Media","Rapida" ))</f>
        <v>Rapida</v>
      </c>
    </row>
    <row r="2276" spans="1:24" x14ac:dyDescent="0.25">
      <c r="A2276" s="2">
        <v>2290</v>
      </c>
      <c r="B2276" s="3" t="s">
        <v>26</v>
      </c>
      <c r="C22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76" s="1" t="str">
        <f>IFERROR(VLOOKUP(DatosLimpios[[#This Row],[Paises]], TablaRegiones[],2,FALSE), "Otra")</f>
        <v>Europa</v>
      </c>
      <c r="E2276" s="2">
        <v>2018</v>
      </c>
      <c r="F2276" s="3" t="s">
        <v>42</v>
      </c>
      <c r="G2276" s="2">
        <f xml:space="preserve"> 2025 -DatosLimpios[[#This Row],[Year]]</f>
        <v>7</v>
      </c>
      <c r="H2276" s="1" t="str">
        <f>IF(TRIM(DatosLimpios[[#This Row],[Attack Type]])="","Unknown",PROPER(TRIM(LOWER(DatosLimpios[[#This Row],[Attack Type]]))))</f>
        <v>Sql Injection</v>
      </c>
      <c r="I2276" s="3" t="s">
        <v>27</v>
      </c>
      <c r="J227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76" s="11">
        <v>8096</v>
      </c>
      <c r="L2276" s="11">
        <f>IF(DatosLimpios[[#This Row],[Financial Loss (in Million $) ]]="",0,ABS(DatosLimpios[[#This Row],[Financial Loss (in Million $) ]]))*1000</f>
        <v>8096000</v>
      </c>
      <c r="M2276" s="11" t="str">
        <f>IF(DatosLimpios[[#This Row],[Perdida economica UNK]]&gt;4000000,"Alta", IF(DatosLimpios[[#This Row],[Perdida economica UNK]]&gt;100000,"Media", "Baja"))</f>
        <v>Alta</v>
      </c>
      <c r="N2276" s="18" t="s">
        <v>2324</v>
      </c>
      <c r="O2276" s="3" t="s">
        <v>14</v>
      </c>
      <c r="P2276" s="2">
        <f>IF(DatosLimpios[[#This Row],[Number of Affected Users]]="six hundred",600,VALUE(DatosLimpios[[#This Row],[Number of Affected Users]]))</f>
        <v>583514</v>
      </c>
      <c r="Q2276" s="2">
        <f>IF(DatosLimpios[[#This Row],[Number of Affected Users]]="six hundred",600,VALUE(DatosLimpios[[#This Row],[Number of Affected Users]]))</f>
        <v>583514</v>
      </c>
      <c r="R2276" s="11">
        <f>DatosLimpios[[#This Row],[Perdida economica UNK]] /DatosLimpios[[#This Row],[Nº de Usuarios Afectados]]</f>
        <v>13.874559993419181</v>
      </c>
      <c r="S2276" s="11" t="str">
        <f>IF(DatosLimpios[[#This Row],[Perdida $ por Usuario]]&gt;100, "Grave",IF(DatosLimpios[[#This Row],[Perdida $ por Usuario]]&gt;40, "Moderada","Leve"))</f>
        <v>Leve</v>
      </c>
      <c r="T2276" s="1" t="str">
        <f t="shared" si="35"/>
        <v>Hacker Group</v>
      </c>
      <c r="U2276" s="3" t="s">
        <v>52</v>
      </c>
      <c r="V2276" s="3" t="s">
        <v>16</v>
      </c>
      <c r="W2276" s="2">
        <v>54</v>
      </c>
      <c r="X2276" s="2" t="str">
        <f>IF(DatosLimpios[[#This Row],[Incident Resolution Time (in Hours)]]&gt;50,"Tardia",IF(DatosLimpios[[#This Row],[Incident Resolution Time (in Hours)]]&gt;20,"Media","Rapida" ))</f>
        <v>Tardia</v>
      </c>
    </row>
    <row r="2277" spans="1:24" x14ac:dyDescent="0.25">
      <c r="A2277" s="2">
        <v>2291</v>
      </c>
      <c r="B2277" s="3" t="s">
        <v>26</v>
      </c>
      <c r="C22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77" s="1" t="str">
        <f>IFERROR(VLOOKUP(DatosLimpios[[#This Row],[Paises]], TablaRegiones[],2,FALSE), "Otra")</f>
        <v>Europa</v>
      </c>
      <c r="E2277" s="2">
        <v>2022</v>
      </c>
      <c r="F2277" s="3" t="s">
        <v>17</v>
      </c>
      <c r="G2277" s="2">
        <f xml:space="preserve"> 2025 -DatosLimpios[[#This Row],[Year]]</f>
        <v>3</v>
      </c>
      <c r="H2277" s="1" t="str">
        <f>IF(TRIM(DatosLimpios[[#This Row],[Attack Type]])="","Unknown",PROPER(TRIM(LOWER(DatosLimpios[[#This Row],[Attack Type]]))))</f>
        <v>Ransomware</v>
      </c>
      <c r="I2277" s="3" t="s">
        <v>69</v>
      </c>
      <c r="J227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77" s="11">
        <v>8543</v>
      </c>
      <c r="L2277" s="11">
        <f>IF(DatosLimpios[[#This Row],[Financial Loss (in Million $) ]]="",0,ABS(DatosLimpios[[#This Row],[Financial Loss (in Million $) ]]))*1000</f>
        <v>8543000</v>
      </c>
      <c r="M2277" s="11" t="str">
        <f>IF(DatosLimpios[[#This Row],[Perdida economica UNK]]&gt;4000000,"Alta", IF(DatosLimpios[[#This Row],[Perdida economica UNK]]&gt;100000,"Media", "Baja"))</f>
        <v>Alta</v>
      </c>
      <c r="N2277" s="18" t="s">
        <v>2325</v>
      </c>
      <c r="O2277" s="3" t="s">
        <v>36</v>
      </c>
      <c r="P2277" s="2">
        <f>IF(DatosLimpios[[#This Row],[Number of Affected Users]]="six hundred",600,VALUE(DatosLimpios[[#This Row],[Number of Affected Users]]))</f>
        <v>688150</v>
      </c>
      <c r="Q2277" s="2">
        <f>IF(DatosLimpios[[#This Row],[Number of Affected Users]]="six hundred",600,VALUE(DatosLimpios[[#This Row],[Number of Affected Users]]))</f>
        <v>688150</v>
      </c>
      <c r="R2277" s="11">
        <f>DatosLimpios[[#This Row],[Perdida economica UNK]] /DatosLimpios[[#This Row],[Nº de Usuarios Afectados]]</f>
        <v>12.414444525176197</v>
      </c>
      <c r="S2277" s="11" t="str">
        <f>IF(DatosLimpios[[#This Row],[Perdida $ por Usuario]]&gt;100, "Grave",IF(DatosLimpios[[#This Row],[Perdida $ por Usuario]]&gt;40, "Moderada","Leve"))</f>
        <v>Leve</v>
      </c>
      <c r="T2277" s="1" t="str">
        <f t="shared" si="35"/>
        <v>Unknown</v>
      </c>
      <c r="U2277" s="3" t="s">
        <v>25</v>
      </c>
      <c r="V2277" s="3" t="s">
        <v>49</v>
      </c>
      <c r="W2277" s="2">
        <v>58</v>
      </c>
      <c r="X2277" s="2" t="str">
        <f>IF(DatosLimpios[[#This Row],[Incident Resolution Time (in Hours)]]&gt;50,"Tardia",IF(DatosLimpios[[#This Row],[Incident Resolution Time (in Hours)]]&gt;20,"Media","Rapida" ))</f>
        <v>Tardia</v>
      </c>
    </row>
    <row r="2278" spans="1:24" x14ac:dyDescent="0.25">
      <c r="A2278" s="2">
        <v>2292</v>
      </c>
      <c r="B2278" s="3" t="s">
        <v>71</v>
      </c>
      <c r="C22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78" s="1" t="str">
        <f>IFERROR(VLOOKUP(DatosLimpios[[#This Row],[Paises]], TablaRegiones[],2,FALSE), "Otra")</f>
        <v>Asia</v>
      </c>
      <c r="E2278" s="2">
        <v>2023</v>
      </c>
      <c r="F2278" s="3" t="s">
        <v>50</v>
      </c>
      <c r="G2278" s="2">
        <f xml:space="preserve"> 2025 -DatosLimpios[[#This Row],[Year]]</f>
        <v>2</v>
      </c>
      <c r="H2278" s="1" t="str">
        <f>IF(TRIM(DatosLimpios[[#This Row],[Attack Type]])="","Unknown",PROPER(TRIM(LOWER(DatosLimpios[[#This Row],[Attack Type]]))))</f>
        <v>Phishing</v>
      </c>
      <c r="I2278" s="3" t="s">
        <v>69</v>
      </c>
      <c r="J227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78" s="11">
        <v>354</v>
      </c>
      <c r="L2278" s="11">
        <f>IF(DatosLimpios[[#This Row],[Financial Loss (in Million $) ]]="",0,ABS(DatosLimpios[[#This Row],[Financial Loss (in Million $) ]]))*1000</f>
        <v>354000</v>
      </c>
      <c r="M2278" s="11" t="str">
        <f>IF(DatosLimpios[[#This Row],[Perdida economica UNK]]&gt;4000000,"Alta", IF(DatosLimpios[[#This Row],[Perdida economica UNK]]&gt;100000,"Media", "Baja"))</f>
        <v>Media</v>
      </c>
      <c r="N2278" s="18" t="s">
        <v>2326</v>
      </c>
      <c r="O2278" s="3" t="s">
        <v>33</v>
      </c>
      <c r="P2278" s="2">
        <f>IF(DatosLimpios[[#This Row],[Number of Affected Users]]="six hundred",600,VALUE(DatosLimpios[[#This Row],[Number of Affected Users]]))</f>
        <v>809443</v>
      </c>
      <c r="Q2278" s="2">
        <f>IF(DatosLimpios[[#This Row],[Number of Affected Users]]="six hundred",600,VALUE(DatosLimpios[[#This Row],[Number of Affected Users]]))</f>
        <v>809443</v>
      </c>
      <c r="R2278" s="11">
        <f>DatosLimpios[[#This Row],[Perdida economica UNK]] /DatosLimpios[[#This Row],[Nº de Usuarios Afectados]]</f>
        <v>0.43733777424722925</v>
      </c>
      <c r="S2278" s="11" t="str">
        <f>IF(DatosLimpios[[#This Row],[Perdida $ por Usuario]]&gt;100, "Grave",IF(DatosLimpios[[#This Row],[Perdida $ por Usuario]]&gt;40, "Moderada","Leve"))</f>
        <v>Leve</v>
      </c>
      <c r="T2278" s="1" t="str">
        <f t="shared" si="35"/>
        <v>Insider</v>
      </c>
      <c r="U2278" s="3" t="s">
        <v>25</v>
      </c>
      <c r="V2278" s="3" t="s">
        <v>16</v>
      </c>
      <c r="W2278" s="2">
        <v>59</v>
      </c>
      <c r="X2278" s="2" t="str">
        <f>IF(DatosLimpios[[#This Row],[Incident Resolution Time (in Hours)]]&gt;50,"Tardia",IF(DatosLimpios[[#This Row],[Incident Resolution Time (in Hours)]]&gt;20,"Media","Rapida" ))</f>
        <v>Tardia</v>
      </c>
    </row>
    <row r="2279" spans="1:24" x14ac:dyDescent="0.25">
      <c r="A2279" s="2">
        <v>2293</v>
      </c>
      <c r="B2279" s="3" t="s">
        <v>71</v>
      </c>
      <c r="C22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279" s="1" t="str">
        <f>IFERROR(VLOOKUP(DatosLimpios[[#This Row],[Paises]], TablaRegiones[],2,FALSE), "Otra")</f>
        <v>Asia</v>
      </c>
      <c r="E2279" s="2">
        <v>2024</v>
      </c>
      <c r="F2279" s="3" t="s">
        <v>63</v>
      </c>
      <c r="G2279" s="2">
        <f xml:space="preserve"> 2025 -DatosLimpios[[#This Row],[Year]]</f>
        <v>1</v>
      </c>
      <c r="H2279" s="1" t="str">
        <f>IF(TRIM(DatosLimpios[[#This Row],[Attack Type]])="","Unknown",PROPER(TRIM(LOWER(DatosLimpios[[#This Row],[Attack Type]]))))</f>
        <v>Malware</v>
      </c>
      <c r="I2279" s="3" t="s">
        <v>69</v>
      </c>
      <c r="J227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79" s="11">
        <v>3403</v>
      </c>
      <c r="L2279" s="11">
        <f>IF(DatosLimpios[[#This Row],[Financial Loss (in Million $) ]]="",0,ABS(DatosLimpios[[#This Row],[Financial Loss (in Million $) ]]))*1000</f>
        <v>3403000</v>
      </c>
      <c r="M2279" s="11" t="str">
        <f>IF(DatosLimpios[[#This Row],[Perdida economica UNK]]&gt;4000000,"Alta", IF(DatosLimpios[[#This Row],[Perdida economica UNK]]&gt;100000,"Media", "Baja"))</f>
        <v>Media</v>
      </c>
      <c r="N2279" s="18" t="s">
        <v>2327</v>
      </c>
      <c r="O2279" s="3" t="s">
        <v>29</v>
      </c>
      <c r="P2279" s="2">
        <f>IF(DatosLimpios[[#This Row],[Number of Affected Users]]="six hundred",600,VALUE(DatosLimpios[[#This Row],[Number of Affected Users]]))</f>
        <v>78149</v>
      </c>
      <c r="Q2279" s="2">
        <f>IF(DatosLimpios[[#This Row],[Number of Affected Users]]="six hundred",600,VALUE(DatosLimpios[[#This Row],[Number of Affected Users]]))</f>
        <v>78149</v>
      </c>
      <c r="R2279" s="11">
        <f>DatosLimpios[[#This Row],[Perdida economica UNK]] /DatosLimpios[[#This Row],[Nº de Usuarios Afectados]]</f>
        <v>43.54502296894394</v>
      </c>
      <c r="S2279" s="11" t="str">
        <f>IF(DatosLimpios[[#This Row],[Perdida $ por Usuario]]&gt;100, "Grave",IF(DatosLimpios[[#This Row],[Perdida $ por Usuario]]&gt;40, "Moderada","Leve"))</f>
        <v>Moderada</v>
      </c>
      <c r="T2279" s="1" t="str">
        <f t="shared" si="35"/>
        <v>Nation-state</v>
      </c>
      <c r="U2279" s="3" t="s">
        <v>25</v>
      </c>
      <c r="V2279" s="3" t="s">
        <v>57</v>
      </c>
      <c r="W2279" s="2">
        <v>30</v>
      </c>
      <c r="X2279" s="2" t="str">
        <f>IF(DatosLimpios[[#This Row],[Incident Resolution Time (in Hours)]]&gt;50,"Tardia",IF(DatosLimpios[[#This Row],[Incident Resolution Time (in Hours)]]&gt;20,"Media","Rapida" ))</f>
        <v>Media</v>
      </c>
    </row>
    <row r="2280" spans="1:24" x14ac:dyDescent="0.25">
      <c r="A2280" s="2">
        <v>2294</v>
      </c>
      <c r="B2280" s="3" t="s">
        <v>58</v>
      </c>
      <c r="C22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280" s="1" t="str">
        <f>IFERROR(VLOOKUP(DatosLimpios[[#This Row],[Paises]], TablaRegiones[],2,FALSE), "Otra")</f>
        <v>Oceanía</v>
      </c>
      <c r="E2280" s="2">
        <v>2018</v>
      </c>
      <c r="F2280" s="3" t="s">
        <v>39</v>
      </c>
      <c r="G2280" s="2">
        <f xml:space="preserve"> 2025 -DatosLimpios[[#This Row],[Year]]</f>
        <v>7</v>
      </c>
      <c r="H2280" s="1" t="str">
        <f>IF(TRIM(DatosLimpios[[#This Row],[Attack Type]])="","Unknown",PROPER(TRIM(LOWER(DatosLimpios[[#This Row],[Attack Type]]))))</f>
        <v>Ddos</v>
      </c>
      <c r="I2280" s="3" t="s">
        <v>46</v>
      </c>
      <c r="J22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80" s="11">
        <v>6429</v>
      </c>
      <c r="L2280" s="11">
        <f>IF(DatosLimpios[[#This Row],[Financial Loss (in Million $) ]]="",0,ABS(DatosLimpios[[#This Row],[Financial Loss (in Million $) ]]))*1000</f>
        <v>6429000</v>
      </c>
      <c r="M2280" s="11" t="str">
        <f>IF(DatosLimpios[[#This Row],[Perdida economica UNK]]&gt;4000000,"Alta", IF(DatosLimpios[[#This Row],[Perdida economica UNK]]&gt;100000,"Media", "Baja"))</f>
        <v>Alta</v>
      </c>
      <c r="N2280" s="18" t="s">
        <v>2328</v>
      </c>
      <c r="O2280" s="3" t="s">
        <v>33</v>
      </c>
      <c r="P2280" s="2">
        <f>IF(DatosLimpios[[#This Row],[Number of Affected Users]]="six hundred",600,VALUE(DatosLimpios[[#This Row],[Number of Affected Users]]))</f>
        <v>113775</v>
      </c>
      <c r="Q2280" s="2">
        <f>IF(DatosLimpios[[#This Row],[Number of Affected Users]]="six hundred",600,VALUE(DatosLimpios[[#This Row],[Number of Affected Users]]))</f>
        <v>113775</v>
      </c>
      <c r="R2280" s="11">
        <f>DatosLimpios[[#This Row],[Perdida economica UNK]] /DatosLimpios[[#This Row],[Nº de Usuarios Afectados]]</f>
        <v>56.506262359920896</v>
      </c>
      <c r="S2280" s="11" t="str">
        <f>IF(DatosLimpios[[#This Row],[Perdida $ por Usuario]]&gt;100, "Grave",IF(DatosLimpios[[#This Row],[Perdida $ por Usuario]]&gt;40, "Moderada","Leve"))</f>
        <v>Moderada</v>
      </c>
      <c r="T2280" s="1" t="str">
        <f t="shared" si="35"/>
        <v>Insider</v>
      </c>
      <c r="U2280" s="3" t="s">
        <v>25</v>
      </c>
      <c r="V2280" s="3" t="s">
        <v>31</v>
      </c>
      <c r="W2280" s="2">
        <v>14</v>
      </c>
      <c r="X2280" s="2" t="str">
        <f>IF(DatosLimpios[[#This Row],[Incident Resolution Time (in Hours)]]&gt;50,"Tardia",IF(DatosLimpios[[#This Row],[Incident Resolution Time (in Hours)]]&gt;20,"Media","Rapida" ))</f>
        <v>Rapida</v>
      </c>
    </row>
    <row r="2281" spans="1:24" x14ac:dyDescent="0.25">
      <c r="A2281" s="2">
        <v>2295</v>
      </c>
      <c r="B2281" s="3" t="s">
        <v>45</v>
      </c>
      <c r="C22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81" s="1" t="str">
        <f>IFERROR(VLOOKUP(DatosLimpios[[#This Row],[Paises]], TablaRegiones[],2,FALSE), "Otra")</f>
        <v>Asia</v>
      </c>
      <c r="E2281" s="2">
        <v>2021</v>
      </c>
      <c r="F2281" s="3" t="s">
        <v>17</v>
      </c>
      <c r="G2281" s="2">
        <f xml:space="preserve"> 2025 -DatosLimpios[[#This Row],[Year]]</f>
        <v>4</v>
      </c>
      <c r="H2281" s="1" t="str">
        <f>IF(TRIM(DatosLimpios[[#This Row],[Attack Type]])="","Unknown",PROPER(TRIM(LOWER(DatosLimpios[[#This Row],[Attack Type]]))))</f>
        <v>Ransomware</v>
      </c>
      <c r="I2281" s="3" t="s">
        <v>46</v>
      </c>
      <c r="J228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81" s="11">
        <v>5497</v>
      </c>
      <c r="L2281" s="11">
        <f>IF(DatosLimpios[[#This Row],[Financial Loss (in Million $) ]]="",0,ABS(DatosLimpios[[#This Row],[Financial Loss (in Million $) ]]))*1000</f>
        <v>5497000</v>
      </c>
      <c r="M2281" s="11" t="str">
        <f>IF(DatosLimpios[[#This Row],[Perdida economica UNK]]&gt;4000000,"Alta", IF(DatosLimpios[[#This Row],[Perdida economica UNK]]&gt;100000,"Media", "Baja"))</f>
        <v>Alta</v>
      </c>
      <c r="N2281" s="18" t="s">
        <v>2329</v>
      </c>
      <c r="O2281" s="3" t="s">
        <v>29</v>
      </c>
      <c r="P2281" s="2">
        <f>IF(DatosLimpios[[#This Row],[Number of Affected Users]]="six hundred",600,VALUE(DatosLimpios[[#This Row],[Number of Affected Users]]))</f>
        <v>798498</v>
      </c>
      <c r="Q2281" s="2">
        <f>IF(DatosLimpios[[#This Row],[Number of Affected Users]]="six hundred",600,VALUE(DatosLimpios[[#This Row],[Number of Affected Users]]))</f>
        <v>798498</v>
      </c>
      <c r="R2281" s="11">
        <f>DatosLimpios[[#This Row],[Perdida economica UNK]] /DatosLimpios[[#This Row],[Nº de Usuarios Afectados]]</f>
        <v>6.8841750386350373</v>
      </c>
      <c r="S2281" s="11" t="str">
        <f>IF(DatosLimpios[[#This Row],[Perdida $ por Usuario]]&gt;100, "Grave",IF(DatosLimpios[[#This Row],[Perdida $ por Usuario]]&gt;40, "Moderada","Leve"))</f>
        <v>Leve</v>
      </c>
      <c r="T2281" s="1" t="str">
        <f t="shared" si="35"/>
        <v>Nation-state</v>
      </c>
      <c r="U2281" s="3" t="s">
        <v>52</v>
      </c>
      <c r="V2281" s="3" t="s">
        <v>16</v>
      </c>
      <c r="W2281" s="2">
        <v>54</v>
      </c>
      <c r="X2281" s="2" t="str">
        <f>IF(DatosLimpios[[#This Row],[Incident Resolution Time (in Hours)]]&gt;50,"Tardia",IF(DatosLimpios[[#This Row],[Incident Resolution Time (in Hours)]]&gt;20,"Media","Rapida" ))</f>
        <v>Tardia</v>
      </c>
    </row>
    <row r="2282" spans="1:24" x14ac:dyDescent="0.25">
      <c r="A2282" s="2">
        <v>2296</v>
      </c>
      <c r="B2282" s="3" t="s">
        <v>66</v>
      </c>
      <c r="C22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82" s="1" t="str">
        <f>IFERROR(VLOOKUP(DatosLimpios[[#This Row],[Paises]], TablaRegiones[],2,FALSE), "Otra")</f>
        <v>América</v>
      </c>
      <c r="E2282" s="2">
        <v>2016</v>
      </c>
      <c r="F2282" s="3" t="s">
        <v>50</v>
      </c>
      <c r="G2282" s="2">
        <f xml:space="preserve"> 2025 -DatosLimpios[[#This Row],[Year]]</f>
        <v>9</v>
      </c>
      <c r="H2282" s="1" t="str">
        <f>IF(TRIM(DatosLimpios[[#This Row],[Attack Type]])="","Unknown",PROPER(TRIM(LOWER(DatosLimpios[[#This Row],[Attack Type]]))))</f>
        <v>Phishing</v>
      </c>
      <c r="I2282" s="3" t="s">
        <v>12</v>
      </c>
      <c r="J228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82" s="11">
        <v>9745</v>
      </c>
      <c r="L2282" s="11">
        <f>IF(DatosLimpios[[#This Row],[Financial Loss (in Million $) ]]="",0,ABS(DatosLimpios[[#This Row],[Financial Loss (in Million $) ]]))*1000</f>
        <v>9745000</v>
      </c>
      <c r="M2282" s="11" t="str">
        <f>IF(DatosLimpios[[#This Row],[Perdida economica UNK]]&gt;4000000,"Alta", IF(DatosLimpios[[#This Row],[Perdida economica UNK]]&gt;100000,"Media", "Baja"))</f>
        <v>Alta</v>
      </c>
      <c r="N2282" s="18" t="s">
        <v>2330</v>
      </c>
      <c r="O2282" s="3" t="s">
        <v>33</v>
      </c>
      <c r="P2282" s="2">
        <f>IF(DatosLimpios[[#This Row],[Number of Affected Users]]="six hundred",600,VALUE(DatosLimpios[[#This Row],[Number of Affected Users]]))</f>
        <v>267789</v>
      </c>
      <c r="Q2282" s="2">
        <f>IF(DatosLimpios[[#This Row],[Number of Affected Users]]="six hundred",600,VALUE(DatosLimpios[[#This Row],[Number of Affected Users]]))</f>
        <v>267789</v>
      </c>
      <c r="R2282" s="11">
        <f>DatosLimpios[[#This Row],[Perdida economica UNK]] /DatosLimpios[[#This Row],[Nº de Usuarios Afectados]]</f>
        <v>36.390591099709098</v>
      </c>
      <c r="S2282" s="11" t="str">
        <f>IF(DatosLimpios[[#This Row],[Perdida $ por Usuario]]&gt;100, "Grave",IF(DatosLimpios[[#This Row],[Perdida $ por Usuario]]&gt;40, "Moderada","Leve"))</f>
        <v>Leve</v>
      </c>
      <c r="T2282" s="1" t="str">
        <f t="shared" si="35"/>
        <v>Insider</v>
      </c>
      <c r="U2282" s="3" t="s">
        <v>25</v>
      </c>
      <c r="V2282" s="3" t="s">
        <v>57</v>
      </c>
      <c r="W2282" s="2">
        <v>26</v>
      </c>
      <c r="X2282" s="2" t="str">
        <f>IF(DatosLimpios[[#This Row],[Incident Resolution Time (in Hours)]]&gt;50,"Tardia",IF(DatosLimpios[[#This Row],[Incident Resolution Time (in Hours)]]&gt;20,"Media","Rapida" ))</f>
        <v>Media</v>
      </c>
    </row>
    <row r="2283" spans="1:24" x14ac:dyDescent="0.25">
      <c r="A2283" s="2">
        <v>2297</v>
      </c>
      <c r="B2283" s="3" t="s">
        <v>26</v>
      </c>
      <c r="C22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283" s="1" t="str">
        <f>IFERROR(VLOOKUP(DatosLimpios[[#This Row],[Paises]], TablaRegiones[],2,FALSE), "Otra")</f>
        <v>Europa</v>
      </c>
      <c r="E2283" s="2">
        <v>2023</v>
      </c>
      <c r="F2283" s="3" t="s">
        <v>42</v>
      </c>
      <c r="G2283" s="2">
        <f xml:space="preserve"> 2025 -DatosLimpios[[#This Row],[Year]]</f>
        <v>2</v>
      </c>
      <c r="H2283" s="1" t="str">
        <f>IF(TRIM(DatosLimpios[[#This Row],[Attack Type]])="","Unknown",PROPER(TRIM(LOWER(DatosLimpios[[#This Row],[Attack Type]]))))</f>
        <v>Sql Injection</v>
      </c>
      <c r="I2283" s="3" t="s">
        <v>27</v>
      </c>
      <c r="J228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83" s="11">
        <v>3019</v>
      </c>
      <c r="L2283" s="11">
        <f>IF(DatosLimpios[[#This Row],[Financial Loss (in Million $) ]]="",0,ABS(DatosLimpios[[#This Row],[Financial Loss (in Million $) ]]))*1000</f>
        <v>3019000</v>
      </c>
      <c r="M2283" s="11" t="str">
        <f>IF(DatosLimpios[[#This Row],[Perdida economica UNK]]&gt;4000000,"Alta", IF(DatosLimpios[[#This Row],[Perdida economica UNK]]&gt;100000,"Media", "Baja"))</f>
        <v>Media</v>
      </c>
      <c r="N2283" s="18" t="s">
        <v>2331</v>
      </c>
      <c r="O2283" s="3" t="s">
        <v>33</v>
      </c>
      <c r="P2283" s="2">
        <f>IF(DatosLimpios[[#This Row],[Number of Affected Users]]="six hundred",600,VALUE(DatosLimpios[[#This Row],[Number of Affected Users]]))</f>
        <v>833840</v>
      </c>
      <c r="Q2283" s="2">
        <f>IF(DatosLimpios[[#This Row],[Number of Affected Users]]="six hundred",600,VALUE(DatosLimpios[[#This Row],[Number of Affected Users]]))</f>
        <v>833840</v>
      </c>
      <c r="R2283" s="11">
        <f>DatosLimpios[[#This Row],[Perdida economica UNK]] /DatosLimpios[[#This Row],[Nº de Usuarios Afectados]]</f>
        <v>3.6205986760049891</v>
      </c>
      <c r="S2283" s="11" t="str">
        <f>IF(DatosLimpios[[#This Row],[Perdida $ por Usuario]]&gt;100, "Grave",IF(DatosLimpios[[#This Row],[Perdida $ por Usuario]]&gt;40, "Moderada","Leve"))</f>
        <v>Leve</v>
      </c>
      <c r="T2283" s="1" t="str">
        <f t="shared" si="35"/>
        <v>Insider</v>
      </c>
      <c r="U2283" s="3" t="s">
        <v>15</v>
      </c>
      <c r="V2283" s="3" t="s">
        <v>37</v>
      </c>
      <c r="W2283" s="2">
        <v>6</v>
      </c>
      <c r="X2283" s="2" t="str">
        <f>IF(DatosLimpios[[#This Row],[Incident Resolution Time (in Hours)]]&gt;50,"Tardia",IF(DatosLimpios[[#This Row],[Incident Resolution Time (in Hours)]]&gt;20,"Media","Rapida" ))</f>
        <v>Rapida</v>
      </c>
    </row>
    <row r="2284" spans="1:24" x14ac:dyDescent="0.25">
      <c r="A2284" s="2">
        <v>2298</v>
      </c>
      <c r="B2284" s="3" t="s">
        <v>87</v>
      </c>
      <c r="C22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84" s="1" t="str">
        <f>IFERROR(VLOOKUP(DatosLimpios[[#This Row],[Paises]], TablaRegiones[],2,FALSE), "Otra")</f>
        <v>América</v>
      </c>
      <c r="E2284" s="2">
        <v>2018</v>
      </c>
      <c r="F2284" s="3" t="s">
        <v>39</v>
      </c>
      <c r="G2284" s="2">
        <f xml:space="preserve"> 2025 -DatosLimpios[[#This Row],[Year]]</f>
        <v>7</v>
      </c>
      <c r="H2284" s="1" t="str">
        <f>IF(TRIM(DatosLimpios[[#This Row],[Attack Type]])="","Unknown",PROPER(TRIM(LOWER(DatosLimpios[[#This Row],[Attack Type]]))))</f>
        <v>Ddos</v>
      </c>
      <c r="I2284" s="3" t="s">
        <v>46</v>
      </c>
      <c r="J228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84" s="11">
        <v>661</v>
      </c>
      <c r="L2284" s="11">
        <f>IF(DatosLimpios[[#This Row],[Financial Loss (in Million $) ]]="",0,ABS(DatosLimpios[[#This Row],[Financial Loss (in Million $) ]]))*1000</f>
        <v>661000</v>
      </c>
      <c r="M2284" s="11" t="str">
        <f>IF(DatosLimpios[[#This Row],[Perdida economica UNK]]&gt;4000000,"Alta", IF(DatosLimpios[[#This Row],[Perdida economica UNK]]&gt;100000,"Media", "Baja"))</f>
        <v>Media</v>
      </c>
      <c r="N2284" s="18" t="s">
        <v>2332</v>
      </c>
      <c r="O2284" s="3" t="s">
        <v>33</v>
      </c>
      <c r="P2284" s="2">
        <f>IF(DatosLimpios[[#This Row],[Number of Affected Users]]="six hundred",600,VALUE(DatosLimpios[[#This Row],[Number of Affected Users]]))</f>
        <v>646433</v>
      </c>
      <c r="Q2284" s="2">
        <f>IF(DatosLimpios[[#This Row],[Number of Affected Users]]="six hundred",600,VALUE(DatosLimpios[[#This Row],[Number of Affected Users]]))</f>
        <v>646433</v>
      </c>
      <c r="R2284" s="11">
        <f>DatosLimpios[[#This Row],[Perdida economica UNK]] /DatosLimpios[[#This Row],[Nº de Usuarios Afectados]]</f>
        <v>1.02253443125583</v>
      </c>
      <c r="S2284" s="11" t="str">
        <f>IF(DatosLimpios[[#This Row],[Perdida $ por Usuario]]&gt;100, "Grave",IF(DatosLimpios[[#This Row],[Perdida $ por Usuario]]&gt;40, "Moderada","Leve"))</f>
        <v>Leve</v>
      </c>
      <c r="T2284" s="1" t="str">
        <f t="shared" si="35"/>
        <v>Insider</v>
      </c>
      <c r="U2284" s="3" t="s">
        <v>34</v>
      </c>
      <c r="V2284" s="3" t="s">
        <v>49</v>
      </c>
      <c r="W2284" s="2">
        <v>37</v>
      </c>
      <c r="X2284" s="2" t="str">
        <f>IF(DatosLimpios[[#This Row],[Incident Resolution Time (in Hours)]]&gt;50,"Tardia",IF(DatosLimpios[[#This Row],[Incident Resolution Time (in Hours)]]&gt;20,"Media","Rapida" ))</f>
        <v>Media</v>
      </c>
    </row>
    <row r="2285" spans="1:24" x14ac:dyDescent="0.25">
      <c r="A2285" s="2">
        <v>2299</v>
      </c>
      <c r="B2285" s="3" t="s">
        <v>66</v>
      </c>
      <c r="C22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85" s="1" t="str">
        <f>IFERROR(VLOOKUP(DatosLimpios[[#This Row],[Paises]], TablaRegiones[],2,FALSE), "Otra")</f>
        <v>América</v>
      </c>
      <c r="E2285" s="2">
        <v>2017</v>
      </c>
      <c r="F2285" s="3" t="s">
        <v>22</v>
      </c>
      <c r="G2285" s="2">
        <f xml:space="preserve"> 2025 -DatosLimpios[[#This Row],[Year]]</f>
        <v>8</v>
      </c>
      <c r="H2285" s="1" t="str">
        <f>IF(TRIM(DatosLimpios[[#This Row],[Attack Type]])="","Unknown",PROPER(TRIM(LOWER(DatosLimpios[[#This Row],[Attack Type]]))))</f>
        <v>Man-In-The-Middle</v>
      </c>
      <c r="I2285" s="3" t="s">
        <v>69</v>
      </c>
      <c r="J228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85" s="11">
        <v>6803</v>
      </c>
      <c r="L2285" s="11">
        <f>IF(DatosLimpios[[#This Row],[Financial Loss (in Million $) ]]="",0,ABS(DatosLimpios[[#This Row],[Financial Loss (in Million $) ]]))*1000</f>
        <v>6803000</v>
      </c>
      <c r="M2285" s="11" t="str">
        <f>IF(DatosLimpios[[#This Row],[Perdida economica UNK]]&gt;4000000,"Alta", IF(DatosLimpios[[#This Row],[Perdida economica UNK]]&gt;100000,"Media", "Baja"))</f>
        <v>Alta</v>
      </c>
      <c r="N2285" s="18" t="s">
        <v>2333</v>
      </c>
      <c r="O2285" s="3" t="s">
        <v>14</v>
      </c>
      <c r="P2285" s="2">
        <f>IF(DatosLimpios[[#This Row],[Number of Affected Users]]="six hundred",600,VALUE(DatosLimpios[[#This Row],[Number of Affected Users]]))</f>
        <v>403770</v>
      </c>
      <c r="Q2285" s="2">
        <f>IF(DatosLimpios[[#This Row],[Number of Affected Users]]="six hundred",600,VALUE(DatosLimpios[[#This Row],[Number of Affected Users]]))</f>
        <v>403770</v>
      </c>
      <c r="R2285" s="11">
        <f>DatosLimpios[[#This Row],[Perdida economica UNK]] /DatosLimpios[[#This Row],[Nº de Usuarios Afectados]]</f>
        <v>16.848700993139659</v>
      </c>
      <c r="S2285" s="11" t="str">
        <f>IF(DatosLimpios[[#This Row],[Perdida $ por Usuario]]&gt;100, "Grave",IF(DatosLimpios[[#This Row],[Perdida $ por Usuario]]&gt;40, "Moderada","Leve"))</f>
        <v>Leve</v>
      </c>
      <c r="T2285" s="1" t="str">
        <f t="shared" si="35"/>
        <v>Hacker Group</v>
      </c>
      <c r="U2285" s="3" t="s">
        <v>25</v>
      </c>
      <c r="V2285" s="3" t="s">
        <v>57</v>
      </c>
      <c r="W2285" s="2">
        <v>22</v>
      </c>
      <c r="X2285" s="2" t="str">
        <f>IF(DatosLimpios[[#This Row],[Incident Resolution Time (in Hours)]]&gt;50,"Tardia",IF(DatosLimpios[[#This Row],[Incident Resolution Time (in Hours)]]&gt;20,"Media","Rapida" ))</f>
        <v>Media</v>
      </c>
    </row>
    <row r="2286" spans="1:24" x14ac:dyDescent="0.25">
      <c r="A2286" s="2">
        <v>2300</v>
      </c>
      <c r="B2286" s="3" t="s">
        <v>32</v>
      </c>
      <c r="C22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86" s="1" t="str">
        <f>IFERROR(VLOOKUP(DatosLimpios[[#This Row],[Paises]], TablaRegiones[],2,FALSE), "Otra")</f>
        <v>Europa</v>
      </c>
      <c r="E2286" s="2">
        <v>2018</v>
      </c>
      <c r="F2286" s="3" t="s">
        <v>42</v>
      </c>
      <c r="G2286" s="2">
        <f xml:space="preserve"> 2025 -DatosLimpios[[#This Row],[Year]]</f>
        <v>7</v>
      </c>
      <c r="H2286" s="1" t="str">
        <f>IF(TRIM(DatosLimpios[[#This Row],[Attack Type]])="","Unknown",PROPER(TRIM(LOWER(DatosLimpios[[#This Row],[Attack Type]]))))</f>
        <v>Sql Injection</v>
      </c>
      <c r="I2286" s="3" t="s">
        <v>18</v>
      </c>
      <c r="J228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86" s="11">
        <v>7563</v>
      </c>
      <c r="L2286" s="11">
        <f>IF(DatosLimpios[[#This Row],[Financial Loss (in Million $) ]]="",0,ABS(DatosLimpios[[#This Row],[Financial Loss (in Million $) ]]))*1000</f>
        <v>7563000</v>
      </c>
      <c r="M2286" s="11" t="str">
        <f>IF(DatosLimpios[[#This Row],[Perdida economica UNK]]&gt;4000000,"Alta", IF(DatosLimpios[[#This Row],[Perdida economica UNK]]&gt;100000,"Media", "Baja"))</f>
        <v>Alta</v>
      </c>
      <c r="N2286" s="18" t="s">
        <v>2334</v>
      </c>
      <c r="O2286" s="3" t="s">
        <v>14</v>
      </c>
      <c r="P2286" s="2">
        <f>IF(DatosLimpios[[#This Row],[Number of Affected Users]]="six hundred",600,VALUE(DatosLimpios[[#This Row],[Number of Affected Users]]))</f>
        <v>814701</v>
      </c>
      <c r="Q2286" s="2">
        <f>IF(DatosLimpios[[#This Row],[Number of Affected Users]]="six hundred",600,VALUE(DatosLimpios[[#This Row],[Number of Affected Users]]))</f>
        <v>814701</v>
      </c>
      <c r="R2286" s="11">
        <f>DatosLimpios[[#This Row],[Perdida economica UNK]] /DatosLimpios[[#This Row],[Nº de Usuarios Afectados]]</f>
        <v>9.2831603250763166</v>
      </c>
      <c r="S2286" s="11" t="str">
        <f>IF(DatosLimpios[[#This Row],[Perdida $ por Usuario]]&gt;100, "Grave",IF(DatosLimpios[[#This Row],[Perdida $ por Usuario]]&gt;40, "Moderada","Leve"))</f>
        <v>Leve</v>
      </c>
      <c r="T2286" s="1" t="str">
        <f t="shared" si="35"/>
        <v>Hacker Group</v>
      </c>
      <c r="U2286" s="3" t="s">
        <v>34</v>
      </c>
      <c r="V2286" s="3" t="s">
        <v>37</v>
      </c>
      <c r="W2286" s="2">
        <v>63</v>
      </c>
      <c r="X2286" s="2" t="str">
        <f>IF(DatosLimpios[[#This Row],[Incident Resolution Time (in Hours)]]&gt;50,"Tardia",IF(DatosLimpios[[#This Row],[Incident Resolution Time (in Hours)]]&gt;20,"Media","Rapida" ))</f>
        <v>Tardia</v>
      </c>
    </row>
    <row r="2287" spans="1:24" x14ac:dyDescent="0.25">
      <c r="A2287" s="2">
        <v>2301</v>
      </c>
      <c r="B2287" s="3" t="s">
        <v>10</v>
      </c>
      <c r="C22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287" s="1" t="str">
        <f>IFERROR(VLOOKUP(DatosLimpios[[#This Row],[Paises]], TablaRegiones[],2,FALSE), "Otra")</f>
        <v>Asia</v>
      </c>
      <c r="E2287" s="2">
        <v>2019</v>
      </c>
      <c r="F2287" s="3" t="s">
        <v>17</v>
      </c>
      <c r="G2287" s="2">
        <f xml:space="preserve"> 2025 -DatosLimpios[[#This Row],[Year]]</f>
        <v>6</v>
      </c>
      <c r="H2287" s="1" t="str">
        <f>IF(TRIM(DatosLimpios[[#This Row],[Attack Type]])="","Unknown",PROPER(TRIM(LOWER(DatosLimpios[[#This Row],[Attack Type]]))))</f>
        <v>Ransomware</v>
      </c>
      <c r="I2287" s="3" t="s">
        <v>23</v>
      </c>
      <c r="J228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87" s="11">
        <v>7229</v>
      </c>
      <c r="L2287" s="11">
        <f>IF(DatosLimpios[[#This Row],[Financial Loss (in Million $) ]]="",0,ABS(DatosLimpios[[#This Row],[Financial Loss (in Million $) ]]))*1000</f>
        <v>7229000</v>
      </c>
      <c r="M2287" s="11" t="str">
        <f>IF(DatosLimpios[[#This Row],[Perdida economica UNK]]&gt;4000000,"Alta", IF(DatosLimpios[[#This Row],[Perdida economica UNK]]&gt;100000,"Media", "Baja"))</f>
        <v>Alta</v>
      </c>
      <c r="N2287" s="18" t="s">
        <v>2335</v>
      </c>
      <c r="O2287" s="3" t="s">
        <v>14</v>
      </c>
      <c r="P2287" s="2">
        <f>IF(DatosLimpios[[#This Row],[Number of Affected Users]]="six hundred",600,VALUE(DatosLimpios[[#This Row],[Number of Affected Users]]))</f>
        <v>666683</v>
      </c>
      <c r="Q2287" s="2">
        <f>IF(DatosLimpios[[#This Row],[Number of Affected Users]]="six hundred",600,VALUE(DatosLimpios[[#This Row],[Number of Affected Users]]))</f>
        <v>666683</v>
      </c>
      <c r="R2287" s="11">
        <f>DatosLimpios[[#This Row],[Perdida economica UNK]] /DatosLimpios[[#This Row],[Nº de Usuarios Afectados]]</f>
        <v>10.843234340758652</v>
      </c>
      <c r="S2287" s="11" t="str">
        <f>IF(DatosLimpios[[#This Row],[Perdida $ por Usuario]]&gt;100, "Grave",IF(DatosLimpios[[#This Row],[Perdida $ por Usuario]]&gt;40, "Moderada","Leve"))</f>
        <v>Leve</v>
      </c>
      <c r="T2287" s="1" t="str">
        <f t="shared" si="35"/>
        <v>Hacker Group</v>
      </c>
      <c r="U2287" s="3" t="s">
        <v>52</v>
      </c>
      <c r="V2287" s="3" t="s">
        <v>57</v>
      </c>
      <c r="W2287" s="2">
        <v>34</v>
      </c>
      <c r="X2287" s="2" t="str">
        <f>IF(DatosLimpios[[#This Row],[Incident Resolution Time (in Hours)]]&gt;50,"Tardia",IF(DatosLimpios[[#This Row],[Incident Resolution Time (in Hours)]]&gt;20,"Media","Rapida" ))</f>
        <v>Media</v>
      </c>
    </row>
    <row r="2288" spans="1:24" x14ac:dyDescent="0.25">
      <c r="A2288" s="2">
        <v>2302</v>
      </c>
      <c r="B2288" s="3" t="s">
        <v>32</v>
      </c>
      <c r="C22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88" s="1" t="str">
        <f>IFERROR(VLOOKUP(DatosLimpios[[#This Row],[Paises]], TablaRegiones[],2,FALSE), "Otra")</f>
        <v>Europa</v>
      </c>
      <c r="E2288" s="2">
        <v>2016</v>
      </c>
      <c r="F2288" s="3" t="s">
        <v>39</v>
      </c>
      <c r="G2288" s="2">
        <f xml:space="preserve"> 2025 -DatosLimpios[[#This Row],[Year]]</f>
        <v>9</v>
      </c>
      <c r="H2288" s="1" t="str">
        <f>IF(TRIM(DatosLimpios[[#This Row],[Attack Type]])="","Unknown",PROPER(TRIM(LOWER(DatosLimpios[[#This Row],[Attack Type]]))))</f>
        <v>Ddos</v>
      </c>
      <c r="I2288" s="3" t="s">
        <v>46</v>
      </c>
      <c r="J228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88" s="11">
        <v>4417</v>
      </c>
      <c r="L2288" s="11">
        <f>IF(DatosLimpios[[#This Row],[Financial Loss (in Million $) ]]="",0,ABS(DatosLimpios[[#This Row],[Financial Loss (in Million $) ]]))*1000</f>
        <v>4417000</v>
      </c>
      <c r="M2288" s="11" t="str">
        <f>IF(DatosLimpios[[#This Row],[Perdida economica UNK]]&gt;4000000,"Alta", IF(DatosLimpios[[#This Row],[Perdida economica UNK]]&gt;100000,"Media", "Baja"))</f>
        <v>Alta</v>
      </c>
      <c r="N2288" s="18" t="s">
        <v>2336</v>
      </c>
      <c r="O2288" s="3" t="s">
        <v>14</v>
      </c>
      <c r="P2288" s="2">
        <f>IF(DatosLimpios[[#This Row],[Number of Affected Users]]="six hundred",600,VALUE(DatosLimpios[[#This Row],[Number of Affected Users]]))</f>
        <v>236438</v>
      </c>
      <c r="Q2288" s="2">
        <f>IF(DatosLimpios[[#This Row],[Number of Affected Users]]="six hundred",600,VALUE(DatosLimpios[[#This Row],[Number of Affected Users]]))</f>
        <v>236438</v>
      </c>
      <c r="R2288" s="11">
        <f>DatosLimpios[[#This Row],[Perdida economica UNK]] /DatosLimpios[[#This Row],[Nº de Usuarios Afectados]]</f>
        <v>18.681430226951676</v>
      </c>
      <c r="S2288" s="11" t="str">
        <f>IF(DatosLimpios[[#This Row],[Perdida $ por Usuario]]&gt;100, "Grave",IF(DatosLimpios[[#This Row],[Perdida $ por Usuario]]&gt;40, "Moderada","Leve"))</f>
        <v>Leve</v>
      </c>
      <c r="T2288" s="1" t="str">
        <f t="shared" si="35"/>
        <v>Hacker Group</v>
      </c>
      <c r="U2288" s="3" t="s">
        <v>25</v>
      </c>
      <c r="V2288" s="3" t="s">
        <v>37</v>
      </c>
      <c r="W2288" s="2">
        <v>24</v>
      </c>
      <c r="X2288" s="2" t="str">
        <f>IF(DatosLimpios[[#This Row],[Incident Resolution Time (in Hours)]]&gt;50,"Tardia",IF(DatosLimpios[[#This Row],[Incident Resolution Time (in Hours)]]&gt;20,"Media","Rapida" ))</f>
        <v>Media</v>
      </c>
    </row>
    <row r="2289" spans="1:24" x14ac:dyDescent="0.25">
      <c r="A2289" s="2">
        <v>2303</v>
      </c>
      <c r="B2289" s="3" t="s">
        <v>60</v>
      </c>
      <c r="C22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289" s="1" t="str">
        <f>IFERROR(VLOOKUP(DatosLimpios[[#This Row],[Paises]], TablaRegiones[],2,FALSE), "Otra")</f>
        <v>Asia</v>
      </c>
      <c r="E2289" s="2">
        <v>2020</v>
      </c>
      <c r="F2289" s="3" t="s">
        <v>39</v>
      </c>
      <c r="G2289" s="2">
        <f xml:space="preserve"> 2025 -DatosLimpios[[#This Row],[Year]]</f>
        <v>5</v>
      </c>
      <c r="H2289" s="1" t="str">
        <f>IF(TRIM(DatosLimpios[[#This Row],[Attack Type]])="","Unknown",PROPER(TRIM(LOWER(DatosLimpios[[#This Row],[Attack Type]]))))</f>
        <v>Ddos</v>
      </c>
      <c r="I2289" s="3" t="s">
        <v>12</v>
      </c>
      <c r="J228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89" s="11">
        <v>6094</v>
      </c>
      <c r="L2289" s="11">
        <f>IF(DatosLimpios[[#This Row],[Financial Loss (in Million $) ]]="",0,ABS(DatosLimpios[[#This Row],[Financial Loss (in Million $) ]]))*1000</f>
        <v>6094000</v>
      </c>
      <c r="M2289" s="11" t="str">
        <f>IF(DatosLimpios[[#This Row],[Perdida economica UNK]]&gt;4000000,"Alta", IF(DatosLimpios[[#This Row],[Perdida economica UNK]]&gt;100000,"Media", "Baja"))</f>
        <v>Alta</v>
      </c>
      <c r="N2289" s="18" t="s">
        <v>2337</v>
      </c>
      <c r="O2289" s="3" t="s">
        <v>33</v>
      </c>
      <c r="P2289" s="2">
        <f>IF(DatosLimpios[[#This Row],[Number of Affected Users]]="six hundred",600,VALUE(DatosLimpios[[#This Row],[Number of Affected Users]]))</f>
        <v>798113</v>
      </c>
      <c r="Q2289" s="2">
        <f>IF(DatosLimpios[[#This Row],[Number of Affected Users]]="six hundred",600,VALUE(DatosLimpios[[#This Row],[Number of Affected Users]]))</f>
        <v>798113</v>
      </c>
      <c r="R2289" s="11">
        <f>DatosLimpios[[#This Row],[Perdida economica UNK]] /DatosLimpios[[#This Row],[Nº de Usuarios Afectados]]</f>
        <v>7.635510259825363</v>
      </c>
      <c r="S2289" s="11" t="str">
        <f>IF(DatosLimpios[[#This Row],[Perdida $ por Usuario]]&gt;100, "Grave",IF(DatosLimpios[[#This Row],[Perdida $ por Usuario]]&gt;40, "Moderada","Leve"))</f>
        <v>Leve</v>
      </c>
      <c r="T2289" s="1" t="str">
        <f t="shared" si="35"/>
        <v>Insider</v>
      </c>
      <c r="U2289" s="3" t="s">
        <v>34</v>
      </c>
      <c r="V2289" s="3" t="s">
        <v>37</v>
      </c>
      <c r="W2289" s="2">
        <v>23</v>
      </c>
      <c r="X2289" s="2" t="str">
        <f>IF(DatosLimpios[[#This Row],[Incident Resolution Time (in Hours)]]&gt;50,"Tardia",IF(DatosLimpios[[#This Row],[Incident Resolution Time (in Hours)]]&gt;20,"Media","Rapida" ))</f>
        <v>Media</v>
      </c>
    </row>
    <row r="2290" spans="1:24" x14ac:dyDescent="0.25">
      <c r="A2290" s="2">
        <v>2304</v>
      </c>
      <c r="B2290" s="3" t="s">
        <v>32</v>
      </c>
      <c r="C22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90" s="1" t="str">
        <f>IFERROR(VLOOKUP(DatosLimpios[[#This Row],[Paises]], TablaRegiones[],2,FALSE), "Otra")</f>
        <v>Europa</v>
      </c>
      <c r="E2290" s="2">
        <v>2021</v>
      </c>
      <c r="F2290" s="3" t="s">
        <v>63</v>
      </c>
      <c r="G2290" s="2">
        <f xml:space="preserve"> 2025 -DatosLimpios[[#This Row],[Year]]</f>
        <v>4</v>
      </c>
      <c r="H2290" s="1" t="str">
        <f>IF(TRIM(DatosLimpios[[#This Row],[Attack Type]])="","Unknown",PROPER(TRIM(LOWER(DatosLimpios[[#This Row],[Attack Type]]))))</f>
        <v>Malware</v>
      </c>
      <c r="I2290" s="3" t="s">
        <v>47</v>
      </c>
      <c r="J229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290" s="11">
        <v>2334</v>
      </c>
      <c r="L2290" s="11">
        <f>IF(DatosLimpios[[#This Row],[Financial Loss (in Million $) ]]="",0,ABS(DatosLimpios[[#This Row],[Financial Loss (in Million $) ]]))*1000</f>
        <v>2334000</v>
      </c>
      <c r="M2290" s="11" t="str">
        <f>IF(DatosLimpios[[#This Row],[Perdida economica UNK]]&gt;4000000,"Alta", IF(DatosLimpios[[#This Row],[Perdida economica UNK]]&gt;100000,"Media", "Baja"))</f>
        <v>Media</v>
      </c>
      <c r="N2290" s="18" t="s">
        <v>2338</v>
      </c>
      <c r="O2290" s="3" t="s">
        <v>14</v>
      </c>
      <c r="P2290" s="2">
        <f>IF(DatosLimpios[[#This Row],[Number of Affected Users]]="six hundred",600,VALUE(DatosLimpios[[#This Row],[Number of Affected Users]]))</f>
        <v>518982</v>
      </c>
      <c r="Q2290" s="2">
        <f>IF(DatosLimpios[[#This Row],[Number of Affected Users]]="six hundred",600,VALUE(DatosLimpios[[#This Row],[Number of Affected Users]]))</f>
        <v>518982</v>
      </c>
      <c r="R2290" s="11">
        <f>DatosLimpios[[#This Row],[Perdida economica UNK]] /DatosLimpios[[#This Row],[Nº de Usuarios Afectados]]</f>
        <v>4.4972658011260505</v>
      </c>
      <c r="S2290" s="11" t="str">
        <f>IF(DatosLimpios[[#This Row],[Perdida $ por Usuario]]&gt;100, "Grave",IF(DatosLimpios[[#This Row],[Perdida $ por Usuario]]&gt;40, "Moderada","Leve"))</f>
        <v>Leve</v>
      </c>
      <c r="T2290" s="1" t="str">
        <f t="shared" si="35"/>
        <v>Hacker Group</v>
      </c>
      <c r="U2290" s="3" t="s">
        <v>25</v>
      </c>
      <c r="V2290" s="3" t="s">
        <v>16</v>
      </c>
      <c r="W2290" s="2">
        <v>20</v>
      </c>
      <c r="X2290" s="2" t="str">
        <f>IF(DatosLimpios[[#This Row],[Incident Resolution Time (in Hours)]]&gt;50,"Tardia",IF(DatosLimpios[[#This Row],[Incident Resolution Time (in Hours)]]&gt;20,"Media","Rapida" ))</f>
        <v>Rapida</v>
      </c>
    </row>
    <row r="2291" spans="1:24" x14ac:dyDescent="0.25">
      <c r="A2291" s="2">
        <v>2305</v>
      </c>
      <c r="B2291" s="3" t="s">
        <v>32</v>
      </c>
      <c r="C22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291" s="1" t="str">
        <f>IFERROR(VLOOKUP(DatosLimpios[[#This Row],[Paises]], TablaRegiones[],2,FALSE), "Otra")</f>
        <v>Europa</v>
      </c>
      <c r="E2291" s="2">
        <v>2015</v>
      </c>
      <c r="F2291" s="3" t="s">
        <v>39</v>
      </c>
      <c r="G2291" s="2">
        <f xml:space="preserve"> 2025 -DatosLimpios[[#This Row],[Year]]</f>
        <v>10</v>
      </c>
      <c r="H2291" s="1" t="str">
        <f>IF(TRIM(DatosLimpios[[#This Row],[Attack Type]])="","Unknown",PROPER(TRIM(LOWER(DatosLimpios[[#This Row],[Attack Type]]))))</f>
        <v>Ddos</v>
      </c>
      <c r="I2291" s="3" t="s">
        <v>23</v>
      </c>
      <c r="J229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91" s="11">
        <v>7699</v>
      </c>
      <c r="L2291" s="11">
        <f>IF(DatosLimpios[[#This Row],[Financial Loss (in Million $) ]]="",0,ABS(DatosLimpios[[#This Row],[Financial Loss (in Million $) ]]))*1000</f>
        <v>7699000</v>
      </c>
      <c r="M2291" s="11" t="str">
        <f>IF(DatosLimpios[[#This Row],[Perdida economica UNK]]&gt;4000000,"Alta", IF(DatosLimpios[[#This Row],[Perdida economica UNK]]&gt;100000,"Media", "Baja"))</f>
        <v>Alta</v>
      </c>
      <c r="N2291" s="18" t="s">
        <v>2339</v>
      </c>
      <c r="O2291" s="3" t="s">
        <v>36</v>
      </c>
      <c r="P2291" s="2">
        <f>IF(DatosLimpios[[#This Row],[Number of Affected Users]]="six hundred",600,VALUE(DatosLimpios[[#This Row],[Number of Affected Users]]))</f>
        <v>252225</v>
      </c>
      <c r="Q2291" s="2">
        <f>IF(DatosLimpios[[#This Row],[Number of Affected Users]]="six hundred",600,VALUE(DatosLimpios[[#This Row],[Number of Affected Users]]))</f>
        <v>252225</v>
      </c>
      <c r="R2291" s="11">
        <f>DatosLimpios[[#This Row],[Perdida economica UNK]] /DatosLimpios[[#This Row],[Nº de Usuarios Afectados]]</f>
        <v>30.524333432451183</v>
      </c>
      <c r="S2291" s="11" t="str">
        <f>IF(DatosLimpios[[#This Row],[Perdida $ por Usuario]]&gt;100, "Grave",IF(DatosLimpios[[#This Row],[Perdida $ por Usuario]]&gt;40, "Moderada","Leve"))</f>
        <v>Leve</v>
      </c>
      <c r="T2291" s="1" t="str">
        <f t="shared" si="35"/>
        <v>Unknown</v>
      </c>
      <c r="U2291" s="3" t="s">
        <v>15</v>
      </c>
      <c r="V2291" s="3" t="s">
        <v>37</v>
      </c>
      <c r="W2291" s="2">
        <v>67</v>
      </c>
      <c r="X2291" s="2" t="str">
        <f>IF(DatosLimpios[[#This Row],[Incident Resolution Time (in Hours)]]&gt;50,"Tardia",IF(DatosLimpios[[#This Row],[Incident Resolution Time (in Hours)]]&gt;20,"Media","Rapida" ))</f>
        <v>Tardia</v>
      </c>
    </row>
    <row r="2292" spans="1:24" x14ac:dyDescent="0.25">
      <c r="A2292" s="2">
        <v>2306</v>
      </c>
      <c r="B2292" s="3" t="s">
        <v>87</v>
      </c>
      <c r="C22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292" s="1" t="str">
        <f>IFERROR(VLOOKUP(DatosLimpios[[#This Row],[Paises]], TablaRegiones[],2,FALSE), "Otra")</f>
        <v>América</v>
      </c>
      <c r="E2292" s="2">
        <v>2017</v>
      </c>
      <c r="F2292" s="3" t="s">
        <v>42</v>
      </c>
      <c r="G2292" s="2">
        <f xml:space="preserve"> 2025 -DatosLimpios[[#This Row],[Year]]</f>
        <v>8</v>
      </c>
      <c r="H2292" s="1" t="str">
        <f>IF(TRIM(DatosLimpios[[#This Row],[Attack Type]])="","Unknown",PROPER(TRIM(LOWER(DatosLimpios[[#This Row],[Attack Type]]))))</f>
        <v>Sql Injection</v>
      </c>
      <c r="I2292" s="3" t="s">
        <v>69</v>
      </c>
      <c r="J229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292" s="11">
        <v>6066</v>
      </c>
      <c r="L2292" s="11">
        <f>IF(DatosLimpios[[#This Row],[Financial Loss (in Million $) ]]="",0,ABS(DatosLimpios[[#This Row],[Financial Loss (in Million $) ]]))*1000</f>
        <v>6066000</v>
      </c>
      <c r="M2292" s="11" t="str">
        <f>IF(DatosLimpios[[#This Row],[Perdida economica UNK]]&gt;4000000,"Alta", IF(DatosLimpios[[#This Row],[Perdida economica UNK]]&gt;100000,"Media", "Baja"))</f>
        <v>Alta</v>
      </c>
      <c r="N2292" s="18" t="s">
        <v>2340</v>
      </c>
      <c r="O2292" s="3" t="s">
        <v>36</v>
      </c>
      <c r="P2292" s="2">
        <f>IF(DatosLimpios[[#This Row],[Number of Affected Users]]="six hundred",600,VALUE(DatosLimpios[[#This Row],[Number of Affected Users]]))</f>
        <v>5346</v>
      </c>
      <c r="Q2292" s="2">
        <f>IF(DatosLimpios[[#This Row],[Number of Affected Users]]="six hundred",600,VALUE(DatosLimpios[[#This Row],[Number of Affected Users]]))</f>
        <v>5346</v>
      </c>
      <c r="R2292" s="11">
        <f>DatosLimpios[[#This Row],[Perdida economica UNK]] /DatosLimpios[[#This Row],[Nº de Usuarios Afectados]]</f>
        <v>1134.6801346801346</v>
      </c>
      <c r="S2292" s="11" t="str">
        <f>IF(DatosLimpios[[#This Row],[Perdida $ por Usuario]]&gt;100, "Grave",IF(DatosLimpios[[#This Row],[Perdida $ por Usuario]]&gt;40, "Moderada","Leve"))</f>
        <v>Grave</v>
      </c>
      <c r="T2292" s="1" t="str">
        <f t="shared" si="35"/>
        <v>Unknown</v>
      </c>
      <c r="U2292" s="3" t="s">
        <v>52</v>
      </c>
      <c r="V2292" s="3" t="s">
        <v>37</v>
      </c>
      <c r="W2292" s="2">
        <v>69</v>
      </c>
      <c r="X2292" s="2" t="str">
        <f>IF(DatosLimpios[[#This Row],[Incident Resolution Time (in Hours)]]&gt;50,"Tardia",IF(DatosLimpios[[#This Row],[Incident Resolution Time (in Hours)]]&gt;20,"Media","Rapida" ))</f>
        <v>Tardia</v>
      </c>
    </row>
    <row r="2293" spans="1:24" x14ac:dyDescent="0.25">
      <c r="A2293" s="2">
        <v>2307</v>
      </c>
      <c r="B2293" s="3" t="s">
        <v>10</v>
      </c>
      <c r="C22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293" s="1" t="str">
        <f>IFERROR(VLOOKUP(DatosLimpios[[#This Row],[Paises]], TablaRegiones[],2,FALSE), "Otra")</f>
        <v>Asia</v>
      </c>
      <c r="E2293" s="2">
        <v>2017</v>
      </c>
      <c r="F2293" s="3" t="s">
        <v>39</v>
      </c>
      <c r="G2293" s="2">
        <f xml:space="preserve"> 2025 -DatosLimpios[[#This Row],[Year]]</f>
        <v>8</v>
      </c>
      <c r="H2293" s="1" t="str">
        <f>IF(TRIM(DatosLimpios[[#This Row],[Attack Type]])="","Unknown",PROPER(TRIM(LOWER(DatosLimpios[[#This Row],[Attack Type]]))))</f>
        <v>Ddos</v>
      </c>
      <c r="I2293" s="3" t="s">
        <v>18</v>
      </c>
      <c r="J229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293" s="11">
        <v>1936</v>
      </c>
      <c r="L2293" s="11">
        <f>IF(DatosLimpios[[#This Row],[Financial Loss (in Million $) ]]="",0,ABS(DatosLimpios[[#This Row],[Financial Loss (in Million $) ]]))*1000</f>
        <v>1936000</v>
      </c>
      <c r="M2293" s="11" t="str">
        <f>IF(DatosLimpios[[#This Row],[Perdida economica UNK]]&gt;4000000,"Alta", IF(DatosLimpios[[#This Row],[Perdida economica UNK]]&gt;100000,"Media", "Baja"))</f>
        <v>Media</v>
      </c>
      <c r="N2293" s="18" t="s">
        <v>2341</v>
      </c>
      <c r="O2293" s="3" t="s">
        <v>36</v>
      </c>
      <c r="P2293" s="2">
        <f>IF(DatosLimpios[[#This Row],[Number of Affected Users]]="six hundred",600,VALUE(DatosLimpios[[#This Row],[Number of Affected Users]]))</f>
        <v>4814</v>
      </c>
      <c r="Q2293" s="2">
        <f>IF(DatosLimpios[[#This Row],[Number of Affected Users]]="six hundred",600,VALUE(DatosLimpios[[#This Row],[Number of Affected Users]]))</f>
        <v>4814</v>
      </c>
      <c r="R2293" s="11">
        <f>DatosLimpios[[#This Row],[Perdida economica UNK]] /DatosLimpios[[#This Row],[Nº de Usuarios Afectados]]</f>
        <v>402.16036560033234</v>
      </c>
      <c r="S2293" s="11" t="str">
        <f>IF(DatosLimpios[[#This Row],[Perdida $ por Usuario]]&gt;100, "Grave",IF(DatosLimpios[[#This Row],[Perdida $ por Usuario]]&gt;40, "Moderada","Leve"))</f>
        <v>Grave</v>
      </c>
      <c r="T2293" s="1" t="str">
        <f t="shared" si="35"/>
        <v>Unknown</v>
      </c>
      <c r="U2293" s="3" t="s">
        <v>34</v>
      </c>
      <c r="V2293" s="3" t="s">
        <v>31</v>
      </c>
      <c r="W2293" s="2">
        <v>42</v>
      </c>
      <c r="X2293" s="2" t="str">
        <f>IF(DatosLimpios[[#This Row],[Incident Resolution Time (in Hours)]]&gt;50,"Tardia",IF(DatosLimpios[[#This Row],[Incident Resolution Time (in Hours)]]&gt;20,"Media","Rapida" ))</f>
        <v>Media</v>
      </c>
    </row>
    <row r="2294" spans="1:24" x14ac:dyDescent="0.25">
      <c r="A2294" s="2">
        <v>2308</v>
      </c>
      <c r="B2294" s="3" t="s">
        <v>66</v>
      </c>
      <c r="C22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294" s="1" t="str">
        <f>IFERROR(VLOOKUP(DatosLimpios[[#This Row],[Paises]], TablaRegiones[],2,FALSE), "Otra")</f>
        <v>América</v>
      </c>
      <c r="E2294" s="2">
        <v>2021</v>
      </c>
      <c r="F2294" s="3" t="s">
        <v>42</v>
      </c>
      <c r="G2294" s="2">
        <f xml:space="preserve"> 2025 -DatosLimpios[[#This Row],[Year]]</f>
        <v>4</v>
      </c>
      <c r="H2294" s="1" t="str">
        <f>IF(TRIM(DatosLimpios[[#This Row],[Attack Type]])="","Unknown",PROPER(TRIM(LOWER(DatosLimpios[[#This Row],[Attack Type]]))))</f>
        <v>Sql Injection</v>
      </c>
      <c r="I2294" s="3" t="s">
        <v>46</v>
      </c>
      <c r="J229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294" s="11">
        <v>5061</v>
      </c>
      <c r="L2294" s="11">
        <f>IF(DatosLimpios[[#This Row],[Financial Loss (in Million $) ]]="",0,ABS(DatosLimpios[[#This Row],[Financial Loss (in Million $) ]]))*1000</f>
        <v>5061000</v>
      </c>
      <c r="M2294" s="11" t="str">
        <f>IF(DatosLimpios[[#This Row],[Perdida economica UNK]]&gt;4000000,"Alta", IF(DatosLimpios[[#This Row],[Perdida economica UNK]]&gt;100000,"Media", "Baja"))</f>
        <v>Alta</v>
      </c>
      <c r="N2294" s="18" t="s">
        <v>2342</v>
      </c>
      <c r="O2294" s="3" t="s">
        <v>14</v>
      </c>
      <c r="P2294" s="2">
        <f>IF(DatosLimpios[[#This Row],[Number of Affected Users]]="six hundred",600,VALUE(DatosLimpios[[#This Row],[Number of Affected Users]]))</f>
        <v>772512</v>
      </c>
      <c r="Q2294" s="2">
        <f>IF(DatosLimpios[[#This Row],[Number of Affected Users]]="six hundred",600,VALUE(DatosLimpios[[#This Row],[Number of Affected Users]]))</f>
        <v>772512</v>
      </c>
      <c r="R2294" s="11">
        <f>DatosLimpios[[#This Row],[Perdida economica UNK]] /DatosLimpios[[#This Row],[Nº de Usuarios Afectados]]</f>
        <v>6.5513545420653658</v>
      </c>
      <c r="S2294" s="11" t="str">
        <f>IF(DatosLimpios[[#This Row],[Perdida $ por Usuario]]&gt;100, "Grave",IF(DatosLimpios[[#This Row],[Perdida $ por Usuario]]&gt;40, "Moderada","Leve"))</f>
        <v>Leve</v>
      </c>
      <c r="T2294" s="1" t="str">
        <f t="shared" si="35"/>
        <v>Hacker Group</v>
      </c>
      <c r="U2294" s="3" t="s">
        <v>25</v>
      </c>
      <c r="V2294" s="3" t="s">
        <v>57</v>
      </c>
      <c r="W2294" s="2">
        <v>42</v>
      </c>
      <c r="X2294" s="2" t="str">
        <f>IF(DatosLimpios[[#This Row],[Incident Resolution Time (in Hours)]]&gt;50,"Tardia",IF(DatosLimpios[[#This Row],[Incident Resolution Time (in Hours)]]&gt;20,"Media","Rapida" ))</f>
        <v>Media</v>
      </c>
    </row>
    <row r="2295" spans="1:24" x14ac:dyDescent="0.25">
      <c r="A2295" s="2">
        <v>2309</v>
      </c>
      <c r="B2295" s="3" t="s">
        <v>58</v>
      </c>
      <c r="C22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295" s="1" t="str">
        <f>IFERROR(VLOOKUP(DatosLimpios[[#This Row],[Paises]], TablaRegiones[],2,FALSE), "Otra")</f>
        <v>Oceanía</v>
      </c>
      <c r="E2295" s="2">
        <v>2023</v>
      </c>
      <c r="F2295" s="3" t="s">
        <v>50</v>
      </c>
      <c r="G2295" s="2">
        <f xml:space="preserve"> 2025 -DatosLimpios[[#This Row],[Year]]</f>
        <v>2</v>
      </c>
      <c r="H2295" s="1" t="str">
        <f>IF(TRIM(DatosLimpios[[#This Row],[Attack Type]])="","Unknown",PROPER(TRIM(LOWER(DatosLimpios[[#This Row],[Attack Type]]))))</f>
        <v>Phishing</v>
      </c>
      <c r="I2295" s="3" t="s">
        <v>12</v>
      </c>
      <c r="J229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95" s="11">
        <v>8181</v>
      </c>
      <c r="L2295" s="11">
        <f>IF(DatosLimpios[[#This Row],[Financial Loss (in Million $) ]]="",0,ABS(DatosLimpios[[#This Row],[Financial Loss (in Million $) ]]))*1000</f>
        <v>8181000</v>
      </c>
      <c r="M2295" s="11" t="str">
        <f>IF(DatosLimpios[[#This Row],[Perdida economica UNK]]&gt;4000000,"Alta", IF(DatosLimpios[[#This Row],[Perdida economica UNK]]&gt;100000,"Media", "Baja"))</f>
        <v>Alta</v>
      </c>
      <c r="N2295" s="18" t="s">
        <v>2343</v>
      </c>
      <c r="O2295" s="3" t="s">
        <v>29</v>
      </c>
      <c r="P2295" s="2">
        <f>IF(DatosLimpios[[#This Row],[Number of Affected Users]]="six hundred",600,VALUE(DatosLimpios[[#This Row],[Number of Affected Users]]))</f>
        <v>16360</v>
      </c>
      <c r="Q2295" s="2">
        <f>IF(DatosLimpios[[#This Row],[Number of Affected Users]]="six hundred",600,VALUE(DatosLimpios[[#This Row],[Number of Affected Users]]))</f>
        <v>16360</v>
      </c>
      <c r="R2295" s="11">
        <f>DatosLimpios[[#This Row],[Perdida economica UNK]] /DatosLimpios[[#This Row],[Nº de Usuarios Afectados]]</f>
        <v>500.06112469437653</v>
      </c>
      <c r="S2295" s="11" t="str">
        <f>IF(DatosLimpios[[#This Row],[Perdida $ por Usuario]]&gt;100, "Grave",IF(DatosLimpios[[#This Row],[Perdida $ por Usuario]]&gt;40, "Moderada","Leve"))</f>
        <v>Grave</v>
      </c>
      <c r="T2295" s="1" t="str">
        <f t="shared" si="35"/>
        <v>Nation-state</v>
      </c>
      <c r="U2295" s="3" t="s">
        <v>15</v>
      </c>
      <c r="V2295" s="3" t="s">
        <v>31</v>
      </c>
      <c r="W2295" s="2">
        <v>37</v>
      </c>
      <c r="X2295" s="2" t="str">
        <f>IF(DatosLimpios[[#This Row],[Incident Resolution Time (in Hours)]]&gt;50,"Tardia",IF(DatosLimpios[[#This Row],[Incident Resolution Time (in Hours)]]&gt;20,"Media","Rapida" ))</f>
        <v>Media</v>
      </c>
    </row>
    <row r="2296" spans="1:24" x14ac:dyDescent="0.25">
      <c r="A2296" s="2">
        <v>2310</v>
      </c>
      <c r="B2296" s="3" t="s">
        <v>45</v>
      </c>
      <c r="C22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296" s="1" t="str">
        <f>IFERROR(VLOOKUP(DatosLimpios[[#This Row],[Paises]], TablaRegiones[],2,FALSE), "Otra")</f>
        <v>Asia</v>
      </c>
      <c r="E2296" s="2">
        <v>2024</v>
      </c>
      <c r="F2296" s="3" t="s">
        <v>50</v>
      </c>
      <c r="G2296" s="2">
        <f xml:space="preserve"> 2025 -DatosLimpios[[#This Row],[Year]]</f>
        <v>1</v>
      </c>
      <c r="H2296" s="1" t="str">
        <f>IF(TRIM(DatosLimpios[[#This Row],[Attack Type]])="","Unknown",PROPER(TRIM(LOWER(DatosLimpios[[#This Row],[Attack Type]]))))</f>
        <v>Phishing</v>
      </c>
      <c r="I2296" s="3" t="s">
        <v>27</v>
      </c>
      <c r="J229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296" s="11">
        <v>3868</v>
      </c>
      <c r="L2296" s="11">
        <f>IF(DatosLimpios[[#This Row],[Financial Loss (in Million $) ]]="",0,ABS(DatosLimpios[[#This Row],[Financial Loss (in Million $) ]]))*1000</f>
        <v>3868000</v>
      </c>
      <c r="M2296" s="11" t="str">
        <f>IF(DatosLimpios[[#This Row],[Perdida economica UNK]]&gt;4000000,"Alta", IF(DatosLimpios[[#This Row],[Perdida economica UNK]]&gt;100000,"Media", "Baja"))</f>
        <v>Media</v>
      </c>
      <c r="N2296" s="18" t="s">
        <v>2344</v>
      </c>
      <c r="O2296" s="3" t="s">
        <v>29</v>
      </c>
      <c r="P2296" s="2">
        <f>IF(DatosLimpios[[#This Row],[Number of Affected Users]]="six hundred",600,VALUE(DatosLimpios[[#This Row],[Number of Affected Users]]))</f>
        <v>224143</v>
      </c>
      <c r="Q2296" s="2">
        <f>IF(DatosLimpios[[#This Row],[Number of Affected Users]]="six hundred",600,VALUE(DatosLimpios[[#This Row],[Number of Affected Users]]))</f>
        <v>224143</v>
      </c>
      <c r="R2296" s="11">
        <f>DatosLimpios[[#This Row],[Perdida economica UNK]] /DatosLimpios[[#This Row],[Nº de Usuarios Afectados]]</f>
        <v>17.256840499145635</v>
      </c>
      <c r="S2296" s="11" t="str">
        <f>IF(DatosLimpios[[#This Row],[Perdida $ por Usuario]]&gt;100, "Grave",IF(DatosLimpios[[#This Row],[Perdida $ por Usuario]]&gt;40, "Moderada","Leve"))</f>
        <v>Leve</v>
      </c>
      <c r="T2296" s="1" t="str">
        <f t="shared" ref="T2296:T2358" si="36">IF(O2296="","Unknown",O2296)</f>
        <v>Nation-state</v>
      </c>
      <c r="U2296" s="3" t="s">
        <v>34</v>
      </c>
      <c r="V2296" s="3" t="s">
        <v>37</v>
      </c>
      <c r="W2296" s="2">
        <v>60</v>
      </c>
      <c r="X2296" s="2" t="str">
        <f>IF(DatosLimpios[[#This Row],[Incident Resolution Time (in Hours)]]&gt;50,"Tardia",IF(DatosLimpios[[#This Row],[Incident Resolution Time (in Hours)]]&gt;20,"Media","Rapida" ))</f>
        <v>Tardia</v>
      </c>
    </row>
    <row r="2297" spans="1:24" x14ac:dyDescent="0.25">
      <c r="A2297" s="2">
        <v>2311</v>
      </c>
      <c r="B2297" s="3" t="s">
        <v>60</v>
      </c>
      <c r="C22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297" s="1" t="str">
        <f>IFERROR(VLOOKUP(DatosLimpios[[#This Row],[Paises]], TablaRegiones[],2,FALSE), "Otra")</f>
        <v>Asia</v>
      </c>
      <c r="E2297" s="2">
        <v>2023</v>
      </c>
      <c r="F2297" s="3" t="s">
        <v>42</v>
      </c>
      <c r="G2297" s="2">
        <f xml:space="preserve"> 2025 -DatosLimpios[[#This Row],[Year]]</f>
        <v>2</v>
      </c>
      <c r="H2297" s="1" t="str">
        <f>IF(TRIM(DatosLimpios[[#This Row],[Attack Type]])="","Unknown",PROPER(TRIM(LOWER(DatosLimpios[[#This Row],[Attack Type]]))))</f>
        <v>Sql Injection</v>
      </c>
      <c r="I2297" s="3" t="s">
        <v>23</v>
      </c>
      <c r="J229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297" s="11">
        <v>5235</v>
      </c>
      <c r="L2297" s="11">
        <f>IF(DatosLimpios[[#This Row],[Financial Loss (in Million $) ]]="",0,ABS(DatosLimpios[[#This Row],[Financial Loss (in Million $) ]]))*1000</f>
        <v>5235000</v>
      </c>
      <c r="M2297" s="11" t="str">
        <f>IF(DatosLimpios[[#This Row],[Perdida economica UNK]]&gt;4000000,"Alta", IF(DatosLimpios[[#This Row],[Perdida economica UNK]]&gt;100000,"Media", "Baja"))</f>
        <v>Alta</v>
      </c>
      <c r="N2297" s="18" t="s">
        <v>2345</v>
      </c>
      <c r="O2297" s="3" t="s">
        <v>33</v>
      </c>
      <c r="P2297" s="2">
        <f>IF(DatosLimpios[[#This Row],[Number of Affected Users]]="six hundred",600,VALUE(DatosLimpios[[#This Row],[Number of Affected Users]]))</f>
        <v>743325</v>
      </c>
      <c r="Q2297" s="2">
        <f>IF(DatosLimpios[[#This Row],[Number of Affected Users]]="six hundred",600,VALUE(DatosLimpios[[#This Row],[Number of Affected Users]]))</f>
        <v>743325</v>
      </c>
      <c r="R2297" s="11">
        <f>DatosLimpios[[#This Row],[Perdida economica UNK]] /DatosLimpios[[#This Row],[Nº de Usuarios Afectados]]</f>
        <v>7.0426798506709716</v>
      </c>
      <c r="S2297" s="11" t="str">
        <f>IF(DatosLimpios[[#This Row],[Perdida $ por Usuario]]&gt;100, "Grave",IF(DatosLimpios[[#This Row],[Perdida $ por Usuario]]&gt;40, "Moderada","Leve"))</f>
        <v>Leve</v>
      </c>
      <c r="T2297" s="1" t="str">
        <f t="shared" si="36"/>
        <v>Insider</v>
      </c>
      <c r="U2297" s="3" t="s">
        <v>25</v>
      </c>
      <c r="V2297" s="3" t="s">
        <v>16</v>
      </c>
      <c r="W2297" s="2">
        <v>9</v>
      </c>
      <c r="X2297" s="2" t="str">
        <f>IF(DatosLimpios[[#This Row],[Incident Resolution Time (in Hours)]]&gt;50,"Tardia",IF(DatosLimpios[[#This Row],[Incident Resolution Time (in Hours)]]&gt;20,"Media","Rapida" ))</f>
        <v>Rapida</v>
      </c>
    </row>
    <row r="2298" spans="1:24" x14ac:dyDescent="0.25">
      <c r="A2298" s="2">
        <v>2312</v>
      </c>
      <c r="B2298" s="3" t="s">
        <v>41</v>
      </c>
      <c r="C22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298" s="1" t="str">
        <f>IFERROR(VLOOKUP(DatosLimpios[[#This Row],[Paises]], TablaRegiones[],2,FALSE), "Otra")</f>
        <v>Europa</v>
      </c>
      <c r="E2298" s="2">
        <v>2019</v>
      </c>
      <c r="F2298" s="3" t="s">
        <v>50</v>
      </c>
      <c r="G2298" s="2">
        <f xml:space="preserve"> 2025 -DatosLimpios[[#This Row],[Year]]</f>
        <v>6</v>
      </c>
      <c r="H2298" s="1" t="str">
        <f>IF(TRIM(DatosLimpios[[#This Row],[Attack Type]])="","Unknown",PROPER(TRIM(LOWER(DatosLimpios[[#This Row],[Attack Type]]))))</f>
        <v>Phishing</v>
      </c>
      <c r="I2298" s="3" t="s">
        <v>12</v>
      </c>
      <c r="J229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98" s="11">
        <v>8147</v>
      </c>
      <c r="L2298" s="11">
        <f>IF(DatosLimpios[[#This Row],[Financial Loss (in Million $) ]]="",0,ABS(DatosLimpios[[#This Row],[Financial Loss (in Million $) ]]))*1000</f>
        <v>8147000</v>
      </c>
      <c r="M2298" s="11" t="str">
        <f>IF(DatosLimpios[[#This Row],[Perdida economica UNK]]&gt;4000000,"Alta", IF(DatosLimpios[[#This Row],[Perdida economica UNK]]&gt;100000,"Media", "Baja"))</f>
        <v>Alta</v>
      </c>
      <c r="N2298" s="18" t="s">
        <v>2346</v>
      </c>
      <c r="O2298" s="3" t="s">
        <v>36</v>
      </c>
      <c r="P2298" s="2">
        <f>IF(DatosLimpios[[#This Row],[Number of Affected Users]]="six hundred",600,VALUE(DatosLimpios[[#This Row],[Number of Affected Users]]))</f>
        <v>597542</v>
      </c>
      <c r="Q2298" s="2">
        <f>IF(DatosLimpios[[#This Row],[Number of Affected Users]]="six hundred",600,VALUE(DatosLimpios[[#This Row],[Number of Affected Users]]))</f>
        <v>597542</v>
      </c>
      <c r="R2298" s="11">
        <f>DatosLimpios[[#This Row],[Perdida economica UNK]] /DatosLimpios[[#This Row],[Nº de Usuarios Afectados]]</f>
        <v>13.634188057073812</v>
      </c>
      <c r="S2298" s="11" t="str">
        <f>IF(DatosLimpios[[#This Row],[Perdida $ por Usuario]]&gt;100, "Grave",IF(DatosLimpios[[#This Row],[Perdida $ por Usuario]]&gt;40, "Moderada","Leve"))</f>
        <v>Leve</v>
      </c>
      <c r="T2298" s="1" t="str">
        <f t="shared" si="36"/>
        <v>Unknown</v>
      </c>
      <c r="U2298" s="3" t="s">
        <v>25</v>
      </c>
      <c r="V2298" s="3" t="s">
        <v>16</v>
      </c>
      <c r="W2298" s="2">
        <v>11</v>
      </c>
      <c r="X2298" s="2" t="str">
        <f>IF(DatosLimpios[[#This Row],[Incident Resolution Time (in Hours)]]&gt;50,"Tardia",IF(DatosLimpios[[#This Row],[Incident Resolution Time (in Hours)]]&gt;20,"Media","Rapida" ))</f>
        <v>Rapida</v>
      </c>
    </row>
    <row r="2299" spans="1:24" x14ac:dyDescent="0.25">
      <c r="A2299" s="2">
        <v>2313</v>
      </c>
      <c r="B2299" s="3" t="s">
        <v>60</v>
      </c>
      <c r="C22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299" s="1" t="str">
        <f>IFERROR(VLOOKUP(DatosLimpios[[#This Row],[Paises]], TablaRegiones[],2,FALSE), "Otra")</f>
        <v>Asia</v>
      </c>
      <c r="E2299" s="2">
        <v>2024</v>
      </c>
      <c r="F2299" s="3" t="s">
        <v>63</v>
      </c>
      <c r="G2299" s="2">
        <f xml:space="preserve"> 2025 -DatosLimpios[[#This Row],[Year]]</f>
        <v>1</v>
      </c>
      <c r="H2299" s="1" t="str">
        <f>IF(TRIM(DatosLimpios[[#This Row],[Attack Type]])="","Unknown",PROPER(TRIM(LOWER(DatosLimpios[[#This Row],[Attack Type]]))))</f>
        <v>Malware</v>
      </c>
      <c r="I2299" s="3" t="s">
        <v>12</v>
      </c>
      <c r="J229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299" s="11">
        <v>5515</v>
      </c>
      <c r="L2299" s="11">
        <f>IF(DatosLimpios[[#This Row],[Financial Loss (in Million $) ]]="",0,ABS(DatosLimpios[[#This Row],[Financial Loss (in Million $) ]]))*1000</f>
        <v>5515000</v>
      </c>
      <c r="M2299" s="11" t="str">
        <f>IF(DatosLimpios[[#This Row],[Perdida economica UNK]]&gt;4000000,"Alta", IF(DatosLimpios[[#This Row],[Perdida economica UNK]]&gt;100000,"Media", "Baja"))</f>
        <v>Alta</v>
      </c>
      <c r="N2299" s="18" t="s">
        <v>2347</v>
      </c>
      <c r="O2299" s="3" t="s">
        <v>14</v>
      </c>
      <c r="P2299" s="2">
        <f>IF(DatosLimpios[[#This Row],[Number of Affected Users]]="six hundred",600,VALUE(DatosLimpios[[#This Row],[Number of Affected Users]]))</f>
        <v>913591</v>
      </c>
      <c r="Q2299" s="2">
        <f>IF(DatosLimpios[[#This Row],[Number of Affected Users]]="six hundred",600,VALUE(DatosLimpios[[#This Row],[Number of Affected Users]]))</f>
        <v>913591</v>
      </c>
      <c r="R2299" s="11">
        <f>DatosLimpios[[#This Row],[Perdida economica UNK]] /DatosLimpios[[#This Row],[Nº de Usuarios Afectados]]</f>
        <v>6.0366181365622031</v>
      </c>
      <c r="S2299" s="11" t="str">
        <f>IF(DatosLimpios[[#This Row],[Perdida $ por Usuario]]&gt;100, "Grave",IF(DatosLimpios[[#This Row],[Perdida $ por Usuario]]&gt;40, "Moderada","Leve"))</f>
        <v>Leve</v>
      </c>
      <c r="T2299" s="1" t="str">
        <f t="shared" si="36"/>
        <v>Hacker Group</v>
      </c>
      <c r="U2299" s="3" t="s">
        <v>52</v>
      </c>
      <c r="V2299" s="3" t="s">
        <v>31</v>
      </c>
      <c r="W2299" s="2">
        <v>51</v>
      </c>
      <c r="X2299" s="2" t="str">
        <f>IF(DatosLimpios[[#This Row],[Incident Resolution Time (in Hours)]]&gt;50,"Tardia",IF(DatosLimpios[[#This Row],[Incident Resolution Time (in Hours)]]&gt;20,"Media","Rapida" ))</f>
        <v>Tardia</v>
      </c>
    </row>
    <row r="2300" spans="1:24" x14ac:dyDescent="0.25">
      <c r="A2300" s="2">
        <v>2314</v>
      </c>
      <c r="B2300" s="3" t="s">
        <v>71</v>
      </c>
      <c r="C23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00" s="1" t="str">
        <f>IFERROR(VLOOKUP(DatosLimpios[[#This Row],[Paises]], TablaRegiones[],2,FALSE), "Otra")</f>
        <v>Asia</v>
      </c>
      <c r="E2300" s="2">
        <v>2023</v>
      </c>
      <c r="F2300" s="3" t="s">
        <v>42</v>
      </c>
      <c r="G2300" s="2">
        <f xml:space="preserve"> 2025 -DatosLimpios[[#This Row],[Year]]</f>
        <v>2</v>
      </c>
      <c r="H2300" s="1" t="str">
        <f>IF(TRIM(DatosLimpios[[#This Row],[Attack Type]])="","Unknown",PROPER(TRIM(LOWER(DatosLimpios[[#This Row],[Attack Type]]))))</f>
        <v>Sql Injection</v>
      </c>
      <c r="I2300" s="3" t="s">
        <v>23</v>
      </c>
      <c r="J230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00" s="11">
        <v>824</v>
      </c>
      <c r="L2300" s="11">
        <f>IF(DatosLimpios[[#This Row],[Financial Loss (in Million $) ]]="",0,ABS(DatosLimpios[[#This Row],[Financial Loss (in Million $) ]]))*1000</f>
        <v>824000</v>
      </c>
      <c r="M2300" s="11" t="str">
        <f>IF(DatosLimpios[[#This Row],[Perdida economica UNK]]&gt;4000000,"Alta", IF(DatosLimpios[[#This Row],[Perdida economica UNK]]&gt;100000,"Media", "Baja"))</f>
        <v>Media</v>
      </c>
      <c r="N2300" s="18" t="s">
        <v>2348</v>
      </c>
      <c r="O2300" s="3" t="s">
        <v>29</v>
      </c>
      <c r="P2300" s="2">
        <f>IF(DatosLimpios[[#This Row],[Number of Affected Users]]="six hundred",600,VALUE(DatosLimpios[[#This Row],[Number of Affected Users]]))</f>
        <v>183702</v>
      </c>
      <c r="Q2300" s="2">
        <f>IF(DatosLimpios[[#This Row],[Number of Affected Users]]="six hundred",600,VALUE(DatosLimpios[[#This Row],[Number of Affected Users]]))</f>
        <v>183702</v>
      </c>
      <c r="R2300" s="11">
        <f>DatosLimpios[[#This Row],[Perdida economica UNK]] /DatosLimpios[[#This Row],[Nº de Usuarios Afectados]]</f>
        <v>4.4855254705991223</v>
      </c>
      <c r="S2300" s="11" t="str">
        <f>IF(DatosLimpios[[#This Row],[Perdida $ por Usuario]]&gt;100, "Grave",IF(DatosLimpios[[#This Row],[Perdida $ por Usuario]]&gt;40, "Moderada","Leve"))</f>
        <v>Leve</v>
      </c>
      <c r="T2300" s="1" t="str">
        <f t="shared" si="36"/>
        <v>Nation-state</v>
      </c>
      <c r="U2300" s="3" t="s">
        <v>52</v>
      </c>
      <c r="V2300" s="3" t="s">
        <v>16</v>
      </c>
      <c r="W2300" s="2">
        <v>57</v>
      </c>
      <c r="X2300" s="2" t="str">
        <f>IF(DatosLimpios[[#This Row],[Incident Resolution Time (in Hours)]]&gt;50,"Tardia",IF(DatosLimpios[[#This Row],[Incident Resolution Time (in Hours)]]&gt;20,"Media","Rapida" ))</f>
        <v>Tardia</v>
      </c>
    </row>
    <row r="2301" spans="1:24" x14ac:dyDescent="0.25">
      <c r="A2301" s="2">
        <v>2315</v>
      </c>
      <c r="B2301" s="3" t="s">
        <v>10</v>
      </c>
      <c r="C23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01" s="1" t="str">
        <f>IFERROR(VLOOKUP(DatosLimpios[[#This Row],[Paises]], TablaRegiones[],2,FALSE), "Otra")</f>
        <v>Asia</v>
      </c>
      <c r="E2301" s="2">
        <v>2024</v>
      </c>
      <c r="F2301" s="3" t="s">
        <v>17</v>
      </c>
      <c r="G2301" s="2">
        <f xml:space="preserve"> 2025 -DatosLimpios[[#This Row],[Year]]</f>
        <v>1</v>
      </c>
      <c r="H2301" s="1" t="str">
        <f>IF(TRIM(DatosLimpios[[#This Row],[Attack Type]])="","Unknown",PROPER(TRIM(LOWER(DatosLimpios[[#This Row],[Attack Type]]))))</f>
        <v>Ransomware</v>
      </c>
      <c r="I2301" s="3" t="s">
        <v>47</v>
      </c>
      <c r="J230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01" s="11">
        <v>4226</v>
      </c>
      <c r="L2301" s="11">
        <f>IF(DatosLimpios[[#This Row],[Financial Loss (in Million $) ]]="",0,ABS(DatosLimpios[[#This Row],[Financial Loss (in Million $) ]]))*1000</f>
        <v>4226000</v>
      </c>
      <c r="M2301" s="11" t="str">
        <f>IF(DatosLimpios[[#This Row],[Perdida economica UNK]]&gt;4000000,"Alta", IF(DatosLimpios[[#This Row],[Perdida economica UNK]]&gt;100000,"Media", "Baja"))</f>
        <v>Alta</v>
      </c>
      <c r="N2301" s="18" t="s">
        <v>2349</v>
      </c>
      <c r="O2301" s="3" t="s">
        <v>33</v>
      </c>
      <c r="P2301" s="2">
        <f>IF(DatosLimpios[[#This Row],[Number of Affected Users]]="six hundred",600,VALUE(DatosLimpios[[#This Row],[Number of Affected Users]]))</f>
        <v>685837</v>
      </c>
      <c r="Q2301" s="2">
        <f>IF(DatosLimpios[[#This Row],[Number of Affected Users]]="six hundred",600,VALUE(DatosLimpios[[#This Row],[Number of Affected Users]]))</f>
        <v>685837</v>
      </c>
      <c r="R2301" s="11">
        <f>DatosLimpios[[#This Row],[Perdida economica UNK]] /DatosLimpios[[#This Row],[Nº de Usuarios Afectados]]</f>
        <v>6.1618139587103062</v>
      </c>
      <c r="S2301" s="11" t="str">
        <f>IF(DatosLimpios[[#This Row],[Perdida $ por Usuario]]&gt;100, "Grave",IF(DatosLimpios[[#This Row],[Perdida $ por Usuario]]&gt;40, "Moderada","Leve"))</f>
        <v>Leve</v>
      </c>
      <c r="T2301" s="1" t="str">
        <f t="shared" si="36"/>
        <v>Insider</v>
      </c>
      <c r="U2301" s="3" t="s">
        <v>34</v>
      </c>
      <c r="V2301" s="3" t="s">
        <v>16</v>
      </c>
      <c r="W2301" s="2">
        <v>68</v>
      </c>
      <c r="X2301" s="2" t="str">
        <f>IF(DatosLimpios[[#This Row],[Incident Resolution Time (in Hours)]]&gt;50,"Tardia",IF(DatosLimpios[[#This Row],[Incident Resolution Time (in Hours)]]&gt;20,"Media","Rapida" ))</f>
        <v>Tardia</v>
      </c>
    </row>
    <row r="2302" spans="1:24" x14ac:dyDescent="0.25">
      <c r="A2302" s="2">
        <v>2316</v>
      </c>
      <c r="B2302" s="3" t="s">
        <v>45</v>
      </c>
      <c r="C23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02" s="1" t="str">
        <f>IFERROR(VLOOKUP(DatosLimpios[[#This Row],[Paises]], TablaRegiones[],2,FALSE), "Otra")</f>
        <v>Asia</v>
      </c>
      <c r="E2302" s="2">
        <v>2015</v>
      </c>
      <c r="F2302" s="3" t="s">
        <v>50</v>
      </c>
      <c r="G2302" s="2">
        <f xml:space="preserve"> 2025 -DatosLimpios[[#This Row],[Year]]</f>
        <v>10</v>
      </c>
      <c r="H2302" s="1" t="str">
        <f>IF(TRIM(DatosLimpios[[#This Row],[Attack Type]])="","Unknown",PROPER(TRIM(LOWER(DatosLimpios[[#This Row],[Attack Type]]))))</f>
        <v>Phishing</v>
      </c>
      <c r="I2302" s="3" t="s">
        <v>47</v>
      </c>
      <c r="J230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02" s="11">
        <v>286</v>
      </c>
      <c r="L2302" s="11">
        <f>IF(DatosLimpios[[#This Row],[Financial Loss (in Million $) ]]="",0,ABS(DatosLimpios[[#This Row],[Financial Loss (in Million $) ]]))*1000</f>
        <v>286000</v>
      </c>
      <c r="M2302" s="11" t="str">
        <f>IF(DatosLimpios[[#This Row],[Perdida economica UNK]]&gt;4000000,"Alta", IF(DatosLimpios[[#This Row],[Perdida economica UNK]]&gt;100000,"Media", "Baja"))</f>
        <v>Media</v>
      </c>
      <c r="N2302" s="18" t="s">
        <v>2350</v>
      </c>
      <c r="O2302" s="3" t="s">
        <v>14</v>
      </c>
      <c r="P2302" s="2">
        <f>IF(DatosLimpios[[#This Row],[Number of Affected Users]]="six hundred",600,VALUE(DatosLimpios[[#This Row],[Number of Affected Users]]))</f>
        <v>690500</v>
      </c>
      <c r="Q2302" s="2">
        <f>IF(DatosLimpios[[#This Row],[Number of Affected Users]]="six hundred",600,VALUE(DatosLimpios[[#This Row],[Number of Affected Users]]))</f>
        <v>690500</v>
      </c>
      <c r="R2302" s="11">
        <f>DatosLimpios[[#This Row],[Perdida economica UNK]] /DatosLimpios[[#This Row],[Nº de Usuarios Afectados]]</f>
        <v>0.41419261404779145</v>
      </c>
      <c r="S2302" s="11" t="str">
        <f>IF(DatosLimpios[[#This Row],[Perdida $ por Usuario]]&gt;100, "Grave",IF(DatosLimpios[[#This Row],[Perdida $ por Usuario]]&gt;40, "Moderada","Leve"))</f>
        <v>Leve</v>
      </c>
      <c r="T2302" s="1" t="str">
        <f t="shared" si="36"/>
        <v>Hacker Group</v>
      </c>
      <c r="U2302" s="3" t="s">
        <v>25</v>
      </c>
      <c r="V2302" s="3" t="s">
        <v>57</v>
      </c>
      <c r="W2302" s="2">
        <v>11</v>
      </c>
      <c r="X2302" s="2" t="str">
        <f>IF(DatosLimpios[[#This Row],[Incident Resolution Time (in Hours)]]&gt;50,"Tardia",IF(DatosLimpios[[#This Row],[Incident Resolution Time (in Hours)]]&gt;20,"Media","Rapida" ))</f>
        <v>Rapida</v>
      </c>
    </row>
    <row r="2303" spans="1:24" x14ac:dyDescent="0.25">
      <c r="A2303" s="2">
        <v>2317</v>
      </c>
      <c r="B2303" s="3" t="s">
        <v>45</v>
      </c>
      <c r="C23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03" s="1" t="str">
        <f>IFERROR(VLOOKUP(DatosLimpios[[#This Row],[Paises]], TablaRegiones[],2,FALSE), "Otra")</f>
        <v>Asia</v>
      </c>
      <c r="E2303" s="2">
        <v>2016</v>
      </c>
      <c r="F2303" s="3" t="s">
        <v>42</v>
      </c>
      <c r="G2303" s="2">
        <f xml:space="preserve"> 2025 -DatosLimpios[[#This Row],[Year]]</f>
        <v>9</v>
      </c>
      <c r="H2303" s="1" t="str">
        <f>IF(TRIM(DatosLimpios[[#This Row],[Attack Type]])="","Unknown",PROPER(TRIM(LOWER(DatosLimpios[[#This Row],[Attack Type]]))))</f>
        <v>Sql Injection</v>
      </c>
      <c r="I2303" s="3" t="s">
        <v>46</v>
      </c>
      <c r="J230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03" s="11">
        <v>431</v>
      </c>
      <c r="L2303" s="11">
        <f>IF(DatosLimpios[[#This Row],[Financial Loss (in Million $) ]]="",0,ABS(DatosLimpios[[#This Row],[Financial Loss (in Million $) ]]))*1000</f>
        <v>431000</v>
      </c>
      <c r="M2303" s="11" t="str">
        <f>IF(DatosLimpios[[#This Row],[Perdida economica UNK]]&gt;4000000,"Alta", IF(DatosLimpios[[#This Row],[Perdida economica UNK]]&gt;100000,"Media", "Baja"))</f>
        <v>Media</v>
      </c>
      <c r="N2303" s="18" t="s">
        <v>2351</v>
      </c>
      <c r="O2303" s="3" t="s">
        <v>33</v>
      </c>
      <c r="P2303" s="2">
        <f>IF(DatosLimpios[[#This Row],[Number of Affected Users]]="six hundred",600,VALUE(DatosLimpios[[#This Row],[Number of Affected Users]]))</f>
        <v>520308</v>
      </c>
      <c r="Q2303" s="2">
        <f>IF(DatosLimpios[[#This Row],[Number of Affected Users]]="six hundred",600,VALUE(DatosLimpios[[#This Row],[Number of Affected Users]]))</f>
        <v>520308</v>
      </c>
      <c r="R2303" s="11">
        <f>DatosLimpios[[#This Row],[Perdida economica UNK]] /DatosLimpios[[#This Row],[Nº de Usuarios Afectados]]</f>
        <v>0.8283555125041322</v>
      </c>
      <c r="S2303" s="11" t="str">
        <f>IF(DatosLimpios[[#This Row],[Perdida $ por Usuario]]&gt;100, "Grave",IF(DatosLimpios[[#This Row],[Perdida $ por Usuario]]&gt;40, "Moderada","Leve"))</f>
        <v>Leve</v>
      </c>
      <c r="T2303" s="1" t="str">
        <f t="shared" si="36"/>
        <v>Insider</v>
      </c>
      <c r="U2303" s="3" t="s">
        <v>52</v>
      </c>
      <c r="V2303" s="3" t="s">
        <v>16</v>
      </c>
      <c r="W2303" s="2">
        <v>39</v>
      </c>
      <c r="X2303" s="2" t="str">
        <f>IF(DatosLimpios[[#This Row],[Incident Resolution Time (in Hours)]]&gt;50,"Tardia",IF(DatosLimpios[[#This Row],[Incident Resolution Time (in Hours)]]&gt;20,"Media","Rapida" ))</f>
        <v>Media</v>
      </c>
    </row>
    <row r="2304" spans="1:24" x14ac:dyDescent="0.25">
      <c r="A2304" s="2">
        <v>2318</v>
      </c>
      <c r="B2304" s="3" t="s">
        <v>45</v>
      </c>
      <c r="C23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04" s="1" t="str">
        <f>IFERROR(VLOOKUP(DatosLimpios[[#This Row],[Paises]], TablaRegiones[],2,FALSE), "Otra")</f>
        <v>Asia</v>
      </c>
      <c r="E2304" s="2">
        <v>2020</v>
      </c>
      <c r="F2304" s="3" t="s">
        <v>50</v>
      </c>
      <c r="G2304" s="2">
        <f xml:space="preserve"> 2025 -DatosLimpios[[#This Row],[Year]]</f>
        <v>5</v>
      </c>
      <c r="H2304" s="1" t="str">
        <f>IF(TRIM(DatosLimpios[[#This Row],[Attack Type]])="","Unknown",PROPER(TRIM(LOWER(DatosLimpios[[#This Row],[Attack Type]]))))</f>
        <v>Phishing</v>
      </c>
      <c r="I2304" s="3" t="s">
        <v>12</v>
      </c>
      <c r="J230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04" s="11">
        <v>1743</v>
      </c>
      <c r="L2304" s="11">
        <f>IF(DatosLimpios[[#This Row],[Financial Loss (in Million $) ]]="",0,ABS(DatosLimpios[[#This Row],[Financial Loss (in Million $) ]]))*1000</f>
        <v>1743000</v>
      </c>
      <c r="M2304" s="11" t="str">
        <f>IF(DatosLimpios[[#This Row],[Perdida economica UNK]]&gt;4000000,"Alta", IF(DatosLimpios[[#This Row],[Perdida economica UNK]]&gt;100000,"Media", "Baja"))</f>
        <v>Media</v>
      </c>
      <c r="N2304" s="18" t="s">
        <v>2352</v>
      </c>
      <c r="O2304" s="3" t="s">
        <v>29</v>
      </c>
      <c r="P2304" s="2">
        <f>IF(DatosLimpios[[#This Row],[Number of Affected Users]]="six hundred",600,VALUE(DatosLimpios[[#This Row],[Number of Affected Users]]))</f>
        <v>84643</v>
      </c>
      <c r="Q2304" s="2">
        <f>IF(DatosLimpios[[#This Row],[Number of Affected Users]]="six hundred",600,VALUE(DatosLimpios[[#This Row],[Number of Affected Users]]))</f>
        <v>84643</v>
      </c>
      <c r="R2304" s="11">
        <f>DatosLimpios[[#This Row],[Perdida economica UNK]] /DatosLimpios[[#This Row],[Nº de Usuarios Afectados]]</f>
        <v>20.592370308235768</v>
      </c>
      <c r="S2304" s="11" t="str">
        <f>IF(DatosLimpios[[#This Row],[Perdida $ por Usuario]]&gt;100, "Grave",IF(DatosLimpios[[#This Row],[Perdida $ por Usuario]]&gt;40, "Moderada","Leve"))</f>
        <v>Leve</v>
      </c>
      <c r="T2304" s="1" t="str">
        <f t="shared" si="36"/>
        <v>Nation-state</v>
      </c>
      <c r="U2304" s="3" t="s">
        <v>15</v>
      </c>
      <c r="V2304" s="3" t="s">
        <v>37</v>
      </c>
      <c r="W2304" s="2">
        <v>53</v>
      </c>
      <c r="X2304" s="2" t="str">
        <f>IF(DatosLimpios[[#This Row],[Incident Resolution Time (in Hours)]]&gt;50,"Tardia",IF(DatosLimpios[[#This Row],[Incident Resolution Time (in Hours)]]&gt;20,"Media","Rapida" ))</f>
        <v>Tardia</v>
      </c>
    </row>
    <row r="2305" spans="1:24" x14ac:dyDescent="0.25">
      <c r="A2305" s="2">
        <v>2319</v>
      </c>
      <c r="B2305" s="3" t="s">
        <v>41</v>
      </c>
      <c r="C23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05" s="1" t="str">
        <f>IFERROR(VLOOKUP(DatosLimpios[[#This Row],[Paises]], TablaRegiones[],2,FALSE), "Otra")</f>
        <v>Europa</v>
      </c>
      <c r="E2305" s="2">
        <v>2023</v>
      </c>
      <c r="F2305" s="3" t="s">
        <v>63</v>
      </c>
      <c r="G2305" s="2">
        <f xml:space="preserve"> 2025 -DatosLimpios[[#This Row],[Year]]</f>
        <v>2</v>
      </c>
      <c r="H2305" s="1" t="str">
        <f>IF(TRIM(DatosLimpios[[#This Row],[Attack Type]])="","Unknown",PROPER(TRIM(LOWER(DatosLimpios[[#This Row],[Attack Type]]))))</f>
        <v>Malware</v>
      </c>
      <c r="I2305" s="3" t="s">
        <v>47</v>
      </c>
      <c r="J230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05" s="11">
        <v>8528</v>
      </c>
      <c r="L2305" s="11">
        <f>IF(DatosLimpios[[#This Row],[Financial Loss (in Million $) ]]="",0,ABS(DatosLimpios[[#This Row],[Financial Loss (in Million $) ]]))*1000</f>
        <v>8528000</v>
      </c>
      <c r="M2305" s="11" t="str">
        <f>IF(DatosLimpios[[#This Row],[Perdida economica UNK]]&gt;4000000,"Alta", IF(DatosLimpios[[#This Row],[Perdida economica UNK]]&gt;100000,"Media", "Baja"))</f>
        <v>Alta</v>
      </c>
      <c r="N2305" s="18" t="s">
        <v>2353</v>
      </c>
      <c r="O2305" s="3" t="s">
        <v>14</v>
      </c>
      <c r="P2305" s="2">
        <f>IF(DatosLimpios[[#This Row],[Number of Affected Users]]="six hundred",600,VALUE(DatosLimpios[[#This Row],[Number of Affected Users]]))</f>
        <v>762282</v>
      </c>
      <c r="Q2305" s="2">
        <f>IF(DatosLimpios[[#This Row],[Number of Affected Users]]="six hundred",600,VALUE(DatosLimpios[[#This Row],[Number of Affected Users]]))</f>
        <v>762282</v>
      </c>
      <c r="R2305" s="11">
        <f>DatosLimpios[[#This Row],[Perdida economica UNK]] /DatosLimpios[[#This Row],[Nº de Usuarios Afectados]]</f>
        <v>11.187460808467208</v>
      </c>
      <c r="S2305" s="11" t="str">
        <f>IF(DatosLimpios[[#This Row],[Perdida $ por Usuario]]&gt;100, "Grave",IF(DatosLimpios[[#This Row],[Perdida $ por Usuario]]&gt;40, "Moderada","Leve"))</f>
        <v>Leve</v>
      </c>
      <c r="T2305" s="1" t="str">
        <f t="shared" si="36"/>
        <v>Hacker Group</v>
      </c>
      <c r="U2305" s="3" t="s">
        <v>34</v>
      </c>
      <c r="V2305" s="3" t="s">
        <v>49</v>
      </c>
      <c r="W2305" s="2">
        <v>11</v>
      </c>
      <c r="X2305" s="2" t="str">
        <f>IF(DatosLimpios[[#This Row],[Incident Resolution Time (in Hours)]]&gt;50,"Tardia",IF(DatosLimpios[[#This Row],[Incident Resolution Time (in Hours)]]&gt;20,"Media","Rapida" ))</f>
        <v>Rapida</v>
      </c>
    </row>
    <row r="2306" spans="1:24" x14ac:dyDescent="0.25">
      <c r="A2306" s="2">
        <v>2320</v>
      </c>
      <c r="B2306" s="3" t="s">
        <v>41</v>
      </c>
      <c r="C23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06" s="1" t="str">
        <f>IFERROR(VLOOKUP(DatosLimpios[[#This Row],[Paises]], TablaRegiones[],2,FALSE), "Otra")</f>
        <v>Europa</v>
      </c>
      <c r="E2306" s="2">
        <v>2022</v>
      </c>
      <c r="F2306" s="3" t="s">
        <v>63</v>
      </c>
      <c r="G2306" s="2">
        <f xml:space="preserve"> 2025 -DatosLimpios[[#This Row],[Year]]</f>
        <v>3</v>
      </c>
      <c r="H2306" s="1" t="str">
        <f>IF(TRIM(DatosLimpios[[#This Row],[Attack Type]])="","Unknown",PROPER(TRIM(LOWER(DatosLimpios[[#This Row],[Attack Type]]))))</f>
        <v>Malware</v>
      </c>
      <c r="I2306" s="3" t="s">
        <v>12</v>
      </c>
      <c r="J230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06" s="11">
        <v>7046</v>
      </c>
      <c r="L2306" s="11">
        <f>IF(DatosLimpios[[#This Row],[Financial Loss (in Million $) ]]="",0,ABS(DatosLimpios[[#This Row],[Financial Loss (in Million $) ]]))*1000</f>
        <v>7046000</v>
      </c>
      <c r="M2306" s="11" t="str">
        <f>IF(DatosLimpios[[#This Row],[Perdida economica UNK]]&gt;4000000,"Alta", IF(DatosLimpios[[#This Row],[Perdida economica UNK]]&gt;100000,"Media", "Baja"))</f>
        <v>Alta</v>
      </c>
      <c r="N2306" s="18" t="s">
        <v>2354</v>
      </c>
      <c r="O2306" s="3" t="s">
        <v>36</v>
      </c>
      <c r="P2306" s="2">
        <f>IF(DatosLimpios[[#This Row],[Number of Affected Users]]="six hundred",600,VALUE(DatosLimpios[[#This Row],[Number of Affected Users]]))</f>
        <v>427144</v>
      </c>
      <c r="Q2306" s="2">
        <f>IF(DatosLimpios[[#This Row],[Number of Affected Users]]="six hundred",600,VALUE(DatosLimpios[[#This Row],[Number of Affected Users]]))</f>
        <v>427144</v>
      </c>
      <c r="R2306" s="11">
        <f>DatosLimpios[[#This Row],[Perdida economica UNK]] /DatosLimpios[[#This Row],[Nº de Usuarios Afectados]]</f>
        <v>16.495608038506919</v>
      </c>
      <c r="S2306" s="11" t="str">
        <f>IF(DatosLimpios[[#This Row],[Perdida $ por Usuario]]&gt;100, "Grave",IF(DatosLimpios[[#This Row],[Perdida $ por Usuario]]&gt;40, "Moderada","Leve"))</f>
        <v>Leve</v>
      </c>
      <c r="T2306" s="1" t="str">
        <f t="shared" si="36"/>
        <v>Unknown</v>
      </c>
      <c r="U2306" s="3" t="s">
        <v>34</v>
      </c>
      <c r="V2306" s="3" t="s">
        <v>49</v>
      </c>
      <c r="W2306" s="2">
        <v>42</v>
      </c>
      <c r="X2306" s="2" t="str">
        <f>IF(DatosLimpios[[#This Row],[Incident Resolution Time (in Hours)]]&gt;50,"Tardia",IF(DatosLimpios[[#This Row],[Incident Resolution Time (in Hours)]]&gt;20,"Media","Rapida" ))</f>
        <v>Media</v>
      </c>
    </row>
    <row r="2307" spans="1:24" x14ac:dyDescent="0.25">
      <c r="A2307" s="2">
        <v>2321</v>
      </c>
      <c r="B2307" s="3" t="s">
        <v>60</v>
      </c>
      <c r="C23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307" s="1" t="str">
        <f>IFERROR(VLOOKUP(DatosLimpios[[#This Row],[Paises]], TablaRegiones[],2,FALSE), "Otra")</f>
        <v>Asia</v>
      </c>
      <c r="E2307" s="2">
        <v>2018</v>
      </c>
      <c r="F2307" s="3" t="s">
        <v>22</v>
      </c>
      <c r="G2307" s="2">
        <f xml:space="preserve"> 2025 -DatosLimpios[[#This Row],[Year]]</f>
        <v>7</v>
      </c>
      <c r="H2307" s="1" t="str">
        <f>IF(TRIM(DatosLimpios[[#This Row],[Attack Type]])="","Unknown",PROPER(TRIM(LOWER(DatosLimpios[[#This Row],[Attack Type]]))))</f>
        <v>Man-In-The-Middle</v>
      </c>
      <c r="I2307" s="3" t="s">
        <v>46</v>
      </c>
      <c r="J230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07" s="11">
        <v>8687</v>
      </c>
      <c r="L2307" s="11">
        <f>IF(DatosLimpios[[#This Row],[Financial Loss (in Million $) ]]="",0,ABS(DatosLimpios[[#This Row],[Financial Loss (in Million $) ]]))*1000</f>
        <v>8687000</v>
      </c>
      <c r="M2307" s="11" t="str">
        <f>IF(DatosLimpios[[#This Row],[Perdida economica UNK]]&gt;4000000,"Alta", IF(DatosLimpios[[#This Row],[Perdida economica UNK]]&gt;100000,"Media", "Baja"))</f>
        <v>Alta</v>
      </c>
      <c r="N2307" s="18" t="s">
        <v>2355</v>
      </c>
      <c r="O2307" s="3" t="s">
        <v>29</v>
      </c>
      <c r="P2307" s="2">
        <f>IF(DatosLimpios[[#This Row],[Number of Affected Users]]="six hundred",600,VALUE(DatosLimpios[[#This Row],[Number of Affected Users]]))</f>
        <v>800683</v>
      </c>
      <c r="Q2307" s="2">
        <f>IF(DatosLimpios[[#This Row],[Number of Affected Users]]="six hundred",600,VALUE(DatosLimpios[[#This Row],[Number of Affected Users]]))</f>
        <v>800683</v>
      </c>
      <c r="R2307" s="11">
        <f>DatosLimpios[[#This Row],[Perdida economica UNK]] /DatosLimpios[[#This Row],[Nº de Usuarios Afectados]]</f>
        <v>10.84948725026009</v>
      </c>
      <c r="S2307" s="11" t="str">
        <f>IF(DatosLimpios[[#This Row],[Perdida $ por Usuario]]&gt;100, "Grave",IF(DatosLimpios[[#This Row],[Perdida $ por Usuario]]&gt;40, "Moderada","Leve"))</f>
        <v>Leve</v>
      </c>
      <c r="T2307" s="1" t="str">
        <f t="shared" si="36"/>
        <v>Nation-state</v>
      </c>
      <c r="U2307" s="3" t="s">
        <v>15</v>
      </c>
      <c r="V2307" s="3" t="s">
        <v>49</v>
      </c>
      <c r="W2307" s="2">
        <v>57</v>
      </c>
      <c r="X2307" s="2" t="str">
        <f>IF(DatosLimpios[[#This Row],[Incident Resolution Time (in Hours)]]&gt;50,"Tardia",IF(DatosLimpios[[#This Row],[Incident Resolution Time (in Hours)]]&gt;20,"Media","Rapida" ))</f>
        <v>Tardia</v>
      </c>
    </row>
    <row r="2308" spans="1:24" x14ac:dyDescent="0.25">
      <c r="A2308" s="2">
        <v>2322</v>
      </c>
      <c r="B2308" s="3" t="s">
        <v>71</v>
      </c>
      <c r="C23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08" s="1" t="str">
        <f>IFERROR(VLOOKUP(DatosLimpios[[#This Row],[Paises]], TablaRegiones[],2,FALSE), "Otra")</f>
        <v>Asia</v>
      </c>
      <c r="E2308" s="2">
        <v>2024</v>
      </c>
      <c r="F2308" s="3" t="s">
        <v>22</v>
      </c>
      <c r="G2308" s="2">
        <f xml:space="preserve"> 2025 -DatosLimpios[[#This Row],[Year]]</f>
        <v>1</v>
      </c>
      <c r="H2308" s="1" t="str">
        <f>IF(TRIM(DatosLimpios[[#This Row],[Attack Type]])="","Unknown",PROPER(TRIM(LOWER(DatosLimpios[[#This Row],[Attack Type]]))))</f>
        <v>Man-In-The-Middle</v>
      </c>
      <c r="I2308" s="3" t="s">
        <v>12</v>
      </c>
      <c r="J230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08" s="11">
        <v>4639</v>
      </c>
      <c r="L2308" s="11">
        <f>IF(DatosLimpios[[#This Row],[Financial Loss (in Million $) ]]="",0,ABS(DatosLimpios[[#This Row],[Financial Loss (in Million $) ]]))*1000</f>
        <v>4639000</v>
      </c>
      <c r="M2308" s="11" t="str">
        <f>IF(DatosLimpios[[#This Row],[Perdida economica UNK]]&gt;4000000,"Alta", IF(DatosLimpios[[#This Row],[Perdida economica UNK]]&gt;100000,"Media", "Baja"))</f>
        <v>Alta</v>
      </c>
      <c r="N2308" s="18" t="s">
        <v>2356</v>
      </c>
      <c r="O2308" s="3" t="s">
        <v>33</v>
      </c>
      <c r="P2308" s="2">
        <f>IF(DatosLimpios[[#This Row],[Number of Affected Users]]="six hundred",600,VALUE(DatosLimpios[[#This Row],[Number of Affected Users]]))</f>
        <v>662101</v>
      </c>
      <c r="Q2308" s="2">
        <f>IF(DatosLimpios[[#This Row],[Number of Affected Users]]="six hundred",600,VALUE(DatosLimpios[[#This Row],[Number of Affected Users]]))</f>
        <v>662101</v>
      </c>
      <c r="R2308" s="11">
        <f>DatosLimpios[[#This Row],[Perdida economica UNK]] /DatosLimpios[[#This Row],[Nº de Usuarios Afectados]]</f>
        <v>7.0064839050235541</v>
      </c>
      <c r="S2308" s="11" t="str">
        <f>IF(DatosLimpios[[#This Row],[Perdida $ por Usuario]]&gt;100, "Grave",IF(DatosLimpios[[#This Row],[Perdida $ por Usuario]]&gt;40, "Moderada","Leve"))</f>
        <v>Leve</v>
      </c>
      <c r="T2308" s="1" t="str">
        <f t="shared" si="36"/>
        <v>Insider</v>
      </c>
      <c r="U2308" s="3" t="s">
        <v>34</v>
      </c>
      <c r="V2308" s="3" t="s">
        <v>16</v>
      </c>
      <c r="W2308" s="2">
        <v>7</v>
      </c>
      <c r="X2308" s="2" t="str">
        <f>IF(DatosLimpios[[#This Row],[Incident Resolution Time (in Hours)]]&gt;50,"Tardia",IF(DatosLimpios[[#This Row],[Incident Resolution Time (in Hours)]]&gt;20,"Media","Rapida" ))</f>
        <v>Rapida</v>
      </c>
    </row>
    <row r="2309" spans="1:24" x14ac:dyDescent="0.25">
      <c r="A2309" s="2">
        <v>2323</v>
      </c>
      <c r="B2309" s="3" t="s">
        <v>58</v>
      </c>
      <c r="C23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309" s="1" t="str">
        <f>IFERROR(VLOOKUP(DatosLimpios[[#This Row],[Paises]], TablaRegiones[],2,FALSE), "Otra")</f>
        <v>Oceanía</v>
      </c>
      <c r="E2309" s="2">
        <v>2016</v>
      </c>
      <c r="F2309" s="3" t="s">
        <v>63</v>
      </c>
      <c r="G2309" s="2">
        <f xml:space="preserve"> 2025 -DatosLimpios[[#This Row],[Year]]</f>
        <v>9</v>
      </c>
      <c r="H2309" s="1" t="str">
        <f>IF(TRIM(DatosLimpios[[#This Row],[Attack Type]])="","Unknown",PROPER(TRIM(LOWER(DatosLimpios[[#This Row],[Attack Type]]))))</f>
        <v>Malware</v>
      </c>
      <c r="I2309" s="3" t="s">
        <v>23</v>
      </c>
      <c r="J230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09" s="11">
        <v>3072</v>
      </c>
      <c r="L2309" s="11">
        <f>IF(DatosLimpios[[#This Row],[Financial Loss (in Million $) ]]="",0,ABS(DatosLimpios[[#This Row],[Financial Loss (in Million $) ]]))*1000</f>
        <v>3072000</v>
      </c>
      <c r="M2309" s="11" t="str">
        <f>IF(DatosLimpios[[#This Row],[Perdida economica UNK]]&gt;4000000,"Alta", IF(DatosLimpios[[#This Row],[Perdida economica UNK]]&gt;100000,"Media", "Baja"))</f>
        <v>Media</v>
      </c>
      <c r="N2309" s="18" t="s">
        <v>2357</v>
      </c>
      <c r="O2309" s="3" t="s">
        <v>14</v>
      </c>
      <c r="P2309" s="2">
        <f>IF(DatosLimpios[[#This Row],[Number of Affected Users]]="six hundred",600,VALUE(DatosLimpios[[#This Row],[Number of Affected Users]]))</f>
        <v>977343</v>
      </c>
      <c r="Q2309" s="2">
        <f>IF(DatosLimpios[[#This Row],[Number of Affected Users]]="six hundred",600,VALUE(DatosLimpios[[#This Row],[Number of Affected Users]]))</f>
        <v>977343</v>
      </c>
      <c r="R2309" s="11">
        <f>DatosLimpios[[#This Row],[Perdida economica UNK]] /DatosLimpios[[#This Row],[Nº de Usuarios Afectados]]</f>
        <v>3.1432158413167128</v>
      </c>
      <c r="S2309" s="11" t="str">
        <f>IF(DatosLimpios[[#This Row],[Perdida $ por Usuario]]&gt;100, "Grave",IF(DatosLimpios[[#This Row],[Perdida $ por Usuario]]&gt;40, "Moderada","Leve"))</f>
        <v>Leve</v>
      </c>
      <c r="T2309" s="1" t="str">
        <f t="shared" si="36"/>
        <v>Hacker Group</v>
      </c>
      <c r="U2309" s="3" t="s">
        <v>25</v>
      </c>
      <c r="V2309" s="3" t="s">
        <v>16</v>
      </c>
      <c r="W2309" s="2">
        <v>47</v>
      </c>
      <c r="X2309" s="2" t="str">
        <f>IF(DatosLimpios[[#This Row],[Incident Resolution Time (in Hours)]]&gt;50,"Tardia",IF(DatosLimpios[[#This Row],[Incident Resolution Time (in Hours)]]&gt;20,"Media","Rapida" ))</f>
        <v>Media</v>
      </c>
    </row>
    <row r="2310" spans="1:24" x14ac:dyDescent="0.25">
      <c r="A2310" s="2">
        <v>2324</v>
      </c>
      <c r="B2310" s="3" t="s">
        <v>45</v>
      </c>
      <c r="C23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10" s="1" t="str">
        <f>IFERROR(VLOOKUP(DatosLimpios[[#This Row],[Paises]], TablaRegiones[],2,FALSE), "Otra")</f>
        <v>Asia</v>
      </c>
      <c r="E2310" s="2">
        <v>2021</v>
      </c>
      <c r="F2310" s="3" t="s">
        <v>17</v>
      </c>
      <c r="G2310" s="2">
        <f xml:space="preserve"> 2025 -DatosLimpios[[#This Row],[Year]]</f>
        <v>4</v>
      </c>
      <c r="H2310" s="1" t="str">
        <f>IF(TRIM(DatosLimpios[[#This Row],[Attack Type]])="","Unknown",PROPER(TRIM(LOWER(DatosLimpios[[#This Row],[Attack Type]]))))</f>
        <v>Ransomware</v>
      </c>
      <c r="I2310" s="3" t="s">
        <v>12</v>
      </c>
      <c r="J231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10" s="11">
        <v>8673</v>
      </c>
      <c r="L2310" s="11">
        <f>IF(DatosLimpios[[#This Row],[Financial Loss (in Million $) ]]="",0,ABS(DatosLimpios[[#This Row],[Financial Loss (in Million $) ]]))*1000</f>
        <v>8673000</v>
      </c>
      <c r="M2310" s="11" t="str">
        <f>IF(DatosLimpios[[#This Row],[Perdida economica UNK]]&gt;4000000,"Alta", IF(DatosLimpios[[#This Row],[Perdida economica UNK]]&gt;100000,"Media", "Baja"))</f>
        <v>Alta</v>
      </c>
      <c r="N2310" s="18" t="s">
        <v>2358</v>
      </c>
      <c r="O2310" s="3" t="s">
        <v>36</v>
      </c>
      <c r="P2310" s="2">
        <f>IF(DatosLimpios[[#This Row],[Number of Affected Users]]="six hundred",600,VALUE(DatosLimpios[[#This Row],[Number of Affected Users]]))</f>
        <v>534013</v>
      </c>
      <c r="Q2310" s="2">
        <f>IF(DatosLimpios[[#This Row],[Number of Affected Users]]="six hundred",600,VALUE(DatosLimpios[[#This Row],[Number of Affected Users]]))</f>
        <v>534013</v>
      </c>
      <c r="R2310" s="11">
        <f>DatosLimpios[[#This Row],[Perdida economica UNK]] /DatosLimpios[[#This Row],[Nº de Usuarios Afectados]]</f>
        <v>16.241177649233258</v>
      </c>
      <c r="S2310" s="11" t="str">
        <f>IF(DatosLimpios[[#This Row],[Perdida $ por Usuario]]&gt;100, "Grave",IF(DatosLimpios[[#This Row],[Perdida $ por Usuario]]&gt;40, "Moderada","Leve"))</f>
        <v>Leve</v>
      </c>
      <c r="T2310" s="1" t="str">
        <f t="shared" si="36"/>
        <v>Unknown</v>
      </c>
      <c r="U2310" s="3" t="s">
        <v>15</v>
      </c>
      <c r="V2310" s="3" t="s">
        <v>49</v>
      </c>
      <c r="W2310" s="2">
        <v>49</v>
      </c>
      <c r="X2310" s="2" t="str">
        <f>IF(DatosLimpios[[#This Row],[Incident Resolution Time (in Hours)]]&gt;50,"Tardia",IF(DatosLimpios[[#This Row],[Incident Resolution Time (in Hours)]]&gt;20,"Media","Rapida" ))</f>
        <v>Media</v>
      </c>
    </row>
    <row r="2311" spans="1:24" x14ac:dyDescent="0.25">
      <c r="A2311" s="2">
        <v>2325</v>
      </c>
      <c r="B2311" s="3" t="s">
        <v>10</v>
      </c>
      <c r="C23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11" s="1" t="str">
        <f>IFERROR(VLOOKUP(DatosLimpios[[#This Row],[Paises]], TablaRegiones[],2,FALSE), "Otra")</f>
        <v>Asia</v>
      </c>
      <c r="E2311" s="2">
        <v>2024</v>
      </c>
      <c r="F2311" s="3" t="s">
        <v>42</v>
      </c>
      <c r="G2311" s="2">
        <f xml:space="preserve"> 2025 -DatosLimpios[[#This Row],[Year]]</f>
        <v>1</v>
      </c>
      <c r="H2311" s="1" t="str">
        <f>IF(TRIM(DatosLimpios[[#This Row],[Attack Type]])="","Unknown",PROPER(TRIM(LOWER(DatosLimpios[[#This Row],[Attack Type]]))))</f>
        <v>Sql Injection</v>
      </c>
      <c r="I2311" s="3" t="s">
        <v>12</v>
      </c>
      <c r="J231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11" s="11">
        <v>1845</v>
      </c>
      <c r="L2311" s="11">
        <f>IF(DatosLimpios[[#This Row],[Financial Loss (in Million $) ]]="",0,ABS(DatosLimpios[[#This Row],[Financial Loss (in Million $) ]]))*1000</f>
        <v>1845000</v>
      </c>
      <c r="M2311" s="11" t="str">
        <f>IF(DatosLimpios[[#This Row],[Perdida economica UNK]]&gt;4000000,"Alta", IF(DatosLimpios[[#This Row],[Perdida economica UNK]]&gt;100000,"Media", "Baja"))</f>
        <v>Media</v>
      </c>
      <c r="N2311" s="18" t="s">
        <v>2359</v>
      </c>
      <c r="O2311" s="3" t="s">
        <v>33</v>
      </c>
      <c r="P2311" s="2">
        <f>IF(DatosLimpios[[#This Row],[Number of Affected Users]]="six hundred",600,VALUE(DatosLimpios[[#This Row],[Number of Affected Users]]))</f>
        <v>947933</v>
      </c>
      <c r="Q2311" s="2">
        <f>IF(DatosLimpios[[#This Row],[Number of Affected Users]]="six hundred",600,VALUE(DatosLimpios[[#This Row],[Number of Affected Users]]))</f>
        <v>947933</v>
      </c>
      <c r="R2311" s="11">
        <f>DatosLimpios[[#This Row],[Perdida economica UNK]] /DatosLimpios[[#This Row],[Nº de Usuarios Afectados]]</f>
        <v>1.9463400894367007</v>
      </c>
      <c r="S2311" s="11" t="str">
        <f>IF(DatosLimpios[[#This Row],[Perdida $ por Usuario]]&gt;100, "Grave",IF(DatosLimpios[[#This Row],[Perdida $ por Usuario]]&gt;40, "Moderada","Leve"))</f>
        <v>Leve</v>
      </c>
      <c r="T2311" s="1" t="str">
        <f t="shared" si="36"/>
        <v>Insider</v>
      </c>
      <c r="U2311" s="3" t="s">
        <v>34</v>
      </c>
      <c r="V2311" s="3" t="s">
        <v>37</v>
      </c>
      <c r="W2311" s="2">
        <v>10</v>
      </c>
      <c r="X2311" s="2" t="str">
        <f>IF(DatosLimpios[[#This Row],[Incident Resolution Time (in Hours)]]&gt;50,"Tardia",IF(DatosLimpios[[#This Row],[Incident Resolution Time (in Hours)]]&gt;20,"Media","Rapida" ))</f>
        <v>Rapida</v>
      </c>
    </row>
    <row r="2312" spans="1:24" x14ac:dyDescent="0.25">
      <c r="A2312" s="2">
        <v>2326</v>
      </c>
      <c r="B2312" s="3" t="s">
        <v>58</v>
      </c>
      <c r="C23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312" s="1" t="str">
        <f>IFERROR(VLOOKUP(DatosLimpios[[#This Row],[Paises]], TablaRegiones[],2,FALSE), "Otra")</f>
        <v>Oceanía</v>
      </c>
      <c r="E2312" s="2">
        <v>2017</v>
      </c>
      <c r="F2312" s="3" t="s">
        <v>63</v>
      </c>
      <c r="G2312" s="2">
        <f xml:space="preserve"> 2025 -DatosLimpios[[#This Row],[Year]]</f>
        <v>8</v>
      </c>
      <c r="H2312" s="1" t="str">
        <f>IF(TRIM(DatosLimpios[[#This Row],[Attack Type]])="","Unknown",PROPER(TRIM(LOWER(DatosLimpios[[#This Row],[Attack Type]]))))</f>
        <v>Malware</v>
      </c>
      <c r="I2312" s="3" t="s">
        <v>18</v>
      </c>
      <c r="J231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312" s="11">
        <v>925</v>
      </c>
      <c r="L2312" s="11">
        <f>IF(DatosLimpios[[#This Row],[Financial Loss (in Million $) ]]="",0,ABS(DatosLimpios[[#This Row],[Financial Loss (in Million $) ]]))*1000</f>
        <v>925000</v>
      </c>
      <c r="M2312" s="11" t="str">
        <f>IF(DatosLimpios[[#This Row],[Perdida economica UNK]]&gt;4000000,"Alta", IF(DatosLimpios[[#This Row],[Perdida economica UNK]]&gt;100000,"Media", "Baja"))</f>
        <v>Media</v>
      </c>
      <c r="N2312" s="18" t="s">
        <v>2360</v>
      </c>
      <c r="O2312" s="3" t="s">
        <v>36</v>
      </c>
      <c r="P2312" s="2">
        <f>IF(DatosLimpios[[#This Row],[Number of Affected Users]]="six hundred",600,VALUE(DatosLimpios[[#This Row],[Number of Affected Users]]))</f>
        <v>692167</v>
      </c>
      <c r="Q2312" s="2">
        <f>IF(DatosLimpios[[#This Row],[Number of Affected Users]]="six hundred",600,VALUE(DatosLimpios[[#This Row],[Number of Affected Users]]))</f>
        <v>692167</v>
      </c>
      <c r="R2312" s="11">
        <f>DatosLimpios[[#This Row],[Perdida economica UNK]] /DatosLimpios[[#This Row],[Nº de Usuarios Afectados]]</f>
        <v>1.3363826937718788</v>
      </c>
      <c r="S2312" s="11" t="str">
        <f>IF(DatosLimpios[[#This Row],[Perdida $ por Usuario]]&gt;100, "Grave",IF(DatosLimpios[[#This Row],[Perdida $ por Usuario]]&gt;40, "Moderada","Leve"))</f>
        <v>Leve</v>
      </c>
      <c r="T2312" s="1" t="str">
        <f t="shared" si="36"/>
        <v>Unknown</v>
      </c>
      <c r="U2312" s="3" t="s">
        <v>25</v>
      </c>
      <c r="V2312" s="3" t="s">
        <v>57</v>
      </c>
      <c r="W2312" s="2">
        <v>70</v>
      </c>
      <c r="X2312" s="2" t="str">
        <f>IF(DatosLimpios[[#This Row],[Incident Resolution Time (in Hours)]]&gt;50,"Tardia",IF(DatosLimpios[[#This Row],[Incident Resolution Time (in Hours)]]&gt;20,"Media","Rapida" ))</f>
        <v>Tardia</v>
      </c>
    </row>
    <row r="2313" spans="1:24" x14ac:dyDescent="0.25">
      <c r="A2313" s="2">
        <v>2327</v>
      </c>
      <c r="B2313" s="3" t="s">
        <v>71</v>
      </c>
      <c r="C23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13" s="1" t="str">
        <f>IFERROR(VLOOKUP(DatosLimpios[[#This Row],[Paises]], TablaRegiones[],2,FALSE), "Otra")</f>
        <v>Asia</v>
      </c>
      <c r="E2313" s="2">
        <v>2023</v>
      </c>
      <c r="F2313" s="3" t="s">
        <v>63</v>
      </c>
      <c r="G2313" s="2">
        <f xml:space="preserve"> 2025 -DatosLimpios[[#This Row],[Year]]</f>
        <v>2</v>
      </c>
      <c r="H2313" s="1" t="str">
        <f>IF(TRIM(DatosLimpios[[#This Row],[Attack Type]])="","Unknown",PROPER(TRIM(LOWER(DatosLimpios[[#This Row],[Attack Type]]))))</f>
        <v>Malware</v>
      </c>
      <c r="I2313" s="3" t="s">
        <v>23</v>
      </c>
      <c r="J231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13" s="11">
        <v>2316</v>
      </c>
      <c r="L2313" s="11">
        <f>IF(DatosLimpios[[#This Row],[Financial Loss (in Million $) ]]="",0,ABS(DatosLimpios[[#This Row],[Financial Loss (in Million $) ]]))*1000</f>
        <v>2316000</v>
      </c>
      <c r="M2313" s="11" t="str">
        <f>IF(DatosLimpios[[#This Row],[Perdida economica UNK]]&gt;4000000,"Alta", IF(DatosLimpios[[#This Row],[Perdida economica UNK]]&gt;100000,"Media", "Baja"))</f>
        <v>Media</v>
      </c>
      <c r="N2313" s="18" t="s">
        <v>2361</v>
      </c>
      <c r="O2313" s="3" t="s">
        <v>36</v>
      </c>
      <c r="P2313" s="2">
        <f>IF(DatosLimpios[[#This Row],[Number of Affected Users]]="six hundred",600,VALUE(DatosLimpios[[#This Row],[Number of Affected Users]]))</f>
        <v>320277</v>
      </c>
      <c r="Q2313" s="2">
        <f>IF(DatosLimpios[[#This Row],[Number of Affected Users]]="six hundred",600,VALUE(DatosLimpios[[#This Row],[Number of Affected Users]]))</f>
        <v>320277</v>
      </c>
      <c r="R2313" s="11">
        <f>DatosLimpios[[#This Row],[Perdida economica UNK]] /DatosLimpios[[#This Row],[Nº de Usuarios Afectados]]</f>
        <v>7.2312404574789948</v>
      </c>
      <c r="S2313" s="11" t="str">
        <f>IF(DatosLimpios[[#This Row],[Perdida $ por Usuario]]&gt;100, "Grave",IF(DatosLimpios[[#This Row],[Perdida $ por Usuario]]&gt;40, "Moderada","Leve"))</f>
        <v>Leve</v>
      </c>
      <c r="T2313" s="1" t="str">
        <f t="shared" si="36"/>
        <v>Unknown</v>
      </c>
      <c r="U2313" s="3" t="s">
        <v>25</v>
      </c>
      <c r="V2313" s="3" t="s">
        <v>57</v>
      </c>
      <c r="W2313" s="2">
        <v>69</v>
      </c>
      <c r="X2313" s="2" t="str">
        <f>IF(DatosLimpios[[#This Row],[Incident Resolution Time (in Hours)]]&gt;50,"Tardia",IF(DatosLimpios[[#This Row],[Incident Resolution Time (in Hours)]]&gt;20,"Media","Rapida" ))</f>
        <v>Tardia</v>
      </c>
    </row>
    <row r="2314" spans="1:24" x14ac:dyDescent="0.25">
      <c r="A2314" s="2">
        <v>2328</v>
      </c>
      <c r="B2314" s="3" t="s">
        <v>71</v>
      </c>
      <c r="C23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14" s="1" t="str">
        <f>IFERROR(VLOOKUP(DatosLimpios[[#This Row],[Paises]], TablaRegiones[],2,FALSE), "Otra")</f>
        <v>Asia</v>
      </c>
      <c r="E2314" s="2">
        <v>2017</v>
      </c>
      <c r="F2314" s="3" t="s">
        <v>17</v>
      </c>
      <c r="G2314" s="2">
        <f xml:space="preserve"> 2025 -DatosLimpios[[#This Row],[Year]]</f>
        <v>8</v>
      </c>
      <c r="H2314" s="1" t="str">
        <f>IF(TRIM(DatosLimpios[[#This Row],[Attack Type]])="","Unknown",PROPER(TRIM(LOWER(DatosLimpios[[#This Row],[Attack Type]]))))</f>
        <v>Ransomware</v>
      </c>
      <c r="I2314" s="3" t="s">
        <v>18</v>
      </c>
      <c r="J231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314" s="11">
        <v>4975</v>
      </c>
      <c r="L2314" s="11">
        <f>IF(DatosLimpios[[#This Row],[Financial Loss (in Million $) ]]="",0,ABS(DatosLimpios[[#This Row],[Financial Loss (in Million $) ]]))*1000</f>
        <v>4975000</v>
      </c>
      <c r="M2314" s="11" t="str">
        <f>IF(DatosLimpios[[#This Row],[Perdida economica UNK]]&gt;4000000,"Alta", IF(DatosLimpios[[#This Row],[Perdida economica UNK]]&gt;100000,"Media", "Baja"))</f>
        <v>Alta</v>
      </c>
      <c r="N2314" s="18" t="s">
        <v>2362</v>
      </c>
      <c r="O2314" s="3" t="s">
        <v>36</v>
      </c>
      <c r="P2314" s="2">
        <f>IF(DatosLimpios[[#This Row],[Number of Affected Users]]="six hundred",600,VALUE(DatosLimpios[[#This Row],[Number of Affected Users]]))</f>
        <v>163062</v>
      </c>
      <c r="Q2314" s="2">
        <f>IF(DatosLimpios[[#This Row],[Number of Affected Users]]="six hundred",600,VALUE(DatosLimpios[[#This Row],[Number of Affected Users]]))</f>
        <v>163062</v>
      </c>
      <c r="R2314" s="11">
        <f>DatosLimpios[[#This Row],[Perdida economica UNK]] /DatosLimpios[[#This Row],[Nº de Usuarios Afectados]]</f>
        <v>30.509867412395284</v>
      </c>
      <c r="S2314" s="11" t="str">
        <f>IF(DatosLimpios[[#This Row],[Perdida $ por Usuario]]&gt;100, "Grave",IF(DatosLimpios[[#This Row],[Perdida $ por Usuario]]&gt;40, "Moderada","Leve"))</f>
        <v>Leve</v>
      </c>
      <c r="T2314" s="1" t="str">
        <f t="shared" si="36"/>
        <v>Unknown</v>
      </c>
      <c r="U2314" s="3" t="s">
        <v>15</v>
      </c>
      <c r="V2314" s="3" t="s">
        <v>31</v>
      </c>
      <c r="W2314" s="2">
        <v>43</v>
      </c>
      <c r="X2314" s="2" t="str">
        <f>IF(DatosLimpios[[#This Row],[Incident Resolution Time (in Hours)]]&gt;50,"Tardia",IF(DatosLimpios[[#This Row],[Incident Resolution Time (in Hours)]]&gt;20,"Media","Rapida" ))</f>
        <v>Media</v>
      </c>
    </row>
    <row r="2315" spans="1:24" x14ac:dyDescent="0.25">
      <c r="A2315" s="2">
        <v>2329</v>
      </c>
      <c r="B2315" s="3" t="s">
        <v>58</v>
      </c>
      <c r="C23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315" s="1" t="str">
        <f>IFERROR(VLOOKUP(DatosLimpios[[#This Row],[Paises]], TablaRegiones[],2,FALSE), "Otra")</f>
        <v>Oceanía</v>
      </c>
      <c r="E2315" s="2">
        <v>2017</v>
      </c>
      <c r="F2315" s="3" t="s">
        <v>63</v>
      </c>
      <c r="G2315" s="2">
        <f xml:space="preserve"> 2025 -DatosLimpios[[#This Row],[Year]]</f>
        <v>8</v>
      </c>
      <c r="H2315" s="1" t="str">
        <f>IF(TRIM(DatosLimpios[[#This Row],[Attack Type]])="","Unknown",PROPER(TRIM(LOWER(DatosLimpios[[#This Row],[Attack Type]]))))</f>
        <v>Malware</v>
      </c>
      <c r="I2315" s="3" t="s">
        <v>46</v>
      </c>
      <c r="J231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15" s="11">
        <v>2576</v>
      </c>
      <c r="L2315" s="11">
        <f>IF(DatosLimpios[[#This Row],[Financial Loss (in Million $) ]]="",0,ABS(DatosLimpios[[#This Row],[Financial Loss (in Million $) ]]))*1000</f>
        <v>2576000</v>
      </c>
      <c r="M2315" s="11" t="str">
        <f>IF(DatosLimpios[[#This Row],[Perdida economica UNK]]&gt;4000000,"Alta", IF(DatosLimpios[[#This Row],[Perdida economica UNK]]&gt;100000,"Media", "Baja"))</f>
        <v>Media</v>
      </c>
      <c r="N2315" s="18" t="s">
        <v>2363</v>
      </c>
      <c r="O2315" s="3" t="s">
        <v>36</v>
      </c>
      <c r="P2315" s="2">
        <f>IF(DatosLimpios[[#This Row],[Number of Affected Users]]="six hundred",600,VALUE(DatosLimpios[[#This Row],[Number of Affected Users]]))</f>
        <v>801821</v>
      </c>
      <c r="Q2315" s="2">
        <f>IF(DatosLimpios[[#This Row],[Number of Affected Users]]="six hundred",600,VALUE(DatosLimpios[[#This Row],[Number of Affected Users]]))</f>
        <v>801821</v>
      </c>
      <c r="R2315" s="11">
        <f>DatosLimpios[[#This Row],[Perdida economica UNK]] /DatosLimpios[[#This Row],[Nº de Usuarios Afectados]]</f>
        <v>3.212687120940958</v>
      </c>
      <c r="S2315" s="11" t="str">
        <f>IF(DatosLimpios[[#This Row],[Perdida $ por Usuario]]&gt;100, "Grave",IF(DatosLimpios[[#This Row],[Perdida $ por Usuario]]&gt;40, "Moderada","Leve"))</f>
        <v>Leve</v>
      </c>
      <c r="T2315" s="1" t="str">
        <f t="shared" si="36"/>
        <v>Unknown</v>
      </c>
      <c r="U2315" s="3" t="s">
        <v>25</v>
      </c>
      <c r="V2315" s="3" t="s">
        <v>31</v>
      </c>
      <c r="W2315" s="2">
        <v>18</v>
      </c>
      <c r="X2315" s="2" t="str">
        <f>IF(DatosLimpios[[#This Row],[Incident Resolution Time (in Hours)]]&gt;50,"Tardia",IF(DatosLimpios[[#This Row],[Incident Resolution Time (in Hours)]]&gt;20,"Media","Rapida" ))</f>
        <v>Rapida</v>
      </c>
    </row>
    <row r="2316" spans="1:24" x14ac:dyDescent="0.25">
      <c r="A2316" s="2">
        <v>2330</v>
      </c>
      <c r="B2316" s="3" t="s">
        <v>10</v>
      </c>
      <c r="C23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16" s="1" t="str">
        <f>IFERROR(VLOOKUP(DatosLimpios[[#This Row],[Paises]], TablaRegiones[],2,FALSE), "Otra")</f>
        <v>Asia</v>
      </c>
      <c r="E2316" s="2">
        <v>2016</v>
      </c>
      <c r="F2316" s="3" t="s">
        <v>17</v>
      </c>
      <c r="G2316" s="2">
        <f xml:space="preserve"> 2025 -DatosLimpios[[#This Row],[Year]]</f>
        <v>9</v>
      </c>
      <c r="H2316" s="1" t="str">
        <f>IF(TRIM(DatosLimpios[[#This Row],[Attack Type]])="","Unknown",PROPER(TRIM(LOWER(DatosLimpios[[#This Row],[Attack Type]]))))</f>
        <v>Ransomware</v>
      </c>
      <c r="I2316" s="3" t="s">
        <v>69</v>
      </c>
      <c r="J231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16" s="11">
        <v>7225</v>
      </c>
      <c r="L2316" s="11">
        <f>IF(DatosLimpios[[#This Row],[Financial Loss (in Million $) ]]="",0,ABS(DatosLimpios[[#This Row],[Financial Loss (in Million $) ]]))*1000</f>
        <v>7225000</v>
      </c>
      <c r="M2316" s="11" t="str">
        <f>IF(DatosLimpios[[#This Row],[Perdida economica UNK]]&gt;4000000,"Alta", IF(DatosLimpios[[#This Row],[Perdida economica UNK]]&gt;100000,"Media", "Baja"))</f>
        <v>Alta</v>
      </c>
      <c r="N2316" s="18" t="s">
        <v>2364</v>
      </c>
      <c r="O2316" s="3" t="s">
        <v>36</v>
      </c>
      <c r="P2316" s="2">
        <f>IF(DatosLimpios[[#This Row],[Number of Affected Users]]="six hundred",600,VALUE(DatosLimpios[[#This Row],[Number of Affected Users]]))</f>
        <v>860664</v>
      </c>
      <c r="Q2316" s="2">
        <f>IF(DatosLimpios[[#This Row],[Number of Affected Users]]="six hundred",600,VALUE(DatosLimpios[[#This Row],[Number of Affected Users]]))</f>
        <v>860664</v>
      </c>
      <c r="R2316" s="11">
        <f>DatosLimpios[[#This Row],[Perdida economica UNK]] /DatosLimpios[[#This Row],[Nº de Usuarios Afectados]]</f>
        <v>8.3946813158212734</v>
      </c>
      <c r="S2316" s="11" t="str">
        <f>IF(DatosLimpios[[#This Row],[Perdida $ por Usuario]]&gt;100, "Grave",IF(DatosLimpios[[#This Row],[Perdida $ por Usuario]]&gt;40, "Moderada","Leve"))</f>
        <v>Leve</v>
      </c>
      <c r="T2316" s="1" t="str">
        <f t="shared" si="36"/>
        <v>Unknown</v>
      </c>
      <c r="U2316" s="3" t="s">
        <v>52</v>
      </c>
      <c r="V2316" s="3" t="s">
        <v>49</v>
      </c>
      <c r="W2316" s="2">
        <v>10</v>
      </c>
      <c r="X2316" s="2" t="str">
        <f>IF(DatosLimpios[[#This Row],[Incident Resolution Time (in Hours)]]&gt;50,"Tardia",IF(DatosLimpios[[#This Row],[Incident Resolution Time (in Hours)]]&gt;20,"Media","Rapida" ))</f>
        <v>Rapida</v>
      </c>
    </row>
    <row r="2317" spans="1:24" x14ac:dyDescent="0.25">
      <c r="A2317" s="2">
        <v>2331</v>
      </c>
      <c r="B2317" s="3" t="s">
        <v>71</v>
      </c>
      <c r="C23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17" s="1" t="str">
        <f>IFERROR(VLOOKUP(DatosLimpios[[#This Row],[Paises]], TablaRegiones[],2,FALSE), "Otra")</f>
        <v>Asia</v>
      </c>
      <c r="E2317" s="2">
        <v>2018</v>
      </c>
      <c r="F2317" s="3" t="s">
        <v>22</v>
      </c>
      <c r="G2317" s="2">
        <f xml:space="preserve"> 2025 -DatosLimpios[[#This Row],[Year]]</f>
        <v>7</v>
      </c>
      <c r="H2317" s="1" t="str">
        <f>IF(TRIM(DatosLimpios[[#This Row],[Attack Type]])="","Unknown",PROPER(TRIM(LOWER(DatosLimpios[[#This Row],[Attack Type]]))))</f>
        <v>Man-In-The-Middle</v>
      </c>
      <c r="I2317" s="3" t="s">
        <v>12</v>
      </c>
      <c r="J231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17" s="11">
        <v>2085</v>
      </c>
      <c r="L2317" s="11">
        <f>IF(DatosLimpios[[#This Row],[Financial Loss (in Million $) ]]="",0,ABS(DatosLimpios[[#This Row],[Financial Loss (in Million $) ]]))*1000</f>
        <v>2085000</v>
      </c>
      <c r="M2317" s="11" t="str">
        <f>IF(DatosLimpios[[#This Row],[Perdida economica UNK]]&gt;4000000,"Alta", IF(DatosLimpios[[#This Row],[Perdida economica UNK]]&gt;100000,"Media", "Baja"))</f>
        <v>Media</v>
      </c>
      <c r="N2317" s="18" t="s">
        <v>2365</v>
      </c>
      <c r="O2317" s="3" t="s">
        <v>33</v>
      </c>
      <c r="P2317" s="2">
        <f>IF(DatosLimpios[[#This Row],[Number of Affected Users]]="six hundred",600,VALUE(DatosLimpios[[#This Row],[Number of Affected Users]]))</f>
        <v>511823</v>
      </c>
      <c r="Q2317" s="2">
        <f>IF(DatosLimpios[[#This Row],[Number of Affected Users]]="six hundred",600,VALUE(DatosLimpios[[#This Row],[Number of Affected Users]]))</f>
        <v>511823</v>
      </c>
      <c r="R2317" s="11">
        <f>DatosLimpios[[#This Row],[Perdida economica UNK]] /DatosLimpios[[#This Row],[Nº de Usuarios Afectados]]</f>
        <v>4.0736739067998116</v>
      </c>
      <c r="S2317" s="11" t="str">
        <f>IF(DatosLimpios[[#This Row],[Perdida $ por Usuario]]&gt;100, "Grave",IF(DatosLimpios[[#This Row],[Perdida $ por Usuario]]&gt;40, "Moderada","Leve"))</f>
        <v>Leve</v>
      </c>
      <c r="T2317" s="1" t="str">
        <f t="shared" si="36"/>
        <v>Insider</v>
      </c>
      <c r="U2317" s="3" t="s">
        <v>52</v>
      </c>
      <c r="V2317" s="3" t="s">
        <v>31</v>
      </c>
      <c r="W2317" s="2">
        <v>43</v>
      </c>
      <c r="X2317" s="2" t="str">
        <f>IF(DatosLimpios[[#This Row],[Incident Resolution Time (in Hours)]]&gt;50,"Tardia",IF(DatosLimpios[[#This Row],[Incident Resolution Time (in Hours)]]&gt;20,"Media","Rapida" ))</f>
        <v>Media</v>
      </c>
    </row>
    <row r="2318" spans="1:24" x14ac:dyDescent="0.25">
      <c r="A2318" s="2">
        <v>2332</v>
      </c>
      <c r="B2318" s="3" t="s">
        <v>32</v>
      </c>
      <c r="C23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318" s="1" t="str">
        <f>IFERROR(VLOOKUP(DatosLimpios[[#This Row],[Paises]], TablaRegiones[],2,FALSE), "Otra")</f>
        <v>Europa</v>
      </c>
      <c r="E2318" s="2">
        <v>2024</v>
      </c>
      <c r="F2318" s="3" t="s">
        <v>22</v>
      </c>
      <c r="G2318" s="2">
        <f xml:space="preserve"> 2025 -DatosLimpios[[#This Row],[Year]]</f>
        <v>1</v>
      </c>
      <c r="H2318" s="1" t="str">
        <f>IF(TRIM(DatosLimpios[[#This Row],[Attack Type]])="","Unknown",PROPER(TRIM(LOWER(DatosLimpios[[#This Row],[Attack Type]]))))</f>
        <v>Man-In-The-Middle</v>
      </c>
      <c r="I2318" s="3" t="s">
        <v>23</v>
      </c>
      <c r="J231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18" s="11">
        <v>9313</v>
      </c>
      <c r="L2318" s="11">
        <f>IF(DatosLimpios[[#This Row],[Financial Loss (in Million $) ]]="",0,ABS(DatosLimpios[[#This Row],[Financial Loss (in Million $) ]]))*1000</f>
        <v>9313000</v>
      </c>
      <c r="M2318" s="11" t="str">
        <f>IF(DatosLimpios[[#This Row],[Perdida economica UNK]]&gt;4000000,"Alta", IF(DatosLimpios[[#This Row],[Perdida economica UNK]]&gt;100000,"Media", "Baja"))</f>
        <v>Alta</v>
      </c>
      <c r="N2318" s="18" t="s">
        <v>2366</v>
      </c>
      <c r="O2318" s="3" t="s">
        <v>36</v>
      </c>
      <c r="P2318" s="2">
        <f>IF(DatosLimpios[[#This Row],[Number of Affected Users]]="six hundred",600,VALUE(DatosLimpios[[#This Row],[Number of Affected Users]]))</f>
        <v>952299</v>
      </c>
      <c r="Q2318" s="2">
        <f>IF(DatosLimpios[[#This Row],[Number of Affected Users]]="six hundred",600,VALUE(DatosLimpios[[#This Row],[Number of Affected Users]]))</f>
        <v>952299</v>
      </c>
      <c r="R2318" s="11">
        <f>DatosLimpios[[#This Row],[Perdida economica UNK]] /DatosLimpios[[#This Row],[Nº de Usuarios Afectados]]</f>
        <v>9.7794915252457475</v>
      </c>
      <c r="S2318" s="11" t="str">
        <f>IF(DatosLimpios[[#This Row],[Perdida $ por Usuario]]&gt;100, "Grave",IF(DatosLimpios[[#This Row],[Perdida $ por Usuario]]&gt;40, "Moderada","Leve"))</f>
        <v>Leve</v>
      </c>
      <c r="T2318" s="1" t="str">
        <f t="shared" si="36"/>
        <v>Unknown</v>
      </c>
      <c r="U2318" s="3" t="s">
        <v>25</v>
      </c>
      <c r="V2318" s="3" t="s">
        <v>16</v>
      </c>
      <c r="W2318" s="2">
        <v>33</v>
      </c>
      <c r="X2318" s="2" t="str">
        <f>IF(DatosLimpios[[#This Row],[Incident Resolution Time (in Hours)]]&gt;50,"Tardia",IF(DatosLimpios[[#This Row],[Incident Resolution Time (in Hours)]]&gt;20,"Media","Rapida" ))</f>
        <v>Media</v>
      </c>
    </row>
    <row r="2319" spans="1:24" x14ac:dyDescent="0.25">
      <c r="A2319" s="2">
        <v>2333</v>
      </c>
      <c r="B2319" s="3" t="s">
        <v>45</v>
      </c>
      <c r="C23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19" s="1" t="str">
        <f>IFERROR(VLOOKUP(DatosLimpios[[#This Row],[Paises]], TablaRegiones[],2,FALSE), "Otra")</f>
        <v>Asia</v>
      </c>
      <c r="E2319" s="2">
        <v>2018</v>
      </c>
      <c r="F2319" s="3" t="s">
        <v>50</v>
      </c>
      <c r="G2319" s="2">
        <f xml:space="preserve"> 2025 -DatosLimpios[[#This Row],[Year]]</f>
        <v>7</v>
      </c>
      <c r="H2319" s="1" t="str">
        <f>IF(TRIM(DatosLimpios[[#This Row],[Attack Type]])="","Unknown",PROPER(TRIM(LOWER(DatosLimpios[[#This Row],[Attack Type]]))))</f>
        <v>Phishing</v>
      </c>
      <c r="I2319" s="3" t="s">
        <v>12</v>
      </c>
      <c r="J231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19" s="11">
        <v>527</v>
      </c>
      <c r="L2319" s="11">
        <f>IF(DatosLimpios[[#This Row],[Financial Loss (in Million $) ]]="",0,ABS(DatosLimpios[[#This Row],[Financial Loss (in Million $) ]]))*1000</f>
        <v>527000</v>
      </c>
      <c r="M2319" s="11" t="str">
        <f>IF(DatosLimpios[[#This Row],[Perdida economica UNK]]&gt;4000000,"Alta", IF(DatosLimpios[[#This Row],[Perdida economica UNK]]&gt;100000,"Media", "Baja"))</f>
        <v>Media</v>
      </c>
      <c r="N2319" s="18" t="s">
        <v>2367</v>
      </c>
      <c r="O2319" s="3" t="s">
        <v>36</v>
      </c>
      <c r="P2319" s="2">
        <f>IF(DatosLimpios[[#This Row],[Number of Affected Users]]="six hundred",600,VALUE(DatosLimpios[[#This Row],[Number of Affected Users]]))</f>
        <v>982450</v>
      </c>
      <c r="Q2319" s="2">
        <f>IF(DatosLimpios[[#This Row],[Number of Affected Users]]="six hundred",600,VALUE(DatosLimpios[[#This Row],[Number of Affected Users]]))</f>
        <v>982450</v>
      </c>
      <c r="R2319" s="11">
        <f>DatosLimpios[[#This Row],[Perdida economica UNK]] /DatosLimpios[[#This Row],[Nº de Usuarios Afectados]]</f>
        <v>0.53641406687363224</v>
      </c>
      <c r="S2319" s="11" t="str">
        <f>IF(DatosLimpios[[#This Row],[Perdida $ por Usuario]]&gt;100, "Grave",IF(DatosLimpios[[#This Row],[Perdida $ por Usuario]]&gt;40, "Moderada","Leve"))</f>
        <v>Leve</v>
      </c>
      <c r="T2319" s="1" t="str">
        <f t="shared" si="36"/>
        <v>Unknown</v>
      </c>
      <c r="U2319" s="3" t="s">
        <v>25</v>
      </c>
      <c r="V2319" s="3" t="s">
        <v>49</v>
      </c>
      <c r="W2319" s="2">
        <v>32</v>
      </c>
      <c r="X2319" s="2" t="str">
        <f>IF(DatosLimpios[[#This Row],[Incident Resolution Time (in Hours)]]&gt;50,"Tardia",IF(DatosLimpios[[#This Row],[Incident Resolution Time (in Hours)]]&gt;20,"Media","Rapida" ))</f>
        <v>Media</v>
      </c>
    </row>
    <row r="2320" spans="1:24" x14ac:dyDescent="0.25">
      <c r="A2320" s="2">
        <v>2334</v>
      </c>
      <c r="B2320" s="3" t="s">
        <v>58</v>
      </c>
      <c r="C23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320" s="1" t="str">
        <f>IFERROR(VLOOKUP(DatosLimpios[[#This Row],[Paises]], TablaRegiones[],2,FALSE), "Otra")</f>
        <v>Oceanía</v>
      </c>
      <c r="E2320" s="2">
        <v>2024</v>
      </c>
      <c r="F2320" s="3" t="s">
        <v>39</v>
      </c>
      <c r="G2320" s="2">
        <f xml:space="preserve"> 2025 -DatosLimpios[[#This Row],[Year]]</f>
        <v>1</v>
      </c>
      <c r="H2320" s="1" t="str">
        <f>IF(TRIM(DatosLimpios[[#This Row],[Attack Type]])="","Unknown",PROPER(TRIM(LOWER(DatosLimpios[[#This Row],[Attack Type]]))))</f>
        <v>Ddos</v>
      </c>
      <c r="I2320" s="3" t="s">
        <v>18</v>
      </c>
      <c r="J232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320" s="11">
        <v>2816</v>
      </c>
      <c r="L2320" s="11">
        <f>IF(DatosLimpios[[#This Row],[Financial Loss (in Million $) ]]="",0,ABS(DatosLimpios[[#This Row],[Financial Loss (in Million $) ]]))*1000</f>
        <v>2816000</v>
      </c>
      <c r="M2320" s="11" t="str">
        <f>IF(DatosLimpios[[#This Row],[Perdida economica UNK]]&gt;4000000,"Alta", IF(DatosLimpios[[#This Row],[Perdida economica UNK]]&gt;100000,"Media", "Baja"))</f>
        <v>Media</v>
      </c>
      <c r="N2320" s="18" t="s">
        <v>2368</v>
      </c>
      <c r="O2320" s="3" t="s">
        <v>36</v>
      </c>
      <c r="P2320" s="2">
        <f>IF(DatosLimpios[[#This Row],[Number of Affected Users]]="six hundred",600,VALUE(DatosLimpios[[#This Row],[Number of Affected Users]]))</f>
        <v>411083</v>
      </c>
      <c r="Q2320" s="2">
        <f>IF(DatosLimpios[[#This Row],[Number of Affected Users]]="six hundred",600,VALUE(DatosLimpios[[#This Row],[Number of Affected Users]]))</f>
        <v>411083</v>
      </c>
      <c r="R2320" s="11">
        <f>DatosLimpios[[#This Row],[Perdida economica UNK]] /DatosLimpios[[#This Row],[Nº de Usuarios Afectados]]</f>
        <v>6.8501981351697836</v>
      </c>
      <c r="S2320" s="11" t="str">
        <f>IF(DatosLimpios[[#This Row],[Perdida $ por Usuario]]&gt;100, "Grave",IF(DatosLimpios[[#This Row],[Perdida $ por Usuario]]&gt;40, "Moderada","Leve"))</f>
        <v>Leve</v>
      </c>
      <c r="T2320" s="1" t="str">
        <f t="shared" si="36"/>
        <v>Unknown</v>
      </c>
      <c r="U2320" s="3" t="s">
        <v>25</v>
      </c>
      <c r="V2320" s="3" t="s">
        <v>49</v>
      </c>
      <c r="W2320" s="2">
        <v>30</v>
      </c>
      <c r="X2320" s="2" t="str">
        <f>IF(DatosLimpios[[#This Row],[Incident Resolution Time (in Hours)]]&gt;50,"Tardia",IF(DatosLimpios[[#This Row],[Incident Resolution Time (in Hours)]]&gt;20,"Media","Rapida" ))</f>
        <v>Media</v>
      </c>
    </row>
    <row r="2321" spans="1:24" x14ac:dyDescent="0.25">
      <c r="A2321" s="2">
        <v>2335</v>
      </c>
      <c r="B2321" s="3" t="s">
        <v>87</v>
      </c>
      <c r="C23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321" s="1" t="str">
        <f>IFERROR(VLOOKUP(DatosLimpios[[#This Row],[Paises]], TablaRegiones[],2,FALSE), "Otra")</f>
        <v>América</v>
      </c>
      <c r="E2321" s="2">
        <v>2019</v>
      </c>
      <c r="F2321" s="3" t="s">
        <v>22</v>
      </c>
      <c r="G2321" s="2">
        <f xml:space="preserve"> 2025 -DatosLimpios[[#This Row],[Year]]</f>
        <v>6</v>
      </c>
      <c r="H2321" s="1" t="str">
        <f>IF(TRIM(DatosLimpios[[#This Row],[Attack Type]])="","Unknown",PROPER(TRIM(LOWER(DatosLimpios[[#This Row],[Attack Type]]))))</f>
        <v>Man-In-The-Middle</v>
      </c>
      <c r="I2321" s="3" t="s">
        <v>69</v>
      </c>
      <c r="J232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21" s="11">
        <v>1759</v>
      </c>
      <c r="L2321" s="11">
        <f>IF(DatosLimpios[[#This Row],[Financial Loss (in Million $) ]]="",0,ABS(DatosLimpios[[#This Row],[Financial Loss (in Million $) ]]))*1000</f>
        <v>1759000</v>
      </c>
      <c r="M2321" s="11" t="str">
        <f>IF(DatosLimpios[[#This Row],[Perdida economica UNK]]&gt;4000000,"Alta", IF(DatosLimpios[[#This Row],[Perdida economica UNK]]&gt;100000,"Media", "Baja"))</f>
        <v>Media</v>
      </c>
      <c r="N2321" s="18" t="s">
        <v>2369</v>
      </c>
      <c r="O2321" s="3" t="s">
        <v>33</v>
      </c>
      <c r="P2321" s="2">
        <f>IF(DatosLimpios[[#This Row],[Number of Affected Users]]="six hundred",600,VALUE(DatosLimpios[[#This Row],[Number of Affected Users]]))</f>
        <v>43140</v>
      </c>
      <c r="Q2321" s="2">
        <f>IF(DatosLimpios[[#This Row],[Number of Affected Users]]="six hundred",600,VALUE(DatosLimpios[[#This Row],[Number of Affected Users]]))</f>
        <v>43140</v>
      </c>
      <c r="R2321" s="11">
        <f>DatosLimpios[[#This Row],[Perdida economica UNK]] /DatosLimpios[[#This Row],[Nº de Usuarios Afectados]]</f>
        <v>40.774223458507187</v>
      </c>
      <c r="S2321" s="11" t="str">
        <f>IF(DatosLimpios[[#This Row],[Perdida $ por Usuario]]&gt;100, "Grave",IF(DatosLimpios[[#This Row],[Perdida $ por Usuario]]&gt;40, "Moderada","Leve"))</f>
        <v>Moderada</v>
      </c>
      <c r="T2321" s="1" t="str">
        <f t="shared" si="36"/>
        <v>Insider</v>
      </c>
      <c r="U2321" s="3" t="s">
        <v>34</v>
      </c>
      <c r="V2321" s="3" t="s">
        <v>31</v>
      </c>
      <c r="W2321" s="2">
        <v>28</v>
      </c>
      <c r="X2321" s="2" t="str">
        <f>IF(DatosLimpios[[#This Row],[Incident Resolution Time (in Hours)]]&gt;50,"Tardia",IF(DatosLimpios[[#This Row],[Incident Resolution Time (in Hours)]]&gt;20,"Media","Rapida" ))</f>
        <v>Media</v>
      </c>
    </row>
    <row r="2322" spans="1:24" x14ac:dyDescent="0.25">
      <c r="A2322" s="2">
        <v>2336</v>
      </c>
      <c r="B2322" s="3" t="s">
        <v>26</v>
      </c>
      <c r="C23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322" s="1" t="str">
        <f>IFERROR(VLOOKUP(DatosLimpios[[#This Row],[Paises]], TablaRegiones[],2,FALSE), "Otra")</f>
        <v>Europa</v>
      </c>
      <c r="E2322" s="2">
        <v>2018</v>
      </c>
      <c r="F2322" s="3" t="s">
        <v>63</v>
      </c>
      <c r="G2322" s="2">
        <f xml:space="preserve"> 2025 -DatosLimpios[[#This Row],[Year]]</f>
        <v>7</v>
      </c>
      <c r="H2322" s="1" t="str">
        <f>IF(TRIM(DatosLimpios[[#This Row],[Attack Type]])="","Unknown",PROPER(TRIM(LOWER(DatosLimpios[[#This Row],[Attack Type]]))))</f>
        <v>Malware</v>
      </c>
      <c r="I2322" s="3" t="s">
        <v>12</v>
      </c>
      <c r="J232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22" s="11">
        <v>5159</v>
      </c>
      <c r="L2322" s="11">
        <f>IF(DatosLimpios[[#This Row],[Financial Loss (in Million $) ]]="",0,ABS(DatosLimpios[[#This Row],[Financial Loss (in Million $) ]]))*1000</f>
        <v>5159000</v>
      </c>
      <c r="M2322" s="11" t="str">
        <f>IF(DatosLimpios[[#This Row],[Perdida economica UNK]]&gt;4000000,"Alta", IF(DatosLimpios[[#This Row],[Perdida economica UNK]]&gt;100000,"Media", "Baja"))</f>
        <v>Alta</v>
      </c>
      <c r="N2322" s="18" t="s">
        <v>2370</v>
      </c>
      <c r="O2322" s="3" t="s">
        <v>29</v>
      </c>
      <c r="P2322" s="2">
        <f>IF(DatosLimpios[[#This Row],[Number of Affected Users]]="six hundred",600,VALUE(DatosLimpios[[#This Row],[Number of Affected Users]]))</f>
        <v>935465</v>
      </c>
      <c r="Q2322" s="2">
        <f>IF(DatosLimpios[[#This Row],[Number of Affected Users]]="six hundred",600,VALUE(DatosLimpios[[#This Row],[Number of Affected Users]]))</f>
        <v>935465</v>
      </c>
      <c r="R2322" s="11">
        <f>DatosLimpios[[#This Row],[Perdida economica UNK]] /DatosLimpios[[#This Row],[Nº de Usuarios Afectados]]</f>
        <v>5.5149043523809018</v>
      </c>
      <c r="S2322" s="11" t="str">
        <f>IF(DatosLimpios[[#This Row],[Perdida $ por Usuario]]&gt;100, "Grave",IF(DatosLimpios[[#This Row],[Perdida $ por Usuario]]&gt;40, "Moderada","Leve"))</f>
        <v>Leve</v>
      </c>
      <c r="T2322" s="1" t="str">
        <f t="shared" si="36"/>
        <v>Nation-state</v>
      </c>
      <c r="U2322" s="3" t="s">
        <v>25</v>
      </c>
      <c r="V2322" s="3" t="s">
        <v>31</v>
      </c>
      <c r="W2322" s="2">
        <v>28</v>
      </c>
      <c r="X2322" s="2" t="str">
        <f>IF(DatosLimpios[[#This Row],[Incident Resolution Time (in Hours)]]&gt;50,"Tardia",IF(DatosLimpios[[#This Row],[Incident Resolution Time (in Hours)]]&gt;20,"Media","Rapida" ))</f>
        <v>Media</v>
      </c>
    </row>
    <row r="2323" spans="1:24" x14ac:dyDescent="0.25">
      <c r="A2323" s="2">
        <v>2337</v>
      </c>
      <c r="B2323" s="3" t="s">
        <v>32</v>
      </c>
      <c r="C23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323" s="1" t="str">
        <f>IFERROR(VLOOKUP(DatosLimpios[[#This Row],[Paises]], TablaRegiones[],2,FALSE), "Otra")</f>
        <v>Europa</v>
      </c>
      <c r="E2323" s="2">
        <v>2018</v>
      </c>
      <c r="F2323" s="3" t="s">
        <v>39</v>
      </c>
      <c r="G2323" s="2">
        <f xml:space="preserve"> 2025 -DatosLimpios[[#This Row],[Year]]</f>
        <v>7</v>
      </c>
      <c r="H2323" s="1" t="str">
        <f>IF(TRIM(DatosLimpios[[#This Row],[Attack Type]])="","Unknown",PROPER(TRIM(LOWER(DatosLimpios[[#This Row],[Attack Type]]))))</f>
        <v>Ddos</v>
      </c>
      <c r="I2323" s="3" t="s">
        <v>46</v>
      </c>
      <c r="J232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23" s="11">
        <v>8134</v>
      </c>
      <c r="L2323" s="11">
        <f>IF(DatosLimpios[[#This Row],[Financial Loss (in Million $) ]]="",0,ABS(DatosLimpios[[#This Row],[Financial Loss (in Million $) ]]))*1000</f>
        <v>8134000</v>
      </c>
      <c r="M2323" s="11" t="str">
        <f>IF(DatosLimpios[[#This Row],[Perdida economica UNK]]&gt;4000000,"Alta", IF(DatosLimpios[[#This Row],[Perdida economica UNK]]&gt;100000,"Media", "Baja"))</f>
        <v>Alta</v>
      </c>
      <c r="N2323" s="18" t="s">
        <v>2371</v>
      </c>
      <c r="O2323" s="3" t="s">
        <v>33</v>
      </c>
      <c r="P2323" s="2">
        <f>IF(DatosLimpios[[#This Row],[Number of Affected Users]]="six hundred",600,VALUE(DatosLimpios[[#This Row],[Number of Affected Users]]))</f>
        <v>52799</v>
      </c>
      <c r="Q2323" s="2">
        <f>IF(DatosLimpios[[#This Row],[Number of Affected Users]]="six hundred",600,VALUE(DatosLimpios[[#This Row],[Number of Affected Users]]))</f>
        <v>52799</v>
      </c>
      <c r="R2323" s="11">
        <f>DatosLimpios[[#This Row],[Perdida economica UNK]] /DatosLimpios[[#This Row],[Nº de Usuarios Afectados]]</f>
        <v>154.05594802931873</v>
      </c>
      <c r="S2323" s="11" t="str">
        <f>IF(DatosLimpios[[#This Row],[Perdida $ por Usuario]]&gt;100, "Grave",IF(DatosLimpios[[#This Row],[Perdida $ por Usuario]]&gt;40, "Moderada","Leve"))</f>
        <v>Grave</v>
      </c>
      <c r="T2323" s="1" t="str">
        <f t="shared" si="36"/>
        <v>Insider</v>
      </c>
      <c r="U2323" s="3" t="s">
        <v>52</v>
      </c>
      <c r="V2323" s="3" t="s">
        <v>31</v>
      </c>
      <c r="W2323" s="2">
        <v>38</v>
      </c>
      <c r="X2323" s="2" t="str">
        <f>IF(DatosLimpios[[#This Row],[Incident Resolution Time (in Hours)]]&gt;50,"Tardia",IF(DatosLimpios[[#This Row],[Incident Resolution Time (in Hours)]]&gt;20,"Media","Rapida" ))</f>
        <v>Media</v>
      </c>
    </row>
    <row r="2324" spans="1:24" x14ac:dyDescent="0.25">
      <c r="A2324" s="2">
        <v>2338</v>
      </c>
      <c r="B2324" s="3" t="s">
        <v>10</v>
      </c>
      <c r="C23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24" s="1" t="str">
        <f>IFERROR(VLOOKUP(DatosLimpios[[#This Row],[Paises]], TablaRegiones[],2,FALSE), "Otra")</f>
        <v>Asia</v>
      </c>
      <c r="E2324" s="2">
        <v>2020</v>
      </c>
      <c r="F2324" s="3" t="s">
        <v>42</v>
      </c>
      <c r="G2324" s="2">
        <f xml:space="preserve"> 2025 -DatosLimpios[[#This Row],[Year]]</f>
        <v>5</v>
      </c>
      <c r="H2324" s="1" t="str">
        <f>IF(TRIM(DatosLimpios[[#This Row],[Attack Type]])="","Unknown",PROPER(TRIM(LOWER(DatosLimpios[[#This Row],[Attack Type]]))))</f>
        <v>Sql Injection</v>
      </c>
      <c r="I2324" s="3" t="s">
        <v>27</v>
      </c>
      <c r="J232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24" s="11">
        <v>7002</v>
      </c>
      <c r="L2324" s="11">
        <f>IF(DatosLimpios[[#This Row],[Financial Loss (in Million $) ]]="",0,ABS(DatosLimpios[[#This Row],[Financial Loss (in Million $) ]]))*1000</f>
        <v>7002000</v>
      </c>
      <c r="M2324" s="11" t="str">
        <f>IF(DatosLimpios[[#This Row],[Perdida economica UNK]]&gt;4000000,"Alta", IF(DatosLimpios[[#This Row],[Perdida economica UNK]]&gt;100000,"Media", "Baja"))</f>
        <v>Alta</v>
      </c>
      <c r="N2324" s="18" t="s">
        <v>2372</v>
      </c>
      <c r="O2324" s="3" t="s">
        <v>29</v>
      </c>
      <c r="P2324" s="2">
        <f>IF(DatosLimpios[[#This Row],[Number of Affected Users]]="six hundred",600,VALUE(DatosLimpios[[#This Row],[Number of Affected Users]]))</f>
        <v>688312</v>
      </c>
      <c r="Q2324" s="2">
        <f>IF(DatosLimpios[[#This Row],[Number of Affected Users]]="six hundred",600,VALUE(DatosLimpios[[#This Row],[Number of Affected Users]]))</f>
        <v>688312</v>
      </c>
      <c r="R2324" s="11">
        <f>DatosLimpios[[#This Row],[Perdida economica UNK]] /DatosLimpios[[#This Row],[Nº de Usuarios Afectados]]</f>
        <v>10.172712374620811</v>
      </c>
      <c r="S2324" s="11" t="str">
        <f>IF(DatosLimpios[[#This Row],[Perdida $ por Usuario]]&gt;100, "Grave",IF(DatosLimpios[[#This Row],[Perdida $ por Usuario]]&gt;40, "Moderada","Leve"))</f>
        <v>Leve</v>
      </c>
      <c r="T2324" s="1" t="str">
        <f t="shared" si="36"/>
        <v>Nation-state</v>
      </c>
      <c r="U2324" s="3" t="s">
        <v>15</v>
      </c>
      <c r="V2324" s="3" t="s">
        <v>16</v>
      </c>
      <c r="W2324" s="2">
        <v>48</v>
      </c>
      <c r="X2324" s="2" t="str">
        <f>IF(DatosLimpios[[#This Row],[Incident Resolution Time (in Hours)]]&gt;50,"Tardia",IF(DatosLimpios[[#This Row],[Incident Resolution Time (in Hours)]]&gt;20,"Media","Rapida" ))</f>
        <v>Media</v>
      </c>
    </row>
    <row r="2325" spans="1:24" x14ac:dyDescent="0.25">
      <c r="A2325" s="2">
        <v>2339</v>
      </c>
      <c r="B2325" s="3" t="s">
        <v>41</v>
      </c>
      <c r="C23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25" s="1" t="str">
        <f>IFERROR(VLOOKUP(DatosLimpios[[#This Row],[Paises]], TablaRegiones[],2,FALSE), "Otra")</f>
        <v>Europa</v>
      </c>
      <c r="E2325" s="2">
        <v>2024</v>
      </c>
      <c r="F2325" s="3" t="s">
        <v>50</v>
      </c>
      <c r="G2325" s="2">
        <f xml:space="preserve"> 2025 -DatosLimpios[[#This Row],[Year]]</f>
        <v>1</v>
      </c>
      <c r="H2325" s="1" t="str">
        <f>IF(TRIM(DatosLimpios[[#This Row],[Attack Type]])="","Unknown",PROPER(TRIM(LOWER(DatosLimpios[[#This Row],[Attack Type]]))))</f>
        <v>Phishing</v>
      </c>
      <c r="I2325" s="3" t="s">
        <v>69</v>
      </c>
      <c r="J232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25" s="11">
        <v>518</v>
      </c>
      <c r="L2325" s="11">
        <f>IF(DatosLimpios[[#This Row],[Financial Loss (in Million $) ]]="",0,ABS(DatosLimpios[[#This Row],[Financial Loss (in Million $) ]]))*1000</f>
        <v>518000</v>
      </c>
      <c r="M2325" s="11" t="str">
        <f>IF(DatosLimpios[[#This Row],[Perdida economica UNK]]&gt;4000000,"Alta", IF(DatosLimpios[[#This Row],[Perdida economica UNK]]&gt;100000,"Media", "Baja"))</f>
        <v>Media</v>
      </c>
      <c r="N2325" s="18" t="s">
        <v>2373</v>
      </c>
      <c r="O2325" s="3" t="s">
        <v>14</v>
      </c>
      <c r="P2325" s="2">
        <f>IF(DatosLimpios[[#This Row],[Number of Affected Users]]="six hundred",600,VALUE(DatosLimpios[[#This Row],[Number of Affected Users]]))</f>
        <v>219162</v>
      </c>
      <c r="Q2325" s="2">
        <f>IF(DatosLimpios[[#This Row],[Number of Affected Users]]="six hundred",600,VALUE(DatosLimpios[[#This Row],[Number of Affected Users]]))</f>
        <v>219162</v>
      </c>
      <c r="R2325" s="11">
        <f>DatosLimpios[[#This Row],[Perdida economica UNK]] /DatosLimpios[[#This Row],[Nº de Usuarios Afectados]]</f>
        <v>2.3635484253657113</v>
      </c>
      <c r="S2325" s="11" t="str">
        <f>IF(DatosLimpios[[#This Row],[Perdida $ por Usuario]]&gt;100, "Grave",IF(DatosLimpios[[#This Row],[Perdida $ por Usuario]]&gt;40, "Moderada","Leve"))</f>
        <v>Leve</v>
      </c>
      <c r="T2325" s="1" t="str">
        <f t="shared" si="36"/>
        <v>Hacker Group</v>
      </c>
      <c r="U2325" s="3" t="s">
        <v>15</v>
      </c>
      <c r="V2325" s="3" t="s">
        <v>57</v>
      </c>
      <c r="W2325" s="2">
        <v>23</v>
      </c>
      <c r="X2325" s="2" t="str">
        <f>IF(DatosLimpios[[#This Row],[Incident Resolution Time (in Hours)]]&gt;50,"Tardia",IF(DatosLimpios[[#This Row],[Incident Resolution Time (in Hours)]]&gt;20,"Media","Rapida" ))</f>
        <v>Media</v>
      </c>
    </row>
    <row r="2326" spans="1:24" x14ac:dyDescent="0.25">
      <c r="A2326" s="2">
        <v>2340</v>
      </c>
      <c r="B2326" s="3" t="s">
        <v>26</v>
      </c>
      <c r="C23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326" s="1" t="str">
        <f>IFERROR(VLOOKUP(DatosLimpios[[#This Row],[Paises]], TablaRegiones[],2,FALSE), "Otra")</f>
        <v>Europa</v>
      </c>
      <c r="E2326" s="2">
        <v>2017</v>
      </c>
      <c r="F2326" s="3" t="s">
        <v>22</v>
      </c>
      <c r="G2326" s="2">
        <f xml:space="preserve"> 2025 -DatosLimpios[[#This Row],[Year]]</f>
        <v>8</v>
      </c>
      <c r="H2326" s="1" t="str">
        <f>IF(TRIM(DatosLimpios[[#This Row],[Attack Type]])="","Unknown",PROPER(TRIM(LOWER(DatosLimpios[[#This Row],[Attack Type]]))))</f>
        <v>Man-In-The-Middle</v>
      </c>
      <c r="I2326" s="3" t="s">
        <v>27</v>
      </c>
      <c r="J232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26" s="11">
        <v>6001</v>
      </c>
      <c r="L2326" s="11">
        <f>IF(DatosLimpios[[#This Row],[Financial Loss (in Million $) ]]="",0,ABS(DatosLimpios[[#This Row],[Financial Loss (in Million $) ]]))*1000</f>
        <v>6001000</v>
      </c>
      <c r="M2326" s="11" t="str">
        <f>IF(DatosLimpios[[#This Row],[Perdida economica UNK]]&gt;4000000,"Alta", IF(DatosLimpios[[#This Row],[Perdida economica UNK]]&gt;100000,"Media", "Baja"))</f>
        <v>Alta</v>
      </c>
      <c r="N2326" s="18" t="s">
        <v>2374</v>
      </c>
      <c r="O2326" s="3" t="s">
        <v>14</v>
      </c>
      <c r="P2326" s="2">
        <f>IF(DatosLimpios[[#This Row],[Number of Affected Users]]="six hundred",600,VALUE(DatosLimpios[[#This Row],[Number of Affected Users]]))</f>
        <v>740448</v>
      </c>
      <c r="Q2326" s="2">
        <f>IF(DatosLimpios[[#This Row],[Number of Affected Users]]="six hundred",600,VALUE(DatosLimpios[[#This Row],[Number of Affected Users]]))</f>
        <v>740448</v>
      </c>
      <c r="R2326" s="11">
        <f>DatosLimpios[[#This Row],[Perdida economica UNK]] /DatosLimpios[[#This Row],[Nº de Usuarios Afectados]]</f>
        <v>8.1045529193137131</v>
      </c>
      <c r="S2326" s="11" t="str">
        <f>IF(DatosLimpios[[#This Row],[Perdida $ por Usuario]]&gt;100, "Grave",IF(DatosLimpios[[#This Row],[Perdida $ por Usuario]]&gt;40, "Moderada","Leve"))</f>
        <v>Leve</v>
      </c>
      <c r="T2326" s="1" t="str">
        <f t="shared" si="36"/>
        <v>Hacker Group</v>
      </c>
      <c r="U2326" s="3" t="s">
        <v>25</v>
      </c>
      <c r="V2326" s="3" t="s">
        <v>57</v>
      </c>
      <c r="W2326" s="2">
        <v>26</v>
      </c>
      <c r="X2326" s="2" t="str">
        <f>IF(DatosLimpios[[#This Row],[Incident Resolution Time (in Hours)]]&gt;50,"Tardia",IF(DatosLimpios[[#This Row],[Incident Resolution Time (in Hours)]]&gt;20,"Media","Rapida" ))</f>
        <v>Media</v>
      </c>
    </row>
    <row r="2327" spans="1:24" x14ac:dyDescent="0.25">
      <c r="A2327" s="2">
        <v>2341</v>
      </c>
      <c r="B2327" s="3" t="s">
        <v>41</v>
      </c>
      <c r="C23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27" s="1" t="str">
        <f>IFERROR(VLOOKUP(DatosLimpios[[#This Row],[Paises]], TablaRegiones[],2,FALSE), "Otra")</f>
        <v>Europa</v>
      </c>
      <c r="E2327" s="2">
        <v>2016</v>
      </c>
      <c r="F2327" s="3" t="s">
        <v>17</v>
      </c>
      <c r="G2327" s="2">
        <f xml:space="preserve"> 2025 -DatosLimpios[[#This Row],[Year]]</f>
        <v>9</v>
      </c>
      <c r="H2327" s="1" t="str">
        <f>IF(TRIM(DatosLimpios[[#This Row],[Attack Type]])="","Unknown",PROPER(TRIM(LOWER(DatosLimpios[[#This Row],[Attack Type]]))))</f>
        <v>Ransomware</v>
      </c>
      <c r="I2327" s="3" t="s">
        <v>46</v>
      </c>
      <c r="J232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27" s="11">
        <v>6273</v>
      </c>
      <c r="L2327" s="11">
        <f>IF(DatosLimpios[[#This Row],[Financial Loss (in Million $) ]]="",0,ABS(DatosLimpios[[#This Row],[Financial Loss (in Million $) ]]))*1000</f>
        <v>6273000</v>
      </c>
      <c r="M2327" s="11" t="str">
        <f>IF(DatosLimpios[[#This Row],[Perdida economica UNK]]&gt;4000000,"Alta", IF(DatosLimpios[[#This Row],[Perdida economica UNK]]&gt;100000,"Media", "Baja"))</f>
        <v>Alta</v>
      </c>
      <c r="N2327" s="18" t="s">
        <v>2375</v>
      </c>
      <c r="O2327" s="3" t="s">
        <v>29</v>
      </c>
      <c r="P2327" s="2">
        <f>IF(DatosLimpios[[#This Row],[Number of Affected Users]]="six hundred",600,VALUE(DatosLimpios[[#This Row],[Number of Affected Users]]))</f>
        <v>596776</v>
      </c>
      <c r="Q2327" s="2">
        <f>IF(DatosLimpios[[#This Row],[Number of Affected Users]]="six hundred",600,VALUE(DatosLimpios[[#This Row],[Number of Affected Users]]))</f>
        <v>596776</v>
      </c>
      <c r="R2327" s="11">
        <f>DatosLimpios[[#This Row],[Perdida economica UNK]] /DatosLimpios[[#This Row],[Nº de Usuarios Afectados]]</f>
        <v>10.511481694974329</v>
      </c>
      <c r="S2327" s="11" t="str">
        <f>IF(DatosLimpios[[#This Row],[Perdida $ por Usuario]]&gt;100, "Grave",IF(DatosLimpios[[#This Row],[Perdida $ por Usuario]]&gt;40, "Moderada","Leve"))</f>
        <v>Leve</v>
      </c>
      <c r="T2327" s="1" t="str">
        <f t="shared" si="36"/>
        <v>Nation-state</v>
      </c>
      <c r="U2327" s="3" t="s">
        <v>52</v>
      </c>
      <c r="V2327" s="3" t="s">
        <v>49</v>
      </c>
      <c r="W2327" s="2">
        <v>17</v>
      </c>
      <c r="X2327" s="2" t="str">
        <f>IF(DatosLimpios[[#This Row],[Incident Resolution Time (in Hours)]]&gt;50,"Tardia",IF(DatosLimpios[[#This Row],[Incident Resolution Time (in Hours)]]&gt;20,"Media","Rapida" ))</f>
        <v>Rapida</v>
      </c>
    </row>
    <row r="2328" spans="1:24" x14ac:dyDescent="0.25">
      <c r="A2328" s="2">
        <v>2342</v>
      </c>
      <c r="B2328" s="3" t="s">
        <v>58</v>
      </c>
      <c r="C23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328" s="1" t="str">
        <f>IFERROR(VLOOKUP(DatosLimpios[[#This Row],[Paises]], TablaRegiones[],2,FALSE), "Otra")</f>
        <v>Oceanía</v>
      </c>
      <c r="E2328" s="2">
        <v>2022</v>
      </c>
      <c r="F2328" s="3" t="s">
        <v>42</v>
      </c>
      <c r="G2328" s="2">
        <f xml:space="preserve"> 2025 -DatosLimpios[[#This Row],[Year]]</f>
        <v>3</v>
      </c>
      <c r="H2328" s="1" t="str">
        <f>IF(TRIM(DatosLimpios[[#This Row],[Attack Type]])="","Unknown",PROPER(TRIM(LOWER(DatosLimpios[[#This Row],[Attack Type]]))))</f>
        <v>Sql Injection</v>
      </c>
      <c r="I2328" s="3" t="s">
        <v>27</v>
      </c>
      <c r="J232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28" s="11">
        <v>562</v>
      </c>
      <c r="L2328" s="11">
        <f>IF(DatosLimpios[[#This Row],[Financial Loss (in Million $) ]]="",0,ABS(DatosLimpios[[#This Row],[Financial Loss (in Million $) ]]))*1000</f>
        <v>562000</v>
      </c>
      <c r="M2328" s="11" t="str">
        <f>IF(DatosLimpios[[#This Row],[Perdida economica UNK]]&gt;4000000,"Alta", IF(DatosLimpios[[#This Row],[Perdida economica UNK]]&gt;100000,"Media", "Baja"))</f>
        <v>Media</v>
      </c>
      <c r="N2328" s="18" t="s">
        <v>2376</v>
      </c>
      <c r="O2328" s="3" t="s">
        <v>33</v>
      </c>
      <c r="P2328" s="2">
        <f>IF(DatosLimpios[[#This Row],[Number of Affected Users]]="six hundred",600,VALUE(DatosLimpios[[#This Row],[Number of Affected Users]]))</f>
        <v>571454</v>
      </c>
      <c r="Q2328" s="2">
        <f>IF(DatosLimpios[[#This Row],[Number of Affected Users]]="six hundred",600,VALUE(DatosLimpios[[#This Row],[Number of Affected Users]]))</f>
        <v>571454</v>
      </c>
      <c r="R2328" s="11">
        <f>DatosLimpios[[#This Row],[Perdida economica UNK]] /DatosLimpios[[#This Row],[Nº de Usuarios Afectados]]</f>
        <v>0.98345623619748923</v>
      </c>
      <c r="S2328" s="11" t="str">
        <f>IF(DatosLimpios[[#This Row],[Perdida $ por Usuario]]&gt;100, "Grave",IF(DatosLimpios[[#This Row],[Perdida $ por Usuario]]&gt;40, "Moderada","Leve"))</f>
        <v>Leve</v>
      </c>
      <c r="T2328" s="1" t="str">
        <f t="shared" si="36"/>
        <v>Insider</v>
      </c>
      <c r="U2328" s="3" t="s">
        <v>25</v>
      </c>
      <c r="V2328" s="3" t="s">
        <v>16</v>
      </c>
      <c r="W2328" s="2">
        <v>42</v>
      </c>
      <c r="X2328" s="2" t="str">
        <f>IF(DatosLimpios[[#This Row],[Incident Resolution Time (in Hours)]]&gt;50,"Tardia",IF(DatosLimpios[[#This Row],[Incident Resolution Time (in Hours)]]&gt;20,"Media","Rapida" ))</f>
        <v>Media</v>
      </c>
    </row>
    <row r="2329" spans="1:24" x14ac:dyDescent="0.25">
      <c r="A2329" s="2">
        <v>2343</v>
      </c>
      <c r="B2329" s="3" t="s">
        <v>60</v>
      </c>
      <c r="C23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329" s="1" t="str">
        <f>IFERROR(VLOOKUP(DatosLimpios[[#This Row],[Paises]], TablaRegiones[],2,FALSE), "Otra")</f>
        <v>Asia</v>
      </c>
      <c r="E2329" s="2">
        <v>2020</v>
      </c>
      <c r="F2329" s="3" t="s">
        <v>39</v>
      </c>
      <c r="G2329" s="2">
        <f xml:space="preserve"> 2025 -DatosLimpios[[#This Row],[Year]]</f>
        <v>5</v>
      </c>
      <c r="H2329" s="1" t="str">
        <f>IF(TRIM(DatosLimpios[[#This Row],[Attack Type]])="","Unknown",PROPER(TRIM(LOWER(DatosLimpios[[#This Row],[Attack Type]]))))</f>
        <v>Ddos</v>
      </c>
      <c r="I2329" s="3" t="s">
        <v>69</v>
      </c>
      <c r="J232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29" s="11">
        <v>7259</v>
      </c>
      <c r="L2329" s="11">
        <f>IF(DatosLimpios[[#This Row],[Financial Loss (in Million $) ]]="",0,ABS(DatosLimpios[[#This Row],[Financial Loss (in Million $) ]]))*1000</f>
        <v>7259000</v>
      </c>
      <c r="M2329" s="11" t="str">
        <f>IF(DatosLimpios[[#This Row],[Perdida economica UNK]]&gt;4000000,"Alta", IF(DatosLimpios[[#This Row],[Perdida economica UNK]]&gt;100000,"Media", "Baja"))</f>
        <v>Alta</v>
      </c>
      <c r="N2329" s="18" t="s">
        <v>2377</v>
      </c>
      <c r="O2329" s="3" t="s">
        <v>33</v>
      </c>
      <c r="P2329" s="2">
        <f>IF(DatosLimpios[[#This Row],[Number of Affected Users]]="six hundred",600,VALUE(DatosLimpios[[#This Row],[Number of Affected Users]]))</f>
        <v>787260</v>
      </c>
      <c r="Q2329" s="2">
        <f>IF(DatosLimpios[[#This Row],[Number of Affected Users]]="six hundred",600,VALUE(DatosLimpios[[#This Row],[Number of Affected Users]]))</f>
        <v>787260</v>
      </c>
      <c r="R2329" s="11">
        <f>DatosLimpios[[#This Row],[Perdida economica UNK]] /DatosLimpios[[#This Row],[Nº de Usuarios Afectados]]</f>
        <v>9.220587861697533</v>
      </c>
      <c r="S2329" s="11" t="str">
        <f>IF(DatosLimpios[[#This Row],[Perdida $ por Usuario]]&gt;100, "Grave",IF(DatosLimpios[[#This Row],[Perdida $ por Usuario]]&gt;40, "Moderada","Leve"))</f>
        <v>Leve</v>
      </c>
      <c r="T2329" s="1" t="str">
        <f t="shared" si="36"/>
        <v>Insider</v>
      </c>
      <c r="U2329" s="3" t="s">
        <v>25</v>
      </c>
      <c r="V2329" s="3" t="s">
        <v>49</v>
      </c>
      <c r="W2329" s="2">
        <v>15</v>
      </c>
      <c r="X2329" s="2" t="str">
        <f>IF(DatosLimpios[[#This Row],[Incident Resolution Time (in Hours)]]&gt;50,"Tardia",IF(DatosLimpios[[#This Row],[Incident Resolution Time (in Hours)]]&gt;20,"Media","Rapida" ))</f>
        <v>Rapida</v>
      </c>
    </row>
    <row r="2330" spans="1:24" x14ac:dyDescent="0.25">
      <c r="A2330" s="2">
        <v>2344</v>
      </c>
      <c r="B2330" s="3" t="s">
        <v>26</v>
      </c>
      <c r="C23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330" s="1" t="str">
        <f>IFERROR(VLOOKUP(DatosLimpios[[#This Row],[Paises]], TablaRegiones[],2,FALSE), "Otra")</f>
        <v>Europa</v>
      </c>
      <c r="E2330" s="2">
        <v>2018</v>
      </c>
      <c r="F2330" s="3" t="s">
        <v>63</v>
      </c>
      <c r="G2330" s="2">
        <f xml:space="preserve"> 2025 -DatosLimpios[[#This Row],[Year]]</f>
        <v>7</v>
      </c>
      <c r="H2330" s="1" t="str">
        <f>IF(TRIM(DatosLimpios[[#This Row],[Attack Type]])="","Unknown",PROPER(TRIM(LOWER(DatosLimpios[[#This Row],[Attack Type]]))))</f>
        <v>Malware</v>
      </c>
      <c r="I2330" s="3" t="s">
        <v>47</v>
      </c>
      <c r="J233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30" s="11">
        <v>1979</v>
      </c>
      <c r="L2330" s="11">
        <f>IF(DatosLimpios[[#This Row],[Financial Loss (in Million $) ]]="",0,ABS(DatosLimpios[[#This Row],[Financial Loss (in Million $) ]]))*1000</f>
        <v>1979000</v>
      </c>
      <c r="M2330" s="11" t="str">
        <f>IF(DatosLimpios[[#This Row],[Perdida economica UNK]]&gt;4000000,"Alta", IF(DatosLimpios[[#This Row],[Perdida economica UNK]]&gt;100000,"Media", "Baja"))</f>
        <v>Media</v>
      </c>
      <c r="N2330" s="18" t="s">
        <v>2378</v>
      </c>
      <c r="O2330" s="3" t="s">
        <v>33</v>
      </c>
      <c r="P2330" s="2">
        <f>IF(DatosLimpios[[#This Row],[Number of Affected Users]]="six hundred",600,VALUE(DatosLimpios[[#This Row],[Number of Affected Users]]))</f>
        <v>805745</v>
      </c>
      <c r="Q2330" s="2">
        <f>IF(DatosLimpios[[#This Row],[Number of Affected Users]]="six hundred",600,VALUE(DatosLimpios[[#This Row],[Number of Affected Users]]))</f>
        <v>805745</v>
      </c>
      <c r="R2330" s="11">
        <f>DatosLimpios[[#This Row],[Perdida economica UNK]] /DatosLimpios[[#This Row],[Nº de Usuarios Afectados]]</f>
        <v>2.4561120453741569</v>
      </c>
      <c r="S2330" s="11" t="str">
        <f>IF(DatosLimpios[[#This Row],[Perdida $ por Usuario]]&gt;100, "Grave",IF(DatosLimpios[[#This Row],[Perdida $ por Usuario]]&gt;40, "Moderada","Leve"))</f>
        <v>Leve</v>
      </c>
      <c r="T2330" s="1" t="str">
        <f t="shared" si="36"/>
        <v>Insider</v>
      </c>
      <c r="U2330" s="3" t="s">
        <v>25</v>
      </c>
      <c r="V2330" s="3" t="s">
        <v>49</v>
      </c>
      <c r="W2330" s="2">
        <v>7</v>
      </c>
      <c r="X2330" s="2" t="str">
        <f>IF(DatosLimpios[[#This Row],[Incident Resolution Time (in Hours)]]&gt;50,"Tardia",IF(DatosLimpios[[#This Row],[Incident Resolution Time (in Hours)]]&gt;20,"Media","Rapida" ))</f>
        <v>Rapida</v>
      </c>
    </row>
    <row r="2331" spans="1:24" x14ac:dyDescent="0.25">
      <c r="A2331" s="2">
        <v>2345</v>
      </c>
      <c r="B2331" s="3" t="s">
        <v>60</v>
      </c>
      <c r="C23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331" s="1" t="str">
        <f>IFERROR(VLOOKUP(DatosLimpios[[#This Row],[Paises]], TablaRegiones[],2,FALSE), "Otra")</f>
        <v>Asia</v>
      </c>
      <c r="E2331" s="2">
        <v>2020</v>
      </c>
      <c r="F2331" s="3" t="s">
        <v>42</v>
      </c>
      <c r="G2331" s="2">
        <f xml:space="preserve"> 2025 -DatosLimpios[[#This Row],[Year]]</f>
        <v>5</v>
      </c>
      <c r="H2331" s="1" t="str">
        <f>IF(TRIM(DatosLimpios[[#This Row],[Attack Type]])="","Unknown",PROPER(TRIM(LOWER(DatosLimpios[[#This Row],[Attack Type]]))))</f>
        <v>Sql Injection</v>
      </c>
      <c r="I2331" s="3" t="s">
        <v>27</v>
      </c>
      <c r="J233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31" s="11">
        <v>3502</v>
      </c>
      <c r="L2331" s="11">
        <f>IF(DatosLimpios[[#This Row],[Financial Loss (in Million $) ]]="",0,ABS(DatosLimpios[[#This Row],[Financial Loss (in Million $) ]]))*1000</f>
        <v>3502000</v>
      </c>
      <c r="M2331" s="11" t="str">
        <f>IF(DatosLimpios[[#This Row],[Perdida economica UNK]]&gt;4000000,"Alta", IF(DatosLimpios[[#This Row],[Perdida economica UNK]]&gt;100000,"Media", "Baja"))</f>
        <v>Media</v>
      </c>
      <c r="N2331" s="18" t="s">
        <v>2379</v>
      </c>
      <c r="O2331" s="3" t="s">
        <v>36</v>
      </c>
      <c r="P2331" s="2">
        <f>IF(DatosLimpios[[#This Row],[Number of Affected Users]]="six hundred",600,VALUE(DatosLimpios[[#This Row],[Number of Affected Users]]))</f>
        <v>377194</v>
      </c>
      <c r="Q2331" s="2">
        <f>IF(DatosLimpios[[#This Row],[Number of Affected Users]]="six hundred",600,VALUE(DatosLimpios[[#This Row],[Number of Affected Users]]))</f>
        <v>377194</v>
      </c>
      <c r="R2331" s="11">
        <f>DatosLimpios[[#This Row],[Perdida economica UNK]] /DatosLimpios[[#This Row],[Nº de Usuarios Afectados]]</f>
        <v>9.284347046877734</v>
      </c>
      <c r="S2331" s="11" t="str">
        <f>IF(DatosLimpios[[#This Row],[Perdida $ por Usuario]]&gt;100, "Grave",IF(DatosLimpios[[#This Row],[Perdida $ por Usuario]]&gt;40, "Moderada","Leve"))</f>
        <v>Leve</v>
      </c>
      <c r="T2331" s="1" t="str">
        <f t="shared" si="36"/>
        <v>Unknown</v>
      </c>
      <c r="U2331" s="3" t="s">
        <v>25</v>
      </c>
      <c r="V2331" s="3" t="s">
        <v>49</v>
      </c>
      <c r="W2331" s="2">
        <v>50</v>
      </c>
      <c r="X2331" s="2" t="str">
        <f>IF(DatosLimpios[[#This Row],[Incident Resolution Time (in Hours)]]&gt;50,"Tardia",IF(DatosLimpios[[#This Row],[Incident Resolution Time (in Hours)]]&gt;20,"Media","Rapida" ))</f>
        <v>Media</v>
      </c>
    </row>
    <row r="2332" spans="1:24" x14ac:dyDescent="0.25">
      <c r="A2332" s="2">
        <v>2346</v>
      </c>
      <c r="B2332" s="3" t="s">
        <v>10</v>
      </c>
      <c r="C23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32" s="1" t="str">
        <f>IFERROR(VLOOKUP(DatosLimpios[[#This Row],[Paises]], TablaRegiones[],2,FALSE), "Otra")</f>
        <v>Asia</v>
      </c>
      <c r="E2332" s="2">
        <v>2023</v>
      </c>
      <c r="F2332" s="3" t="s">
        <v>63</v>
      </c>
      <c r="G2332" s="2">
        <f xml:space="preserve"> 2025 -DatosLimpios[[#This Row],[Year]]</f>
        <v>2</v>
      </c>
      <c r="H2332" s="1" t="str">
        <f>IF(TRIM(DatosLimpios[[#This Row],[Attack Type]])="","Unknown",PROPER(TRIM(LOWER(DatosLimpios[[#This Row],[Attack Type]]))))</f>
        <v>Malware</v>
      </c>
      <c r="I2332" s="3" t="s">
        <v>12</v>
      </c>
      <c r="J233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32" s="11">
        <v>3707</v>
      </c>
      <c r="L2332" s="11">
        <f>IF(DatosLimpios[[#This Row],[Financial Loss (in Million $) ]]="",0,ABS(DatosLimpios[[#This Row],[Financial Loss (in Million $) ]]))*1000</f>
        <v>3707000</v>
      </c>
      <c r="M2332" s="11" t="str">
        <f>IF(DatosLimpios[[#This Row],[Perdida economica UNK]]&gt;4000000,"Alta", IF(DatosLimpios[[#This Row],[Perdida economica UNK]]&gt;100000,"Media", "Baja"))</f>
        <v>Media</v>
      </c>
      <c r="N2332" s="18" t="s">
        <v>2380</v>
      </c>
      <c r="O2332" s="3" t="s">
        <v>33</v>
      </c>
      <c r="P2332" s="2">
        <f>IF(DatosLimpios[[#This Row],[Number of Affected Users]]="six hundred",600,VALUE(DatosLimpios[[#This Row],[Number of Affected Users]]))</f>
        <v>417554</v>
      </c>
      <c r="Q2332" s="2">
        <f>IF(DatosLimpios[[#This Row],[Number of Affected Users]]="six hundred",600,VALUE(DatosLimpios[[#This Row],[Number of Affected Users]]))</f>
        <v>417554</v>
      </c>
      <c r="R2332" s="11">
        <f>DatosLimpios[[#This Row],[Perdida economica UNK]] /DatosLimpios[[#This Row],[Nº de Usuarios Afectados]]</f>
        <v>8.8778936377091338</v>
      </c>
      <c r="S2332" s="11" t="str">
        <f>IF(DatosLimpios[[#This Row],[Perdida $ por Usuario]]&gt;100, "Grave",IF(DatosLimpios[[#This Row],[Perdida $ por Usuario]]&gt;40, "Moderada","Leve"))</f>
        <v>Leve</v>
      </c>
      <c r="T2332" s="1" t="str">
        <f t="shared" si="36"/>
        <v>Insider</v>
      </c>
      <c r="U2332" s="3" t="s">
        <v>15</v>
      </c>
      <c r="V2332" s="3" t="s">
        <v>37</v>
      </c>
      <c r="W2332" s="2">
        <v>35</v>
      </c>
      <c r="X2332" s="2" t="str">
        <f>IF(DatosLimpios[[#This Row],[Incident Resolution Time (in Hours)]]&gt;50,"Tardia",IF(DatosLimpios[[#This Row],[Incident Resolution Time (in Hours)]]&gt;20,"Media","Rapida" ))</f>
        <v>Media</v>
      </c>
    </row>
    <row r="2333" spans="1:24" x14ac:dyDescent="0.25">
      <c r="A2333" s="2">
        <v>2348</v>
      </c>
      <c r="B2333" s="3" t="s">
        <v>10</v>
      </c>
      <c r="C23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33" s="1" t="str">
        <f>IFERROR(VLOOKUP(DatosLimpios[[#This Row],[Paises]], TablaRegiones[],2,FALSE), "Otra")</f>
        <v>Asia</v>
      </c>
      <c r="E2333" s="2">
        <v>2019</v>
      </c>
      <c r="F2333" s="3" t="s">
        <v>42</v>
      </c>
      <c r="G2333" s="2">
        <f xml:space="preserve"> 2025 -DatosLimpios[[#This Row],[Year]]</f>
        <v>6</v>
      </c>
      <c r="H2333" s="1" t="str">
        <f>IF(TRIM(DatosLimpios[[#This Row],[Attack Type]])="","Unknown",PROPER(TRIM(LOWER(DatosLimpios[[#This Row],[Attack Type]]))))</f>
        <v>Sql Injection</v>
      </c>
      <c r="I2333" s="3" t="s">
        <v>69</v>
      </c>
      <c r="J233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33" s="11">
        <v>6585</v>
      </c>
      <c r="L2333" s="11">
        <f>IF(DatosLimpios[[#This Row],[Financial Loss (in Million $) ]]="",0,ABS(DatosLimpios[[#This Row],[Financial Loss (in Million $) ]]))*1000</f>
        <v>6585000</v>
      </c>
      <c r="M2333" s="11" t="str">
        <f>IF(DatosLimpios[[#This Row],[Perdida economica UNK]]&gt;4000000,"Alta", IF(DatosLimpios[[#This Row],[Perdida economica UNK]]&gt;100000,"Media", "Baja"))</f>
        <v>Alta</v>
      </c>
      <c r="N2333" s="18" t="s">
        <v>2381</v>
      </c>
      <c r="O2333" s="3" t="s">
        <v>14</v>
      </c>
      <c r="P2333" s="2">
        <f>IF(DatosLimpios[[#This Row],[Number of Affected Users]]="six hundred",600,VALUE(DatosLimpios[[#This Row],[Number of Affected Users]]))</f>
        <v>252025</v>
      </c>
      <c r="Q2333" s="2">
        <f>IF(DatosLimpios[[#This Row],[Number of Affected Users]]="six hundred",600,VALUE(DatosLimpios[[#This Row],[Number of Affected Users]]))</f>
        <v>252025</v>
      </c>
      <c r="R2333" s="11">
        <f>DatosLimpios[[#This Row],[Perdida economica UNK]] /DatosLimpios[[#This Row],[Nº de Usuarios Afectados]]</f>
        <v>26.128360281718084</v>
      </c>
      <c r="S2333" s="11" t="str">
        <f>IF(DatosLimpios[[#This Row],[Perdida $ por Usuario]]&gt;100, "Grave",IF(DatosLimpios[[#This Row],[Perdida $ por Usuario]]&gt;40, "Moderada","Leve"))</f>
        <v>Leve</v>
      </c>
      <c r="T2333" s="1" t="str">
        <f t="shared" si="36"/>
        <v>Hacker Group</v>
      </c>
      <c r="U2333" s="3" t="s">
        <v>52</v>
      </c>
      <c r="V2333" s="3" t="s">
        <v>57</v>
      </c>
      <c r="W2333" s="2">
        <v>60</v>
      </c>
      <c r="X2333" s="2" t="str">
        <f>IF(DatosLimpios[[#This Row],[Incident Resolution Time (in Hours)]]&gt;50,"Tardia",IF(DatosLimpios[[#This Row],[Incident Resolution Time (in Hours)]]&gt;20,"Media","Rapida" ))</f>
        <v>Tardia</v>
      </c>
    </row>
    <row r="2334" spans="1:24" x14ac:dyDescent="0.25">
      <c r="A2334" s="2">
        <v>2349</v>
      </c>
      <c r="B2334" s="3" t="s">
        <v>45</v>
      </c>
      <c r="C23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34" s="1" t="str">
        <f>IFERROR(VLOOKUP(DatosLimpios[[#This Row],[Paises]], TablaRegiones[],2,FALSE), "Otra")</f>
        <v>Asia</v>
      </c>
      <c r="E2334" s="2">
        <v>2015</v>
      </c>
      <c r="F2334" s="3" t="s">
        <v>17</v>
      </c>
      <c r="G2334" s="2">
        <f xml:space="preserve"> 2025 -DatosLimpios[[#This Row],[Year]]</f>
        <v>10</v>
      </c>
      <c r="H2334" s="1" t="str">
        <f>IF(TRIM(DatosLimpios[[#This Row],[Attack Type]])="","Unknown",PROPER(TRIM(LOWER(DatosLimpios[[#This Row],[Attack Type]]))))</f>
        <v>Ransomware</v>
      </c>
      <c r="I2334" s="3" t="s">
        <v>12</v>
      </c>
      <c r="J233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34" s="11">
        <v>9603</v>
      </c>
      <c r="L2334" s="11">
        <f>IF(DatosLimpios[[#This Row],[Financial Loss (in Million $) ]]="",0,ABS(DatosLimpios[[#This Row],[Financial Loss (in Million $) ]]))*1000</f>
        <v>9603000</v>
      </c>
      <c r="M2334" s="11" t="str">
        <f>IF(DatosLimpios[[#This Row],[Perdida economica UNK]]&gt;4000000,"Alta", IF(DatosLimpios[[#This Row],[Perdida economica UNK]]&gt;100000,"Media", "Baja"))</f>
        <v>Alta</v>
      </c>
      <c r="N2334" s="18" t="s">
        <v>2382</v>
      </c>
      <c r="O2334" s="3" t="s">
        <v>14</v>
      </c>
      <c r="P2334" s="2">
        <f>IF(DatosLimpios[[#This Row],[Number of Affected Users]]="six hundred",600,VALUE(DatosLimpios[[#This Row],[Number of Affected Users]]))</f>
        <v>898251</v>
      </c>
      <c r="Q2334" s="2">
        <f>IF(DatosLimpios[[#This Row],[Number of Affected Users]]="six hundred",600,VALUE(DatosLimpios[[#This Row],[Number of Affected Users]]))</f>
        <v>898251</v>
      </c>
      <c r="R2334" s="11">
        <f>DatosLimpios[[#This Row],[Perdida economica UNK]] /DatosLimpios[[#This Row],[Nº de Usuarios Afectados]]</f>
        <v>10.690775740856397</v>
      </c>
      <c r="S2334" s="11" t="str">
        <f>IF(DatosLimpios[[#This Row],[Perdida $ por Usuario]]&gt;100, "Grave",IF(DatosLimpios[[#This Row],[Perdida $ por Usuario]]&gt;40, "Moderada","Leve"))</f>
        <v>Leve</v>
      </c>
      <c r="T2334" s="1" t="str">
        <f t="shared" si="36"/>
        <v>Hacker Group</v>
      </c>
      <c r="U2334" s="3" t="s">
        <v>25</v>
      </c>
      <c r="V2334" s="3" t="s">
        <v>37</v>
      </c>
      <c r="W2334" s="2">
        <v>70</v>
      </c>
      <c r="X2334" s="2" t="str">
        <f>IF(DatosLimpios[[#This Row],[Incident Resolution Time (in Hours)]]&gt;50,"Tardia",IF(DatosLimpios[[#This Row],[Incident Resolution Time (in Hours)]]&gt;20,"Media","Rapida" ))</f>
        <v>Tardia</v>
      </c>
    </row>
    <row r="2335" spans="1:24" x14ac:dyDescent="0.25">
      <c r="A2335" s="2">
        <v>2350</v>
      </c>
      <c r="B2335" s="3" t="s">
        <v>66</v>
      </c>
      <c r="C23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335" s="1" t="str">
        <f>IFERROR(VLOOKUP(DatosLimpios[[#This Row],[Paises]], TablaRegiones[],2,FALSE), "Otra")</f>
        <v>América</v>
      </c>
      <c r="E2335" s="2">
        <v>2015</v>
      </c>
      <c r="F2335" s="3" t="s">
        <v>22</v>
      </c>
      <c r="G2335" s="2">
        <f xml:space="preserve"> 2025 -DatosLimpios[[#This Row],[Year]]</f>
        <v>10</v>
      </c>
      <c r="H2335" s="1" t="str">
        <f>IF(TRIM(DatosLimpios[[#This Row],[Attack Type]])="","Unknown",PROPER(TRIM(LOWER(DatosLimpios[[#This Row],[Attack Type]]))))</f>
        <v>Man-In-The-Middle</v>
      </c>
      <c r="I2335" s="3" t="s">
        <v>46</v>
      </c>
      <c r="J233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35" s="11">
        <v>7427</v>
      </c>
      <c r="L2335" s="11">
        <f>IF(DatosLimpios[[#This Row],[Financial Loss (in Million $) ]]="",0,ABS(DatosLimpios[[#This Row],[Financial Loss (in Million $) ]]))*1000</f>
        <v>7427000</v>
      </c>
      <c r="M2335" s="11" t="str">
        <f>IF(DatosLimpios[[#This Row],[Perdida economica UNK]]&gt;4000000,"Alta", IF(DatosLimpios[[#This Row],[Perdida economica UNK]]&gt;100000,"Media", "Baja"))</f>
        <v>Alta</v>
      </c>
      <c r="N2335" s="18" t="s">
        <v>2383</v>
      </c>
      <c r="O2335" s="3" t="s">
        <v>36</v>
      </c>
      <c r="P2335" s="2">
        <f>IF(DatosLimpios[[#This Row],[Number of Affected Users]]="six hundred",600,VALUE(DatosLimpios[[#This Row],[Number of Affected Users]]))</f>
        <v>551388</v>
      </c>
      <c r="Q2335" s="2">
        <f>IF(DatosLimpios[[#This Row],[Number of Affected Users]]="six hundred",600,VALUE(DatosLimpios[[#This Row],[Number of Affected Users]]))</f>
        <v>551388</v>
      </c>
      <c r="R2335" s="11">
        <f>DatosLimpios[[#This Row],[Perdida economica UNK]] /DatosLimpios[[#This Row],[Nº de Usuarios Afectados]]</f>
        <v>13.469643880534216</v>
      </c>
      <c r="S2335" s="11" t="str">
        <f>IF(DatosLimpios[[#This Row],[Perdida $ por Usuario]]&gt;100, "Grave",IF(DatosLimpios[[#This Row],[Perdida $ por Usuario]]&gt;40, "Moderada","Leve"))</f>
        <v>Leve</v>
      </c>
      <c r="T2335" s="1" t="str">
        <f t="shared" si="36"/>
        <v>Unknown</v>
      </c>
      <c r="U2335" s="3" t="s">
        <v>15</v>
      </c>
      <c r="V2335" s="3" t="s">
        <v>57</v>
      </c>
      <c r="W2335" s="2">
        <v>51</v>
      </c>
      <c r="X2335" s="2" t="str">
        <f>IF(DatosLimpios[[#This Row],[Incident Resolution Time (in Hours)]]&gt;50,"Tardia",IF(DatosLimpios[[#This Row],[Incident Resolution Time (in Hours)]]&gt;20,"Media","Rapida" ))</f>
        <v>Tardia</v>
      </c>
    </row>
    <row r="2336" spans="1:24" x14ac:dyDescent="0.25">
      <c r="A2336" s="2">
        <v>2351</v>
      </c>
      <c r="B2336" s="3" t="s">
        <v>45</v>
      </c>
      <c r="C23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36" s="1" t="str">
        <f>IFERROR(VLOOKUP(DatosLimpios[[#This Row],[Paises]], TablaRegiones[],2,FALSE), "Otra")</f>
        <v>Asia</v>
      </c>
      <c r="E2336" s="2">
        <v>2017</v>
      </c>
      <c r="F2336" s="3" t="s">
        <v>39</v>
      </c>
      <c r="G2336" s="2">
        <f xml:space="preserve"> 2025 -DatosLimpios[[#This Row],[Year]]</f>
        <v>8</v>
      </c>
      <c r="H2336" s="1" t="str">
        <f>IF(TRIM(DatosLimpios[[#This Row],[Attack Type]])="","Unknown",PROPER(TRIM(LOWER(DatosLimpios[[#This Row],[Attack Type]]))))</f>
        <v>Ddos</v>
      </c>
      <c r="I2336" s="3" t="s">
        <v>46</v>
      </c>
      <c r="J233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36" s="11">
        <v>4598</v>
      </c>
      <c r="L2336" s="11">
        <f>IF(DatosLimpios[[#This Row],[Financial Loss (in Million $) ]]="",0,ABS(DatosLimpios[[#This Row],[Financial Loss (in Million $) ]]))*1000</f>
        <v>4598000</v>
      </c>
      <c r="M2336" s="11" t="str">
        <f>IF(DatosLimpios[[#This Row],[Perdida economica UNK]]&gt;4000000,"Alta", IF(DatosLimpios[[#This Row],[Perdida economica UNK]]&gt;100000,"Media", "Baja"))</f>
        <v>Alta</v>
      </c>
      <c r="N2336" s="18" t="s">
        <v>2384</v>
      </c>
      <c r="O2336" s="3" t="s">
        <v>14</v>
      </c>
      <c r="P2336" s="2">
        <f>IF(DatosLimpios[[#This Row],[Number of Affected Users]]="six hundred",600,VALUE(DatosLimpios[[#This Row],[Number of Affected Users]]))</f>
        <v>538245</v>
      </c>
      <c r="Q2336" s="2">
        <f>IF(DatosLimpios[[#This Row],[Number of Affected Users]]="six hundred",600,VALUE(DatosLimpios[[#This Row],[Number of Affected Users]]))</f>
        <v>538245</v>
      </c>
      <c r="R2336" s="11">
        <f>DatosLimpios[[#This Row],[Perdida economica UNK]] /DatosLimpios[[#This Row],[Nº de Usuarios Afectados]]</f>
        <v>8.5425781939451362</v>
      </c>
      <c r="S2336" s="11" t="str">
        <f>IF(DatosLimpios[[#This Row],[Perdida $ por Usuario]]&gt;100, "Grave",IF(DatosLimpios[[#This Row],[Perdida $ por Usuario]]&gt;40, "Moderada","Leve"))</f>
        <v>Leve</v>
      </c>
      <c r="T2336" s="1" t="str">
        <f t="shared" si="36"/>
        <v>Hacker Group</v>
      </c>
      <c r="U2336" s="3" t="s">
        <v>25</v>
      </c>
      <c r="V2336" s="3" t="s">
        <v>31</v>
      </c>
      <c r="W2336" s="2">
        <v>18</v>
      </c>
      <c r="X2336" s="2" t="str">
        <f>IF(DatosLimpios[[#This Row],[Incident Resolution Time (in Hours)]]&gt;50,"Tardia",IF(DatosLimpios[[#This Row],[Incident Resolution Time (in Hours)]]&gt;20,"Media","Rapida" ))</f>
        <v>Rapida</v>
      </c>
    </row>
    <row r="2337" spans="1:24" x14ac:dyDescent="0.25">
      <c r="A2337" s="2">
        <v>2352</v>
      </c>
      <c r="B2337" s="3" t="s">
        <v>45</v>
      </c>
      <c r="C23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37" s="1" t="str">
        <f>IFERROR(VLOOKUP(DatosLimpios[[#This Row],[Paises]], TablaRegiones[],2,FALSE), "Otra")</f>
        <v>Asia</v>
      </c>
      <c r="E2337" s="2">
        <v>2021</v>
      </c>
      <c r="F2337" s="3" t="s">
        <v>63</v>
      </c>
      <c r="G2337" s="2">
        <f xml:space="preserve"> 2025 -DatosLimpios[[#This Row],[Year]]</f>
        <v>4</v>
      </c>
      <c r="H2337" s="1" t="str">
        <f>IF(TRIM(DatosLimpios[[#This Row],[Attack Type]])="","Unknown",PROPER(TRIM(LOWER(DatosLimpios[[#This Row],[Attack Type]]))))</f>
        <v>Malware</v>
      </c>
      <c r="I2337" s="3" t="s">
        <v>27</v>
      </c>
      <c r="J233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37" s="11">
        <v>5097</v>
      </c>
      <c r="L2337" s="11">
        <f>IF(DatosLimpios[[#This Row],[Financial Loss (in Million $) ]]="",0,ABS(DatosLimpios[[#This Row],[Financial Loss (in Million $) ]]))*1000</f>
        <v>5097000</v>
      </c>
      <c r="M2337" s="11" t="str">
        <f>IF(DatosLimpios[[#This Row],[Perdida economica UNK]]&gt;4000000,"Alta", IF(DatosLimpios[[#This Row],[Perdida economica UNK]]&gt;100000,"Media", "Baja"))</f>
        <v>Alta</v>
      </c>
      <c r="N2337" s="18" t="s">
        <v>2385</v>
      </c>
      <c r="O2337" s="3" t="s">
        <v>29</v>
      </c>
      <c r="P2337" s="2">
        <f>IF(DatosLimpios[[#This Row],[Number of Affected Users]]="six hundred",600,VALUE(DatosLimpios[[#This Row],[Number of Affected Users]]))</f>
        <v>838461</v>
      </c>
      <c r="Q2337" s="2">
        <f>IF(DatosLimpios[[#This Row],[Number of Affected Users]]="six hundred",600,VALUE(DatosLimpios[[#This Row],[Number of Affected Users]]))</f>
        <v>838461</v>
      </c>
      <c r="R2337" s="11">
        <f>DatosLimpios[[#This Row],[Perdida economica UNK]] /DatosLimpios[[#This Row],[Nº de Usuarios Afectados]]</f>
        <v>6.0789947296296427</v>
      </c>
      <c r="S2337" s="11" t="str">
        <f>IF(DatosLimpios[[#This Row],[Perdida $ por Usuario]]&gt;100, "Grave",IF(DatosLimpios[[#This Row],[Perdida $ por Usuario]]&gt;40, "Moderada","Leve"))</f>
        <v>Leve</v>
      </c>
      <c r="T2337" s="1" t="str">
        <f t="shared" si="36"/>
        <v>Nation-state</v>
      </c>
      <c r="U2337" s="3" t="s">
        <v>52</v>
      </c>
      <c r="V2337" s="3" t="s">
        <v>31</v>
      </c>
      <c r="W2337" s="2">
        <v>6</v>
      </c>
      <c r="X2337" s="2" t="str">
        <f>IF(DatosLimpios[[#This Row],[Incident Resolution Time (in Hours)]]&gt;50,"Tardia",IF(DatosLimpios[[#This Row],[Incident Resolution Time (in Hours)]]&gt;20,"Media","Rapida" ))</f>
        <v>Rapida</v>
      </c>
    </row>
    <row r="2338" spans="1:24" x14ac:dyDescent="0.25">
      <c r="A2338" s="2">
        <v>2354</v>
      </c>
      <c r="B2338" s="3" t="s">
        <v>45</v>
      </c>
      <c r="C23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38" s="1" t="str">
        <f>IFERROR(VLOOKUP(DatosLimpios[[#This Row],[Paises]], TablaRegiones[],2,FALSE), "Otra")</f>
        <v>Asia</v>
      </c>
      <c r="E2338" s="2">
        <v>2021</v>
      </c>
      <c r="F2338" s="3" t="s">
        <v>39</v>
      </c>
      <c r="G2338" s="2">
        <f xml:space="preserve"> 2025 -DatosLimpios[[#This Row],[Year]]</f>
        <v>4</v>
      </c>
      <c r="H2338" s="1" t="str">
        <f>IF(TRIM(DatosLimpios[[#This Row],[Attack Type]])="","Unknown",PROPER(TRIM(LOWER(DatosLimpios[[#This Row],[Attack Type]]))))</f>
        <v>Ddos</v>
      </c>
      <c r="I2338" s="3" t="s">
        <v>12</v>
      </c>
      <c r="J233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38" s="11">
        <v>9595</v>
      </c>
      <c r="L2338" s="11">
        <f>IF(DatosLimpios[[#This Row],[Financial Loss (in Million $) ]]="",0,ABS(DatosLimpios[[#This Row],[Financial Loss (in Million $) ]]))*1000</f>
        <v>9595000</v>
      </c>
      <c r="M2338" s="11" t="str">
        <f>IF(DatosLimpios[[#This Row],[Perdida economica UNK]]&gt;4000000,"Alta", IF(DatosLimpios[[#This Row],[Perdida economica UNK]]&gt;100000,"Media", "Baja"))</f>
        <v>Alta</v>
      </c>
      <c r="N2338" s="18" t="s">
        <v>2386</v>
      </c>
      <c r="O2338" s="3" t="s">
        <v>29</v>
      </c>
      <c r="P2338" s="2">
        <f>IF(DatosLimpios[[#This Row],[Number of Affected Users]]="six hundred",600,VALUE(DatosLimpios[[#This Row],[Number of Affected Users]]))</f>
        <v>62194</v>
      </c>
      <c r="Q2338" s="2">
        <f>IF(DatosLimpios[[#This Row],[Number of Affected Users]]="six hundred",600,VALUE(DatosLimpios[[#This Row],[Number of Affected Users]]))</f>
        <v>62194</v>
      </c>
      <c r="R2338" s="11">
        <f>DatosLimpios[[#This Row],[Perdida economica UNK]] /DatosLimpios[[#This Row],[Nº de Usuarios Afectados]]</f>
        <v>154.27533202559732</v>
      </c>
      <c r="S2338" s="11" t="str">
        <f>IF(DatosLimpios[[#This Row],[Perdida $ por Usuario]]&gt;100, "Grave",IF(DatosLimpios[[#This Row],[Perdida $ por Usuario]]&gt;40, "Moderada","Leve"))</f>
        <v>Grave</v>
      </c>
      <c r="T2338" s="1" t="str">
        <f t="shared" si="36"/>
        <v>Nation-state</v>
      </c>
      <c r="U2338" s="3" t="s">
        <v>52</v>
      </c>
      <c r="V2338" s="3" t="s">
        <v>31</v>
      </c>
      <c r="W2338" s="2">
        <v>12</v>
      </c>
      <c r="X2338" s="2" t="str">
        <f>IF(DatosLimpios[[#This Row],[Incident Resolution Time (in Hours)]]&gt;50,"Tardia",IF(DatosLimpios[[#This Row],[Incident Resolution Time (in Hours)]]&gt;20,"Media","Rapida" ))</f>
        <v>Rapida</v>
      </c>
    </row>
    <row r="2339" spans="1:24" x14ac:dyDescent="0.25">
      <c r="A2339" s="2">
        <v>2355</v>
      </c>
      <c r="B2339" s="3" t="s">
        <v>26</v>
      </c>
      <c r="C23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339" s="1" t="str">
        <f>IFERROR(VLOOKUP(DatosLimpios[[#This Row],[Paises]], TablaRegiones[],2,FALSE), "Otra")</f>
        <v>Europa</v>
      </c>
      <c r="E2339" s="2">
        <v>2023</v>
      </c>
      <c r="F2339" s="3" t="s">
        <v>22</v>
      </c>
      <c r="G2339" s="2">
        <f xml:space="preserve"> 2025 -DatosLimpios[[#This Row],[Year]]</f>
        <v>2</v>
      </c>
      <c r="H2339" s="1" t="str">
        <f>IF(TRIM(DatosLimpios[[#This Row],[Attack Type]])="","Unknown",PROPER(TRIM(LOWER(DatosLimpios[[#This Row],[Attack Type]]))))</f>
        <v>Man-In-The-Middle</v>
      </c>
      <c r="I2339" s="3" t="s">
        <v>46</v>
      </c>
      <c r="J233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39" s="11">
        <v>1501</v>
      </c>
      <c r="L2339" s="11">
        <f>IF(DatosLimpios[[#This Row],[Financial Loss (in Million $) ]]="",0,ABS(DatosLimpios[[#This Row],[Financial Loss (in Million $) ]]))*1000</f>
        <v>1501000</v>
      </c>
      <c r="M2339" s="11" t="str">
        <f>IF(DatosLimpios[[#This Row],[Perdida economica UNK]]&gt;4000000,"Alta", IF(DatosLimpios[[#This Row],[Perdida economica UNK]]&gt;100000,"Media", "Baja"))</f>
        <v>Media</v>
      </c>
      <c r="N2339" s="18" t="s">
        <v>2387</v>
      </c>
      <c r="O2339" s="3" t="s">
        <v>33</v>
      </c>
      <c r="P2339" s="2">
        <f>IF(DatosLimpios[[#This Row],[Number of Affected Users]]="six hundred",600,VALUE(DatosLimpios[[#This Row],[Number of Affected Users]]))</f>
        <v>416522</v>
      </c>
      <c r="Q2339" s="2">
        <f>IF(DatosLimpios[[#This Row],[Number of Affected Users]]="six hundred",600,VALUE(DatosLimpios[[#This Row],[Number of Affected Users]]))</f>
        <v>416522</v>
      </c>
      <c r="R2339" s="11">
        <f>DatosLimpios[[#This Row],[Perdida economica UNK]] /DatosLimpios[[#This Row],[Nº de Usuarios Afectados]]</f>
        <v>3.6036511876923667</v>
      </c>
      <c r="S2339" s="11" t="str">
        <f>IF(DatosLimpios[[#This Row],[Perdida $ por Usuario]]&gt;100, "Grave",IF(DatosLimpios[[#This Row],[Perdida $ por Usuario]]&gt;40, "Moderada","Leve"))</f>
        <v>Leve</v>
      </c>
      <c r="T2339" s="1" t="str">
        <f t="shared" si="36"/>
        <v>Insider</v>
      </c>
      <c r="U2339" s="3" t="s">
        <v>34</v>
      </c>
      <c r="V2339" s="3" t="s">
        <v>16</v>
      </c>
      <c r="W2339" s="2">
        <v>63</v>
      </c>
      <c r="X2339" s="2" t="str">
        <f>IF(DatosLimpios[[#This Row],[Incident Resolution Time (in Hours)]]&gt;50,"Tardia",IF(DatosLimpios[[#This Row],[Incident Resolution Time (in Hours)]]&gt;20,"Media","Rapida" ))</f>
        <v>Tardia</v>
      </c>
    </row>
    <row r="2340" spans="1:24" x14ac:dyDescent="0.25">
      <c r="A2340" s="2">
        <v>2356</v>
      </c>
      <c r="B2340" s="3" t="s">
        <v>26</v>
      </c>
      <c r="C23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340" s="1" t="str">
        <f>IFERROR(VLOOKUP(DatosLimpios[[#This Row],[Paises]], TablaRegiones[],2,FALSE), "Otra")</f>
        <v>Europa</v>
      </c>
      <c r="E2340" s="2">
        <v>2021</v>
      </c>
      <c r="F2340" s="3" t="s">
        <v>39</v>
      </c>
      <c r="G2340" s="2">
        <f xml:space="preserve"> 2025 -DatosLimpios[[#This Row],[Year]]</f>
        <v>4</v>
      </c>
      <c r="H2340" s="1" t="str">
        <f>IF(TRIM(DatosLimpios[[#This Row],[Attack Type]])="","Unknown",PROPER(TRIM(LOWER(DatosLimpios[[#This Row],[Attack Type]]))))</f>
        <v>Ddos</v>
      </c>
      <c r="I2340" s="3" t="s">
        <v>23</v>
      </c>
      <c r="J234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40" s="11">
        <v>7049</v>
      </c>
      <c r="L2340" s="11">
        <f>IF(DatosLimpios[[#This Row],[Financial Loss (in Million $) ]]="",0,ABS(DatosLimpios[[#This Row],[Financial Loss (in Million $) ]]))*1000</f>
        <v>7049000</v>
      </c>
      <c r="M2340" s="11" t="str">
        <f>IF(DatosLimpios[[#This Row],[Perdida economica UNK]]&gt;4000000,"Alta", IF(DatosLimpios[[#This Row],[Perdida economica UNK]]&gt;100000,"Media", "Baja"))</f>
        <v>Alta</v>
      </c>
      <c r="N2340" s="18" t="s">
        <v>2388</v>
      </c>
      <c r="O2340" s="3" t="s">
        <v>33</v>
      </c>
      <c r="P2340" s="2">
        <f>IF(DatosLimpios[[#This Row],[Number of Affected Users]]="six hundred",600,VALUE(DatosLimpios[[#This Row],[Number of Affected Users]]))</f>
        <v>530341</v>
      </c>
      <c r="Q2340" s="2">
        <f>IF(DatosLimpios[[#This Row],[Number of Affected Users]]="six hundred",600,VALUE(DatosLimpios[[#This Row],[Number of Affected Users]]))</f>
        <v>530341</v>
      </c>
      <c r="R2340" s="11">
        <f>DatosLimpios[[#This Row],[Perdida economica UNK]] /DatosLimpios[[#This Row],[Nº de Usuarios Afectados]]</f>
        <v>13.291448332299407</v>
      </c>
      <c r="S2340" s="11" t="str">
        <f>IF(DatosLimpios[[#This Row],[Perdida $ por Usuario]]&gt;100, "Grave",IF(DatosLimpios[[#This Row],[Perdida $ por Usuario]]&gt;40, "Moderada","Leve"))</f>
        <v>Leve</v>
      </c>
      <c r="T2340" s="1" t="str">
        <f t="shared" si="36"/>
        <v>Insider</v>
      </c>
      <c r="U2340" s="3" t="s">
        <v>34</v>
      </c>
      <c r="V2340" s="3" t="s">
        <v>16</v>
      </c>
      <c r="W2340" s="2">
        <v>40</v>
      </c>
      <c r="X2340" s="2" t="str">
        <f>IF(DatosLimpios[[#This Row],[Incident Resolution Time (in Hours)]]&gt;50,"Tardia",IF(DatosLimpios[[#This Row],[Incident Resolution Time (in Hours)]]&gt;20,"Media","Rapida" ))</f>
        <v>Media</v>
      </c>
    </row>
    <row r="2341" spans="1:24" x14ac:dyDescent="0.25">
      <c r="A2341" s="2">
        <v>2357</v>
      </c>
      <c r="B2341" s="3" t="s">
        <v>71</v>
      </c>
      <c r="C23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41" s="1" t="str">
        <f>IFERROR(VLOOKUP(DatosLimpios[[#This Row],[Paises]], TablaRegiones[],2,FALSE), "Otra")</f>
        <v>Asia</v>
      </c>
      <c r="E2341" s="2">
        <v>2022</v>
      </c>
      <c r="F2341" s="3" t="s">
        <v>17</v>
      </c>
      <c r="G2341" s="2">
        <f xml:space="preserve"> 2025 -DatosLimpios[[#This Row],[Year]]</f>
        <v>3</v>
      </c>
      <c r="H2341" s="1" t="str">
        <f>IF(TRIM(DatosLimpios[[#This Row],[Attack Type]])="","Unknown",PROPER(TRIM(LOWER(DatosLimpios[[#This Row],[Attack Type]]))))</f>
        <v>Ransomware</v>
      </c>
      <c r="I2341" s="3" t="s">
        <v>23</v>
      </c>
      <c r="J234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41" s="11">
        <v>731</v>
      </c>
      <c r="L2341" s="11">
        <f>IF(DatosLimpios[[#This Row],[Financial Loss (in Million $) ]]="",0,ABS(DatosLimpios[[#This Row],[Financial Loss (in Million $) ]]))*1000</f>
        <v>731000</v>
      </c>
      <c r="M2341" s="11" t="str">
        <f>IF(DatosLimpios[[#This Row],[Perdida economica UNK]]&gt;4000000,"Alta", IF(DatosLimpios[[#This Row],[Perdida economica UNK]]&gt;100000,"Media", "Baja"))</f>
        <v>Media</v>
      </c>
      <c r="N2341" s="18" t="s">
        <v>2389</v>
      </c>
      <c r="O2341" s="3" t="s">
        <v>33</v>
      </c>
      <c r="P2341" s="2">
        <f>IF(DatosLimpios[[#This Row],[Number of Affected Users]]="six hundred",600,VALUE(DatosLimpios[[#This Row],[Number of Affected Users]]))</f>
        <v>346939</v>
      </c>
      <c r="Q2341" s="2">
        <f>IF(DatosLimpios[[#This Row],[Number of Affected Users]]="six hundred",600,VALUE(DatosLimpios[[#This Row],[Number of Affected Users]]))</f>
        <v>346939</v>
      </c>
      <c r="R2341" s="11">
        <f>DatosLimpios[[#This Row],[Perdida economica UNK]] /DatosLimpios[[#This Row],[Nº de Usuarios Afectados]]</f>
        <v>2.106998636647941</v>
      </c>
      <c r="S2341" s="11" t="str">
        <f>IF(DatosLimpios[[#This Row],[Perdida $ por Usuario]]&gt;100, "Grave",IF(DatosLimpios[[#This Row],[Perdida $ por Usuario]]&gt;40, "Moderada","Leve"))</f>
        <v>Leve</v>
      </c>
      <c r="T2341" s="1" t="str">
        <f t="shared" si="36"/>
        <v>Insider</v>
      </c>
      <c r="U2341" s="3" t="s">
        <v>25</v>
      </c>
      <c r="V2341" s="3" t="s">
        <v>16</v>
      </c>
      <c r="W2341" s="2">
        <v>21</v>
      </c>
      <c r="X2341" s="2" t="str">
        <f>IF(DatosLimpios[[#This Row],[Incident Resolution Time (in Hours)]]&gt;50,"Tardia",IF(DatosLimpios[[#This Row],[Incident Resolution Time (in Hours)]]&gt;20,"Media","Rapida" ))</f>
        <v>Media</v>
      </c>
    </row>
    <row r="2342" spans="1:24" x14ac:dyDescent="0.25">
      <c r="A2342" s="2">
        <v>2358</v>
      </c>
      <c r="B2342" s="3" t="s">
        <v>60</v>
      </c>
      <c r="C23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342" s="1" t="str">
        <f>IFERROR(VLOOKUP(DatosLimpios[[#This Row],[Paises]], TablaRegiones[],2,FALSE), "Otra")</f>
        <v>Asia</v>
      </c>
      <c r="E2342" s="2">
        <v>2021</v>
      </c>
      <c r="F2342" s="3" t="s">
        <v>50</v>
      </c>
      <c r="G2342" s="2">
        <f xml:space="preserve"> 2025 -DatosLimpios[[#This Row],[Year]]</f>
        <v>4</v>
      </c>
      <c r="H2342" s="1" t="str">
        <f>IF(TRIM(DatosLimpios[[#This Row],[Attack Type]])="","Unknown",PROPER(TRIM(LOWER(DatosLimpios[[#This Row],[Attack Type]]))))</f>
        <v>Phishing</v>
      </c>
      <c r="I2342" s="3" t="s">
        <v>46</v>
      </c>
      <c r="J234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42" s="11">
        <v>7845</v>
      </c>
      <c r="L2342" s="11">
        <f>IF(DatosLimpios[[#This Row],[Financial Loss (in Million $) ]]="",0,ABS(DatosLimpios[[#This Row],[Financial Loss (in Million $) ]]))*1000</f>
        <v>7845000</v>
      </c>
      <c r="M2342" s="11" t="str">
        <f>IF(DatosLimpios[[#This Row],[Perdida economica UNK]]&gt;4000000,"Alta", IF(DatosLimpios[[#This Row],[Perdida economica UNK]]&gt;100000,"Media", "Baja"))</f>
        <v>Alta</v>
      </c>
      <c r="N2342" s="18" t="s">
        <v>2390</v>
      </c>
      <c r="O2342" s="3" t="s">
        <v>36</v>
      </c>
      <c r="P2342" s="2">
        <f>IF(DatosLimpios[[#This Row],[Number of Affected Users]]="six hundred",600,VALUE(DatosLimpios[[#This Row],[Number of Affected Users]]))</f>
        <v>56333</v>
      </c>
      <c r="Q2342" s="2">
        <f>IF(DatosLimpios[[#This Row],[Number of Affected Users]]="six hundred",600,VALUE(DatosLimpios[[#This Row],[Number of Affected Users]]))</f>
        <v>56333</v>
      </c>
      <c r="R2342" s="11">
        <f>DatosLimpios[[#This Row],[Perdida economica UNK]] /DatosLimpios[[#This Row],[Nº de Usuarios Afectados]]</f>
        <v>139.26117906023111</v>
      </c>
      <c r="S2342" s="11" t="str">
        <f>IF(DatosLimpios[[#This Row],[Perdida $ por Usuario]]&gt;100, "Grave",IF(DatosLimpios[[#This Row],[Perdida $ por Usuario]]&gt;40, "Moderada","Leve"))</f>
        <v>Grave</v>
      </c>
      <c r="T2342" s="1" t="str">
        <f t="shared" si="36"/>
        <v>Unknown</v>
      </c>
      <c r="U2342" s="3" t="s">
        <v>34</v>
      </c>
      <c r="V2342" s="3" t="s">
        <v>16</v>
      </c>
      <c r="W2342" s="2">
        <v>8</v>
      </c>
      <c r="X2342" s="2" t="str">
        <f>IF(DatosLimpios[[#This Row],[Incident Resolution Time (in Hours)]]&gt;50,"Tardia",IF(DatosLimpios[[#This Row],[Incident Resolution Time (in Hours)]]&gt;20,"Media","Rapida" ))</f>
        <v>Rapida</v>
      </c>
    </row>
    <row r="2343" spans="1:24" x14ac:dyDescent="0.25">
      <c r="A2343" s="2">
        <v>2359</v>
      </c>
      <c r="B2343" s="3" t="s">
        <v>32</v>
      </c>
      <c r="C23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343" s="1" t="str">
        <f>IFERROR(VLOOKUP(DatosLimpios[[#This Row],[Paises]], TablaRegiones[],2,FALSE), "Otra")</f>
        <v>Europa</v>
      </c>
      <c r="E2343" s="2">
        <v>2018</v>
      </c>
      <c r="F2343" s="3" t="s">
        <v>17</v>
      </c>
      <c r="G2343" s="2">
        <f xml:space="preserve"> 2025 -DatosLimpios[[#This Row],[Year]]</f>
        <v>7</v>
      </c>
      <c r="H2343" s="1" t="str">
        <f>IF(TRIM(DatosLimpios[[#This Row],[Attack Type]])="","Unknown",PROPER(TRIM(LOWER(DatosLimpios[[#This Row],[Attack Type]]))))</f>
        <v>Ransomware</v>
      </c>
      <c r="I2343" s="3" t="s">
        <v>23</v>
      </c>
      <c r="J234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43" s="11">
        <v>2751</v>
      </c>
      <c r="L2343" s="11">
        <f>IF(DatosLimpios[[#This Row],[Financial Loss (in Million $) ]]="",0,ABS(DatosLimpios[[#This Row],[Financial Loss (in Million $) ]]))*1000</f>
        <v>2751000</v>
      </c>
      <c r="M2343" s="11" t="str">
        <f>IF(DatosLimpios[[#This Row],[Perdida economica UNK]]&gt;4000000,"Alta", IF(DatosLimpios[[#This Row],[Perdida economica UNK]]&gt;100000,"Media", "Baja"))</f>
        <v>Media</v>
      </c>
      <c r="N2343" s="18" t="s">
        <v>2391</v>
      </c>
      <c r="O2343" s="3" t="s">
        <v>36</v>
      </c>
      <c r="P2343" s="2">
        <f>IF(DatosLimpios[[#This Row],[Number of Affected Users]]="six hundred",600,VALUE(DatosLimpios[[#This Row],[Number of Affected Users]]))</f>
        <v>644913</v>
      </c>
      <c r="Q2343" s="2">
        <f>IF(DatosLimpios[[#This Row],[Number of Affected Users]]="six hundred",600,VALUE(DatosLimpios[[#This Row],[Number of Affected Users]]))</f>
        <v>644913</v>
      </c>
      <c r="R2343" s="11">
        <f>DatosLimpios[[#This Row],[Perdida economica UNK]] /DatosLimpios[[#This Row],[Nº de Usuarios Afectados]]</f>
        <v>4.2656916514320535</v>
      </c>
      <c r="S2343" s="11" t="str">
        <f>IF(DatosLimpios[[#This Row],[Perdida $ por Usuario]]&gt;100, "Grave",IF(DatosLimpios[[#This Row],[Perdida $ por Usuario]]&gt;40, "Moderada","Leve"))</f>
        <v>Leve</v>
      </c>
      <c r="T2343" s="1" t="str">
        <f t="shared" si="36"/>
        <v>Unknown</v>
      </c>
      <c r="U2343" s="3" t="s">
        <v>25</v>
      </c>
      <c r="V2343" s="3" t="s">
        <v>16</v>
      </c>
      <c r="W2343" s="2">
        <v>32</v>
      </c>
      <c r="X2343" s="2" t="str">
        <f>IF(DatosLimpios[[#This Row],[Incident Resolution Time (in Hours)]]&gt;50,"Tardia",IF(DatosLimpios[[#This Row],[Incident Resolution Time (in Hours)]]&gt;20,"Media","Rapida" ))</f>
        <v>Media</v>
      </c>
    </row>
    <row r="2344" spans="1:24" x14ac:dyDescent="0.25">
      <c r="A2344" s="2">
        <v>2360</v>
      </c>
      <c r="B2344" s="3" t="s">
        <v>71</v>
      </c>
      <c r="C23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44" s="1" t="str">
        <f>IFERROR(VLOOKUP(DatosLimpios[[#This Row],[Paises]], TablaRegiones[],2,FALSE), "Otra")</f>
        <v>Asia</v>
      </c>
      <c r="E2344" s="2">
        <v>2017</v>
      </c>
      <c r="F2344" s="3" t="s">
        <v>42</v>
      </c>
      <c r="G2344" s="2">
        <f xml:space="preserve"> 2025 -DatosLimpios[[#This Row],[Year]]</f>
        <v>8</v>
      </c>
      <c r="H2344" s="1" t="str">
        <f>IF(TRIM(DatosLimpios[[#This Row],[Attack Type]])="","Unknown",PROPER(TRIM(LOWER(DatosLimpios[[#This Row],[Attack Type]]))))</f>
        <v>Sql Injection</v>
      </c>
      <c r="I2344" s="3" t="s">
        <v>46</v>
      </c>
      <c r="J234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44" s="11">
        <v>1801</v>
      </c>
      <c r="L2344" s="11">
        <f>IF(DatosLimpios[[#This Row],[Financial Loss (in Million $) ]]="",0,ABS(DatosLimpios[[#This Row],[Financial Loss (in Million $) ]]))*1000</f>
        <v>1801000</v>
      </c>
      <c r="M2344" s="11" t="str">
        <f>IF(DatosLimpios[[#This Row],[Perdida economica UNK]]&gt;4000000,"Alta", IF(DatosLimpios[[#This Row],[Perdida economica UNK]]&gt;100000,"Media", "Baja"))</f>
        <v>Media</v>
      </c>
      <c r="N2344" s="18" t="s">
        <v>2392</v>
      </c>
      <c r="O2344" s="3" t="s">
        <v>36</v>
      </c>
      <c r="P2344" s="2">
        <f>IF(DatosLimpios[[#This Row],[Number of Affected Users]]="six hundred",600,VALUE(DatosLimpios[[#This Row],[Number of Affected Users]]))</f>
        <v>295917</v>
      </c>
      <c r="Q2344" s="2">
        <f>IF(DatosLimpios[[#This Row],[Number of Affected Users]]="six hundred",600,VALUE(DatosLimpios[[#This Row],[Number of Affected Users]]))</f>
        <v>295917</v>
      </c>
      <c r="R2344" s="11">
        <f>DatosLimpios[[#This Row],[Perdida economica UNK]] /DatosLimpios[[#This Row],[Nº de Usuarios Afectados]]</f>
        <v>6.0861660533190047</v>
      </c>
      <c r="S2344" s="11" t="str">
        <f>IF(DatosLimpios[[#This Row],[Perdida $ por Usuario]]&gt;100, "Grave",IF(DatosLimpios[[#This Row],[Perdida $ por Usuario]]&gt;40, "Moderada","Leve"))</f>
        <v>Leve</v>
      </c>
      <c r="T2344" s="1" t="str">
        <f t="shared" si="36"/>
        <v>Unknown</v>
      </c>
      <c r="U2344" s="3" t="s">
        <v>25</v>
      </c>
      <c r="V2344" s="3" t="s">
        <v>16</v>
      </c>
      <c r="W2344" s="2">
        <v>57</v>
      </c>
      <c r="X2344" s="2" t="str">
        <f>IF(DatosLimpios[[#This Row],[Incident Resolution Time (in Hours)]]&gt;50,"Tardia",IF(DatosLimpios[[#This Row],[Incident Resolution Time (in Hours)]]&gt;20,"Media","Rapida" ))</f>
        <v>Tardia</v>
      </c>
    </row>
    <row r="2345" spans="1:24" x14ac:dyDescent="0.25">
      <c r="A2345" s="2">
        <v>2361</v>
      </c>
      <c r="B2345" s="3" t="s">
        <v>45</v>
      </c>
      <c r="C23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45" s="1" t="str">
        <f>IFERROR(VLOOKUP(DatosLimpios[[#This Row],[Paises]], TablaRegiones[],2,FALSE), "Otra")</f>
        <v>Asia</v>
      </c>
      <c r="E2345" s="2">
        <v>2020</v>
      </c>
      <c r="F2345" s="3" t="s">
        <v>63</v>
      </c>
      <c r="G2345" s="2">
        <f xml:space="preserve"> 2025 -DatosLimpios[[#This Row],[Year]]</f>
        <v>5</v>
      </c>
      <c r="H2345" s="1" t="str">
        <f>IF(TRIM(DatosLimpios[[#This Row],[Attack Type]])="","Unknown",PROPER(TRIM(LOWER(DatosLimpios[[#This Row],[Attack Type]]))))</f>
        <v>Malware</v>
      </c>
      <c r="I2345" s="3" t="s">
        <v>47</v>
      </c>
      <c r="J234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45" s="11">
        <v>2062</v>
      </c>
      <c r="L2345" s="11">
        <f>IF(DatosLimpios[[#This Row],[Financial Loss (in Million $) ]]="",0,ABS(DatosLimpios[[#This Row],[Financial Loss (in Million $) ]]))*1000</f>
        <v>2062000</v>
      </c>
      <c r="M2345" s="11" t="str">
        <f>IF(DatosLimpios[[#This Row],[Perdida economica UNK]]&gt;4000000,"Alta", IF(DatosLimpios[[#This Row],[Perdida economica UNK]]&gt;100000,"Media", "Baja"))</f>
        <v>Media</v>
      </c>
      <c r="N2345" s="18" t="s">
        <v>2393</v>
      </c>
      <c r="O2345" s="3" t="s">
        <v>33</v>
      </c>
      <c r="P2345" s="2">
        <f>IF(DatosLimpios[[#This Row],[Number of Affected Users]]="six hundred",600,VALUE(DatosLimpios[[#This Row],[Number of Affected Users]]))</f>
        <v>54206</v>
      </c>
      <c r="Q2345" s="2">
        <f>IF(DatosLimpios[[#This Row],[Number of Affected Users]]="six hundred",600,VALUE(DatosLimpios[[#This Row],[Number of Affected Users]]))</f>
        <v>54206</v>
      </c>
      <c r="R2345" s="11">
        <f>DatosLimpios[[#This Row],[Perdida economica UNK]] /DatosLimpios[[#This Row],[Nº de Usuarios Afectados]]</f>
        <v>38.040069365014944</v>
      </c>
      <c r="S2345" s="11" t="str">
        <f>IF(DatosLimpios[[#This Row],[Perdida $ por Usuario]]&gt;100, "Grave",IF(DatosLimpios[[#This Row],[Perdida $ por Usuario]]&gt;40, "Moderada","Leve"))</f>
        <v>Leve</v>
      </c>
      <c r="T2345" s="1" t="str">
        <f t="shared" si="36"/>
        <v>Insider</v>
      </c>
      <c r="U2345" s="3" t="s">
        <v>15</v>
      </c>
      <c r="V2345" s="3" t="s">
        <v>16</v>
      </c>
      <c r="W2345" s="2">
        <v>51</v>
      </c>
      <c r="X2345" s="2" t="str">
        <f>IF(DatosLimpios[[#This Row],[Incident Resolution Time (in Hours)]]&gt;50,"Tardia",IF(DatosLimpios[[#This Row],[Incident Resolution Time (in Hours)]]&gt;20,"Media","Rapida" ))</f>
        <v>Tardia</v>
      </c>
    </row>
    <row r="2346" spans="1:24" x14ac:dyDescent="0.25">
      <c r="A2346" s="2">
        <v>2362</v>
      </c>
      <c r="B2346" s="3" t="s">
        <v>45</v>
      </c>
      <c r="C23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46" s="1" t="str">
        <f>IFERROR(VLOOKUP(DatosLimpios[[#This Row],[Paises]], TablaRegiones[],2,FALSE), "Otra")</f>
        <v>Asia</v>
      </c>
      <c r="E2346" s="2">
        <v>2018</v>
      </c>
      <c r="F2346" s="3" t="s">
        <v>39</v>
      </c>
      <c r="G2346" s="2">
        <f xml:space="preserve"> 2025 -DatosLimpios[[#This Row],[Year]]</f>
        <v>7</v>
      </c>
      <c r="H2346" s="1" t="str">
        <f>IF(TRIM(DatosLimpios[[#This Row],[Attack Type]])="","Unknown",PROPER(TRIM(LOWER(DatosLimpios[[#This Row],[Attack Type]]))))</f>
        <v>Ddos</v>
      </c>
      <c r="I2346" s="3" t="s">
        <v>27</v>
      </c>
      <c r="J234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46" s="11">
        <v>475</v>
      </c>
      <c r="L2346" s="11">
        <f>IF(DatosLimpios[[#This Row],[Financial Loss (in Million $) ]]="",0,ABS(DatosLimpios[[#This Row],[Financial Loss (in Million $) ]]))*1000</f>
        <v>475000</v>
      </c>
      <c r="M2346" s="11" t="str">
        <f>IF(DatosLimpios[[#This Row],[Perdida economica UNK]]&gt;4000000,"Alta", IF(DatosLimpios[[#This Row],[Perdida economica UNK]]&gt;100000,"Media", "Baja"))</f>
        <v>Media</v>
      </c>
      <c r="N2346" s="18" t="s">
        <v>2394</v>
      </c>
      <c r="O2346" s="3" t="s">
        <v>36</v>
      </c>
      <c r="P2346" s="2">
        <f>IF(DatosLimpios[[#This Row],[Number of Affected Users]]="six hundred",600,VALUE(DatosLimpios[[#This Row],[Number of Affected Users]]))</f>
        <v>423071</v>
      </c>
      <c r="Q2346" s="2">
        <f>IF(DatosLimpios[[#This Row],[Number of Affected Users]]="six hundred",600,VALUE(DatosLimpios[[#This Row],[Number of Affected Users]]))</f>
        <v>423071</v>
      </c>
      <c r="R2346" s="11">
        <f>DatosLimpios[[#This Row],[Perdida economica UNK]] /DatosLimpios[[#This Row],[Nº de Usuarios Afectados]]</f>
        <v>1.1227429911291484</v>
      </c>
      <c r="S2346" s="11" t="str">
        <f>IF(DatosLimpios[[#This Row],[Perdida $ por Usuario]]&gt;100, "Grave",IF(DatosLimpios[[#This Row],[Perdida $ por Usuario]]&gt;40, "Moderada","Leve"))</f>
        <v>Leve</v>
      </c>
      <c r="T2346" s="1" t="str">
        <f t="shared" si="36"/>
        <v>Unknown</v>
      </c>
      <c r="U2346" s="3" t="s">
        <v>15</v>
      </c>
      <c r="V2346" s="3" t="s">
        <v>37</v>
      </c>
      <c r="W2346" s="2">
        <v>69</v>
      </c>
      <c r="X2346" s="2" t="str">
        <f>IF(DatosLimpios[[#This Row],[Incident Resolution Time (in Hours)]]&gt;50,"Tardia",IF(DatosLimpios[[#This Row],[Incident Resolution Time (in Hours)]]&gt;20,"Media","Rapida" ))</f>
        <v>Tardia</v>
      </c>
    </row>
    <row r="2347" spans="1:24" x14ac:dyDescent="0.25">
      <c r="A2347" s="2">
        <v>2363</v>
      </c>
      <c r="B2347" s="3" t="s">
        <v>58</v>
      </c>
      <c r="C23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347" s="1" t="str">
        <f>IFERROR(VLOOKUP(DatosLimpios[[#This Row],[Paises]], TablaRegiones[],2,FALSE), "Otra")</f>
        <v>Oceanía</v>
      </c>
      <c r="E2347" s="2">
        <v>2021</v>
      </c>
      <c r="F2347" s="3" t="s">
        <v>22</v>
      </c>
      <c r="G2347" s="2">
        <f xml:space="preserve"> 2025 -DatosLimpios[[#This Row],[Year]]</f>
        <v>4</v>
      </c>
      <c r="H2347" s="1" t="str">
        <f>IF(TRIM(DatosLimpios[[#This Row],[Attack Type]])="","Unknown",PROPER(TRIM(LOWER(DatosLimpios[[#This Row],[Attack Type]]))))</f>
        <v>Man-In-The-Middle</v>
      </c>
      <c r="I2347" s="3" t="s">
        <v>47</v>
      </c>
      <c r="J234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47" s="11">
        <v>1762</v>
      </c>
      <c r="L2347" s="11">
        <f>IF(DatosLimpios[[#This Row],[Financial Loss (in Million $) ]]="",0,ABS(DatosLimpios[[#This Row],[Financial Loss (in Million $) ]]))*1000</f>
        <v>1762000</v>
      </c>
      <c r="M2347" s="11" t="str">
        <f>IF(DatosLimpios[[#This Row],[Perdida economica UNK]]&gt;4000000,"Alta", IF(DatosLimpios[[#This Row],[Perdida economica UNK]]&gt;100000,"Media", "Baja"))</f>
        <v>Media</v>
      </c>
      <c r="N2347" s="18" t="s">
        <v>2395</v>
      </c>
      <c r="O2347" s="3" t="s">
        <v>36</v>
      </c>
      <c r="P2347" s="2">
        <f>IF(DatosLimpios[[#This Row],[Number of Affected Users]]="six hundred",600,VALUE(DatosLimpios[[#This Row],[Number of Affected Users]]))</f>
        <v>687020</v>
      </c>
      <c r="Q2347" s="2">
        <f>IF(DatosLimpios[[#This Row],[Number of Affected Users]]="six hundred",600,VALUE(DatosLimpios[[#This Row],[Number of Affected Users]]))</f>
        <v>687020</v>
      </c>
      <c r="R2347" s="11">
        <f>DatosLimpios[[#This Row],[Perdida economica UNK]] /DatosLimpios[[#This Row],[Nº de Usuarios Afectados]]</f>
        <v>2.5646997176210298</v>
      </c>
      <c r="S2347" s="11" t="str">
        <f>IF(DatosLimpios[[#This Row],[Perdida $ por Usuario]]&gt;100, "Grave",IF(DatosLimpios[[#This Row],[Perdida $ por Usuario]]&gt;40, "Moderada","Leve"))</f>
        <v>Leve</v>
      </c>
      <c r="T2347" s="1" t="str">
        <f t="shared" si="36"/>
        <v>Unknown</v>
      </c>
      <c r="U2347" s="3" t="s">
        <v>25</v>
      </c>
      <c r="V2347" s="3" t="s">
        <v>37</v>
      </c>
      <c r="W2347" s="2">
        <v>48</v>
      </c>
      <c r="X2347" s="2" t="str">
        <f>IF(DatosLimpios[[#This Row],[Incident Resolution Time (in Hours)]]&gt;50,"Tardia",IF(DatosLimpios[[#This Row],[Incident Resolution Time (in Hours)]]&gt;20,"Media","Rapida" ))</f>
        <v>Media</v>
      </c>
    </row>
    <row r="2348" spans="1:24" x14ac:dyDescent="0.25">
      <c r="A2348" s="2">
        <v>2364</v>
      </c>
      <c r="B2348" s="3" t="s">
        <v>87</v>
      </c>
      <c r="C23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348" s="1" t="str">
        <f>IFERROR(VLOOKUP(DatosLimpios[[#This Row],[Paises]], TablaRegiones[],2,FALSE), "Otra")</f>
        <v>América</v>
      </c>
      <c r="E2348" s="2">
        <v>2020</v>
      </c>
      <c r="F2348" s="3" t="s">
        <v>17</v>
      </c>
      <c r="G2348" s="2">
        <f xml:space="preserve"> 2025 -DatosLimpios[[#This Row],[Year]]</f>
        <v>5</v>
      </c>
      <c r="H2348" s="1" t="str">
        <f>IF(TRIM(DatosLimpios[[#This Row],[Attack Type]])="","Unknown",PROPER(TRIM(LOWER(DatosLimpios[[#This Row],[Attack Type]]))))</f>
        <v>Ransomware</v>
      </c>
      <c r="I2348" s="3" t="s">
        <v>12</v>
      </c>
      <c r="J234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48" s="11">
        <v>7709</v>
      </c>
      <c r="L2348" s="11">
        <f>IF(DatosLimpios[[#This Row],[Financial Loss (in Million $) ]]="",0,ABS(DatosLimpios[[#This Row],[Financial Loss (in Million $) ]]))*1000</f>
        <v>7709000</v>
      </c>
      <c r="M2348" s="11" t="str">
        <f>IF(DatosLimpios[[#This Row],[Perdida economica UNK]]&gt;4000000,"Alta", IF(DatosLimpios[[#This Row],[Perdida economica UNK]]&gt;100000,"Media", "Baja"))</f>
        <v>Alta</v>
      </c>
      <c r="N2348" s="18" t="s">
        <v>2396</v>
      </c>
      <c r="O2348" s="3" t="s">
        <v>33</v>
      </c>
      <c r="P2348" s="2">
        <f>IF(DatosLimpios[[#This Row],[Number of Affected Users]]="six hundred",600,VALUE(DatosLimpios[[#This Row],[Number of Affected Users]]))</f>
        <v>550317</v>
      </c>
      <c r="Q2348" s="2">
        <f>IF(DatosLimpios[[#This Row],[Number of Affected Users]]="six hundred",600,VALUE(DatosLimpios[[#This Row],[Number of Affected Users]]))</f>
        <v>550317</v>
      </c>
      <c r="R2348" s="11">
        <f>DatosLimpios[[#This Row],[Perdida economica UNK]] /DatosLimpios[[#This Row],[Nº de Usuarios Afectados]]</f>
        <v>14.008289767533984</v>
      </c>
      <c r="S2348" s="11" t="str">
        <f>IF(DatosLimpios[[#This Row],[Perdida $ por Usuario]]&gt;100, "Grave",IF(DatosLimpios[[#This Row],[Perdida $ por Usuario]]&gt;40, "Moderada","Leve"))</f>
        <v>Leve</v>
      </c>
      <c r="T2348" s="1" t="str">
        <f t="shared" si="36"/>
        <v>Insider</v>
      </c>
      <c r="U2348" s="3" t="s">
        <v>25</v>
      </c>
      <c r="V2348" s="3" t="s">
        <v>57</v>
      </c>
      <c r="W2348" s="2">
        <v>63</v>
      </c>
      <c r="X2348" s="2" t="str">
        <f>IF(DatosLimpios[[#This Row],[Incident Resolution Time (in Hours)]]&gt;50,"Tardia",IF(DatosLimpios[[#This Row],[Incident Resolution Time (in Hours)]]&gt;20,"Media","Rapida" ))</f>
        <v>Tardia</v>
      </c>
    </row>
    <row r="2349" spans="1:24" x14ac:dyDescent="0.25">
      <c r="A2349" s="2">
        <v>2365</v>
      </c>
      <c r="B2349" s="3" t="s">
        <v>32</v>
      </c>
      <c r="C23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349" s="1" t="str">
        <f>IFERROR(VLOOKUP(DatosLimpios[[#This Row],[Paises]], TablaRegiones[],2,FALSE), "Otra")</f>
        <v>Europa</v>
      </c>
      <c r="E2349" s="2">
        <v>2021</v>
      </c>
      <c r="F2349" s="3" t="s">
        <v>50</v>
      </c>
      <c r="G2349" s="2">
        <f xml:space="preserve"> 2025 -DatosLimpios[[#This Row],[Year]]</f>
        <v>4</v>
      </c>
      <c r="H2349" s="1" t="str">
        <f>IF(TRIM(DatosLimpios[[#This Row],[Attack Type]])="","Unknown",PROPER(TRIM(LOWER(DatosLimpios[[#This Row],[Attack Type]]))))</f>
        <v>Phishing</v>
      </c>
      <c r="I2349" s="3" t="s">
        <v>46</v>
      </c>
      <c r="J234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49" s="11">
        <v>480</v>
      </c>
      <c r="L2349" s="11">
        <f>IF(DatosLimpios[[#This Row],[Financial Loss (in Million $) ]]="",0,ABS(DatosLimpios[[#This Row],[Financial Loss (in Million $) ]]))*1000</f>
        <v>480000</v>
      </c>
      <c r="M2349" s="11" t="str">
        <f>IF(DatosLimpios[[#This Row],[Perdida economica UNK]]&gt;4000000,"Alta", IF(DatosLimpios[[#This Row],[Perdida economica UNK]]&gt;100000,"Media", "Baja"))</f>
        <v>Media</v>
      </c>
      <c r="N2349" s="18" t="s">
        <v>2397</v>
      </c>
      <c r="O2349" s="3" t="s">
        <v>29</v>
      </c>
      <c r="P2349" s="2">
        <f>IF(DatosLimpios[[#This Row],[Number of Affected Users]]="six hundred",600,VALUE(DatosLimpios[[#This Row],[Number of Affected Users]]))</f>
        <v>170032</v>
      </c>
      <c r="Q2349" s="2">
        <f>IF(DatosLimpios[[#This Row],[Number of Affected Users]]="six hundred",600,VALUE(DatosLimpios[[#This Row],[Number of Affected Users]]))</f>
        <v>170032</v>
      </c>
      <c r="R2349" s="11">
        <f>DatosLimpios[[#This Row],[Perdida economica UNK]] /DatosLimpios[[#This Row],[Nº de Usuarios Afectados]]</f>
        <v>2.8229980239013832</v>
      </c>
      <c r="S2349" s="11" t="str">
        <f>IF(DatosLimpios[[#This Row],[Perdida $ por Usuario]]&gt;100, "Grave",IF(DatosLimpios[[#This Row],[Perdida $ por Usuario]]&gt;40, "Moderada","Leve"))</f>
        <v>Leve</v>
      </c>
      <c r="T2349" s="1" t="str">
        <f t="shared" si="36"/>
        <v>Nation-state</v>
      </c>
      <c r="U2349" s="3" t="s">
        <v>34</v>
      </c>
      <c r="V2349" s="3" t="s">
        <v>57</v>
      </c>
      <c r="W2349" s="2">
        <v>24</v>
      </c>
      <c r="X2349" s="2" t="str">
        <f>IF(DatosLimpios[[#This Row],[Incident Resolution Time (in Hours)]]&gt;50,"Tardia",IF(DatosLimpios[[#This Row],[Incident Resolution Time (in Hours)]]&gt;20,"Media","Rapida" ))</f>
        <v>Media</v>
      </c>
    </row>
    <row r="2350" spans="1:24" x14ac:dyDescent="0.25">
      <c r="A2350" s="2">
        <v>2366</v>
      </c>
      <c r="B2350" s="3" t="s">
        <v>10</v>
      </c>
      <c r="C23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50" s="1" t="str">
        <f>IFERROR(VLOOKUP(DatosLimpios[[#This Row],[Paises]], TablaRegiones[],2,FALSE), "Otra")</f>
        <v>Asia</v>
      </c>
      <c r="E2350" s="2">
        <v>2020</v>
      </c>
      <c r="F2350" s="3" t="s">
        <v>42</v>
      </c>
      <c r="G2350" s="2">
        <f xml:space="preserve"> 2025 -DatosLimpios[[#This Row],[Year]]</f>
        <v>5</v>
      </c>
      <c r="H2350" s="1" t="str">
        <f>IF(TRIM(DatosLimpios[[#This Row],[Attack Type]])="","Unknown",PROPER(TRIM(LOWER(DatosLimpios[[#This Row],[Attack Type]]))))</f>
        <v>Sql Injection</v>
      </c>
      <c r="I2350" s="3" t="s">
        <v>47</v>
      </c>
      <c r="J235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50" s="11">
        <v>1155</v>
      </c>
      <c r="L2350" s="11">
        <f>IF(DatosLimpios[[#This Row],[Financial Loss (in Million $) ]]="",0,ABS(DatosLimpios[[#This Row],[Financial Loss (in Million $) ]]))*1000</f>
        <v>1155000</v>
      </c>
      <c r="M2350" s="11" t="str">
        <f>IF(DatosLimpios[[#This Row],[Perdida economica UNK]]&gt;4000000,"Alta", IF(DatosLimpios[[#This Row],[Perdida economica UNK]]&gt;100000,"Media", "Baja"))</f>
        <v>Media</v>
      </c>
      <c r="N2350" s="18" t="s">
        <v>2398</v>
      </c>
      <c r="O2350" s="3" t="s">
        <v>36</v>
      </c>
      <c r="P2350" s="2">
        <f>IF(DatosLimpios[[#This Row],[Number of Affected Users]]="six hundred",600,VALUE(DatosLimpios[[#This Row],[Number of Affected Users]]))</f>
        <v>388591</v>
      </c>
      <c r="Q2350" s="2">
        <f>IF(DatosLimpios[[#This Row],[Number of Affected Users]]="six hundred",600,VALUE(DatosLimpios[[#This Row],[Number of Affected Users]]))</f>
        <v>388591</v>
      </c>
      <c r="R2350" s="11">
        <f>DatosLimpios[[#This Row],[Perdida economica UNK]] /DatosLimpios[[#This Row],[Nº de Usuarios Afectados]]</f>
        <v>2.9722767640012249</v>
      </c>
      <c r="S2350" s="11" t="str">
        <f>IF(DatosLimpios[[#This Row],[Perdida $ por Usuario]]&gt;100, "Grave",IF(DatosLimpios[[#This Row],[Perdida $ por Usuario]]&gt;40, "Moderada","Leve"))</f>
        <v>Leve</v>
      </c>
      <c r="T2350" s="1" t="str">
        <f t="shared" si="36"/>
        <v>Unknown</v>
      </c>
      <c r="U2350" s="3" t="s">
        <v>52</v>
      </c>
      <c r="V2350" s="3" t="s">
        <v>37</v>
      </c>
      <c r="W2350" s="2">
        <v>68</v>
      </c>
      <c r="X2350" s="2" t="str">
        <f>IF(DatosLimpios[[#This Row],[Incident Resolution Time (in Hours)]]&gt;50,"Tardia",IF(DatosLimpios[[#This Row],[Incident Resolution Time (in Hours)]]&gt;20,"Media","Rapida" ))</f>
        <v>Tardia</v>
      </c>
    </row>
    <row r="2351" spans="1:24" x14ac:dyDescent="0.25">
      <c r="A2351" s="2">
        <v>2367</v>
      </c>
      <c r="B2351" s="3" t="s">
        <v>45</v>
      </c>
      <c r="C23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51" s="1" t="str">
        <f>IFERROR(VLOOKUP(DatosLimpios[[#This Row],[Paises]], TablaRegiones[],2,FALSE), "Otra")</f>
        <v>Asia</v>
      </c>
      <c r="E2351" s="2">
        <v>2023</v>
      </c>
      <c r="F2351" s="3" t="s">
        <v>39</v>
      </c>
      <c r="G2351" s="2">
        <f xml:space="preserve"> 2025 -DatosLimpios[[#This Row],[Year]]</f>
        <v>2</v>
      </c>
      <c r="H2351" s="1" t="str">
        <f>IF(TRIM(DatosLimpios[[#This Row],[Attack Type]])="","Unknown",PROPER(TRIM(LOWER(DatosLimpios[[#This Row],[Attack Type]]))))</f>
        <v>Ddos</v>
      </c>
      <c r="I2351" s="3" t="s">
        <v>47</v>
      </c>
      <c r="J235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51" s="11">
        <v>227</v>
      </c>
      <c r="L2351" s="11">
        <f>IF(DatosLimpios[[#This Row],[Financial Loss (in Million $) ]]="",0,ABS(DatosLimpios[[#This Row],[Financial Loss (in Million $) ]]))*1000</f>
        <v>227000</v>
      </c>
      <c r="M2351" s="11" t="str">
        <f>IF(DatosLimpios[[#This Row],[Perdida economica UNK]]&gt;4000000,"Alta", IF(DatosLimpios[[#This Row],[Perdida economica UNK]]&gt;100000,"Media", "Baja"))</f>
        <v>Media</v>
      </c>
      <c r="N2351" s="18" t="s">
        <v>2399</v>
      </c>
      <c r="O2351" s="3" t="s">
        <v>14</v>
      </c>
      <c r="P2351" s="2">
        <f>IF(DatosLimpios[[#This Row],[Number of Affected Users]]="six hundred",600,VALUE(DatosLimpios[[#This Row],[Number of Affected Users]]))</f>
        <v>438318</v>
      </c>
      <c r="Q2351" s="2">
        <f>IF(DatosLimpios[[#This Row],[Number of Affected Users]]="six hundred",600,VALUE(DatosLimpios[[#This Row],[Number of Affected Users]]))</f>
        <v>438318</v>
      </c>
      <c r="R2351" s="11">
        <f>DatosLimpios[[#This Row],[Perdida economica UNK]] /DatosLimpios[[#This Row],[Nº de Usuarios Afectados]]</f>
        <v>0.51788883869701907</v>
      </c>
      <c r="S2351" s="11" t="str">
        <f>IF(DatosLimpios[[#This Row],[Perdida $ por Usuario]]&gt;100, "Grave",IF(DatosLimpios[[#This Row],[Perdida $ por Usuario]]&gt;40, "Moderada","Leve"))</f>
        <v>Leve</v>
      </c>
      <c r="T2351" s="1" t="str">
        <f t="shared" si="36"/>
        <v>Hacker Group</v>
      </c>
      <c r="U2351" s="3" t="s">
        <v>15</v>
      </c>
      <c r="V2351" s="3" t="s">
        <v>31</v>
      </c>
      <c r="W2351" s="2">
        <v>39</v>
      </c>
      <c r="X2351" s="2" t="str">
        <f>IF(DatosLimpios[[#This Row],[Incident Resolution Time (in Hours)]]&gt;50,"Tardia",IF(DatosLimpios[[#This Row],[Incident Resolution Time (in Hours)]]&gt;20,"Media","Rapida" ))</f>
        <v>Media</v>
      </c>
    </row>
    <row r="2352" spans="1:24" x14ac:dyDescent="0.25">
      <c r="A2352" s="2">
        <v>2368</v>
      </c>
      <c r="B2352" s="3" t="s">
        <v>45</v>
      </c>
      <c r="C23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52" s="1" t="str">
        <f>IFERROR(VLOOKUP(DatosLimpios[[#This Row],[Paises]], TablaRegiones[],2,FALSE), "Otra")</f>
        <v>Asia</v>
      </c>
      <c r="E2352" s="2">
        <v>2018</v>
      </c>
      <c r="F2352" s="3" t="s">
        <v>39</v>
      </c>
      <c r="G2352" s="2">
        <f xml:space="preserve"> 2025 -DatosLimpios[[#This Row],[Year]]</f>
        <v>7</v>
      </c>
      <c r="H2352" s="1" t="str">
        <f>IF(TRIM(DatosLimpios[[#This Row],[Attack Type]])="","Unknown",PROPER(TRIM(LOWER(DatosLimpios[[#This Row],[Attack Type]]))))</f>
        <v>Ddos</v>
      </c>
      <c r="I2352" s="3" t="s">
        <v>12</v>
      </c>
      <c r="J235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52" s="11">
        <v>171</v>
      </c>
      <c r="L2352" s="11">
        <f>IF(DatosLimpios[[#This Row],[Financial Loss (in Million $) ]]="",0,ABS(DatosLimpios[[#This Row],[Financial Loss (in Million $) ]]))*1000</f>
        <v>171000</v>
      </c>
      <c r="M2352" s="11" t="str">
        <f>IF(DatosLimpios[[#This Row],[Perdida economica UNK]]&gt;4000000,"Alta", IF(DatosLimpios[[#This Row],[Perdida economica UNK]]&gt;100000,"Media", "Baja"))</f>
        <v>Media</v>
      </c>
      <c r="N2352" s="18" t="s">
        <v>2400</v>
      </c>
      <c r="O2352" s="3" t="s">
        <v>33</v>
      </c>
      <c r="P2352" s="2">
        <f>IF(DatosLimpios[[#This Row],[Number of Affected Users]]="six hundred",600,VALUE(DatosLimpios[[#This Row],[Number of Affected Users]]))</f>
        <v>63389</v>
      </c>
      <c r="Q2352" s="2">
        <f>IF(DatosLimpios[[#This Row],[Number of Affected Users]]="six hundred",600,VALUE(DatosLimpios[[#This Row],[Number of Affected Users]]))</f>
        <v>63389</v>
      </c>
      <c r="R2352" s="11">
        <f>DatosLimpios[[#This Row],[Perdida economica UNK]] /DatosLimpios[[#This Row],[Nº de Usuarios Afectados]]</f>
        <v>2.6976289261543802</v>
      </c>
      <c r="S2352" s="11" t="str">
        <f>IF(DatosLimpios[[#This Row],[Perdida $ por Usuario]]&gt;100, "Grave",IF(DatosLimpios[[#This Row],[Perdida $ por Usuario]]&gt;40, "Moderada","Leve"))</f>
        <v>Leve</v>
      </c>
      <c r="T2352" s="1" t="str">
        <f t="shared" si="36"/>
        <v>Insider</v>
      </c>
      <c r="U2352" s="3" t="s">
        <v>15</v>
      </c>
      <c r="V2352" s="3" t="s">
        <v>16</v>
      </c>
      <c r="W2352" s="2">
        <v>20</v>
      </c>
      <c r="X2352" s="2" t="str">
        <f>IF(DatosLimpios[[#This Row],[Incident Resolution Time (in Hours)]]&gt;50,"Tardia",IF(DatosLimpios[[#This Row],[Incident Resolution Time (in Hours)]]&gt;20,"Media","Rapida" ))</f>
        <v>Rapida</v>
      </c>
    </row>
    <row r="2353" spans="1:24" x14ac:dyDescent="0.25">
      <c r="A2353" s="2">
        <v>2369</v>
      </c>
      <c r="B2353" s="3" t="s">
        <v>87</v>
      </c>
      <c r="C23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353" s="1" t="str">
        <f>IFERROR(VLOOKUP(DatosLimpios[[#This Row],[Paises]], TablaRegiones[],2,FALSE), "Otra")</f>
        <v>América</v>
      </c>
      <c r="E2353" s="2">
        <v>2015</v>
      </c>
      <c r="F2353" s="3" t="s">
        <v>22</v>
      </c>
      <c r="G2353" s="2">
        <f xml:space="preserve"> 2025 -DatosLimpios[[#This Row],[Year]]</f>
        <v>10</v>
      </c>
      <c r="H2353" s="1" t="str">
        <f>IF(TRIM(DatosLimpios[[#This Row],[Attack Type]])="","Unknown",PROPER(TRIM(LOWER(DatosLimpios[[#This Row],[Attack Type]]))))</f>
        <v>Man-In-The-Middle</v>
      </c>
      <c r="I2353" s="3" t="s">
        <v>18</v>
      </c>
      <c r="J235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353" s="11">
        <v>9566</v>
      </c>
      <c r="L2353" s="11">
        <f>IF(DatosLimpios[[#This Row],[Financial Loss (in Million $) ]]="",0,ABS(DatosLimpios[[#This Row],[Financial Loss (in Million $) ]]))*1000</f>
        <v>9566000</v>
      </c>
      <c r="M2353" s="11" t="str">
        <f>IF(DatosLimpios[[#This Row],[Perdida economica UNK]]&gt;4000000,"Alta", IF(DatosLimpios[[#This Row],[Perdida economica UNK]]&gt;100000,"Media", "Baja"))</f>
        <v>Alta</v>
      </c>
      <c r="N2353" s="18" t="s">
        <v>2401</v>
      </c>
      <c r="O2353" s="3" t="s">
        <v>29</v>
      </c>
      <c r="P2353" s="2">
        <f>IF(DatosLimpios[[#This Row],[Number of Affected Users]]="six hundred",600,VALUE(DatosLimpios[[#This Row],[Number of Affected Users]]))</f>
        <v>377602</v>
      </c>
      <c r="Q2353" s="2">
        <f>IF(DatosLimpios[[#This Row],[Number of Affected Users]]="six hundred",600,VALUE(DatosLimpios[[#This Row],[Number of Affected Users]]))</f>
        <v>377602</v>
      </c>
      <c r="R2353" s="11">
        <f>DatosLimpios[[#This Row],[Perdida economica UNK]] /DatosLimpios[[#This Row],[Nº de Usuarios Afectados]]</f>
        <v>25.333552258727444</v>
      </c>
      <c r="S2353" s="11" t="str">
        <f>IF(DatosLimpios[[#This Row],[Perdida $ por Usuario]]&gt;100, "Grave",IF(DatosLimpios[[#This Row],[Perdida $ por Usuario]]&gt;40, "Moderada","Leve"))</f>
        <v>Leve</v>
      </c>
      <c r="T2353" s="1" t="str">
        <f t="shared" si="36"/>
        <v>Nation-state</v>
      </c>
      <c r="U2353" s="3" t="s">
        <v>52</v>
      </c>
      <c r="V2353" s="3" t="s">
        <v>49</v>
      </c>
      <c r="W2353" s="2">
        <v>15</v>
      </c>
      <c r="X2353" s="2" t="str">
        <f>IF(DatosLimpios[[#This Row],[Incident Resolution Time (in Hours)]]&gt;50,"Tardia",IF(DatosLimpios[[#This Row],[Incident Resolution Time (in Hours)]]&gt;20,"Media","Rapida" ))</f>
        <v>Rapida</v>
      </c>
    </row>
    <row r="2354" spans="1:24" x14ac:dyDescent="0.25">
      <c r="A2354" s="2">
        <v>2370</v>
      </c>
      <c r="B2354" s="3" t="s">
        <v>41</v>
      </c>
      <c r="C23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54" s="1" t="str">
        <f>IFERROR(VLOOKUP(DatosLimpios[[#This Row],[Paises]], TablaRegiones[],2,FALSE), "Otra")</f>
        <v>Europa</v>
      </c>
      <c r="E2354" s="2">
        <v>2021</v>
      </c>
      <c r="F2354" s="3" t="s">
        <v>42</v>
      </c>
      <c r="G2354" s="2">
        <f xml:space="preserve"> 2025 -DatosLimpios[[#This Row],[Year]]</f>
        <v>4</v>
      </c>
      <c r="H2354" s="1" t="str">
        <f>IF(TRIM(DatosLimpios[[#This Row],[Attack Type]])="","Unknown",PROPER(TRIM(LOWER(DatosLimpios[[#This Row],[Attack Type]]))))</f>
        <v>Sql Injection</v>
      </c>
      <c r="I2354" s="3" t="s">
        <v>69</v>
      </c>
      <c r="J235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54" s="11">
        <v>4275</v>
      </c>
      <c r="L2354" s="11">
        <f>IF(DatosLimpios[[#This Row],[Financial Loss (in Million $) ]]="",0,ABS(DatosLimpios[[#This Row],[Financial Loss (in Million $) ]]))*1000</f>
        <v>4275000</v>
      </c>
      <c r="M2354" s="11" t="str">
        <f>IF(DatosLimpios[[#This Row],[Perdida economica UNK]]&gt;4000000,"Alta", IF(DatosLimpios[[#This Row],[Perdida economica UNK]]&gt;100000,"Media", "Baja"))</f>
        <v>Alta</v>
      </c>
      <c r="N2354" s="18" t="s">
        <v>2402</v>
      </c>
      <c r="O2354" s="3" t="s">
        <v>36</v>
      </c>
      <c r="P2354" s="2">
        <f>IF(DatosLimpios[[#This Row],[Number of Affected Users]]="six hundred",600,VALUE(DatosLimpios[[#This Row],[Number of Affected Users]]))</f>
        <v>467551</v>
      </c>
      <c r="Q2354" s="2">
        <f>IF(DatosLimpios[[#This Row],[Number of Affected Users]]="six hundred",600,VALUE(DatosLimpios[[#This Row],[Number of Affected Users]]))</f>
        <v>467551</v>
      </c>
      <c r="R2354" s="11">
        <f>DatosLimpios[[#This Row],[Perdida economica UNK]] /DatosLimpios[[#This Row],[Nº de Usuarios Afectados]]</f>
        <v>9.1433875662761928</v>
      </c>
      <c r="S2354" s="11" t="str">
        <f>IF(DatosLimpios[[#This Row],[Perdida $ por Usuario]]&gt;100, "Grave",IF(DatosLimpios[[#This Row],[Perdida $ por Usuario]]&gt;40, "Moderada","Leve"))</f>
        <v>Leve</v>
      </c>
      <c r="T2354" s="1" t="str">
        <f t="shared" si="36"/>
        <v>Unknown</v>
      </c>
      <c r="U2354" s="3" t="s">
        <v>15</v>
      </c>
      <c r="V2354" s="3" t="s">
        <v>57</v>
      </c>
      <c r="W2354" s="2">
        <v>61</v>
      </c>
      <c r="X2354" s="2" t="str">
        <f>IF(DatosLimpios[[#This Row],[Incident Resolution Time (in Hours)]]&gt;50,"Tardia",IF(DatosLimpios[[#This Row],[Incident Resolution Time (in Hours)]]&gt;20,"Media","Rapida" ))</f>
        <v>Tardia</v>
      </c>
    </row>
    <row r="2355" spans="1:24" x14ac:dyDescent="0.25">
      <c r="A2355" s="2">
        <v>2371</v>
      </c>
      <c r="B2355" s="3" t="s">
        <v>26</v>
      </c>
      <c r="C23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355" s="1" t="str">
        <f>IFERROR(VLOOKUP(DatosLimpios[[#This Row],[Paises]], TablaRegiones[],2,FALSE), "Otra")</f>
        <v>Europa</v>
      </c>
      <c r="E2355" s="2">
        <v>2022</v>
      </c>
      <c r="F2355" s="3" t="s">
        <v>63</v>
      </c>
      <c r="G2355" s="2">
        <f xml:space="preserve"> 2025 -DatosLimpios[[#This Row],[Year]]</f>
        <v>3</v>
      </c>
      <c r="H2355" s="1" t="str">
        <f>IF(TRIM(DatosLimpios[[#This Row],[Attack Type]])="","Unknown",PROPER(TRIM(LOWER(DatosLimpios[[#This Row],[Attack Type]]))))</f>
        <v>Malware</v>
      </c>
      <c r="I2355" s="3" t="s">
        <v>27</v>
      </c>
      <c r="J235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55" s="11">
        <v>3876</v>
      </c>
      <c r="L2355" s="11">
        <f>IF(DatosLimpios[[#This Row],[Financial Loss (in Million $) ]]="",0,ABS(DatosLimpios[[#This Row],[Financial Loss (in Million $) ]]))*1000</f>
        <v>3876000</v>
      </c>
      <c r="M2355" s="11" t="str">
        <f>IF(DatosLimpios[[#This Row],[Perdida economica UNK]]&gt;4000000,"Alta", IF(DatosLimpios[[#This Row],[Perdida economica UNK]]&gt;100000,"Media", "Baja"))</f>
        <v>Media</v>
      </c>
      <c r="N2355" s="18" t="s">
        <v>2403</v>
      </c>
      <c r="O2355" s="3" t="s">
        <v>29</v>
      </c>
      <c r="P2355" s="2">
        <f>IF(DatosLimpios[[#This Row],[Number of Affected Users]]="six hundred",600,VALUE(DatosLimpios[[#This Row],[Number of Affected Users]]))</f>
        <v>361529</v>
      </c>
      <c r="Q2355" s="2">
        <f>IF(DatosLimpios[[#This Row],[Number of Affected Users]]="six hundred",600,VALUE(DatosLimpios[[#This Row],[Number of Affected Users]]))</f>
        <v>361529</v>
      </c>
      <c r="R2355" s="11">
        <f>DatosLimpios[[#This Row],[Perdida economica UNK]] /DatosLimpios[[#This Row],[Nº de Usuarios Afectados]]</f>
        <v>10.721131638125849</v>
      </c>
      <c r="S2355" s="11" t="str">
        <f>IF(DatosLimpios[[#This Row],[Perdida $ por Usuario]]&gt;100, "Grave",IF(DatosLimpios[[#This Row],[Perdida $ por Usuario]]&gt;40, "Moderada","Leve"))</f>
        <v>Leve</v>
      </c>
      <c r="T2355" s="1" t="str">
        <f t="shared" si="36"/>
        <v>Nation-state</v>
      </c>
      <c r="U2355" s="3" t="s">
        <v>34</v>
      </c>
      <c r="V2355" s="3" t="s">
        <v>49</v>
      </c>
      <c r="W2355" s="2">
        <v>67</v>
      </c>
      <c r="X2355" s="2" t="str">
        <f>IF(DatosLimpios[[#This Row],[Incident Resolution Time (in Hours)]]&gt;50,"Tardia",IF(DatosLimpios[[#This Row],[Incident Resolution Time (in Hours)]]&gt;20,"Media","Rapida" ))</f>
        <v>Tardia</v>
      </c>
    </row>
    <row r="2356" spans="1:24" x14ac:dyDescent="0.25">
      <c r="A2356" s="2">
        <v>2372</v>
      </c>
      <c r="B2356" s="3" t="s">
        <v>58</v>
      </c>
      <c r="C23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356" s="1" t="str">
        <f>IFERROR(VLOOKUP(DatosLimpios[[#This Row],[Paises]], TablaRegiones[],2,FALSE), "Otra")</f>
        <v>Oceanía</v>
      </c>
      <c r="E2356" s="2">
        <v>2019</v>
      </c>
      <c r="F2356" s="3" t="s">
        <v>22</v>
      </c>
      <c r="G2356" s="2">
        <f xml:space="preserve"> 2025 -DatosLimpios[[#This Row],[Year]]</f>
        <v>6</v>
      </c>
      <c r="H2356" s="1" t="str">
        <f>IF(TRIM(DatosLimpios[[#This Row],[Attack Type]])="","Unknown",PROPER(TRIM(LOWER(DatosLimpios[[#This Row],[Attack Type]]))))</f>
        <v>Man-In-The-Middle</v>
      </c>
      <c r="I2356" s="3" t="s">
        <v>18</v>
      </c>
      <c r="J235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356" s="11">
        <v>1521</v>
      </c>
      <c r="L2356" s="11">
        <f>IF(DatosLimpios[[#This Row],[Financial Loss (in Million $) ]]="",0,ABS(DatosLimpios[[#This Row],[Financial Loss (in Million $) ]]))*1000</f>
        <v>1521000</v>
      </c>
      <c r="M2356" s="11" t="str">
        <f>IF(DatosLimpios[[#This Row],[Perdida economica UNK]]&gt;4000000,"Alta", IF(DatosLimpios[[#This Row],[Perdida economica UNK]]&gt;100000,"Media", "Baja"))</f>
        <v>Media</v>
      </c>
      <c r="N2356" s="18" t="s">
        <v>2404</v>
      </c>
      <c r="O2356" s="3" t="s">
        <v>14</v>
      </c>
      <c r="P2356" s="2">
        <f>IF(DatosLimpios[[#This Row],[Number of Affected Users]]="six hundred",600,VALUE(DatosLimpios[[#This Row],[Number of Affected Users]]))</f>
        <v>677755</v>
      </c>
      <c r="Q2356" s="2">
        <f>IF(DatosLimpios[[#This Row],[Number of Affected Users]]="six hundred",600,VALUE(DatosLimpios[[#This Row],[Number of Affected Users]]))</f>
        <v>677755</v>
      </c>
      <c r="R2356" s="11">
        <f>DatosLimpios[[#This Row],[Perdida economica UNK]] /DatosLimpios[[#This Row],[Nº de Usuarios Afectados]]</f>
        <v>2.2441737796106263</v>
      </c>
      <c r="S2356" s="11" t="str">
        <f>IF(DatosLimpios[[#This Row],[Perdida $ por Usuario]]&gt;100, "Grave",IF(DatosLimpios[[#This Row],[Perdida $ por Usuario]]&gt;40, "Moderada","Leve"))</f>
        <v>Leve</v>
      </c>
      <c r="T2356" s="1" t="str">
        <f t="shared" si="36"/>
        <v>Hacker Group</v>
      </c>
      <c r="U2356" s="3" t="s">
        <v>34</v>
      </c>
      <c r="V2356" s="3" t="s">
        <v>49</v>
      </c>
      <c r="W2356" s="2">
        <v>52</v>
      </c>
      <c r="X2356" s="2" t="str">
        <f>IF(DatosLimpios[[#This Row],[Incident Resolution Time (in Hours)]]&gt;50,"Tardia",IF(DatosLimpios[[#This Row],[Incident Resolution Time (in Hours)]]&gt;20,"Media","Rapida" ))</f>
        <v>Tardia</v>
      </c>
    </row>
    <row r="2357" spans="1:24" x14ac:dyDescent="0.25">
      <c r="A2357" s="2">
        <v>2373</v>
      </c>
      <c r="B2357" s="3" t="s">
        <v>26</v>
      </c>
      <c r="C23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357" s="1" t="str">
        <f>IFERROR(VLOOKUP(DatosLimpios[[#This Row],[Paises]], TablaRegiones[],2,FALSE), "Otra")</f>
        <v>Europa</v>
      </c>
      <c r="E2357" s="2">
        <v>2022</v>
      </c>
      <c r="F2357" s="3" t="s">
        <v>22</v>
      </c>
      <c r="G2357" s="2">
        <f xml:space="preserve"> 2025 -DatosLimpios[[#This Row],[Year]]</f>
        <v>3</v>
      </c>
      <c r="H2357" s="1" t="str">
        <f>IF(TRIM(DatosLimpios[[#This Row],[Attack Type]])="","Unknown",PROPER(TRIM(LOWER(DatosLimpios[[#This Row],[Attack Type]]))))</f>
        <v>Man-In-The-Middle</v>
      </c>
      <c r="I2357" s="3" t="s">
        <v>23</v>
      </c>
      <c r="J235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57" s="11">
        <v>6625</v>
      </c>
      <c r="L2357" s="11">
        <f>IF(DatosLimpios[[#This Row],[Financial Loss (in Million $) ]]="",0,ABS(DatosLimpios[[#This Row],[Financial Loss (in Million $) ]]))*1000</f>
        <v>6625000</v>
      </c>
      <c r="M2357" s="11" t="str">
        <f>IF(DatosLimpios[[#This Row],[Perdida economica UNK]]&gt;4000000,"Alta", IF(DatosLimpios[[#This Row],[Perdida economica UNK]]&gt;100000,"Media", "Baja"))</f>
        <v>Alta</v>
      </c>
      <c r="N2357" s="18" t="s">
        <v>2405</v>
      </c>
      <c r="O2357" s="3" t="s">
        <v>29</v>
      </c>
      <c r="P2357" s="2">
        <f>IF(DatosLimpios[[#This Row],[Number of Affected Users]]="six hundred",600,VALUE(DatosLimpios[[#This Row],[Number of Affected Users]]))</f>
        <v>303838</v>
      </c>
      <c r="Q2357" s="2">
        <f>IF(DatosLimpios[[#This Row],[Number of Affected Users]]="six hundred",600,VALUE(DatosLimpios[[#This Row],[Number of Affected Users]]))</f>
        <v>303838</v>
      </c>
      <c r="R2357" s="11">
        <f>DatosLimpios[[#This Row],[Perdida economica UNK]] /DatosLimpios[[#This Row],[Nº de Usuarios Afectados]]</f>
        <v>21.804382598621633</v>
      </c>
      <c r="S2357" s="11" t="str">
        <f>IF(DatosLimpios[[#This Row],[Perdida $ por Usuario]]&gt;100, "Grave",IF(DatosLimpios[[#This Row],[Perdida $ por Usuario]]&gt;40, "Moderada","Leve"))</f>
        <v>Leve</v>
      </c>
      <c r="T2357" s="1" t="str">
        <f t="shared" si="36"/>
        <v>Nation-state</v>
      </c>
      <c r="U2357" s="3" t="s">
        <v>52</v>
      </c>
      <c r="V2357" s="3" t="s">
        <v>31</v>
      </c>
      <c r="W2357" s="2">
        <v>56</v>
      </c>
      <c r="X2357" s="2" t="str">
        <f>IF(DatosLimpios[[#This Row],[Incident Resolution Time (in Hours)]]&gt;50,"Tardia",IF(DatosLimpios[[#This Row],[Incident Resolution Time (in Hours)]]&gt;20,"Media","Rapida" ))</f>
        <v>Tardia</v>
      </c>
    </row>
    <row r="2358" spans="1:24" x14ac:dyDescent="0.25">
      <c r="A2358" s="2">
        <v>2374</v>
      </c>
      <c r="B2358" s="3" t="s">
        <v>45</v>
      </c>
      <c r="C23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58" s="1" t="str">
        <f>IFERROR(VLOOKUP(DatosLimpios[[#This Row],[Paises]], TablaRegiones[],2,FALSE), "Otra")</f>
        <v>Asia</v>
      </c>
      <c r="E2358" s="2">
        <v>2016</v>
      </c>
      <c r="F2358" s="3" t="s">
        <v>17</v>
      </c>
      <c r="G2358" s="2">
        <f xml:space="preserve"> 2025 -DatosLimpios[[#This Row],[Year]]</f>
        <v>9</v>
      </c>
      <c r="H2358" s="1" t="str">
        <f>IF(TRIM(DatosLimpios[[#This Row],[Attack Type]])="","Unknown",PROPER(TRIM(LOWER(DatosLimpios[[#This Row],[Attack Type]]))))</f>
        <v>Ransomware</v>
      </c>
      <c r="I2358" s="3" t="s">
        <v>46</v>
      </c>
      <c r="J235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58" s="11">
        <v>9374</v>
      </c>
      <c r="L2358" s="11">
        <f>IF(DatosLimpios[[#This Row],[Financial Loss (in Million $) ]]="",0,ABS(DatosLimpios[[#This Row],[Financial Loss (in Million $) ]]))*1000</f>
        <v>9374000</v>
      </c>
      <c r="M2358" s="11" t="str">
        <f>IF(DatosLimpios[[#This Row],[Perdida economica UNK]]&gt;4000000,"Alta", IF(DatosLimpios[[#This Row],[Perdida economica UNK]]&gt;100000,"Media", "Baja"))</f>
        <v>Alta</v>
      </c>
      <c r="N2358" s="18" t="s">
        <v>2406</v>
      </c>
      <c r="O2358" s="3" t="s">
        <v>33</v>
      </c>
      <c r="P2358" s="2">
        <f>IF(DatosLimpios[[#This Row],[Number of Affected Users]]="six hundred",600,VALUE(DatosLimpios[[#This Row],[Number of Affected Users]]))</f>
        <v>339815</v>
      </c>
      <c r="Q2358" s="2">
        <f>IF(DatosLimpios[[#This Row],[Number of Affected Users]]="six hundred",600,VALUE(DatosLimpios[[#This Row],[Number of Affected Users]]))</f>
        <v>339815</v>
      </c>
      <c r="R2358" s="11">
        <f>DatosLimpios[[#This Row],[Perdida economica UNK]] /DatosLimpios[[#This Row],[Nº de Usuarios Afectados]]</f>
        <v>27.585598045995614</v>
      </c>
      <c r="S2358" s="11" t="str">
        <f>IF(DatosLimpios[[#This Row],[Perdida $ por Usuario]]&gt;100, "Grave",IF(DatosLimpios[[#This Row],[Perdida $ por Usuario]]&gt;40, "Moderada","Leve"))</f>
        <v>Leve</v>
      </c>
      <c r="T2358" s="1" t="str">
        <f t="shared" si="36"/>
        <v>Insider</v>
      </c>
      <c r="U2358" s="3" t="s">
        <v>25</v>
      </c>
      <c r="V2358" s="3" t="s">
        <v>49</v>
      </c>
      <c r="W2358" s="2">
        <v>58</v>
      </c>
      <c r="X2358" s="2" t="str">
        <f>IF(DatosLimpios[[#This Row],[Incident Resolution Time (in Hours)]]&gt;50,"Tardia",IF(DatosLimpios[[#This Row],[Incident Resolution Time (in Hours)]]&gt;20,"Media","Rapida" ))</f>
        <v>Tardia</v>
      </c>
    </row>
    <row r="2359" spans="1:24" x14ac:dyDescent="0.25">
      <c r="A2359" s="2">
        <v>2375</v>
      </c>
      <c r="B2359" s="3" t="s">
        <v>60</v>
      </c>
      <c r="C23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359" s="1" t="str">
        <f>IFERROR(VLOOKUP(DatosLimpios[[#This Row],[Paises]], TablaRegiones[],2,FALSE), "Otra")</f>
        <v>Asia</v>
      </c>
      <c r="E2359" s="2">
        <v>2020</v>
      </c>
      <c r="F2359" s="3" t="s">
        <v>17</v>
      </c>
      <c r="G2359" s="2">
        <f xml:space="preserve"> 2025 -DatosLimpios[[#This Row],[Year]]</f>
        <v>5</v>
      </c>
      <c r="H2359" s="1" t="str">
        <f>IF(TRIM(DatosLimpios[[#This Row],[Attack Type]])="","Unknown",PROPER(TRIM(LOWER(DatosLimpios[[#This Row],[Attack Type]]))))</f>
        <v>Ransomware</v>
      </c>
      <c r="I2359" s="3" t="s">
        <v>46</v>
      </c>
      <c r="J235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59" s="11">
        <v>1366</v>
      </c>
      <c r="L2359" s="11">
        <f>IF(DatosLimpios[[#This Row],[Financial Loss (in Million $) ]]="",0,ABS(DatosLimpios[[#This Row],[Financial Loss (in Million $) ]]))*1000</f>
        <v>1366000</v>
      </c>
      <c r="M2359" s="11" t="str">
        <f>IF(DatosLimpios[[#This Row],[Perdida economica UNK]]&gt;4000000,"Alta", IF(DatosLimpios[[#This Row],[Perdida economica UNK]]&gt;100000,"Media", "Baja"))</f>
        <v>Media</v>
      </c>
      <c r="N2359" s="18" t="s">
        <v>2407</v>
      </c>
      <c r="O2359" s="3" t="s">
        <v>33</v>
      </c>
      <c r="P2359" s="2">
        <f>IF(DatosLimpios[[#This Row],[Number of Affected Users]]="six hundred",600,VALUE(DatosLimpios[[#This Row],[Number of Affected Users]]))</f>
        <v>820140</v>
      </c>
      <c r="Q2359" s="2">
        <f>IF(DatosLimpios[[#This Row],[Number of Affected Users]]="six hundred",600,VALUE(DatosLimpios[[#This Row],[Number of Affected Users]]))</f>
        <v>820140</v>
      </c>
      <c r="R2359" s="11">
        <f>DatosLimpios[[#This Row],[Perdida economica UNK]] /DatosLimpios[[#This Row],[Nº de Usuarios Afectados]]</f>
        <v>1.6655692930475285</v>
      </c>
      <c r="S2359" s="11" t="str">
        <f>IF(DatosLimpios[[#This Row],[Perdida $ por Usuario]]&gt;100, "Grave",IF(DatosLimpios[[#This Row],[Perdida $ por Usuario]]&gt;40, "Moderada","Leve"))</f>
        <v>Leve</v>
      </c>
      <c r="T2359" s="1" t="str">
        <f t="shared" ref="T2359:T2422" si="37">IF(O2359="","Unknown",O2359)</f>
        <v>Insider</v>
      </c>
      <c r="U2359" s="3" t="s">
        <v>34</v>
      </c>
      <c r="V2359" s="3" t="s">
        <v>16</v>
      </c>
      <c r="W2359" s="2">
        <v>63</v>
      </c>
      <c r="X2359" s="2" t="str">
        <f>IF(DatosLimpios[[#This Row],[Incident Resolution Time (in Hours)]]&gt;50,"Tardia",IF(DatosLimpios[[#This Row],[Incident Resolution Time (in Hours)]]&gt;20,"Media","Rapida" ))</f>
        <v>Tardia</v>
      </c>
    </row>
    <row r="2360" spans="1:24" x14ac:dyDescent="0.25">
      <c r="A2360" s="2">
        <v>2376</v>
      </c>
      <c r="B2360" s="3" t="s">
        <v>60</v>
      </c>
      <c r="C23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360" s="1" t="str">
        <f>IFERROR(VLOOKUP(DatosLimpios[[#This Row],[Paises]], TablaRegiones[],2,FALSE), "Otra")</f>
        <v>Asia</v>
      </c>
      <c r="E2360" s="2">
        <v>2015</v>
      </c>
      <c r="F2360" s="3" t="s">
        <v>17</v>
      </c>
      <c r="G2360" s="2">
        <f xml:space="preserve"> 2025 -DatosLimpios[[#This Row],[Year]]</f>
        <v>10</v>
      </c>
      <c r="H2360" s="1" t="str">
        <f>IF(TRIM(DatosLimpios[[#This Row],[Attack Type]])="","Unknown",PROPER(TRIM(LOWER(DatosLimpios[[#This Row],[Attack Type]]))))</f>
        <v>Ransomware</v>
      </c>
      <c r="I2360" s="3" t="s">
        <v>23</v>
      </c>
      <c r="J236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60" s="11">
        <v>493</v>
      </c>
      <c r="L2360" s="11">
        <f>IF(DatosLimpios[[#This Row],[Financial Loss (in Million $) ]]="",0,ABS(DatosLimpios[[#This Row],[Financial Loss (in Million $) ]]))*1000</f>
        <v>493000</v>
      </c>
      <c r="M2360" s="11" t="str">
        <f>IF(DatosLimpios[[#This Row],[Perdida economica UNK]]&gt;4000000,"Alta", IF(DatosLimpios[[#This Row],[Perdida economica UNK]]&gt;100000,"Media", "Baja"))</f>
        <v>Media</v>
      </c>
      <c r="N2360" s="18" t="s">
        <v>2408</v>
      </c>
      <c r="O2360" s="3" t="s">
        <v>33</v>
      </c>
      <c r="P2360" s="2">
        <f>IF(DatosLimpios[[#This Row],[Number of Affected Users]]="six hundred",600,VALUE(DatosLimpios[[#This Row],[Number of Affected Users]]))</f>
        <v>879875</v>
      </c>
      <c r="Q2360" s="2">
        <f>IF(DatosLimpios[[#This Row],[Number of Affected Users]]="six hundred",600,VALUE(DatosLimpios[[#This Row],[Number of Affected Users]]))</f>
        <v>879875</v>
      </c>
      <c r="R2360" s="11">
        <f>DatosLimpios[[#This Row],[Perdida economica UNK]] /DatosLimpios[[#This Row],[Nº de Usuarios Afectados]]</f>
        <v>0.56030686177013778</v>
      </c>
      <c r="S2360" s="11" t="str">
        <f>IF(DatosLimpios[[#This Row],[Perdida $ por Usuario]]&gt;100, "Grave",IF(DatosLimpios[[#This Row],[Perdida $ por Usuario]]&gt;40, "Moderada","Leve"))</f>
        <v>Leve</v>
      </c>
      <c r="T2360" s="1" t="str">
        <f t="shared" si="37"/>
        <v>Insider</v>
      </c>
      <c r="U2360" s="3" t="s">
        <v>52</v>
      </c>
      <c r="V2360" s="3" t="s">
        <v>57</v>
      </c>
      <c r="W2360" s="2">
        <v>61</v>
      </c>
      <c r="X2360" s="2" t="str">
        <f>IF(DatosLimpios[[#This Row],[Incident Resolution Time (in Hours)]]&gt;50,"Tardia",IF(DatosLimpios[[#This Row],[Incident Resolution Time (in Hours)]]&gt;20,"Media","Rapida" ))</f>
        <v>Tardia</v>
      </c>
    </row>
    <row r="2361" spans="1:24" x14ac:dyDescent="0.25">
      <c r="A2361" s="2">
        <v>2377</v>
      </c>
      <c r="B2361" s="3" t="s">
        <v>66</v>
      </c>
      <c r="C23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361" s="1" t="str">
        <f>IFERROR(VLOOKUP(DatosLimpios[[#This Row],[Paises]], TablaRegiones[],2,FALSE), "Otra")</f>
        <v>América</v>
      </c>
      <c r="E2361" s="2">
        <v>2022</v>
      </c>
      <c r="F2361" s="3" t="s">
        <v>22</v>
      </c>
      <c r="G2361" s="2">
        <f xml:space="preserve"> 2025 -DatosLimpios[[#This Row],[Year]]</f>
        <v>3</v>
      </c>
      <c r="H2361" s="1" t="str">
        <f>IF(TRIM(DatosLimpios[[#This Row],[Attack Type]])="","Unknown",PROPER(TRIM(LOWER(DatosLimpios[[#This Row],[Attack Type]]))))</f>
        <v>Man-In-The-Middle</v>
      </c>
      <c r="I2361" s="3" t="s">
        <v>47</v>
      </c>
      <c r="J236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61" s="11">
        <v>4094</v>
      </c>
      <c r="L2361" s="11">
        <f>IF(DatosLimpios[[#This Row],[Financial Loss (in Million $) ]]="",0,ABS(DatosLimpios[[#This Row],[Financial Loss (in Million $) ]]))*1000</f>
        <v>4094000</v>
      </c>
      <c r="M2361" s="11" t="str">
        <f>IF(DatosLimpios[[#This Row],[Perdida economica UNK]]&gt;4000000,"Alta", IF(DatosLimpios[[#This Row],[Perdida economica UNK]]&gt;100000,"Media", "Baja"))</f>
        <v>Alta</v>
      </c>
      <c r="N2361" s="18" t="s">
        <v>2409</v>
      </c>
      <c r="O2361" s="3" t="s">
        <v>36</v>
      </c>
      <c r="P2361" s="2">
        <f>IF(DatosLimpios[[#This Row],[Number of Affected Users]]="six hundred",600,VALUE(DatosLimpios[[#This Row],[Number of Affected Users]]))</f>
        <v>987320</v>
      </c>
      <c r="Q2361" s="2">
        <f>IF(DatosLimpios[[#This Row],[Number of Affected Users]]="six hundred",600,VALUE(DatosLimpios[[#This Row],[Number of Affected Users]]))</f>
        <v>987320</v>
      </c>
      <c r="R2361" s="11">
        <f>DatosLimpios[[#This Row],[Perdida economica UNK]] /DatosLimpios[[#This Row],[Nº de Usuarios Afectados]]</f>
        <v>4.1465786168618077</v>
      </c>
      <c r="S2361" s="11" t="str">
        <f>IF(DatosLimpios[[#This Row],[Perdida $ por Usuario]]&gt;100, "Grave",IF(DatosLimpios[[#This Row],[Perdida $ por Usuario]]&gt;40, "Moderada","Leve"))</f>
        <v>Leve</v>
      </c>
      <c r="T2361" s="1" t="str">
        <f t="shared" si="37"/>
        <v>Unknown</v>
      </c>
      <c r="U2361" s="3" t="s">
        <v>52</v>
      </c>
      <c r="V2361" s="3" t="s">
        <v>31</v>
      </c>
      <c r="W2361" s="2">
        <v>44</v>
      </c>
      <c r="X2361" s="2" t="str">
        <f>IF(DatosLimpios[[#This Row],[Incident Resolution Time (in Hours)]]&gt;50,"Tardia",IF(DatosLimpios[[#This Row],[Incident Resolution Time (in Hours)]]&gt;20,"Media","Rapida" ))</f>
        <v>Media</v>
      </c>
    </row>
    <row r="2362" spans="1:24" x14ac:dyDescent="0.25">
      <c r="A2362" s="2">
        <v>2378</v>
      </c>
      <c r="B2362" s="3" t="s">
        <v>71</v>
      </c>
      <c r="C23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62" s="1" t="str">
        <f>IFERROR(VLOOKUP(DatosLimpios[[#This Row],[Paises]], TablaRegiones[],2,FALSE), "Otra")</f>
        <v>Asia</v>
      </c>
      <c r="E2362" s="2">
        <v>2023</v>
      </c>
      <c r="F2362" s="3" t="s">
        <v>42</v>
      </c>
      <c r="G2362" s="2">
        <f xml:space="preserve"> 2025 -DatosLimpios[[#This Row],[Year]]</f>
        <v>2</v>
      </c>
      <c r="H2362" s="1" t="str">
        <f>IF(TRIM(DatosLimpios[[#This Row],[Attack Type]])="","Unknown",PROPER(TRIM(LOWER(DatosLimpios[[#This Row],[Attack Type]]))))</f>
        <v>Sql Injection</v>
      </c>
      <c r="I2362" s="3" t="s">
        <v>69</v>
      </c>
      <c r="J236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62" s="11">
        <v>1351</v>
      </c>
      <c r="L2362" s="11">
        <f>IF(DatosLimpios[[#This Row],[Financial Loss (in Million $) ]]="",0,ABS(DatosLimpios[[#This Row],[Financial Loss (in Million $) ]]))*1000</f>
        <v>1351000</v>
      </c>
      <c r="M2362" s="11" t="str">
        <f>IF(DatosLimpios[[#This Row],[Perdida economica UNK]]&gt;4000000,"Alta", IF(DatosLimpios[[#This Row],[Perdida economica UNK]]&gt;100000,"Media", "Baja"))</f>
        <v>Media</v>
      </c>
      <c r="N2362" s="18" t="s">
        <v>2410</v>
      </c>
      <c r="O2362" s="3" t="s">
        <v>36</v>
      </c>
      <c r="P2362" s="2">
        <f>IF(DatosLimpios[[#This Row],[Number of Affected Users]]="six hundred",600,VALUE(DatosLimpios[[#This Row],[Number of Affected Users]]))</f>
        <v>772948</v>
      </c>
      <c r="Q2362" s="2">
        <f>IF(DatosLimpios[[#This Row],[Number of Affected Users]]="six hundred",600,VALUE(DatosLimpios[[#This Row],[Number of Affected Users]]))</f>
        <v>772948</v>
      </c>
      <c r="R2362" s="11">
        <f>DatosLimpios[[#This Row],[Perdida economica UNK]] /DatosLimpios[[#This Row],[Nº de Usuarios Afectados]]</f>
        <v>1.747853671915834</v>
      </c>
      <c r="S2362" s="11" t="str">
        <f>IF(DatosLimpios[[#This Row],[Perdida $ por Usuario]]&gt;100, "Grave",IF(DatosLimpios[[#This Row],[Perdida $ por Usuario]]&gt;40, "Moderada","Leve"))</f>
        <v>Leve</v>
      </c>
      <c r="T2362" s="1" t="str">
        <f t="shared" si="37"/>
        <v>Unknown</v>
      </c>
      <c r="U2362" s="3" t="s">
        <v>52</v>
      </c>
      <c r="V2362" s="3" t="s">
        <v>16</v>
      </c>
      <c r="W2362" s="2">
        <v>43</v>
      </c>
      <c r="X2362" s="2" t="str">
        <f>IF(DatosLimpios[[#This Row],[Incident Resolution Time (in Hours)]]&gt;50,"Tardia",IF(DatosLimpios[[#This Row],[Incident Resolution Time (in Hours)]]&gt;20,"Media","Rapida" ))</f>
        <v>Media</v>
      </c>
    </row>
    <row r="2363" spans="1:24" x14ac:dyDescent="0.25">
      <c r="A2363" s="2">
        <v>2379</v>
      </c>
      <c r="B2363" s="3" t="s">
        <v>66</v>
      </c>
      <c r="C23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363" s="1" t="str">
        <f>IFERROR(VLOOKUP(DatosLimpios[[#This Row],[Paises]], TablaRegiones[],2,FALSE), "Otra")</f>
        <v>América</v>
      </c>
      <c r="E2363" s="2">
        <v>2015</v>
      </c>
      <c r="F2363" s="3" t="s">
        <v>50</v>
      </c>
      <c r="G2363" s="2">
        <f xml:space="preserve"> 2025 -DatosLimpios[[#This Row],[Year]]</f>
        <v>10</v>
      </c>
      <c r="H2363" s="1" t="str">
        <f>IF(TRIM(DatosLimpios[[#This Row],[Attack Type]])="","Unknown",PROPER(TRIM(LOWER(DatosLimpios[[#This Row],[Attack Type]]))))</f>
        <v>Phishing</v>
      </c>
      <c r="I2363" s="3" t="s">
        <v>47</v>
      </c>
      <c r="J236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63" s="11">
        <v>8483</v>
      </c>
      <c r="L2363" s="11">
        <f>IF(DatosLimpios[[#This Row],[Financial Loss (in Million $) ]]="",0,ABS(DatosLimpios[[#This Row],[Financial Loss (in Million $) ]]))*1000</f>
        <v>8483000</v>
      </c>
      <c r="M2363" s="11" t="str">
        <f>IF(DatosLimpios[[#This Row],[Perdida economica UNK]]&gt;4000000,"Alta", IF(DatosLimpios[[#This Row],[Perdida economica UNK]]&gt;100000,"Media", "Baja"))</f>
        <v>Alta</v>
      </c>
      <c r="N2363" s="18" t="s">
        <v>2411</v>
      </c>
      <c r="O2363" s="3" t="s">
        <v>33</v>
      </c>
      <c r="P2363" s="2">
        <f>IF(DatosLimpios[[#This Row],[Number of Affected Users]]="six hundred",600,VALUE(DatosLimpios[[#This Row],[Number of Affected Users]]))</f>
        <v>794914</v>
      </c>
      <c r="Q2363" s="2">
        <f>IF(DatosLimpios[[#This Row],[Number of Affected Users]]="six hundred",600,VALUE(DatosLimpios[[#This Row],[Number of Affected Users]]))</f>
        <v>794914</v>
      </c>
      <c r="R2363" s="11">
        <f>DatosLimpios[[#This Row],[Perdida economica UNK]] /DatosLimpios[[#This Row],[Nº de Usuarios Afectados]]</f>
        <v>10.67159466307047</v>
      </c>
      <c r="S2363" s="11" t="str">
        <f>IF(DatosLimpios[[#This Row],[Perdida $ por Usuario]]&gt;100, "Grave",IF(DatosLimpios[[#This Row],[Perdida $ por Usuario]]&gt;40, "Moderada","Leve"))</f>
        <v>Leve</v>
      </c>
      <c r="T2363" s="1" t="str">
        <f t="shared" si="37"/>
        <v>Insider</v>
      </c>
      <c r="U2363" s="3" t="s">
        <v>34</v>
      </c>
      <c r="V2363" s="3" t="s">
        <v>49</v>
      </c>
      <c r="W2363" s="2">
        <v>34</v>
      </c>
      <c r="X2363" s="2" t="str">
        <f>IF(DatosLimpios[[#This Row],[Incident Resolution Time (in Hours)]]&gt;50,"Tardia",IF(DatosLimpios[[#This Row],[Incident Resolution Time (in Hours)]]&gt;20,"Media","Rapida" ))</f>
        <v>Media</v>
      </c>
    </row>
    <row r="2364" spans="1:24" x14ac:dyDescent="0.25">
      <c r="A2364" s="2">
        <v>2380</v>
      </c>
      <c r="B2364" s="3" t="s">
        <v>66</v>
      </c>
      <c r="C23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364" s="1" t="str">
        <f>IFERROR(VLOOKUP(DatosLimpios[[#This Row],[Paises]], TablaRegiones[],2,FALSE), "Otra")</f>
        <v>América</v>
      </c>
      <c r="E2364" s="2">
        <v>2019</v>
      </c>
      <c r="F2364" s="3" t="s">
        <v>39</v>
      </c>
      <c r="G2364" s="2">
        <f xml:space="preserve"> 2025 -DatosLimpios[[#This Row],[Year]]</f>
        <v>6</v>
      </c>
      <c r="H2364" s="1" t="str">
        <f>IF(TRIM(DatosLimpios[[#This Row],[Attack Type]])="","Unknown",PROPER(TRIM(LOWER(DatosLimpios[[#This Row],[Attack Type]]))))</f>
        <v>Ddos</v>
      </c>
      <c r="I2364" s="3" t="s">
        <v>27</v>
      </c>
      <c r="J236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64" s="11">
        <v>3698</v>
      </c>
      <c r="L2364" s="11">
        <f>IF(DatosLimpios[[#This Row],[Financial Loss (in Million $) ]]="",0,ABS(DatosLimpios[[#This Row],[Financial Loss (in Million $) ]]))*1000</f>
        <v>3698000</v>
      </c>
      <c r="M2364" s="11" t="str">
        <f>IF(DatosLimpios[[#This Row],[Perdida economica UNK]]&gt;4000000,"Alta", IF(DatosLimpios[[#This Row],[Perdida economica UNK]]&gt;100000,"Media", "Baja"))</f>
        <v>Media</v>
      </c>
      <c r="N2364" s="18" t="s">
        <v>2412</v>
      </c>
      <c r="O2364" s="3" t="s">
        <v>14</v>
      </c>
      <c r="P2364" s="2">
        <f>IF(DatosLimpios[[#This Row],[Number of Affected Users]]="six hundred",600,VALUE(DatosLimpios[[#This Row],[Number of Affected Users]]))</f>
        <v>198563</v>
      </c>
      <c r="Q2364" s="2">
        <f>IF(DatosLimpios[[#This Row],[Number of Affected Users]]="six hundred",600,VALUE(DatosLimpios[[#This Row],[Number of Affected Users]]))</f>
        <v>198563</v>
      </c>
      <c r="R2364" s="11">
        <f>DatosLimpios[[#This Row],[Perdida economica UNK]] /DatosLimpios[[#This Row],[Nº de Usuarios Afectados]]</f>
        <v>18.623812089865684</v>
      </c>
      <c r="S2364" s="11" t="str">
        <f>IF(DatosLimpios[[#This Row],[Perdida $ por Usuario]]&gt;100, "Grave",IF(DatosLimpios[[#This Row],[Perdida $ por Usuario]]&gt;40, "Moderada","Leve"))</f>
        <v>Leve</v>
      </c>
      <c r="T2364" s="1" t="str">
        <f t="shared" si="37"/>
        <v>Hacker Group</v>
      </c>
      <c r="U2364" s="3" t="s">
        <v>34</v>
      </c>
      <c r="V2364" s="3" t="s">
        <v>49</v>
      </c>
      <c r="W2364" s="2">
        <v>24</v>
      </c>
      <c r="X2364" s="2" t="str">
        <f>IF(DatosLimpios[[#This Row],[Incident Resolution Time (in Hours)]]&gt;50,"Tardia",IF(DatosLimpios[[#This Row],[Incident Resolution Time (in Hours)]]&gt;20,"Media","Rapida" ))</f>
        <v>Media</v>
      </c>
    </row>
    <row r="2365" spans="1:24" x14ac:dyDescent="0.25">
      <c r="A2365" s="2">
        <v>2381</v>
      </c>
      <c r="B2365" s="3" t="s">
        <v>32</v>
      </c>
      <c r="C23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365" s="1" t="str">
        <f>IFERROR(VLOOKUP(DatosLimpios[[#This Row],[Paises]], TablaRegiones[],2,FALSE), "Otra")</f>
        <v>Europa</v>
      </c>
      <c r="E2365" s="2">
        <v>2022</v>
      </c>
      <c r="F2365" s="3" t="s">
        <v>39</v>
      </c>
      <c r="G2365" s="2">
        <f xml:space="preserve"> 2025 -DatosLimpios[[#This Row],[Year]]</f>
        <v>3</v>
      </c>
      <c r="H2365" s="1" t="str">
        <f>IF(TRIM(DatosLimpios[[#This Row],[Attack Type]])="","Unknown",PROPER(TRIM(LOWER(DatosLimpios[[#This Row],[Attack Type]]))))</f>
        <v>Ddos</v>
      </c>
      <c r="I2365" s="3" t="s">
        <v>18</v>
      </c>
      <c r="J236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365" s="11">
        <v>2145</v>
      </c>
      <c r="L2365" s="11">
        <f>IF(DatosLimpios[[#This Row],[Financial Loss (in Million $) ]]="",0,ABS(DatosLimpios[[#This Row],[Financial Loss (in Million $) ]]))*1000</f>
        <v>2145000</v>
      </c>
      <c r="M2365" s="11" t="str">
        <f>IF(DatosLimpios[[#This Row],[Perdida economica UNK]]&gt;4000000,"Alta", IF(DatosLimpios[[#This Row],[Perdida economica UNK]]&gt;100000,"Media", "Baja"))</f>
        <v>Media</v>
      </c>
      <c r="N2365" s="18" t="s">
        <v>2413</v>
      </c>
      <c r="O2365" s="3" t="s">
        <v>29</v>
      </c>
      <c r="P2365" s="2">
        <f>IF(DatosLimpios[[#This Row],[Number of Affected Users]]="six hundred",600,VALUE(DatosLimpios[[#This Row],[Number of Affected Users]]))</f>
        <v>32346</v>
      </c>
      <c r="Q2365" s="2">
        <f>IF(DatosLimpios[[#This Row],[Number of Affected Users]]="six hundred",600,VALUE(DatosLimpios[[#This Row],[Number of Affected Users]]))</f>
        <v>32346</v>
      </c>
      <c r="R2365" s="11">
        <f>DatosLimpios[[#This Row],[Perdida economica UNK]] /DatosLimpios[[#This Row],[Nº de Usuarios Afectados]]</f>
        <v>66.314227416063815</v>
      </c>
      <c r="S2365" s="11" t="str">
        <f>IF(DatosLimpios[[#This Row],[Perdida $ por Usuario]]&gt;100, "Grave",IF(DatosLimpios[[#This Row],[Perdida $ por Usuario]]&gt;40, "Moderada","Leve"))</f>
        <v>Moderada</v>
      </c>
      <c r="T2365" s="1" t="str">
        <f t="shared" si="37"/>
        <v>Nation-state</v>
      </c>
      <c r="U2365" s="3" t="s">
        <v>15</v>
      </c>
      <c r="V2365" s="3" t="s">
        <v>31</v>
      </c>
      <c r="W2365" s="2">
        <v>38</v>
      </c>
      <c r="X2365" s="2" t="str">
        <f>IF(DatosLimpios[[#This Row],[Incident Resolution Time (in Hours)]]&gt;50,"Tardia",IF(DatosLimpios[[#This Row],[Incident Resolution Time (in Hours)]]&gt;20,"Media","Rapida" ))</f>
        <v>Media</v>
      </c>
    </row>
    <row r="2366" spans="1:24" x14ac:dyDescent="0.25">
      <c r="A2366" s="2">
        <v>2382</v>
      </c>
      <c r="B2366" s="3" t="s">
        <v>10</v>
      </c>
      <c r="C23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66" s="1" t="str">
        <f>IFERROR(VLOOKUP(DatosLimpios[[#This Row],[Paises]], TablaRegiones[],2,FALSE), "Otra")</f>
        <v>Asia</v>
      </c>
      <c r="E2366" s="2">
        <v>2015</v>
      </c>
      <c r="F2366" s="3" t="s">
        <v>50</v>
      </c>
      <c r="G2366" s="2">
        <f xml:space="preserve"> 2025 -DatosLimpios[[#This Row],[Year]]</f>
        <v>10</v>
      </c>
      <c r="H2366" s="1" t="str">
        <f>IF(TRIM(DatosLimpios[[#This Row],[Attack Type]])="","Unknown",PROPER(TRIM(LOWER(DatosLimpios[[#This Row],[Attack Type]]))))</f>
        <v>Phishing</v>
      </c>
      <c r="I2366" s="3" t="s">
        <v>46</v>
      </c>
      <c r="J236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66" s="11">
        <v>1839</v>
      </c>
      <c r="L2366" s="11">
        <f>IF(DatosLimpios[[#This Row],[Financial Loss (in Million $) ]]="",0,ABS(DatosLimpios[[#This Row],[Financial Loss (in Million $) ]]))*1000</f>
        <v>1839000</v>
      </c>
      <c r="M2366" s="11" t="str">
        <f>IF(DatosLimpios[[#This Row],[Perdida economica UNK]]&gt;4000000,"Alta", IF(DatosLimpios[[#This Row],[Perdida economica UNK]]&gt;100000,"Media", "Baja"))</f>
        <v>Media</v>
      </c>
      <c r="N2366" s="18" t="s">
        <v>2414</v>
      </c>
      <c r="O2366" s="3" t="s">
        <v>29</v>
      </c>
      <c r="P2366" s="2">
        <f>IF(DatosLimpios[[#This Row],[Number of Affected Users]]="six hundred",600,VALUE(DatosLimpios[[#This Row],[Number of Affected Users]]))</f>
        <v>541829</v>
      </c>
      <c r="Q2366" s="2">
        <f>IF(DatosLimpios[[#This Row],[Number of Affected Users]]="six hundred",600,VALUE(DatosLimpios[[#This Row],[Number of Affected Users]]))</f>
        <v>541829</v>
      </c>
      <c r="R2366" s="11">
        <f>DatosLimpios[[#This Row],[Perdida economica UNK]] /DatosLimpios[[#This Row],[Nº de Usuarios Afectados]]</f>
        <v>3.3940597494781564</v>
      </c>
      <c r="S2366" s="11" t="str">
        <f>IF(DatosLimpios[[#This Row],[Perdida $ por Usuario]]&gt;100, "Grave",IF(DatosLimpios[[#This Row],[Perdida $ por Usuario]]&gt;40, "Moderada","Leve"))</f>
        <v>Leve</v>
      </c>
      <c r="T2366" s="1" t="str">
        <f t="shared" si="37"/>
        <v>Nation-state</v>
      </c>
      <c r="U2366" s="3" t="s">
        <v>52</v>
      </c>
      <c r="V2366" s="3" t="s">
        <v>37</v>
      </c>
      <c r="W2366" s="2">
        <v>33</v>
      </c>
      <c r="X2366" s="2" t="str">
        <f>IF(DatosLimpios[[#This Row],[Incident Resolution Time (in Hours)]]&gt;50,"Tardia",IF(DatosLimpios[[#This Row],[Incident Resolution Time (in Hours)]]&gt;20,"Media","Rapida" ))</f>
        <v>Media</v>
      </c>
    </row>
    <row r="2367" spans="1:24" x14ac:dyDescent="0.25">
      <c r="A2367" s="2">
        <v>2383</v>
      </c>
      <c r="B2367" s="3" t="s">
        <v>60</v>
      </c>
      <c r="C23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367" s="1" t="str">
        <f>IFERROR(VLOOKUP(DatosLimpios[[#This Row],[Paises]], TablaRegiones[],2,FALSE), "Otra")</f>
        <v>Asia</v>
      </c>
      <c r="E2367" s="2">
        <v>2024</v>
      </c>
      <c r="F2367" s="3" t="s">
        <v>50</v>
      </c>
      <c r="G2367" s="2">
        <f xml:space="preserve"> 2025 -DatosLimpios[[#This Row],[Year]]</f>
        <v>1</v>
      </c>
      <c r="H2367" s="1" t="str">
        <f>IF(TRIM(DatosLimpios[[#This Row],[Attack Type]])="","Unknown",PROPER(TRIM(LOWER(DatosLimpios[[#This Row],[Attack Type]]))))</f>
        <v>Phishing</v>
      </c>
      <c r="I2367" s="3" t="s">
        <v>27</v>
      </c>
      <c r="J236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67" s="11">
        <v>2122</v>
      </c>
      <c r="L2367" s="11">
        <f>IF(DatosLimpios[[#This Row],[Financial Loss (in Million $) ]]="",0,ABS(DatosLimpios[[#This Row],[Financial Loss (in Million $) ]]))*1000</f>
        <v>2122000</v>
      </c>
      <c r="M2367" s="11" t="str">
        <f>IF(DatosLimpios[[#This Row],[Perdida economica UNK]]&gt;4000000,"Alta", IF(DatosLimpios[[#This Row],[Perdida economica UNK]]&gt;100000,"Media", "Baja"))</f>
        <v>Media</v>
      </c>
      <c r="N2367" s="18" t="s">
        <v>2415</v>
      </c>
      <c r="O2367" s="3" t="s">
        <v>14</v>
      </c>
      <c r="P2367" s="2">
        <f>IF(DatosLimpios[[#This Row],[Number of Affected Users]]="six hundred",600,VALUE(DatosLimpios[[#This Row],[Number of Affected Users]]))</f>
        <v>446028</v>
      </c>
      <c r="Q2367" s="2">
        <f>IF(DatosLimpios[[#This Row],[Number of Affected Users]]="six hundred",600,VALUE(DatosLimpios[[#This Row],[Number of Affected Users]]))</f>
        <v>446028</v>
      </c>
      <c r="R2367" s="11">
        <f>DatosLimpios[[#This Row],[Perdida economica UNK]] /DatosLimpios[[#This Row],[Nº de Usuarios Afectados]]</f>
        <v>4.7575488534352104</v>
      </c>
      <c r="S2367" s="11" t="str">
        <f>IF(DatosLimpios[[#This Row],[Perdida $ por Usuario]]&gt;100, "Grave",IF(DatosLimpios[[#This Row],[Perdida $ por Usuario]]&gt;40, "Moderada","Leve"))</f>
        <v>Leve</v>
      </c>
      <c r="T2367" s="1" t="str">
        <f t="shared" si="37"/>
        <v>Hacker Group</v>
      </c>
      <c r="U2367" s="3" t="s">
        <v>25</v>
      </c>
      <c r="V2367" s="3" t="s">
        <v>16</v>
      </c>
      <c r="W2367" s="2">
        <v>37</v>
      </c>
      <c r="X2367" s="2" t="str">
        <f>IF(DatosLimpios[[#This Row],[Incident Resolution Time (in Hours)]]&gt;50,"Tardia",IF(DatosLimpios[[#This Row],[Incident Resolution Time (in Hours)]]&gt;20,"Media","Rapida" ))</f>
        <v>Media</v>
      </c>
    </row>
    <row r="2368" spans="1:24" x14ac:dyDescent="0.25">
      <c r="A2368" s="2">
        <v>2384</v>
      </c>
      <c r="B2368" s="3" t="s">
        <v>41</v>
      </c>
      <c r="C23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68" s="1" t="str">
        <f>IFERROR(VLOOKUP(DatosLimpios[[#This Row],[Paises]], TablaRegiones[],2,FALSE), "Otra")</f>
        <v>Europa</v>
      </c>
      <c r="E2368" s="2">
        <v>2022</v>
      </c>
      <c r="F2368" s="3" t="s">
        <v>63</v>
      </c>
      <c r="G2368" s="2">
        <f xml:space="preserve"> 2025 -DatosLimpios[[#This Row],[Year]]</f>
        <v>3</v>
      </c>
      <c r="H2368" s="1" t="str">
        <f>IF(TRIM(DatosLimpios[[#This Row],[Attack Type]])="","Unknown",PROPER(TRIM(LOWER(DatosLimpios[[#This Row],[Attack Type]]))))</f>
        <v>Malware</v>
      </c>
      <c r="I2368" s="3" t="s">
        <v>12</v>
      </c>
      <c r="J236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68" s="11">
        <v>1306</v>
      </c>
      <c r="L2368" s="11">
        <f>IF(DatosLimpios[[#This Row],[Financial Loss (in Million $) ]]="",0,ABS(DatosLimpios[[#This Row],[Financial Loss (in Million $) ]]))*1000</f>
        <v>1306000</v>
      </c>
      <c r="M2368" s="11" t="str">
        <f>IF(DatosLimpios[[#This Row],[Perdida economica UNK]]&gt;4000000,"Alta", IF(DatosLimpios[[#This Row],[Perdida economica UNK]]&gt;100000,"Media", "Baja"))</f>
        <v>Media</v>
      </c>
      <c r="N2368" s="18" t="s">
        <v>2416</v>
      </c>
      <c r="O2368" s="3" t="s">
        <v>33</v>
      </c>
      <c r="P2368" s="2">
        <f>IF(DatosLimpios[[#This Row],[Number of Affected Users]]="six hundred",600,VALUE(DatosLimpios[[#This Row],[Number of Affected Users]]))</f>
        <v>759625</v>
      </c>
      <c r="Q2368" s="2">
        <f>IF(DatosLimpios[[#This Row],[Number of Affected Users]]="six hundred",600,VALUE(DatosLimpios[[#This Row],[Number of Affected Users]]))</f>
        <v>759625</v>
      </c>
      <c r="R2368" s="11">
        <f>DatosLimpios[[#This Row],[Perdida economica UNK]] /DatosLimpios[[#This Row],[Nº de Usuarios Afectados]]</f>
        <v>1.7192693763370084</v>
      </c>
      <c r="S2368" s="11" t="str">
        <f>IF(DatosLimpios[[#This Row],[Perdida $ por Usuario]]&gt;100, "Grave",IF(DatosLimpios[[#This Row],[Perdida $ por Usuario]]&gt;40, "Moderada","Leve"))</f>
        <v>Leve</v>
      </c>
      <c r="T2368" s="1" t="str">
        <f t="shared" si="37"/>
        <v>Insider</v>
      </c>
      <c r="U2368" s="3" t="s">
        <v>34</v>
      </c>
      <c r="V2368" s="3" t="s">
        <v>57</v>
      </c>
      <c r="W2368" s="2">
        <v>14</v>
      </c>
      <c r="X2368" s="2" t="str">
        <f>IF(DatosLimpios[[#This Row],[Incident Resolution Time (in Hours)]]&gt;50,"Tardia",IF(DatosLimpios[[#This Row],[Incident Resolution Time (in Hours)]]&gt;20,"Media","Rapida" ))</f>
        <v>Rapida</v>
      </c>
    </row>
    <row r="2369" spans="1:24" x14ac:dyDescent="0.25">
      <c r="A2369" s="2">
        <v>2385</v>
      </c>
      <c r="B2369" s="3" t="s">
        <v>66</v>
      </c>
      <c r="C23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369" s="1" t="str">
        <f>IFERROR(VLOOKUP(DatosLimpios[[#This Row],[Paises]], TablaRegiones[],2,FALSE), "Otra")</f>
        <v>América</v>
      </c>
      <c r="E2369" s="2">
        <v>2017</v>
      </c>
      <c r="F2369" s="3" t="s">
        <v>50</v>
      </c>
      <c r="G2369" s="2">
        <f xml:space="preserve"> 2025 -DatosLimpios[[#This Row],[Year]]</f>
        <v>8</v>
      </c>
      <c r="H2369" s="1" t="str">
        <f>IF(TRIM(DatosLimpios[[#This Row],[Attack Type]])="","Unknown",PROPER(TRIM(LOWER(DatosLimpios[[#This Row],[Attack Type]]))))</f>
        <v>Phishing</v>
      </c>
      <c r="I2369" s="3" t="s">
        <v>18</v>
      </c>
      <c r="J236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369" s="11">
        <v>318</v>
      </c>
      <c r="L2369" s="11">
        <f>IF(DatosLimpios[[#This Row],[Financial Loss (in Million $) ]]="",0,ABS(DatosLimpios[[#This Row],[Financial Loss (in Million $) ]]))*1000</f>
        <v>318000</v>
      </c>
      <c r="M2369" s="11" t="str">
        <f>IF(DatosLimpios[[#This Row],[Perdida economica UNK]]&gt;4000000,"Alta", IF(DatosLimpios[[#This Row],[Perdida economica UNK]]&gt;100000,"Media", "Baja"))</f>
        <v>Media</v>
      </c>
      <c r="N2369" s="18" t="s">
        <v>2417</v>
      </c>
      <c r="O2369" s="3" t="s">
        <v>29</v>
      </c>
      <c r="P2369" s="2">
        <f>IF(DatosLimpios[[#This Row],[Number of Affected Users]]="six hundred",600,VALUE(DatosLimpios[[#This Row],[Number of Affected Users]]))</f>
        <v>520654</v>
      </c>
      <c r="Q2369" s="2">
        <f>IF(DatosLimpios[[#This Row],[Number of Affected Users]]="six hundred",600,VALUE(DatosLimpios[[#This Row],[Number of Affected Users]]))</f>
        <v>520654</v>
      </c>
      <c r="R2369" s="11">
        <f>DatosLimpios[[#This Row],[Perdida economica UNK]] /DatosLimpios[[#This Row],[Nº de Usuarios Afectados]]</f>
        <v>0.61077030042984404</v>
      </c>
      <c r="S2369" s="11" t="str">
        <f>IF(DatosLimpios[[#This Row],[Perdida $ por Usuario]]&gt;100, "Grave",IF(DatosLimpios[[#This Row],[Perdida $ por Usuario]]&gt;40, "Moderada","Leve"))</f>
        <v>Leve</v>
      </c>
      <c r="T2369" s="1" t="str">
        <f t="shared" si="37"/>
        <v>Nation-state</v>
      </c>
      <c r="U2369" s="3" t="s">
        <v>34</v>
      </c>
      <c r="V2369" s="3" t="s">
        <v>16</v>
      </c>
      <c r="W2369" s="2">
        <v>53</v>
      </c>
      <c r="X2369" s="2" t="str">
        <f>IF(DatosLimpios[[#This Row],[Incident Resolution Time (in Hours)]]&gt;50,"Tardia",IF(DatosLimpios[[#This Row],[Incident Resolution Time (in Hours)]]&gt;20,"Media","Rapida" ))</f>
        <v>Tardia</v>
      </c>
    </row>
    <row r="2370" spans="1:24" x14ac:dyDescent="0.25">
      <c r="A2370" s="2">
        <v>2386</v>
      </c>
      <c r="B2370" s="3" t="s">
        <v>87</v>
      </c>
      <c r="C23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370" s="1" t="str">
        <f>IFERROR(VLOOKUP(DatosLimpios[[#This Row],[Paises]], TablaRegiones[],2,FALSE), "Otra")</f>
        <v>América</v>
      </c>
      <c r="E2370" s="2">
        <v>2023</v>
      </c>
      <c r="F2370" s="3" t="s">
        <v>39</v>
      </c>
      <c r="G2370" s="2">
        <f xml:space="preserve"> 2025 -DatosLimpios[[#This Row],[Year]]</f>
        <v>2</v>
      </c>
      <c r="H2370" s="1" t="str">
        <f>IF(TRIM(DatosLimpios[[#This Row],[Attack Type]])="","Unknown",PROPER(TRIM(LOWER(DatosLimpios[[#This Row],[Attack Type]]))))</f>
        <v>Ddos</v>
      </c>
      <c r="I2370" s="3" t="s">
        <v>23</v>
      </c>
      <c r="J237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70" s="11">
        <v>9964</v>
      </c>
      <c r="L2370" s="11">
        <f>IF(DatosLimpios[[#This Row],[Financial Loss (in Million $) ]]="",0,ABS(DatosLimpios[[#This Row],[Financial Loss (in Million $) ]]))*1000</f>
        <v>9964000</v>
      </c>
      <c r="M2370" s="11" t="str">
        <f>IF(DatosLimpios[[#This Row],[Perdida economica UNK]]&gt;4000000,"Alta", IF(DatosLimpios[[#This Row],[Perdida economica UNK]]&gt;100000,"Media", "Baja"))</f>
        <v>Alta</v>
      </c>
      <c r="N2370" s="18" t="s">
        <v>2418</v>
      </c>
      <c r="O2370" s="3" t="s">
        <v>33</v>
      </c>
      <c r="P2370" s="2">
        <f>IF(DatosLimpios[[#This Row],[Number of Affected Users]]="six hundred",600,VALUE(DatosLimpios[[#This Row],[Number of Affected Users]]))</f>
        <v>248383</v>
      </c>
      <c r="Q2370" s="2">
        <f>IF(DatosLimpios[[#This Row],[Number of Affected Users]]="six hundred",600,VALUE(DatosLimpios[[#This Row],[Number of Affected Users]]))</f>
        <v>248383</v>
      </c>
      <c r="R2370" s="11">
        <f>DatosLimpios[[#This Row],[Perdida economica UNK]] /DatosLimpios[[#This Row],[Nº de Usuarios Afectados]]</f>
        <v>40.115466839518</v>
      </c>
      <c r="S2370" s="11" t="str">
        <f>IF(DatosLimpios[[#This Row],[Perdida $ por Usuario]]&gt;100, "Grave",IF(DatosLimpios[[#This Row],[Perdida $ por Usuario]]&gt;40, "Moderada","Leve"))</f>
        <v>Moderada</v>
      </c>
      <c r="T2370" s="1" t="str">
        <f t="shared" si="37"/>
        <v>Insider</v>
      </c>
      <c r="U2370" s="3" t="s">
        <v>34</v>
      </c>
      <c r="V2370" s="3" t="s">
        <v>49</v>
      </c>
      <c r="W2370" s="2">
        <v>55</v>
      </c>
      <c r="X2370" s="2" t="str">
        <f>IF(DatosLimpios[[#This Row],[Incident Resolution Time (in Hours)]]&gt;50,"Tardia",IF(DatosLimpios[[#This Row],[Incident Resolution Time (in Hours)]]&gt;20,"Media","Rapida" ))</f>
        <v>Tardia</v>
      </c>
    </row>
    <row r="2371" spans="1:24" x14ac:dyDescent="0.25">
      <c r="A2371" s="2">
        <v>2387</v>
      </c>
      <c r="B2371" s="3" t="s">
        <v>10</v>
      </c>
      <c r="C23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71" s="1" t="str">
        <f>IFERROR(VLOOKUP(DatosLimpios[[#This Row],[Paises]], TablaRegiones[],2,FALSE), "Otra")</f>
        <v>Asia</v>
      </c>
      <c r="E2371" s="2">
        <v>2017</v>
      </c>
      <c r="F2371" s="3" t="s">
        <v>22</v>
      </c>
      <c r="G2371" s="2">
        <f xml:space="preserve"> 2025 -DatosLimpios[[#This Row],[Year]]</f>
        <v>8</v>
      </c>
      <c r="H2371" s="1" t="str">
        <f>IF(TRIM(DatosLimpios[[#This Row],[Attack Type]])="","Unknown",PROPER(TRIM(LOWER(DatosLimpios[[#This Row],[Attack Type]]))))</f>
        <v>Man-In-The-Middle</v>
      </c>
      <c r="I2371" s="3" t="s">
        <v>46</v>
      </c>
      <c r="J237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71" s="11">
        <v>6239</v>
      </c>
      <c r="L2371" s="11">
        <f>IF(DatosLimpios[[#This Row],[Financial Loss (in Million $) ]]="",0,ABS(DatosLimpios[[#This Row],[Financial Loss (in Million $) ]]))*1000</f>
        <v>6239000</v>
      </c>
      <c r="M2371" s="11" t="str">
        <f>IF(DatosLimpios[[#This Row],[Perdida economica UNK]]&gt;4000000,"Alta", IF(DatosLimpios[[#This Row],[Perdida economica UNK]]&gt;100000,"Media", "Baja"))</f>
        <v>Alta</v>
      </c>
      <c r="N2371" s="18" t="s">
        <v>2419</v>
      </c>
      <c r="O2371" s="3" t="s">
        <v>36</v>
      </c>
      <c r="P2371" s="2">
        <f>IF(DatosLimpios[[#This Row],[Number of Affected Users]]="six hundred",600,VALUE(DatosLimpios[[#This Row],[Number of Affected Users]]))</f>
        <v>855974</v>
      </c>
      <c r="Q2371" s="2">
        <f>IF(DatosLimpios[[#This Row],[Number of Affected Users]]="six hundred",600,VALUE(DatosLimpios[[#This Row],[Number of Affected Users]]))</f>
        <v>855974</v>
      </c>
      <c r="R2371" s="11">
        <f>DatosLimpios[[#This Row],[Perdida economica UNK]] /DatosLimpios[[#This Row],[Nº de Usuarios Afectados]]</f>
        <v>7.2887727898277284</v>
      </c>
      <c r="S2371" s="11" t="str">
        <f>IF(DatosLimpios[[#This Row],[Perdida $ por Usuario]]&gt;100, "Grave",IF(DatosLimpios[[#This Row],[Perdida $ por Usuario]]&gt;40, "Moderada","Leve"))</f>
        <v>Leve</v>
      </c>
      <c r="T2371" s="1" t="str">
        <f t="shared" si="37"/>
        <v>Unknown</v>
      </c>
      <c r="U2371" s="3" t="s">
        <v>34</v>
      </c>
      <c r="V2371" s="3" t="s">
        <v>16</v>
      </c>
      <c r="W2371" s="2">
        <v>44</v>
      </c>
      <c r="X2371" s="2" t="str">
        <f>IF(DatosLimpios[[#This Row],[Incident Resolution Time (in Hours)]]&gt;50,"Tardia",IF(DatosLimpios[[#This Row],[Incident Resolution Time (in Hours)]]&gt;20,"Media","Rapida" ))</f>
        <v>Media</v>
      </c>
    </row>
    <row r="2372" spans="1:24" x14ac:dyDescent="0.25">
      <c r="A2372" s="2">
        <v>2388</v>
      </c>
      <c r="B2372" s="3" t="s">
        <v>10</v>
      </c>
      <c r="C23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72" s="1" t="str">
        <f>IFERROR(VLOOKUP(DatosLimpios[[#This Row],[Paises]], TablaRegiones[],2,FALSE), "Otra")</f>
        <v>Asia</v>
      </c>
      <c r="E2372" s="2">
        <v>2020</v>
      </c>
      <c r="F2372" s="3" t="s">
        <v>63</v>
      </c>
      <c r="G2372" s="2">
        <f xml:space="preserve"> 2025 -DatosLimpios[[#This Row],[Year]]</f>
        <v>5</v>
      </c>
      <c r="H2372" s="1" t="str">
        <f>IF(TRIM(DatosLimpios[[#This Row],[Attack Type]])="","Unknown",PROPER(TRIM(LOWER(DatosLimpios[[#This Row],[Attack Type]]))))</f>
        <v>Malware</v>
      </c>
      <c r="I2372" s="3" t="s">
        <v>69</v>
      </c>
      <c r="J237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72" s="11">
        <v>8423</v>
      </c>
      <c r="L2372" s="11">
        <f>IF(DatosLimpios[[#This Row],[Financial Loss (in Million $) ]]="",0,ABS(DatosLimpios[[#This Row],[Financial Loss (in Million $) ]]))*1000</f>
        <v>8423000</v>
      </c>
      <c r="M2372" s="11" t="str">
        <f>IF(DatosLimpios[[#This Row],[Perdida economica UNK]]&gt;4000000,"Alta", IF(DatosLimpios[[#This Row],[Perdida economica UNK]]&gt;100000,"Media", "Baja"))</f>
        <v>Alta</v>
      </c>
      <c r="N2372" s="18" t="s">
        <v>2420</v>
      </c>
      <c r="O2372" s="3" t="s">
        <v>33</v>
      </c>
      <c r="P2372" s="2">
        <f>IF(DatosLimpios[[#This Row],[Number of Affected Users]]="six hundred",600,VALUE(DatosLimpios[[#This Row],[Number of Affected Users]]))</f>
        <v>50842</v>
      </c>
      <c r="Q2372" s="2">
        <f>IF(DatosLimpios[[#This Row],[Number of Affected Users]]="six hundred",600,VALUE(DatosLimpios[[#This Row],[Number of Affected Users]]))</f>
        <v>50842</v>
      </c>
      <c r="R2372" s="11">
        <f>DatosLimpios[[#This Row],[Perdida economica UNK]] /DatosLimpios[[#This Row],[Nº de Usuarios Afectados]]</f>
        <v>165.6701152590378</v>
      </c>
      <c r="S2372" s="11" t="str">
        <f>IF(DatosLimpios[[#This Row],[Perdida $ por Usuario]]&gt;100, "Grave",IF(DatosLimpios[[#This Row],[Perdida $ por Usuario]]&gt;40, "Moderada","Leve"))</f>
        <v>Grave</v>
      </c>
      <c r="T2372" s="1" t="str">
        <f t="shared" si="37"/>
        <v>Insider</v>
      </c>
      <c r="U2372" s="3" t="s">
        <v>52</v>
      </c>
      <c r="V2372" s="3" t="s">
        <v>31</v>
      </c>
      <c r="W2372" s="2">
        <v>59</v>
      </c>
      <c r="X2372" s="2" t="str">
        <f>IF(DatosLimpios[[#This Row],[Incident Resolution Time (in Hours)]]&gt;50,"Tardia",IF(DatosLimpios[[#This Row],[Incident Resolution Time (in Hours)]]&gt;20,"Media","Rapida" ))</f>
        <v>Tardia</v>
      </c>
    </row>
    <row r="2373" spans="1:24" x14ac:dyDescent="0.25">
      <c r="A2373" s="2">
        <v>2389</v>
      </c>
      <c r="B2373" s="3" t="s">
        <v>32</v>
      </c>
      <c r="C23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373" s="1" t="str">
        <f>IFERROR(VLOOKUP(DatosLimpios[[#This Row],[Paises]], TablaRegiones[],2,FALSE), "Otra")</f>
        <v>Europa</v>
      </c>
      <c r="E2373" s="2">
        <v>2015</v>
      </c>
      <c r="F2373" s="3" t="s">
        <v>22</v>
      </c>
      <c r="G2373" s="2">
        <f xml:space="preserve"> 2025 -DatosLimpios[[#This Row],[Year]]</f>
        <v>10</v>
      </c>
      <c r="H2373" s="1" t="str">
        <f>IF(TRIM(DatosLimpios[[#This Row],[Attack Type]])="","Unknown",PROPER(TRIM(LOWER(DatosLimpios[[#This Row],[Attack Type]]))))</f>
        <v>Man-In-The-Middle</v>
      </c>
      <c r="I2373" s="3" t="s">
        <v>12</v>
      </c>
      <c r="J237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73" s="11">
        <v>815</v>
      </c>
      <c r="L2373" s="11">
        <f>IF(DatosLimpios[[#This Row],[Financial Loss (in Million $) ]]="",0,ABS(DatosLimpios[[#This Row],[Financial Loss (in Million $) ]]))*1000</f>
        <v>815000</v>
      </c>
      <c r="M2373" s="11" t="str">
        <f>IF(DatosLimpios[[#This Row],[Perdida economica UNK]]&gt;4000000,"Alta", IF(DatosLimpios[[#This Row],[Perdida economica UNK]]&gt;100000,"Media", "Baja"))</f>
        <v>Media</v>
      </c>
      <c r="N2373" s="18" t="s">
        <v>2421</v>
      </c>
      <c r="O2373" s="3" t="s">
        <v>29</v>
      </c>
      <c r="P2373" s="2">
        <f>IF(DatosLimpios[[#This Row],[Number of Affected Users]]="six hundred",600,VALUE(DatosLimpios[[#This Row],[Number of Affected Users]]))</f>
        <v>697275</v>
      </c>
      <c r="Q2373" s="2">
        <f>IF(DatosLimpios[[#This Row],[Number of Affected Users]]="six hundred",600,VALUE(DatosLimpios[[#This Row],[Number of Affected Users]]))</f>
        <v>697275</v>
      </c>
      <c r="R2373" s="11">
        <f>DatosLimpios[[#This Row],[Perdida economica UNK]] /DatosLimpios[[#This Row],[Nº de Usuarios Afectados]]</f>
        <v>1.1688358251765802</v>
      </c>
      <c r="S2373" s="11" t="str">
        <f>IF(DatosLimpios[[#This Row],[Perdida $ por Usuario]]&gt;100, "Grave",IF(DatosLimpios[[#This Row],[Perdida $ por Usuario]]&gt;40, "Moderada","Leve"))</f>
        <v>Leve</v>
      </c>
      <c r="T2373" s="1" t="str">
        <f t="shared" si="37"/>
        <v>Nation-state</v>
      </c>
      <c r="U2373" s="3" t="s">
        <v>25</v>
      </c>
      <c r="V2373" s="3" t="s">
        <v>57</v>
      </c>
      <c r="W2373" s="2">
        <v>59</v>
      </c>
      <c r="X2373" s="2" t="str">
        <f>IF(DatosLimpios[[#This Row],[Incident Resolution Time (in Hours)]]&gt;50,"Tardia",IF(DatosLimpios[[#This Row],[Incident Resolution Time (in Hours)]]&gt;20,"Media","Rapida" ))</f>
        <v>Tardia</v>
      </c>
    </row>
    <row r="2374" spans="1:24" x14ac:dyDescent="0.25">
      <c r="A2374" s="2">
        <v>2390</v>
      </c>
      <c r="B2374" s="3" t="s">
        <v>32</v>
      </c>
      <c r="C23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374" s="1" t="str">
        <f>IFERROR(VLOOKUP(DatosLimpios[[#This Row],[Paises]], TablaRegiones[],2,FALSE), "Otra")</f>
        <v>Europa</v>
      </c>
      <c r="E2374" s="2">
        <v>2022</v>
      </c>
      <c r="F2374" s="3" t="s">
        <v>22</v>
      </c>
      <c r="G2374" s="2">
        <f xml:space="preserve"> 2025 -DatosLimpios[[#This Row],[Year]]</f>
        <v>3</v>
      </c>
      <c r="H2374" s="1" t="str">
        <f>IF(TRIM(DatosLimpios[[#This Row],[Attack Type]])="","Unknown",PROPER(TRIM(LOWER(DatosLimpios[[#This Row],[Attack Type]]))))</f>
        <v>Man-In-The-Middle</v>
      </c>
      <c r="I2374" s="3" t="s">
        <v>27</v>
      </c>
      <c r="J237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74" s="11">
        <v>54</v>
      </c>
      <c r="L2374" s="11">
        <f>IF(DatosLimpios[[#This Row],[Financial Loss (in Million $) ]]="",0,ABS(DatosLimpios[[#This Row],[Financial Loss (in Million $) ]]))*1000</f>
        <v>54000</v>
      </c>
      <c r="M2374" s="11" t="str">
        <f>IF(DatosLimpios[[#This Row],[Perdida economica UNK]]&gt;4000000,"Alta", IF(DatosLimpios[[#This Row],[Perdida economica UNK]]&gt;100000,"Media", "Baja"))</f>
        <v>Baja</v>
      </c>
      <c r="N2374" s="18" t="s">
        <v>2422</v>
      </c>
      <c r="O2374" s="3" t="s">
        <v>29</v>
      </c>
      <c r="P2374" s="2">
        <f>IF(DatosLimpios[[#This Row],[Number of Affected Users]]="six hundred",600,VALUE(DatosLimpios[[#This Row],[Number of Affected Users]]))</f>
        <v>419912</v>
      </c>
      <c r="Q2374" s="2">
        <f>IF(DatosLimpios[[#This Row],[Number of Affected Users]]="six hundred",600,VALUE(DatosLimpios[[#This Row],[Number of Affected Users]]))</f>
        <v>419912</v>
      </c>
      <c r="R2374" s="11">
        <f>DatosLimpios[[#This Row],[Perdida economica UNK]] /DatosLimpios[[#This Row],[Nº de Usuarios Afectados]]</f>
        <v>0.12859837299243651</v>
      </c>
      <c r="S2374" s="11" t="str">
        <f>IF(DatosLimpios[[#This Row],[Perdida $ por Usuario]]&gt;100, "Grave",IF(DatosLimpios[[#This Row],[Perdida $ por Usuario]]&gt;40, "Moderada","Leve"))</f>
        <v>Leve</v>
      </c>
      <c r="T2374" s="1" t="str">
        <f t="shared" si="37"/>
        <v>Nation-state</v>
      </c>
      <c r="U2374" s="3" t="s">
        <v>52</v>
      </c>
      <c r="V2374" s="3" t="s">
        <v>31</v>
      </c>
      <c r="W2374" s="2">
        <v>40</v>
      </c>
      <c r="X2374" s="2" t="str">
        <f>IF(DatosLimpios[[#This Row],[Incident Resolution Time (in Hours)]]&gt;50,"Tardia",IF(DatosLimpios[[#This Row],[Incident Resolution Time (in Hours)]]&gt;20,"Media","Rapida" ))</f>
        <v>Media</v>
      </c>
    </row>
    <row r="2375" spans="1:24" x14ac:dyDescent="0.25">
      <c r="A2375" s="2">
        <v>2391</v>
      </c>
      <c r="B2375" s="3" t="s">
        <v>71</v>
      </c>
      <c r="C23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75" s="1" t="str">
        <f>IFERROR(VLOOKUP(DatosLimpios[[#This Row],[Paises]], TablaRegiones[],2,FALSE), "Otra")</f>
        <v>Asia</v>
      </c>
      <c r="E2375" s="2">
        <v>2023</v>
      </c>
      <c r="F2375" s="3" t="s">
        <v>22</v>
      </c>
      <c r="G2375" s="2">
        <f xml:space="preserve"> 2025 -DatosLimpios[[#This Row],[Year]]</f>
        <v>2</v>
      </c>
      <c r="H2375" s="1" t="str">
        <f>IF(TRIM(DatosLimpios[[#This Row],[Attack Type]])="","Unknown",PROPER(TRIM(LOWER(DatosLimpios[[#This Row],[Attack Type]]))))</f>
        <v>Man-In-The-Middle</v>
      </c>
      <c r="I2375" s="3" t="s">
        <v>46</v>
      </c>
      <c r="J237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75" s="11">
        <v>658</v>
      </c>
      <c r="L2375" s="11">
        <f>IF(DatosLimpios[[#This Row],[Financial Loss (in Million $) ]]="",0,ABS(DatosLimpios[[#This Row],[Financial Loss (in Million $) ]]))*1000</f>
        <v>658000</v>
      </c>
      <c r="M2375" s="11" t="str">
        <f>IF(DatosLimpios[[#This Row],[Perdida economica UNK]]&gt;4000000,"Alta", IF(DatosLimpios[[#This Row],[Perdida economica UNK]]&gt;100000,"Media", "Baja"))</f>
        <v>Media</v>
      </c>
      <c r="N2375" s="18" t="s">
        <v>2423</v>
      </c>
      <c r="O2375" s="3" t="s">
        <v>29</v>
      </c>
      <c r="P2375" s="2">
        <f>IF(DatosLimpios[[#This Row],[Number of Affected Users]]="six hundred",600,VALUE(DatosLimpios[[#This Row],[Number of Affected Users]]))</f>
        <v>193620</v>
      </c>
      <c r="Q2375" s="2">
        <f>IF(DatosLimpios[[#This Row],[Number of Affected Users]]="six hundred",600,VALUE(DatosLimpios[[#This Row],[Number of Affected Users]]))</f>
        <v>193620</v>
      </c>
      <c r="R2375" s="11">
        <f>DatosLimpios[[#This Row],[Perdida economica UNK]] /DatosLimpios[[#This Row],[Nº de Usuarios Afectados]]</f>
        <v>3.3984092552422269</v>
      </c>
      <c r="S2375" s="11" t="str">
        <f>IF(DatosLimpios[[#This Row],[Perdida $ por Usuario]]&gt;100, "Grave",IF(DatosLimpios[[#This Row],[Perdida $ por Usuario]]&gt;40, "Moderada","Leve"))</f>
        <v>Leve</v>
      </c>
      <c r="T2375" s="1" t="str">
        <f t="shared" si="37"/>
        <v>Nation-state</v>
      </c>
      <c r="U2375" s="3" t="s">
        <v>52</v>
      </c>
      <c r="V2375" s="3" t="s">
        <v>16</v>
      </c>
      <c r="W2375" s="2">
        <v>67</v>
      </c>
      <c r="X2375" s="2" t="str">
        <f>IF(DatosLimpios[[#This Row],[Incident Resolution Time (in Hours)]]&gt;50,"Tardia",IF(DatosLimpios[[#This Row],[Incident Resolution Time (in Hours)]]&gt;20,"Media","Rapida" ))</f>
        <v>Tardia</v>
      </c>
    </row>
    <row r="2376" spans="1:24" x14ac:dyDescent="0.25">
      <c r="A2376" s="2">
        <v>2392</v>
      </c>
      <c r="B2376" s="3" t="s">
        <v>10</v>
      </c>
      <c r="C23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76" s="1" t="str">
        <f>IFERROR(VLOOKUP(DatosLimpios[[#This Row],[Paises]], TablaRegiones[],2,FALSE), "Otra")</f>
        <v>Asia</v>
      </c>
      <c r="E2376" s="2">
        <v>2024</v>
      </c>
      <c r="F2376" s="3" t="s">
        <v>42</v>
      </c>
      <c r="G2376" s="2">
        <f xml:space="preserve"> 2025 -DatosLimpios[[#This Row],[Year]]</f>
        <v>1</v>
      </c>
      <c r="H2376" s="1" t="str">
        <f>IF(TRIM(DatosLimpios[[#This Row],[Attack Type]])="","Unknown",PROPER(TRIM(LOWER(DatosLimpios[[#This Row],[Attack Type]]))))</f>
        <v>Sql Injection</v>
      </c>
      <c r="I2376" s="3" t="s">
        <v>46</v>
      </c>
      <c r="J237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76" s="11">
        <v>5832</v>
      </c>
      <c r="L2376" s="11">
        <f>IF(DatosLimpios[[#This Row],[Financial Loss (in Million $) ]]="",0,ABS(DatosLimpios[[#This Row],[Financial Loss (in Million $) ]]))*1000</f>
        <v>5832000</v>
      </c>
      <c r="M2376" s="11" t="str">
        <f>IF(DatosLimpios[[#This Row],[Perdida economica UNK]]&gt;4000000,"Alta", IF(DatosLimpios[[#This Row],[Perdida economica UNK]]&gt;100000,"Media", "Baja"))</f>
        <v>Alta</v>
      </c>
      <c r="N2376" s="18" t="s">
        <v>2424</v>
      </c>
      <c r="O2376" s="3" t="s">
        <v>36</v>
      </c>
      <c r="P2376" s="2">
        <f>IF(DatosLimpios[[#This Row],[Number of Affected Users]]="six hundred",600,VALUE(DatosLimpios[[#This Row],[Number of Affected Users]]))</f>
        <v>777684</v>
      </c>
      <c r="Q2376" s="2">
        <f>IF(DatosLimpios[[#This Row],[Number of Affected Users]]="six hundred",600,VALUE(DatosLimpios[[#This Row],[Number of Affected Users]]))</f>
        <v>777684</v>
      </c>
      <c r="R2376" s="11">
        <f>DatosLimpios[[#This Row],[Perdida economica UNK]] /DatosLimpios[[#This Row],[Nº de Usuarios Afectados]]</f>
        <v>7.4991899023253659</v>
      </c>
      <c r="S2376" s="11" t="str">
        <f>IF(DatosLimpios[[#This Row],[Perdida $ por Usuario]]&gt;100, "Grave",IF(DatosLimpios[[#This Row],[Perdida $ por Usuario]]&gt;40, "Moderada","Leve"))</f>
        <v>Leve</v>
      </c>
      <c r="T2376" s="1" t="str">
        <f t="shared" si="37"/>
        <v>Unknown</v>
      </c>
      <c r="U2376" s="3" t="s">
        <v>52</v>
      </c>
      <c r="V2376" s="3" t="s">
        <v>16</v>
      </c>
      <c r="W2376" s="2">
        <v>31</v>
      </c>
      <c r="X2376" s="2" t="str">
        <f>IF(DatosLimpios[[#This Row],[Incident Resolution Time (in Hours)]]&gt;50,"Tardia",IF(DatosLimpios[[#This Row],[Incident Resolution Time (in Hours)]]&gt;20,"Media","Rapida" ))</f>
        <v>Media</v>
      </c>
    </row>
    <row r="2377" spans="1:24" x14ac:dyDescent="0.25">
      <c r="A2377" s="2">
        <v>2393</v>
      </c>
      <c r="B2377" s="3" t="s">
        <v>26</v>
      </c>
      <c r="C23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377" s="1" t="str">
        <f>IFERROR(VLOOKUP(DatosLimpios[[#This Row],[Paises]], TablaRegiones[],2,FALSE), "Otra")</f>
        <v>Europa</v>
      </c>
      <c r="E2377" s="2">
        <v>2018</v>
      </c>
      <c r="F2377" s="3" t="s">
        <v>63</v>
      </c>
      <c r="G2377" s="2">
        <f xml:space="preserve"> 2025 -DatosLimpios[[#This Row],[Year]]</f>
        <v>7</v>
      </c>
      <c r="H2377" s="1" t="str">
        <f>IF(TRIM(DatosLimpios[[#This Row],[Attack Type]])="","Unknown",PROPER(TRIM(LOWER(DatosLimpios[[#This Row],[Attack Type]]))))</f>
        <v>Malware</v>
      </c>
      <c r="I2377" s="3" t="s">
        <v>47</v>
      </c>
      <c r="J237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77" s="11">
        <v>2761</v>
      </c>
      <c r="L2377" s="11">
        <f>IF(DatosLimpios[[#This Row],[Financial Loss (in Million $) ]]="",0,ABS(DatosLimpios[[#This Row],[Financial Loss (in Million $) ]]))*1000</f>
        <v>2761000</v>
      </c>
      <c r="M2377" s="11" t="str">
        <f>IF(DatosLimpios[[#This Row],[Perdida economica UNK]]&gt;4000000,"Alta", IF(DatosLimpios[[#This Row],[Perdida economica UNK]]&gt;100000,"Media", "Baja"))</f>
        <v>Media</v>
      </c>
      <c r="N2377" s="18" t="s">
        <v>2425</v>
      </c>
      <c r="O2377" s="3" t="s">
        <v>14</v>
      </c>
      <c r="P2377" s="2">
        <f>IF(DatosLimpios[[#This Row],[Number of Affected Users]]="six hundred",600,VALUE(DatosLimpios[[#This Row],[Number of Affected Users]]))</f>
        <v>375245</v>
      </c>
      <c r="Q2377" s="2">
        <f>IF(DatosLimpios[[#This Row],[Number of Affected Users]]="six hundred",600,VALUE(DatosLimpios[[#This Row],[Number of Affected Users]]))</f>
        <v>375245</v>
      </c>
      <c r="R2377" s="11">
        <f>DatosLimpios[[#This Row],[Perdida economica UNK]] /DatosLimpios[[#This Row],[Nº de Usuarios Afectados]]</f>
        <v>7.3578595317725757</v>
      </c>
      <c r="S2377" s="11" t="str">
        <f>IF(DatosLimpios[[#This Row],[Perdida $ por Usuario]]&gt;100, "Grave",IF(DatosLimpios[[#This Row],[Perdida $ por Usuario]]&gt;40, "Moderada","Leve"))</f>
        <v>Leve</v>
      </c>
      <c r="T2377" s="1" t="str">
        <f t="shared" si="37"/>
        <v>Hacker Group</v>
      </c>
      <c r="U2377" s="3" t="s">
        <v>34</v>
      </c>
      <c r="V2377" s="3" t="s">
        <v>49</v>
      </c>
      <c r="W2377" s="2">
        <v>20</v>
      </c>
      <c r="X2377" s="2" t="str">
        <f>IF(DatosLimpios[[#This Row],[Incident Resolution Time (in Hours)]]&gt;50,"Tardia",IF(DatosLimpios[[#This Row],[Incident Resolution Time (in Hours)]]&gt;20,"Media","Rapida" ))</f>
        <v>Rapida</v>
      </c>
    </row>
    <row r="2378" spans="1:24" x14ac:dyDescent="0.25">
      <c r="A2378" s="2">
        <v>2394</v>
      </c>
      <c r="B2378" s="3" t="s">
        <v>10</v>
      </c>
      <c r="C23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78" s="1" t="str">
        <f>IFERROR(VLOOKUP(DatosLimpios[[#This Row],[Paises]], TablaRegiones[],2,FALSE), "Otra")</f>
        <v>Asia</v>
      </c>
      <c r="E2378" s="2">
        <v>2023</v>
      </c>
      <c r="F2378" s="3" t="s">
        <v>22</v>
      </c>
      <c r="G2378" s="2">
        <f xml:space="preserve"> 2025 -DatosLimpios[[#This Row],[Year]]</f>
        <v>2</v>
      </c>
      <c r="H2378" s="1" t="str">
        <f>IF(TRIM(DatosLimpios[[#This Row],[Attack Type]])="","Unknown",PROPER(TRIM(LOWER(DatosLimpios[[#This Row],[Attack Type]]))))</f>
        <v>Man-In-The-Middle</v>
      </c>
      <c r="I2378" s="3" t="s">
        <v>23</v>
      </c>
      <c r="J237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78" s="11">
        <v>2296</v>
      </c>
      <c r="L2378" s="11">
        <f>IF(DatosLimpios[[#This Row],[Financial Loss (in Million $) ]]="",0,ABS(DatosLimpios[[#This Row],[Financial Loss (in Million $) ]]))*1000</f>
        <v>2296000</v>
      </c>
      <c r="M2378" s="11" t="str">
        <f>IF(DatosLimpios[[#This Row],[Perdida economica UNK]]&gt;4000000,"Alta", IF(DatosLimpios[[#This Row],[Perdida economica UNK]]&gt;100000,"Media", "Baja"))</f>
        <v>Media</v>
      </c>
      <c r="N2378" s="18" t="s">
        <v>2426</v>
      </c>
      <c r="O2378" s="3" t="s">
        <v>33</v>
      </c>
      <c r="P2378" s="2">
        <f>IF(DatosLimpios[[#This Row],[Number of Affected Users]]="six hundred",600,VALUE(DatosLimpios[[#This Row],[Number of Affected Users]]))</f>
        <v>656090</v>
      </c>
      <c r="Q2378" s="2">
        <f>IF(DatosLimpios[[#This Row],[Number of Affected Users]]="six hundred",600,VALUE(DatosLimpios[[#This Row],[Number of Affected Users]]))</f>
        <v>656090</v>
      </c>
      <c r="R2378" s="11">
        <f>DatosLimpios[[#This Row],[Perdida economica UNK]] /DatosLimpios[[#This Row],[Nº de Usuarios Afectados]]</f>
        <v>3.4995198829428888</v>
      </c>
      <c r="S2378" s="11" t="str">
        <f>IF(DatosLimpios[[#This Row],[Perdida $ por Usuario]]&gt;100, "Grave",IF(DatosLimpios[[#This Row],[Perdida $ por Usuario]]&gt;40, "Moderada","Leve"))</f>
        <v>Leve</v>
      </c>
      <c r="T2378" s="1" t="str">
        <f t="shared" si="37"/>
        <v>Insider</v>
      </c>
      <c r="U2378" s="3" t="s">
        <v>15</v>
      </c>
      <c r="V2378" s="3" t="s">
        <v>57</v>
      </c>
      <c r="W2378" s="2">
        <v>27</v>
      </c>
      <c r="X2378" s="2" t="str">
        <f>IF(DatosLimpios[[#This Row],[Incident Resolution Time (in Hours)]]&gt;50,"Tardia",IF(DatosLimpios[[#This Row],[Incident Resolution Time (in Hours)]]&gt;20,"Media","Rapida" ))</f>
        <v>Media</v>
      </c>
    </row>
    <row r="2379" spans="1:24" x14ac:dyDescent="0.25">
      <c r="A2379" s="2">
        <v>2395</v>
      </c>
      <c r="B2379" s="3" t="s">
        <v>58</v>
      </c>
      <c r="C23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379" s="1" t="str">
        <f>IFERROR(VLOOKUP(DatosLimpios[[#This Row],[Paises]], TablaRegiones[],2,FALSE), "Otra")</f>
        <v>Oceanía</v>
      </c>
      <c r="E2379" s="2">
        <v>2016</v>
      </c>
      <c r="F2379" s="3" t="s">
        <v>22</v>
      </c>
      <c r="G2379" s="2">
        <f xml:space="preserve"> 2025 -DatosLimpios[[#This Row],[Year]]</f>
        <v>9</v>
      </c>
      <c r="H2379" s="1" t="str">
        <f>IF(TRIM(DatosLimpios[[#This Row],[Attack Type]])="","Unknown",PROPER(TRIM(LOWER(DatosLimpios[[#This Row],[Attack Type]]))))</f>
        <v>Man-In-The-Middle</v>
      </c>
      <c r="I2379" s="3" t="s">
        <v>23</v>
      </c>
      <c r="J237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79" s="11">
        <v>8027</v>
      </c>
      <c r="L2379" s="11">
        <f>IF(DatosLimpios[[#This Row],[Financial Loss (in Million $) ]]="",0,ABS(DatosLimpios[[#This Row],[Financial Loss (in Million $) ]]))*1000</f>
        <v>8027000</v>
      </c>
      <c r="M2379" s="11" t="str">
        <f>IF(DatosLimpios[[#This Row],[Perdida economica UNK]]&gt;4000000,"Alta", IF(DatosLimpios[[#This Row],[Perdida economica UNK]]&gt;100000,"Media", "Baja"))</f>
        <v>Alta</v>
      </c>
      <c r="N2379" s="18" t="s">
        <v>2427</v>
      </c>
      <c r="O2379" s="3" t="s">
        <v>36</v>
      </c>
      <c r="P2379" s="2">
        <f>IF(DatosLimpios[[#This Row],[Number of Affected Users]]="six hundred",600,VALUE(DatosLimpios[[#This Row],[Number of Affected Users]]))</f>
        <v>653967</v>
      </c>
      <c r="Q2379" s="2">
        <f>IF(DatosLimpios[[#This Row],[Number of Affected Users]]="six hundred",600,VALUE(DatosLimpios[[#This Row],[Number of Affected Users]]))</f>
        <v>653967</v>
      </c>
      <c r="R2379" s="11">
        <f>DatosLimpios[[#This Row],[Perdida economica UNK]] /DatosLimpios[[#This Row],[Nº de Usuarios Afectados]]</f>
        <v>12.274319652214867</v>
      </c>
      <c r="S2379" s="11" t="str">
        <f>IF(DatosLimpios[[#This Row],[Perdida $ por Usuario]]&gt;100, "Grave",IF(DatosLimpios[[#This Row],[Perdida $ por Usuario]]&gt;40, "Moderada","Leve"))</f>
        <v>Leve</v>
      </c>
      <c r="T2379" s="1" t="str">
        <f t="shared" si="37"/>
        <v>Unknown</v>
      </c>
      <c r="U2379" s="3" t="s">
        <v>15</v>
      </c>
      <c r="V2379" s="3" t="s">
        <v>57</v>
      </c>
      <c r="W2379" s="2">
        <v>21</v>
      </c>
      <c r="X2379" s="2" t="str">
        <f>IF(DatosLimpios[[#This Row],[Incident Resolution Time (in Hours)]]&gt;50,"Tardia",IF(DatosLimpios[[#This Row],[Incident Resolution Time (in Hours)]]&gt;20,"Media","Rapida" ))</f>
        <v>Media</v>
      </c>
    </row>
    <row r="2380" spans="1:24" x14ac:dyDescent="0.25">
      <c r="A2380" s="2">
        <v>2396</v>
      </c>
      <c r="B2380" s="3" t="s">
        <v>45</v>
      </c>
      <c r="C23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80" s="1" t="str">
        <f>IFERROR(VLOOKUP(DatosLimpios[[#This Row],[Paises]], TablaRegiones[],2,FALSE), "Otra")</f>
        <v>Asia</v>
      </c>
      <c r="E2380" s="2">
        <v>2022</v>
      </c>
      <c r="F2380" s="3" t="s">
        <v>42</v>
      </c>
      <c r="G2380" s="2">
        <f xml:space="preserve"> 2025 -DatosLimpios[[#This Row],[Year]]</f>
        <v>3</v>
      </c>
      <c r="H2380" s="1" t="str">
        <f>IF(TRIM(DatosLimpios[[#This Row],[Attack Type]])="","Unknown",PROPER(TRIM(LOWER(DatosLimpios[[#This Row],[Attack Type]]))))</f>
        <v>Sql Injection</v>
      </c>
      <c r="I2380" s="3" t="s">
        <v>12</v>
      </c>
      <c r="J238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80" s="11">
        <v>83</v>
      </c>
      <c r="L2380" s="11">
        <f>IF(DatosLimpios[[#This Row],[Financial Loss (in Million $) ]]="",0,ABS(DatosLimpios[[#This Row],[Financial Loss (in Million $) ]]))*1000</f>
        <v>83000</v>
      </c>
      <c r="M2380" s="11" t="str">
        <f>IF(DatosLimpios[[#This Row],[Perdida economica UNK]]&gt;4000000,"Alta", IF(DatosLimpios[[#This Row],[Perdida economica UNK]]&gt;100000,"Media", "Baja"))</f>
        <v>Baja</v>
      </c>
      <c r="N2380" s="18" t="s">
        <v>2428</v>
      </c>
      <c r="O2380" s="3" t="s">
        <v>36</v>
      </c>
      <c r="P2380" s="2">
        <f>IF(DatosLimpios[[#This Row],[Number of Affected Users]]="six hundred",600,VALUE(DatosLimpios[[#This Row],[Number of Affected Users]]))</f>
        <v>977791</v>
      </c>
      <c r="Q2380" s="2">
        <f>IF(DatosLimpios[[#This Row],[Number of Affected Users]]="six hundred",600,VALUE(DatosLimpios[[#This Row],[Number of Affected Users]]))</f>
        <v>977791</v>
      </c>
      <c r="R2380" s="11">
        <f>DatosLimpios[[#This Row],[Perdida economica UNK]] /DatosLimpios[[#This Row],[Nº de Usuarios Afectados]]</f>
        <v>8.4885215756741475E-2</v>
      </c>
      <c r="S2380" s="11" t="str">
        <f>IF(DatosLimpios[[#This Row],[Perdida $ por Usuario]]&gt;100, "Grave",IF(DatosLimpios[[#This Row],[Perdida $ por Usuario]]&gt;40, "Moderada","Leve"))</f>
        <v>Leve</v>
      </c>
      <c r="T2380" s="1" t="str">
        <f t="shared" si="37"/>
        <v>Unknown</v>
      </c>
      <c r="U2380" s="3" t="s">
        <v>25</v>
      </c>
      <c r="V2380" s="3" t="s">
        <v>37</v>
      </c>
      <c r="W2380" s="2">
        <v>15</v>
      </c>
      <c r="X2380" s="2" t="str">
        <f>IF(DatosLimpios[[#This Row],[Incident Resolution Time (in Hours)]]&gt;50,"Tardia",IF(DatosLimpios[[#This Row],[Incident Resolution Time (in Hours)]]&gt;20,"Media","Rapida" ))</f>
        <v>Rapida</v>
      </c>
    </row>
    <row r="2381" spans="1:24" x14ac:dyDescent="0.25">
      <c r="A2381" s="2">
        <v>2397</v>
      </c>
      <c r="B2381" s="3" t="s">
        <v>26</v>
      </c>
      <c r="C23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381" s="1" t="str">
        <f>IFERROR(VLOOKUP(DatosLimpios[[#This Row],[Paises]], TablaRegiones[],2,FALSE), "Otra")</f>
        <v>Europa</v>
      </c>
      <c r="E2381" s="2">
        <v>2023</v>
      </c>
      <c r="F2381" s="3" t="s">
        <v>39</v>
      </c>
      <c r="G2381" s="2">
        <f xml:space="preserve"> 2025 -DatosLimpios[[#This Row],[Year]]</f>
        <v>2</v>
      </c>
      <c r="H2381" s="1" t="str">
        <f>IF(TRIM(DatosLimpios[[#This Row],[Attack Type]])="","Unknown",PROPER(TRIM(LOWER(DatosLimpios[[#This Row],[Attack Type]]))))</f>
        <v>Ddos</v>
      </c>
      <c r="I2381" s="3" t="s">
        <v>27</v>
      </c>
      <c r="J238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81" s="11">
        <v>8191</v>
      </c>
      <c r="L2381" s="11">
        <f>IF(DatosLimpios[[#This Row],[Financial Loss (in Million $) ]]="",0,ABS(DatosLimpios[[#This Row],[Financial Loss (in Million $) ]]))*1000</f>
        <v>8191000</v>
      </c>
      <c r="M2381" s="11" t="str">
        <f>IF(DatosLimpios[[#This Row],[Perdida economica UNK]]&gt;4000000,"Alta", IF(DatosLimpios[[#This Row],[Perdida economica UNK]]&gt;100000,"Media", "Baja"))</f>
        <v>Alta</v>
      </c>
      <c r="N2381" s="18" t="s">
        <v>2429</v>
      </c>
      <c r="O2381" s="3" t="s">
        <v>14</v>
      </c>
      <c r="P2381" s="2">
        <f>IF(DatosLimpios[[#This Row],[Number of Affected Users]]="six hundred",600,VALUE(DatosLimpios[[#This Row],[Number of Affected Users]]))</f>
        <v>397687</v>
      </c>
      <c r="Q2381" s="2">
        <f>IF(DatosLimpios[[#This Row],[Number of Affected Users]]="six hundred",600,VALUE(DatosLimpios[[#This Row],[Number of Affected Users]]))</f>
        <v>397687</v>
      </c>
      <c r="R2381" s="11">
        <f>DatosLimpios[[#This Row],[Perdida economica UNK]] /DatosLimpios[[#This Row],[Nº de Usuarios Afectados]]</f>
        <v>20.596599838566512</v>
      </c>
      <c r="S2381" s="11" t="str">
        <f>IF(DatosLimpios[[#This Row],[Perdida $ por Usuario]]&gt;100, "Grave",IF(DatosLimpios[[#This Row],[Perdida $ por Usuario]]&gt;40, "Moderada","Leve"))</f>
        <v>Leve</v>
      </c>
      <c r="T2381" s="1" t="str">
        <f t="shared" si="37"/>
        <v>Hacker Group</v>
      </c>
      <c r="U2381" s="3" t="s">
        <v>34</v>
      </c>
      <c r="V2381" s="3" t="s">
        <v>16</v>
      </c>
      <c r="W2381" s="2">
        <v>65</v>
      </c>
      <c r="X2381" s="2" t="str">
        <f>IF(DatosLimpios[[#This Row],[Incident Resolution Time (in Hours)]]&gt;50,"Tardia",IF(DatosLimpios[[#This Row],[Incident Resolution Time (in Hours)]]&gt;20,"Media","Rapida" ))</f>
        <v>Tardia</v>
      </c>
    </row>
    <row r="2382" spans="1:24" x14ac:dyDescent="0.25">
      <c r="A2382" s="2">
        <v>2398</v>
      </c>
      <c r="B2382" s="3" t="s">
        <v>41</v>
      </c>
      <c r="C23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82" s="1" t="str">
        <f>IFERROR(VLOOKUP(DatosLimpios[[#This Row],[Paises]], TablaRegiones[],2,FALSE), "Otra")</f>
        <v>Europa</v>
      </c>
      <c r="E2382" s="2">
        <v>2017</v>
      </c>
      <c r="F2382" s="3" t="s">
        <v>63</v>
      </c>
      <c r="G2382" s="2">
        <f xml:space="preserve"> 2025 -DatosLimpios[[#This Row],[Year]]</f>
        <v>8</v>
      </c>
      <c r="H2382" s="1" t="str">
        <f>IF(TRIM(DatosLimpios[[#This Row],[Attack Type]])="","Unknown",PROPER(TRIM(LOWER(DatosLimpios[[#This Row],[Attack Type]]))))</f>
        <v>Malware</v>
      </c>
      <c r="I2382" s="3" t="s">
        <v>46</v>
      </c>
      <c r="J238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82" s="11">
        <v>4087</v>
      </c>
      <c r="L2382" s="11">
        <f>IF(DatosLimpios[[#This Row],[Financial Loss (in Million $) ]]="",0,ABS(DatosLimpios[[#This Row],[Financial Loss (in Million $) ]]))*1000</f>
        <v>4087000</v>
      </c>
      <c r="M2382" s="11" t="str">
        <f>IF(DatosLimpios[[#This Row],[Perdida economica UNK]]&gt;4000000,"Alta", IF(DatosLimpios[[#This Row],[Perdida economica UNK]]&gt;100000,"Media", "Baja"))</f>
        <v>Alta</v>
      </c>
      <c r="N2382" s="18" t="s">
        <v>2430</v>
      </c>
      <c r="O2382" s="3" t="s">
        <v>29</v>
      </c>
      <c r="P2382" s="2">
        <f>IF(DatosLimpios[[#This Row],[Number of Affected Users]]="six hundred",600,VALUE(DatosLimpios[[#This Row],[Number of Affected Users]]))</f>
        <v>719537</v>
      </c>
      <c r="Q2382" s="2">
        <f>IF(DatosLimpios[[#This Row],[Number of Affected Users]]="six hundred",600,VALUE(DatosLimpios[[#This Row],[Number of Affected Users]]))</f>
        <v>719537</v>
      </c>
      <c r="R2382" s="11">
        <f>DatosLimpios[[#This Row],[Perdida economica UNK]] /DatosLimpios[[#This Row],[Nº de Usuarios Afectados]]</f>
        <v>5.6800414711126734</v>
      </c>
      <c r="S2382" s="11" t="str">
        <f>IF(DatosLimpios[[#This Row],[Perdida $ por Usuario]]&gt;100, "Grave",IF(DatosLimpios[[#This Row],[Perdida $ por Usuario]]&gt;40, "Moderada","Leve"))</f>
        <v>Leve</v>
      </c>
      <c r="T2382" s="1" t="str">
        <f t="shared" si="37"/>
        <v>Nation-state</v>
      </c>
      <c r="U2382" s="3" t="s">
        <v>52</v>
      </c>
      <c r="V2382" s="3" t="s">
        <v>31</v>
      </c>
      <c r="W2382" s="2">
        <v>23</v>
      </c>
      <c r="X2382" s="2" t="str">
        <f>IF(DatosLimpios[[#This Row],[Incident Resolution Time (in Hours)]]&gt;50,"Tardia",IF(DatosLimpios[[#This Row],[Incident Resolution Time (in Hours)]]&gt;20,"Media","Rapida" ))</f>
        <v>Media</v>
      </c>
    </row>
    <row r="2383" spans="1:24" x14ac:dyDescent="0.25">
      <c r="A2383" s="2">
        <v>2399</v>
      </c>
      <c r="B2383" s="3" t="s">
        <v>66</v>
      </c>
      <c r="C23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383" s="1" t="str">
        <f>IFERROR(VLOOKUP(DatosLimpios[[#This Row],[Paises]], TablaRegiones[],2,FALSE), "Otra")</f>
        <v>América</v>
      </c>
      <c r="E2383" s="2">
        <v>2017</v>
      </c>
      <c r="F2383" s="3" t="s">
        <v>39</v>
      </c>
      <c r="G2383" s="2">
        <f xml:space="preserve"> 2025 -DatosLimpios[[#This Row],[Year]]</f>
        <v>8</v>
      </c>
      <c r="H2383" s="1" t="str">
        <f>IF(TRIM(DatosLimpios[[#This Row],[Attack Type]])="","Unknown",PROPER(TRIM(LOWER(DatosLimpios[[#This Row],[Attack Type]]))))</f>
        <v>Ddos</v>
      </c>
      <c r="I2383" s="3" t="s">
        <v>27</v>
      </c>
      <c r="J238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83" s="11">
        <v>3479</v>
      </c>
      <c r="L2383" s="11">
        <f>IF(DatosLimpios[[#This Row],[Financial Loss (in Million $) ]]="",0,ABS(DatosLimpios[[#This Row],[Financial Loss (in Million $) ]]))*1000</f>
        <v>3479000</v>
      </c>
      <c r="M2383" s="11" t="str">
        <f>IF(DatosLimpios[[#This Row],[Perdida economica UNK]]&gt;4000000,"Alta", IF(DatosLimpios[[#This Row],[Perdida economica UNK]]&gt;100000,"Media", "Baja"))</f>
        <v>Media</v>
      </c>
      <c r="N2383" s="18" t="s">
        <v>2431</v>
      </c>
      <c r="O2383" s="3" t="s">
        <v>14</v>
      </c>
      <c r="P2383" s="2">
        <f>IF(DatosLimpios[[#This Row],[Number of Affected Users]]="six hundred",600,VALUE(DatosLimpios[[#This Row],[Number of Affected Users]]))</f>
        <v>724790</v>
      </c>
      <c r="Q2383" s="2">
        <f>IF(DatosLimpios[[#This Row],[Number of Affected Users]]="six hundred",600,VALUE(DatosLimpios[[#This Row],[Number of Affected Users]]))</f>
        <v>724790</v>
      </c>
      <c r="R2383" s="11">
        <f>DatosLimpios[[#This Row],[Perdida economica UNK]] /DatosLimpios[[#This Row],[Nº de Usuarios Afectados]]</f>
        <v>4.8000110376798801</v>
      </c>
      <c r="S2383" s="11" t="str">
        <f>IF(DatosLimpios[[#This Row],[Perdida $ por Usuario]]&gt;100, "Grave",IF(DatosLimpios[[#This Row],[Perdida $ por Usuario]]&gt;40, "Moderada","Leve"))</f>
        <v>Leve</v>
      </c>
      <c r="T2383" s="1" t="str">
        <f t="shared" si="37"/>
        <v>Hacker Group</v>
      </c>
      <c r="U2383" s="3" t="s">
        <v>15</v>
      </c>
      <c r="V2383" s="3" t="s">
        <v>49</v>
      </c>
      <c r="W2383" s="2">
        <v>64</v>
      </c>
      <c r="X2383" s="2" t="str">
        <f>IF(DatosLimpios[[#This Row],[Incident Resolution Time (in Hours)]]&gt;50,"Tardia",IF(DatosLimpios[[#This Row],[Incident Resolution Time (in Hours)]]&gt;20,"Media","Rapida" ))</f>
        <v>Tardia</v>
      </c>
    </row>
    <row r="2384" spans="1:24" x14ac:dyDescent="0.25">
      <c r="A2384" s="2">
        <v>2400</v>
      </c>
      <c r="B2384" s="3" t="s">
        <v>41</v>
      </c>
      <c r="C23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84" s="1" t="str">
        <f>IFERROR(VLOOKUP(DatosLimpios[[#This Row],[Paises]], TablaRegiones[],2,FALSE), "Otra")</f>
        <v>Europa</v>
      </c>
      <c r="E2384" s="2">
        <v>2016</v>
      </c>
      <c r="F2384" s="3" t="s">
        <v>50</v>
      </c>
      <c r="G2384" s="2">
        <f xml:space="preserve"> 2025 -DatosLimpios[[#This Row],[Year]]</f>
        <v>9</v>
      </c>
      <c r="H2384" s="1" t="str">
        <f>IF(TRIM(DatosLimpios[[#This Row],[Attack Type]])="","Unknown",PROPER(TRIM(LOWER(DatosLimpios[[#This Row],[Attack Type]]))))</f>
        <v>Phishing</v>
      </c>
      <c r="I2384" s="3" t="s">
        <v>23</v>
      </c>
      <c r="J238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84" s="11">
        <v>3333</v>
      </c>
      <c r="L2384" s="11">
        <f>IF(DatosLimpios[[#This Row],[Financial Loss (in Million $) ]]="",0,ABS(DatosLimpios[[#This Row],[Financial Loss (in Million $) ]]))*1000</f>
        <v>3333000</v>
      </c>
      <c r="M2384" s="11" t="str">
        <f>IF(DatosLimpios[[#This Row],[Perdida economica UNK]]&gt;4000000,"Alta", IF(DatosLimpios[[#This Row],[Perdida economica UNK]]&gt;100000,"Media", "Baja"))</f>
        <v>Media</v>
      </c>
      <c r="N2384" s="18" t="s">
        <v>2432</v>
      </c>
      <c r="O2384" s="3" t="s">
        <v>14</v>
      </c>
      <c r="P2384" s="2">
        <f>IF(DatosLimpios[[#This Row],[Number of Affected Users]]="six hundred",600,VALUE(DatosLimpios[[#This Row],[Number of Affected Users]]))</f>
        <v>51723</v>
      </c>
      <c r="Q2384" s="2">
        <f>IF(DatosLimpios[[#This Row],[Number of Affected Users]]="six hundred",600,VALUE(DatosLimpios[[#This Row],[Number of Affected Users]]))</f>
        <v>51723</v>
      </c>
      <c r="R2384" s="11">
        <f>DatosLimpios[[#This Row],[Perdida economica UNK]] /DatosLimpios[[#This Row],[Nº de Usuarios Afectados]]</f>
        <v>64.439417667188678</v>
      </c>
      <c r="S2384" s="11" t="str">
        <f>IF(DatosLimpios[[#This Row],[Perdida $ por Usuario]]&gt;100, "Grave",IF(DatosLimpios[[#This Row],[Perdida $ por Usuario]]&gt;40, "Moderada","Leve"))</f>
        <v>Moderada</v>
      </c>
      <c r="T2384" s="1" t="str">
        <f t="shared" si="37"/>
        <v>Hacker Group</v>
      </c>
      <c r="U2384" s="3" t="s">
        <v>25</v>
      </c>
      <c r="V2384" s="3" t="s">
        <v>57</v>
      </c>
      <c r="W2384" s="2">
        <v>23</v>
      </c>
      <c r="X2384" s="2" t="str">
        <f>IF(DatosLimpios[[#This Row],[Incident Resolution Time (in Hours)]]&gt;50,"Tardia",IF(DatosLimpios[[#This Row],[Incident Resolution Time (in Hours)]]&gt;20,"Media","Rapida" ))</f>
        <v>Media</v>
      </c>
    </row>
    <row r="2385" spans="1:24" x14ac:dyDescent="0.25">
      <c r="A2385" s="2">
        <v>2401</v>
      </c>
      <c r="B2385" s="3" t="s">
        <v>45</v>
      </c>
      <c r="C23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85" s="1" t="str">
        <f>IFERROR(VLOOKUP(DatosLimpios[[#This Row],[Paises]], TablaRegiones[],2,FALSE), "Otra")</f>
        <v>Asia</v>
      </c>
      <c r="E2385" s="2">
        <v>2023</v>
      </c>
      <c r="F2385" s="3" t="s">
        <v>17</v>
      </c>
      <c r="G2385" s="2">
        <f xml:space="preserve"> 2025 -DatosLimpios[[#This Row],[Year]]</f>
        <v>2</v>
      </c>
      <c r="H2385" s="1" t="str">
        <f>IF(TRIM(DatosLimpios[[#This Row],[Attack Type]])="","Unknown",PROPER(TRIM(LOWER(DatosLimpios[[#This Row],[Attack Type]]))))</f>
        <v>Ransomware</v>
      </c>
      <c r="I2385" s="3" t="s">
        <v>47</v>
      </c>
      <c r="J238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85" s="11">
        <v>1826</v>
      </c>
      <c r="L2385" s="11">
        <f>IF(DatosLimpios[[#This Row],[Financial Loss (in Million $) ]]="",0,ABS(DatosLimpios[[#This Row],[Financial Loss (in Million $) ]]))*1000</f>
        <v>1826000</v>
      </c>
      <c r="M2385" s="11" t="str">
        <f>IF(DatosLimpios[[#This Row],[Perdida economica UNK]]&gt;4000000,"Alta", IF(DatosLimpios[[#This Row],[Perdida economica UNK]]&gt;100000,"Media", "Baja"))</f>
        <v>Media</v>
      </c>
      <c r="N2385" s="18" t="s">
        <v>2433</v>
      </c>
      <c r="O2385" s="3" t="s">
        <v>29</v>
      </c>
      <c r="P2385" s="2">
        <f>IF(DatosLimpios[[#This Row],[Number of Affected Users]]="six hundred",600,VALUE(DatosLimpios[[#This Row],[Number of Affected Users]]))</f>
        <v>312340</v>
      </c>
      <c r="Q2385" s="2">
        <f>IF(DatosLimpios[[#This Row],[Number of Affected Users]]="six hundred",600,VALUE(DatosLimpios[[#This Row],[Number of Affected Users]]))</f>
        <v>312340</v>
      </c>
      <c r="R2385" s="11">
        <f>DatosLimpios[[#This Row],[Perdida economica UNK]] /DatosLimpios[[#This Row],[Nº de Usuarios Afectados]]</f>
        <v>5.8461932509444834</v>
      </c>
      <c r="S2385" s="11" t="str">
        <f>IF(DatosLimpios[[#This Row],[Perdida $ por Usuario]]&gt;100, "Grave",IF(DatosLimpios[[#This Row],[Perdida $ por Usuario]]&gt;40, "Moderada","Leve"))</f>
        <v>Leve</v>
      </c>
      <c r="T2385" s="1" t="str">
        <f t="shared" si="37"/>
        <v>Nation-state</v>
      </c>
      <c r="U2385" s="3" t="s">
        <v>52</v>
      </c>
      <c r="V2385" s="3" t="s">
        <v>16</v>
      </c>
      <c r="W2385" s="2">
        <v>35</v>
      </c>
      <c r="X2385" s="2" t="str">
        <f>IF(DatosLimpios[[#This Row],[Incident Resolution Time (in Hours)]]&gt;50,"Tardia",IF(DatosLimpios[[#This Row],[Incident Resolution Time (in Hours)]]&gt;20,"Media","Rapida" ))</f>
        <v>Media</v>
      </c>
    </row>
    <row r="2386" spans="1:24" x14ac:dyDescent="0.25">
      <c r="A2386" s="2">
        <v>2402</v>
      </c>
      <c r="B2386" s="3" t="s">
        <v>45</v>
      </c>
      <c r="C23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386" s="1" t="str">
        <f>IFERROR(VLOOKUP(DatosLimpios[[#This Row],[Paises]], TablaRegiones[],2,FALSE), "Otra")</f>
        <v>Asia</v>
      </c>
      <c r="E2386" s="2">
        <v>2016</v>
      </c>
      <c r="F2386" s="3" t="s">
        <v>22</v>
      </c>
      <c r="G2386" s="2">
        <f xml:space="preserve"> 2025 -DatosLimpios[[#This Row],[Year]]</f>
        <v>9</v>
      </c>
      <c r="H2386" s="1" t="str">
        <f>IF(TRIM(DatosLimpios[[#This Row],[Attack Type]])="","Unknown",PROPER(TRIM(LOWER(DatosLimpios[[#This Row],[Attack Type]]))))</f>
        <v>Man-In-The-Middle</v>
      </c>
      <c r="I2386" s="3" t="s">
        <v>46</v>
      </c>
      <c r="J238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386" s="11">
        <v>1528</v>
      </c>
      <c r="L2386" s="11">
        <f>IF(DatosLimpios[[#This Row],[Financial Loss (in Million $) ]]="",0,ABS(DatosLimpios[[#This Row],[Financial Loss (in Million $) ]]))*1000</f>
        <v>1528000</v>
      </c>
      <c r="M2386" s="11" t="str">
        <f>IF(DatosLimpios[[#This Row],[Perdida economica UNK]]&gt;4000000,"Alta", IF(DatosLimpios[[#This Row],[Perdida economica UNK]]&gt;100000,"Media", "Baja"))</f>
        <v>Media</v>
      </c>
      <c r="N2386" s="18" t="s">
        <v>2434</v>
      </c>
      <c r="O2386" s="3" t="s">
        <v>36</v>
      </c>
      <c r="P2386" s="2">
        <f>IF(DatosLimpios[[#This Row],[Number of Affected Users]]="six hundred",600,VALUE(DatosLimpios[[#This Row],[Number of Affected Users]]))</f>
        <v>995025</v>
      </c>
      <c r="Q2386" s="2">
        <f>IF(DatosLimpios[[#This Row],[Number of Affected Users]]="six hundred",600,VALUE(DatosLimpios[[#This Row],[Number of Affected Users]]))</f>
        <v>995025</v>
      </c>
      <c r="R2386" s="11">
        <f>DatosLimpios[[#This Row],[Perdida economica UNK]] /DatosLimpios[[#This Row],[Nº de Usuarios Afectados]]</f>
        <v>1.535639808045024</v>
      </c>
      <c r="S2386" s="11" t="str">
        <f>IF(DatosLimpios[[#This Row],[Perdida $ por Usuario]]&gt;100, "Grave",IF(DatosLimpios[[#This Row],[Perdida $ por Usuario]]&gt;40, "Moderada","Leve"))</f>
        <v>Leve</v>
      </c>
      <c r="T2386" s="1" t="str">
        <f t="shared" si="37"/>
        <v>Unknown</v>
      </c>
      <c r="U2386" s="3" t="s">
        <v>25</v>
      </c>
      <c r="V2386" s="3" t="s">
        <v>31</v>
      </c>
      <c r="W2386" s="2">
        <v>52</v>
      </c>
      <c r="X2386" s="2" t="str">
        <f>IF(DatosLimpios[[#This Row],[Incident Resolution Time (in Hours)]]&gt;50,"Tardia",IF(DatosLimpios[[#This Row],[Incident Resolution Time (in Hours)]]&gt;20,"Media","Rapida" ))</f>
        <v>Tardia</v>
      </c>
    </row>
    <row r="2387" spans="1:24" x14ac:dyDescent="0.25">
      <c r="A2387" s="2">
        <v>2403</v>
      </c>
      <c r="B2387" s="3" t="s">
        <v>41</v>
      </c>
      <c r="C23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87" s="1" t="str">
        <f>IFERROR(VLOOKUP(DatosLimpios[[#This Row],[Paises]], TablaRegiones[],2,FALSE), "Otra")</f>
        <v>Europa</v>
      </c>
      <c r="E2387" s="2">
        <v>2024</v>
      </c>
      <c r="F2387" s="3" t="s">
        <v>42</v>
      </c>
      <c r="G2387" s="2">
        <f xml:space="preserve"> 2025 -DatosLimpios[[#This Row],[Year]]</f>
        <v>1</v>
      </c>
      <c r="H2387" s="1" t="str">
        <f>IF(TRIM(DatosLimpios[[#This Row],[Attack Type]])="","Unknown",PROPER(TRIM(LOWER(DatosLimpios[[#This Row],[Attack Type]]))))</f>
        <v>Sql Injection</v>
      </c>
      <c r="I2387" s="3" t="s">
        <v>27</v>
      </c>
      <c r="J238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87" s="11">
        <v>4877</v>
      </c>
      <c r="L2387" s="11">
        <f>IF(DatosLimpios[[#This Row],[Financial Loss (in Million $) ]]="",0,ABS(DatosLimpios[[#This Row],[Financial Loss (in Million $) ]]))*1000</f>
        <v>4877000</v>
      </c>
      <c r="M2387" s="11" t="str">
        <f>IF(DatosLimpios[[#This Row],[Perdida economica UNK]]&gt;4000000,"Alta", IF(DatosLimpios[[#This Row],[Perdida economica UNK]]&gt;100000,"Media", "Baja"))</f>
        <v>Alta</v>
      </c>
      <c r="N2387" s="18" t="s">
        <v>2435</v>
      </c>
      <c r="O2387" s="3" t="s">
        <v>14</v>
      </c>
      <c r="P2387" s="2">
        <f>IF(DatosLimpios[[#This Row],[Number of Affected Users]]="six hundred",600,VALUE(DatosLimpios[[#This Row],[Number of Affected Users]]))</f>
        <v>336356</v>
      </c>
      <c r="Q2387" s="2">
        <f>IF(DatosLimpios[[#This Row],[Number of Affected Users]]="six hundred",600,VALUE(DatosLimpios[[#This Row],[Number of Affected Users]]))</f>
        <v>336356</v>
      </c>
      <c r="R2387" s="11">
        <f>DatosLimpios[[#This Row],[Perdida economica UNK]] /DatosLimpios[[#This Row],[Nº de Usuarios Afectados]]</f>
        <v>14.499518367444018</v>
      </c>
      <c r="S2387" s="11" t="str">
        <f>IF(DatosLimpios[[#This Row],[Perdida $ por Usuario]]&gt;100, "Grave",IF(DatosLimpios[[#This Row],[Perdida $ por Usuario]]&gt;40, "Moderada","Leve"))</f>
        <v>Leve</v>
      </c>
      <c r="T2387" s="1" t="str">
        <f t="shared" si="37"/>
        <v>Hacker Group</v>
      </c>
      <c r="U2387" s="3" t="s">
        <v>15</v>
      </c>
      <c r="V2387" s="3" t="s">
        <v>57</v>
      </c>
      <c r="W2387" s="2">
        <v>2</v>
      </c>
      <c r="X2387" s="2" t="str">
        <f>IF(DatosLimpios[[#This Row],[Incident Resolution Time (in Hours)]]&gt;50,"Tardia",IF(DatosLimpios[[#This Row],[Incident Resolution Time (in Hours)]]&gt;20,"Media","Rapida" ))</f>
        <v>Rapida</v>
      </c>
    </row>
    <row r="2388" spans="1:24" x14ac:dyDescent="0.25">
      <c r="A2388" s="2">
        <v>2404</v>
      </c>
      <c r="B2388" s="3" t="s">
        <v>41</v>
      </c>
      <c r="C23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388" s="1" t="str">
        <f>IFERROR(VLOOKUP(DatosLimpios[[#This Row],[Paises]], TablaRegiones[],2,FALSE), "Otra")</f>
        <v>Europa</v>
      </c>
      <c r="E2388" s="2">
        <v>2017</v>
      </c>
      <c r="F2388" s="3" t="s">
        <v>17</v>
      </c>
      <c r="G2388" s="2">
        <f xml:space="preserve"> 2025 -DatosLimpios[[#This Row],[Year]]</f>
        <v>8</v>
      </c>
      <c r="H2388" s="1" t="str">
        <f>IF(TRIM(DatosLimpios[[#This Row],[Attack Type]])="","Unknown",PROPER(TRIM(LOWER(DatosLimpios[[#This Row],[Attack Type]]))))</f>
        <v>Ransomware</v>
      </c>
      <c r="I2388" s="3" t="s">
        <v>18</v>
      </c>
      <c r="J238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388" s="11">
        <v>4893</v>
      </c>
      <c r="L2388" s="11">
        <f>IF(DatosLimpios[[#This Row],[Financial Loss (in Million $) ]]="",0,ABS(DatosLimpios[[#This Row],[Financial Loss (in Million $) ]]))*1000</f>
        <v>4893000</v>
      </c>
      <c r="M2388" s="11" t="str">
        <f>IF(DatosLimpios[[#This Row],[Perdida economica UNK]]&gt;4000000,"Alta", IF(DatosLimpios[[#This Row],[Perdida economica UNK]]&gt;100000,"Media", "Baja"))</f>
        <v>Alta</v>
      </c>
      <c r="N2388" s="18" t="s">
        <v>2436</v>
      </c>
      <c r="O2388" s="3" t="s">
        <v>36</v>
      </c>
      <c r="P2388" s="2">
        <f>IF(DatosLimpios[[#This Row],[Number of Affected Users]]="six hundred",600,VALUE(DatosLimpios[[#This Row],[Number of Affected Users]]))</f>
        <v>886212</v>
      </c>
      <c r="Q2388" s="2">
        <f>IF(DatosLimpios[[#This Row],[Number of Affected Users]]="six hundred",600,VALUE(DatosLimpios[[#This Row],[Number of Affected Users]]))</f>
        <v>886212</v>
      </c>
      <c r="R2388" s="11">
        <f>DatosLimpios[[#This Row],[Perdida economica UNK]] /DatosLimpios[[#This Row],[Nº de Usuarios Afectados]]</f>
        <v>5.5212522511543511</v>
      </c>
      <c r="S2388" s="11" t="str">
        <f>IF(DatosLimpios[[#This Row],[Perdida $ por Usuario]]&gt;100, "Grave",IF(DatosLimpios[[#This Row],[Perdida $ por Usuario]]&gt;40, "Moderada","Leve"))</f>
        <v>Leve</v>
      </c>
      <c r="T2388" s="1" t="str">
        <f t="shared" si="37"/>
        <v>Unknown</v>
      </c>
      <c r="U2388" s="3" t="s">
        <v>25</v>
      </c>
      <c r="V2388" s="3" t="s">
        <v>57</v>
      </c>
      <c r="W2388" s="2">
        <v>67</v>
      </c>
      <c r="X2388" s="2" t="str">
        <f>IF(DatosLimpios[[#This Row],[Incident Resolution Time (in Hours)]]&gt;50,"Tardia",IF(DatosLimpios[[#This Row],[Incident Resolution Time (in Hours)]]&gt;20,"Media","Rapida" ))</f>
        <v>Tardia</v>
      </c>
    </row>
    <row r="2389" spans="1:24" x14ac:dyDescent="0.25">
      <c r="A2389" s="2">
        <v>2405</v>
      </c>
      <c r="B2389" s="3" t="s">
        <v>71</v>
      </c>
      <c r="C23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89" s="1" t="str">
        <f>IFERROR(VLOOKUP(DatosLimpios[[#This Row],[Paises]], TablaRegiones[],2,FALSE), "Otra")</f>
        <v>Asia</v>
      </c>
      <c r="E2389" s="2">
        <v>2016</v>
      </c>
      <c r="F2389" s="3" t="s">
        <v>17</v>
      </c>
      <c r="G2389" s="2">
        <f xml:space="preserve"> 2025 -DatosLimpios[[#This Row],[Year]]</f>
        <v>9</v>
      </c>
      <c r="H2389" s="1" t="str">
        <f>IF(TRIM(DatosLimpios[[#This Row],[Attack Type]])="","Unknown",PROPER(TRIM(LOWER(DatosLimpios[[#This Row],[Attack Type]]))))</f>
        <v>Ransomware</v>
      </c>
      <c r="I2389" s="3" t="s">
        <v>47</v>
      </c>
      <c r="J238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89" s="11">
        <v>3723</v>
      </c>
      <c r="L2389" s="11">
        <f>IF(DatosLimpios[[#This Row],[Financial Loss (in Million $) ]]="",0,ABS(DatosLimpios[[#This Row],[Financial Loss (in Million $) ]]))*1000</f>
        <v>3723000</v>
      </c>
      <c r="M2389" s="11" t="str">
        <f>IF(DatosLimpios[[#This Row],[Perdida economica UNK]]&gt;4000000,"Alta", IF(DatosLimpios[[#This Row],[Perdida economica UNK]]&gt;100000,"Media", "Baja"))</f>
        <v>Media</v>
      </c>
      <c r="N2389" s="18" t="s">
        <v>2437</v>
      </c>
      <c r="O2389" s="3" t="s">
        <v>29</v>
      </c>
      <c r="P2389" s="2">
        <f>IF(DatosLimpios[[#This Row],[Number of Affected Users]]="six hundred",600,VALUE(DatosLimpios[[#This Row],[Number of Affected Users]]))</f>
        <v>209358</v>
      </c>
      <c r="Q2389" s="2">
        <f>IF(DatosLimpios[[#This Row],[Number of Affected Users]]="six hundred",600,VALUE(DatosLimpios[[#This Row],[Number of Affected Users]]))</f>
        <v>209358</v>
      </c>
      <c r="R2389" s="11">
        <f>DatosLimpios[[#This Row],[Perdida economica UNK]] /DatosLimpios[[#This Row],[Nº de Usuarios Afectados]]</f>
        <v>17.782936405582781</v>
      </c>
      <c r="S2389" s="11" t="str">
        <f>IF(DatosLimpios[[#This Row],[Perdida $ por Usuario]]&gt;100, "Grave",IF(DatosLimpios[[#This Row],[Perdida $ por Usuario]]&gt;40, "Moderada","Leve"))</f>
        <v>Leve</v>
      </c>
      <c r="T2389" s="1" t="str">
        <f t="shared" si="37"/>
        <v>Nation-state</v>
      </c>
      <c r="U2389" s="3" t="s">
        <v>34</v>
      </c>
      <c r="V2389" s="3" t="s">
        <v>49</v>
      </c>
      <c r="W2389" s="2">
        <v>25</v>
      </c>
      <c r="X2389" s="2" t="str">
        <f>IF(DatosLimpios[[#This Row],[Incident Resolution Time (in Hours)]]&gt;50,"Tardia",IF(DatosLimpios[[#This Row],[Incident Resolution Time (in Hours)]]&gt;20,"Media","Rapida" ))</f>
        <v>Media</v>
      </c>
    </row>
    <row r="2390" spans="1:24" x14ac:dyDescent="0.25">
      <c r="A2390" s="2">
        <v>2406</v>
      </c>
      <c r="B2390" s="3" t="s">
        <v>60</v>
      </c>
      <c r="C23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390" s="1" t="str">
        <f>IFERROR(VLOOKUP(DatosLimpios[[#This Row],[Paises]], TablaRegiones[],2,FALSE), "Otra")</f>
        <v>Asia</v>
      </c>
      <c r="E2390" s="2">
        <v>2022</v>
      </c>
      <c r="F2390" s="3" t="s">
        <v>39</v>
      </c>
      <c r="G2390" s="2">
        <f xml:space="preserve"> 2025 -DatosLimpios[[#This Row],[Year]]</f>
        <v>3</v>
      </c>
      <c r="H2390" s="1" t="str">
        <f>IF(TRIM(DatosLimpios[[#This Row],[Attack Type]])="","Unknown",PROPER(TRIM(LOWER(DatosLimpios[[#This Row],[Attack Type]]))))</f>
        <v>Ddos</v>
      </c>
      <c r="I2390" s="3" t="s">
        <v>12</v>
      </c>
      <c r="J239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390" s="11">
        <v>6924</v>
      </c>
      <c r="L2390" s="11">
        <f>IF(DatosLimpios[[#This Row],[Financial Loss (in Million $) ]]="",0,ABS(DatosLimpios[[#This Row],[Financial Loss (in Million $) ]]))*1000</f>
        <v>6924000</v>
      </c>
      <c r="M2390" s="11" t="str">
        <f>IF(DatosLimpios[[#This Row],[Perdida economica UNK]]&gt;4000000,"Alta", IF(DatosLimpios[[#This Row],[Perdida economica UNK]]&gt;100000,"Media", "Baja"))</f>
        <v>Alta</v>
      </c>
      <c r="N2390" s="18" t="s">
        <v>2438</v>
      </c>
      <c r="O2390" s="3" t="s">
        <v>29</v>
      </c>
      <c r="P2390" s="2">
        <f>IF(DatosLimpios[[#This Row],[Number of Affected Users]]="six hundred",600,VALUE(DatosLimpios[[#This Row],[Number of Affected Users]]))</f>
        <v>495616</v>
      </c>
      <c r="Q2390" s="2">
        <f>IF(DatosLimpios[[#This Row],[Number of Affected Users]]="six hundred",600,VALUE(DatosLimpios[[#This Row],[Number of Affected Users]]))</f>
        <v>495616</v>
      </c>
      <c r="R2390" s="11">
        <f>DatosLimpios[[#This Row],[Perdida economica UNK]] /DatosLimpios[[#This Row],[Nº de Usuarios Afectados]]</f>
        <v>13.970493285123966</v>
      </c>
      <c r="S2390" s="11" t="str">
        <f>IF(DatosLimpios[[#This Row],[Perdida $ por Usuario]]&gt;100, "Grave",IF(DatosLimpios[[#This Row],[Perdida $ por Usuario]]&gt;40, "Moderada","Leve"))</f>
        <v>Leve</v>
      </c>
      <c r="T2390" s="1" t="str">
        <f t="shared" si="37"/>
        <v>Nation-state</v>
      </c>
      <c r="U2390" s="3" t="s">
        <v>15</v>
      </c>
      <c r="V2390" s="3" t="s">
        <v>37</v>
      </c>
      <c r="W2390" s="2">
        <v>38</v>
      </c>
      <c r="X2390" s="2" t="str">
        <f>IF(DatosLimpios[[#This Row],[Incident Resolution Time (in Hours)]]&gt;50,"Tardia",IF(DatosLimpios[[#This Row],[Incident Resolution Time (in Hours)]]&gt;20,"Media","Rapida" ))</f>
        <v>Media</v>
      </c>
    </row>
    <row r="2391" spans="1:24" x14ac:dyDescent="0.25">
      <c r="A2391" s="2">
        <v>2407</v>
      </c>
      <c r="B2391" s="3" t="s">
        <v>10</v>
      </c>
      <c r="C23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91" s="1" t="str">
        <f>IFERROR(VLOOKUP(DatosLimpios[[#This Row],[Paises]], TablaRegiones[],2,FALSE), "Otra")</f>
        <v>Asia</v>
      </c>
      <c r="E2391" s="2">
        <v>2021</v>
      </c>
      <c r="F2391" s="3" t="s">
        <v>42</v>
      </c>
      <c r="G2391" s="2">
        <f xml:space="preserve"> 2025 -DatosLimpios[[#This Row],[Year]]</f>
        <v>4</v>
      </c>
      <c r="H2391" s="1" t="str">
        <f>IF(TRIM(DatosLimpios[[#This Row],[Attack Type]])="","Unknown",PROPER(TRIM(LOWER(DatosLimpios[[#This Row],[Attack Type]]))))</f>
        <v>Sql Injection</v>
      </c>
      <c r="I2391" s="3" t="s">
        <v>69</v>
      </c>
      <c r="J239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91" s="11">
        <v>5555</v>
      </c>
      <c r="L2391" s="11">
        <f>IF(DatosLimpios[[#This Row],[Financial Loss (in Million $) ]]="",0,ABS(DatosLimpios[[#This Row],[Financial Loss (in Million $) ]]))*1000</f>
        <v>5555000</v>
      </c>
      <c r="M2391" s="11" t="str">
        <f>IF(DatosLimpios[[#This Row],[Perdida economica UNK]]&gt;4000000,"Alta", IF(DatosLimpios[[#This Row],[Perdida economica UNK]]&gt;100000,"Media", "Baja"))</f>
        <v>Alta</v>
      </c>
      <c r="N2391" s="18" t="s">
        <v>2439</v>
      </c>
      <c r="O2391" s="3" t="s">
        <v>33</v>
      </c>
      <c r="P2391" s="2">
        <f>IF(DatosLimpios[[#This Row],[Number of Affected Users]]="six hundred",600,VALUE(DatosLimpios[[#This Row],[Number of Affected Users]]))</f>
        <v>224311</v>
      </c>
      <c r="Q2391" s="2">
        <f>IF(DatosLimpios[[#This Row],[Number of Affected Users]]="six hundred",600,VALUE(DatosLimpios[[#This Row],[Number of Affected Users]]))</f>
        <v>224311</v>
      </c>
      <c r="R2391" s="11">
        <f>DatosLimpios[[#This Row],[Perdida economica UNK]] /DatosLimpios[[#This Row],[Nº de Usuarios Afectados]]</f>
        <v>24.764723976978392</v>
      </c>
      <c r="S2391" s="11" t="str">
        <f>IF(DatosLimpios[[#This Row],[Perdida $ por Usuario]]&gt;100, "Grave",IF(DatosLimpios[[#This Row],[Perdida $ por Usuario]]&gt;40, "Moderada","Leve"))</f>
        <v>Leve</v>
      </c>
      <c r="T2391" s="1" t="str">
        <f t="shared" si="37"/>
        <v>Insider</v>
      </c>
      <c r="U2391" s="3" t="s">
        <v>52</v>
      </c>
      <c r="V2391" s="3" t="s">
        <v>49</v>
      </c>
      <c r="W2391" s="2">
        <v>57</v>
      </c>
      <c r="X2391" s="2" t="str">
        <f>IF(DatosLimpios[[#This Row],[Incident Resolution Time (in Hours)]]&gt;50,"Tardia",IF(DatosLimpios[[#This Row],[Incident Resolution Time (in Hours)]]&gt;20,"Media","Rapida" ))</f>
        <v>Tardia</v>
      </c>
    </row>
    <row r="2392" spans="1:24" x14ac:dyDescent="0.25">
      <c r="A2392" s="2">
        <v>2408</v>
      </c>
      <c r="B2392" s="3" t="s">
        <v>71</v>
      </c>
      <c r="C23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392" s="1" t="str">
        <f>IFERROR(VLOOKUP(DatosLimpios[[#This Row],[Paises]], TablaRegiones[],2,FALSE), "Otra")</f>
        <v>Asia</v>
      </c>
      <c r="E2392" s="2">
        <v>2022</v>
      </c>
      <c r="F2392" s="3" t="s">
        <v>39</v>
      </c>
      <c r="G2392" s="2">
        <f xml:space="preserve"> 2025 -DatosLimpios[[#This Row],[Year]]</f>
        <v>3</v>
      </c>
      <c r="H2392" s="1" t="str">
        <f>IF(TRIM(DatosLimpios[[#This Row],[Attack Type]])="","Unknown",PROPER(TRIM(LOWER(DatosLimpios[[#This Row],[Attack Type]]))))</f>
        <v>Ddos</v>
      </c>
      <c r="I2392" s="3" t="s">
        <v>23</v>
      </c>
      <c r="J239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92" s="11">
        <v>5195</v>
      </c>
      <c r="L2392" s="11">
        <f>IF(DatosLimpios[[#This Row],[Financial Loss (in Million $) ]]="",0,ABS(DatosLimpios[[#This Row],[Financial Loss (in Million $) ]]))*1000</f>
        <v>5195000</v>
      </c>
      <c r="M2392" s="11" t="str">
        <f>IF(DatosLimpios[[#This Row],[Perdida economica UNK]]&gt;4000000,"Alta", IF(DatosLimpios[[#This Row],[Perdida economica UNK]]&gt;100000,"Media", "Baja"))</f>
        <v>Alta</v>
      </c>
      <c r="N2392" s="18" t="s">
        <v>2440</v>
      </c>
      <c r="O2392" s="3" t="s">
        <v>33</v>
      </c>
      <c r="P2392" s="2">
        <f>IF(DatosLimpios[[#This Row],[Number of Affected Users]]="six hundred",600,VALUE(DatosLimpios[[#This Row],[Number of Affected Users]]))</f>
        <v>65516</v>
      </c>
      <c r="Q2392" s="2">
        <f>IF(DatosLimpios[[#This Row],[Number of Affected Users]]="six hundred",600,VALUE(DatosLimpios[[#This Row],[Number of Affected Users]]))</f>
        <v>65516</v>
      </c>
      <c r="R2392" s="11">
        <f>DatosLimpios[[#This Row],[Perdida economica UNK]] /DatosLimpios[[#This Row],[Nº de Usuarios Afectados]]</f>
        <v>79.293607668355818</v>
      </c>
      <c r="S2392" s="11" t="str">
        <f>IF(DatosLimpios[[#This Row],[Perdida $ por Usuario]]&gt;100, "Grave",IF(DatosLimpios[[#This Row],[Perdida $ por Usuario]]&gt;40, "Moderada","Leve"))</f>
        <v>Moderada</v>
      </c>
      <c r="T2392" s="1" t="str">
        <f t="shared" si="37"/>
        <v>Insider</v>
      </c>
      <c r="U2392" s="3" t="s">
        <v>25</v>
      </c>
      <c r="V2392" s="3" t="s">
        <v>49</v>
      </c>
      <c r="W2392" s="2">
        <v>37</v>
      </c>
      <c r="X2392" s="2" t="str">
        <f>IF(DatosLimpios[[#This Row],[Incident Resolution Time (in Hours)]]&gt;50,"Tardia",IF(DatosLimpios[[#This Row],[Incident Resolution Time (in Hours)]]&gt;20,"Media","Rapida" ))</f>
        <v>Media</v>
      </c>
    </row>
    <row r="2393" spans="1:24" x14ac:dyDescent="0.25">
      <c r="A2393" s="2">
        <v>2409</v>
      </c>
      <c r="B2393" s="3" t="s">
        <v>32</v>
      </c>
      <c r="C23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393" s="1" t="str">
        <f>IFERROR(VLOOKUP(DatosLimpios[[#This Row],[Paises]], TablaRegiones[],2,FALSE), "Otra")</f>
        <v>Europa</v>
      </c>
      <c r="E2393" s="2">
        <v>2024</v>
      </c>
      <c r="F2393" s="3" t="s">
        <v>17</v>
      </c>
      <c r="G2393" s="2">
        <f xml:space="preserve"> 2025 -DatosLimpios[[#This Row],[Year]]</f>
        <v>1</v>
      </c>
      <c r="H2393" s="1" t="str">
        <f>IF(TRIM(DatosLimpios[[#This Row],[Attack Type]])="","Unknown",PROPER(TRIM(LOWER(DatosLimpios[[#This Row],[Attack Type]]))))</f>
        <v>Ransomware</v>
      </c>
      <c r="I2393" s="3" t="s">
        <v>69</v>
      </c>
      <c r="J239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393" s="11">
        <v>4036</v>
      </c>
      <c r="L2393" s="11">
        <f>IF(DatosLimpios[[#This Row],[Financial Loss (in Million $) ]]="",0,ABS(DatosLimpios[[#This Row],[Financial Loss (in Million $) ]]))*1000</f>
        <v>4036000</v>
      </c>
      <c r="M2393" s="11" t="str">
        <f>IF(DatosLimpios[[#This Row],[Perdida economica UNK]]&gt;4000000,"Alta", IF(DatosLimpios[[#This Row],[Perdida economica UNK]]&gt;100000,"Media", "Baja"))</f>
        <v>Alta</v>
      </c>
      <c r="N2393" s="18" t="s">
        <v>2441</v>
      </c>
      <c r="O2393" s="3" t="s">
        <v>36</v>
      </c>
      <c r="P2393" s="2">
        <f>IF(DatosLimpios[[#This Row],[Number of Affected Users]]="six hundred",600,VALUE(DatosLimpios[[#This Row],[Number of Affected Users]]))</f>
        <v>301972</v>
      </c>
      <c r="Q2393" s="2">
        <f>IF(DatosLimpios[[#This Row],[Number of Affected Users]]="six hundred",600,VALUE(DatosLimpios[[#This Row],[Number of Affected Users]]))</f>
        <v>301972</v>
      </c>
      <c r="R2393" s="11">
        <f>DatosLimpios[[#This Row],[Perdida economica UNK]] /DatosLimpios[[#This Row],[Nº de Usuarios Afectados]]</f>
        <v>13.365477593949107</v>
      </c>
      <c r="S2393" s="11" t="str">
        <f>IF(DatosLimpios[[#This Row],[Perdida $ por Usuario]]&gt;100, "Grave",IF(DatosLimpios[[#This Row],[Perdida $ por Usuario]]&gt;40, "Moderada","Leve"))</f>
        <v>Leve</v>
      </c>
      <c r="T2393" s="1" t="str">
        <f t="shared" si="37"/>
        <v>Unknown</v>
      </c>
      <c r="U2393" s="3" t="s">
        <v>25</v>
      </c>
      <c r="V2393" s="3" t="s">
        <v>16</v>
      </c>
      <c r="W2393" s="2">
        <v>33</v>
      </c>
      <c r="X2393" s="2" t="str">
        <f>IF(DatosLimpios[[#This Row],[Incident Resolution Time (in Hours)]]&gt;50,"Tardia",IF(DatosLimpios[[#This Row],[Incident Resolution Time (in Hours)]]&gt;20,"Media","Rapida" ))</f>
        <v>Media</v>
      </c>
    </row>
    <row r="2394" spans="1:24" x14ac:dyDescent="0.25">
      <c r="A2394" s="2">
        <v>2410</v>
      </c>
      <c r="B2394" s="3" t="s">
        <v>32</v>
      </c>
      <c r="C23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394" s="1" t="str">
        <f>IFERROR(VLOOKUP(DatosLimpios[[#This Row],[Paises]], TablaRegiones[],2,FALSE), "Otra")</f>
        <v>Europa</v>
      </c>
      <c r="E2394" s="2">
        <v>2015</v>
      </c>
      <c r="F2394" s="3" t="s">
        <v>50</v>
      </c>
      <c r="G2394" s="2">
        <f xml:space="preserve"> 2025 -DatosLimpios[[#This Row],[Year]]</f>
        <v>10</v>
      </c>
      <c r="H2394" s="1" t="str">
        <f>IF(TRIM(DatosLimpios[[#This Row],[Attack Type]])="","Unknown",PROPER(TRIM(LOWER(DatosLimpios[[#This Row],[Attack Type]]))))</f>
        <v>Phishing</v>
      </c>
      <c r="I2394" s="3" t="s">
        <v>27</v>
      </c>
      <c r="J239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94" s="11">
        <v>4704</v>
      </c>
      <c r="L2394" s="11">
        <f>IF(DatosLimpios[[#This Row],[Financial Loss (in Million $) ]]="",0,ABS(DatosLimpios[[#This Row],[Financial Loss (in Million $) ]]))*1000</f>
        <v>4704000</v>
      </c>
      <c r="M2394" s="11" t="str">
        <f>IF(DatosLimpios[[#This Row],[Perdida economica UNK]]&gt;4000000,"Alta", IF(DatosLimpios[[#This Row],[Perdida economica UNK]]&gt;100000,"Media", "Baja"))</f>
        <v>Alta</v>
      </c>
      <c r="N2394" s="18" t="s">
        <v>2442</v>
      </c>
      <c r="O2394" s="3" t="s">
        <v>33</v>
      </c>
      <c r="P2394" s="2">
        <f>IF(DatosLimpios[[#This Row],[Number of Affected Users]]="six hundred",600,VALUE(DatosLimpios[[#This Row],[Number of Affected Users]]))</f>
        <v>124250</v>
      </c>
      <c r="Q2394" s="2">
        <f>IF(DatosLimpios[[#This Row],[Number of Affected Users]]="six hundred",600,VALUE(DatosLimpios[[#This Row],[Number of Affected Users]]))</f>
        <v>124250</v>
      </c>
      <c r="R2394" s="11">
        <f>DatosLimpios[[#This Row],[Perdida economica UNK]] /DatosLimpios[[#This Row],[Nº de Usuarios Afectados]]</f>
        <v>37.859154929577464</v>
      </c>
      <c r="S2394" s="11" t="str">
        <f>IF(DatosLimpios[[#This Row],[Perdida $ por Usuario]]&gt;100, "Grave",IF(DatosLimpios[[#This Row],[Perdida $ por Usuario]]&gt;40, "Moderada","Leve"))</f>
        <v>Leve</v>
      </c>
      <c r="T2394" s="1" t="str">
        <f t="shared" si="37"/>
        <v>Insider</v>
      </c>
      <c r="U2394" s="3" t="s">
        <v>52</v>
      </c>
      <c r="V2394" s="3" t="s">
        <v>31</v>
      </c>
      <c r="W2394" s="2">
        <v>64</v>
      </c>
      <c r="X2394" s="2" t="str">
        <f>IF(DatosLimpios[[#This Row],[Incident Resolution Time (in Hours)]]&gt;50,"Tardia",IF(DatosLimpios[[#This Row],[Incident Resolution Time (in Hours)]]&gt;20,"Media","Rapida" ))</f>
        <v>Tardia</v>
      </c>
    </row>
    <row r="2395" spans="1:24" x14ac:dyDescent="0.25">
      <c r="A2395" s="2">
        <v>2411</v>
      </c>
      <c r="B2395" s="3" t="s">
        <v>87</v>
      </c>
      <c r="C23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395" s="1" t="str">
        <f>IFERROR(VLOOKUP(DatosLimpios[[#This Row],[Paises]], TablaRegiones[],2,FALSE), "Otra")</f>
        <v>América</v>
      </c>
      <c r="E2395" s="2">
        <v>2018</v>
      </c>
      <c r="F2395" s="3" t="s">
        <v>22</v>
      </c>
      <c r="G2395" s="2">
        <f xml:space="preserve"> 2025 -DatosLimpios[[#This Row],[Year]]</f>
        <v>7</v>
      </c>
      <c r="H2395" s="1" t="str">
        <f>IF(TRIM(DatosLimpios[[#This Row],[Attack Type]])="","Unknown",PROPER(TRIM(LOWER(DatosLimpios[[#This Row],[Attack Type]]))))</f>
        <v>Man-In-The-Middle</v>
      </c>
      <c r="I2395" s="3" t="s">
        <v>47</v>
      </c>
      <c r="J239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395" s="11">
        <v>2261</v>
      </c>
      <c r="L2395" s="11">
        <f>IF(DatosLimpios[[#This Row],[Financial Loss (in Million $) ]]="",0,ABS(DatosLimpios[[#This Row],[Financial Loss (in Million $) ]]))*1000</f>
        <v>2261000</v>
      </c>
      <c r="M2395" s="11" t="str">
        <f>IF(DatosLimpios[[#This Row],[Perdida economica UNK]]&gt;4000000,"Alta", IF(DatosLimpios[[#This Row],[Perdida economica UNK]]&gt;100000,"Media", "Baja"))</f>
        <v>Media</v>
      </c>
      <c r="N2395" s="18" t="s">
        <v>2443</v>
      </c>
      <c r="O2395" s="3" t="s">
        <v>29</v>
      </c>
      <c r="P2395" s="2">
        <f>IF(DatosLimpios[[#This Row],[Number of Affected Users]]="six hundred",600,VALUE(DatosLimpios[[#This Row],[Number of Affected Users]]))</f>
        <v>733934</v>
      </c>
      <c r="Q2395" s="2">
        <f>IF(DatosLimpios[[#This Row],[Number of Affected Users]]="six hundred",600,VALUE(DatosLimpios[[#This Row],[Number of Affected Users]]))</f>
        <v>733934</v>
      </c>
      <c r="R2395" s="11">
        <f>DatosLimpios[[#This Row],[Perdida economica UNK]] /DatosLimpios[[#This Row],[Nº de Usuarios Afectados]]</f>
        <v>3.0806584788277966</v>
      </c>
      <c r="S2395" s="11" t="str">
        <f>IF(DatosLimpios[[#This Row],[Perdida $ por Usuario]]&gt;100, "Grave",IF(DatosLimpios[[#This Row],[Perdida $ por Usuario]]&gt;40, "Moderada","Leve"))</f>
        <v>Leve</v>
      </c>
      <c r="T2395" s="1" t="str">
        <f t="shared" si="37"/>
        <v>Nation-state</v>
      </c>
      <c r="U2395" s="3" t="s">
        <v>52</v>
      </c>
      <c r="V2395" s="3" t="s">
        <v>49</v>
      </c>
      <c r="W2395" s="2">
        <v>31</v>
      </c>
      <c r="X2395" s="2" t="str">
        <f>IF(DatosLimpios[[#This Row],[Incident Resolution Time (in Hours)]]&gt;50,"Tardia",IF(DatosLimpios[[#This Row],[Incident Resolution Time (in Hours)]]&gt;20,"Media","Rapida" ))</f>
        <v>Media</v>
      </c>
    </row>
    <row r="2396" spans="1:24" x14ac:dyDescent="0.25">
      <c r="A2396" s="2">
        <v>2412</v>
      </c>
      <c r="B2396" s="3" t="s">
        <v>66</v>
      </c>
      <c r="C23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396" s="1" t="str">
        <f>IFERROR(VLOOKUP(DatosLimpios[[#This Row],[Paises]], TablaRegiones[],2,FALSE), "Otra")</f>
        <v>América</v>
      </c>
      <c r="E2396" s="2">
        <v>2022</v>
      </c>
      <c r="F2396" s="3" t="s">
        <v>63</v>
      </c>
      <c r="G2396" s="2">
        <f xml:space="preserve"> 2025 -DatosLimpios[[#This Row],[Year]]</f>
        <v>3</v>
      </c>
      <c r="H2396" s="1" t="str">
        <f>IF(TRIM(DatosLimpios[[#This Row],[Attack Type]])="","Unknown",PROPER(TRIM(LOWER(DatosLimpios[[#This Row],[Attack Type]]))))</f>
        <v>Malware</v>
      </c>
      <c r="I2396" s="3" t="s">
        <v>23</v>
      </c>
      <c r="J239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96" s="11">
        <v>1926</v>
      </c>
      <c r="L2396" s="11">
        <f>IF(DatosLimpios[[#This Row],[Financial Loss (in Million $) ]]="",0,ABS(DatosLimpios[[#This Row],[Financial Loss (in Million $) ]]))*1000</f>
        <v>1926000</v>
      </c>
      <c r="M2396" s="11" t="str">
        <f>IF(DatosLimpios[[#This Row],[Perdida economica UNK]]&gt;4000000,"Alta", IF(DatosLimpios[[#This Row],[Perdida economica UNK]]&gt;100000,"Media", "Baja"))</f>
        <v>Media</v>
      </c>
      <c r="N2396" s="18" t="s">
        <v>2444</v>
      </c>
      <c r="O2396" s="3" t="s">
        <v>36</v>
      </c>
      <c r="P2396" s="2">
        <f>IF(DatosLimpios[[#This Row],[Number of Affected Users]]="six hundred",600,VALUE(DatosLimpios[[#This Row],[Number of Affected Users]]))</f>
        <v>377446</v>
      </c>
      <c r="Q2396" s="2">
        <f>IF(DatosLimpios[[#This Row],[Number of Affected Users]]="six hundred",600,VALUE(DatosLimpios[[#This Row],[Number of Affected Users]]))</f>
        <v>377446</v>
      </c>
      <c r="R2396" s="11">
        <f>DatosLimpios[[#This Row],[Perdida economica UNK]] /DatosLimpios[[#This Row],[Nº de Usuarios Afectados]]</f>
        <v>5.1027166800019073</v>
      </c>
      <c r="S2396" s="11" t="str">
        <f>IF(DatosLimpios[[#This Row],[Perdida $ por Usuario]]&gt;100, "Grave",IF(DatosLimpios[[#This Row],[Perdida $ por Usuario]]&gt;40, "Moderada","Leve"))</f>
        <v>Leve</v>
      </c>
      <c r="T2396" s="1" t="str">
        <f t="shared" si="37"/>
        <v>Unknown</v>
      </c>
      <c r="U2396" s="3" t="s">
        <v>52</v>
      </c>
      <c r="V2396" s="3" t="s">
        <v>31</v>
      </c>
      <c r="W2396" s="2">
        <v>12</v>
      </c>
      <c r="X2396" s="2" t="str">
        <f>IF(DatosLimpios[[#This Row],[Incident Resolution Time (in Hours)]]&gt;50,"Tardia",IF(DatosLimpios[[#This Row],[Incident Resolution Time (in Hours)]]&gt;20,"Media","Rapida" ))</f>
        <v>Rapida</v>
      </c>
    </row>
    <row r="2397" spans="1:24" x14ac:dyDescent="0.25">
      <c r="A2397" s="2">
        <v>2413</v>
      </c>
      <c r="B2397" s="3" t="s">
        <v>10</v>
      </c>
      <c r="C23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397" s="1" t="str">
        <f>IFERROR(VLOOKUP(DatosLimpios[[#This Row],[Paises]], TablaRegiones[],2,FALSE), "Otra")</f>
        <v>Asia</v>
      </c>
      <c r="E2397" s="2">
        <v>2021</v>
      </c>
      <c r="F2397" s="3" t="s">
        <v>42</v>
      </c>
      <c r="G2397" s="2">
        <f xml:space="preserve"> 2025 -DatosLimpios[[#This Row],[Year]]</f>
        <v>4</v>
      </c>
      <c r="H2397" s="1" t="str">
        <f>IF(TRIM(DatosLimpios[[#This Row],[Attack Type]])="","Unknown",PROPER(TRIM(LOWER(DatosLimpios[[#This Row],[Attack Type]]))))</f>
        <v>Sql Injection</v>
      </c>
      <c r="I2397" s="3" t="s">
        <v>23</v>
      </c>
      <c r="J239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97" s="11">
        <v>9857</v>
      </c>
      <c r="L2397" s="11">
        <f>IF(DatosLimpios[[#This Row],[Financial Loss (in Million $) ]]="",0,ABS(DatosLimpios[[#This Row],[Financial Loss (in Million $) ]]))*1000</f>
        <v>9857000</v>
      </c>
      <c r="M2397" s="11" t="str">
        <f>IF(DatosLimpios[[#This Row],[Perdida economica UNK]]&gt;4000000,"Alta", IF(DatosLimpios[[#This Row],[Perdida economica UNK]]&gt;100000,"Media", "Baja"))</f>
        <v>Alta</v>
      </c>
      <c r="N2397" s="18" t="s">
        <v>2445</v>
      </c>
      <c r="O2397" s="3" t="s">
        <v>33</v>
      </c>
      <c r="P2397" s="2">
        <f>IF(DatosLimpios[[#This Row],[Number of Affected Users]]="six hundred",600,VALUE(DatosLimpios[[#This Row],[Number of Affected Users]]))</f>
        <v>430792</v>
      </c>
      <c r="Q2397" s="2">
        <f>IF(DatosLimpios[[#This Row],[Number of Affected Users]]="six hundred",600,VALUE(DatosLimpios[[#This Row],[Number of Affected Users]]))</f>
        <v>430792</v>
      </c>
      <c r="R2397" s="11">
        <f>DatosLimpios[[#This Row],[Perdida economica UNK]] /DatosLimpios[[#This Row],[Nº de Usuarios Afectados]]</f>
        <v>22.8811119983658</v>
      </c>
      <c r="S2397" s="11" t="str">
        <f>IF(DatosLimpios[[#This Row],[Perdida $ por Usuario]]&gt;100, "Grave",IF(DatosLimpios[[#This Row],[Perdida $ por Usuario]]&gt;40, "Moderada","Leve"))</f>
        <v>Leve</v>
      </c>
      <c r="T2397" s="1" t="str">
        <f t="shared" si="37"/>
        <v>Insider</v>
      </c>
      <c r="U2397" s="3" t="s">
        <v>25</v>
      </c>
      <c r="V2397" s="3" t="s">
        <v>37</v>
      </c>
      <c r="W2397" s="2">
        <v>9</v>
      </c>
      <c r="X2397" s="2" t="str">
        <f>IF(DatosLimpios[[#This Row],[Incident Resolution Time (in Hours)]]&gt;50,"Tardia",IF(DatosLimpios[[#This Row],[Incident Resolution Time (in Hours)]]&gt;20,"Media","Rapida" ))</f>
        <v>Rapida</v>
      </c>
    </row>
    <row r="2398" spans="1:24" x14ac:dyDescent="0.25">
      <c r="A2398" s="2">
        <v>2414</v>
      </c>
      <c r="B2398" s="3" t="s">
        <v>26</v>
      </c>
      <c r="C23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398" s="1" t="str">
        <f>IFERROR(VLOOKUP(DatosLimpios[[#This Row],[Paises]], TablaRegiones[],2,FALSE), "Otra")</f>
        <v>Europa</v>
      </c>
      <c r="E2398" s="2">
        <v>2015</v>
      </c>
      <c r="F2398" s="3" t="s">
        <v>63</v>
      </c>
      <c r="G2398" s="2">
        <f xml:space="preserve"> 2025 -DatosLimpios[[#This Row],[Year]]</f>
        <v>10</v>
      </c>
      <c r="H2398" s="1" t="str">
        <f>IF(TRIM(DatosLimpios[[#This Row],[Attack Type]])="","Unknown",PROPER(TRIM(LOWER(DatosLimpios[[#This Row],[Attack Type]]))))</f>
        <v>Malware</v>
      </c>
      <c r="I2398" s="3" t="s">
        <v>23</v>
      </c>
      <c r="J239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398" s="11">
        <v>9679</v>
      </c>
      <c r="L2398" s="11">
        <f>IF(DatosLimpios[[#This Row],[Financial Loss (in Million $) ]]="",0,ABS(DatosLimpios[[#This Row],[Financial Loss (in Million $) ]]))*1000</f>
        <v>9679000</v>
      </c>
      <c r="M2398" s="11" t="str">
        <f>IF(DatosLimpios[[#This Row],[Perdida economica UNK]]&gt;4000000,"Alta", IF(DatosLimpios[[#This Row],[Perdida economica UNK]]&gt;100000,"Media", "Baja"))</f>
        <v>Alta</v>
      </c>
      <c r="N2398" s="18" t="s">
        <v>2446</v>
      </c>
      <c r="O2398" s="3" t="s">
        <v>36</v>
      </c>
      <c r="P2398" s="2">
        <f>IF(DatosLimpios[[#This Row],[Number of Affected Users]]="six hundred",600,VALUE(DatosLimpios[[#This Row],[Number of Affected Users]]))</f>
        <v>825881</v>
      </c>
      <c r="Q2398" s="2">
        <f>IF(DatosLimpios[[#This Row],[Number of Affected Users]]="six hundred",600,VALUE(DatosLimpios[[#This Row],[Number of Affected Users]]))</f>
        <v>825881</v>
      </c>
      <c r="R2398" s="11">
        <f>DatosLimpios[[#This Row],[Perdida economica UNK]] /DatosLimpios[[#This Row],[Nº de Usuarios Afectados]]</f>
        <v>11.719606093371805</v>
      </c>
      <c r="S2398" s="11" t="str">
        <f>IF(DatosLimpios[[#This Row],[Perdida $ por Usuario]]&gt;100, "Grave",IF(DatosLimpios[[#This Row],[Perdida $ por Usuario]]&gt;40, "Moderada","Leve"))</f>
        <v>Leve</v>
      </c>
      <c r="T2398" s="1" t="str">
        <f t="shared" si="37"/>
        <v>Unknown</v>
      </c>
      <c r="U2398" s="3" t="s">
        <v>52</v>
      </c>
      <c r="V2398" s="3" t="s">
        <v>31</v>
      </c>
      <c r="W2398" s="2">
        <v>35</v>
      </c>
      <c r="X2398" s="2" t="str">
        <f>IF(DatosLimpios[[#This Row],[Incident Resolution Time (in Hours)]]&gt;50,"Tardia",IF(DatosLimpios[[#This Row],[Incident Resolution Time (in Hours)]]&gt;20,"Media","Rapida" ))</f>
        <v>Media</v>
      </c>
    </row>
    <row r="2399" spans="1:24" x14ac:dyDescent="0.25">
      <c r="A2399" s="2">
        <v>2415</v>
      </c>
      <c r="B2399" s="3" t="s">
        <v>87</v>
      </c>
      <c r="C23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399" s="1" t="str">
        <f>IFERROR(VLOOKUP(DatosLimpios[[#This Row],[Paises]], TablaRegiones[],2,FALSE), "Otra")</f>
        <v>América</v>
      </c>
      <c r="E2399" s="2">
        <v>2020</v>
      </c>
      <c r="F2399" s="3" t="s">
        <v>63</v>
      </c>
      <c r="G2399" s="2">
        <f xml:space="preserve"> 2025 -DatosLimpios[[#This Row],[Year]]</f>
        <v>5</v>
      </c>
      <c r="H2399" s="1" t="str">
        <f>IF(TRIM(DatosLimpios[[#This Row],[Attack Type]])="","Unknown",PROPER(TRIM(LOWER(DatosLimpios[[#This Row],[Attack Type]]))))</f>
        <v>Malware</v>
      </c>
      <c r="I2399" s="3" t="s">
        <v>27</v>
      </c>
      <c r="J239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399" s="11">
        <v>2716</v>
      </c>
      <c r="L2399" s="11">
        <f>IF(DatosLimpios[[#This Row],[Financial Loss (in Million $) ]]="",0,ABS(DatosLimpios[[#This Row],[Financial Loss (in Million $) ]]))*1000</f>
        <v>2716000</v>
      </c>
      <c r="M2399" s="11" t="str">
        <f>IF(DatosLimpios[[#This Row],[Perdida economica UNK]]&gt;4000000,"Alta", IF(DatosLimpios[[#This Row],[Perdida economica UNK]]&gt;100000,"Media", "Baja"))</f>
        <v>Media</v>
      </c>
      <c r="N2399" s="18" t="s">
        <v>2447</v>
      </c>
      <c r="O2399" s="3" t="s">
        <v>29</v>
      </c>
      <c r="P2399" s="2">
        <f>IF(DatosLimpios[[#This Row],[Number of Affected Users]]="six hundred",600,VALUE(DatosLimpios[[#This Row],[Number of Affected Users]]))</f>
        <v>858207</v>
      </c>
      <c r="Q2399" s="2">
        <f>IF(DatosLimpios[[#This Row],[Number of Affected Users]]="six hundred",600,VALUE(DatosLimpios[[#This Row],[Number of Affected Users]]))</f>
        <v>858207</v>
      </c>
      <c r="R2399" s="11">
        <f>DatosLimpios[[#This Row],[Perdida economica UNK]] /DatosLimpios[[#This Row],[Nº de Usuarios Afectados]]</f>
        <v>3.1647376448805473</v>
      </c>
      <c r="S2399" s="11" t="str">
        <f>IF(DatosLimpios[[#This Row],[Perdida $ por Usuario]]&gt;100, "Grave",IF(DatosLimpios[[#This Row],[Perdida $ por Usuario]]&gt;40, "Moderada","Leve"))</f>
        <v>Leve</v>
      </c>
      <c r="T2399" s="1" t="str">
        <f t="shared" si="37"/>
        <v>Nation-state</v>
      </c>
      <c r="U2399" s="3" t="s">
        <v>15</v>
      </c>
      <c r="V2399" s="3" t="s">
        <v>31</v>
      </c>
      <c r="W2399" s="2">
        <v>42</v>
      </c>
      <c r="X2399" s="2" t="str">
        <f>IF(DatosLimpios[[#This Row],[Incident Resolution Time (in Hours)]]&gt;50,"Tardia",IF(DatosLimpios[[#This Row],[Incident Resolution Time (in Hours)]]&gt;20,"Media","Rapida" ))</f>
        <v>Media</v>
      </c>
    </row>
    <row r="2400" spans="1:24" x14ac:dyDescent="0.25">
      <c r="A2400" s="2">
        <v>2416</v>
      </c>
      <c r="B2400" s="3" t="s">
        <v>32</v>
      </c>
      <c r="C24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400" s="1" t="str">
        <f>IFERROR(VLOOKUP(DatosLimpios[[#This Row],[Paises]], TablaRegiones[],2,FALSE), "Otra")</f>
        <v>Europa</v>
      </c>
      <c r="E2400" s="2">
        <v>2021</v>
      </c>
      <c r="F2400" s="3" t="s">
        <v>17</v>
      </c>
      <c r="G2400" s="2">
        <f xml:space="preserve"> 2025 -DatosLimpios[[#This Row],[Year]]</f>
        <v>4</v>
      </c>
      <c r="H2400" s="1" t="str">
        <f>IF(TRIM(DatosLimpios[[#This Row],[Attack Type]])="","Unknown",PROPER(TRIM(LOWER(DatosLimpios[[#This Row],[Attack Type]]))))</f>
        <v>Ransomware</v>
      </c>
      <c r="I2400" s="3" t="s">
        <v>47</v>
      </c>
      <c r="J240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00" s="11">
        <v>1664</v>
      </c>
      <c r="L2400" s="11">
        <f>IF(DatosLimpios[[#This Row],[Financial Loss (in Million $) ]]="",0,ABS(DatosLimpios[[#This Row],[Financial Loss (in Million $) ]]))*1000</f>
        <v>1664000</v>
      </c>
      <c r="M2400" s="11" t="str">
        <f>IF(DatosLimpios[[#This Row],[Perdida economica UNK]]&gt;4000000,"Alta", IF(DatosLimpios[[#This Row],[Perdida economica UNK]]&gt;100000,"Media", "Baja"))</f>
        <v>Media</v>
      </c>
      <c r="N2400" s="18" t="s">
        <v>2448</v>
      </c>
      <c r="O2400" s="3" t="s">
        <v>36</v>
      </c>
      <c r="P2400" s="2">
        <f>IF(DatosLimpios[[#This Row],[Number of Affected Users]]="six hundred",600,VALUE(DatosLimpios[[#This Row],[Number of Affected Users]]))</f>
        <v>912847</v>
      </c>
      <c r="Q2400" s="2">
        <f>IF(DatosLimpios[[#This Row],[Number of Affected Users]]="six hundred",600,VALUE(DatosLimpios[[#This Row],[Number of Affected Users]]))</f>
        <v>912847</v>
      </c>
      <c r="R2400" s="11">
        <f>DatosLimpios[[#This Row],[Perdida economica UNK]] /DatosLimpios[[#This Row],[Nº de Usuarios Afectados]]</f>
        <v>1.8228684544069269</v>
      </c>
      <c r="S2400" s="11" t="str">
        <f>IF(DatosLimpios[[#This Row],[Perdida $ por Usuario]]&gt;100, "Grave",IF(DatosLimpios[[#This Row],[Perdida $ por Usuario]]&gt;40, "Moderada","Leve"))</f>
        <v>Leve</v>
      </c>
      <c r="T2400" s="1" t="str">
        <f t="shared" si="37"/>
        <v>Unknown</v>
      </c>
      <c r="U2400" s="3" t="s">
        <v>25</v>
      </c>
      <c r="V2400" s="3" t="s">
        <v>37</v>
      </c>
      <c r="W2400" s="2">
        <v>27</v>
      </c>
      <c r="X2400" s="2" t="str">
        <f>IF(DatosLimpios[[#This Row],[Incident Resolution Time (in Hours)]]&gt;50,"Tardia",IF(DatosLimpios[[#This Row],[Incident Resolution Time (in Hours)]]&gt;20,"Media","Rapida" ))</f>
        <v>Media</v>
      </c>
    </row>
    <row r="2401" spans="1:24" x14ac:dyDescent="0.25">
      <c r="A2401" s="2">
        <v>2417</v>
      </c>
      <c r="B2401" s="3" t="s">
        <v>26</v>
      </c>
      <c r="C24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401" s="1" t="str">
        <f>IFERROR(VLOOKUP(DatosLimpios[[#This Row],[Paises]], TablaRegiones[],2,FALSE), "Otra")</f>
        <v>Europa</v>
      </c>
      <c r="E2401" s="2">
        <v>2018</v>
      </c>
      <c r="F2401" s="3" t="s">
        <v>63</v>
      </c>
      <c r="G2401" s="2">
        <f xml:space="preserve"> 2025 -DatosLimpios[[#This Row],[Year]]</f>
        <v>7</v>
      </c>
      <c r="H2401" s="1" t="str">
        <f>IF(TRIM(DatosLimpios[[#This Row],[Attack Type]])="","Unknown",PROPER(TRIM(LOWER(DatosLimpios[[#This Row],[Attack Type]]))))</f>
        <v>Malware</v>
      </c>
      <c r="I2401" s="3" t="s">
        <v>46</v>
      </c>
      <c r="J240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01" s="11">
        <v>4134</v>
      </c>
      <c r="L2401" s="11">
        <f>IF(DatosLimpios[[#This Row],[Financial Loss (in Million $) ]]="",0,ABS(DatosLimpios[[#This Row],[Financial Loss (in Million $) ]]))*1000</f>
        <v>4134000</v>
      </c>
      <c r="M2401" s="11" t="str">
        <f>IF(DatosLimpios[[#This Row],[Perdida economica UNK]]&gt;4000000,"Alta", IF(DatosLimpios[[#This Row],[Perdida economica UNK]]&gt;100000,"Media", "Baja"))</f>
        <v>Alta</v>
      </c>
      <c r="N2401" s="18" t="s">
        <v>2449</v>
      </c>
      <c r="O2401" s="3" t="s">
        <v>36</v>
      </c>
      <c r="P2401" s="2">
        <f>IF(DatosLimpios[[#This Row],[Number of Affected Users]]="six hundred",600,VALUE(DatosLimpios[[#This Row],[Number of Affected Users]]))</f>
        <v>82287</v>
      </c>
      <c r="Q2401" s="2">
        <f>IF(DatosLimpios[[#This Row],[Number of Affected Users]]="six hundred",600,VALUE(DatosLimpios[[#This Row],[Number of Affected Users]]))</f>
        <v>82287</v>
      </c>
      <c r="R2401" s="11">
        <f>DatosLimpios[[#This Row],[Perdida economica UNK]] /DatosLimpios[[#This Row],[Nº de Usuarios Afectados]]</f>
        <v>50.238798352109079</v>
      </c>
      <c r="S2401" s="11" t="str">
        <f>IF(DatosLimpios[[#This Row],[Perdida $ por Usuario]]&gt;100, "Grave",IF(DatosLimpios[[#This Row],[Perdida $ por Usuario]]&gt;40, "Moderada","Leve"))</f>
        <v>Moderada</v>
      </c>
      <c r="T2401" s="1" t="str">
        <f t="shared" si="37"/>
        <v>Unknown</v>
      </c>
      <c r="U2401" s="3" t="s">
        <v>15</v>
      </c>
      <c r="V2401" s="3" t="s">
        <v>57</v>
      </c>
      <c r="W2401" s="2">
        <v>61</v>
      </c>
      <c r="X2401" s="2" t="str">
        <f>IF(DatosLimpios[[#This Row],[Incident Resolution Time (in Hours)]]&gt;50,"Tardia",IF(DatosLimpios[[#This Row],[Incident Resolution Time (in Hours)]]&gt;20,"Media","Rapida" ))</f>
        <v>Tardia</v>
      </c>
    </row>
    <row r="2402" spans="1:24" x14ac:dyDescent="0.25">
      <c r="A2402" s="2">
        <v>2418</v>
      </c>
      <c r="B2402" s="3" t="s">
        <v>87</v>
      </c>
      <c r="C24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402" s="1" t="str">
        <f>IFERROR(VLOOKUP(DatosLimpios[[#This Row],[Paises]], TablaRegiones[],2,FALSE), "Otra")</f>
        <v>América</v>
      </c>
      <c r="E2402" s="2">
        <v>2020</v>
      </c>
      <c r="F2402" s="3" t="s">
        <v>22</v>
      </c>
      <c r="G2402" s="2">
        <f xml:space="preserve"> 2025 -DatosLimpios[[#This Row],[Year]]</f>
        <v>5</v>
      </c>
      <c r="H2402" s="1" t="str">
        <f>IF(TRIM(DatosLimpios[[#This Row],[Attack Type]])="","Unknown",PROPER(TRIM(LOWER(DatosLimpios[[#This Row],[Attack Type]]))))</f>
        <v>Man-In-The-Middle</v>
      </c>
      <c r="I2402" s="3" t="s">
        <v>12</v>
      </c>
      <c r="J240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02" s="11">
        <v>4485</v>
      </c>
      <c r="L2402" s="11">
        <f>IF(DatosLimpios[[#This Row],[Financial Loss (in Million $) ]]="",0,ABS(DatosLimpios[[#This Row],[Financial Loss (in Million $) ]]))*1000</f>
        <v>4485000</v>
      </c>
      <c r="M2402" s="11" t="str">
        <f>IF(DatosLimpios[[#This Row],[Perdida economica UNK]]&gt;4000000,"Alta", IF(DatosLimpios[[#This Row],[Perdida economica UNK]]&gt;100000,"Media", "Baja"))</f>
        <v>Alta</v>
      </c>
      <c r="N2402" s="18" t="s">
        <v>2450</v>
      </c>
      <c r="O2402" s="3" t="s">
        <v>29</v>
      </c>
      <c r="P2402" s="2">
        <f>IF(DatosLimpios[[#This Row],[Number of Affected Users]]="six hundred",600,VALUE(DatosLimpios[[#This Row],[Number of Affected Users]]))</f>
        <v>527938</v>
      </c>
      <c r="Q2402" s="2">
        <f>IF(DatosLimpios[[#This Row],[Number of Affected Users]]="six hundred",600,VALUE(DatosLimpios[[#This Row],[Number of Affected Users]]))</f>
        <v>527938</v>
      </c>
      <c r="R2402" s="11">
        <f>DatosLimpios[[#This Row],[Perdida economica UNK]] /DatosLimpios[[#This Row],[Nº de Usuarios Afectados]]</f>
        <v>8.4953157378328523</v>
      </c>
      <c r="S2402" s="11" t="str">
        <f>IF(DatosLimpios[[#This Row],[Perdida $ por Usuario]]&gt;100, "Grave",IF(DatosLimpios[[#This Row],[Perdida $ por Usuario]]&gt;40, "Moderada","Leve"))</f>
        <v>Leve</v>
      </c>
      <c r="T2402" s="1" t="str">
        <f t="shared" si="37"/>
        <v>Nation-state</v>
      </c>
      <c r="U2402" s="3" t="s">
        <v>52</v>
      </c>
      <c r="V2402" s="3" t="s">
        <v>57</v>
      </c>
      <c r="W2402" s="2">
        <v>1</v>
      </c>
      <c r="X2402" s="2" t="str">
        <f>IF(DatosLimpios[[#This Row],[Incident Resolution Time (in Hours)]]&gt;50,"Tardia",IF(DatosLimpios[[#This Row],[Incident Resolution Time (in Hours)]]&gt;20,"Media","Rapida" ))</f>
        <v>Rapida</v>
      </c>
    </row>
    <row r="2403" spans="1:24" x14ac:dyDescent="0.25">
      <c r="A2403" s="2">
        <v>2419</v>
      </c>
      <c r="B2403" s="3" t="s">
        <v>26</v>
      </c>
      <c r="C24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403" s="1" t="str">
        <f>IFERROR(VLOOKUP(DatosLimpios[[#This Row],[Paises]], TablaRegiones[],2,FALSE), "Otra")</f>
        <v>Europa</v>
      </c>
      <c r="E2403" s="2">
        <v>2022</v>
      </c>
      <c r="F2403" s="3" t="s">
        <v>39</v>
      </c>
      <c r="G2403" s="2">
        <f xml:space="preserve"> 2025 -DatosLimpios[[#This Row],[Year]]</f>
        <v>3</v>
      </c>
      <c r="H2403" s="1" t="str">
        <f>IF(TRIM(DatosLimpios[[#This Row],[Attack Type]])="","Unknown",PROPER(TRIM(LOWER(DatosLimpios[[#This Row],[Attack Type]]))))</f>
        <v>Ddos</v>
      </c>
      <c r="I2403" s="3" t="s">
        <v>27</v>
      </c>
      <c r="J240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03" s="11">
        <v>509</v>
      </c>
      <c r="L2403" s="11">
        <f>IF(DatosLimpios[[#This Row],[Financial Loss (in Million $) ]]="",0,ABS(DatosLimpios[[#This Row],[Financial Loss (in Million $) ]]))*1000</f>
        <v>509000</v>
      </c>
      <c r="M2403" s="11" t="str">
        <f>IF(DatosLimpios[[#This Row],[Perdida economica UNK]]&gt;4000000,"Alta", IF(DatosLimpios[[#This Row],[Perdida economica UNK]]&gt;100000,"Media", "Baja"))</f>
        <v>Media</v>
      </c>
      <c r="N2403" s="18" t="s">
        <v>2451</v>
      </c>
      <c r="O2403" s="3" t="s">
        <v>33</v>
      </c>
      <c r="P2403" s="2">
        <f>IF(DatosLimpios[[#This Row],[Number of Affected Users]]="six hundred",600,VALUE(DatosLimpios[[#This Row],[Number of Affected Users]]))</f>
        <v>645154</v>
      </c>
      <c r="Q2403" s="2">
        <f>IF(DatosLimpios[[#This Row],[Number of Affected Users]]="six hundred",600,VALUE(DatosLimpios[[#This Row],[Number of Affected Users]]))</f>
        <v>645154</v>
      </c>
      <c r="R2403" s="11">
        <f>DatosLimpios[[#This Row],[Perdida economica UNK]] /DatosLimpios[[#This Row],[Nº de Usuarios Afectados]]</f>
        <v>0.78895891523574213</v>
      </c>
      <c r="S2403" s="11" t="str">
        <f>IF(DatosLimpios[[#This Row],[Perdida $ por Usuario]]&gt;100, "Grave",IF(DatosLimpios[[#This Row],[Perdida $ por Usuario]]&gt;40, "Moderada","Leve"))</f>
        <v>Leve</v>
      </c>
      <c r="T2403" s="1" t="str">
        <f t="shared" si="37"/>
        <v>Insider</v>
      </c>
      <c r="U2403" s="3" t="s">
        <v>25</v>
      </c>
      <c r="V2403" s="3" t="s">
        <v>31</v>
      </c>
      <c r="W2403" s="2">
        <v>16</v>
      </c>
      <c r="X2403" s="2" t="str">
        <f>IF(DatosLimpios[[#This Row],[Incident Resolution Time (in Hours)]]&gt;50,"Tardia",IF(DatosLimpios[[#This Row],[Incident Resolution Time (in Hours)]]&gt;20,"Media","Rapida" ))</f>
        <v>Rapida</v>
      </c>
    </row>
    <row r="2404" spans="1:24" x14ac:dyDescent="0.25">
      <c r="A2404" s="2">
        <v>2420</v>
      </c>
      <c r="B2404" s="3" t="s">
        <v>45</v>
      </c>
      <c r="C24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04" s="1" t="str">
        <f>IFERROR(VLOOKUP(DatosLimpios[[#This Row],[Paises]], TablaRegiones[],2,FALSE), "Otra")</f>
        <v>Asia</v>
      </c>
      <c r="E2404" s="2">
        <v>2018</v>
      </c>
      <c r="F2404" s="3" t="s">
        <v>17</v>
      </c>
      <c r="G2404" s="2">
        <f xml:space="preserve"> 2025 -DatosLimpios[[#This Row],[Year]]</f>
        <v>7</v>
      </c>
      <c r="H2404" s="1" t="str">
        <f>IF(TRIM(DatosLimpios[[#This Row],[Attack Type]])="","Unknown",PROPER(TRIM(LOWER(DatosLimpios[[#This Row],[Attack Type]]))))</f>
        <v>Ransomware</v>
      </c>
      <c r="I2404" s="3" t="s">
        <v>18</v>
      </c>
      <c r="J240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04" s="11">
        <v>2601</v>
      </c>
      <c r="L2404" s="11">
        <f>IF(DatosLimpios[[#This Row],[Financial Loss (in Million $) ]]="",0,ABS(DatosLimpios[[#This Row],[Financial Loss (in Million $) ]]))*1000</f>
        <v>2601000</v>
      </c>
      <c r="M2404" s="11" t="str">
        <f>IF(DatosLimpios[[#This Row],[Perdida economica UNK]]&gt;4000000,"Alta", IF(DatosLimpios[[#This Row],[Perdida economica UNK]]&gt;100000,"Media", "Baja"))</f>
        <v>Media</v>
      </c>
      <c r="N2404" s="18" t="s">
        <v>2452</v>
      </c>
      <c r="O2404" s="3" t="s">
        <v>14</v>
      </c>
      <c r="P2404" s="2">
        <f>IF(DatosLimpios[[#This Row],[Number of Affected Users]]="six hundred",600,VALUE(DatosLimpios[[#This Row],[Number of Affected Users]]))</f>
        <v>732636</v>
      </c>
      <c r="Q2404" s="2">
        <f>IF(DatosLimpios[[#This Row],[Number of Affected Users]]="six hundred",600,VALUE(DatosLimpios[[#This Row],[Number of Affected Users]]))</f>
        <v>732636</v>
      </c>
      <c r="R2404" s="11">
        <f>DatosLimpios[[#This Row],[Perdida economica UNK]] /DatosLimpios[[#This Row],[Nº de Usuarios Afectados]]</f>
        <v>3.5501940936563314</v>
      </c>
      <c r="S2404" s="11" t="str">
        <f>IF(DatosLimpios[[#This Row],[Perdida $ por Usuario]]&gt;100, "Grave",IF(DatosLimpios[[#This Row],[Perdida $ por Usuario]]&gt;40, "Moderada","Leve"))</f>
        <v>Leve</v>
      </c>
      <c r="T2404" s="1" t="str">
        <f t="shared" si="37"/>
        <v>Hacker Group</v>
      </c>
      <c r="U2404" s="3" t="s">
        <v>52</v>
      </c>
      <c r="V2404" s="3" t="s">
        <v>16</v>
      </c>
      <c r="W2404" s="2">
        <v>3</v>
      </c>
      <c r="X2404" s="2" t="str">
        <f>IF(DatosLimpios[[#This Row],[Incident Resolution Time (in Hours)]]&gt;50,"Tardia",IF(DatosLimpios[[#This Row],[Incident Resolution Time (in Hours)]]&gt;20,"Media","Rapida" ))</f>
        <v>Rapida</v>
      </c>
    </row>
    <row r="2405" spans="1:24" x14ac:dyDescent="0.25">
      <c r="A2405" s="2">
        <v>2421</v>
      </c>
      <c r="B2405" s="3" t="s">
        <v>60</v>
      </c>
      <c r="C24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05" s="1" t="str">
        <f>IFERROR(VLOOKUP(DatosLimpios[[#This Row],[Paises]], TablaRegiones[],2,FALSE), "Otra")</f>
        <v>Asia</v>
      </c>
      <c r="E2405" s="2">
        <v>2015</v>
      </c>
      <c r="F2405" s="3" t="s">
        <v>39</v>
      </c>
      <c r="G2405" s="2">
        <f xml:space="preserve"> 2025 -DatosLimpios[[#This Row],[Year]]</f>
        <v>10</v>
      </c>
      <c r="H2405" s="1" t="str">
        <f>IF(TRIM(DatosLimpios[[#This Row],[Attack Type]])="","Unknown",PROPER(TRIM(LOWER(DatosLimpios[[#This Row],[Attack Type]]))))</f>
        <v>Ddos</v>
      </c>
      <c r="I2405" s="3" t="s">
        <v>18</v>
      </c>
      <c r="J240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05" s="11">
        <v>6961</v>
      </c>
      <c r="L2405" s="11">
        <f>IF(DatosLimpios[[#This Row],[Financial Loss (in Million $) ]]="",0,ABS(DatosLimpios[[#This Row],[Financial Loss (in Million $) ]]))*1000</f>
        <v>6961000</v>
      </c>
      <c r="M2405" s="11" t="str">
        <f>IF(DatosLimpios[[#This Row],[Perdida economica UNK]]&gt;4000000,"Alta", IF(DatosLimpios[[#This Row],[Perdida economica UNK]]&gt;100000,"Media", "Baja"))</f>
        <v>Alta</v>
      </c>
      <c r="N2405" s="18" t="s">
        <v>2453</v>
      </c>
      <c r="O2405" s="3" t="s">
        <v>29</v>
      </c>
      <c r="P2405" s="2">
        <f>IF(DatosLimpios[[#This Row],[Number of Affected Users]]="six hundred",600,VALUE(DatosLimpios[[#This Row],[Number of Affected Users]]))</f>
        <v>26321</v>
      </c>
      <c r="Q2405" s="2">
        <f>IF(DatosLimpios[[#This Row],[Number of Affected Users]]="six hundred",600,VALUE(DatosLimpios[[#This Row],[Number of Affected Users]]))</f>
        <v>26321</v>
      </c>
      <c r="R2405" s="11">
        <f>DatosLimpios[[#This Row],[Perdida economica UNK]] /DatosLimpios[[#This Row],[Nº de Usuarios Afectados]]</f>
        <v>264.46563580411078</v>
      </c>
      <c r="S2405" s="11" t="str">
        <f>IF(DatosLimpios[[#This Row],[Perdida $ por Usuario]]&gt;100, "Grave",IF(DatosLimpios[[#This Row],[Perdida $ por Usuario]]&gt;40, "Moderada","Leve"))</f>
        <v>Grave</v>
      </c>
      <c r="T2405" s="1" t="str">
        <f t="shared" si="37"/>
        <v>Nation-state</v>
      </c>
      <c r="U2405" s="3" t="s">
        <v>52</v>
      </c>
      <c r="V2405" s="3" t="s">
        <v>57</v>
      </c>
      <c r="W2405" s="2">
        <v>11</v>
      </c>
      <c r="X2405" s="2" t="str">
        <f>IF(DatosLimpios[[#This Row],[Incident Resolution Time (in Hours)]]&gt;50,"Tardia",IF(DatosLimpios[[#This Row],[Incident Resolution Time (in Hours)]]&gt;20,"Media","Rapida" ))</f>
        <v>Rapida</v>
      </c>
    </row>
    <row r="2406" spans="1:24" x14ac:dyDescent="0.25">
      <c r="A2406" s="2">
        <v>2422</v>
      </c>
      <c r="B2406" s="3" t="s">
        <v>32</v>
      </c>
      <c r="C24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406" s="1" t="str">
        <f>IFERROR(VLOOKUP(DatosLimpios[[#This Row],[Paises]], TablaRegiones[],2,FALSE), "Otra")</f>
        <v>Europa</v>
      </c>
      <c r="E2406" s="2">
        <v>2023</v>
      </c>
      <c r="F2406" s="3" t="s">
        <v>17</v>
      </c>
      <c r="G2406" s="2">
        <f xml:space="preserve"> 2025 -DatosLimpios[[#This Row],[Year]]</f>
        <v>2</v>
      </c>
      <c r="H2406" s="1" t="str">
        <f>IF(TRIM(DatosLimpios[[#This Row],[Attack Type]])="","Unknown",PROPER(TRIM(LOWER(DatosLimpios[[#This Row],[Attack Type]]))))</f>
        <v>Ransomware</v>
      </c>
      <c r="I2406" s="3" t="s">
        <v>46</v>
      </c>
      <c r="J240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06" s="11">
        <v>5288</v>
      </c>
      <c r="L2406" s="11">
        <f>IF(DatosLimpios[[#This Row],[Financial Loss (in Million $) ]]="",0,ABS(DatosLimpios[[#This Row],[Financial Loss (in Million $) ]]))*1000</f>
        <v>5288000</v>
      </c>
      <c r="M2406" s="11" t="str">
        <f>IF(DatosLimpios[[#This Row],[Perdida economica UNK]]&gt;4000000,"Alta", IF(DatosLimpios[[#This Row],[Perdida economica UNK]]&gt;100000,"Media", "Baja"))</f>
        <v>Alta</v>
      </c>
      <c r="N2406" s="18" t="s">
        <v>2454</v>
      </c>
      <c r="O2406" s="3" t="s">
        <v>36</v>
      </c>
      <c r="P2406" s="2">
        <f>IF(DatosLimpios[[#This Row],[Number of Affected Users]]="six hundred",600,VALUE(DatosLimpios[[#This Row],[Number of Affected Users]]))</f>
        <v>982507</v>
      </c>
      <c r="Q2406" s="2">
        <f>IF(DatosLimpios[[#This Row],[Number of Affected Users]]="six hundred",600,VALUE(DatosLimpios[[#This Row],[Number of Affected Users]]))</f>
        <v>982507</v>
      </c>
      <c r="R2406" s="11">
        <f>DatosLimpios[[#This Row],[Perdida economica UNK]] /DatosLimpios[[#This Row],[Nº de Usuarios Afectados]]</f>
        <v>5.3821499490588876</v>
      </c>
      <c r="S2406" s="11" t="str">
        <f>IF(DatosLimpios[[#This Row],[Perdida $ por Usuario]]&gt;100, "Grave",IF(DatosLimpios[[#This Row],[Perdida $ por Usuario]]&gt;40, "Moderada","Leve"))</f>
        <v>Leve</v>
      </c>
      <c r="T2406" s="1" t="str">
        <f t="shared" si="37"/>
        <v>Unknown</v>
      </c>
      <c r="U2406" s="3" t="s">
        <v>15</v>
      </c>
      <c r="V2406" s="3" t="s">
        <v>57</v>
      </c>
      <c r="W2406" s="2">
        <v>39</v>
      </c>
      <c r="X2406" s="2" t="str">
        <f>IF(DatosLimpios[[#This Row],[Incident Resolution Time (in Hours)]]&gt;50,"Tardia",IF(DatosLimpios[[#This Row],[Incident Resolution Time (in Hours)]]&gt;20,"Media","Rapida" ))</f>
        <v>Media</v>
      </c>
    </row>
    <row r="2407" spans="1:24" x14ac:dyDescent="0.25">
      <c r="A2407" s="2">
        <v>2423</v>
      </c>
      <c r="B2407" s="3" t="s">
        <v>60</v>
      </c>
      <c r="C24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07" s="1" t="str">
        <f>IFERROR(VLOOKUP(DatosLimpios[[#This Row],[Paises]], TablaRegiones[],2,FALSE), "Otra")</f>
        <v>Asia</v>
      </c>
      <c r="E2407" s="2">
        <v>2019</v>
      </c>
      <c r="F2407" s="3" t="s">
        <v>63</v>
      </c>
      <c r="G2407" s="2">
        <f xml:space="preserve"> 2025 -DatosLimpios[[#This Row],[Year]]</f>
        <v>6</v>
      </c>
      <c r="H2407" s="1" t="str">
        <f>IF(TRIM(DatosLimpios[[#This Row],[Attack Type]])="","Unknown",PROPER(TRIM(LOWER(DatosLimpios[[#This Row],[Attack Type]]))))</f>
        <v>Malware</v>
      </c>
      <c r="I2407" s="3" t="s">
        <v>18</v>
      </c>
      <c r="J240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07" s="11">
        <v>1157</v>
      </c>
      <c r="L2407" s="11">
        <f>IF(DatosLimpios[[#This Row],[Financial Loss (in Million $) ]]="",0,ABS(DatosLimpios[[#This Row],[Financial Loss (in Million $) ]]))*1000</f>
        <v>1157000</v>
      </c>
      <c r="M2407" s="11" t="str">
        <f>IF(DatosLimpios[[#This Row],[Perdida economica UNK]]&gt;4000000,"Alta", IF(DatosLimpios[[#This Row],[Perdida economica UNK]]&gt;100000,"Media", "Baja"))</f>
        <v>Media</v>
      </c>
      <c r="N2407" s="18" t="s">
        <v>2455</v>
      </c>
      <c r="O2407" s="3" t="s">
        <v>29</v>
      </c>
      <c r="P2407" s="2">
        <f>IF(DatosLimpios[[#This Row],[Number of Affected Users]]="six hundred",600,VALUE(DatosLimpios[[#This Row],[Number of Affected Users]]))</f>
        <v>367712</v>
      </c>
      <c r="Q2407" s="2">
        <f>IF(DatosLimpios[[#This Row],[Number of Affected Users]]="six hundred",600,VALUE(DatosLimpios[[#This Row],[Number of Affected Users]]))</f>
        <v>367712</v>
      </c>
      <c r="R2407" s="11">
        <f>DatosLimpios[[#This Row],[Perdida economica UNK]] /DatosLimpios[[#This Row],[Nº de Usuarios Afectados]]</f>
        <v>3.1464842050300237</v>
      </c>
      <c r="S2407" s="11" t="str">
        <f>IF(DatosLimpios[[#This Row],[Perdida $ por Usuario]]&gt;100, "Grave",IF(DatosLimpios[[#This Row],[Perdida $ por Usuario]]&gt;40, "Moderada","Leve"))</f>
        <v>Leve</v>
      </c>
      <c r="T2407" s="1" t="str">
        <f t="shared" si="37"/>
        <v>Nation-state</v>
      </c>
      <c r="U2407" s="3" t="s">
        <v>25</v>
      </c>
      <c r="V2407" s="3" t="s">
        <v>49</v>
      </c>
      <c r="W2407" s="2">
        <v>13</v>
      </c>
      <c r="X2407" s="2" t="str">
        <f>IF(DatosLimpios[[#This Row],[Incident Resolution Time (in Hours)]]&gt;50,"Tardia",IF(DatosLimpios[[#This Row],[Incident Resolution Time (in Hours)]]&gt;20,"Media","Rapida" ))</f>
        <v>Rapida</v>
      </c>
    </row>
    <row r="2408" spans="1:24" x14ac:dyDescent="0.25">
      <c r="A2408" s="2">
        <v>2424</v>
      </c>
      <c r="B2408" s="3" t="s">
        <v>60</v>
      </c>
      <c r="C24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08" s="1" t="str">
        <f>IFERROR(VLOOKUP(DatosLimpios[[#This Row],[Paises]], TablaRegiones[],2,FALSE), "Otra")</f>
        <v>Asia</v>
      </c>
      <c r="E2408" s="2">
        <v>2015</v>
      </c>
      <c r="F2408" s="3" t="s">
        <v>39</v>
      </c>
      <c r="G2408" s="2">
        <f xml:space="preserve"> 2025 -DatosLimpios[[#This Row],[Year]]</f>
        <v>10</v>
      </c>
      <c r="H2408" s="1" t="str">
        <f>IF(TRIM(DatosLimpios[[#This Row],[Attack Type]])="","Unknown",PROPER(TRIM(LOWER(DatosLimpios[[#This Row],[Attack Type]]))))</f>
        <v>Ddos</v>
      </c>
      <c r="I2408" s="3" t="s">
        <v>27</v>
      </c>
      <c r="J240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08" s="11">
        <v>8328</v>
      </c>
      <c r="L2408" s="11">
        <f>IF(DatosLimpios[[#This Row],[Financial Loss (in Million $) ]]="",0,ABS(DatosLimpios[[#This Row],[Financial Loss (in Million $) ]]))*1000</f>
        <v>8328000</v>
      </c>
      <c r="M2408" s="11" t="str">
        <f>IF(DatosLimpios[[#This Row],[Perdida economica UNK]]&gt;4000000,"Alta", IF(DatosLimpios[[#This Row],[Perdida economica UNK]]&gt;100000,"Media", "Baja"))</f>
        <v>Alta</v>
      </c>
      <c r="N2408" s="18" t="s">
        <v>2456</v>
      </c>
      <c r="O2408" s="3" t="s">
        <v>33</v>
      </c>
      <c r="P2408" s="2">
        <f>IF(DatosLimpios[[#This Row],[Number of Affected Users]]="six hundred",600,VALUE(DatosLimpios[[#This Row],[Number of Affected Users]]))</f>
        <v>236346</v>
      </c>
      <c r="Q2408" s="2">
        <f>IF(DatosLimpios[[#This Row],[Number of Affected Users]]="six hundred",600,VALUE(DatosLimpios[[#This Row],[Number of Affected Users]]))</f>
        <v>236346</v>
      </c>
      <c r="R2408" s="11">
        <f>DatosLimpios[[#This Row],[Perdida economica UNK]] /DatosLimpios[[#This Row],[Nº de Usuarios Afectados]]</f>
        <v>35.236475337005913</v>
      </c>
      <c r="S2408" s="11" t="str">
        <f>IF(DatosLimpios[[#This Row],[Perdida $ por Usuario]]&gt;100, "Grave",IF(DatosLimpios[[#This Row],[Perdida $ por Usuario]]&gt;40, "Moderada","Leve"))</f>
        <v>Leve</v>
      </c>
      <c r="T2408" s="1" t="str">
        <f t="shared" si="37"/>
        <v>Insider</v>
      </c>
      <c r="U2408" s="3" t="s">
        <v>15</v>
      </c>
      <c r="V2408" s="3" t="s">
        <v>31</v>
      </c>
      <c r="W2408" s="2">
        <v>55</v>
      </c>
      <c r="X2408" s="2" t="str">
        <f>IF(DatosLimpios[[#This Row],[Incident Resolution Time (in Hours)]]&gt;50,"Tardia",IF(DatosLimpios[[#This Row],[Incident Resolution Time (in Hours)]]&gt;20,"Media","Rapida" ))</f>
        <v>Tardia</v>
      </c>
    </row>
    <row r="2409" spans="1:24" x14ac:dyDescent="0.25">
      <c r="A2409" s="2">
        <v>2425</v>
      </c>
      <c r="B2409" s="3" t="s">
        <v>58</v>
      </c>
      <c r="C24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409" s="1" t="str">
        <f>IFERROR(VLOOKUP(DatosLimpios[[#This Row],[Paises]], TablaRegiones[],2,FALSE), "Otra")</f>
        <v>Oceanía</v>
      </c>
      <c r="E2409" s="2">
        <v>2018</v>
      </c>
      <c r="F2409" s="3" t="s">
        <v>42</v>
      </c>
      <c r="G2409" s="2">
        <f xml:space="preserve"> 2025 -DatosLimpios[[#This Row],[Year]]</f>
        <v>7</v>
      </c>
      <c r="H2409" s="1" t="str">
        <f>IF(TRIM(DatosLimpios[[#This Row],[Attack Type]])="","Unknown",PROPER(TRIM(LOWER(DatosLimpios[[#This Row],[Attack Type]]))))</f>
        <v>Sql Injection</v>
      </c>
      <c r="I2409" s="3" t="s">
        <v>18</v>
      </c>
      <c r="J240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09" s="11">
        <v>5146</v>
      </c>
      <c r="L2409" s="11">
        <f>IF(DatosLimpios[[#This Row],[Financial Loss (in Million $) ]]="",0,ABS(DatosLimpios[[#This Row],[Financial Loss (in Million $) ]]))*1000</f>
        <v>5146000</v>
      </c>
      <c r="M2409" s="11" t="str">
        <f>IF(DatosLimpios[[#This Row],[Perdida economica UNK]]&gt;4000000,"Alta", IF(DatosLimpios[[#This Row],[Perdida economica UNK]]&gt;100000,"Media", "Baja"))</f>
        <v>Alta</v>
      </c>
      <c r="N2409" s="18" t="s">
        <v>2457</v>
      </c>
      <c r="O2409" s="3" t="s">
        <v>29</v>
      </c>
      <c r="P2409" s="2">
        <f>IF(DatosLimpios[[#This Row],[Number of Affected Users]]="six hundred",600,VALUE(DatosLimpios[[#This Row],[Number of Affected Users]]))</f>
        <v>287089</v>
      </c>
      <c r="Q2409" s="2">
        <f>IF(DatosLimpios[[#This Row],[Number of Affected Users]]="six hundred",600,VALUE(DatosLimpios[[#This Row],[Number of Affected Users]]))</f>
        <v>287089</v>
      </c>
      <c r="R2409" s="11">
        <f>DatosLimpios[[#This Row],[Perdida economica UNK]] /DatosLimpios[[#This Row],[Nº de Usuarios Afectados]]</f>
        <v>17.924755041119653</v>
      </c>
      <c r="S2409" s="11" t="str">
        <f>IF(DatosLimpios[[#This Row],[Perdida $ por Usuario]]&gt;100, "Grave",IF(DatosLimpios[[#This Row],[Perdida $ por Usuario]]&gt;40, "Moderada","Leve"))</f>
        <v>Leve</v>
      </c>
      <c r="T2409" s="1" t="str">
        <f t="shared" si="37"/>
        <v>Nation-state</v>
      </c>
      <c r="U2409" s="3" t="s">
        <v>25</v>
      </c>
      <c r="V2409" s="3" t="s">
        <v>57</v>
      </c>
      <c r="W2409" s="2">
        <v>8</v>
      </c>
      <c r="X2409" s="2" t="str">
        <f>IF(DatosLimpios[[#This Row],[Incident Resolution Time (in Hours)]]&gt;50,"Tardia",IF(DatosLimpios[[#This Row],[Incident Resolution Time (in Hours)]]&gt;20,"Media","Rapida" ))</f>
        <v>Rapida</v>
      </c>
    </row>
    <row r="2410" spans="1:24" x14ac:dyDescent="0.25">
      <c r="A2410" s="2">
        <v>2426</v>
      </c>
      <c r="B2410" s="3" t="s">
        <v>66</v>
      </c>
      <c r="C24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10" s="1" t="str">
        <f>IFERROR(VLOOKUP(DatosLimpios[[#This Row],[Paises]], TablaRegiones[],2,FALSE), "Otra")</f>
        <v>América</v>
      </c>
      <c r="E2410" s="2">
        <v>2024</v>
      </c>
      <c r="F2410" s="3" t="s">
        <v>63</v>
      </c>
      <c r="G2410" s="2">
        <f xml:space="preserve"> 2025 -DatosLimpios[[#This Row],[Year]]</f>
        <v>1</v>
      </c>
      <c r="H2410" s="1" t="str">
        <f>IF(TRIM(DatosLimpios[[#This Row],[Attack Type]])="","Unknown",PROPER(TRIM(LOWER(DatosLimpios[[#This Row],[Attack Type]]))))</f>
        <v>Malware</v>
      </c>
      <c r="I2410" s="3" t="s">
        <v>47</v>
      </c>
      <c r="J241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10" s="11">
        <v>5071</v>
      </c>
      <c r="L2410" s="11">
        <f>IF(DatosLimpios[[#This Row],[Financial Loss (in Million $) ]]="",0,ABS(DatosLimpios[[#This Row],[Financial Loss (in Million $) ]]))*1000</f>
        <v>5071000</v>
      </c>
      <c r="M2410" s="11" t="str">
        <f>IF(DatosLimpios[[#This Row],[Perdida economica UNK]]&gt;4000000,"Alta", IF(DatosLimpios[[#This Row],[Perdida economica UNK]]&gt;100000,"Media", "Baja"))</f>
        <v>Alta</v>
      </c>
      <c r="N2410" s="18" t="s">
        <v>2458</v>
      </c>
      <c r="O2410" s="3" t="s">
        <v>36</v>
      </c>
      <c r="P2410" s="2">
        <f>IF(DatosLimpios[[#This Row],[Number of Affected Users]]="six hundred",600,VALUE(DatosLimpios[[#This Row],[Number of Affected Users]]))</f>
        <v>964191</v>
      </c>
      <c r="Q2410" s="2">
        <f>IF(DatosLimpios[[#This Row],[Number of Affected Users]]="six hundred",600,VALUE(DatosLimpios[[#This Row],[Number of Affected Users]]))</f>
        <v>964191</v>
      </c>
      <c r="R2410" s="11">
        <f>DatosLimpios[[#This Row],[Perdida economica UNK]] /DatosLimpios[[#This Row],[Nº de Usuarios Afectados]]</f>
        <v>5.259331398032133</v>
      </c>
      <c r="S2410" s="11" t="str">
        <f>IF(DatosLimpios[[#This Row],[Perdida $ por Usuario]]&gt;100, "Grave",IF(DatosLimpios[[#This Row],[Perdida $ por Usuario]]&gt;40, "Moderada","Leve"))</f>
        <v>Leve</v>
      </c>
      <c r="T2410" s="1" t="str">
        <f t="shared" si="37"/>
        <v>Unknown</v>
      </c>
      <c r="U2410" s="3" t="s">
        <v>25</v>
      </c>
      <c r="V2410" s="3" t="s">
        <v>16</v>
      </c>
      <c r="W2410" s="2">
        <v>36</v>
      </c>
      <c r="X2410" s="2" t="str">
        <f>IF(DatosLimpios[[#This Row],[Incident Resolution Time (in Hours)]]&gt;50,"Tardia",IF(DatosLimpios[[#This Row],[Incident Resolution Time (in Hours)]]&gt;20,"Media","Rapida" ))</f>
        <v>Media</v>
      </c>
    </row>
    <row r="2411" spans="1:24" x14ac:dyDescent="0.25">
      <c r="A2411" s="2">
        <v>2427</v>
      </c>
      <c r="B2411" s="3" t="s">
        <v>10</v>
      </c>
      <c r="C24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411" s="1" t="str">
        <f>IFERROR(VLOOKUP(DatosLimpios[[#This Row],[Paises]], TablaRegiones[],2,FALSE), "Otra")</f>
        <v>Asia</v>
      </c>
      <c r="E2411" s="2">
        <v>2016</v>
      </c>
      <c r="F2411" s="3" t="s">
        <v>42</v>
      </c>
      <c r="G2411" s="2">
        <f xml:space="preserve"> 2025 -DatosLimpios[[#This Row],[Year]]</f>
        <v>9</v>
      </c>
      <c r="H2411" s="1" t="str">
        <f>IF(TRIM(DatosLimpios[[#This Row],[Attack Type]])="","Unknown",PROPER(TRIM(LOWER(DatosLimpios[[#This Row],[Attack Type]]))))</f>
        <v>Sql Injection</v>
      </c>
      <c r="I2411" s="3" t="s">
        <v>47</v>
      </c>
      <c r="J241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11" s="11">
        <v>5268</v>
      </c>
      <c r="L2411" s="11">
        <f>IF(DatosLimpios[[#This Row],[Financial Loss (in Million $) ]]="",0,ABS(DatosLimpios[[#This Row],[Financial Loss (in Million $) ]]))*1000</f>
        <v>5268000</v>
      </c>
      <c r="M2411" s="11" t="str">
        <f>IF(DatosLimpios[[#This Row],[Perdida economica UNK]]&gt;4000000,"Alta", IF(DatosLimpios[[#This Row],[Perdida economica UNK]]&gt;100000,"Media", "Baja"))</f>
        <v>Alta</v>
      </c>
      <c r="N2411" s="18" t="s">
        <v>2459</v>
      </c>
      <c r="O2411" s="3" t="s">
        <v>29</v>
      </c>
      <c r="P2411" s="2">
        <f>IF(DatosLimpios[[#This Row],[Number of Affected Users]]="six hundred",600,VALUE(DatosLimpios[[#This Row],[Number of Affected Users]]))</f>
        <v>55913</v>
      </c>
      <c r="Q2411" s="2">
        <f>IF(DatosLimpios[[#This Row],[Number of Affected Users]]="six hundred",600,VALUE(DatosLimpios[[#This Row],[Number of Affected Users]]))</f>
        <v>55913</v>
      </c>
      <c r="R2411" s="11">
        <f>DatosLimpios[[#This Row],[Perdida economica UNK]] /DatosLimpios[[#This Row],[Nº de Usuarios Afectados]]</f>
        <v>94.217802657700361</v>
      </c>
      <c r="S2411" s="11" t="str">
        <f>IF(DatosLimpios[[#This Row],[Perdida $ por Usuario]]&gt;100, "Grave",IF(DatosLimpios[[#This Row],[Perdida $ por Usuario]]&gt;40, "Moderada","Leve"))</f>
        <v>Moderada</v>
      </c>
      <c r="T2411" s="1" t="str">
        <f t="shared" si="37"/>
        <v>Nation-state</v>
      </c>
      <c r="U2411" s="3" t="s">
        <v>34</v>
      </c>
      <c r="V2411" s="3" t="s">
        <v>37</v>
      </c>
      <c r="W2411" s="2">
        <v>70</v>
      </c>
      <c r="X2411" s="2" t="str">
        <f>IF(DatosLimpios[[#This Row],[Incident Resolution Time (in Hours)]]&gt;50,"Tardia",IF(DatosLimpios[[#This Row],[Incident Resolution Time (in Hours)]]&gt;20,"Media","Rapida" ))</f>
        <v>Tardia</v>
      </c>
    </row>
    <row r="2412" spans="1:24" x14ac:dyDescent="0.25">
      <c r="A2412" s="2">
        <v>2428</v>
      </c>
      <c r="B2412" s="3" t="s">
        <v>71</v>
      </c>
      <c r="C24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12" s="1" t="str">
        <f>IFERROR(VLOOKUP(DatosLimpios[[#This Row],[Paises]], TablaRegiones[],2,FALSE), "Otra")</f>
        <v>Asia</v>
      </c>
      <c r="E2412" s="2">
        <v>2015</v>
      </c>
      <c r="F2412" s="3" t="s">
        <v>50</v>
      </c>
      <c r="G2412" s="2">
        <f xml:space="preserve"> 2025 -DatosLimpios[[#This Row],[Year]]</f>
        <v>10</v>
      </c>
      <c r="H2412" s="1" t="str">
        <f>IF(TRIM(DatosLimpios[[#This Row],[Attack Type]])="","Unknown",PROPER(TRIM(LOWER(DatosLimpios[[#This Row],[Attack Type]]))))</f>
        <v>Phishing</v>
      </c>
      <c r="I2412" s="3" t="s">
        <v>69</v>
      </c>
      <c r="J241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12" s="11">
        <v>9829</v>
      </c>
      <c r="L2412" s="11">
        <f>IF(DatosLimpios[[#This Row],[Financial Loss (in Million $) ]]="",0,ABS(DatosLimpios[[#This Row],[Financial Loss (in Million $) ]]))*1000</f>
        <v>9829000</v>
      </c>
      <c r="M2412" s="11" t="str">
        <f>IF(DatosLimpios[[#This Row],[Perdida economica UNK]]&gt;4000000,"Alta", IF(DatosLimpios[[#This Row],[Perdida economica UNK]]&gt;100000,"Media", "Baja"))</f>
        <v>Alta</v>
      </c>
      <c r="N2412" s="18" t="s">
        <v>2460</v>
      </c>
      <c r="O2412" s="3" t="s">
        <v>33</v>
      </c>
      <c r="P2412" s="2">
        <f>IF(DatosLimpios[[#This Row],[Number of Affected Users]]="six hundred",600,VALUE(DatosLimpios[[#This Row],[Number of Affected Users]]))</f>
        <v>850600</v>
      </c>
      <c r="Q2412" s="2">
        <f>IF(DatosLimpios[[#This Row],[Number of Affected Users]]="six hundred",600,VALUE(DatosLimpios[[#This Row],[Number of Affected Users]]))</f>
        <v>850600</v>
      </c>
      <c r="R2412" s="11">
        <f>DatosLimpios[[#This Row],[Perdida economica UNK]] /DatosLimpios[[#This Row],[Nº de Usuarios Afectados]]</f>
        <v>11.55537267810957</v>
      </c>
      <c r="S2412" s="11" t="str">
        <f>IF(DatosLimpios[[#This Row],[Perdida $ por Usuario]]&gt;100, "Grave",IF(DatosLimpios[[#This Row],[Perdida $ por Usuario]]&gt;40, "Moderada","Leve"))</f>
        <v>Leve</v>
      </c>
      <c r="T2412" s="1" t="str">
        <f t="shared" si="37"/>
        <v>Insider</v>
      </c>
      <c r="U2412" s="3" t="s">
        <v>52</v>
      </c>
      <c r="V2412" s="3" t="s">
        <v>57</v>
      </c>
      <c r="W2412" s="2">
        <v>17</v>
      </c>
      <c r="X2412" s="2" t="str">
        <f>IF(DatosLimpios[[#This Row],[Incident Resolution Time (in Hours)]]&gt;50,"Tardia",IF(DatosLimpios[[#This Row],[Incident Resolution Time (in Hours)]]&gt;20,"Media","Rapida" ))</f>
        <v>Rapida</v>
      </c>
    </row>
    <row r="2413" spans="1:24" x14ac:dyDescent="0.25">
      <c r="A2413" s="2">
        <v>2429</v>
      </c>
      <c r="B2413" s="3" t="s">
        <v>41</v>
      </c>
      <c r="C24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413" s="1" t="str">
        <f>IFERROR(VLOOKUP(DatosLimpios[[#This Row],[Paises]], TablaRegiones[],2,FALSE), "Otra")</f>
        <v>Europa</v>
      </c>
      <c r="E2413" s="2">
        <v>2024</v>
      </c>
      <c r="F2413" s="3" t="s">
        <v>50</v>
      </c>
      <c r="G2413" s="2">
        <f xml:space="preserve"> 2025 -DatosLimpios[[#This Row],[Year]]</f>
        <v>1</v>
      </c>
      <c r="H2413" s="1" t="str">
        <f>IF(TRIM(DatosLimpios[[#This Row],[Attack Type]])="","Unknown",PROPER(TRIM(LOWER(DatosLimpios[[#This Row],[Attack Type]]))))</f>
        <v>Phishing</v>
      </c>
      <c r="I2413" s="3" t="s">
        <v>18</v>
      </c>
      <c r="J241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13" s="11">
        <v>4557</v>
      </c>
      <c r="L2413" s="11">
        <f>IF(DatosLimpios[[#This Row],[Financial Loss (in Million $) ]]="",0,ABS(DatosLimpios[[#This Row],[Financial Loss (in Million $) ]]))*1000</f>
        <v>4557000</v>
      </c>
      <c r="M2413" s="11" t="str">
        <f>IF(DatosLimpios[[#This Row],[Perdida economica UNK]]&gt;4000000,"Alta", IF(DatosLimpios[[#This Row],[Perdida economica UNK]]&gt;100000,"Media", "Baja"))</f>
        <v>Alta</v>
      </c>
      <c r="N2413" s="18" t="s">
        <v>2461</v>
      </c>
      <c r="O2413" s="3" t="s">
        <v>14</v>
      </c>
      <c r="P2413" s="2">
        <f>IF(DatosLimpios[[#This Row],[Number of Affected Users]]="six hundred",600,VALUE(DatosLimpios[[#This Row],[Number of Affected Users]]))</f>
        <v>201137</v>
      </c>
      <c r="Q2413" s="2">
        <f>IF(DatosLimpios[[#This Row],[Number of Affected Users]]="six hundred",600,VALUE(DatosLimpios[[#This Row],[Number of Affected Users]]))</f>
        <v>201137</v>
      </c>
      <c r="R2413" s="11">
        <f>DatosLimpios[[#This Row],[Perdida economica UNK]] /DatosLimpios[[#This Row],[Nº de Usuarios Afectados]]</f>
        <v>22.656199505809472</v>
      </c>
      <c r="S2413" s="11" t="str">
        <f>IF(DatosLimpios[[#This Row],[Perdida $ por Usuario]]&gt;100, "Grave",IF(DatosLimpios[[#This Row],[Perdida $ por Usuario]]&gt;40, "Moderada","Leve"))</f>
        <v>Leve</v>
      </c>
      <c r="T2413" s="1" t="str">
        <f t="shared" si="37"/>
        <v>Hacker Group</v>
      </c>
      <c r="U2413" s="3" t="s">
        <v>52</v>
      </c>
      <c r="V2413" s="3" t="s">
        <v>37</v>
      </c>
      <c r="W2413" s="2">
        <v>25</v>
      </c>
      <c r="X2413" s="2" t="str">
        <f>IF(DatosLimpios[[#This Row],[Incident Resolution Time (in Hours)]]&gt;50,"Tardia",IF(DatosLimpios[[#This Row],[Incident Resolution Time (in Hours)]]&gt;20,"Media","Rapida" ))</f>
        <v>Media</v>
      </c>
    </row>
    <row r="2414" spans="1:24" x14ac:dyDescent="0.25">
      <c r="A2414" s="2">
        <v>2430</v>
      </c>
      <c r="B2414" s="3" t="s">
        <v>32</v>
      </c>
      <c r="C24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414" s="1" t="str">
        <f>IFERROR(VLOOKUP(DatosLimpios[[#This Row],[Paises]], TablaRegiones[],2,FALSE), "Otra")</f>
        <v>Europa</v>
      </c>
      <c r="E2414" s="2">
        <v>2017</v>
      </c>
      <c r="F2414" s="3" t="s">
        <v>63</v>
      </c>
      <c r="G2414" s="2">
        <f xml:space="preserve"> 2025 -DatosLimpios[[#This Row],[Year]]</f>
        <v>8</v>
      </c>
      <c r="H2414" s="1" t="str">
        <f>IF(TRIM(DatosLimpios[[#This Row],[Attack Type]])="","Unknown",PROPER(TRIM(LOWER(DatosLimpios[[#This Row],[Attack Type]]))))</f>
        <v>Malware</v>
      </c>
      <c r="I2414" s="3" t="s">
        <v>47</v>
      </c>
      <c r="J241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14" s="11">
        <v>168</v>
      </c>
      <c r="L2414" s="11">
        <f>IF(DatosLimpios[[#This Row],[Financial Loss (in Million $) ]]="",0,ABS(DatosLimpios[[#This Row],[Financial Loss (in Million $) ]]))*1000</f>
        <v>168000</v>
      </c>
      <c r="M2414" s="11" t="str">
        <f>IF(DatosLimpios[[#This Row],[Perdida economica UNK]]&gt;4000000,"Alta", IF(DatosLimpios[[#This Row],[Perdida economica UNK]]&gt;100000,"Media", "Baja"))</f>
        <v>Media</v>
      </c>
      <c r="N2414" s="18" t="s">
        <v>2462</v>
      </c>
      <c r="O2414" s="3" t="s">
        <v>29</v>
      </c>
      <c r="P2414" s="2">
        <f>IF(DatosLimpios[[#This Row],[Number of Affected Users]]="six hundred",600,VALUE(DatosLimpios[[#This Row],[Number of Affected Users]]))</f>
        <v>859708</v>
      </c>
      <c r="Q2414" s="2">
        <f>IF(DatosLimpios[[#This Row],[Number of Affected Users]]="six hundred",600,VALUE(DatosLimpios[[#This Row],[Number of Affected Users]]))</f>
        <v>859708</v>
      </c>
      <c r="R2414" s="11">
        <f>DatosLimpios[[#This Row],[Perdida economica UNK]] /DatosLimpios[[#This Row],[Nº de Usuarios Afectados]]</f>
        <v>0.19541518748226142</v>
      </c>
      <c r="S2414" s="11" t="str">
        <f>IF(DatosLimpios[[#This Row],[Perdida $ por Usuario]]&gt;100, "Grave",IF(DatosLimpios[[#This Row],[Perdida $ por Usuario]]&gt;40, "Moderada","Leve"))</f>
        <v>Leve</v>
      </c>
      <c r="T2414" s="1" t="str">
        <f t="shared" si="37"/>
        <v>Nation-state</v>
      </c>
      <c r="U2414" s="3" t="s">
        <v>25</v>
      </c>
      <c r="V2414" s="3" t="s">
        <v>57</v>
      </c>
      <c r="W2414" s="2">
        <v>10</v>
      </c>
      <c r="X2414" s="2" t="str">
        <f>IF(DatosLimpios[[#This Row],[Incident Resolution Time (in Hours)]]&gt;50,"Tardia",IF(DatosLimpios[[#This Row],[Incident Resolution Time (in Hours)]]&gt;20,"Media","Rapida" ))</f>
        <v>Rapida</v>
      </c>
    </row>
    <row r="2415" spans="1:24" x14ac:dyDescent="0.25">
      <c r="A2415" s="2">
        <v>2431</v>
      </c>
      <c r="B2415" s="3" t="s">
        <v>60</v>
      </c>
      <c r="C24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15" s="1" t="str">
        <f>IFERROR(VLOOKUP(DatosLimpios[[#This Row],[Paises]], TablaRegiones[],2,FALSE), "Otra")</f>
        <v>Asia</v>
      </c>
      <c r="E2415" s="2">
        <v>2016</v>
      </c>
      <c r="F2415" s="3" t="s">
        <v>50</v>
      </c>
      <c r="G2415" s="2">
        <f xml:space="preserve"> 2025 -DatosLimpios[[#This Row],[Year]]</f>
        <v>9</v>
      </c>
      <c r="H2415" s="1" t="str">
        <f>IF(TRIM(DatosLimpios[[#This Row],[Attack Type]])="","Unknown",PROPER(TRIM(LOWER(DatosLimpios[[#This Row],[Attack Type]]))))</f>
        <v>Phishing</v>
      </c>
      <c r="I2415" s="3" t="s">
        <v>69</v>
      </c>
      <c r="J241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15" s="11">
        <v>274</v>
      </c>
      <c r="L2415" s="11">
        <f>IF(DatosLimpios[[#This Row],[Financial Loss (in Million $) ]]="",0,ABS(DatosLimpios[[#This Row],[Financial Loss (in Million $) ]]))*1000</f>
        <v>274000</v>
      </c>
      <c r="M2415" s="11" t="str">
        <f>IF(DatosLimpios[[#This Row],[Perdida economica UNK]]&gt;4000000,"Alta", IF(DatosLimpios[[#This Row],[Perdida economica UNK]]&gt;100000,"Media", "Baja"))</f>
        <v>Media</v>
      </c>
      <c r="N2415" s="18" t="s">
        <v>2463</v>
      </c>
      <c r="O2415" s="3" t="s">
        <v>33</v>
      </c>
      <c r="P2415" s="2">
        <f>IF(DatosLimpios[[#This Row],[Number of Affected Users]]="six hundred",600,VALUE(DatosLimpios[[#This Row],[Number of Affected Users]]))</f>
        <v>863777</v>
      </c>
      <c r="Q2415" s="2">
        <f>IF(DatosLimpios[[#This Row],[Number of Affected Users]]="six hundred",600,VALUE(DatosLimpios[[#This Row],[Number of Affected Users]]))</f>
        <v>863777</v>
      </c>
      <c r="R2415" s="11">
        <f>DatosLimpios[[#This Row],[Perdida economica UNK]] /DatosLimpios[[#This Row],[Nº de Usuarios Afectados]]</f>
        <v>0.31721150250585511</v>
      </c>
      <c r="S2415" s="11" t="str">
        <f>IF(DatosLimpios[[#This Row],[Perdida $ por Usuario]]&gt;100, "Grave",IF(DatosLimpios[[#This Row],[Perdida $ por Usuario]]&gt;40, "Moderada","Leve"))</f>
        <v>Leve</v>
      </c>
      <c r="T2415" s="1" t="str">
        <f t="shared" si="37"/>
        <v>Insider</v>
      </c>
      <c r="U2415" s="3" t="s">
        <v>52</v>
      </c>
      <c r="V2415" s="3" t="s">
        <v>37</v>
      </c>
      <c r="W2415" s="2">
        <v>20</v>
      </c>
      <c r="X2415" s="2" t="str">
        <f>IF(DatosLimpios[[#This Row],[Incident Resolution Time (in Hours)]]&gt;50,"Tardia",IF(DatosLimpios[[#This Row],[Incident Resolution Time (in Hours)]]&gt;20,"Media","Rapida" ))</f>
        <v>Rapida</v>
      </c>
    </row>
    <row r="2416" spans="1:24" x14ac:dyDescent="0.25">
      <c r="A2416" s="2">
        <v>2432</v>
      </c>
      <c r="B2416" s="3" t="s">
        <v>71</v>
      </c>
      <c r="C24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16" s="1" t="str">
        <f>IFERROR(VLOOKUP(DatosLimpios[[#This Row],[Paises]], TablaRegiones[],2,FALSE), "Otra")</f>
        <v>Asia</v>
      </c>
      <c r="E2416" s="2">
        <v>2024</v>
      </c>
      <c r="F2416" s="3" t="s">
        <v>42</v>
      </c>
      <c r="G2416" s="2">
        <f xml:space="preserve"> 2025 -DatosLimpios[[#This Row],[Year]]</f>
        <v>1</v>
      </c>
      <c r="H2416" s="1" t="str">
        <f>IF(TRIM(DatosLimpios[[#This Row],[Attack Type]])="","Unknown",PROPER(TRIM(LOWER(DatosLimpios[[#This Row],[Attack Type]]))))</f>
        <v>Sql Injection</v>
      </c>
      <c r="I2416" s="3" t="s">
        <v>46</v>
      </c>
      <c r="J241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16" s="11">
        <v>6737</v>
      </c>
      <c r="L2416" s="11">
        <f>IF(DatosLimpios[[#This Row],[Financial Loss (in Million $) ]]="",0,ABS(DatosLimpios[[#This Row],[Financial Loss (in Million $) ]]))*1000</f>
        <v>6737000</v>
      </c>
      <c r="M2416" s="11" t="str">
        <f>IF(DatosLimpios[[#This Row],[Perdida economica UNK]]&gt;4000000,"Alta", IF(DatosLimpios[[#This Row],[Perdida economica UNK]]&gt;100000,"Media", "Baja"))</f>
        <v>Alta</v>
      </c>
      <c r="N2416" s="18" t="s">
        <v>2464</v>
      </c>
      <c r="O2416" s="3" t="s">
        <v>36</v>
      </c>
      <c r="P2416" s="2">
        <f>IF(DatosLimpios[[#This Row],[Number of Affected Users]]="six hundred",600,VALUE(DatosLimpios[[#This Row],[Number of Affected Users]]))</f>
        <v>521384</v>
      </c>
      <c r="Q2416" s="2">
        <f>IF(DatosLimpios[[#This Row],[Number of Affected Users]]="six hundred",600,VALUE(DatosLimpios[[#This Row],[Number of Affected Users]]))</f>
        <v>521384</v>
      </c>
      <c r="R2416" s="11">
        <f>DatosLimpios[[#This Row],[Perdida economica UNK]] /DatosLimpios[[#This Row],[Nº de Usuarios Afectados]]</f>
        <v>12.921378484955426</v>
      </c>
      <c r="S2416" s="11" t="str">
        <f>IF(DatosLimpios[[#This Row],[Perdida $ por Usuario]]&gt;100, "Grave",IF(DatosLimpios[[#This Row],[Perdida $ por Usuario]]&gt;40, "Moderada","Leve"))</f>
        <v>Leve</v>
      </c>
      <c r="T2416" s="1" t="str">
        <f t="shared" si="37"/>
        <v>Unknown</v>
      </c>
      <c r="U2416" s="3" t="s">
        <v>34</v>
      </c>
      <c r="V2416" s="3" t="s">
        <v>37</v>
      </c>
      <c r="W2416" s="2">
        <v>32</v>
      </c>
      <c r="X2416" s="2" t="str">
        <f>IF(DatosLimpios[[#This Row],[Incident Resolution Time (in Hours)]]&gt;50,"Tardia",IF(DatosLimpios[[#This Row],[Incident Resolution Time (in Hours)]]&gt;20,"Media","Rapida" ))</f>
        <v>Media</v>
      </c>
    </row>
    <row r="2417" spans="1:24" x14ac:dyDescent="0.25">
      <c r="A2417" s="2">
        <v>2433</v>
      </c>
      <c r="B2417" s="3" t="s">
        <v>60</v>
      </c>
      <c r="C24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17" s="1" t="str">
        <f>IFERROR(VLOOKUP(DatosLimpios[[#This Row],[Paises]], TablaRegiones[],2,FALSE), "Otra")</f>
        <v>Asia</v>
      </c>
      <c r="E2417" s="2">
        <v>2022</v>
      </c>
      <c r="F2417" s="3" t="s">
        <v>42</v>
      </c>
      <c r="G2417" s="2">
        <f xml:space="preserve"> 2025 -DatosLimpios[[#This Row],[Year]]</f>
        <v>3</v>
      </c>
      <c r="H2417" s="1" t="str">
        <f>IF(TRIM(DatosLimpios[[#This Row],[Attack Type]])="","Unknown",PROPER(TRIM(LOWER(DatosLimpios[[#This Row],[Attack Type]]))))</f>
        <v>Sql Injection</v>
      </c>
      <c r="I2417" s="3" t="s">
        <v>69</v>
      </c>
      <c r="J241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17" s="11">
        <v>6909</v>
      </c>
      <c r="L2417" s="11">
        <f>IF(DatosLimpios[[#This Row],[Financial Loss (in Million $) ]]="",0,ABS(DatosLimpios[[#This Row],[Financial Loss (in Million $) ]]))*1000</f>
        <v>6909000</v>
      </c>
      <c r="M2417" s="11" t="str">
        <f>IF(DatosLimpios[[#This Row],[Perdida economica UNK]]&gt;4000000,"Alta", IF(DatosLimpios[[#This Row],[Perdida economica UNK]]&gt;100000,"Media", "Baja"))</f>
        <v>Alta</v>
      </c>
      <c r="N2417" s="18" t="s">
        <v>2465</v>
      </c>
      <c r="O2417" s="3" t="s">
        <v>33</v>
      </c>
      <c r="P2417" s="2">
        <f>IF(DatosLimpios[[#This Row],[Number of Affected Users]]="six hundred",600,VALUE(DatosLimpios[[#This Row],[Number of Affected Users]]))</f>
        <v>474183</v>
      </c>
      <c r="Q2417" s="2">
        <f>IF(DatosLimpios[[#This Row],[Number of Affected Users]]="six hundred",600,VALUE(DatosLimpios[[#This Row],[Number of Affected Users]]))</f>
        <v>474183</v>
      </c>
      <c r="R2417" s="11">
        <f>DatosLimpios[[#This Row],[Perdida economica UNK]] /DatosLimpios[[#This Row],[Nº de Usuarios Afectados]]</f>
        <v>14.570324115373179</v>
      </c>
      <c r="S2417" s="11" t="str">
        <f>IF(DatosLimpios[[#This Row],[Perdida $ por Usuario]]&gt;100, "Grave",IF(DatosLimpios[[#This Row],[Perdida $ por Usuario]]&gt;40, "Moderada","Leve"))</f>
        <v>Leve</v>
      </c>
      <c r="T2417" s="1" t="str">
        <f t="shared" si="37"/>
        <v>Insider</v>
      </c>
      <c r="U2417" s="3" t="s">
        <v>25</v>
      </c>
      <c r="V2417" s="3" t="s">
        <v>37</v>
      </c>
      <c r="W2417" s="2">
        <v>27</v>
      </c>
      <c r="X2417" s="2" t="str">
        <f>IF(DatosLimpios[[#This Row],[Incident Resolution Time (in Hours)]]&gt;50,"Tardia",IF(DatosLimpios[[#This Row],[Incident Resolution Time (in Hours)]]&gt;20,"Media","Rapida" ))</f>
        <v>Media</v>
      </c>
    </row>
    <row r="2418" spans="1:24" x14ac:dyDescent="0.25">
      <c r="A2418" s="2">
        <v>2434</v>
      </c>
      <c r="B2418" s="3" t="s">
        <v>66</v>
      </c>
      <c r="C24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18" s="1" t="str">
        <f>IFERROR(VLOOKUP(DatosLimpios[[#This Row],[Paises]], TablaRegiones[],2,FALSE), "Otra")</f>
        <v>América</v>
      </c>
      <c r="E2418" s="2">
        <v>2018</v>
      </c>
      <c r="F2418" s="3" t="s">
        <v>42</v>
      </c>
      <c r="G2418" s="2">
        <f xml:space="preserve"> 2025 -DatosLimpios[[#This Row],[Year]]</f>
        <v>7</v>
      </c>
      <c r="H2418" s="1" t="str">
        <f>IF(TRIM(DatosLimpios[[#This Row],[Attack Type]])="","Unknown",PROPER(TRIM(LOWER(DatosLimpios[[#This Row],[Attack Type]]))))</f>
        <v>Sql Injection</v>
      </c>
      <c r="I2418" s="3" t="s">
        <v>18</v>
      </c>
      <c r="J241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18" s="11">
        <v>3663</v>
      </c>
      <c r="L2418" s="11">
        <f>IF(DatosLimpios[[#This Row],[Financial Loss (in Million $) ]]="",0,ABS(DatosLimpios[[#This Row],[Financial Loss (in Million $) ]]))*1000</f>
        <v>3663000</v>
      </c>
      <c r="M2418" s="11" t="str">
        <f>IF(DatosLimpios[[#This Row],[Perdida economica UNK]]&gt;4000000,"Alta", IF(DatosLimpios[[#This Row],[Perdida economica UNK]]&gt;100000,"Media", "Baja"))</f>
        <v>Media</v>
      </c>
      <c r="N2418" s="18" t="s">
        <v>2466</v>
      </c>
      <c r="O2418" s="3" t="s">
        <v>33</v>
      </c>
      <c r="P2418" s="2">
        <f>IF(DatosLimpios[[#This Row],[Number of Affected Users]]="six hundred",600,VALUE(DatosLimpios[[#This Row],[Number of Affected Users]]))</f>
        <v>829742</v>
      </c>
      <c r="Q2418" s="2">
        <f>IF(DatosLimpios[[#This Row],[Number of Affected Users]]="six hundred",600,VALUE(DatosLimpios[[#This Row],[Number of Affected Users]]))</f>
        <v>829742</v>
      </c>
      <c r="R2418" s="11">
        <f>DatosLimpios[[#This Row],[Perdida economica UNK]] /DatosLimpios[[#This Row],[Nº de Usuarios Afectados]]</f>
        <v>4.4146252690595391</v>
      </c>
      <c r="S2418" s="11" t="str">
        <f>IF(DatosLimpios[[#This Row],[Perdida $ por Usuario]]&gt;100, "Grave",IF(DatosLimpios[[#This Row],[Perdida $ por Usuario]]&gt;40, "Moderada","Leve"))</f>
        <v>Leve</v>
      </c>
      <c r="T2418" s="1" t="str">
        <f t="shared" si="37"/>
        <v>Insider</v>
      </c>
      <c r="U2418" s="3" t="s">
        <v>15</v>
      </c>
      <c r="V2418" s="3" t="s">
        <v>49</v>
      </c>
      <c r="W2418" s="2">
        <v>57</v>
      </c>
      <c r="X2418" s="2" t="str">
        <f>IF(DatosLimpios[[#This Row],[Incident Resolution Time (in Hours)]]&gt;50,"Tardia",IF(DatosLimpios[[#This Row],[Incident Resolution Time (in Hours)]]&gt;20,"Media","Rapida" ))</f>
        <v>Tardia</v>
      </c>
    </row>
    <row r="2419" spans="1:24" x14ac:dyDescent="0.25">
      <c r="A2419" s="2">
        <v>2435</v>
      </c>
      <c r="B2419" s="3" t="s">
        <v>87</v>
      </c>
      <c r="C24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419" s="1" t="str">
        <f>IFERROR(VLOOKUP(DatosLimpios[[#This Row],[Paises]], TablaRegiones[],2,FALSE), "Otra")</f>
        <v>América</v>
      </c>
      <c r="E2419" s="2">
        <v>2021</v>
      </c>
      <c r="F2419" s="3" t="s">
        <v>39</v>
      </c>
      <c r="G2419" s="2">
        <f xml:space="preserve"> 2025 -DatosLimpios[[#This Row],[Year]]</f>
        <v>4</v>
      </c>
      <c r="H2419" s="1" t="str">
        <f>IF(TRIM(DatosLimpios[[#This Row],[Attack Type]])="","Unknown",PROPER(TRIM(LOWER(DatosLimpios[[#This Row],[Attack Type]]))))</f>
        <v>Ddos</v>
      </c>
      <c r="I2419" s="3" t="s">
        <v>27</v>
      </c>
      <c r="J241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19" s="11">
        <v>9981</v>
      </c>
      <c r="L2419" s="11">
        <f>IF(DatosLimpios[[#This Row],[Financial Loss (in Million $) ]]="",0,ABS(DatosLimpios[[#This Row],[Financial Loss (in Million $) ]]))*1000</f>
        <v>9981000</v>
      </c>
      <c r="M2419" s="11" t="str">
        <f>IF(DatosLimpios[[#This Row],[Perdida economica UNK]]&gt;4000000,"Alta", IF(DatosLimpios[[#This Row],[Perdida economica UNK]]&gt;100000,"Media", "Baja"))</f>
        <v>Alta</v>
      </c>
      <c r="N2419" s="18" t="s">
        <v>2467</v>
      </c>
      <c r="O2419" s="3" t="s">
        <v>36</v>
      </c>
      <c r="P2419" s="2">
        <f>IF(DatosLimpios[[#This Row],[Number of Affected Users]]="six hundred",600,VALUE(DatosLimpios[[#This Row],[Number of Affected Users]]))</f>
        <v>460842</v>
      </c>
      <c r="Q2419" s="2">
        <f>IF(DatosLimpios[[#This Row],[Number of Affected Users]]="six hundred",600,VALUE(DatosLimpios[[#This Row],[Number of Affected Users]]))</f>
        <v>460842</v>
      </c>
      <c r="R2419" s="11">
        <f>DatosLimpios[[#This Row],[Perdida economica UNK]] /DatosLimpios[[#This Row],[Nº de Usuarios Afectados]]</f>
        <v>21.658182196935176</v>
      </c>
      <c r="S2419" s="11" t="str">
        <f>IF(DatosLimpios[[#This Row],[Perdida $ por Usuario]]&gt;100, "Grave",IF(DatosLimpios[[#This Row],[Perdida $ por Usuario]]&gt;40, "Moderada","Leve"))</f>
        <v>Leve</v>
      </c>
      <c r="T2419" s="1" t="str">
        <f t="shared" si="37"/>
        <v>Unknown</v>
      </c>
      <c r="U2419" s="3" t="s">
        <v>25</v>
      </c>
      <c r="V2419" s="3" t="s">
        <v>31</v>
      </c>
      <c r="W2419" s="2">
        <v>59</v>
      </c>
      <c r="X2419" s="2" t="str">
        <f>IF(DatosLimpios[[#This Row],[Incident Resolution Time (in Hours)]]&gt;50,"Tardia",IF(DatosLimpios[[#This Row],[Incident Resolution Time (in Hours)]]&gt;20,"Media","Rapida" ))</f>
        <v>Tardia</v>
      </c>
    </row>
    <row r="2420" spans="1:24" x14ac:dyDescent="0.25">
      <c r="A2420" s="2">
        <v>2436</v>
      </c>
      <c r="B2420" s="3" t="s">
        <v>58</v>
      </c>
      <c r="C24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420" s="1" t="str">
        <f>IFERROR(VLOOKUP(DatosLimpios[[#This Row],[Paises]], TablaRegiones[],2,FALSE), "Otra")</f>
        <v>Oceanía</v>
      </c>
      <c r="E2420" s="2">
        <v>2022</v>
      </c>
      <c r="F2420" s="3" t="s">
        <v>63</v>
      </c>
      <c r="G2420" s="2">
        <f xml:space="preserve"> 2025 -DatosLimpios[[#This Row],[Year]]</f>
        <v>3</v>
      </c>
      <c r="H2420" s="1" t="str">
        <f>IF(TRIM(DatosLimpios[[#This Row],[Attack Type]])="","Unknown",PROPER(TRIM(LOWER(DatosLimpios[[#This Row],[Attack Type]]))))</f>
        <v>Malware</v>
      </c>
      <c r="I2420" s="3" t="s">
        <v>18</v>
      </c>
      <c r="J242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20" s="11">
        <v>4733</v>
      </c>
      <c r="L2420" s="11">
        <f>IF(DatosLimpios[[#This Row],[Financial Loss (in Million $) ]]="",0,ABS(DatosLimpios[[#This Row],[Financial Loss (in Million $) ]]))*1000</f>
        <v>4733000</v>
      </c>
      <c r="M2420" s="11" t="str">
        <f>IF(DatosLimpios[[#This Row],[Perdida economica UNK]]&gt;4000000,"Alta", IF(DatosLimpios[[#This Row],[Perdida economica UNK]]&gt;100000,"Media", "Baja"))</f>
        <v>Alta</v>
      </c>
      <c r="N2420" s="18" t="s">
        <v>2468</v>
      </c>
      <c r="O2420" s="3" t="s">
        <v>36</v>
      </c>
      <c r="P2420" s="2">
        <f>IF(DatosLimpios[[#This Row],[Number of Affected Users]]="six hundred",600,VALUE(DatosLimpios[[#This Row],[Number of Affected Users]]))</f>
        <v>839881</v>
      </c>
      <c r="Q2420" s="2">
        <f>IF(DatosLimpios[[#This Row],[Number of Affected Users]]="six hundred",600,VALUE(DatosLimpios[[#This Row],[Number of Affected Users]]))</f>
        <v>839881</v>
      </c>
      <c r="R2420" s="11">
        <f>DatosLimpios[[#This Row],[Perdida economica UNK]] /DatosLimpios[[#This Row],[Nº de Usuarios Afectados]]</f>
        <v>5.6353221468279431</v>
      </c>
      <c r="S2420" s="11" t="str">
        <f>IF(DatosLimpios[[#This Row],[Perdida $ por Usuario]]&gt;100, "Grave",IF(DatosLimpios[[#This Row],[Perdida $ por Usuario]]&gt;40, "Moderada","Leve"))</f>
        <v>Leve</v>
      </c>
      <c r="T2420" s="1" t="str">
        <f t="shared" si="37"/>
        <v>Unknown</v>
      </c>
      <c r="U2420" s="3" t="s">
        <v>52</v>
      </c>
      <c r="V2420" s="3" t="s">
        <v>49</v>
      </c>
      <c r="W2420" s="2">
        <v>51</v>
      </c>
      <c r="X2420" s="2" t="str">
        <f>IF(DatosLimpios[[#This Row],[Incident Resolution Time (in Hours)]]&gt;50,"Tardia",IF(DatosLimpios[[#This Row],[Incident Resolution Time (in Hours)]]&gt;20,"Media","Rapida" ))</f>
        <v>Tardia</v>
      </c>
    </row>
    <row r="2421" spans="1:24" x14ac:dyDescent="0.25">
      <c r="A2421" s="2">
        <v>2437</v>
      </c>
      <c r="B2421" s="3" t="s">
        <v>66</v>
      </c>
      <c r="C24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21" s="1" t="str">
        <f>IFERROR(VLOOKUP(DatosLimpios[[#This Row],[Paises]], TablaRegiones[],2,FALSE), "Otra")</f>
        <v>América</v>
      </c>
      <c r="E2421" s="2">
        <v>2017</v>
      </c>
      <c r="F2421" s="3" t="s">
        <v>39</v>
      </c>
      <c r="G2421" s="2">
        <f xml:space="preserve"> 2025 -DatosLimpios[[#This Row],[Year]]</f>
        <v>8</v>
      </c>
      <c r="H2421" s="1" t="str">
        <f>IF(TRIM(DatosLimpios[[#This Row],[Attack Type]])="","Unknown",PROPER(TRIM(LOWER(DatosLimpios[[#This Row],[Attack Type]]))))</f>
        <v>Ddos</v>
      </c>
      <c r="I2421" s="3" t="s">
        <v>23</v>
      </c>
      <c r="J242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21" s="11">
        <v>7248</v>
      </c>
      <c r="L2421" s="11">
        <f>IF(DatosLimpios[[#This Row],[Financial Loss (in Million $) ]]="",0,ABS(DatosLimpios[[#This Row],[Financial Loss (in Million $) ]]))*1000</f>
        <v>7248000</v>
      </c>
      <c r="M2421" s="11" t="str">
        <f>IF(DatosLimpios[[#This Row],[Perdida economica UNK]]&gt;4000000,"Alta", IF(DatosLimpios[[#This Row],[Perdida economica UNK]]&gt;100000,"Media", "Baja"))</f>
        <v>Alta</v>
      </c>
      <c r="N2421" s="18" t="s">
        <v>2469</v>
      </c>
      <c r="O2421" s="3" t="s">
        <v>36</v>
      </c>
      <c r="P2421" s="2">
        <f>IF(DatosLimpios[[#This Row],[Number of Affected Users]]="six hundred",600,VALUE(DatosLimpios[[#This Row],[Number of Affected Users]]))</f>
        <v>860625</v>
      </c>
      <c r="Q2421" s="2">
        <f>IF(DatosLimpios[[#This Row],[Number of Affected Users]]="six hundred",600,VALUE(DatosLimpios[[#This Row],[Number of Affected Users]]))</f>
        <v>860625</v>
      </c>
      <c r="R2421" s="11">
        <f>DatosLimpios[[#This Row],[Perdida economica UNK]] /DatosLimpios[[#This Row],[Nº de Usuarios Afectados]]</f>
        <v>8.4217864923747285</v>
      </c>
      <c r="S2421" s="11" t="str">
        <f>IF(DatosLimpios[[#This Row],[Perdida $ por Usuario]]&gt;100, "Grave",IF(DatosLimpios[[#This Row],[Perdida $ por Usuario]]&gt;40, "Moderada","Leve"))</f>
        <v>Leve</v>
      </c>
      <c r="T2421" s="1" t="str">
        <f t="shared" si="37"/>
        <v>Unknown</v>
      </c>
      <c r="U2421" s="3" t="s">
        <v>52</v>
      </c>
      <c r="V2421" s="3" t="s">
        <v>49</v>
      </c>
      <c r="W2421" s="2">
        <v>4</v>
      </c>
      <c r="X2421" s="2" t="str">
        <f>IF(DatosLimpios[[#This Row],[Incident Resolution Time (in Hours)]]&gt;50,"Tardia",IF(DatosLimpios[[#This Row],[Incident Resolution Time (in Hours)]]&gt;20,"Media","Rapida" ))</f>
        <v>Rapida</v>
      </c>
    </row>
    <row r="2422" spans="1:24" x14ac:dyDescent="0.25">
      <c r="A2422" s="2">
        <v>2438</v>
      </c>
      <c r="B2422" s="3" t="s">
        <v>26</v>
      </c>
      <c r="C24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422" s="1" t="str">
        <f>IFERROR(VLOOKUP(DatosLimpios[[#This Row],[Paises]], TablaRegiones[],2,FALSE), "Otra")</f>
        <v>Europa</v>
      </c>
      <c r="E2422" s="2">
        <v>2019</v>
      </c>
      <c r="F2422" s="3" t="s">
        <v>42</v>
      </c>
      <c r="G2422" s="2">
        <f xml:space="preserve"> 2025 -DatosLimpios[[#This Row],[Year]]</f>
        <v>6</v>
      </c>
      <c r="H2422" s="1" t="str">
        <f>IF(TRIM(DatosLimpios[[#This Row],[Attack Type]])="","Unknown",PROPER(TRIM(LOWER(DatosLimpios[[#This Row],[Attack Type]]))))</f>
        <v>Sql Injection</v>
      </c>
      <c r="I2422" s="3" t="s">
        <v>47</v>
      </c>
      <c r="J242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22" s="11">
        <v>6547</v>
      </c>
      <c r="L2422" s="11">
        <f>IF(DatosLimpios[[#This Row],[Financial Loss (in Million $) ]]="",0,ABS(DatosLimpios[[#This Row],[Financial Loss (in Million $) ]]))*1000</f>
        <v>6547000</v>
      </c>
      <c r="M2422" s="11" t="str">
        <f>IF(DatosLimpios[[#This Row],[Perdida economica UNK]]&gt;4000000,"Alta", IF(DatosLimpios[[#This Row],[Perdida economica UNK]]&gt;100000,"Media", "Baja"))</f>
        <v>Alta</v>
      </c>
      <c r="N2422" s="18" t="s">
        <v>2470</v>
      </c>
      <c r="O2422" s="3" t="s">
        <v>33</v>
      </c>
      <c r="P2422" s="2">
        <f>IF(DatosLimpios[[#This Row],[Number of Affected Users]]="six hundred",600,VALUE(DatosLimpios[[#This Row],[Number of Affected Users]]))</f>
        <v>263110</v>
      </c>
      <c r="Q2422" s="2">
        <f>IF(DatosLimpios[[#This Row],[Number of Affected Users]]="six hundred",600,VALUE(DatosLimpios[[#This Row],[Number of Affected Users]]))</f>
        <v>263110</v>
      </c>
      <c r="R2422" s="11">
        <f>DatosLimpios[[#This Row],[Perdida economica UNK]] /DatosLimpios[[#This Row],[Nº de Usuarios Afectados]]</f>
        <v>24.883128729428755</v>
      </c>
      <c r="S2422" s="11" t="str">
        <f>IF(DatosLimpios[[#This Row],[Perdida $ por Usuario]]&gt;100, "Grave",IF(DatosLimpios[[#This Row],[Perdida $ por Usuario]]&gt;40, "Moderada","Leve"))</f>
        <v>Leve</v>
      </c>
      <c r="T2422" s="1" t="str">
        <f t="shared" si="37"/>
        <v>Insider</v>
      </c>
      <c r="U2422" s="3" t="s">
        <v>34</v>
      </c>
      <c r="V2422" s="3" t="s">
        <v>49</v>
      </c>
      <c r="W2422" s="2">
        <v>6</v>
      </c>
      <c r="X2422" s="2" t="str">
        <f>IF(DatosLimpios[[#This Row],[Incident Resolution Time (in Hours)]]&gt;50,"Tardia",IF(DatosLimpios[[#This Row],[Incident Resolution Time (in Hours)]]&gt;20,"Media","Rapida" ))</f>
        <v>Rapida</v>
      </c>
    </row>
    <row r="2423" spans="1:24" x14ac:dyDescent="0.25">
      <c r="A2423" s="2">
        <v>2439</v>
      </c>
      <c r="B2423" s="3" t="s">
        <v>71</v>
      </c>
      <c r="C24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23" s="1" t="str">
        <f>IFERROR(VLOOKUP(DatosLimpios[[#This Row],[Paises]], TablaRegiones[],2,FALSE), "Otra")</f>
        <v>Asia</v>
      </c>
      <c r="E2423" s="2">
        <v>2020</v>
      </c>
      <c r="F2423" s="3" t="s">
        <v>22</v>
      </c>
      <c r="G2423" s="2">
        <f xml:space="preserve"> 2025 -DatosLimpios[[#This Row],[Year]]</f>
        <v>5</v>
      </c>
      <c r="H2423" s="1" t="str">
        <f>IF(TRIM(DatosLimpios[[#This Row],[Attack Type]])="","Unknown",PROPER(TRIM(LOWER(DatosLimpios[[#This Row],[Attack Type]]))))</f>
        <v>Man-In-The-Middle</v>
      </c>
      <c r="I2423" s="3" t="s">
        <v>23</v>
      </c>
      <c r="J242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23" s="11">
        <v>1361</v>
      </c>
      <c r="L2423" s="11">
        <f>IF(DatosLimpios[[#This Row],[Financial Loss (in Million $) ]]="",0,ABS(DatosLimpios[[#This Row],[Financial Loss (in Million $) ]]))*1000</f>
        <v>1361000</v>
      </c>
      <c r="M2423" s="11" t="str">
        <f>IF(DatosLimpios[[#This Row],[Perdida economica UNK]]&gt;4000000,"Alta", IF(DatosLimpios[[#This Row],[Perdida economica UNK]]&gt;100000,"Media", "Baja"))</f>
        <v>Media</v>
      </c>
      <c r="N2423" s="18" t="s">
        <v>2471</v>
      </c>
      <c r="O2423" s="3" t="s">
        <v>29</v>
      </c>
      <c r="P2423" s="2">
        <f>IF(DatosLimpios[[#This Row],[Number of Affected Users]]="six hundred",600,VALUE(DatosLimpios[[#This Row],[Number of Affected Users]]))</f>
        <v>506364</v>
      </c>
      <c r="Q2423" s="2">
        <f>IF(DatosLimpios[[#This Row],[Number of Affected Users]]="six hundred",600,VALUE(DatosLimpios[[#This Row],[Number of Affected Users]]))</f>
        <v>506364</v>
      </c>
      <c r="R2423" s="11">
        <f>DatosLimpios[[#This Row],[Perdida economica UNK]] /DatosLimpios[[#This Row],[Nº de Usuarios Afectados]]</f>
        <v>2.6877898112820025</v>
      </c>
      <c r="S2423" s="11" t="str">
        <f>IF(DatosLimpios[[#This Row],[Perdida $ por Usuario]]&gt;100, "Grave",IF(DatosLimpios[[#This Row],[Perdida $ por Usuario]]&gt;40, "Moderada","Leve"))</f>
        <v>Leve</v>
      </c>
      <c r="T2423" s="1" t="str">
        <f t="shared" ref="T2423:T2486" si="38">IF(O2423="","Unknown",O2423)</f>
        <v>Nation-state</v>
      </c>
      <c r="U2423" s="3" t="s">
        <v>34</v>
      </c>
      <c r="V2423" s="3" t="s">
        <v>49</v>
      </c>
      <c r="W2423" s="2">
        <v>66</v>
      </c>
      <c r="X2423" s="2" t="str">
        <f>IF(DatosLimpios[[#This Row],[Incident Resolution Time (in Hours)]]&gt;50,"Tardia",IF(DatosLimpios[[#This Row],[Incident Resolution Time (in Hours)]]&gt;20,"Media","Rapida" ))</f>
        <v>Tardia</v>
      </c>
    </row>
    <row r="2424" spans="1:24" x14ac:dyDescent="0.25">
      <c r="A2424" s="2">
        <v>2440</v>
      </c>
      <c r="B2424" s="3" t="s">
        <v>87</v>
      </c>
      <c r="C24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424" s="1" t="str">
        <f>IFERROR(VLOOKUP(DatosLimpios[[#This Row],[Paises]], TablaRegiones[],2,FALSE), "Otra")</f>
        <v>América</v>
      </c>
      <c r="E2424" s="2">
        <v>2021</v>
      </c>
      <c r="F2424" s="3" t="s">
        <v>50</v>
      </c>
      <c r="G2424" s="2">
        <f xml:space="preserve"> 2025 -DatosLimpios[[#This Row],[Year]]</f>
        <v>4</v>
      </c>
      <c r="H2424" s="1" t="str">
        <f>IF(TRIM(DatosLimpios[[#This Row],[Attack Type]])="","Unknown",PROPER(TRIM(LOWER(DatosLimpios[[#This Row],[Attack Type]]))))</f>
        <v>Phishing</v>
      </c>
      <c r="I2424" s="3" t="s">
        <v>12</v>
      </c>
      <c r="J242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24" s="11">
        <v>601</v>
      </c>
      <c r="L2424" s="11">
        <f>IF(DatosLimpios[[#This Row],[Financial Loss (in Million $) ]]="",0,ABS(DatosLimpios[[#This Row],[Financial Loss (in Million $) ]]))*1000</f>
        <v>601000</v>
      </c>
      <c r="M2424" s="11" t="str">
        <f>IF(DatosLimpios[[#This Row],[Perdida economica UNK]]&gt;4000000,"Alta", IF(DatosLimpios[[#This Row],[Perdida economica UNK]]&gt;100000,"Media", "Baja"))</f>
        <v>Media</v>
      </c>
      <c r="N2424" s="18" t="s">
        <v>2472</v>
      </c>
      <c r="O2424" s="3" t="s">
        <v>33</v>
      </c>
      <c r="P2424" s="2">
        <f>IF(DatosLimpios[[#This Row],[Number of Affected Users]]="six hundred",600,VALUE(DatosLimpios[[#This Row],[Number of Affected Users]]))</f>
        <v>176772</v>
      </c>
      <c r="Q2424" s="2">
        <f>IF(DatosLimpios[[#This Row],[Number of Affected Users]]="six hundred",600,VALUE(DatosLimpios[[#This Row],[Number of Affected Users]]))</f>
        <v>176772</v>
      </c>
      <c r="R2424" s="11">
        <f>DatosLimpios[[#This Row],[Perdida economica UNK]] /DatosLimpios[[#This Row],[Nº de Usuarios Afectados]]</f>
        <v>3.3998597062883262</v>
      </c>
      <c r="S2424" s="11" t="str">
        <f>IF(DatosLimpios[[#This Row],[Perdida $ por Usuario]]&gt;100, "Grave",IF(DatosLimpios[[#This Row],[Perdida $ por Usuario]]&gt;40, "Moderada","Leve"))</f>
        <v>Leve</v>
      </c>
      <c r="T2424" s="1" t="str">
        <f t="shared" si="38"/>
        <v>Insider</v>
      </c>
      <c r="U2424" s="3" t="s">
        <v>15</v>
      </c>
      <c r="V2424" s="3" t="s">
        <v>49</v>
      </c>
      <c r="W2424" s="2">
        <v>6</v>
      </c>
      <c r="X2424" s="2" t="str">
        <f>IF(DatosLimpios[[#This Row],[Incident Resolution Time (in Hours)]]&gt;50,"Tardia",IF(DatosLimpios[[#This Row],[Incident Resolution Time (in Hours)]]&gt;20,"Media","Rapida" ))</f>
        <v>Rapida</v>
      </c>
    </row>
    <row r="2425" spans="1:24" x14ac:dyDescent="0.25">
      <c r="A2425" s="2">
        <v>2441</v>
      </c>
      <c r="B2425" s="3" t="s">
        <v>66</v>
      </c>
      <c r="C24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25" s="1" t="str">
        <f>IFERROR(VLOOKUP(DatosLimpios[[#This Row],[Paises]], TablaRegiones[],2,FALSE), "Otra")</f>
        <v>América</v>
      </c>
      <c r="E2425" s="2">
        <v>2021</v>
      </c>
      <c r="F2425" s="3" t="s">
        <v>42</v>
      </c>
      <c r="G2425" s="2">
        <f xml:space="preserve"> 2025 -DatosLimpios[[#This Row],[Year]]</f>
        <v>4</v>
      </c>
      <c r="H2425" s="1" t="str">
        <f>IF(TRIM(DatosLimpios[[#This Row],[Attack Type]])="","Unknown",PROPER(TRIM(LOWER(DatosLimpios[[#This Row],[Attack Type]]))))</f>
        <v>Sql Injection</v>
      </c>
      <c r="I2425" s="3" t="s">
        <v>18</v>
      </c>
      <c r="J242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25" s="11">
        <v>132</v>
      </c>
      <c r="L2425" s="11">
        <f>IF(DatosLimpios[[#This Row],[Financial Loss (in Million $) ]]="",0,ABS(DatosLimpios[[#This Row],[Financial Loss (in Million $) ]]))*1000</f>
        <v>132000</v>
      </c>
      <c r="M2425" s="11" t="str">
        <f>IF(DatosLimpios[[#This Row],[Perdida economica UNK]]&gt;4000000,"Alta", IF(DatosLimpios[[#This Row],[Perdida economica UNK]]&gt;100000,"Media", "Baja"))</f>
        <v>Media</v>
      </c>
      <c r="N2425" s="18" t="s">
        <v>2473</v>
      </c>
      <c r="O2425" s="3" t="s">
        <v>29</v>
      </c>
      <c r="P2425" s="2">
        <f>IF(DatosLimpios[[#This Row],[Number of Affected Users]]="six hundred",600,VALUE(DatosLimpios[[#This Row],[Number of Affected Users]]))</f>
        <v>564277</v>
      </c>
      <c r="Q2425" s="2">
        <f>IF(DatosLimpios[[#This Row],[Number of Affected Users]]="six hundred",600,VALUE(DatosLimpios[[#This Row],[Number of Affected Users]]))</f>
        <v>564277</v>
      </c>
      <c r="R2425" s="11">
        <f>DatosLimpios[[#This Row],[Perdida economica UNK]] /DatosLimpios[[#This Row],[Nº de Usuarios Afectados]]</f>
        <v>0.2339276631866973</v>
      </c>
      <c r="S2425" s="11" t="str">
        <f>IF(DatosLimpios[[#This Row],[Perdida $ por Usuario]]&gt;100, "Grave",IF(DatosLimpios[[#This Row],[Perdida $ por Usuario]]&gt;40, "Moderada","Leve"))</f>
        <v>Leve</v>
      </c>
      <c r="T2425" s="1" t="str">
        <f t="shared" si="38"/>
        <v>Nation-state</v>
      </c>
      <c r="U2425" s="3" t="s">
        <v>25</v>
      </c>
      <c r="V2425" s="3" t="s">
        <v>49</v>
      </c>
      <c r="W2425" s="2">
        <v>1</v>
      </c>
      <c r="X2425" s="2" t="str">
        <f>IF(DatosLimpios[[#This Row],[Incident Resolution Time (in Hours)]]&gt;50,"Tardia",IF(DatosLimpios[[#This Row],[Incident Resolution Time (in Hours)]]&gt;20,"Media","Rapida" ))</f>
        <v>Rapida</v>
      </c>
    </row>
    <row r="2426" spans="1:24" x14ac:dyDescent="0.25">
      <c r="A2426" s="2">
        <v>2442</v>
      </c>
      <c r="B2426" s="3" t="s">
        <v>58</v>
      </c>
      <c r="C24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426" s="1" t="str">
        <f>IFERROR(VLOOKUP(DatosLimpios[[#This Row],[Paises]], TablaRegiones[],2,FALSE), "Otra")</f>
        <v>Oceanía</v>
      </c>
      <c r="E2426" s="2">
        <v>2017</v>
      </c>
      <c r="F2426" s="3" t="s">
        <v>22</v>
      </c>
      <c r="G2426" s="2">
        <f xml:space="preserve"> 2025 -DatosLimpios[[#This Row],[Year]]</f>
        <v>8</v>
      </c>
      <c r="H2426" s="1" t="str">
        <f>IF(TRIM(DatosLimpios[[#This Row],[Attack Type]])="","Unknown",PROPER(TRIM(LOWER(DatosLimpios[[#This Row],[Attack Type]]))))</f>
        <v>Man-In-The-Middle</v>
      </c>
      <c r="I2426" s="3" t="s">
        <v>18</v>
      </c>
      <c r="J242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26" s="11">
        <v>4797</v>
      </c>
      <c r="L2426" s="11">
        <f>IF(DatosLimpios[[#This Row],[Financial Loss (in Million $) ]]="",0,ABS(DatosLimpios[[#This Row],[Financial Loss (in Million $) ]]))*1000</f>
        <v>4797000</v>
      </c>
      <c r="M2426" s="11" t="str">
        <f>IF(DatosLimpios[[#This Row],[Perdida economica UNK]]&gt;4000000,"Alta", IF(DatosLimpios[[#This Row],[Perdida economica UNK]]&gt;100000,"Media", "Baja"))</f>
        <v>Alta</v>
      </c>
      <c r="N2426" s="18" t="s">
        <v>2474</v>
      </c>
      <c r="O2426" s="3" t="s">
        <v>33</v>
      </c>
      <c r="P2426" s="2">
        <f>IF(DatosLimpios[[#This Row],[Number of Affected Users]]="six hundred",600,VALUE(DatosLimpios[[#This Row],[Number of Affected Users]]))</f>
        <v>36780</v>
      </c>
      <c r="Q2426" s="2">
        <f>IF(DatosLimpios[[#This Row],[Number of Affected Users]]="six hundred",600,VALUE(DatosLimpios[[#This Row],[Number of Affected Users]]))</f>
        <v>36780</v>
      </c>
      <c r="R2426" s="11">
        <f>DatosLimpios[[#This Row],[Perdida economica UNK]] /DatosLimpios[[#This Row],[Nº de Usuarios Afectados]]</f>
        <v>130.4241435562806</v>
      </c>
      <c r="S2426" s="11" t="str">
        <f>IF(DatosLimpios[[#This Row],[Perdida $ por Usuario]]&gt;100, "Grave",IF(DatosLimpios[[#This Row],[Perdida $ por Usuario]]&gt;40, "Moderada","Leve"))</f>
        <v>Grave</v>
      </c>
      <c r="T2426" s="1" t="str">
        <f t="shared" si="38"/>
        <v>Insider</v>
      </c>
      <c r="U2426" s="3" t="s">
        <v>15</v>
      </c>
      <c r="V2426" s="3" t="s">
        <v>31</v>
      </c>
      <c r="W2426" s="2">
        <v>64</v>
      </c>
      <c r="X2426" s="2" t="str">
        <f>IF(DatosLimpios[[#This Row],[Incident Resolution Time (in Hours)]]&gt;50,"Tardia",IF(DatosLimpios[[#This Row],[Incident Resolution Time (in Hours)]]&gt;20,"Media","Rapida" ))</f>
        <v>Tardia</v>
      </c>
    </row>
    <row r="2427" spans="1:24" x14ac:dyDescent="0.25">
      <c r="A2427" s="2">
        <v>2443</v>
      </c>
      <c r="B2427" s="3" t="s">
        <v>32</v>
      </c>
      <c r="C24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427" s="1" t="str">
        <f>IFERROR(VLOOKUP(DatosLimpios[[#This Row],[Paises]], TablaRegiones[],2,FALSE), "Otra")</f>
        <v>Europa</v>
      </c>
      <c r="E2427" s="2">
        <v>2021</v>
      </c>
      <c r="F2427" s="3" t="s">
        <v>17</v>
      </c>
      <c r="G2427" s="2">
        <f xml:space="preserve"> 2025 -DatosLimpios[[#This Row],[Year]]</f>
        <v>4</v>
      </c>
      <c r="H2427" s="1" t="str">
        <f>IF(TRIM(DatosLimpios[[#This Row],[Attack Type]])="","Unknown",PROPER(TRIM(LOWER(DatosLimpios[[#This Row],[Attack Type]]))))</f>
        <v>Ransomware</v>
      </c>
      <c r="I2427" s="3" t="s">
        <v>18</v>
      </c>
      <c r="J242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27" s="11">
        <v>4682</v>
      </c>
      <c r="L2427" s="11">
        <f>IF(DatosLimpios[[#This Row],[Financial Loss (in Million $) ]]="",0,ABS(DatosLimpios[[#This Row],[Financial Loss (in Million $) ]]))*1000</f>
        <v>4682000</v>
      </c>
      <c r="M2427" s="11" t="str">
        <f>IF(DatosLimpios[[#This Row],[Perdida economica UNK]]&gt;4000000,"Alta", IF(DatosLimpios[[#This Row],[Perdida economica UNK]]&gt;100000,"Media", "Baja"))</f>
        <v>Alta</v>
      </c>
      <c r="N2427" s="18" t="s">
        <v>2475</v>
      </c>
      <c r="O2427" s="3" t="s">
        <v>29</v>
      </c>
      <c r="P2427" s="2">
        <f>IF(DatosLimpios[[#This Row],[Number of Affected Users]]="six hundred",600,VALUE(DatosLimpios[[#This Row],[Number of Affected Users]]))</f>
        <v>589744</v>
      </c>
      <c r="Q2427" s="2">
        <f>IF(DatosLimpios[[#This Row],[Number of Affected Users]]="six hundred",600,VALUE(DatosLimpios[[#This Row],[Number of Affected Users]]))</f>
        <v>589744</v>
      </c>
      <c r="R2427" s="11">
        <f>DatosLimpios[[#This Row],[Perdida economica UNK]] /DatosLimpios[[#This Row],[Nº de Usuarios Afectados]]</f>
        <v>7.9390379554518571</v>
      </c>
      <c r="S2427" s="11" t="str">
        <f>IF(DatosLimpios[[#This Row],[Perdida $ por Usuario]]&gt;100, "Grave",IF(DatosLimpios[[#This Row],[Perdida $ por Usuario]]&gt;40, "Moderada","Leve"))</f>
        <v>Leve</v>
      </c>
      <c r="T2427" s="1" t="str">
        <f t="shared" si="38"/>
        <v>Nation-state</v>
      </c>
      <c r="U2427" s="3" t="s">
        <v>25</v>
      </c>
      <c r="V2427" s="3" t="s">
        <v>16</v>
      </c>
      <c r="W2427" s="2">
        <v>32</v>
      </c>
      <c r="X2427" s="2" t="str">
        <f>IF(DatosLimpios[[#This Row],[Incident Resolution Time (in Hours)]]&gt;50,"Tardia",IF(DatosLimpios[[#This Row],[Incident Resolution Time (in Hours)]]&gt;20,"Media","Rapida" ))</f>
        <v>Media</v>
      </c>
    </row>
    <row r="2428" spans="1:24" x14ac:dyDescent="0.25">
      <c r="A2428" s="2">
        <v>2444</v>
      </c>
      <c r="B2428" s="3" t="s">
        <v>60</v>
      </c>
      <c r="C24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28" s="1" t="str">
        <f>IFERROR(VLOOKUP(DatosLimpios[[#This Row],[Paises]], TablaRegiones[],2,FALSE), "Otra")</f>
        <v>Asia</v>
      </c>
      <c r="E2428" s="2">
        <v>2018</v>
      </c>
      <c r="F2428" s="3" t="s">
        <v>63</v>
      </c>
      <c r="G2428" s="2">
        <f xml:space="preserve"> 2025 -DatosLimpios[[#This Row],[Year]]</f>
        <v>7</v>
      </c>
      <c r="H2428" s="1" t="str">
        <f>IF(TRIM(DatosLimpios[[#This Row],[Attack Type]])="","Unknown",PROPER(TRIM(LOWER(DatosLimpios[[#This Row],[Attack Type]]))))</f>
        <v>Malware</v>
      </c>
      <c r="I2428" s="3" t="s">
        <v>69</v>
      </c>
      <c r="J242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28" s="11">
        <v>5901</v>
      </c>
      <c r="L2428" s="11">
        <f>IF(DatosLimpios[[#This Row],[Financial Loss (in Million $) ]]="",0,ABS(DatosLimpios[[#This Row],[Financial Loss (in Million $) ]]))*1000</f>
        <v>5901000</v>
      </c>
      <c r="M2428" s="11" t="str">
        <f>IF(DatosLimpios[[#This Row],[Perdida economica UNK]]&gt;4000000,"Alta", IF(DatosLimpios[[#This Row],[Perdida economica UNK]]&gt;100000,"Media", "Baja"))</f>
        <v>Alta</v>
      </c>
      <c r="N2428" s="18" t="s">
        <v>2476</v>
      </c>
      <c r="O2428" s="3" t="s">
        <v>14</v>
      </c>
      <c r="P2428" s="2">
        <f>IF(DatosLimpios[[#This Row],[Number of Affected Users]]="six hundred",600,VALUE(DatosLimpios[[#This Row],[Number of Affected Users]]))</f>
        <v>309230</v>
      </c>
      <c r="Q2428" s="2">
        <f>IF(DatosLimpios[[#This Row],[Number of Affected Users]]="six hundred",600,VALUE(DatosLimpios[[#This Row],[Number of Affected Users]]))</f>
        <v>309230</v>
      </c>
      <c r="R2428" s="11">
        <f>DatosLimpios[[#This Row],[Perdida economica UNK]] /DatosLimpios[[#This Row],[Nº de Usuarios Afectados]]</f>
        <v>19.082883290754456</v>
      </c>
      <c r="S2428" s="11" t="str">
        <f>IF(DatosLimpios[[#This Row],[Perdida $ por Usuario]]&gt;100, "Grave",IF(DatosLimpios[[#This Row],[Perdida $ por Usuario]]&gt;40, "Moderada","Leve"))</f>
        <v>Leve</v>
      </c>
      <c r="T2428" s="1" t="str">
        <f t="shared" si="38"/>
        <v>Hacker Group</v>
      </c>
      <c r="U2428" s="3" t="s">
        <v>34</v>
      </c>
      <c r="V2428" s="3" t="s">
        <v>57</v>
      </c>
      <c r="W2428" s="2">
        <v>61</v>
      </c>
      <c r="X2428" s="2" t="str">
        <f>IF(DatosLimpios[[#This Row],[Incident Resolution Time (in Hours)]]&gt;50,"Tardia",IF(DatosLimpios[[#This Row],[Incident Resolution Time (in Hours)]]&gt;20,"Media","Rapida" ))</f>
        <v>Tardia</v>
      </c>
    </row>
    <row r="2429" spans="1:24" x14ac:dyDescent="0.25">
      <c r="A2429" s="2">
        <v>2445</v>
      </c>
      <c r="B2429" s="3" t="s">
        <v>10</v>
      </c>
      <c r="C24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429" s="1" t="str">
        <f>IFERROR(VLOOKUP(DatosLimpios[[#This Row],[Paises]], TablaRegiones[],2,FALSE), "Otra")</f>
        <v>Asia</v>
      </c>
      <c r="E2429" s="2">
        <v>2024</v>
      </c>
      <c r="F2429" s="3" t="s">
        <v>22</v>
      </c>
      <c r="G2429" s="2">
        <f xml:space="preserve"> 2025 -DatosLimpios[[#This Row],[Year]]</f>
        <v>1</v>
      </c>
      <c r="H2429" s="1" t="str">
        <f>IF(TRIM(DatosLimpios[[#This Row],[Attack Type]])="","Unknown",PROPER(TRIM(LOWER(DatosLimpios[[#This Row],[Attack Type]]))))</f>
        <v>Man-In-The-Middle</v>
      </c>
      <c r="I2429" s="3" t="s">
        <v>27</v>
      </c>
      <c r="J242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29" s="11">
        <v>5359</v>
      </c>
      <c r="L2429" s="11">
        <f>IF(DatosLimpios[[#This Row],[Financial Loss (in Million $) ]]="",0,ABS(DatosLimpios[[#This Row],[Financial Loss (in Million $) ]]))*1000</f>
        <v>5359000</v>
      </c>
      <c r="M2429" s="11" t="str">
        <f>IF(DatosLimpios[[#This Row],[Perdida economica UNK]]&gt;4000000,"Alta", IF(DatosLimpios[[#This Row],[Perdida economica UNK]]&gt;100000,"Media", "Baja"))</f>
        <v>Alta</v>
      </c>
      <c r="N2429" s="18" t="s">
        <v>2477</v>
      </c>
      <c r="O2429" s="3" t="s">
        <v>14</v>
      </c>
      <c r="P2429" s="2">
        <f>IF(DatosLimpios[[#This Row],[Number of Affected Users]]="six hundred",600,VALUE(DatosLimpios[[#This Row],[Number of Affected Users]]))</f>
        <v>4913</v>
      </c>
      <c r="Q2429" s="2">
        <f>IF(DatosLimpios[[#This Row],[Number of Affected Users]]="six hundred",600,VALUE(DatosLimpios[[#This Row],[Number of Affected Users]]))</f>
        <v>4913</v>
      </c>
      <c r="R2429" s="11">
        <f>DatosLimpios[[#This Row],[Perdida economica UNK]] /DatosLimpios[[#This Row],[Nº de Usuarios Afectados]]</f>
        <v>1090.7795644209241</v>
      </c>
      <c r="S2429" s="11" t="str">
        <f>IF(DatosLimpios[[#This Row],[Perdida $ por Usuario]]&gt;100, "Grave",IF(DatosLimpios[[#This Row],[Perdida $ por Usuario]]&gt;40, "Moderada","Leve"))</f>
        <v>Grave</v>
      </c>
      <c r="T2429" s="1" t="str">
        <f t="shared" si="38"/>
        <v>Hacker Group</v>
      </c>
      <c r="U2429" s="3" t="s">
        <v>25</v>
      </c>
      <c r="V2429" s="3" t="s">
        <v>31</v>
      </c>
      <c r="W2429" s="2">
        <v>61</v>
      </c>
      <c r="X2429" s="2" t="str">
        <f>IF(DatosLimpios[[#This Row],[Incident Resolution Time (in Hours)]]&gt;50,"Tardia",IF(DatosLimpios[[#This Row],[Incident Resolution Time (in Hours)]]&gt;20,"Media","Rapida" ))</f>
        <v>Tardia</v>
      </c>
    </row>
    <row r="2430" spans="1:24" x14ac:dyDescent="0.25">
      <c r="A2430" s="2">
        <v>2446</v>
      </c>
      <c r="B2430" s="3" t="s">
        <v>66</v>
      </c>
      <c r="C24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30" s="1" t="str">
        <f>IFERROR(VLOOKUP(DatosLimpios[[#This Row],[Paises]], TablaRegiones[],2,FALSE), "Otra")</f>
        <v>América</v>
      </c>
      <c r="E2430" s="2">
        <v>2020</v>
      </c>
      <c r="F2430" s="3" t="s">
        <v>42</v>
      </c>
      <c r="G2430" s="2">
        <f xml:space="preserve"> 2025 -DatosLimpios[[#This Row],[Year]]</f>
        <v>5</v>
      </c>
      <c r="H2430" s="1" t="str">
        <f>IF(TRIM(DatosLimpios[[#This Row],[Attack Type]])="","Unknown",PROPER(TRIM(LOWER(DatosLimpios[[#This Row],[Attack Type]]))))</f>
        <v>Sql Injection</v>
      </c>
      <c r="I2430" s="3" t="s">
        <v>12</v>
      </c>
      <c r="J243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30" s="11">
        <v>5041</v>
      </c>
      <c r="L2430" s="11">
        <f>IF(DatosLimpios[[#This Row],[Financial Loss (in Million $) ]]="",0,ABS(DatosLimpios[[#This Row],[Financial Loss (in Million $) ]]))*1000</f>
        <v>5041000</v>
      </c>
      <c r="M2430" s="11" t="str">
        <f>IF(DatosLimpios[[#This Row],[Perdida economica UNK]]&gt;4000000,"Alta", IF(DatosLimpios[[#This Row],[Perdida economica UNK]]&gt;100000,"Media", "Baja"))</f>
        <v>Alta</v>
      </c>
      <c r="N2430" s="18" t="s">
        <v>2478</v>
      </c>
      <c r="O2430" s="3" t="s">
        <v>33</v>
      </c>
      <c r="P2430" s="2">
        <f>IF(DatosLimpios[[#This Row],[Number of Affected Users]]="six hundred",600,VALUE(DatosLimpios[[#This Row],[Number of Affected Users]]))</f>
        <v>350295</v>
      </c>
      <c r="Q2430" s="2">
        <f>IF(DatosLimpios[[#This Row],[Number of Affected Users]]="six hundred",600,VALUE(DatosLimpios[[#This Row],[Number of Affected Users]]))</f>
        <v>350295</v>
      </c>
      <c r="R2430" s="11">
        <f>DatosLimpios[[#This Row],[Perdida economica UNK]] /DatosLimpios[[#This Row],[Nº de Usuarios Afectados]]</f>
        <v>14.390727815127249</v>
      </c>
      <c r="S2430" s="11" t="str">
        <f>IF(DatosLimpios[[#This Row],[Perdida $ por Usuario]]&gt;100, "Grave",IF(DatosLimpios[[#This Row],[Perdida $ por Usuario]]&gt;40, "Moderada","Leve"))</f>
        <v>Leve</v>
      </c>
      <c r="T2430" s="1" t="str">
        <f t="shared" si="38"/>
        <v>Insider</v>
      </c>
      <c r="U2430" s="3" t="s">
        <v>15</v>
      </c>
      <c r="V2430" s="3" t="s">
        <v>57</v>
      </c>
      <c r="W2430" s="2">
        <v>5</v>
      </c>
      <c r="X2430" s="2" t="str">
        <f>IF(DatosLimpios[[#This Row],[Incident Resolution Time (in Hours)]]&gt;50,"Tardia",IF(DatosLimpios[[#This Row],[Incident Resolution Time (in Hours)]]&gt;20,"Media","Rapida" ))</f>
        <v>Rapida</v>
      </c>
    </row>
    <row r="2431" spans="1:24" x14ac:dyDescent="0.25">
      <c r="A2431" s="2">
        <v>2447</v>
      </c>
      <c r="B2431" s="3" t="s">
        <v>87</v>
      </c>
      <c r="C24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431" s="1" t="str">
        <f>IFERROR(VLOOKUP(DatosLimpios[[#This Row],[Paises]], TablaRegiones[],2,FALSE), "Otra")</f>
        <v>América</v>
      </c>
      <c r="E2431" s="2">
        <v>2020</v>
      </c>
      <c r="F2431" s="3" t="s">
        <v>39</v>
      </c>
      <c r="G2431" s="2">
        <f xml:space="preserve"> 2025 -DatosLimpios[[#This Row],[Year]]</f>
        <v>5</v>
      </c>
      <c r="H2431" s="1" t="str">
        <f>IF(TRIM(DatosLimpios[[#This Row],[Attack Type]])="","Unknown",PROPER(TRIM(LOWER(DatosLimpios[[#This Row],[Attack Type]]))))</f>
        <v>Ddos</v>
      </c>
      <c r="I2431" s="3" t="s">
        <v>46</v>
      </c>
      <c r="J243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31" s="11">
        <v>602</v>
      </c>
      <c r="L2431" s="11">
        <f>IF(DatosLimpios[[#This Row],[Financial Loss (in Million $) ]]="",0,ABS(DatosLimpios[[#This Row],[Financial Loss (in Million $) ]]))*1000</f>
        <v>602000</v>
      </c>
      <c r="M2431" s="11" t="str">
        <f>IF(DatosLimpios[[#This Row],[Perdida economica UNK]]&gt;4000000,"Alta", IF(DatosLimpios[[#This Row],[Perdida economica UNK]]&gt;100000,"Media", "Baja"))</f>
        <v>Media</v>
      </c>
      <c r="N2431" s="18" t="s">
        <v>2479</v>
      </c>
      <c r="O2431" s="3" t="s">
        <v>29</v>
      </c>
      <c r="P2431" s="2">
        <f>IF(DatosLimpios[[#This Row],[Number of Affected Users]]="six hundred",600,VALUE(DatosLimpios[[#This Row],[Number of Affected Users]]))</f>
        <v>998937</v>
      </c>
      <c r="Q2431" s="2">
        <f>IF(DatosLimpios[[#This Row],[Number of Affected Users]]="six hundred",600,VALUE(DatosLimpios[[#This Row],[Number of Affected Users]]))</f>
        <v>998937</v>
      </c>
      <c r="R2431" s="11">
        <f>DatosLimpios[[#This Row],[Perdida economica UNK]] /DatosLimpios[[#This Row],[Nº de Usuarios Afectados]]</f>
        <v>0.60264060696520405</v>
      </c>
      <c r="S2431" s="11" t="str">
        <f>IF(DatosLimpios[[#This Row],[Perdida $ por Usuario]]&gt;100, "Grave",IF(DatosLimpios[[#This Row],[Perdida $ por Usuario]]&gt;40, "Moderada","Leve"))</f>
        <v>Leve</v>
      </c>
      <c r="T2431" s="1" t="str">
        <f t="shared" si="38"/>
        <v>Nation-state</v>
      </c>
      <c r="U2431" s="3" t="s">
        <v>52</v>
      </c>
      <c r="V2431" s="3" t="s">
        <v>37</v>
      </c>
      <c r="W2431" s="2">
        <v>19</v>
      </c>
      <c r="X2431" s="2" t="str">
        <f>IF(DatosLimpios[[#This Row],[Incident Resolution Time (in Hours)]]&gt;50,"Tardia",IF(DatosLimpios[[#This Row],[Incident Resolution Time (in Hours)]]&gt;20,"Media","Rapida" ))</f>
        <v>Rapida</v>
      </c>
    </row>
    <row r="2432" spans="1:24" x14ac:dyDescent="0.25">
      <c r="A2432" s="2">
        <v>2448</v>
      </c>
      <c r="B2432" s="3" t="s">
        <v>66</v>
      </c>
      <c r="C24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32" s="1" t="str">
        <f>IFERROR(VLOOKUP(DatosLimpios[[#This Row],[Paises]], TablaRegiones[],2,FALSE), "Otra")</f>
        <v>América</v>
      </c>
      <c r="E2432" s="2">
        <v>2018</v>
      </c>
      <c r="F2432" s="3" t="s">
        <v>63</v>
      </c>
      <c r="G2432" s="2">
        <f xml:space="preserve"> 2025 -DatosLimpios[[#This Row],[Year]]</f>
        <v>7</v>
      </c>
      <c r="H2432" s="1" t="str">
        <f>IF(TRIM(DatosLimpios[[#This Row],[Attack Type]])="","Unknown",PROPER(TRIM(LOWER(DatosLimpios[[#This Row],[Attack Type]]))))</f>
        <v>Malware</v>
      </c>
      <c r="I2432" s="3" t="s">
        <v>27</v>
      </c>
      <c r="J243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32" s="11">
        <v>9622</v>
      </c>
      <c r="L2432" s="11">
        <f>IF(DatosLimpios[[#This Row],[Financial Loss (in Million $) ]]="",0,ABS(DatosLimpios[[#This Row],[Financial Loss (in Million $) ]]))*1000</f>
        <v>9622000</v>
      </c>
      <c r="M2432" s="11" t="str">
        <f>IF(DatosLimpios[[#This Row],[Perdida economica UNK]]&gt;4000000,"Alta", IF(DatosLimpios[[#This Row],[Perdida economica UNK]]&gt;100000,"Media", "Baja"))</f>
        <v>Alta</v>
      </c>
      <c r="N2432" s="18" t="s">
        <v>2480</v>
      </c>
      <c r="O2432" s="3" t="s">
        <v>29</v>
      </c>
      <c r="P2432" s="2">
        <f>IF(DatosLimpios[[#This Row],[Number of Affected Users]]="six hundred",600,VALUE(DatosLimpios[[#This Row],[Number of Affected Users]]))</f>
        <v>445546</v>
      </c>
      <c r="Q2432" s="2">
        <f>IF(DatosLimpios[[#This Row],[Number of Affected Users]]="six hundred",600,VALUE(DatosLimpios[[#This Row],[Number of Affected Users]]))</f>
        <v>445546</v>
      </c>
      <c r="R2432" s="11">
        <f>DatosLimpios[[#This Row],[Perdida economica UNK]] /DatosLimpios[[#This Row],[Nº de Usuarios Afectados]]</f>
        <v>21.595974377505353</v>
      </c>
      <c r="S2432" s="11" t="str">
        <f>IF(DatosLimpios[[#This Row],[Perdida $ por Usuario]]&gt;100, "Grave",IF(DatosLimpios[[#This Row],[Perdida $ por Usuario]]&gt;40, "Moderada","Leve"))</f>
        <v>Leve</v>
      </c>
      <c r="T2432" s="1" t="str">
        <f t="shared" si="38"/>
        <v>Nation-state</v>
      </c>
      <c r="U2432" s="3" t="s">
        <v>25</v>
      </c>
      <c r="V2432" s="3" t="s">
        <v>49</v>
      </c>
      <c r="W2432" s="2">
        <v>45</v>
      </c>
      <c r="X2432" s="2" t="str">
        <f>IF(DatosLimpios[[#This Row],[Incident Resolution Time (in Hours)]]&gt;50,"Tardia",IF(DatosLimpios[[#This Row],[Incident Resolution Time (in Hours)]]&gt;20,"Media","Rapida" ))</f>
        <v>Media</v>
      </c>
    </row>
    <row r="2433" spans="1:24" x14ac:dyDescent="0.25">
      <c r="A2433" s="2">
        <v>2449</v>
      </c>
      <c r="B2433" s="3" t="s">
        <v>66</v>
      </c>
      <c r="C24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33" s="1" t="str">
        <f>IFERROR(VLOOKUP(DatosLimpios[[#This Row],[Paises]], TablaRegiones[],2,FALSE), "Otra")</f>
        <v>América</v>
      </c>
      <c r="E2433" s="2">
        <v>2023</v>
      </c>
      <c r="F2433" s="3" t="s">
        <v>42</v>
      </c>
      <c r="G2433" s="2">
        <f xml:space="preserve"> 2025 -DatosLimpios[[#This Row],[Year]]</f>
        <v>2</v>
      </c>
      <c r="H2433" s="1" t="str">
        <f>IF(TRIM(DatosLimpios[[#This Row],[Attack Type]])="","Unknown",PROPER(TRIM(LOWER(DatosLimpios[[#This Row],[Attack Type]]))))</f>
        <v>Sql Injection</v>
      </c>
      <c r="I2433" s="3" t="s">
        <v>47</v>
      </c>
      <c r="J243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33" s="11">
        <v>733</v>
      </c>
      <c r="L2433" s="11">
        <f>IF(DatosLimpios[[#This Row],[Financial Loss (in Million $) ]]="",0,ABS(DatosLimpios[[#This Row],[Financial Loss (in Million $) ]]))*1000</f>
        <v>733000</v>
      </c>
      <c r="M2433" s="11" t="str">
        <f>IF(DatosLimpios[[#This Row],[Perdida economica UNK]]&gt;4000000,"Alta", IF(DatosLimpios[[#This Row],[Perdida economica UNK]]&gt;100000,"Media", "Baja"))</f>
        <v>Media</v>
      </c>
      <c r="N2433" s="18" t="s">
        <v>2481</v>
      </c>
      <c r="O2433" s="3" t="s">
        <v>33</v>
      </c>
      <c r="P2433" s="2">
        <f>IF(DatosLimpios[[#This Row],[Number of Affected Users]]="six hundred",600,VALUE(DatosLimpios[[#This Row],[Number of Affected Users]]))</f>
        <v>486146</v>
      </c>
      <c r="Q2433" s="2">
        <f>IF(DatosLimpios[[#This Row],[Number of Affected Users]]="six hundred",600,VALUE(DatosLimpios[[#This Row],[Number of Affected Users]]))</f>
        <v>486146</v>
      </c>
      <c r="R2433" s="11">
        <f>DatosLimpios[[#This Row],[Perdida economica UNK]] /DatosLimpios[[#This Row],[Nº de Usuarios Afectados]]</f>
        <v>1.5077774989406474</v>
      </c>
      <c r="S2433" s="11" t="str">
        <f>IF(DatosLimpios[[#This Row],[Perdida $ por Usuario]]&gt;100, "Grave",IF(DatosLimpios[[#This Row],[Perdida $ por Usuario]]&gt;40, "Moderada","Leve"))</f>
        <v>Leve</v>
      </c>
      <c r="T2433" s="1" t="str">
        <f t="shared" si="38"/>
        <v>Insider</v>
      </c>
      <c r="U2433" s="3" t="s">
        <v>52</v>
      </c>
      <c r="V2433" s="3" t="s">
        <v>49</v>
      </c>
      <c r="W2433" s="2">
        <v>12</v>
      </c>
      <c r="X2433" s="2" t="str">
        <f>IF(DatosLimpios[[#This Row],[Incident Resolution Time (in Hours)]]&gt;50,"Tardia",IF(DatosLimpios[[#This Row],[Incident Resolution Time (in Hours)]]&gt;20,"Media","Rapida" ))</f>
        <v>Rapida</v>
      </c>
    </row>
    <row r="2434" spans="1:24" x14ac:dyDescent="0.25">
      <c r="A2434" s="2">
        <v>2450</v>
      </c>
      <c r="B2434" s="3" t="s">
        <v>26</v>
      </c>
      <c r="C24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434" s="1" t="str">
        <f>IFERROR(VLOOKUP(DatosLimpios[[#This Row],[Paises]], TablaRegiones[],2,FALSE), "Otra")</f>
        <v>Europa</v>
      </c>
      <c r="E2434" s="2">
        <v>2016</v>
      </c>
      <c r="F2434" s="3" t="s">
        <v>50</v>
      </c>
      <c r="G2434" s="2">
        <f xml:space="preserve"> 2025 -DatosLimpios[[#This Row],[Year]]</f>
        <v>9</v>
      </c>
      <c r="H2434" s="1" t="str">
        <f>IF(TRIM(DatosLimpios[[#This Row],[Attack Type]])="","Unknown",PROPER(TRIM(LOWER(DatosLimpios[[#This Row],[Attack Type]]))))</f>
        <v>Phishing</v>
      </c>
      <c r="I2434" s="3" t="s">
        <v>12</v>
      </c>
      <c r="J243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34" s="11">
        <v>2949</v>
      </c>
      <c r="L2434" s="11">
        <f>IF(DatosLimpios[[#This Row],[Financial Loss (in Million $) ]]="",0,ABS(DatosLimpios[[#This Row],[Financial Loss (in Million $) ]]))*1000</f>
        <v>2949000</v>
      </c>
      <c r="M2434" s="11" t="str">
        <f>IF(DatosLimpios[[#This Row],[Perdida economica UNK]]&gt;4000000,"Alta", IF(DatosLimpios[[#This Row],[Perdida economica UNK]]&gt;100000,"Media", "Baja"))</f>
        <v>Media</v>
      </c>
      <c r="N2434" s="18" t="s">
        <v>2482</v>
      </c>
      <c r="O2434" s="3" t="s">
        <v>14</v>
      </c>
      <c r="P2434" s="2">
        <f>IF(DatosLimpios[[#This Row],[Number of Affected Users]]="six hundred",600,VALUE(DatosLimpios[[#This Row],[Number of Affected Users]]))</f>
        <v>466333</v>
      </c>
      <c r="Q2434" s="2">
        <f>IF(DatosLimpios[[#This Row],[Number of Affected Users]]="six hundred",600,VALUE(DatosLimpios[[#This Row],[Number of Affected Users]]))</f>
        <v>466333</v>
      </c>
      <c r="R2434" s="11">
        <f>DatosLimpios[[#This Row],[Perdida economica UNK]] /DatosLimpios[[#This Row],[Nº de Usuarios Afectados]]</f>
        <v>6.3238072364597828</v>
      </c>
      <c r="S2434" s="11" t="str">
        <f>IF(DatosLimpios[[#This Row],[Perdida $ por Usuario]]&gt;100, "Grave",IF(DatosLimpios[[#This Row],[Perdida $ por Usuario]]&gt;40, "Moderada","Leve"))</f>
        <v>Leve</v>
      </c>
      <c r="T2434" s="1" t="str">
        <f t="shared" si="38"/>
        <v>Hacker Group</v>
      </c>
      <c r="U2434" s="3" t="s">
        <v>52</v>
      </c>
      <c r="V2434" s="3" t="s">
        <v>49</v>
      </c>
      <c r="W2434" s="2">
        <v>51</v>
      </c>
      <c r="X2434" s="2" t="str">
        <f>IF(DatosLimpios[[#This Row],[Incident Resolution Time (in Hours)]]&gt;50,"Tardia",IF(DatosLimpios[[#This Row],[Incident Resolution Time (in Hours)]]&gt;20,"Media","Rapida" ))</f>
        <v>Tardia</v>
      </c>
    </row>
    <row r="2435" spans="1:24" x14ac:dyDescent="0.25">
      <c r="A2435" s="2">
        <v>2451</v>
      </c>
      <c r="B2435" s="3" t="s">
        <v>71</v>
      </c>
      <c r="C24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35" s="1" t="str">
        <f>IFERROR(VLOOKUP(DatosLimpios[[#This Row],[Paises]], TablaRegiones[],2,FALSE), "Otra")</f>
        <v>Asia</v>
      </c>
      <c r="E2435" s="2">
        <v>2019</v>
      </c>
      <c r="F2435" s="3" t="s">
        <v>50</v>
      </c>
      <c r="G2435" s="2">
        <f xml:space="preserve"> 2025 -DatosLimpios[[#This Row],[Year]]</f>
        <v>6</v>
      </c>
      <c r="H2435" s="1" t="str">
        <f>IF(TRIM(DatosLimpios[[#This Row],[Attack Type]])="","Unknown",PROPER(TRIM(LOWER(DatosLimpios[[#This Row],[Attack Type]]))))</f>
        <v>Phishing</v>
      </c>
      <c r="I2435" s="3" t="s">
        <v>69</v>
      </c>
      <c r="J243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35" s="11">
        <v>7335</v>
      </c>
      <c r="L2435" s="11">
        <f>IF(DatosLimpios[[#This Row],[Financial Loss (in Million $) ]]="",0,ABS(DatosLimpios[[#This Row],[Financial Loss (in Million $) ]]))*1000</f>
        <v>7335000</v>
      </c>
      <c r="M2435" s="11" t="str">
        <f>IF(DatosLimpios[[#This Row],[Perdida economica UNK]]&gt;4000000,"Alta", IF(DatosLimpios[[#This Row],[Perdida economica UNK]]&gt;100000,"Media", "Baja"))</f>
        <v>Alta</v>
      </c>
      <c r="N2435" s="18" t="s">
        <v>2483</v>
      </c>
      <c r="O2435" s="3" t="s">
        <v>29</v>
      </c>
      <c r="P2435" s="2">
        <f>IF(DatosLimpios[[#This Row],[Number of Affected Users]]="six hundred",600,VALUE(DatosLimpios[[#This Row],[Number of Affected Users]]))</f>
        <v>706019</v>
      </c>
      <c r="Q2435" s="2">
        <f>IF(DatosLimpios[[#This Row],[Number of Affected Users]]="six hundred",600,VALUE(DatosLimpios[[#This Row],[Number of Affected Users]]))</f>
        <v>706019</v>
      </c>
      <c r="R2435" s="11">
        <f>DatosLimpios[[#This Row],[Perdida economica UNK]] /DatosLimpios[[#This Row],[Nº de Usuarios Afectados]]</f>
        <v>10.389238816519102</v>
      </c>
      <c r="S2435" s="11" t="str">
        <f>IF(DatosLimpios[[#This Row],[Perdida $ por Usuario]]&gt;100, "Grave",IF(DatosLimpios[[#This Row],[Perdida $ por Usuario]]&gt;40, "Moderada","Leve"))</f>
        <v>Leve</v>
      </c>
      <c r="T2435" s="1" t="str">
        <f t="shared" si="38"/>
        <v>Nation-state</v>
      </c>
      <c r="U2435" s="3" t="s">
        <v>52</v>
      </c>
      <c r="V2435" s="3" t="s">
        <v>57</v>
      </c>
      <c r="W2435" s="2">
        <v>65</v>
      </c>
      <c r="X2435" s="2" t="str">
        <f>IF(DatosLimpios[[#This Row],[Incident Resolution Time (in Hours)]]&gt;50,"Tardia",IF(DatosLimpios[[#This Row],[Incident Resolution Time (in Hours)]]&gt;20,"Media","Rapida" ))</f>
        <v>Tardia</v>
      </c>
    </row>
    <row r="2436" spans="1:24" x14ac:dyDescent="0.25">
      <c r="A2436" s="2">
        <v>2452</v>
      </c>
      <c r="B2436" s="3" t="s">
        <v>26</v>
      </c>
      <c r="C24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436" s="1" t="str">
        <f>IFERROR(VLOOKUP(DatosLimpios[[#This Row],[Paises]], TablaRegiones[],2,FALSE), "Otra")</f>
        <v>Europa</v>
      </c>
      <c r="E2436" s="2">
        <v>2020</v>
      </c>
      <c r="F2436" s="3" t="s">
        <v>39</v>
      </c>
      <c r="G2436" s="2">
        <f xml:space="preserve"> 2025 -DatosLimpios[[#This Row],[Year]]</f>
        <v>5</v>
      </c>
      <c r="H2436" s="1" t="str">
        <f>IF(TRIM(DatosLimpios[[#This Row],[Attack Type]])="","Unknown",PROPER(TRIM(LOWER(DatosLimpios[[#This Row],[Attack Type]]))))</f>
        <v>Ddos</v>
      </c>
      <c r="I2436" s="3" t="s">
        <v>18</v>
      </c>
      <c r="J243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36" s="11">
        <v>7003</v>
      </c>
      <c r="L2436" s="11">
        <f>IF(DatosLimpios[[#This Row],[Financial Loss (in Million $) ]]="",0,ABS(DatosLimpios[[#This Row],[Financial Loss (in Million $) ]]))*1000</f>
        <v>7003000</v>
      </c>
      <c r="M2436" s="11" t="str">
        <f>IF(DatosLimpios[[#This Row],[Perdida economica UNK]]&gt;4000000,"Alta", IF(DatosLimpios[[#This Row],[Perdida economica UNK]]&gt;100000,"Media", "Baja"))</f>
        <v>Alta</v>
      </c>
      <c r="N2436" s="18" t="s">
        <v>2484</v>
      </c>
      <c r="O2436" s="3" t="s">
        <v>29</v>
      </c>
      <c r="P2436" s="2">
        <f>IF(DatosLimpios[[#This Row],[Number of Affected Users]]="six hundred",600,VALUE(DatosLimpios[[#This Row],[Number of Affected Users]]))</f>
        <v>971464</v>
      </c>
      <c r="Q2436" s="2">
        <f>IF(DatosLimpios[[#This Row],[Number of Affected Users]]="six hundred",600,VALUE(DatosLimpios[[#This Row],[Number of Affected Users]]))</f>
        <v>971464</v>
      </c>
      <c r="R2436" s="11">
        <f>DatosLimpios[[#This Row],[Perdida economica UNK]] /DatosLimpios[[#This Row],[Nº de Usuarios Afectados]]</f>
        <v>7.2087076824256995</v>
      </c>
      <c r="S2436" s="11" t="str">
        <f>IF(DatosLimpios[[#This Row],[Perdida $ por Usuario]]&gt;100, "Grave",IF(DatosLimpios[[#This Row],[Perdida $ por Usuario]]&gt;40, "Moderada","Leve"))</f>
        <v>Leve</v>
      </c>
      <c r="T2436" s="1" t="str">
        <f t="shared" si="38"/>
        <v>Nation-state</v>
      </c>
      <c r="U2436" s="3" t="s">
        <v>25</v>
      </c>
      <c r="V2436" s="3" t="s">
        <v>49</v>
      </c>
      <c r="W2436" s="2">
        <v>4</v>
      </c>
      <c r="X2436" s="2" t="str">
        <f>IF(DatosLimpios[[#This Row],[Incident Resolution Time (in Hours)]]&gt;50,"Tardia",IF(DatosLimpios[[#This Row],[Incident Resolution Time (in Hours)]]&gt;20,"Media","Rapida" ))</f>
        <v>Rapida</v>
      </c>
    </row>
    <row r="2437" spans="1:24" x14ac:dyDescent="0.25">
      <c r="A2437" s="2">
        <v>2453</v>
      </c>
      <c r="B2437" s="3" t="s">
        <v>45</v>
      </c>
      <c r="C24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37" s="1" t="str">
        <f>IFERROR(VLOOKUP(DatosLimpios[[#This Row],[Paises]], TablaRegiones[],2,FALSE), "Otra")</f>
        <v>Asia</v>
      </c>
      <c r="E2437" s="2">
        <v>2015</v>
      </c>
      <c r="F2437" s="3" t="s">
        <v>22</v>
      </c>
      <c r="G2437" s="2">
        <f xml:space="preserve"> 2025 -DatosLimpios[[#This Row],[Year]]</f>
        <v>10</v>
      </c>
      <c r="H2437" s="1" t="str">
        <f>IF(TRIM(DatosLimpios[[#This Row],[Attack Type]])="","Unknown",PROPER(TRIM(LOWER(DatosLimpios[[#This Row],[Attack Type]]))))</f>
        <v>Man-In-The-Middle</v>
      </c>
      <c r="I2437" s="3" t="s">
        <v>23</v>
      </c>
      <c r="J243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37" s="11">
        <v>7697</v>
      </c>
      <c r="L2437" s="11">
        <f>IF(DatosLimpios[[#This Row],[Financial Loss (in Million $) ]]="",0,ABS(DatosLimpios[[#This Row],[Financial Loss (in Million $) ]]))*1000</f>
        <v>7697000</v>
      </c>
      <c r="M2437" s="11" t="str">
        <f>IF(DatosLimpios[[#This Row],[Perdida economica UNK]]&gt;4000000,"Alta", IF(DatosLimpios[[#This Row],[Perdida economica UNK]]&gt;100000,"Media", "Baja"))</f>
        <v>Alta</v>
      </c>
      <c r="N2437" s="18" t="s">
        <v>2485</v>
      </c>
      <c r="O2437" s="3" t="s">
        <v>29</v>
      </c>
      <c r="P2437" s="2">
        <f>IF(DatosLimpios[[#This Row],[Number of Affected Users]]="six hundred",600,VALUE(DatosLimpios[[#This Row],[Number of Affected Users]]))</f>
        <v>224983</v>
      </c>
      <c r="Q2437" s="2">
        <f>IF(DatosLimpios[[#This Row],[Number of Affected Users]]="six hundred",600,VALUE(DatosLimpios[[#This Row],[Number of Affected Users]]))</f>
        <v>224983</v>
      </c>
      <c r="R2437" s="11">
        <f>DatosLimpios[[#This Row],[Perdida economica UNK]] /DatosLimpios[[#This Row],[Nº de Usuarios Afectados]]</f>
        <v>34.211473755794884</v>
      </c>
      <c r="S2437" s="11" t="str">
        <f>IF(DatosLimpios[[#This Row],[Perdida $ por Usuario]]&gt;100, "Grave",IF(DatosLimpios[[#This Row],[Perdida $ por Usuario]]&gt;40, "Moderada","Leve"))</f>
        <v>Leve</v>
      </c>
      <c r="T2437" s="1" t="str">
        <f t="shared" si="38"/>
        <v>Nation-state</v>
      </c>
      <c r="U2437" s="3" t="s">
        <v>25</v>
      </c>
      <c r="V2437" s="3" t="s">
        <v>31</v>
      </c>
      <c r="W2437" s="2">
        <v>42</v>
      </c>
      <c r="X2437" s="2" t="str">
        <f>IF(DatosLimpios[[#This Row],[Incident Resolution Time (in Hours)]]&gt;50,"Tardia",IF(DatosLimpios[[#This Row],[Incident Resolution Time (in Hours)]]&gt;20,"Media","Rapida" ))</f>
        <v>Media</v>
      </c>
    </row>
    <row r="2438" spans="1:24" x14ac:dyDescent="0.25">
      <c r="A2438" s="2">
        <v>2454</v>
      </c>
      <c r="B2438" s="3" t="s">
        <v>66</v>
      </c>
      <c r="C24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38" s="1" t="str">
        <f>IFERROR(VLOOKUP(DatosLimpios[[#This Row],[Paises]], TablaRegiones[],2,FALSE), "Otra")</f>
        <v>América</v>
      </c>
      <c r="E2438" s="2">
        <v>2019</v>
      </c>
      <c r="F2438" s="3" t="s">
        <v>17</v>
      </c>
      <c r="G2438" s="2">
        <f xml:space="preserve"> 2025 -DatosLimpios[[#This Row],[Year]]</f>
        <v>6</v>
      </c>
      <c r="H2438" s="1" t="str">
        <f>IF(TRIM(DatosLimpios[[#This Row],[Attack Type]])="","Unknown",PROPER(TRIM(LOWER(DatosLimpios[[#This Row],[Attack Type]]))))</f>
        <v>Ransomware</v>
      </c>
      <c r="I2438" s="3" t="s">
        <v>27</v>
      </c>
      <c r="J243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38" s="11">
        <v>8741</v>
      </c>
      <c r="L2438" s="11">
        <f>IF(DatosLimpios[[#This Row],[Financial Loss (in Million $) ]]="",0,ABS(DatosLimpios[[#This Row],[Financial Loss (in Million $) ]]))*1000</f>
        <v>8741000</v>
      </c>
      <c r="M2438" s="11" t="str">
        <f>IF(DatosLimpios[[#This Row],[Perdida economica UNK]]&gt;4000000,"Alta", IF(DatosLimpios[[#This Row],[Perdida economica UNK]]&gt;100000,"Media", "Baja"))</f>
        <v>Alta</v>
      </c>
      <c r="N2438" s="18" t="s">
        <v>2486</v>
      </c>
      <c r="O2438" s="3" t="s">
        <v>29</v>
      </c>
      <c r="P2438" s="2">
        <f>IF(DatosLimpios[[#This Row],[Number of Affected Users]]="six hundred",600,VALUE(DatosLimpios[[#This Row],[Number of Affected Users]]))</f>
        <v>919425</v>
      </c>
      <c r="Q2438" s="2">
        <f>IF(DatosLimpios[[#This Row],[Number of Affected Users]]="six hundred",600,VALUE(DatosLimpios[[#This Row],[Number of Affected Users]]))</f>
        <v>919425</v>
      </c>
      <c r="R2438" s="11">
        <f>DatosLimpios[[#This Row],[Perdida economica UNK]] /DatosLimpios[[#This Row],[Nº de Usuarios Afectados]]</f>
        <v>9.5070288495527091</v>
      </c>
      <c r="S2438" s="11" t="str">
        <f>IF(DatosLimpios[[#This Row],[Perdida $ por Usuario]]&gt;100, "Grave",IF(DatosLimpios[[#This Row],[Perdida $ por Usuario]]&gt;40, "Moderada","Leve"))</f>
        <v>Leve</v>
      </c>
      <c r="T2438" s="1" t="str">
        <f t="shared" si="38"/>
        <v>Nation-state</v>
      </c>
      <c r="U2438" s="3" t="s">
        <v>15</v>
      </c>
      <c r="V2438" s="3" t="s">
        <v>57</v>
      </c>
      <c r="W2438" s="2">
        <v>45</v>
      </c>
      <c r="X2438" s="2" t="str">
        <f>IF(DatosLimpios[[#This Row],[Incident Resolution Time (in Hours)]]&gt;50,"Tardia",IF(DatosLimpios[[#This Row],[Incident Resolution Time (in Hours)]]&gt;20,"Media","Rapida" ))</f>
        <v>Media</v>
      </c>
    </row>
    <row r="2439" spans="1:24" x14ac:dyDescent="0.25">
      <c r="A2439" s="2">
        <v>2455</v>
      </c>
      <c r="B2439" s="3" t="s">
        <v>60</v>
      </c>
      <c r="C24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39" s="1" t="str">
        <f>IFERROR(VLOOKUP(DatosLimpios[[#This Row],[Paises]], TablaRegiones[],2,FALSE), "Otra")</f>
        <v>Asia</v>
      </c>
      <c r="E2439" s="2">
        <v>2023</v>
      </c>
      <c r="F2439" s="3" t="s">
        <v>39</v>
      </c>
      <c r="G2439" s="2">
        <f xml:space="preserve"> 2025 -DatosLimpios[[#This Row],[Year]]</f>
        <v>2</v>
      </c>
      <c r="H2439" s="1" t="str">
        <f>IF(TRIM(DatosLimpios[[#This Row],[Attack Type]])="","Unknown",PROPER(TRIM(LOWER(DatosLimpios[[#This Row],[Attack Type]]))))</f>
        <v>Ddos</v>
      </c>
      <c r="I2439" s="3" t="s">
        <v>27</v>
      </c>
      <c r="J243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39" s="11">
        <v>5725</v>
      </c>
      <c r="L2439" s="11">
        <f>IF(DatosLimpios[[#This Row],[Financial Loss (in Million $) ]]="",0,ABS(DatosLimpios[[#This Row],[Financial Loss (in Million $) ]]))*1000</f>
        <v>5725000</v>
      </c>
      <c r="M2439" s="11" t="str">
        <f>IF(DatosLimpios[[#This Row],[Perdida economica UNK]]&gt;4000000,"Alta", IF(DatosLimpios[[#This Row],[Perdida economica UNK]]&gt;100000,"Media", "Baja"))</f>
        <v>Alta</v>
      </c>
      <c r="N2439" s="18" t="s">
        <v>2487</v>
      </c>
      <c r="O2439" s="3" t="s">
        <v>36</v>
      </c>
      <c r="P2439" s="2">
        <f>IF(DatosLimpios[[#This Row],[Number of Affected Users]]="six hundred",600,VALUE(DatosLimpios[[#This Row],[Number of Affected Users]]))</f>
        <v>115138</v>
      </c>
      <c r="Q2439" s="2">
        <f>IF(DatosLimpios[[#This Row],[Number of Affected Users]]="six hundred",600,VALUE(DatosLimpios[[#This Row],[Number of Affected Users]]))</f>
        <v>115138</v>
      </c>
      <c r="R2439" s="11">
        <f>DatosLimpios[[#This Row],[Perdida economica UNK]] /DatosLimpios[[#This Row],[Nº de Usuarios Afectados]]</f>
        <v>49.722941166252667</v>
      </c>
      <c r="S2439" s="11" t="str">
        <f>IF(DatosLimpios[[#This Row],[Perdida $ por Usuario]]&gt;100, "Grave",IF(DatosLimpios[[#This Row],[Perdida $ por Usuario]]&gt;40, "Moderada","Leve"))</f>
        <v>Moderada</v>
      </c>
      <c r="T2439" s="1" t="str">
        <f t="shared" si="38"/>
        <v>Unknown</v>
      </c>
      <c r="U2439" s="3" t="s">
        <v>15</v>
      </c>
      <c r="V2439" s="3" t="s">
        <v>57</v>
      </c>
      <c r="W2439" s="2">
        <v>42</v>
      </c>
      <c r="X2439" s="2" t="str">
        <f>IF(DatosLimpios[[#This Row],[Incident Resolution Time (in Hours)]]&gt;50,"Tardia",IF(DatosLimpios[[#This Row],[Incident Resolution Time (in Hours)]]&gt;20,"Media","Rapida" ))</f>
        <v>Media</v>
      </c>
    </row>
    <row r="2440" spans="1:24" x14ac:dyDescent="0.25">
      <c r="A2440" s="2">
        <v>2456</v>
      </c>
      <c r="B2440" s="3" t="s">
        <v>71</v>
      </c>
      <c r="C24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40" s="1" t="str">
        <f>IFERROR(VLOOKUP(DatosLimpios[[#This Row],[Paises]], TablaRegiones[],2,FALSE), "Otra")</f>
        <v>Asia</v>
      </c>
      <c r="E2440" s="2">
        <v>2020</v>
      </c>
      <c r="F2440" s="3" t="s">
        <v>50</v>
      </c>
      <c r="G2440" s="2">
        <f xml:space="preserve"> 2025 -DatosLimpios[[#This Row],[Year]]</f>
        <v>5</v>
      </c>
      <c r="H2440" s="1" t="str">
        <f>IF(TRIM(DatosLimpios[[#This Row],[Attack Type]])="","Unknown",PROPER(TRIM(LOWER(DatosLimpios[[#This Row],[Attack Type]]))))</f>
        <v>Phishing</v>
      </c>
      <c r="I2440" s="3" t="s">
        <v>23</v>
      </c>
      <c r="J244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40" s="11">
        <v>9957</v>
      </c>
      <c r="L2440" s="11">
        <f>IF(DatosLimpios[[#This Row],[Financial Loss (in Million $) ]]="",0,ABS(DatosLimpios[[#This Row],[Financial Loss (in Million $) ]]))*1000</f>
        <v>9957000</v>
      </c>
      <c r="M2440" s="11" t="str">
        <f>IF(DatosLimpios[[#This Row],[Perdida economica UNK]]&gt;4000000,"Alta", IF(DatosLimpios[[#This Row],[Perdida economica UNK]]&gt;100000,"Media", "Baja"))</f>
        <v>Alta</v>
      </c>
      <c r="N2440" s="18" t="s">
        <v>2488</v>
      </c>
      <c r="O2440" s="3" t="s">
        <v>29</v>
      </c>
      <c r="P2440" s="2">
        <f>IF(DatosLimpios[[#This Row],[Number of Affected Users]]="six hundred",600,VALUE(DatosLimpios[[#This Row],[Number of Affected Users]]))</f>
        <v>786468</v>
      </c>
      <c r="Q2440" s="2">
        <f>IF(DatosLimpios[[#This Row],[Number of Affected Users]]="six hundred",600,VALUE(DatosLimpios[[#This Row],[Number of Affected Users]]))</f>
        <v>786468</v>
      </c>
      <c r="R2440" s="11">
        <f>DatosLimpios[[#This Row],[Perdida economica UNK]] /DatosLimpios[[#This Row],[Nº de Usuarios Afectados]]</f>
        <v>12.660400677459222</v>
      </c>
      <c r="S2440" s="11" t="str">
        <f>IF(DatosLimpios[[#This Row],[Perdida $ por Usuario]]&gt;100, "Grave",IF(DatosLimpios[[#This Row],[Perdida $ por Usuario]]&gt;40, "Moderada","Leve"))</f>
        <v>Leve</v>
      </c>
      <c r="T2440" s="1" t="str">
        <f t="shared" si="38"/>
        <v>Nation-state</v>
      </c>
      <c r="U2440" s="3" t="s">
        <v>34</v>
      </c>
      <c r="V2440" s="3" t="s">
        <v>31</v>
      </c>
      <c r="W2440" s="2">
        <v>42</v>
      </c>
      <c r="X2440" s="2" t="str">
        <f>IF(DatosLimpios[[#This Row],[Incident Resolution Time (in Hours)]]&gt;50,"Tardia",IF(DatosLimpios[[#This Row],[Incident Resolution Time (in Hours)]]&gt;20,"Media","Rapida" ))</f>
        <v>Media</v>
      </c>
    </row>
    <row r="2441" spans="1:24" x14ac:dyDescent="0.25">
      <c r="A2441" s="2">
        <v>2457</v>
      </c>
      <c r="B2441" s="3" t="s">
        <v>45</v>
      </c>
      <c r="C24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41" s="1" t="str">
        <f>IFERROR(VLOOKUP(DatosLimpios[[#This Row],[Paises]], TablaRegiones[],2,FALSE), "Otra")</f>
        <v>Asia</v>
      </c>
      <c r="E2441" s="2">
        <v>2023</v>
      </c>
      <c r="F2441" s="3" t="s">
        <v>50</v>
      </c>
      <c r="G2441" s="2">
        <f xml:space="preserve"> 2025 -DatosLimpios[[#This Row],[Year]]</f>
        <v>2</v>
      </c>
      <c r="H2441" s="1" t="str">
        <f>IF(TRIM(DatosLimpios[[#This Row],[Attack Type]])="","Unknown",PROPER(TRIM(LOWER(DatosLimpios[[#This Row],[Attack Type]]))))</f>
        <v>Phishing</v>
      </c>
      <c r="I2441" s="3" t="s">
        <v>18</v>
      </c>
      <c r="J244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41" s="11">
        <v>511</v>
      </c>
      <c r="L2441" s="11">
        <f>IF(DatosLimpios[[#This Row],[Financial Loss (in Million $) ]]="",0,ABS(DatosLimpios[[#This Row],[Financial Loss (in Million $) ]]))*1000</f>
        <v>511000</v>
      </c>
      <c r="M2441" s="11" t="str">
        <f>IF(DatosLimpios[[#This Row],[Perdida economica UNK]]&gt;4000000,"Alta", IF(DatosLimpios[[#This Row],[Perdida economica UNK]]&gt;100000,"Media", "Baja"))</f>
        <v>Media</v>
      </c>
      <c r="N2441" s="18" t="s">
        <v>2489</v>
      </c>
      <c r="O2441" s="3" t="s">
        <v>14</v>
      </c>
      <c r="P2441" s="2">
        <f>IF(DatosLimpios[[#This Row],[Number of Affected Users]]="six hundred",600,VALUE(DatosLimpios[[#This Row],[Number of Affected Users]]))</f>
        <v>620560</v>
      </c>
      <c r="Q2441" s="2">
        <f>IF(DatosLimpios[[#This Row],[Number of Affected Users]]="six hundred",600,VALUE(DatosLimpios[[#This Row],[Number of Affected Users]]))</f>
        <v>620560</v>
      </c>
      <c r="R2441" s="11">
        <f>DatosLimpios[[#This Row],[Perdida economica UNK]] /DatosLimpios[[#This Row],[Nº de Usuarios Afectados]]</f>
        <v>0.82344978728890039</v>
      </c>
      <c r="S2441" s="11" t="str">
        <f>IF(DatosLimpios[[#This Row],[Perdida $ por Usuario]]&gt;100, "Grave",IF(DatosLimpios[[#This Row],[Perdida $ por Usuario]]&gt;40, "Moderada","Leve"))</f>
        <v>Leve</v>
      </c>
      <c r="T2441" s="1" t="str">
        <f t="shared" si="38"/>
        <v>Hacker Group</v>
      </c>
      <c r="U2441" s="3" t="s">
        <v>25</v>
      </c>
      <c r="V2441" s="3" t="s">
        <v>37</v>
      </c>
      <c r="W2441" s="2">
        <v>59</v>
      </c>
      <c r="X2441" s="2" t="str">
        <f>IF(DatosLimpios[[#This Row],[Incident Resolution Time (in Hours)]]&gt;50,"Tardia",IF(DatosLimpios[[#This Row],[Incident Resolution Time (in Hours)]]&gt;20,"Media","Rapida" ))</f>
        <v>Tardia</v>
      </c>
    </row>
    <row r="2442" spans="1:24" x14ac:dyDescent="0.25">
      <c r="A2442" s="2">
        <v>2458</v>
      </c>
      <c r="B2442" s="3" t="s">
        <v>87</v>
      </c>
      <c r="C24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442" s="1" t="str">
        <f>IFERROR(VLOOKUP(DatosLimpios[[#This Row],[Paises]], TablaRegiones[],2,FALSE), "Otra")</f>
        <v>América</v>
      </c>
      <c r="E2442" s="2">
        <v>2017</v>
      </c>
      <c r="F2442" s="3" t="s">
        <v>63</v>
      </c>
      <c r="G2442" s="2">
        <f xml:space="preserve"> 2025 -DatosLimpios[[#This Row],[Year]]</f>
        <v>8</v>
      </c>
      <c r="H2442" s="1" t="str">
        <f>IF(TRIM(DatosLimpios[[#This Row],[Attack Type]])="","Unknown",PROPER(TRIM(LOWER(DatosLimpios[[#This Row],[Attack Type]]))))</f>
        <v>Malware</v>
      </c>
      <c r="I2442" s="3" t="s">
        <v>69</v>
      </c>
      <c r="J244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42" s="11">
        <v>5674</v>
      </c>
      <c r="L2442" s="11">
        <f>IF(DatosLimpios[[#This Row],[Financial Loss (in Million $) ]]="",0,ABS(DatosLimpios[[#This Row],[Financial Loss (in Million $) ]]))*1000</f>
        <v>5674000</v>
      </c>
      <c r="M2442" s="11" t="str">
        <f>IF(DatosLimpios[[#This Row],[Perdida economica UNK]]&gt;4000000,"Alta", IF(DatosLimpios[[#This Row],[Perdida economica UNK]]&gt;100000,"Media", "Baja"))</f>
        <v>Alta</v>
      </c>
      <c r="N2442" s="18" t="s">
        <v>2490</v>
      </c>
      <c r="O2442" s="3" t="s">
        <v>33</v>
      </c>
      <c r="P2442" s="2">
        <f>IF(DatosLimpios[[#This Row],[Number of Affected Users]]="six hundred",600,VALUE(DatosLimpios[[#This Row],[Number of Affected Users]]))</f>
        <v>976007</v>
      </c>
      <c r="Q2442" s="2">
        <f>IF(DatosLimpios[[#This Row],[Number of Affected Users]]="six hundred",600,VALUE(DatosLimpios[[#This Row],[Number of Affected Users]]))</f>
        <v>976007</v>
      </c>
      <c r="R2442" s="11">
        <f>DatosLimpios[[#This Row],[Perdida economica UNK]] /DatosLimpios[[#This Row],[Nº de Usuarios Afectados]]</f>
        <v>5.8134828951021866</v>
      </c>
      <c r="S2442" s="11" t="str">
        <f>IF(DatosLimpios[[#This Row],[Perdida $ por Usuario]]&gt;100, "Grave",IF(DatosLimpios[[#This Row],[Perdida $ por Usuario]]&gt;40, "Moderada","Leve"))</f>
        <v>Leve</v>
      </c>
      <c r="T2442" s="1" t="str">
        <f t="shared" si="38"/>
        <v>Insider</v>
      </c>
      <c r="U2442" s="3" t="s">
        <v>34</v>
      </c>
      <c r="V2442" s="3" t="s">
        <v>57</v>
      </c>
      <c r="W2442" s="2">
        <v>59</v>
      </c>
      <c r="X2442" s="2" t="str">
        <f>IF(DatosLimpios[[#This Row],[Incident Resolution Time (in Hours)]]&gt;50,"Tardia",IF(DatosLimpios[[#This Row],[Incident Resolution Time (in Hours)]]&gt;20,"Media","Rapida" ))</f>
        <v>Tardia</v>
      </c>
    </row>
    <row r="2443" spans="1:24" x14ac:dyDescent="0.25">
      <c r="A2443" s="2">
        <v>2459</v>
      </c>
      <c r="B2443" s="3" t="s">
        <v>41</v>
      </c>
      <c r="C24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443" s="1" t="str">
        <f>IFERROR(VLOOKUP(DatosLimpios[[#This Row],[Paises]], TablaRegiones[],2,FALSE), "Otra")</f>
        <v>Europa</v>
      </c>
      <c r="E2443" s="2">
        <v>2016</v>
      </c>
      <c r="F2443" s="3" t="s">
        <v>39</v>
      </c>
      <c r="G2443" s="2">
        <f xml:space="preserve"> 2025 -DatosLimpios[[#This Row],[Year]]</f>
        <v>9</v>
      </c>
      <c r="H2443" s="1" t="str">
        <f>IF(TRIM(DatosLimpios[[#This Row],[Attack Type]])="","Unknown",PROPER(TRIM(LOWER(DatosLimpios[[#This Row],[Attack Type]]))))</f>
        <v>Ddos</v>
      </c>
      <c r="I2443" s="3" t="s">
        <v>12</v>
      </c>
      <c r="J244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43" s="11">
        <v>4658</v>
      </c>
      <c r="L2443" s="11">
        <f>IF(DatosLimpios[[#This Row],[Financial Loss (in Million $) ]]="",0,ABS(DatosLimpios[[#This Row],[Financial Loss (in Million $) ]]))*1000</f>
        <v>4658000</v>
      </c>
      <c r="M2443" s="11" t="str">
        <f>IF(DatosLimpios[[#This Row],[Perdida economica UNK]]&gt;4000000,"Alta", IF(DatosLimpios[[#This Row],[Perdida economica UNK]]&gt;100000,"Media", "Baja"))</f>
        <v>Alta</v>
      </c>
      <c r="N2443" s="18" t="s">
        <v>2491</v>
      </c>
      <c r="O2443" s="3" t="s">
        <v>14</v>
      </c>
      <c r="P2443" s="2">
        <f>IF(DatosLimpios[[#This Row],[Number of Affected Users]]="six hundred",600,VALUE(DatosLimpios[[#This Row],[Number of Affected Users]]))</f>
        <v>361163</v>
      </c>
      <c r="Q2443" s="2">
        <f>IF(DatosLimpios[[#This Row],[Number of Affected Users]]="six hundred",600,VALUE(DatosLimpios[[#This Row],[Number of Affected Users]]))</f>
        <v>361163</v>
      </c>
      <c r="R2443" s="11">
        <f>DatosLimpios[[#This Row],[Perdida economica UNK]] /DatosLimpios[[#This Row],[Nº de Usuarios Afectados]]</f>
        <v>12.897223691241905</v>
      </c>
      <c r="S2443" s="11" t="str">
        <f>IF(DatosLimpios[[#This Row],[Perdida $ por Usuario]]&gt;100, "Grave",IF(DatosLimpios[[#This Row],[Perdida $ por Usuario]]&gt;40, "Moderada","Leve"))</f>
        <v>Leve</v>
      </c>
      <c r="T2443" s="1" t="str">
        <f t="shared" si="38"/>
        <v>Hacker Group</v>
      </c>
      <c r="U2443" s="3" t="s">
        <v>52</v>
      </c>
      <c r="V2443" s="3" t="s">
        <v>49</v>
      </c>
      <c r="W2443" s="2">
        <v>38</v>
      </c>
      <c r="X2443" s="2" t="str">
        <f>IF(DatosLimpios[[#This Row],[Incident Resolution Time (in Hours)]]&gt;50,"Tardia",IF(DatosLimpios[[#This Row],[Incident Resolution Time (in Hours)]]&gt;20,"Media","Rapida" ))</f>
        <v>Media</v>
      </c>
    </row>
    <row r="2444" spans="1:24" x14ac:dyDescent="0.25">
      <c r="A2444" s="2">
        <v>2460</v>
      </c>
      <c r="B2444" s="3" t="s">
        <v>66</v>
      </c>
      <c r="C24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44" s="1" t="str">
        <f>IFERROR(VLOOKUP(DatosLimpios[[#This Row],[Paises]], TablaRegiones[],2,FALSE), "Otra")</f>
        <v>América</v>
      </c>
      <c r="E2444" s="2">
        <v>2017</v>
      </c>
      <c r="F2444" s="3" t="s">
        <v>17</v>
      </c>
      <c r="G2444" s="2">
        <f xml:space="preserve"> 2025 -DatosLimpios[[#This Row],[Year]]</f>
        <v>8</v>
      </c>
      <c r="H2444" s="1" t="str">
        <f>IF(TRIM(DatosLimpios[[#This Row],[Attack Type]])="","Unknown",PROPER(TRIM(LOWER(DatosLimpios[[#This Row],[Attack Type]]))))</f>
        <v>Ransomware</v>
      </c>
      <c r="I2444" s="3" t="s">
        <v>47</v>
      </c>
      <c r="J244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44" s="11">
        <v>5478</v>
      </c>
      <c r="L2444" s="11">
        <f>IF(DatosLimpios[[#This Row],[Financial Loss (in Million $) ]]="",0,ABS(DatosLimpios[[#This Row],[Financial Loss (in Million $) ]]))*1000</f>
        <v>5478000</v>
      </c>
      <c r="M2444" s="11" t="str">
        <f>IF(DatosLimpios[[#This Row],[Perdida economica UNK]]&gt;4000000,"Alta", IF(DatosLimpios[[#This Row],[Perdida economica UNK]]&gt;100000,"Media", "Baja"))</f>
        <v>Alta</v>
      </c>
      <c r="N2444" s="18" t="s">
        <v>2492</v>
      </c>
      <c r="O2444" s="3" t="s">
        <v>29</v>
      </c>
      <c r="P2444" s="2">
        <f>IF(DatosLimpios[[#This Row],[Number of Affected Users]]="six hundred",600,VALUE(DatosLimpios[[#This Row],[Number of Affected Users]]))</f>
        <v>469735</v>
      </c>
      <c r="Q2444" s="2">
        <f>IF(DatosLimpios[[#This Row],[Number of Affected Users]]="six hundred",600,VALUE(DatosLimpios[[#This Row],[Number of Affected Users]]))</f>
        <v>469735</v>
      </c>
      <c r="R2444" s="11">
        <f>DatosLimpios[[#This Row],[Perdida economica UNK]] /DatosLimpios[[#This Row],[Nº de Usuarios Afectados]]</f>
        <v>11.661894472415298</v>
      </c>
      <c r="S2444" s="11" t="str">
        <f>IF(DatosLimpios[[#This Row],[Perdida $ por Usuario]]&gt;100, "Grave",IF(DatosLimpios[[#This Row],[Perdida $ por Usuario]]&gt;40, "Moderada","Leve"))</f>
        <v>Leve</v>
      </c>
      <c r="T2444" s="1" t="str">
        <f t="shared" si="38"/>
        <v>Nation-state</v>
      </c>
      <c r="U2444" s="3" t="s">
        <v>52</v>
      </c>
      <c r="V2444" s="3" t="s">
        <v>57</v>
      </c>
      <c r="W2444" s="2">
        <v>57</v>
      </c>
      <c r="X2444" s="2" t="str">
        <f>IF(DatosLimpios[[#This Row],[Incident Resolution Time (in Hours)]]&gt;50,"Tardia",IF(DatosLimpios[[#This Row],[Incident Resolution Time (in Hours)]]&gt;20,"Media","Rapida" ))</f>
        <v>Tardia</v>
      </c>
    </row>
    <row r="2445" spans="1:24" x14ac:dyDescent="0.25">
      <c r="A2445" s="2">
        <v>2461</v>
      </c>
      <c r="B2445" s="3" t="s">
        <v>87</v>
      </c>
      <c r="C24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445" s="1" t="str">
        <f>IFERROR(VLOOKUP(DatosLimpios[[#This Row],[Paises]], TablaRegiones[],2,FALSE), "Otra")</f>
        <v>América</v>
      </c>
      <c r="E2445" s="2">
        <v>2015</v>
      </c>
      <c r="F2445" s="3" t="s">
        <v>22</v>
      </c>
      <c r="G2445" s="2">
        <f xml:space="preserve"> 2025 -DatosLimpios[[#This Row],[Year]]</f>
        <v>10</v>
      </c>
      <c r="H2445" s="1" t="str">
        <f>IF(TRIM(DatosLimpios[[#This Row],[Attack Type]])="","Unknown",PROPER(TRIM(LOWER(DatosLimpios[[#This Row],[Attack Type]]))))</f>
        <v>Man-In-The-Middle</v>
      </c>
      <c r="I2445" s="3" t="s">
        <v>23</v>
      </c>
      <c r="J244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45" s="11">
        <v>4627</v>
      </c>
      <c r="L2445" s="11">
        <f>IF(DatosLimpios[[#This Row],[Financial Loss (in Million $) ]]="",0,ABS(DatosLimpios[[#This Row],[Financial Loss (in Million $) ]]))*1000</f>
        <v>4627000</v>
      </c>
      <c r="M2445" s="11" t="str">
        <f>IF(DatosLimpios[[#This Row],[Perdida economica UNK]]&gt;4000000,"Alta", IF(DatosLimpios[[#This Row],[Perdida economica UNK]]&gt;100000,"Media", "Baja"))</f>
        <v>Alta</v>
      </c>
      <c r="N2445" s="18" t="s">
        <v>2493</v>
      </c>
      <c r="O2445" s="3" t="s">
        <v>36</v>
      </c>
      <c r="P2445" s="2">
        <f>IF(DatosLimpios[[#This Row],[Number of Affected Users]]="six hundred",600,VALUE(DatosLimpios[[#This Row],[Number of Affected Users]]))</f>
        <v>117231</v>
      </c>
      <c r="Q2445" s="2">
        <f>IF(DatosLimpios[[#This Row],[Number of Affected Users]]="six hundred",600,VALUE(DatosLimpios[[#This Row],[Number of Affected Users]]))</f>
        <v>117231</v>
      </c>
      <c r="R2445" s="11">
        <f>DatosLimpios[[#This Row],[Perdida economica UNK]] /DatosLimpios[[#This Row],[Nº de Usuarios Afectados]]</f>
        <v>39.469082409942764</v>
      </c>
      <c r="S2445" s="11" t="str">
        <f>IF(DatosLimpios[[#This Row],[Perdida $ por Usuario]]&gt;100, "Grave",IF(DatosLimpios[[#This Row],[Perdida $ por Usuario]]&gt;40, "Moderada","Leve"))</f>
        <v>Leve</v>
      </c>
      <c r="T2445" s="1" t="str">
        <f t="shared" si="38"/>
        <v>Unknown</v>
      </c>
      <c r="U2445" s="3" t="s">
        <v>15</v>
      </c>
      <c r="V2445" s="3" t="s">
        <v>31</v>
      </c>
      <c r="W2445" s="2">
        <v>28</v>
      </c>
      <c r="X2445" s="2" t="str">
        <f>IF(DatosLimpios[[#This Row],[Incident Resolution Time (in Hours)]]&gt;50,"Tardia",IF(DatosLimpios[[#This Row],[Incident Resolution Time (in Hours)]]&gt;20,"Media","Rapida" ))</f>
        <v>Media</v>
      </c>
    </row>
    <row r="2446" spans="1:24" x14ac:dyDescent="0.25">
      <c r="A2446" s="2">
        <v>2462</v>
      </c>
      <c r="B2446" s="3" t="s">
        <v>32</v>
      </c>
      <c r="C24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446" s="1" t="str">
        <f>IFERROR(VLOOKUP(DatosLimpios[[#This Row],[Paises]], TablaRegiones[],2,FALSE), "Otra")</f>
        <v>Europa</v>
      </c>
      <c r="E2446" s="2">
        <v>2018</v>
      </c>
      <c r="F2446" s="3" t="s">
        <v>17</v>
      </c>
      <c r="G2446" s="2">
        <f xml:space="preserve"> 2025 -DatosLimpios[[#This Row],[Year]]</f>
        <v>7</v>
      </c>
      <c r="H2446" s="1" t="str">
        <f>IF(TRIM(DatosLimpios[[#This Row],[Attack Type]])="","Unknown",PROPER(TRIM(LOWER(DatosLimpios[[#This Row],[Attack Type]]))))</f>
        <v>Ransomware</v>
      </c>
      <c r="I2446" s="3" t="s">
        <v>47</v>
      </c>
      <c r="J244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46" s="11">
        <v>1438</v>
      </c>
      <c r="L2446" s="11">
        <f>IF(DatosLimpios[[#This Row],[Financial Loss (in Million $) ]]="",0,ABS(DatosLimpios[[#This Row],[Financial Loss (in Million $) ]]))*1000</f>
        <v>1438000</v>
      </c>
      <c r="M2446" s="11" t="str">
        <f>IF(DatosLimpios[[#This Row],[Perdida economica UNK]]&gt;4000000,"Alta", IF(DatosLimpios[[#This Row],[Perdida economica UNK]]&gt;100000,"Media", "Baja"))</f>
        <v>Media</v>
      </c>
      <c r="N2446" s="18" t="s">
        <v>2494</v>
      </c>
      <c r="O2446" s="3" t="s">
        <v>36</v>
      </c>
      <c r="P2446" s="2">
        <f>IF(DatosLimpios[[#This Row],[Number of Affected Users]]="six hundred",600,VALUE(DatosLimpios[[#This Row],[Number of Affected Users]]))</f>
        <v>276925</v>
      </c>
      <c r="Q2446" s="2">
        <f>IF(DatosLimpios[[#This Row],[Number of Affected Users]]="six hundred",600,VALUE(DatosLimpios[[#This Row],[Number of Affected Users]]))</f>
        <v>276925</v>
      </c>
      <c r="R2446" s="11">
        <f>DatosLimpios[[#This Row],[Perdida economica UNK]] /DatosLimpios[[#This Row],[Nº de Usuarios Afectados]]</f>
        <v>5.1927417170714092</v>
      </c>
      <c r="S2446" s="11" t="str">
        <f>IF(DatosLimpios[[#This Row],[Perdida $ por Usuario]]&gt;100, "Grave",IF(DatosLimpios[[#This Row],[Perdida $ por Usuario]]&gt;40, "Moderada","Leve"))</f>
        <v>Leve</v>
      </c>
      <c r="T2446" s="1" t="str">
        <f t="shared" si="38"/>
        <v>Unknown</v>
      </c>
      <c r="U2446" s="3" t="s">
        <v>15</v>
      </c>
      <c r="V2446" s="3" t="s">
        <v>16</v>
      </c>
      <c r="W2446" s="2">
        <v>54</v>
      </c>
      <c r="X2446" s="2" t="str">
        <f>IF(DatosLimpios[[#This Row],[Incident Resolution Time (in Hours)]]&gt;50,"Tardia",IF(DatosLimpios[[#This Row],[Incident Resolution Time (in Hours)]]&gt;20,"Media","Rapida" ))</f>
        <v>Tardia</v>
      </c>
    </row>
    <row r="2447" spans="1:24" x14ac:dyDescent="0.25">
      <c r="A2447" s="2">
        <v>2463</v>
      </c>
      <c r="B2447" s="3" t="s">
        <v>58</v>
      </c>
      <c r="C24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447" s="1" t="str">
        <f>IFERROR(VLOOKUP(DatosLimpios[[#This Row],[Paises]], TablaRegiones[],2,FALSE), "Otra")</f>
        <v>Oceanía</v>
      </c>
      <c r="E2447" s="2">
        <v>2019</v>
      </c>
      <c r="F2447" s="3" t="s">
        <v>63</v>
      </c>
      <c r="G2447" s="2">
        <f xml:space="preserve"> 2025 -DatosLimpios[[#This Row],[Year]]</f>
        <v>6</v>
      </c>
      <c r="H2447" s="1" t="str">
        <f>IF(TRIM(DatosLimpios[[#This Row],[Attack Type]])="","Unknown",PROPER(TRIM(LOWER(DatosLimpios[[#This Row],[Attack Type]]))))</f>
        <v>Malware</v>
      </c>
      <c r="I2447" s="3" t="s">
        <v>27</v>
      </c>
      <c r="J244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47" s="11">
        <v>373</v>
      </c>
      <c r="L2447" s="11">
        <f>IF(DatosLimpios[[#This Row],[Financial Loss (in Million $) ]]="",0,ABS(DatosLimpios[[#This Row],[Financial Loss (in Million $) ]]))*1000</f>
        <v>373000</v>
      </c>
      <c r="M2447" s="11" t="str">
        <f>IF(DatosLimpios[[#This Row],[Perdida economica UNK]]&gt;4000000,"Alta", IF(DatosLimpios[[#This Row],[Perdida economica UNK]]&gt;100000,"Media", "Baja"))</f>
        <v>Media</v>
      </c>
      <c r="N2447" s="18" t="s">
        <v>2495</v>
      </c>
      <c r="O2447" s="3" t="s">
        <v>36</v>
      </c>
      <c r="P2447" s="2">
        <f>IF(DatosLimpios[[#This Row],[Number of Affected Users]]="six hundred",600,VALUE(DatosLimpios[[#This Row],[Number of Affected Users]]))</f>
        <v>208089</v>
      </c>
      <c r="Q2447" s="2">
        <f>IF(DatosLimpios[[#This Row],[Number of Affected Users]]="six hundred",600,VALUE(DatosLimpios[[#This Row],[Number of Affected Users]]))</f>
        <v>208089</v>
      </c>
      <c r="R2447" s="11">
        <f>DatosLimpios[[#This Row],[Perdida economica UNK]] /DatosLimpios[[#This Row],[Nº de Usuarios Afectados]]</f>
        <v>1.7925022466348532</v>
      </c>
      <c r="S2447" s="11" t="str">
        <f>IF(DatosLimpios[[#This Row],[Perdida $ por Usuario]]&gt;100, "Grave",IF(DatosLimpios[[#This Row],[Perdida $ por Usuario]]&gt;40, "Moderada","Leve"))</f>
        <v>Leve</v>
      </c>
      <c r="T2447" s="1" t="str">
        <f t="shared" si="38"/>
        <v>Unknown</v>
      </c>
      <c r="U2447" s="3" t="s">
        <v>52</v>
      </c>
      <c r="V2447" s="3" t="s">
        <v>37</v>
      </c>
      <c r="W2447" s="2">
        <v>33</v>
      </c>
      <c r="X2447" s="2" t="str">
        <f>IF(DatosLimpios[[#This Row],[Incident Resolution Time (in Hours)]]&gt;50,"Tardia",IF(DatosLimpios[[#This Row],[Incident Resolution Time (in Hours)]]&gt;20,"Media","Rapida" ))</f>
        <v>Media</v>
      </c>
    </row>
    <row r="2448" spans="1:24" x14ac:dyDescent="0.25">
      <c r="A2448" s="2">
        <v>2464</v>
      </c>
      <c r="B2448" s="3" t="s">
        <v>58</v>
      </c>
      <c r="C24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448" s="1" t="str">
        <f>IFERROR(VLOOKUP(DatosLimpios[[#This Row],[Paises]], TablaRegiones[],2,FALSE), "Otra")</f>
        <v>Oceanía</v>
      </c>
      <c r="E2448" s="2">
        <v>2016</v>
      </c>
      <c r="F2448" s="3" t="s">
        <v>50</v>
      </c>
      <c r="G2448" s="2">
        <f xml:space="preserve"> 2025 -DatosLimpios[[#This Row],[Year]]</f>
        <v>9</v>
      </c>
      <c r="H2448" s="1" t="str">
        <f>IF(TRIM(DatosLimpios[[#This Row],[Attack Type]])="","Unknown",PROPER(TRIM(LOWER(DatosLimpios[[#This Row],[Attack Type]]))))</f>
        <v>Phishing</v>
      </c>
      <c r="I2448" s="3" t="s">
        <v>27</v>
      </c>
      <c r="J244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48" s="11">
        <v>6381</v>
      </c>
      <c r="L2448" s="11">
        <f>IF(DatosLimpios[[#This Row],[Financial Loss (in Million $) ]]="",0,ABS(DatosLimpios[[#This Row],[Financial Loss (in Million $) ]]))*1000</f>
        <v>6381000</v>
      </c>
      <c r="M2448" s="11" t="str">
        <f>IF(DatosLimpios[[#This Row],[Perdida economica UNK]]&gt;4000000,"Alta", IF(DatosLimpios[[#This Row],[Perdida economica UNK]]&gt;100000,"Media", "Baja"))</f>
        <v>Alta</v>
      </c>
      <c r="N2448" s="18" t="s">
        <v>2496</v>
      </c>
      <c r="O2448" s="3" t="s">
        <v>14</v>
      </c>
      <c r="P2448" s="2">
        <f>IF(DatosLimpios[[#This Row],[Number of Affected Users]]="six hundred",600,VALUE(DatosLimpios[[#This Row],[Number of Affected Users]]))</f>
        <v>71720</v>
      </c>
      <c r="Q2448" s="2">
        <f>IF(DatosLimpios[[#This Row],[Number of Affected Users]]="six hundred",600,VALUE(DatosLimpios[[#This Row],[Number of Affected Users]]))</f>
        <v>71720</v>
      </c>
      <c r="R2448" s="11">
        <f>DatosLimpios[[#This Row],[Perdida economica UNK]] /DatosLimpios[[#This Row],[Nº de Usuarios Afectados]]</f>
        <v>88.970998326826546</v>
      </c>
      <c r="S2448" s="11" t="str">
        <f>IF(DatosLimpios[[#This Row],[Perdida $ por Usuario]]&gt;100, "Grave",IF(DatosLimpios[[#This Row],[Perdida $ por Usuario]]&gt;40, "Moderada","Leve"))</f>
        <v>Moderada</v>
      </c>
      <c r="T2448" s="1" t="str">
        <f t="shared" si="38"/>
        <v>Hacker Group</v>
      </c>
      <c r="U2448" s="3" t="s">
        <v>52</v>
      </c>
      <c r="V2448" s="3" t="s">
        <v>57</v>
      </c>
      <c r="W2448" s="2">
        <v>21</v>
      </c>
      <c r="X2448" s="2" t="str">
        <f>IF(DatosLimpios[[#This Row],[Incident Resolution Time (in Hours)]]&gt;50,"Tardia",IF(DatosLimpios[[#This Row],[Incident Resolution Time (in Hours)]]&gt;20,"Media","Rapida" ))</f>
        <v>Media</v>
      </c>
    </row>
    <row r="2449" spans="1:24" x14ac:dyDescent="0.25">
      <c r="A2449" s="2">
        <v>2465</v>
      </c>
      <c r="B2449" s="3" t="s">
        <v>60</v>
      </c>
      <c r="C24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49" s="1" t="str">
        <f>IFERROR(VLOOKUP(DatosLimpios[[#This Row],[Paises]], TablaRegiones[],2,FALSE), "Otra")</f>
        <v>Asia</v>
      </c>
      <c r="E2449" s="2">
        <v>2024</v>
      </c>
      <c r="F2449" s="3" t="s">
        <v>17</v>
      </c>
      <c r="G2449" s="2">
        <f xml:space="preserve"> 2025 -DatosLimpios[[#This Row],[Year]]</f>
        <v>1</v>
      </c>
      <c r="H2449" s="1" t="str">
        <f>IF(TRIM(DatosLimpios[[#This Row],[Attack Type]])="","Unknown",PROPER(TRIM(LOWER(DatosLimpios[[#This Row],[Attack Type]]))))</f>
        <v>Ransomware</v>
      </c>
      <c r="I2449" s="3" t="s">
        <v>27</v>
      </c>
      <c r="J244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49" s="11">
        <v>3562</v>
      </c>
      <c r="L2449" s="11">
        <f>IF(DatosLimpios[[#This Row],[Financial Loss (in Million $) ]]="",0,ABS(DatosLimpios[[#This Row],[Financial Loss (in Million $) ]]))*1000</f>
        <v>3562000</v>
      </c>
      <c r="M2449" s="11" t="str">
        <f>IF(DatosLimpios[[#This Row],[Perdida economica UNK]]&gt;4000000,"Alta", IF(DatosLimpios[[#This Row],[Perdida economica UNK]]&gt;100000,"Media", "Baja"))</f>
        <v>Media</v>
      </c>
      <c r="N2449" s="18" t="s">
        <v>2497</v>
      </c>
      <c r="O2449" s="3" t="s">
        <v>29</v>
      </c>
      <c r="P2449" s="2">
        <f>IF(DatosLimpios[[#This Row],[Number of Affected Users]]="six hundred",600,VALUE(DatosLimpios[[#This Row],[Number of Affected Users]]))</f>
        <v>236676</v>
      </c>
      <c r="Q2449" s="2">
        <f>IF(DatosLimpios[[#This Row],[Number of Affected Users]]="six hundred",600,VALUE(DatosLimpios[[#This Row],[Number of Affected Users]]))</f>
        <v>236676</v>
      </c>
      <c r="R2449" s="11">
        <f>DatosLimpios[[#This Row],[Perdida economica UNK]] /DatosLimpios[[#This Row],[Nº de Usuarios Afectados]]</f>
        <v>15.050110699859724</v>
      </c>
      <c r="S2449" s="11" t="str">
        <f>IF(DatosLimpios[[#This Row],[Perdida $ por Usuario]]&gt;100, "Grave",IF(DatosLimpios[[#This Row],[Perdida $ por Usuario]]&gt;40, "Moderada","Leve"))</f>
        <v>Leve</v>
      </c>
      <c r="T2449" s="1" t="str">
        <f t="shared" si="38"/>
        <v>Nation-state</v>
      </c>
      <c r="U2449" s="3" t="s">
        <v>34</v>
      </c>
      <c r="V2449" s="3" t="s">
        <v>31</v>
      </c>
      <c r="W2449" s="2">
        <v>67</v>
      </c>
      <c r="X2449" s="2" t="str">
        <f>IF(DatosLimpios[[#This Row],[Incident Resolution Time (in Hours)]]&gt;50,"Tardia",IF(DatosLimpios[[#This Row],[Incident Resolution Time (in Hours)]]&gt;20,"Media","Rapida" ))</f>
        <v>Tardia</v>
      </c>
    </row>
    <row r="2450" spans="1:24" x14ac:dyDescent="0.25">
      <c r="A2450" s="2">
        <v>2466</v>
      </c>
      <c r="B2450" s="3" t="s">
        <v>45</v>
      </c>
      <c r="C24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50" s="1" t="str">
        <f>IFERROR(VLOOKUP(DatosLimpios[[#This Row],[Paises]], TablaRegiones[],2,FALSE), "Otra")</f>
        <v>Asia</v>
      </c>
      <c r="E2450" s="2">
        <v>2024</v>
      </c>
      <c r="F2450" s="3" t="s">
        <v>22</v>
      </c>
      <c r="G2450" s="2">
        <f xml:space="preserve"> 2025 -DatosLimpios[[#This Row],[Year]]</f>
        <v>1</v>
      </c>
      <c r="H2450" s="1" t="str">
        <f>IF(TRIM(DatosLimpios[[#This Row],[Attack Type]])="","Unknown",PROPER(TRIM(LOWER(DatosLimpios[[#This Row],[Attack Type]]))))</f>
        <v>Man-In-The-Middle</v>
      </c>
      <c r="I2450" s="3" t="s">
        <v>27</v>
      </c>
      <c r="J245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50" s="11">
        <v>9346</v>
      </c>
      <c r="L2450" s="11">
        <f>IF(DatosLimpios[[#This Row],[Financial Loss (in Million $) ]]="",0,ABS(DatosLimpios[[#This Row],[Financial Loss (in Million $) ]]))*1000</f>
        <v>9346000</v>
      </c>
      <c r="M2450" s="11" t="str">
        <f>IF(DatosLimpios[[#This Row],[Perdida economica UNK]]&gt;4000000,"Alta", IF(DatosLimpios[[#This Row],[Perdida economica UNK]]&gt;100000,"Media", "Baja"))</f>
        <v>Alta</v>
      </c>
      <c r="N2450" s="18" t="s">
        <v>2498</v>
      </c>
      <c r="O2450" s="3" t="s">
        <v>29</v>
      </c>
      <c r="P2450" s="2">
        <f>IF(DatosLimpios[[#This Row],[Number of Affected Users]]="six hundred",600,VALUE(DatosLimpios[[#This Row],[Number of Affected Users]]))</f>
        <v>409281</v>
      </c>
      <c r="Q2450" s="2">
        <f>IF(DatosLimpios[[#This Row],[Number of Affected Users]]="six hundred",600,VALUE(DatosLimpios[[#This Row],[Number of Affected Users]]))</f>
        <v>409281</v>
      </c>
      <c r="R2450" s="11">
        <f>DatosLimpios[[#This Row],[Perdida economica UNK]] /DatosLimpios[[#This Row],[Nº de Usuarios Afectados]]</f>
        <v>22.835167036827997</v>
      </c>
      <c r="S2450" s="11" t="str">
        <f>IF(DatosLimpios[[#This Row],[Perdida $ por Usuario]]&gt;100, "Grave",IF(DatosLimpios[[#This Row],[Perdida $ por Usuario]]&gt;40, "Moderada","Leve"))</f>
        <v>Leve</v>
      </c>
      <c r="T2450" s="1" t="str">
        <f t="shared" si="38"/>
        <v>Nation-state</v>
      </c>
      <c r="U2450" s="3" t="s">
        <v>25</v>
      </c>
      <c r="V2450" s="3" t="s">
        <v>37</v>
      </c>
      <c r="W2450" s="2">
        <v>18</v>
      </c>
      <c r="X2450" s="2" t="str">
        <f>IF(DatosLimpios[[#This Row],[Incident Resolution Time (in Hours)]]&gt;50,"Tardia",IF(DatosLimpios[[#This Row],[Incident Resolution Time (in Hours)]]&gt;20,"Media","Rapida" ))</f>
        <v>Rapida</v>
      </c>
    </row>
    <row r="2451" spans="1:24" x14ac:dyDescent="0.25">
      <c r="A2451" s="2">
        <v>2467</v>
      </c>
      <c r="B2451" s="3" t="s">
        <v>71</v>
      </c>
      <c r="C24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51" s="1" t="str">
        <f>IFERROR(VLOOKUP(DatosLimpios[[#This Row],[Paises]], TablaRegiones[],2,FALSE), "Otra")</f>
        <v>Asia</v>
      </c>
      <c r="E2451" s="2">
        <v>2023</v>
      </c>
      <c r="F2451" s="3" t="s">
        <v>50</v>
      </c>
      <c r="G2451" s="2">
        <f xml:space="preserve"> 2025 -DatosLimpios[[#This Row],[Year]]</f>
        <v>2</v>
      </c>
      <c r="H2451" s="1" t="str">
        <f>IF(TRIM(DatosLimpios[[#This Row],[Attack Type]])="","Unknown",PROPER(TRIM(LOWER(DatosLimpios[[#This Row],[Attack Type]]))))</f>
        <v>Phishing</v>
      </c>
      <c r="I2451" s="3" t="s">
        <v>46</v>
      </c>
      <c r="J245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51" s="11">
        <v>8236</v>
      </c>
      <c r="L2451" s="11">
        <f>IF(DatosLimpios[[#This Row],[Financial Loss (in Million $) ]]="",0,ABS(DatosLimpios[[#This Row],[Financial Loss (in Million $) ]]))*1000</f>
        <v>8236000</v>
      </c>
      <c r="M2451" s="11" t="str">
        <f>IF(DatosLimpios[[#This Row],[Perdida economica UNK]]&gt;4000000,"Alta", IF(DatosLimpios[[#This Row],[Perdida economica UNK]]&gt;100000,"Media", "Baja"))</f>
        <v>Alta</v>
      </c>
      <c r="N2451" s="18" t="s">
        <v>2499</v>
      </c>
      <c r="O2451" s="3" t="s">
        <v>33</v>
      </c>
      <c r="P2451" s="2">
        <f>IF(DatosLimpios[[#This Row],[Number of Affected Users]]="six hundred",600,VALUE(DatosLimpios[[#This Row],[Number of Affected Users]]))</f>
        <v>612815</v>
      </c>
      <c r="Q2451" s="2">
        <f>IF(DatosLimpios[[#This Row],[Number of Affected Users]]="six hundred",600,VALUE(DatosLimpios[[#This Row],[Number of Affected Users]]))</f>
        <v>612815</v>
      </c>
      <c r="R2451" s="11">
        <f>DatosLimpios[[#This Row],[Perdida economica UNK]] /DatosLimpios[[#This Row],[Nº de Usuarios Afectados]]</f>
        <v>13.439618808286351</v>
      </c>
      <c r="S2451" s="11" t="str">
        <f>IF(DatosLimpios[[#This Row],[Perdida $ por Usuario]]&gt;100, "Grave",IF(DatosLimpios[[#This Row],[Perdida $ por Usuario]]&gt;40, "Moderada","Leve"))</f>
        <v>Leve</v>
      </c>
      <c r="T2451" s="1" t="str">
        <f t="shared" si="38"/>
        <v>Insider</v>
      </c>
      <c r="U2451" s="3" t="s">
        <v>52</v>
      </c>
      <c r="V2451" s="3" t="s">
        <v>37</v>
      </c>
      <c r="W2451" s="2">
        <v>12</v>
      </c>
      <c r="X2451" s="2" t="str">
        <f>IF(DatosLimpios[[#This Row],[Incident Resolution Time (in Hours)]]&gt;50,"Tardia",IF(DatosLimpios[[#This Row],[Incident Resolution Time (in Hours)]]&gt;20,"Media","Rapida" ))</f>
        <v>Rapida</v>
      </c>
    </row>
    <row r="2452" spans="1:24" x14ac:dyDescent="0.25">
      <c r="A2452" s="2">
        <v>2468</v>
      </c>
      <c r="B2452" s="3" t="s">
        <v>60</v>
      </c>
      <c r="C24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52" s="1" t="str">
        <f>IFERROR(VLOOKUP(DatosLimpios[[#This Row],[Paises]], TablaRegiones[],2,FALSE), "Otra")</f>
        <v>Asia</v>
      </c>
      <c r="E2452" s="2">
        <v>2018</v>
      </c>
      <c r="F2452" s="3" t="s">
        <v>42</v>
      </c>
      <c r="G2452" s="2">
        <f xml:space="preserve"> 2025 -DatosLimpios[[#This Row],[Year]]</f>
        <v>7</v>
      </c>
      <c r="H2452" s="1" t="str">
        <f>IF(TRIM(DatosLimpios[[#This Row],[Attack Type]])="","Unknown",PROPER(TRIM(LOWER(DatosLimpios[[#This Row],[Attack Type]]))))</f>
        <v>Sql Injection</v>
      </c>
      <c r="I2452" s="3" t="s">
        <v>27</v>
      </c>
      <c r="J245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52" s="11">
        <v>1132</v>
      </c>
      <c r="L2452" s="11">
        <f>IF(DatosLimpios[[#This Row],[Financial Loss (in Million $) ]]="",0,ABS(DatosLimpios[[#This Row],[Financial Loss (in Million $) ]]))*1000</f>
        <v>1132000</v>
      </c>
      <c r="M2452" s="11" t="str">
        <f>IF(DatosLimpios[[#This Row],[Perdida economica UNK]]&gt;4000000,"Alta", IF(DatosLimpios[[#This Row],[Perdida economica UNK]]&gt;100000,"Media", "Baja"))</f>
        <v>Media</v>
      </c>
      <c r="N2452" s="18" t="s">
        <v>2500</v>
      </c>
      <c r="O2452" s="3" t="s">
        <v>29</v>
      </c>
      <c r="P2452" s="2">
        <f>IF(DatosLimpios[[#This Row],[Number of Affected Users]]="six hundred",600,VALUE(DatosLimpios[[#This Row],[Number of Affected Users]]))</f>
        <v>153618</v>
      </c>
      <c r="Q2452" s="2">
        <f>IF(DatosLimpios[[#This Row],[Number of Affected Users]]="six hundred",600,VALUE(DatosLimpios[[#This Row],[Number of Affected Users]]))</f>
        <v>153618</v>
      </c>
      <c r="R2452" s="11">
        <f>DatosLimpios[[#This Row],[Perdida economica UNK]] /DatosLimpios[[#This Row],[Nº de Usuarios Afectados]]</f>
        <v>7.3689281204025567</v>
      </c>
      <c r="S2452" s="11" t="str">
        <f>IF(DatosLimpios[[#This Row],[Perdida $ por Usuario]]&gt;100, "Grave",IF(DatosLimpios[[#This Row],[Perdida $ por Usuario]]&gt;40, "Moderada","Leve"))</f>
        <v>Leve</v>
      </c>
      <c r="T2452" s="1" t="str">
        <f t="shared" si="38"/>
        <v>Nation-state</v>
      </c>
      <c r="U2452" s="3" t="s">
        <v>25</v>
      </c>
      <c r="V2452" s="3" t="s">
        <v>16</v>
      </c>
      <c r="W2452" s="2">
        <v>29</v>
      </c>
      <c r="X2452" s="2" t="str">
        <f>IF(DatosLimpios[[#This Row],[Incident Resolution Time (in Hours)]]&gt;50,"Tardia",IF(DatosLimpios[[#This Row],[Incident Resolution Time (in Hours)]]&gt;20,"Media","Rapida" ))</f>
        <v>Media</v>
      </c>
    </row>
    <row r="2453" spans="1:24" x14ac:dyDescent="0.25">
      <c r="A2453" s="2">
        <v>2469</v>
      </c>
      <c r="B2453" s="3" t="s">
        <v>45</v>
      </c>
      <c r="C24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53" s="1" t="str">
        <f>IFERROR(VLOOKUP(DatosLimpios[[#This Row],[Paises]], TablaRegiones[],2,FALSE), "Otra")</f>
        <v>Asia</v>
      </c>
      <c r="E2453" s="2">
        <v>2023</v>
      </c>
      <c r="F2453" s="3" t="s">
        <v>17</v>
      </c>
      <c r="G2453" s="2">
        <f xml:space="preserve"> 2025 -DatosLimpios[[#This Row],[Year]]</f>
        <v>2</v>
      </c>
      <c r="H2453" s="1" t="str">
        <f>IF(TRIM(DatosLimpios[[#This Row],[Attack Type]])="","Unknown",PROPER(TRIM(LOWER(DatosLimpios[[#This Row],[Attack Type]]))))</f>
        <v>Ransomware</v>
      </c>
      <c r="I2453" s="3" t="s">
        <v>46</v>
      </c>
      <c r="J245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53" s="11">
        <v>5715</v>
      </c>
      <c r="L2453" s="11">
        <f>IF(DatosLimpios[[#This Row],[Financial Loss (in Million $) ]]="",0,ABS(DatosLimpios[[#This Row],[Financial Loss (in Million $) ]]))*1000</f>
        <v>5715000</v>
      </c>
      <c r="M2453" s="11" t="str">
        <f>IF(DatosLimpios[[#This Row],[Perdida economica UNK]]&gt;4000000,"Alta", IF(DatosLimpios[[#This Row],[Perdida economica UNK]]&gt;100000,"Media", "Baja"))</f>
        <v>Alta</v>
      </c>
      <c r="N2453" s="18" t="s">
        <v>2501</v>
      </c>
      <c r="O2453" s="3" t="s">
        <v>29</v>
      </c>
      <c r="P2453" s="2">
        <f>IF(DatosLimpios[[#This Row],[Number of Affected Users]]="six hundred",600,VALUE(DatosLimpios[[#This Row],[Number of Affected Users]]))</f>
        <v>704230</v>
      </c>
      <c r="Q2453" s="2">
        <f>IF(DatosLimpios[[#This Row],[Number of Affected Users]]="six hundred",600,VALUE(DatosLimpios[[#This Row],[Number of Affected Users]]))</f>
        <v>704230</v>
      </c>
      <c r="R2453" s="11">
        <f>DatosLimpios[[#This Row],[Perdida economica UNK]] /DatosLimpios[[#This Row],[Nº de Usuarios Afectados]]</f>
        <v>8.1152464393735002</v>
      </c>
      <c r="S2453" s="11" t="str">
        <f>IF(DatosLimpios[[#This Row],[Perdida $ por Usuario]]&gt;100, "Grave",IF(DatosLimpios[[#This Row],[Perdida $ por Usuario]]&gt;40, "Moderada","Leve"))</f>
        <v>Leve</v>
      </c>
      <c r="T2453" s="1" t="str">
        <f t="shared" si="38"/>
        <v>Nation-state</v>
      </c>
      <c r="U2453" s="3" t="s">
        <v>52</v>
      </c>
      <c r="V2453" s="3" t="s">
        <v>16</v>
      </c>
      <c r="W2453" s="2">
        <v>71</v>
      </c>
      <c r="X2453" s="2" t="str">
        <f>IF(DatosLimpios[[#This Row],[Incident Resolution Time (in Hours)]]&gt;50,"Tardia",IF(DatosLimpios[[#This Row],[Incident Resolution Time (in Hours)]]&gt;20,"Media","Rapida" ))</f>
        <v>Tardia</v>
      </c>
    </row>
    <row r="2454" spans="1:24" x14ac:dyDescent="0.25">
      <c r="A2454" s="2">
        <v>2470</v>
      </c>
      <c r="B2454" s="3" t="s">
        <v>10</v>
      </c>
      <c r="C24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454" s="1" t="str">
        <f>IFERROR(VLOOKUP(DatosLimpios[[#This Row],[Paises]], TablaRegiones[],2,FALSE), "Otra")</f>
        <v>Asia</v>
      </c>
      <c r="E2454" s="2">
        <v>2019</v>
      </c>
      <c r="F2454" s="3" t="s">
        <v>63</v>
      </c>
      <c r="G2454" s="2">
        <f xml:space="preserve"> 2025 -DatosLimpios[[#This Row],[Year]]</f>
        <v>6</v>
      </c>
      <c r="H2454" s="1" t="str">
        <f>IF(TRIM(DatosLimpios[[#This Row],[Attack Type]])="","Unknown",PROPER(TRIM(LOWER(DatosLimpios[[#This Row],[Attack Type]]))))</f>
        <v>Malware</v>
      </c>
      <c r="I2454" s="3" t="s">
        <v>18</v>
      </c>
      <c r="J245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54" s="11">
        <v>7937</v>
      </c>
      <c r="L2454" s="11">
        <f>IF(DatosLimpios[[#This Row],[Financial Loss (in Million $) ]]="",0,ABS(DatosLimpios[[#This Row],[Financial Loss (in Million $) ]]))*1000</f>
        <v>7937000</v>
      </c>
      <c r="M2454" s="11" t="str">
        <f>IF(DatosLimpios[[#This Row],[Perdida economica UNK]]&gt;4000000,"Alta", IF(DatosLimpios[[#This Row],[Perdida economica UNK]]&gt;100000,"Media", "Baja"))</f>
        <v>Alta</v>
      </c>
      <c r="N2454" s="18" t="s">
        <v>2502</v>
      </c>
      <c r="O2454" s="3" t="s">
        <v>14</v>
      </c>
      <c r="P2454" s="2">
        <f>IF(DatosLimpios[[#This Row],[Number of Affected Users]]="six hundred",600,VALUE(DatosLimpios[[#This Row],[Number of Affected Users]]))</f>
        <v>863510</v>
      </c>
      <c r="Q2454" s="2">
        <f>IF(DatosLimpios[[#This Row],[Number of Affected Users]]="six hundred",600,VALUE(DatosLimpios[[#This Row],[Number of Affected Users]]))</f>
        <v>863510</v>
      </c>
      <c r="R2454" s="11">
        <f>DatosLimpios[[#This Row],[Perdida economica UNK]] /DatosLimpios[[#This Row],[Nº de Usuarios Afectados]]</f>
        <v>9.1915553960000462</v>
      </c>
      <c r="S2454" s="11" t="str">
        <f>IF(DatosLimpios[[#This Row],[Perdida $ por Usuario]]&gt;100, "Grave",IF(DatosLimpios[[#This Row],[Perdida $ por Usuario]]&gt;40, "Moderada","Leve"))</f>
        <v>Leve</v>
      </c>
      <c r="T2454" s="1" t="str">
        <f t="shared" si="38"/>
        <v>Hacker Group</v>
      </c>
      <c r="U2454" s="3" t="s">
        <v>25</v>
      </c>
      <c r="V2454" s="3" t="s">
        <v>16</v>
      </c>
      <c r="W2454" s="2">
        <v>2</v>
      </c>
      <c r="X2454" s="2" t="str">
        <f>IF(DatosLimpios[[#This Row],[Incident Resolution Time (in Hours)]]&gt;50,"Tardia",IF(DatosLimpios[[#This Row],[Incident Resolution Time (in Hours)]]&gt;20,"Media","Rapida" ))</f>
        <v>Rapida</v>
      </c>
    </row>
    <row r="2455" spans="1:24" x14ac:dyDescent="0.25">
      <c r="A2455" s="2">
        <v>2471</v>
      </c>
      <c r="B2455" s="3" t="s">
        <v>45</v>
      </c>
      <c r="C24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55" s="1" t="str">
        <f>IFERROR(VLOOKUP(DatosLimpios[[#This Row],[Paises]], TablaRegiones[],2,FALSE), "Otra")</f>
        <v>Asia</v>
      </c>
      <c r="E2455" s="2">
        <v>2024</v>
      </c>
      <c r="F2455" s="3" t="s">
        <v>39</v>
      </c>
      <c r="G2455" s="2">
        <f xml:space="preserve"> 2025 -DatosLimpios[[#This Row],[Year]]</f>
        <v>1</v>
      </c>
      <c r="H2455" s="1" t="str">
        <f>IF(TRIM(DatosLimpios[[#This Row],[Attack Type]])="","Unknown",PROPER(TRIM(LOWER(DatosLimpios[[#This Row],[Attack Type]]))))</f>
        <v>Ddos</v>
      </c>
      <c r="I2455" s="3" t="s">
        <v>47</v>
      </c>
      <c r="J245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55" s="11">
        <v>408</v>
      </c>
      <c r="L2455" s="11">
        <f>IF(DatosLimpios[[#This Row],[Financial Loss (in Million $) ]]="",0,ABS(DatosLimpios[[#This Row],[Financial Loss (in Million $) ]]))*1000</f>
        <v>408000</v>
      </c>
      <c r="M2455" s="11" t="str">
        <f>IF(DatosLimpios[[#This Row],[Perdida economica UNK]]&gt;4000000,"Alta", IF(DatosLimpios[[#This Row],[Perdida economica UNK]]&gt;100000,"Media", "Baja"))</f>
        <v>Media</v>
      </c>
      <c r="N2455" s="18" t="s">
        <v>2503</v>
      </c>
      <c r="O2455" s="3" t="s">
        <v>36</v>
      </c>
      <c r="P2455" s="2">
        <f>IF(DatosLimpios[[#This Row],[Number of Affected Users]]="six hundred",600,VALUE(DatosLimpios[[#This Row],[Number of Affected Users]]))</f>
        <v>488599</v>
      </c>
      <c r="Q2455" s="2">
        <f>IF(DatosLimpios[[#This Row],[Number of Affected Users]]="six hundred",600,VALUE(DatosLimpios[[#This Row],[Number of Affected Users]]))</f>
        <v>488599</v>
      </c>
      <c r="R2455" s="11">
        <f>DatosLimpios[[#This Row],[Perdida economica UNK]] /DatosLimpios[[#This Row],[Nº de Usuarios Afectados]]</f>
        <v>0.83504059566229161</v>
      </c>
      <c r="S2455" s="11" t="str">
        <f>IF(DatosLimpios[[#This Row],[Perdida $ por Usuario]]&gt;100, "Grave",IF(DatosLimpios[[#This Row],[Perdida $ por Usuario]]&gt;40, "Moderada","Leve"))</f>
        <v>Leve</v>
      </c>
      <c r="T2455" s="1" t="str">
        <f t="shared" si="38"/>
        <v>Unknown</v>
      </c>
      <c r="U2455" s="3" t="s">
        <v>34</v>
      </c>
      <c r="V2455" s="3" t="s">
        <v>57</v>
      </c>
      <c r="W2455" s="2">
        <v>11</v>
      </c>
      <c r="X2455" s="2" t="str">
        <f>IF(DatosLimpios[[#This Row],[Incident Resolution Time (in Hours)]]&gt;50,"Tardia",IF(DatosLimpios[[#This Row],[Incident Resolution Time (in Hours)]]&gt;20,"Media","Rapida" ))</f>
        <v>Rapida</v>
      </c>
    </row>
    <row r="2456" spans="1:24" x14ac:dyDescent="0.25">
      <c r="A2456" s="2">
        <v>2472</v>
      </c>
      <c r="B2456" s="3" t="s">
        <v>41</v>
      </c>
      <c r="C24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456" s="1" t="str">
        <f>IFERROR(VLOOKUP(DatosLimpios[[#This Row],[Paises]], TablaRegiones[],2,FALSE), "Otra")</f>
        <v>Europa</v>
      </c>
      <c r="E2456" s="2">
        <v>2022</v>
      </c>
      <c r="F2456" s="3" t="s">
        <v>17</v>
      </c>
      <c r="G2456" s="2">
        <f xml:space="preserve"> 2025 -DatosLimpios[[#This Row],[Year]]</f>
        <v>3</v>
      </c>
      <c r="H2456" s="1" t="str">
        <f>IF(TRIM(DatosLimpios[[#This Row],[Attack Type]])="","Unknown",PROPER(TRIM(LOWER(DatosLimpios[[#This Row],[Attack Type]]))))</f>
        <v>Ransomware</v>
      </c>
      <c r="I2456" s="3" t="s">
        <v>47</v>
      </c>
      <c r="J245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56" s="11">
        <v>8073</v>
      </c>
      <c r="L2456" s="11">
        <f>IF(DatosLimpios[[#This Row],[Financial Loss (in Million $) ]]="",0,ABS(DatosLimpios[[#This Row],[Financial Loss (in Million $) ]]))*1000</f>
        <v>8073000</v>
      </c>
      <c r="M2456" s="11" t="str">
        <f>IF(DatosLimpios[[#This Row],[Perdida economica UNK]]&gt;4000000,"Alta", IF(DatosLimpios[[#This Row],[Perdida economica UNK]]&gt;100000,"Media", "Baja"))</f>
        <v>Alta</v>
      </c>
      <c r="N2456" s="18" t="s">
        <v>2504</v>
      </c>
      <c r="O2456" s="3" t="s">
        <v>36</v>
      </c>
      <c r="P2456" s="2">
        <f>IF(DatosLimpios[[#This Row],[Number of Affected Users]]="six hundred",600,VALUE(DatosLimpios[[#This Row],[Number of Affected Users]]))</f>
        <v>964782</v>
      </c>
      <c r="Q2456" s="2">
        <f>IF(DatosLimpios[[#This Row],[Number of Affected Users]]="six hundred",600,VALUE(DatosLimpios[[#This Row],[Number of Affected Users]]))</f>
        <v>964782</v>
      </c>
      <c r="R2456" s="11">
        <f>DatosLimpios[[#This Row],[Perdida economica UNK]] /DatosLimpios[[#This Row],[Nº de Usuarios Afectados]]</f>
        <v>8.367693427116178</v>
      </c>
      <c r="S2456" s="11" t="str">
        <f>IF(DatosLimpios[[#This Row],[Perdida $ por Usuario]]&gt;100, "Grave",IF(DatosLimpios[[#This Row],[Perdida $ por Usuario]]&gt;40, "Moderada","Leve"))</f>
        <v>Leve</v>
      </c>
      <c r="T2456" s="1" t="str">
        <f t="shared" si="38"/>
        <v>Unknown</v>
      </c>
      <c r="U2456" s="3" t="s">
        <v>25</v>
      </c>
      <c r="V2456" s="3" t="s">
        <v>16</v>
      </c>
      <c r="W2456" s="2">
        <v>47</v>
      </c>
      <c r="X2456" s="2" t="str">
        <f>IF(DatosLimpios[[#This Row],[Incident Resolution Time (in Hours)]]&gt;50,"Tardia",IF(DatosLimpios[[#This Row],[Incident Resolution Time (in Hours)]]&gt;20,"Media","Rapida" ))</f>
        <v>Media</v>
      </c>
    </row>
    <row r="2457" spans="1:24" x14ac:dyDescent="0.25">
      <c r="A2457" s="2">
        <v>2473</v>
      </c>
      <c r="B2457" s="3" t="s">
        <v>32</v>
      </c>
      <c r="C24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457" s="1" t="str">
        <f>IFERROR(VLOOKUP(DatosLimpios[[#This Row],[Paises]], TablaRegiones[],2,FALSE), "Otra")</f>
        <v>Europa</v>
      </c>
      <c r="E2457" s="2">
        <v>2018</v>
      </c>
      <c r="F2457" s="3" t="s">
        <v>22</v>
      </c>
      <c r="G2457" s="2">
        <f xml:space="preserve"> 2025 -DatosLimpios[[#This Row],[Year]]</f>
        <v>7</v>
      </c>
      <c r="H2457" s="1" t="str">
        <f>IF(TRIM(DatosLimpios[[#This Row],[Attack Type]])="","Unknown",PROPER(TRIM(LOWER(DatosLimpios[[#This Row],[Attack Type]]))))</f>
        <v>Man-In-The-Middle</v>
      </c>
      <c r="I2457" s="3" t="s">
        <v>23</v>
      </c>
      <c r="J245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57" s="11">
        <v>4896</v>
      </c>
      <c r="L2457" s="11">
        <f>IF(DatosLimpios[[#This Row],[Financial Loss (in Million $) ]]="",0,ABS(DatosLimpios[[#This Row],[Financial Loss (in Million $) ]]))*1000</f>
        <v>4896000</v>
      </c>
      <c r="M2457" s="11" t="str">
        <f>IF(DatosLimpios[[#This Row],[Perdida economica UNK]]&gt;4000000,"Alta", IF(DatosLimpios[[#This Row],[Perdida economica UNK]]&gt;100000,"Media", "Baja"))</f>
        <v>Alta</v>
      </c>
      <c r="N2457" s="18" t="s">
        <v>2505</v>
      </c>
      <c r="O2457" s="3" t="s">
        <v>36</v>
      </c>
      <c r="P2457" s="2">
        <f>IF(DatosLimpios[[#This Row],[Number of Affected Users]]="six hundred",600,VALUE(DatosLimpios[[#This Row],[Number of Affected Users]]))</f>
        <v>323027</v>
      </c>
      <c r="Q2457" s="2">
        <f>IF(DatosLimpios[[#This Row],[Number of Affected Users]]="six hundred",600,VALUE(DatosLimpios[[#This Row],[Number of Affected Users]]))</f>
        <v>323027</v>
      </c>
      <c r="R2457" s="11">
        <f>DatosLimpios[[#This Row],[Perdida economica UNK]] /DatosLimpios[[#This Row],[Nº de Usuarios Afectados]]</f>
        <v>15.156627774148911</v>
      </c>
      <c r="S2457" s="11" t="str">
        <f>IF(DatosLimpios[[#This Row],[Perdida $ por Usuario]]&gt;100, "Grave",IF(DatosLimpios[[#This Row],[Perdida $ por Usuario]]&gt;40, "Moderada","Leve"))</f>
        <v>Leve</v>
      </c>
      <c r="T2457" s="1" t="str">
        <f t="shared" si="38"/>
        <v>Unknown</v>
      </c>
      <c r="U2457" s="3" t="s">
        <v>15</v>
      </c>
      <c r="V2457" s="3" t="s">
        <v>57</v>
      </c>
      <c r="W2457" s="2">
        <v>49</v>
      </c>
      <c r="X2457" s="2" t="str">
        <f>IF(DatosLimpios[[#This Row],[Incident Resolution Time (in Hours)]]&gt;50,"Tardia",IF(DatosLimpios[[#This Row],[Incident Resolution Time (in Hours)]]&gt;20,"Media","Rapida" ))</f>
        <v>Media</v>
      </c>
    </row>
    <row r="2458" spans="1:24" x14ac:dyDescent="0.25">
      <c r="A2458" s="2">
        <v>2474</v>
      </c>
      <c r="B2458" s="3" t="s">
        <v>10</v>
      </c>
      <c r="C24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458" s="1" t="str">
        <f>IFERROR(VLOOKUP(DatosLimpios[[#This Row],[Paises]], TablaRegiones[],2,FALSE), "Otra")</f>
        <v>Asia</v>
      </c>
      <c r="E2458" s="2">
        <v>2023</v>
      </c>
      <c r="F2458" s="3" t="s">
        <v>22</v>
      </c>
      <c r="G2458" s="2">
        <f xml:space="preserve"> 2025 -DatosLimpios[[#This Row],[Year]]</f>
        <v>2</v>
      </c>
      <c r="H2458" s="1" t="str">
        <f>IF(TRIM(DatosLimpios[[#This Row],[Attack Type]])="","Unknown",PROPER(TRIM(LOWER(DatosLimpios[[#This Row],[Attack Type]]))))</f>
        <v>Man-In-The-Middle</v>
      </c>
      <c r="I2458" s="3" t="s">
        <v>12</v>
      </c>
      <c r="J245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58" s="11">
        <v>1055</v>
      </c>
      <c r="L2458" s="11">
        <f>IF(DatosLimpios[[#This Row],[Financial Loss (in Million $) ]]="",0,ABS(DatosLimpios[[#This Row],[Financial Loss (in Million $) ]]))*1000</f>
        <v>1055000</v>
      </c>
      <c r="M2458" s="11" t="str">
        <f>IF(DatosLimpios[[#This Row],[Perdida economica UNK]]&gt;4000000,"Alta", IF(DatosLimpios[[#This Row],[Perdida economica UNK]]&gt;100000,"Media", "Baja"))</f>
        <v>Media</v>
      </c>
      <c r="N2458" s="18" t="s">
        <v>2506</v>
      </c>
      <c r="O2458" s="3" t="s">
        <v>36</v>
      </c>
      <c r="P2458" s="2">
        <f>IF(DatosLimpios[[#This Row],[Number of Affected Users]]="six hundred",600,VALUE(DatosLimpios[[#This Row],[Number of Affected Users]]))</f>
        <v>12970</v>
      </c>
      <c r="Q2458" s="2">
        <f>IF(DatosLimpios[[#This Row],[Number of Affected Users]]="six hundred",600,VALUE(DatosLimpios[[#This Row],[Number of Affected Users]]))</f>
        <v>12970</v>
      </c>
      <c r="R2458" s="11">
        <f>DatosLimpios[[#This Row],[Perdida economica UNK]] /DatosLimpios[[#This Row],[Nº de Usuarios Afectados]]</f>
        <v>81.341557440246717</v>
      </c>
      <c r="S2458" s="11" t="str">
        <f>IF(DatosLimpios[[#This Row],[Perdida $ por Usuario]]&gt;100, "Grave",IF(DatosLimpios[[#This Row],[Perdida $ por Usuario]]&gt;40, "Moderada","Leve"))</f>
        <v>Moderada</v>
      </c>
      <c r="T2458" s="1" t="str">
        <f t="shared" si="38"/>
        <v>Unknown</v>
      </c>
      <c r="U2458" s="3" t="s">
        <v>34</v>
      </c>
      <c r="V2458" s="3" t="s">
        <v>37</v>
      </c>
      <c r="W2458" s="2">
        <v>32</v>
      </c>
      <c r="X2458" s="2" t="str">
        <f>IF(DatosLimpios[[#This Row],[Incident Resolution Time (in Hours)]]&gt;50,"Tardia",IF(DatosLimpios[[#This Row],[Incident Resolution Time (in Hours)]]&gt;20,"Media","Rapida" ))</f>
        <v>Media</v>
      </c>
    </row>
    <row r="2459" spans="1:24" x14ac:dyDescent="0.25">
      <c r="A2459" s="2">
        <v>2475</v>
      </c>
      <c r="B2459" s="3" t="s">
        <v>45</v>
      </c>
      <c r="C24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59" s="1" t="str">
        <f>IFERROR(VLOOKUP(DatosLimpios[[#This Row],[Paises]], TablaRegiones[],2,FALSE), "Otra")</f>
        <v>Asia</v>
      </c>
      <c r="E2459" s="2">
        <v>2020</v>
      </c>
      <c r="F2459" s="3" t="s">
        <v>22</v>
      </c>
      <c r="G2459" s="2">
        <f xml:space="preserve"> 2025 -DatosLimpios[[#This Row],[Year]]</f>
        <v>5</v>
      </c>
      <c r="H2459" s="1" t="str">
        <f>IF(TRIM(DatosLimpios[[#This Row],[Attack Type]])="","Unknown",PROPER(TRIM(LOWER(DatosLimpios[[#This Row],[Attack Type]]))))</f>
        <v>Man-In-The-Middle</v>
      </c>
      <c r="I2459" s="3" t="s">
        <v>69</v>
      </c>
      <c r="J245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59" s="11">
        <v>5019</v>
      </c>
      <c r="L2459" s="11">
        <f>IF(DatosLimpios[[#This Row],[Financial Loss (in Million $) ]]="",0,ABS(DatosLimpios[[#This Row],[Financial Loss (in Million $) ]]))*1000</f>
        <v>5019000</v>
      </c>
      <c r="M2459" s="11" t="str">
        <f>IF(DatosLimpios[[#This Row],[Perdida economica UNK]]&gt;4000000,"Alta", IF(DatosLimpios[[#This Row],[Perdida economica UNK]]&gt;100000,"Media", "Baja"))</f>
        <v>Alta</v>
      </c>
      <c r="N2459" s="18" t="s">
        <v>2507</v>
      </c>
      <c r="O2459" s="3" t="s">
        <v>36</v>
      </c>
      <c r="P2459" s="2">
        <f>IF(DatosLimpios[[#This Row],[Number of Affected Users]]="six hundred",600,VALUE(DatosLimpios[[#This Row],[Number of Affected Users]]))</f>
        <v>659835</v>
      </c>
      <c r="Q2459" s="2">
        <f>IF(DatosLimpios[[#This Row],[Number of Affected Users]]="six hundred",600,VALUE(DatosLimpios[[#This Row],[Number of Affected Users]]))</f>
        <v>659835</v>
      </c>
      <c r="R2459" s="11">
        <f>DatosLimpios[[#This Row],[Perdida economica UNK]] /DatosLimpios[[#This Row],[Nº de Usuarios Afectados]]</f>
        <v>7.6064470663120325</v>
      </c>
      <c r="S2459" s="11" t="str">
        <f>IF(DatosLimpios[[#This Row],[Perdida $ por Usuario]]&gt;100, "Grave",IF(DatosLimpios[[#This Row],[Perdida $ por Usuario]]&gt;40, "Moderada","Leve"))</f>
        <v>Leve</v>
      </c>
      <c r="T2459" s="1" t="str">
        <f t="shared" si="38"/>
        <v>Unknown</v>
      </c>
      <c r="U2459" s="3" t="s">
        <v>52</v>
      </c>
      <c r="V2459" s="3" t="s">
        <v>57</v>
      </c>
      <c r="W2459" s="2">
        <v>46</v>
      </c>
      <c r="X2459" s="2" t="str">
        <f>IF(DatosLimpios[[#This Row],[Incident Resolution Time (in Hours)]]&gt;50,"Tardia",IF(DatosLimpios[[#This Row],[Incident Resolution Time (in Hours)]]&gt;20,"Media","Rapida" ))</f>
        <v>Media</v>
      </c>
    </row>
    <row r="2460" spans="1:24" x14ac:dyDescent="0.25">
      <c r="A2460" s="2">
        <v>2476</v>
      </c>
      <c r="B2460" s="3" t="s">
        <v>10</v>
      </c>
      <c r="C24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460" s="1" t="str">
        <f>IFERROR(VLOOKUP(DatosLimpios[[#This Row],[Paises]], TablaRegiones[],2,FALSE), "Otra")</f>
        <v>Asia</v>
      </c>
      <c r="E2460" s="2">
        <v>2023</v>
      </c>
      <c r="F2460" s="3" t="s">
        <v>42</v>
      </c>
      <c r="G2460" s="2">
        <f xml:space="preserve"> 2025 -DatosLimpios[[#This Row],[Year]]</f>
        <v>2</v>
      </c>
      <c r="H2460" s="1" t="str">
        <f>IF(TRIM(DatosLimpios[[#This Row],[Attack Type]])="","Unknown",PROPER(TRIM(LOWER(DatosLimpios[[#This Row],[Attack Type]]))))</f>
        <v>Sql Injection</v>
      </c>
      <c r="I2460" s="3" t="s">
        <v>27</v>
      </c>
      <c r="J246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60" s="11">
        <v>6692</v>
      </c>
      <c r="L2460" s="11">
        <f>IF(DatosLimpios[[#This Row],[Financial Loss (in Million $) ]]="",0,ABS(DatosLimpios[[#This Row],[Financial Loss (in Million $) ]]))*1000</f>
        <v>6692000</v>
      </c>
      <c r="M2460" s="11" t="str">
        <f>IF(DatosLimpios[[#This Row],[Perdida economica UNK]]&gt;4000000,"Alta", IF(DatosLimpios[[#This Row],[Perdida economica UNK]]&gt;100000,"Media", "Baja"))</f>
        <v>Alta</v>
      </c>
      <c r="N2460" s="18" t="s">
        <v>2508</v>
      </c>
      <c r="O2460" s="3" t="s">
        <v>14</v>
      </c>
      <c r="P2460" s="2">
        <f>IF(DatosLimpios[[#This Row],[Number of Affected Users]]="six hundred",600,VALUE(DatosLimpios[[#This Row],[Number of Affected Users]]))</f>
        <v>336320</v>
      </c>
      <c r="Q2460" s="2">
        <f>IF(DatosLimpios[[#This Row],[Number of Affected Users]]="six hundred",600,VALUE(DatosLimpios[[#This Row],[Number of Affected Users]]))</f>
        <v>336320</v>
      </c>
      <c r="R2460" s="11">
        <f>DatosLimpios[[#This Row],[Perdida economica UNK]] /DatosLimpios[[#This Row],[Nº de Usuarios Afectados]]</f>
        <v>19.897716460513795</v>
      </c>
      <c r="S2460" s="11" t="str">
        <f>IF(DatosLimpios[[#This Row],[Perdida $ por Usuario]]&gt;100, "Grave",IF(DatosLimpios[[#This Row],[Perdida $ por Usuario]]&gt;40, "Moderada","Leve"))</f>
        <v>Leve</v>
      </c>
      <c r="T2460" s="1" t="str">
        <f t="shared" si="38"/>
        <v>Hacker Group</v>
      </c>
      <c r="U2460" s="3" t="s">
        <v>34</v>
      </c>
      <c r="V2460" s="3" t="s">
        <v>16</v>
      </c>
      <c r="W2460" s="2">
        <v>51</v>
      </c>
      <c r="X2460" s="2" t="str">
        <f>IF(DatosLimpios[[#This Row],[Incident Resolution Time (in Hours)]]&gt;50,"Tardia",IF(DatosLimpios[[#This Row],[Incident Resolution Time (in Hours)]]&gt;20,"Media","Rapida" ))</f>
        <v>Tardia</v>
      </c>
    </row>
    <row r="2461" spans="1:24" x14ac:dyDescent="0.25">
      <c r="A2461" s="2">
        <v>2477</v>
      </c>
      <c r="B2461" s="3" t="s">
        <v>10</v>
      </c>
      <c r="C24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461" s="1" t="str">
        <f>IFERROR(VLOOKUP(DatosLimpios[[#This Row],[Paises]], TablaRegiones[],2,FALSE), "Otra")</f>
        <v>Asia</v>
      </c>
      <c r="E2461" s="2">
        <v>2017</v>
      </c>
      <c r="F2461" s="3" t="s">
        <v>22</v>
      </c>
      <c r="G2461" s="2">
        <f xml:space="preserve"> 2025 -DatosLimpios[[#This Row],[Year]]</f>
        <v>8</v>
      </c>
      <c r="H2461" s="1" t="str">
        <f>IF(TRIM(DatosLimpios[[#This Row],[Attack Type]])="","Unknown",PROPER(TRIM(LOWER(DatosLimpios[[#This Row],[Attack Type]]))))</f>
        <v>Man-In-The-Middle</v>
      </c>
      <c r="I2461" s="3" t="s">
        <v>46</v>
      </c>
      <c r="J246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61" s="11">
        <v>4752</v>
      </c>
      <c r="L2461" s="11">
        <f>IF(DatosLimpios[[#This Row],[Financial Loss (in Million $) ]]="",0,ABS(DatosLimpios[[#This Row],[Financial Loss (in Million $) ]]))*1000</f>
        <v>4752000</v>
      </c>
      <c r="M2461" s="11" t="str">
        <f>IF(DatosLimpios[[#This Row],[Perdida economica UNK]]&gt;4000000,"Alta", IF(DatosLimpios[[#This Row],[Perdida economica UNK]]&gt;100000,"Media", "Baja"))</f>
        <v>Alta</v>
      </c>
      <c r="N2461" s="18" t="s">
        <v>2509</v>
      </c>
      <c r="O2461" s="3" t="s">
        <v>33</v>
      </c>
      <c r="P2461" s="2">
        <f>IF(DatosLimpios[[#This Row],[Number of Affected Users]]="six hundred",600,VALUE(DatosLimpios[[#This Row],[Number of Affected Users]]))</f>
        <v>83617</v>
      </c>
      <c r="Q2461" s="2">
        <f>IF(DatosLimpios[[#This Row],[Number of Affected Users]]="six hundred",600,VALUE(DatosLimpios[[#This Row],[Number of Affected Users]]))</f>
        <v>83617</v>
      </c>
      <c r="R2461" s="11">
        <f>DatosLimpios[[#This Row],[Perdida economica UNK]] /DatosLimpios[[#This Row],[Nº de Usuarios Afectados]]</f>
        <v>56.83054881184448</v>
      </c>
      <c r="S2461" s="11" t="str">
        <f>IF(DatosLimpios[[#This Row],[Perdida $ por Usuario]]&gt;100, "Grave",IF(DatosLimpios[[#This Row],[Perdida $ por Usuario]]&gt;40, "Moderada","Leve"))</f>
        <v>Moderada</v>
      </c>
      <c r="T2461" s="1" t="str">
        <f t="shared" si="38"/>
        <v>Insider</v>
      </c>
      <c r="U2461" s="3" t="s">
        <v>15</v>
      </c>
      <c r="V2461" s="3" t="s">
        <v>31</v>
      </c>
      <c r="W2461" s="2">
        <v>64</v>
      </c>
      <c r="X2461" s="2" t="str">
        <f>IF(DatosLimpios[[#This Row],[Incident Resolution Time (in Hours)]]&gt;50,"Tardia",IF(DatosLimpios[[#This Row],[Incident Resolution Time (in Hours)]]&gt;20,"Media","Rapida" ))</f>
        <v>Tardia</v>
      </c>
    </row>
    <row r="2462" spans="1:24" x14ac:dyDescent="0.25">
      <c r="A2462" s="2">
        <v>2478</v>
      </c>
      <c r="B2462" s="3" t="s">
        <v>66</v>
      </c>
      <c r="C24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62" s="1" t="str">
        <f>IFERROR(VLOOKUP(DatosLimpios[[#This Row],[Paises]], TablaRegiones[],2,FALSE), "Otra")</f>
        <v>América</v>
      </c>
      <c r="E2462" s="2">
        <v>2018</v>
      </c>
      <c r="F2462" s="3" t="s">
        <v>63</v>
      </c>
      <c r="G2462" s="2">
        <f xml:space="preserve"> 2025 -DatosLimpios[[#This Row],[Year]]</f>
        <v>7</v>
      </c>
      <c r="H2462" s="1" t="str">
        <f>IF(TRIM(DatosLimpios[[#This Row],[Attack Type]])="","Unknown",PROPER(TRIM(LOWER(DatosLimpios[[#This Row],[Attack Type]]))))</f>
        <v>Malware</v>
      </c>
      <c r="I2462" s="3" t="s">
        <v>46</v>
      </c>
      <c r="J246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62" s="11">
        <v>8713</v>
      </c>
      <c r="L2462" s="11">
        <f>IF(DatosLimpios[[#This Row],[Financial Loss (in Million $) ]]="",0,ABS(DatosLimpios[[#This Row],[Financial Loss (in Million $) ]]))*1000</f>
        <v>8713000</v>
      </c>
      <c r="M2462" s="11" t="str">
        <f>IF(DatosLimpios[[#This Row],[Perdida economica UNK]]&gt;4000000,"Alta", IF(DatosLimpios[[#This Row],[Perdida economica UNK]]&gt;100000,"Media", "Baja"))</f>
        <v>Alta</v>
      </c>
      <c r="N2462" s="18" t="s">
        <v>2510</v>
      </c>
      <c r="O2462" s="3" t="s">
        <v>29</v>
      </c>
      <c r="P2462" s="2">
        <f>IF(DatosLimpios[[#This Row],[Number of Affected Users]]="six hundred",600,VALUE(DatosLimpios[[#This Row],[Number of Affected Users]]))</f>
        <v>99178</v>
      </c>
      <c r="Q2462" s="2">
        <f>IF(DatosLimpios[[#This Row],[Number of Affected Users]]="six hundred",600,VALUE(DatosLimpios[[#This Row],[Number of Affected Users]]))</f>
        <v>99178</v>
      </c>
      <c r="R2462" s="11">
        <f>DatosLimpios[[#This Row],[Perdida economica UNK]] /DatosLimpios[[#This Row],[Nº de Usuarios Afectados]]</f>
        <v>87.852144628849146</v>
      </c>
      <c r="S2462" s="11" t="str">
        <f>IF(DatosLimpios[[#This Row],[Perdida $ por Usuario]]&gt;100, "Grave",IF(DatosLimpios[[#This Row],[Perdida $ por Usuario]]&gt;40, "Moderada","Leve"))</f>
        <v>Moderada</v>
      </c>
      <c r="T2462" s="1" t="str">
        <f t="shared" si="38"/>
        <v>Nation-state</v>
      </c>
      <c r="U2462" s="3" t="s">
        <v>15</v>
      </c>
      <c r="V2462" s="3" t="s">
        <v>37</v>
      </c>
      <c r="W2462" s="2">
        <v>27</v>
      </c>
      <c r="X2462" s="2" t="str">
        <f>IF(DatosLimpios[[#This Row],[Incident Resolution Time (in Hours)]]&gt;50,"Tardia",IF(DatosLimpios[[#This Row],[Incident Resolution Time (in Hours)]]&gt;20,"Media","Rapida" ))</f>
        <v>Media</v>
      </c>
    </row>
    <row r="2463" spans="1:24" x14ac:dyDescent="0.25">
      <c r="A2463" s="2">
        <v>2479</v>
      </c>
      <c r="B2463" s="3" t="s">
        <v>66</v>
      </c>
      <c r="C24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63" s="1" t="str">
        <f>IFERROR(VLOOKUP(DatosLimpios[[#This Row],[Paises]], TablaRegiones[],2,FALSE), "Otra")</f>
        <v>América</v>
      </c>
      <c r="E2463" s="2">
        <v>2024</v>
      </c>
      <c r="F2463" s="3" t="s">
        <v>17</v>
      </c>
      <c r="G2463" s="2">
        <f xml:space="preserve"> 2025 -DatosLimpios[[#This Row],[Year]]</f>
        <v>1</v>
      </c>
      <c r="H2463" s="1" t="str">
        <f>IF(TRIM(DatosLimpios[[#This Row],[Attack Type]])="","Unknown",PROPER(TRIM(LOWER(DatosLimpios[[#This Row],[Attack Type]]))))</f>
        <v>Ransomware</v>
      </c>
      <c r="I2463" s="3" t="s">
        <v>12</v>
      </c>
      <c r="J246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63" s="11">
        <v>801</v>
      </c>
      <c r="L2463" s="11">
        <f>IF(DatosLimpios[[#This Row],[Financial Loss (in Million $) ]]="",0,ABS(DatosLimpios[[#This Row],[Financial Loss (in Million $) ]]))*1000</f>
        <v>801000</v>
      </c>
      <c r="M2463" s="11" t="str">
        <f>IF(DatosLimpios[[#This Row],[Perdida economica UNK]]&gt;4000000,"Alta", IF(DatosLimpios[[#This Row],[Perdida economica UNK]]&gt;100000,"Media", "Baja"))</f>
        <v>Media</v>
      </c>
      <c r="N2463" s="18" t="s">
        <v>2511</v>
      </c>
      <c r="O2463" s="3" t="s">
        <v>29</v>
      </c>
      <c r="P2463" s="2">
        <f>IF(DatosLimpios[[#This Row],[Number of Affected Users]]="six hundred",600,VALUE(DatosLimpios[[#This Row],[Number of Affected Users]]))</f>
        <v>489369</v>
      </c>
      <c r="Q2463" s="2">
        <f>IF(DatosLimpios[[#This Row],[Number of Affected Users]]="six hundred",600,VALUE(DatosLimpios[[#This Row],[Number of Affected Users]]))</f>
        <v>489369</v>
      </c>
      <c r="R2463" s="11">
        <f>DatosLimpios[[#This Row],[Perdida economica UNK]] /DatosLimpios[[#This Row],[Nº de Usuarios Afectados]]</f>
        <v>1.6368016772619434</v>
      </c>
      <c r="S2463" s="11" t="str">
        <f>IF(DatosLimpios[[#This Row],[Perdida $ por Usuario]]&gt;100, "Grave",IF(DatosLimpios[[#This Row],[Perdida $ por Usuario]]&gt;40, "Moderada","Leve"))</f>
        <v>Leve</v>
      </c>
      <c r="T2463" s="1" t="str">
        <f t="shared" si="38"/>
        <v>Nation-state</v>
      </c>
      <c r="U2463" s="3" t="s">
        <v>15</v>
      </c>
      <c r="V2463" s="3" t="s">
        <v>57</v>
      </c>
      <c r="W2463" s="2">
        <v>41</v>
      </c>
      <c r="X2463" s="2" t="str">
        <f>IF(DatosLimpios[[#This Row],[Incident Resolution Time (in Hours)]]&gt;50,"Tardia",IF(DatosLimpios[[#This Row],[Incident Resolution Time (in Hours)]]&gt;20,"Media","Rapida" ))</f>
        <v>Media</v>
      </c>
    </row>
    <row r="2464" spans="1:24" x14ac:dyDescent="0.25">
      <c r="A2464" s="2">
        <v>2480</v>
      </c>
      <c r="B2464" s="3" t="s">
        <v>60</v>
      </c>
      <c r="C24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64" s="1" t="str">
        <f>IFERROR(VLOOKUP(DatosLimpios[[#This Row],[Paises]], TablaRegiones[],2,FALSE), "Otra")</f>
        <v>Asia</v>
      </c>
      <c r="E2464" s="2">
        <v>2017</v>
      </c>
      <c r="F2464" s="3" t="s">
        <v>50</v>
      </c>
      <c r="G2464" s="2">
        <f xml:space="preserve"> 2025 -DatosLimpios[[#This Row],[Year]]</f>
        <v>8</v>
      </c>
      <c r="H2464" s="1" t="str">
        <f>IF(TRIM(DatosLimpios[[#This Row],[Attack Type]])="","Unknown",PROPER(TRIM(LOWER(DatosLimpios[[#This Row],[Attack Type]]))))</f>
        <v>Phishing</v>
      </c>
      <c r="I2464" s="3" t="s">
        <v>27</v>
      </c>
      <c r="J246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64" s="11">
        <v>222</v>
      </c>
      <c r="L2464" s="11">
        <f>IF(DatosLimpios[[#This Row],[Financial Loss (in Million $) ]]="",0,ABS(DatosLimpios[[#This Row],[Financial Loss (in Million $) ]]))*1000</f>
        <v>222000</v>
      </c>
      <c r="M2464" s="11" t="str">
        <f>IF(DatosLimpios[[#This Row],[Perdida economica UNK]]&gt;4000000,"Alta", IF(DatosLimpios[[#This Row],[Perdida economica UNK]]&gt;100000,"Media", "Baja"))</f>
        <v>Media</v>
      </c>
      <c r="N2464" s="18" t="s">
        <v>2512</v>
      </c>
      <c r="O2464" s="3" t="s">
        <v>14</v>
      </c>
      <c r="P2464" s="2">
        <f>IF(DatosLimpios[[#This Row],[Number of Affected Users]]="six hundred",600,VALUE(DatosLimpios[[#This Row],[Number of Affected Users]]))</f>
        <v>620350</v>
      </c>
      <c r="Q2464" s="2">
        <f>IF(DatosLimpios[[#This Row],[Number of Affected Users]]="six hundred",600,VALUE(DatosLimpios[[#This Row],[Number of Affected Users]]))</f>
        <v>620350</v>
      </c>
      <c r="R2464" s="11">
        <f>DatosLimpios[[#This Row],[Perdida economica UNK]] /DatosLimpios[[#This Row],[Nº de Usuarios Afectados]]</f>
        <v>0.35786249697751271</v>
      </c>
      <c r="S2464" s="11" t="str">
        <f>IF(DatosLimpios[[#This Row],[Perdida $ por Usuario]]&gt;100, "Grave",IF(DatosLimpios[[#This Row],[Perdida $ por Usuario]]&gt;40, "Moderada","Leve"))</f>
        <v>Leve</v>
      </c>
      <c r="T2464" s="1" t="str">
        <f t="shared" si="38"/>
        <v>Hacker Group</v>
      </c>
      <c r="U2464" s="3" t="s">
        <v>52</v>
      </c>
      <c r="V2464" s="3" t="s">
        <v>49</v>
      </c>
      <c r="W2464" s="2">
        <v>45</v>
      </c>
      <c r="X2464" s="2" t="str">
        <f>IF(DatosLimpios[[#This Row],[Incident Resolution Time (in Hours)]]&gt;50,"Tardia",IF(DatosLimpios[[#This Row],[Incident Resolution Time (in Hours)]]&gt;20,"Media","Rapida" ))</f>
        <v>Media</v>
      </c>
    </row>
    <row r="2465" spans="1:24" x14ac:dyDescent="0.25">
      <c r="A2465" s="2">
        <v>2481</v>
      </c>
      <c r="B2465" s="3" t="s">
        <v>87</v>
      </c>
      <c r="C24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465" s="1" t="str">
        <f>IFERROR(VLOOKUP(DatosLimpios[[#This Row],[Paises]], TablaRegiones[],2,FALSE), "Otra")</f>
        <v>América</v>
      </c>
      <c r="E2465" s="2">
        <v>2020</v>
      </c>
      <c r="F2465" s="3" t="s">
        <v>39</v>
      </c>
      <c r="G2465" s="2">
        <f xml:space="preserve"> 2025 -DatosLimpios[[#This Row],[Year]]</f>
        <v>5</v>
      </c>
      <c r="H2465" s="1" t="str">
        <f>IF(TRIM(DatosLimpios[[#This Row],[Attack Type]])="","Unknown",PROPER(TRIM(LOWER(DatosLimpios[[#This Row],[Attack Type]]))))</f>
        <v>Ddos</v>
      </c>
      <c r="I2465" s="3" t="s">
        <v>47</v>
      </c>
      <c r="J246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65" s="11">
        <v>3814</v>
      </c>
      <c r="L2465" s="11">
        <f>IF(DatosLimpios[[#This Row],[Financial Loss (in Million $) ]]="",0,ABS(DatosLimpios[[#This Row],[Financial Loss (in Million $) ]]))*1000</f>
        <v>3814000</v>
      </c>
      <c r="M2465" s="11" t="str">
        <f>IF(DatosLimpios[[#This Row],[Perdida economica UNK]]&gt;4000000,"Alta", IF(DatosLimpios[[#This Row],[Perdida economica UNK]]&gt;100000,"Media", "Baja"))</f>
        <v>Media</v>
      </c>
      <c r="N2465" s="18" t="s">
        <v>2513</v>
      </c>
      <c r="O2465" s="3" t="s">
        <v>33</v>
      </c>
      <c r="P2465" s="2">
        <f>IF(DatosLimpios[[#This Row],[Number of Affected Users]]="six hundred",600,VALUE(DatosLimpios[[#This Row],[Number of Affected Users]]))</f>
        <v>846602</v>
      </c>
      <c r="Q2465" s="2">
        <f>IF(DatosLimpios[[#This Row],[Number of Affected Users]]="six hundred",600,VALUE(DatosLimpios[[#This Row],[Number of Affected Users]]))</f>
        <v>846602</v>
      </c>
      <c r="R2465" s="11">
        <f>DatosLimpios[[#This Row],[Perdida economica UNK]] /DatosLimpios[[#This Row],[Nº de Usuarios Afectados]]</f>
        <v>4.505068497357672</v>
      </c>
      <c r="S2465" s="11" t="str">
        <f>IF(DatosLimpios[[#This Row],[Perdida $ por Usuario]]&gt;100, "Grave",IF(DatosLimpios[[#This Row],[Perdida $ por Usuario]]&gt;40, "Moderada","Leve"))</f>
        <v>Leve</v>
      </c>
      <c r="T2465" s="1" t="str">
        <f t="shared" si="38"/>
        <v>Insider</v>
      </c>
      <c r="U2465" s="3" t="s">
        <v>25</v>
      </c>
      <c r="V2465" s="3" t="s">
        <v>49</v>
      </c>
      <c r="W2465" s="2">
        <v>31</v>
      </c>
      <c r="X2465" s="2" t="str">
        <f>IF(DatosLimpios[[#This Row],[Incident Resolution Time (in Hours)]]&gt;50,"Tardia",IF(DatosLimpios[[#This Row],[Incident Resolution Time (in Hours)]]&gt;20,"Media","Rapida" ))</f>
        <v>Media</v>
      </c>
    </row>
    <row r="2466" spans="1:24" x14ac:dyDescent="0.25">
      <c r="A2466" s="2">
        <v>2482</v>
      </c>
      <c r="B2466" s="3" t="s">
        <v>45</v>
      </c>
      <c r="C24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66" s="1" t="str">
        <f>IFERROR(VLOOKUP(DatosLimpios[[#This Row],[Paises]], TablaRegiones[],2,FALSE), "Otra")</f>
        <v>Asia</v>
      </c>
      <c r="E2466" s="2">
        <v>2017</v>
      </c>
      <c r="F2466" s="3" t="s">
        <v>63</v>
      </c>
      <c r="G2466" s="2">
        <f xml:space="preserve"> 2025 -DatosLimpios[[#This Row],[Year]]</f>
        <v>8</v>
      </c>
      <c r="H2466" s="1" t="str">
        <f>IF(TRIM(DatosLimpios[[#This Row],[Attack Type]])="","Unknown",PROPER(TRIM(LOWER(DatosLimpios[[#This Row],[Attack Type]]))))</f>
        <v>Malware</v>
      </c>
      <c r="I2466" s="3" t="s">
        <v>69</v>
      </c>
      <c r="J246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66" s="11">
        <v>6102</v>
      </c>
      <c r="L2466" s="11">
        <f>IF(DatosLimpios[[#This Row],[Financial Loss (in Million $) ]]="",0,ABS(DatosLimpios[[#This Row],[Financial Loss (in Million $) ]]))*1000</f>
        <v>6102000</v>
      </c>
      <c r="M2466" s="11" t="str">
        <f>IF(DatosLimpios[[#This Row],[Perdida economica UNK]]&gt;4000000,"Alta", IF(DatosLimpios[[#This Row],[Perdida economica UNK]]&gt;100000,"Media", "Baja"))</f>
        <v>Alta</v>
      </c>
      <c r="N2466" s="18" t="s">
        <v>2514</v>
      </c>
      <c r="O2466" s="3" t="s">
        <v>29</v>
      </c>
      <c r="P2466" s="2">
        <f>IF(DatosLimpios[[#This Row],[Number of Affected Users]]="six hundred",600,VALUE(DatosLimpios[[#This Row],[Number of Affected Users]]))</f>
        <v>650042</v>
      </c>
      <c r="Q2466" s="2">
        <f>IF(DatosLimpios[[#This Row],[Number of Affected Users]]="six hundred",600,VALUE(DatosLimpios[[#This Row],[Number of Affected Users]]))</f>
        <v>650042</v>
      </c>
      <c r="R2466" s="11">
        <f>DatosLimpios[[#This Row],[Perdida economica UNK]] /DatosLimpios[[#This Row],[Nº de Usuarios Afectados]]</f>
        <v>9.387085757535667</v>
      </c>
      <c r="S2466" s="11" t="str">
        <f>IF(DatosLimpios[[#This Row],[Perdida $ por Usuario]]&gt;100, "Grave",IF(DatosLimpios[[#This Row],[Perdida $ por Usuario]]&gt;40, "Moderada","Leve"))</f>
        <v>Leve</v>
      </c>
      <c r="T2466" s="1" t="str">
        <f t="shared" si="38"/>
        <v>Nation-state</v>
      </c>
      <c r="U2466" s="3" t="s">
        <v>15</v>
      </c>
      <c r="V2466" s="3" t="s">
        <v>37</v>
      </c>
      <c r="W2466" s="2">
        <v>48</v>
      </c>
      <c r="X2466" s="2" t="str">
        <f>IF(DatosLimpios[[#This Row],[Incident Resolution Time (in Hours)]]&gt;50,"Tardia",IF(DatosLimpios[[#This Row],[Incident Resolution Time (in Hours)]]&gt;20,"Media","Rapida" ))</f>
        <v>Media</v>
      </c>
    </row>
    <row r="2467" spans="1:24" x14ac:dyDescent="0.25">
      <c r="A2467" s="2">
        <v>2483</v>
      </c>
      <c r="B2467" s="3" t="s">
        <v>71</v>
      </c>
      <c r="C24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67" s="1" t="str">
        <f>IFERROR(VLOOKUP(DatosLimpios[[#This Row],[Paises]], TablaRegiones[],2,FALSE), "Otra")</f>
        <v>Asia</v>
      </c>
      <c r="E2467" s="2">
        <v>2019</v>
      </c>
      <c r="F2467" s="3" t="s">
        <v>22</v>
      </c>
      <c r="G2467" s="2">
        <f xml:space="preserve"> 2025 -DatosLimpios[[#This Row],[Year]]</f>
        <v>6</v>
      </c>
      <c r="H2467" s="1" t="str">
        <f>IF(TRIM(DatosLimpios[[#This Row],[Attack Type]])="","Unknown",PROPER(TRIM(LOWER(DatosLimpios[[#This Row],[Attack Type]]))))</f>
        <v>Man-In-The-Middle</v>
      </c>
      <c r="I2467" s="3" t="s">
        <v>69</v>
      </c>
      <c r="J246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67" s="11">
        <v>6101</v>
      </c>
      <c r="L2467" s="11">
        <f>IF(DatosLimpios[[#This Row],[Financial Loss (in Million $) ]]="",0,ABS(DatosLimpios[[#This Row],[Financial Loss (in Million $) ]]))*1000</f>
        <v>6101000</v>
      </c>
      <c r="M2467" s="11" t="str">
        <f>IF(DatosLimpios[[#This Row],[Perdida economica UNK]]&gt;4000000,"Alta", IF(DatosLimpios[[#This Row],[Perdida economica UNK]]&gt;100000,"Media", "Baja"))</f>
        <v>Alta</v>
      </c>
      <c r="N2467" s="18" t="s">
        <v>2515</v>
      </c>
      <c r="O2467" s="3" t="s">
        <v>14</v>
      </c>
      <c r="P2467" s="2">
        <f>IF(DatosLimpios[[#This Row],[Number of Affected Users]]="six hundred",600,VALUE(DatosLimpios[[#This Row],[Number of Affected Users]]))</f>
        <v>549197</v>
      </c>
      <c r="Q2467" s="2">
        <f>IF(DatosLimpios[[#This Row],[Number of Affected Users]]="six hundred",600,VALUE(DatosLimpios[[#This Row],[Number of Affected Users]]))</f>
        <v>549197</v>
      </c>
      <c r="R2467" s="11">
        <f>DatosLimpios[[#This Row],[Perdida economica UNK]] /DatosLimpios[[#This Row],[Nº de Usuarios Afectados]]</f>
        <v>11.10894633437546</v>
      </c>
      <c r="S2467" s="11" t="str">
        <f>IF(DatosLimpios[[#This Row],[Perdida $ por Usuario]]&gt;100, "Grave",IF(DatosLimpios[[#This Row],[Perdida $ por Usuario]]&gt;40, "Moderada","Leve"))</f>
        <v>Leve</v>
      </c>
      <c r="T2467" s="1" t="str">
        <f t="shared" si="38"/>
        <v>Hacker Group</v>
      </c>
      <c r="U2467" s="3" t="s">
        <v>34</v>
      </c>
      <c r="V2467" s="3" t="s">
        <v>37</v>
      </c>
      <c r="W2467" s="2">
        <v>59</v>
      </c>
      <c r="X2467" s="2" t="str">
        <f>IF(DatosLimpios[[#This Row],[Incident Resolution Time (in Hours)]]&gt;50,"Tardia",IF(DatosLimpios[[#This Row],[Incident Resolution Time (in Hours)]]&gt;20,"Media","Rapida" ))</f>
        <v>Tardia</v>
      </c>
    </row>
    <row r="2468" spans="1:24" x14ac:dyDescent="0.25">
      <c r="A2468" s="2">
        <v>2484</v>
      </c>
      <c r="B2468" s="3" t="s">
        <v>41</v>
      </c>
      <c r="C24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468" s="1" t="str">
        <f>IFERROR(VLOOKUP(DatosLimpios[[#This Row],[Paises]], TablaRegiones[],2,FALSE), "Otra")</f>
        <v>Europa</v>
      </c>
      <c r="E2468" s="2">
        <v>2023</v>
      </c>
      <c r="F2468" s="3" t="s">
        <v>50</v>
      </c>
      <c r="G2468" s="2">
        <f xml:space="preserve"> 2025 -DatosLimpios[[#This Row],[Year]]</f>
        <v>2</v>
      </c>
      <c r="H2468" s="1" t="str">
        <f>IF(TRIM(DatosLimpios[[#This Row],[Attack Type]])="","Unknown",PROPER(TRIM(LOWER(DatosLimpios[[#This Row],[Attack Type]]))))</f>
        <v>Phishing</v>
      </c>
      <c r="I2468" s="3" t="s">
        <v>23</v>
      </c>
      <c r="J246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68" s="11">
        <v>1549</v>
      </c>
      <c r="L2468" s="11">
        <f>IF(DatosLimpios[[#This Row],[Financial Loss (in Million $) ]]="",0,ABS(DatosLimpios[[#This Row],[Financial Loss (in Million $) ]]))*1000</f>
        <v>1549000</v>
      </c>
      <c r="M2468" s="11" t="str">
        <f>IF(DatosLimpios[[#This Row],[Perdida economica UNK]]&gt;4000000,"Alta", IF(DatosLimpios[[#This Row],[Perdida economica UNK]]&gt;100000,"Media", "Baja"))</f>
        <v>Media</v>
      </c>
      <c r="N2468" s="18" t="s">
        <v>2516</v>
      </c>
      <c r="O2468" s="3" t="s">
        <v>14</v>
      </c>
      <c r="P2468" s="2">
        <f>IF(DatosLimpios[[#This Row],[Number of Affected Users]]="six hundred",600,VALUE(DatosLimpios[[#This Row],[Number of Affected Users]]))</f>
        <v>138639</v>
      </c>
      <c r="Q2468" s="2">
        <f>IF(DatosLimpios[[#This Row],[Number of Affected Users]]="six hundred",600,VALUE(DatosLimpios[[#This Row],[Number of Affected Users]]))</f>
        <v>138639</v>
      </c>
      <c r="R2468" s="11">
        <f>DatosLimpios[[#This Row],[Perdida economica UNK]] /DatosLimpios[[#This Row],[Nº de Usuarios Afectados]]</f>
        <v>11.172902285792597</v>
      </c>
      <c r="S2468" s="11" t="str">
        <f>IF(DatosLimpios[[#This Row],[Perdida $ por Usuario]]&gt;100, "Grave",IF(DatosLimpios[[#This Row],[Perdida $ por Usuario]]&gt;40, "Moderada","Leve"))</f>
        <v>Leve</v>
      </c>
      <c r="T2468" s="1" t="str">
        <f t="shared" si="38"/>
        <v>Hacker Group</v>
      </c>
      <c r="U2468" s="3" t="s">
        <v>15</v>
      </c>
      <c r="V2468" s="3" t="s">
        <v>16</v>
      </c>
      <c r="W2468" s="2">
        <v>14</v>
      </c>
      <c r="X2468" s="2" t="str">
        <f>IF(DatosLimpios[[#This Row],[Incident Resolution Time (in Hours)]]&gt;50,"Tardia",IF(DatosLimpios[[#This Row],[Incident Resolution Time (in Hours)]]&gt;20,"Media","Rapida" ))</f>
        <v>Rapida</v>
      </c>
    </row>
    <row r="2469" spans="1:24" x14ac:dyDescent="0.25">
      <c r="A2469" s="2">
        <v>2485</v>
      </c>
      <c r="B2469" s="3" t="s">
        <v>58</v>
      </c>
      <c r="C24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469" s="1" t="str">
        <f>IFERROR(VLOOKUP(DatosLimpios[[#This Row],[Paises]], TablaRegiones[],2,FALSE), "Otra")</f>
        <v>Oceanía</v>
      </c>
      <c r="E2469" s="2">
        <v>2024</v>
      </c>
      <c r="F2469" s="3" t="s">
        <v>22</v>
      </c>
      <c r="G2469" s="2">
        <f xml:space="preserve"> 2025 -DatosLimpios[[#This Row],[Year]]</f>
        <v>1</v>
      </c>
      <c r="H2469" s="1" t="str">
        <f>IF(TRIM(DatosLimpios[[#This Row],[Attack Type]])="","Unknown",PROPER(TRIM(LOWER(DatosLimpios[[#This Row],[Attack Type]]))))</f>
        <v>Man-In-The-Middle</v>
      </c>
      <c r="I2469" s="3" t="s">
        <v>47</v>
      </c>
      <c r="J246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69" s="11">
        <v>934</v>
      </c>
      <c r="L2469" s="11">
        <f>IF(DatosLimpios[[#This Row],[Financial Loss (in Million $) ]]="",0,ABS(DatosLimpios[[#This Row],[Financial Loss (in Million $) ]]))*1000</f>
        <v>934000</v>
      </c>
      <c r="M2469" s="11" t="str">
        <f>IF(DatosLimpios[[#This Row],[Perdida economica UNK]]&gt;4000000,"Alta", IF(DatosLimpios[[#This Row],[Perdida economica UNK]]&gt;100000,"Media", "Baja"))</f>
        <v>Media</v>
      </c>
      <c r="N2469" s="18" t="s">
        <v>2517</v>
      </c>
      <c r="O2469" s="3" t="s">
        <v>33</v>
      </c>
      <c r="P2469" s="2">
        <f>IF(DatosLimpios[[#This Row],[Number of Affected Users]]="six hundred",600,VALUE(DatosLimpios[[#This Row],[Number of Affected Users]]))</f>
        <v>833819</v>
      </c>
      <c r="Q2469" s="2">
        <f>IF(DatosLimpios[[#This Row],[Number of Affected Users]]="six hundred",600,VALUE(DatosLimpios[[#This Row],[Number of Affected Users]]))</f>
        <v>833819</v>
      </c>
      <c r="R2469" s="11">
        <f>DatosLimpios[[#This Row],[Perdida economica UNK]] /DatosLimpios[[#This Row],[Nº de Usuarios Afectados]]</f>
        <v>1.1201471782245307</v>
      </c>
      <c r="S2469" s="11" t="str">
        <f>IF(DatosLimpios[[#This Row],[Perdida $ por Usuario]]&gt;100, "Grave",IF(DatosLimpios[[#This Row],[Perdida $ por Usuario]]&gt;40, "Moderada","Leve"))</f>
        <v>Leve</v>
      </c>
      <c r="T2469" s="1" t="str">
        <f t="shared" si="38"/>
        <v>Insider</v>
      </c>
      <c r="U2469" s="3" t="s">
        <v>15</v>
      </c>
      <c r="V2469" s="3" t="s">
        <v>37</v>
      </c>
      <c r="W2469" s="2">
        <v>14</v>
      </c>
      <c r="X2469" s="2" t="str">
        <f>IF(DatosLimpios[[#This Row],[Incident Resolution Time (in Hours)]]&gt;50,"Tardia",IF(DatosLimpios[[#This Row],[Incident Resolution Time (in Hours)]]&gt;20,"Media","Rapida" ))</f>
        <v>Rapida</v>
      </c>
    </row>
    <row r="2470" spans="1:24" x14ac:dyDescent="0.25">
      <c r="A2470" s="2">
        <v>2486</v>
      </c>
      <c r="B2470" s="3" t="s">
        <v>45</v>
      </c>
      <c r="C24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70" s="1" t="str">
        <f>IFERROR(VLOOKUP(DatosLimpios[[#This Row],[Paises]], TablaRegiones[],2,FALSE), "Otra")</f>
        <v>Asia</v>
      </c>
      <c r="E2470" s="2">
        <v>2022</v>
      </c>
      <c r="F2470" s="3" t="s">
        <v>63</v>
      </c>
      <c r="G2470" s="2">
        <f xml:space="preserve"> 2025 -DatosLimpios[[#This Row],[Year]]</f>
        <v>3</v>
      </c>
      <c r="H2470" s="1" t="str">
        <f>IF(TRIM(DatosLimpios[[#This Row],[Attack Type]])="","Unknown",PROPER(TRIM(LOWER(DatosLimpios[[#This Row],[Attack Type]]))))</f>
        <v>Malware</v>
      </c>
      <c r="I2470" s="3" t="s">
        <v>18</v>
      </c>
      <c r="J247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70" s="11">
        <v>1388</v>
      </c>
      <c r="L2470" s="11">
        <f>IF(DatosLimpios[[#This Row],[Financial Loss (in Million $) ]]="",0,ABS(DatosLimpios[[#This Row],[Financial Loss (in Million $) ]]))*1000</f>
        <v>1388000</v>
      </c>
      <c r="M2470" s="11" t="str">
        <f>IF(DatosLimpios[[#This Row],[Perdida economica UNK]]&gt;4000000,"Alta", IF(DatosLimpios[[#This Row],[Perdida economica UNK]]&gt;100000,"Media", "Baja"))</f>
        <v>Media</v>
      </c>
      <c r="N2470" s="18" t="s">
        <v>2518</v>
      </c>
      <c r="O2470" s="3" t="s">
        <v>33</v>
      </c>
      <c r="P2470" s="2">
        <f>IF(DatosLimpios[[#This Row],[Number of Affected Users]]="six hundred",600,VALUE(DatosLimpios[[#This Row],[Number of Affected Users]]))</f>
        <v>813217</v>
      </c>
      <c r="Q2470" s="2">
        <f>IF(DatosLimpios[[#This Row],[Number of Affected Users]]="six hundred",600,VALUE(DatosLimpios[[#This Row],[Number of Affected Users]]))</f>
        <v>813217</v>
      </c>
      <c r="R2470" s="11">
        <f>DatosLimpios[[#This Row],[Perdida economica UNK]] /DatosLimpios[[#This Row],[Nº de Usuarios Afectados]]</f>
        <v>1.7068015056251897</v>
      </c>
      <c r="S2470" s="11" t="str">
        <f>IF(DatosLimpios[[#This Row],[Perdida $ por Usuario]]&gt;100, "Grave",IF(DatosLimpios[[#This Row],[Perdida $ por Usuario]]&gt;40, "Moderada","Leve"))</f>
        <v>Leve</v>
      </c>
      <c r="T2470" s="1" t="str">
        <f t="shared" si="38"/>
        <v>Insider</v>
      </c>
      <c r="U2470" s="3" t="s">
        <v>52</v>
      </c>
      <c r="V2470" s="3" t="s">
        <v>31</v>
      </c>
      <c r="W2470" s="2">
        <v>71</v>
      </c>
      <c r="X2470" s="2" t="str">
        <f>IF(DatosLimpios[[#This Row],[Incident Resolution Time (in Hours)]]&gt;50,"Tardia",IF(DatosLimpios[[#This Row],[Incident Resolution Time (in Hours)]]&gt;20,"Media","Rapida" ))</f>
        <v>Tardia</v>
      </c>
    </row>
    <row r="2471" spans="1:24" x14ac:dyDescent="0.25">
      <c r="A2471" s="2">
        <v>2487</v>
      </c>
      <c r="B2471" s="3" t="s">
        <v>26</v>
      </c>
      <c r="C24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471" s="1" t="str">
        <f>IFERROR(VLOOKUP(DatosLimpios[[#This Row],[Paises]], TablaRegiones[],2,FALSE), "Otra")</f>
        <v>Europa</v>
      </c>
      <c r="E2471" s="2">
        <v>2017</v>
      </c>
      <c r="F2471" s="3" t="s">
        <v>63</v>
      </c>
      <c r="G2471" s="2">
        <f xml:space="preserve"> 2025 -DatosLimpios[[#This Row],[Year]]</f>
        <v>8</v>
      </c>
      <c r="H2471" s="1" t="str">
        <f>IF(TRIM(DatosLimpios[[#This Row],[Attack Type]])="","Unknown",PROPER(TRIM(LOWER(DatosLimpios[[#This Row],[Attack Type]]))))</f>
        <v>Malware</v>
      </c>
      <c r="I2471" s="3" t="s">
        <v>46</v>
      </c>
      <c r="J247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71" s="11">
        <v>1125</v>
      </c>
      <c r="L2471" s="11">
        <f>IF(DatosLimpios[[#This Row],[Financial Loss (in Million $) ]]="",0,ABS(DatosLimpios[[#This Row],[Financial Loss (in Million $) ]]))*1000</f>
        <v>1125000</v>
      </c>
      <c r="M2471" s="11" t="str">
        <f>IF(DatosLimpios[[#This Row],[Perdida economica UNK]]&gt;4000000,"Alta", IF(DatosLimpios[[#This Row],[Perdida economica UNK]]&gt;100000,"Media", "Baja"))</f>
        <v>Media</v>
      </c>
      <c r="N2471" s="18" t="s">
        <v>2519</v>
      </c>
      <c r="O2471" s="3" t="s">
        <v>33</v>
      </c>
      <c r="P2471" s="2">
        <f>IF(DatosLimpios[[#This Row],[Number of Affected Users]]="six hundred",600,VALUE(DatosLimpios[[#This Row],[Number of Affected Users]]))</f>
        <v>636273</v>
      </c>
      <c r="Q2471" s="2">
        <f>IF(DatosLimpios[[#This Row],[Number of Affected Users]]="six hundred",600,VALUE(DatosLimpios[[#This Row],[Number of Affected Users]]))</f>
        <v>636273</v>
      </c>
      <c r="R2471" s="11">
        <f>DatosLimpios[[#This Row],[Perdida economica UNK]] /DatosLimpios[[#This Row],[Nº de Usuarios Afectados]]</f>
        <v>1.7681089720921679</v>
      </c>
      <c r="S2471" s="11" t="str">
        <f>IF(DatosLimpios[[#This Row],[Perdida $ por Usuario]]&gt;100, "Grave",IF(DatosLimpios[[#This Row],[Perdida $ por Usuario]]&gt;40, "Moderada","Leve"))</f>
        <v>Leve</v>
      </c>
      <c r="T2471" s="1" t="str">
        <f t="shared" si="38"/>
        <v>Insider</v>
      </c>
      <c r="U2471" s="3" t="s">
        <v>52</v>
      </c>
      <c r="V2471" s="3" t="s">
        <v>37</v>
      </c>
      <c r="W2471" s="2">
        <v>30</v>
      </c>
      <c r="X2471" s="2" t="str">
        <f>IF(DatosLimpios[[#This Row],[Incident Resolution Time (in Hours)]]&gt;50,"Tardia",IF(DatosLimpios[[#This Row],[Incident Resolution Time (in Hours)]]&gt;20,"Media","Rapida" ))</f>
        <v>Media</v>
      </c>
    </row>
    <row r="2472" spans="1:24" x14ac:dyDescent="0.25">
      <c r="A2472" s="2">
        <v>2488</v>
      </c>
      <c r="B2472" s="3" t="s">
        <v>60</v>
      </c>
      <c r="C24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72" s="1" t="str">
        <f>IFERROR(VLOOKUP(DatosLimpios[[#This Row],[Paises]], TablaRegiones[],2,FALSE), "Otra")</f>
        <v>Asia</v>
      </c>
      <c r="E2472" s="2">
        <v>2017</v>
      </c>
      <c r="F2472" s="3" t="s">
        <v>22</v>
      </c>
      <c r="G2472" s="2">
        <f xml:space="preserve"> 2025 -DatosLimpios[[#This Row],[Year]]</f>
        <v>8</v>
      </c>
      <c r="H2472" s="1" t="str">
        <f>IF(TRIM(DatosLimpios[[#This Row],[Attack Type]])="","Unknown",PROPER(TRIM(LOWER(DatosLimpios[[#This Row],[Attack Type]]))))</f>
        <v>Man-In-The-Middle</v>
      </c>
      <c r="I2472" s="3" t="s">
        <v>46</v>
      </c>
      <c r="J247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72" s="11">
        <v>6653</v>
      </c>
      <c r="L2472" s="11">
        <f>IF(DatosLimpios[[#This Row],[Financial Loss (in Million $) ]]="",0,ABS(DatosLimpios[[#This Row],[Financial Loss (in Million $) ]]))*1000</f>
        <v>6653000</v>
      </c>
      <c r="M2472" s="11" t="str">
        <f>IF(DatosLimpios[[#This Row],[Perdida economica UNK]]&gt;4000000,"Alta", IF(DatosLimpios[[#This Row],[Perdida economica UNK]]&gt;100000,"Media", "Baja"))</f>
        <v>Alta</v>
      </c>
      <c r="N2472" s="18" t="s">
        <v>2520</v>
      </c>
      <c r="O2472" s="3" t="s">
        <v>33</v>
      </c>
      <c r="P2472" s="2">
        <f>IF(DatosLimpios[[#This Row],[Number of Affected Users]]="six hundred",600,VALUE(DatosLimpios[[#This Row],[Number of Affected Users]]))</f>
        <v>45277</v>
      </c>
      <c r="Q2472" s="2">
        <f>IF(DatosLimpios[[#This Row],[Number of Affected Users]]="six hundred",600,VALUE(DatosLimpios[[#This Row],[Number of Affected Users]]))</f>
        <v>45277</v>
      </c>
      <c r="R2472" s="11">
        <f>DatosLimpios[[#This Row],[Perdida economica UNK]] /DatosLimpios[[#This Row],[Nº de Usuarios Afectados]]</f>
        <v>146.93994743467985</v>
      </c>
      <c r="S2472" s="11" t="str">
        <f>IF(DatosLimpios[[#This Row],[Perdida $ por Usuario]]&gt;100, "Grave",IF(DatosLimpios[[#This Row],[Perdida $ por Usuario]]&gt;40, "Moderada","Leve"))</f>
        <v>Grave</v>
      </c>
      <c r="T2472" s="1" t="str">
        <f t="shared" si="38"/>
        <v>Insider</v>
      </c>
      <c r="U2472" s="3" t="s">
        <v>34</v>
      </c>
      <c r="V2472" s="3" t="s">
        <v>49</v>
      </c>
      <c r="W2472" s="2">
        <v>43</v>
      </c>
      <c r="X2472" s="2" t="str">
        <f>IF(DatosLimpios[[#This Row],[Incident Resolution Time (in Hours)]]&gt;50,"Tardia",IF(DatosLimpios[[#This Row],[Incident Resolution Time (in Hours)]]&gt;20,"Media","Rapida" ))</f>
        <v>Media</v>
      </c>
    </row>
    <row r="2473" spans="1:24" x14ac:dyDescent="0.25">
      <c r="A2473" s="2">
        <v>2489</v>
      </c>
      <c r="B2473" s="3" t="s">
        <v>58</v>
      </c>
      <c r="C24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473" s="1" t="str">
        <f>IFERROR(VLOOKUP(DatosLimpios[[#This Row],[Paises]], TablaRegiones[],2,FALSE), "Otra")</f>
        <v>Oceanía</v>
      </c>
      <c r="E2473" s="2">
        <v>2015</v>
      </c>
      <c r="F2473" s="3" t="s">
        <v>50</v>
      </c>
      <c r="G2473" s="2">
        <f xml:space="preserve"> 2025 -DatosLimpios[[#This Row],[Year]]</f>
        <v>10</v>
      </c>
      <c r="H2473" s="1" t="str">
        <f>IF(TRIM(DatosLimpios[[#This Row],[Attack Type]])="","Unknown",PROPER(TRIM(LOWER(DatosLimpios[[#This Row],[Attack Type]]))))</f>
        <v>Phishing</v>
      </c>
      <c r="I2473" s="3" t="s">
        <v>27</v>
      </c>
      <c r="J247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73" s="11">
        <v>8941</v>
      </c>
      <c r="L2473" s="11">
        <f>IF(DatosLimpios[[#This Row],[Financial Loss (in Million $) ]]="",0,ABS(DatosLimpios[[#This Row],[Financial Loss (in Million $) ]]))*1000</f>
        <v>8941000</v>
      </c>
      <c r="M2473" s="11" t="str">
        <f>IF(DatosLimpios[[#This Row],[Perdida economica UNK]]&gt;4000000,"Alta", IF(DatosLimpios[[#This Row],[Perdida economica UNK]]&gt;100000,"Media", "Baja"))</f>
        <v>Alta</v>
      </c>
      <c r="N2473" s="18" t="s">
        <v>2521</v>
      </c>
      <c r="O2473" s="3" t="s">
        <v>14</v>
      </c>
      <c r="P2473" s="2">
        <f>IF(DatosLimpios[[#This Row],[Number of Affected Users]]="six hundred",600,VALUE(DatosLimpios[[#This Row],[Number of Affected Users]]))</f>
        <v>488342</v>
      </c>
      <c r="Q2473" s="2">
        <f>IF(DatosLimpios[[#This Row],[Number of Affected Users]]="six hundred",600,VALUE(DatosLimpios[[#This Row],[Number of Affected Users]]))</f>
        <v>488342</v>
      </c>
      <c r="R2473" s="11">
        <f>DatosLimpios[[#This Row],[Perdida economica UNK]] /DatosLimpios[[#This Row],[Nº de Usuarios Afectados]]</f>
        <v>18.308890081131665</v>
      </c>
      <c r="S2473" s="11" t="str">
        <f>IF(DatosLimpios[[#This Row],[Perdida $ por Usuario]]&gt;100, "Grave",IF(DatosLimpios[[#This Row],[Perdida $ por Usuario]]&gt;40, "Moderada","Leve"))</f>
        <v>Leve</v>
      </c>
      <c r="T2473" s="1" t="str">
        <f t="shared" si="38"/>
        <v>Hacker Group</v>
      </c>
      <c r="U2473" s="3" t="s">
        <v>15</v>
      </c>
      <c r="V2473" s="3" t="s">
        <v>49</v>
      </c>
      <c r="W2473" s="2">
        <v>23</v>
      </c>
      <c r="X2473" s="2" t="str">
        <f>IF(DatosLimpios[[#This Row],[Incident Resolution Time (in Hours)]]&gt;50,"Tardia",IF(DatosLimpios[[#This Row],[Incident Resolution Time (in Hours)]]&gt;20,"Media","Rapida" ))</f>
        <v>Media</v>
      </c>
    </row>
    <row r="2474" spans="1:24" x14ac:dyDescent="0.25">
      <c r="A2474" s="2">
        <v>2490</v>
      </c>
      <c r="B2474" s="3" t="s">
        <v>41</v>
      </c>
      <c r="C24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474" s="1" t="str">
        <f>IFERROR(VLOOKUP(DatosLimpios[[#This Row],[Paises]], TablaRegiones[],2,FALSE), "Otra")</f>
        <v>Europa</v>
      </c>
      <c r="E2474" s="2">
        <v>2019</v>
      </c>
      <c r="F2474" s="3" t="s">
        <v>50</v>
      </c>
      <c r="G2474" s="2">
        <f xml:space="preserve"> 2025 -DatosLimpios[[#This Row],[Year]]</f>
        <v>6</v>
      </c>
      <c r="H2474" s="1" t="str">
        <f>IF(TRIM(DatosLimpios[[#This Row],[Attack Type]])="","Unknown",PROPER(TRIM(LOWER(DatosLimpios[[#This Row],[Attack Type]]))))</f>
        <v>Phishing</v>
      </c>
      <c r="I2474" s="3" t="s">
        <v>23</v>
      </c>
      <c r="J247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74" s="11">
        <v>5531</v>
      </c>
      <c r="L2474" s="11">
        <f>IF(DatosLimpios[[#This Row],[Financial Loss (in Million $) ]]="",0,ABS(DatosLimpios[[#This Row],[Financial Loss (in Million $) ]]))*1000</f>
        <v>5531000</v>
      </c>
      <c r="M2474" s="11" t="str">
        <f>IF(DatosLimpios[[#This Row],[Perdida economica UNK]]&gt;4000000,"Alta", IF(DatosLimpios[[#This Row],[Perdida economica UNK]]&gt;100000,"Media", "Baja"))</f>
        <v>Alta</v>
      </c>
      <c r="N2474" s="18" t="s">
        <v>2522</v>
      </c>
      <c r="O2474" s="3" t="s">
        <v>29</v>
      </c>
      <c r="P2474" s="2">
        <f>IF(DatosLimpios[[#This Row],[Number of Affected Users]]="six hundred",600,VALUE(DatosLimpios[[#This Row],[Number of Affected Users]]))</f>
        <v>526220</v>
      </c>
      <c r="Q2474" s="2">
        <f>IF(DatosLimpios[[#This Row],[Number of Affected Users]]="six hundred",600,VALUE(DatosLimpios[[#This Row],[Number of Affected Users]]))</f>
        <v>526220</v>
      </c>
      <c r="R2474" s="11">
        <f>DatosLimpios[[#This Row],[Perdida economica UNK]] /DatosLimpios[[#This Row],[Nº de Usuarios Afectados]]</f>
        <v>10.510812967960169</v>
      </c>
      <c r="S2474" s="11" t="str">
        <f>IF(DatosLimpios[[#This Row],[Perdida $ por Usuario]]&gt;100, "Grave",IF(DatosLimpios[[#This Row],[Perdida $ por Usuario]]&gt;40, "Moderada","Leve"))</f>
        <v>Leve</v>
      </c>
      <c r="T2474" s="1" t="str">
        <f t="shared" si="38"/>
        <v>Nation-state</v>
      </c>
      <c r="U2474" s="3" t="s">
        <v>34</v>
      </c>
      <c r="V2474" s="3" t="s">
        <v>31</v>
      </c>
      <c r="W2474" s="2">
        <v>2</v>
      </c>
      <c r="X2474" s="2" t="str">
        <f>IF(DatosLimpios[[#This Row],[Incident Resolution Time (in Hours)]]&gt;50,"Tardia",IF(DatosLimpios[[#This Row],[Incident Resolution Time (in Hours)]]&gt;20,"Media","Rapida" ))</f>
        <v>Rapida</v>
      </c>
    </row>
    <row r="2475" spans="1:24" x14ac:dyDescent="0.25">
      <c r="A2475" s="2">
        <v>2491</v>
      </c>
      <c r="B2475" s="3" t="s">
        <v>87</v>
      </c>
      <c r="C24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475" s="1" t="str">
        <f>IFERROR(VLOOKUP(DatosLimpios[[#This Row],[Paises]], TablaRegiones[],2,FALSE), "Otra")</f>
        <v>América</v>
      </c>
      <c r="E2475" s="2">
        <v>2023</v>
      </c>
      <c r="F2475" s="3" t="s">
        <v>39</v>
      </c>
      <c r="G2475" s="2">
        <f xml:space="preserve"> 2025 -DatosLimpios[[#This Row],[Year]]</f>
        <v>2</v>
      </c>
      <c r="H2475" s="1" t="str">
        <f>IF(TRIM(DatosLimpios[[#This Row],[Attack Type]])="","Unknown",PROPER(TRIM(LOWER(DatosLimpios[[#This Row],[Attack Type]]))))</f>
        <v>Ddos</v>
      </c>
      <c r="I2475" s="3" t="s">
        <v>12</v>
      </c>
      <c r="J247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75" s="11">
        <v>9038</v>
      </c>
      <c r="L2475" s="11">
        <f>IF(DatosLimpios[[#This Row],[Financial Loss (in Million $) ]]="",0,ABS(DatosLimpios[[#This Row],[Financial Loss (in Million $) ]]))*1000</f>
        <v>9038000</v>
      </c>
      <c r="M2475" s="11" t="str">
        <f>IF(DatosLimpios[[#This Row],[Perdida economica UNK]]&gt;4000000,"Alta", IF(DatosLimpios[[#This Row],[Perdida economica UNK]]&gt;100000,"Media", "Baja"))</f>
        <v>Alta</v>
      </c>
      <c r="N2475" s="18" t="s">
        <v>2523</v>
      </c>
      <c r="O2475" s="3" t="s">
        <v>33</v>
      </c>
      <c r="P2475" s="2">
        <f>IF(DatosLimpios[[#This Row],[Number of Affected Users]]="six hundred",600,VALUE(DatosLimpios[[#This Row],[Number of Affected Users]]))</f>
        <v>311596</v>
      </c>
      <c r="Q2475" s="2">
        <f>IF(DatosLimpios[[#This Row],[Number of Affected Users]]="six hundred",600,VALUE(DatosLimpios[[#This Row],[Number of Affected Users]]))</f>
        <v>311596</v>
      </c>
      <c r="R2475" s="11">
        <f>DatosLimpios[[#This Row],[Perdida economica UNK]] /DatosLimpios[[#This Row],[Nº de Usuarios Afectados]]</f>
        <v>29.00550713102864</v>
      </c>
      <c r="S2475" s="11" t="str">
        <f>IF(DatosLimpios[[#This Row],[Perdida $ por Usuario]]&gt;100, "Grave",IF(DatosLimpios[[#This Row],[Perdida $ por Usuario]]&gt;40, "Moderada","Leve"))</f>
        <v>Leve</v>
      </c>
      <c r="T2475" s="1" t="str">
        <f t="shared" si="38"/>
        <v>Insider</v>
      </c>
      <c r="U2475" s="3" t="s">
        <v>25</v>
      </c>
      <c r="V2475" s="3" t="s">
        <v>16</v>
      </c>
      <c r="W2475" s="2">
        <v>23</v>
      </c>
      <c r="X2475" s="2" t="str">
        <f>IF(DatosLimpios[[#This Row],[Incident Resolution Time (in Hours)]]&gt;50,"Tardia",IF(DatosLimpios[[#This Row],[Incident Resolution Time (in Hours)]]&gt;20,"Media","Rapida" ))</f>
        <v>Media</v>
      </c>
    </row>
    <row r="2476" spans="1:24" x14ac:dyDescent="0.25">
      <c r="A2476" s="2">
        <v>2492</v>
      </c>
      <c r="B2476" s="3" t="s">
        <v>66</v>
      </c>
      <c r="C24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76" s="1" t="str">
        <f>IFERROR(VLOOKUP(DatosLimpios[[#This Row],[Paises]], TablaRegiones[],2,FALSE), "Otra")</f>
        <v>América</v>
      </c>
      <c r="E2476" s="2">
        <v>2024</v>
      </c>
      <c r="F2476" s="3" t="s">
        <v>39</v>
      </c>
      <c r="G2476" s="2">
        <f xml:space="preserve"> 2025 -DatosLimpios[[#This Row],[Year]]</f>
        <v>1</v>
      </c>
      <c r="H2476" s="1" t="str">
        <f>IF(TRIM(DatosLimpios[[#This Row],[Attack Type]])="","Unknown",PROPER(TRIM(LOWER(DatosLimpios[[#This Row],[Attack Type]]))))</f>
        <v>Ddos</v>
      </c>
      <c r="I2476" s="3" t="s">
        <v>18</v>
      </c>
      <c r="J247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76" s="11">
        <v>2517</v>
      </c>
      <c r="L2476" s="11">
        <f>IF(DatosLimpios[[#This Row],[Financial Loss (in Million $) ]]="",0,ABS(DatosLimpios[[#This Row],[Financial Loss (in Million $) ]]))*1000</f>
        <v>2517000</v>
      </c>
      <c r="M2476" s="11" t="str">
        <f>IF(DatosLimpios[[#This Row],[Perdida economica UNK]]&gt;4000000,"Alta", IF(DatosLimpios[[#This Row],[Perdida economica UNK]]&gt;100000,"Media", "Baja"))</f>
        <v>Media</v>
      </c>
      <c r="N2476" s="18" t="s">
        <v>2524</v>
      </c>
      <c r="O2476" s="3" t="s">
        <v>33</v>
      </c>
      <c r="P2476" s="2">
        <f>IF(DatosLimpios[[#This Row],[Number of Affected Users]]="six hundred",600,VALUE(DatosLimpios[[#This Row],[Number of Affected Users]]))</f>
        <v>658226</v>
      </c>
      <c r="Q2476" s="2">
        <f>IF(DatosLimpios[[#This Row],[Number of Affected Users]]="six hundred",600,VALUE(DatosLimpios[[#This Row],[Number of Affected Users]]))</f>
        <v>658226</v>
      </c>
      <c r="R2476" s="11">
        <f>DatosLimpios[[#This Row],[Perdida economica UNK]] /DatosLimpios[[#This Row],[Nº de Usuarios Afectados]]</f>
        <v>3.823914582529405</v>
      </c>
      <c r="S2476" s="11" t="str">
        <f>IF(DatosLimpios[[#This Row],[Perdida $ por Usuario]]&gt;100, "Grave",IF(DatosLimpios[[#This Row],[Perdida $ por Usuario]]&gt;40, "Moderada","Leve"))</f>
        <v>Leve</v>
      </c>
      <c r="T2476" s="1" t="str">
        <f t="shared" si="38"/>
        <v>Insider</v>
      </c>
      <c r="U2476" s="3" t="s">
        <v>25</v>
      </c>
      <c r="V2476" s="3" t="s">
        <v>16</v>
      </c>
      <c r="W2476" s="2">
        <v>52</v>
      </c>
      <c r="X2476" s="2" t="str">
        <f>IF(DatosLimpios[[#This Row],[Incident Resolution Time (in Hours)]]&gt;50,"Tardia",IF(DatosLimpios[[#This Row],[Incident Resolution Time (in Hours)]]&gt;20,"Media","Rapida" ))</f>
        <v>Tardia</v>
      </c>
    </row>
    <row r="2477" spans="1:24" x14ac:dyDescent="0.25">
      <c r="A2477" s="2">
        <v>2493</v>
      </c>
      <c r="B2477" s="3" t="s">
        <v>45</v>
      </c>
      <c r="C24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77" s="1" t="str">
        <f>IFERROR(VLOOKUP(DatosLimpios[[#This Row],[Paises]], TablaRegiones[],2,FALSE), "Otra")</f>
        <v>Asia</v>
      </c>
      <c r="E2477" s="2">
        <v>2019</v>
      </c>
      <c r="F2477" s="3" t="s">
        <v>50</v>
      </c>
      <c r="G2477" s="2">
        <f xml:space="preserve"> 2025 -DatosLimpios[[#This Row],[Year]]</f>
        <v>6</v>
      </c>
      <c r="H2477" s="1" t="str">
        <f>IF(TRIM(DatosLimpios[[#This Row],[Attack Type]])="","Unknown",PROPER(TRIM(LOWER(DatosLimpios[[#This Row],[Attack Type]]))))</f>
        <v>Phishing</v>
      </c>
      <c r="I2477" s="3" t="s">
        <v>12</v>
      </c>
      <c r="J247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77" s="11">
        <v>629</v>
      </c>
      <c r="L2477" s="11">
        <f>IF(DatosLimpios[[#This Row],[Financial Loss (in Million $) ]]="",0,ABS(DatosLimpios[[#This Row],[Financial Loss (in Million $) ]]))*1000</f>
        <v>629000</v>
      </c>
      <c r="M2477" s="11" t="str">
        <f>IF(DatosLimpios[[#This Row],[Perdida economica UNK]]&gt;4000000,"Alta", IF(DatosLimpios[[#This Row],[Perdida economica UNK]]&gt;100000,"Media", "Baja"))</f>
        <v>Media</v>
      </c>
      <c r="N2477" s="18" t="s">
        <v>2525</v>
      </c>
      <c r="O2477" s="3" t="s">
        <v>14</v>
      </c>
      <c r="P2477" s="2">
        <f>IF(DatosLimpios[[#This Row],[Number of Affected Users]]="six hundred",600,VALUE(DatosLimpios[[#This Row],[Number of Affected Users]]))</f>
        <v>344693</v>
      </c>
      <c r="Q2477" s="2">
        <f>IF(DatosLimpios[[#This Row],[Number of Affected Users]]="six hundred",600,VALUE(DatosLimpios[[#This Row],[Number of Affected Users]]))</f>
        <v>344693</v>
      </c>
      <c r="R2477" s="11">
        <f>DatosLimpios[[#This Row],[Perdida economica UNK]] /DatosLimpios[[#This Row],[Nº de Usuarios Afectados]]</f>
        <v>1.8248122242111096</v>
      </c>
      <c r="S2477" s="11" t="str">
        <f>IF(DatosLimpios[[#This Row],[Perdida $ por Usuario]]&gt;100, "Grave",IF(DatosLimpios[[#This Row],[Perdida $ por Usuario]]&gt;40, "Moderada","Leve"))</f>
        <v>Leve</v>
      </c>
      <c r="T2477" s="1" t="str">
        <f t="shared" si="38"/>
        <v>Hacker Group</v>
      </c>
      <c r="U2477" s="3" t="s">
        <v>34</v>
      </c>
      <c r="V2477" s="3" t="s">
        <v>57</v>
      </c>
      <c r="W2477" s="2">
        <v>19</v>
      </c>
      <c r="X2477" s="2" t="str">
        <f>IF(DatosLimpios[[#This Row],[Incident Resolution Time (in Hours)]]&gt;50,"Tardia",IF(DatosLimpios[[#This Row],[Incident Resolution Time (in Hours)]]&gt;20,"Media","Rapida" ))</f>
        <v>Rapida</v>
      </c>
    </row>
    <row r="2478" spans="1:24" x14ac:dyDescent="0.25">
      <c r="A2478" s="2">
        <v>2494</v>
      </c>
      <c r="B2478" s="3" t="s">
        <v>41</v>
      </c>
      <c r="C24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478" s="1" t="str">
        <f>IFERROR(VLOOKUP(DatosLimpios[[#This Row],[Paises]], TablaRegiones[],2,FALSE), "Otra")</f>
        <v>Europa</v>
      </c>
      <c r="E2478" s="2">
        <v>2016</v>
      </c>
      <c r="F2478" s="3" t="s">
        <v>50</v>
      </c>
      <c r="G2478" s="2">
        <f xml:space="preserve"> 2025 -DatosLimpios[[#This Row],[Year]]</f>
        <v>9</v>
      </c>
      <c r="H2478" s="1" t="str">
        <f>IF(TRIM(DatosLimpios[[#This Row],[Attack Type]])="","Unknown",PROPER(TRIM(LOWER(DatosLimpios[[#This Row],[Attack Type]]))))</f>
        <v>Phishing</v>
      </c>
      <c r="I2478" s="3" t="s">
        <v>12</v>
      </c>
      <c r="J247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78" s="11">
        <v>3757</v>
      </c>
      <c r="L2478" s="11">
        <f>IF(DatosLimpios[[#This Row],[Financial Loss (in Million $) ]]="",0,ABS(DatosLimpios[[#This Row],[Financial Loss (in Million $) ]]))*1000</f>
        <v>3757000</v>
      </c>
      <c r="M2478" s="11" t="str">
        <f>IF(DatosLimpios[[#This Row],[Perdida economica UNK]]&gt;4000000,"Alta", IF(DatosLimpios[[#This Row],[Perdida economica UNK]]&gt;100000,"Media", "Baja"))</f>
        <v>Media</v>
      </c>
      <c r="N2478" s="18" t="s">
        <v>2526</v>
      </c>
      <c r="O2478" s="3" t="s">
        <v>36</v>
      </c>
      <c r="P2478" s="2">
        <f>IF(DatosLimpios[[#This Row],[Number of Affected Users]]="six hundred",600,VALUE(DatosLimpios[[#This Row],[Number of Affected Users]]))</f>
        <v>380995</v>
      </c>
      <c r="Q2478" s="2">
        <f>IF(DatosLimpios[[#This Row],[Number of Affected Users]]="six hundred",600,VALUE(DatosLimpios[[#This Row],[Number of Affected Users]]))</f>
        <v>380995</v>
      </c>
      <c r="R2478" s="11">
        <f>DatosLimpios[[#This Row],[Perdida economica UNK]] /DatosLimpios[[#This Row],[Nº de Usuarios Afectados]]</f>
        <v>9.8610217981863286</v>
      </c>
      <c r="S2478" s="11" t="str">
        <f>IF(DatosLimpios[[#This Row],[Perdida $ por Usuario]]&gt;100, "Grave",IF(DatosLimpios[[#This Row],[Perdida $ por Usuario]]&gt;40, "Moderada","Leve"))</f>
        <v>Leve</v>
      </c>
      <c r="T2478" s="1" t="str">
        <f t="shared" si="38"/>
        <v>Unknown</v>
      </c>
      <c r="U2478" s="3" t="s">
        <v>25</v>
      </c>
      <c r="V2478" s="3" t="s">
        <v>16</v>
      </c>
      <c r="W2478" s="2">
        <v>60</v>
      </c>
      <c r="X2478" s="2" t="str">
        <f>IF(DatosLimpios[[#This Row],[Incident Resolution Time (in Hours)]]&gt;50,"Tardia",IF(DatosLimpios[[#This Row],[Incident Resolution Time (in Hours)]]&gt;20,"Media","Rapida" ))</f>
        <v>Tardia</v>
      </c>
    </row>
    <row r="2479" spans="1:24" x14ac:dyDescent="0.25">
      <c r="A2479" s="2">
        <v>2495</v>
      </c>
      <c r="B2479" s="3" t="s">
        <v>66</v>
      </c>
      <c r="C24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79" s="1" t="str">
        <f>IFERROR(VLOOKUP(DatosLimpios[[#This Row],[Paises]], TablaRegiones[],2,FALSE), "Otra")</f>
        <v>América</v>
      </c>
      <c r="E2479" s="2">
        <v>2018</v>
      </c>
      <c r="F2479" s="3" t="s">
        <v>63</v>
      </c>
      <c r="G2479" s="2">
        <f xml:space="preserve"> 2025 -DatosLimpios[[#This Row],[Year]]</f>
        <v>7</v>
      </c>
      <c r="H2479" s="1" t="str">
        <f>IF(TRIM(DatosLimpios[[#This Row],[Attack Type]])="","Unknown",PROPER(TRIM(LOWER(DatosLimpios[[#This Row],[Attack Type]]))))</f>
        <v>Malware</v>
      </c>
      <c r="I2479" s="3" t="s">
        <v>46</v>
      </c>
      <c r="J247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79" s="11">
        <v>31</v>
      </c>
      <c r="L2479" s="11">
        <f>IF(DatosLimpios[[#This Row],[Financial Loss (in Million $) ]]="",0,ABS(DatosLimpios[[#This Row],[Financial Loss (in Million $) ]]))*1000</f>
        <v>31000</v>
      </c>
      <c r="M2479" s="11" t="str">
        <f>IF(DatosLimpios[[#This Row],[Perdida economica UNK]]&gt;4000000,"Alta", IF(DatosLimpios[[#This Row],[Perdida economica UNK]]&gt;100000,"Media", "Baja"))</f>
        <v>Baja</v>
      </c>
      <c r="N2479" s="18" t="s">
        <v>2527</v>
      </c>
      <c r="O2479" s="3" t="s">
        <v>33</v>
      </c>
      <c r="P2479" s="2">
        <f>IF(DatosLimpios[[#This Row],[Number of Affected Users]]="six hundred",600,VALUE(DatosLimpios[[#This Row],[Number of Affected Users]]))</f>
        <v>458185</v>
      </c>
      <c r="Q2479" s="2">
        <f>IF(DatosLimpios[[#This Row],[Number of Affected Users]]="six hundred",600,VALUE(DatosLimpios[[#This Row],[Number of Affected Users]]))</f>
        <v>458185</v>
      </c>
      <c r="R2479" s="11">
        <f>DatosLimpios[[#This Row],[Perdida economica UNK]] /DatosLimpios[[#This Row],[Nº de Usuarios Afectados]]</f>
        <v>6.7658260309700236E-2</v>
      </c>
      <c r="S2479" s="11" t="str">
        <f>IF(DatosLimpios[[#This Row],[Perdida $ por Usuario]]&gt;100, "Grave",IF(DatosLimpios[[#This Row],[Perdida $ por Usuario]]&gt;40, "Moderada","Leve"))</f>
        <v>Leve</v>
      </c>
      <c r="T2479" s="1" t="str">
        <f t="shared" si="38"/>
        <v>Insider</v>
      </c>
      <c r="U2479" s="3" t="s">
        <v>34</v>
      </c>
      <c r="V2479" s="3" t="s">
        <v>31</v>
      </c>
      <c r="W2479" s="2">
        <v>31</v>
      </c>
      <c r="X2479" s="2" t="str">
        <f>IF(DatosLimpios[[#This Row],[Incident Resolution Time (in Hours)]]&gt;50,"Tardia",IF(DatosLimpios[[#This Row],[Incident Resolution Time (in Hours)]]&gt;20,"Media","Rapida" ))</f>
        <v>Media</v>
      </c>
    </row>
    <row r="2480" spans="1:24" x14ac:dyDescent="0.25">
      <c r="A2480" s="2">
        <v>2496</v>
      </c>
      <c r="B2480" s="3" t="s">
        <v>66</v>
      </c>
      <c r="C24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80" s="1" t="str">
        <f>IFERROR(VLOOKUP(DatosLimpios[[#This Row],[Paises]], TablaRegiones[],2,FALSE), "Otra")</f>
        <v>América</v>
      </c>
      <c r="E2480" s="2">
        <v>2022</v>
      </c>
      <c r="F2480" s="3" t="s">
        <v>22</v>
      </c>
      <c r="G2480" s="2">
        <f xml:space="preserve"> 2025 -DatosLimpios[[#This Row],[Year]]</f>
        <v>3</v>
      </c>
      <c r="H2480" s="1" t="str">
        <f>IF(TRIM(DatosLimpios[[#This Row],[Attack Type]])="","Unknown",PROPER(TRIM(LOWER(DatosLimpios[[#This Row],[Attack Type]]))))</f>
        <v>Man-In-The-Middle</v>
      </c>
      <c r="I2480" s="3" t="s">
        <v>12</v>
      </c>
      <c r="J248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80" s="11">
        <v>9169</v>
      </c>
      <c r="L2480" s="11">
        <f>IF(DatosLimpios[[#This Row],[Financial Loss (in Million $) ]]="",0,ABS(DatosLimpios[[#This Row],[Financial Loss (in Million $) ]]))*1000</f>
        <v>9169000</v>
      </c>
      <c r="M2480" s="11" t="str">
        <f>IF(DatosLimpios[[#This Row],[Perdida economica UNK]]&gt;4000000,"Alta", IF(DatosLimpios[[#This Row],[Perdida economica UNK]]&gt;100000,"Media", "Baja"))</f>
        <v>Alta</v>
      </c>
      <c r="N2480" s="18" t="s">
        <v>2528</v>
      </c>
      <c r="O2480" s="3" t="s">
        <v>33</v>
      </c>
      <c r="P2480" s="2">
        <f>IF(DatosLimpios[[#This Row],[Number of Affected Users]]="six hundred",600,VALUE(DatosLimpios[[#This Row],[Number of Affected Users]]))</f>
        <v>581034</v>
      </c>
      <c r="Q2480" s="2">
        <f>IF(DatosLimpios[[#This Row],[Number of Affected Users]]="six hundred",600,VALUE(DatosLimpios[[#This Row],[Number of Affected Users]]))</f>
        <v>581034</v>
      </c>
      <c r="R2480" s="11">
        <f>DatosLimpios[[#This Row],[Perdida economica UNK]] /DatosLimpios[[#This Row],[Nº de Usuarios Afectados]]</f>
        <v>15.780487888832667</v>
      </c>
      <c r="S2480" s="11" t="str">
        <f>IF(DatosLimpios[[#This Row],[Perdida $ por Usuario]]&gt;100, "Grave",IF(DatosLimpios[[#This Row],[Perdida $ por Usuario]]&gt;40, "Moderada","Leve"))</f>
        <v>Leve</v>
      </c>
      <c r="T2480" s="1" t="str">
        <f t="shared" si="38"/>
        <v>Insider</v>
      </c>
      <c r="U2480" s="3" t="s">
        <v>34</v>
      </c>
      <c r="V2480" s="3" t="s">
        <v>16</v>
      </c>
      <c r="W2480" s="2">
        <v>67</v>
      </c>
      <c r="X2480" s="2" t="str">
        <f>IF(DatosLimpios[[#This Row],[Incident Resolution Time (in Hours)]]&gt;50,"Tardia",IF(DatosLimpios[[#This Row],[Incident Resolution Time (in Hours)]]&gt;20,"Media","Rapida" ))</f>
        <v>Tardia</v>
      </c>
    </row>
    <row r="2481" spans="1:24" x14ac:dyDescent="0.25">
      <c r="A2481" s="2">
        <v>2497</v>
      </c>
      <c r="B2481" s="3" t="s">
        <v>60</v>
      </c>
      <c r="C24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81" s="1" t="str">
        <f>IFERROR(VLOOKUP(DatosLimpios[[#This Row],[Paises]], TablaRegiones[],2,FALSE), "Otra")</f>
        <v>Asia</v>
      </c>
      <c r="E2481" s="2">
        <v>2019</v>
      </c>
      <c r="F2481" s="3" t="s">
        <v>17</v>
      </c>
      <c r="G2481" s="2">
        <f xml:space="preserve"> 2025 -DatosLimpios[[#This Row],[Year]]</f>
        <v>6</v>
      </c>
      <c r="H2481" s="1" t="str">
        <f>IF(TRIM(DatosLimpios[[#This Row],[Attack Type]])="","Unknown",PROPER(TRIM(LOWER(DatosLimpios[[#This Row],[Attack Type]]))))</f>
        <v>Ransomware</v>
      </c>
      <c r="I2481" s="3" t="s">
        <v>18</v>
      </c>
      <c r="J248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481" s="11">
        <v>1997</v>
      </c>
      <c r="L2481" s="11">
        <f>IF(DatosLimpios[[#This Row],[Financial Loss (in Million $) ]]="",0,ABS(DatosLimpios[[#This Row],[Financial Loss (in Million $) ]]))*1000</f>
        <v>1997000</v>
      </c>
      <c r="M2481" s="11" t="str">
        <f>IF(DatosLimpios[[#This Row],[Perdida economica UNK]]&gt;4000000,"Alta", IF(DatosLimpios[[#This Row],[Perdida economica UNK]]&gt;100000,"Media", "Baja"))</f>
        <v>Media</v>
      </c>
      <c r="N2481" s="18" t="s">
        <v>2529</v>
      </c>
      <c r="O2481" s="3" t="s">
        <v>14</v>
      </c>
      <c r="P2481" s="2">
        <f>IF(DatosLimpios[[#This Row],[Number of Affected Users]]="six hundred",600,VALUE(DatosLimpios[[#This Row],[Number of Affected Users]]))</f>
        <v>722544</v>
      </c>
      <c r="Q2481" s="2">
        <f>IF(DatosLimpios[[#This Row],[Number of Affected Users]]="six hundred",600,VALUE(DatosLimpios[[#This Row],[Number of Affected Users]]))</f>
        <v>722544</v>
      </c>
      <c r="R2481" s="11">
        <f>DatosLimpios[[#This Row],[Perdida economica UNK]] /DatosLimpios[[#This Row],[Nº de Usuarios Afectados]]</f>
        <v>2.7638455235944108</v>
      </c>
      <c r="S2481" s="11" t="str">
        <f>IF(DatosLimpios[[#This Row],[Perdida $ por Usuario]]&gt;100, "Grave",IF(DatosLimpios[[#This Row],[Perdida $ por Usuario]]&gt;40, "Moderada","Leve"))</f>
        <v>Leve</v>
      </c>
      <c r="T2481" s="1" t="str">
        <f t="shared" si="38"/>
        <v>Hacker Group</v>
      </c>
      <c r="U2481" s="3" t="s">
        <v>34</v>
      </c>
      <c r="V2481" s="3" t="s">
        <v>57</v>
      </c>
      <c r="W2481" s="2">
        <v>14</v>
      </c>
      <c r="X2481" s="2" t="str">
        <f>IF(DatosLimpios[[#This Row],[Incident Resolution Time (in Hours)]]&gt;50,"Tardia",IF(DatosLimpios[[#This Row],[Incident Resolution Time (in Hours)]]&gt;20,"Media","Rapida" ))</f>
        <v>Rapida</v>
      </c>
    </row>
    <row r="2482" spans="1:24" x14ac:dyDescent="0.25">
      <c r="A2482" s="2">
        <v>2498</v>
      </c>
      <c r="B2482" s="3" t="s">
        <v>66</v>
      </c>
      <c r="C24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82" s="1" t="str">
        <f>IFERROR(VLOOKUP(DatosLimpios[[#This Row],[Paises]], TablaRegiones[],2,FALSE), "Otra")</f>
        <v>América</v>
      </c>
      <c r="E2482" s="2">
        <v>2024</v>
      </c>
      <c r="F2482" s="3" t="s">
        <v>50</v>
      </c>
      <c r="G2482" s="2">
        <f xml:space="preserve"> 2025 -DatosLimpios[[#This Row],[Year]]</f>
        <v>1</v>
      </c>
      <c r="H2482" s="1" t="str">
        <f>IF(TRIM(DatosLimpios[[#This Row],[Attack Type]])="","Unknown",PROPER(TRIM(LOWER(DatosLimpios[[#This Row],[Attack Type]]))))</f>
        <v>Phishing</v>
      </c>
      <c r="I2482" s="3" t="s">
        <v>23</v>
      </c>
      <c r="J248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82" s="11">
        <v>2878</v>
      </c>
      <c r="L2482" s="11">
        <f>IF(DatosLimpios[[#This Row],[Financial Loss (in Million $) ]]="",0,ABS(DatosLimpios[[#This Row],[Financial Loss (in Million $) ]]))*1000</f>
        <v>2878000</v>
      </c>
      <c r="M2482" s="11" t="str">
        <f>IF(DatosLimpios[[#This Row],[Perdida economica UNK]]&gt;4000000,"Alta", IF(DatosLimpios[[#This Row],[Perdida economica UNK]]&gt;100000,"Media", "Baja"))</f>
        <v>Media</v>
      </c>
      <c r="N2482" s="18" t="s">
        <v>2530</v>
      </c>
      <c r="O2482" s="3" t="s">
        <v>33</v>
      </c>
      <c r="P2482" s="2">
        <f>IF(DatosLimpios[[#This Row],[Number of Affected Users]]="six hundred",600,VALUE(DatosLimpios[[#This Row],[Number of Affected Users]]))</f>
        <v>793783</v>
      </c>
      <c r="Q2482" s="2">
        <f>IF(DatosLimpios[[#This Row],[Number of Affected Users]]="six hundred",600,VALUE(DatosLimpios[[#This Row],[Number of Affected Users]]))</f>
        <v>793783</v>
      </c>
      <c r="R2482" s="11">
        <f>DatosLimpios[[#This Row],[Perdida economica UNK]] /DatosLimpios[[#This Row],[Nº de Usuarios Afectados]]</f>
        <v>3.6256760348861086</v>
      </c>
      <c r="S2482" s="11" t="str">
        <f>IF(DatosLimpios[[#This Row],[Perdida $ por Usuario]]&gt;100, "Grave",IF(DatosLimpios[[#This Row],[Perdida $ por Usuario]]&gt;40, "Moderada","Leve"))</f>
        <v>Leve</v>
      </c>
      <c r="T2482" s="1" t="str">
        <f t="shared" si="38"/>
        <v>Insider</v>
      </c>
      <c r="U2482" s="3" t="s">
        <v>34</v>
      </c>
      <c r="V2482" s="3" t="s">
        <v>49</v>
      </c>
      <c r="W2482" s="2">
        <v>17</v>
      </c>
      <c r="X2482" s="2" t="str">
        <f>IF(DatosLimpios[[#This Row],[Incident Resolution Time (in Hours)]]&gt;50,"Tardia",IF(DatosLimpios[[#This Row],[Incident Resolution Time (in Hours)]]&gt;20,"Media","Rapida" ))</f>
        <v>Rapida</v>
      </c>
    </row>
    <row r="2483" spans="1:24" x14ac:dyDescent="0.25">
      <c r="A2483" s="2">
        <v>2499</v>
      </c>
      <c r="B2483" s="3" t="s">
        <v>10</v>
      </c>
      <c r="C24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483" s="1" t="str">
        <f>IFERROR(VLOOKUP(DatosLimpios[[#This Row],[Paises]], TablaRegiones[],2,FALSE), "Otra")</f>
        <v>Asia</v>
      </c>
      <c r="E2483" s="2">
        <v>2023</v>
      </c>
      <c r="F2483" s="3" t="s">
        <v>42</v>
      </c>
      <c r="G2483" s="2">
        <f xml:space="preserve"> 2025 -DatosLimpios[[#This Row],[Year]]</f>
        <v>2</v>
      </c>
      <c r="H2483" s="1" t="str">
        <f>IF(TRIM(DatosLimpios[[#This Row],[Attack Type]])="","Unknown",PROPER(TRIM(LOWER(DatosLimpios[[#This Row],[Attack Type]]))))</f>
        <v>Sql Injection</v>
      </c>
      <c r="I2483" s="3" t="s">
        <v>23</v>
      </c>
      <c r="J248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83" s="11">
        <v>5321</v>
      </c>
      <c r="L2483" s="11">
        <f>IF(DatosLimpios[[#This Row],[Financial Loss (in Million $) ]]="",0,ABS(DatosLimpios[[#This Row],[Financial Loss (in Million $) ]]))*1000</f>
        <v>5321000</v>
      </c>
      <c r="M2483" s="11" t="str">
        <f>IF(DatosLimpios[[#This Row],[Perdida economica UNK]]&gt;4000000,"Alta", IF(DatosLimpios[[#This Row],[Perdida economica UNK]]&gt;100000,"Media", "Baja"))</f>
        <v>Alta</v>
      </c>
      <c r="N2483" s="18" t="s">
        <v>2531</v>
      </c>
      <c r="O2483" s="3" t="s">
        <v>36</v>
      </c>
      <c r="P2483" s="2">
        <f>IF(DatosLimpios[[#This Row],[Number of Affected Users]]="six hundred",600,VALUE(DatosLimpios[[#This Row],[Number of Affected Users]]))</f>
        <v>620822</v>
      </c>
      <c r="Q2483" s="2">
        <f>IF(DatosLimpios[[#This Row],[Number of Affected Users]]="six hundred",600,VALUE(DatosLimpios[[#This Row],[Number of Affected Users]]))</f>
        <v>620822</v>
      </c>
      <c r="R2483" s="11">
        <f>DatosLimpios[[#This Row],[Perdida economica UNK]] /DatosLimpios[[#This Row],[Nº de Usuarios Afectados]]</f>
        <v>8.5708947170042293</v>
      </c>
      <c r="S2483" s="11" t="str">
        <f>IF(DatosLimpios[[#This Row],[Perdida $ por Usuario]]&gt;100, "Grave",IF(DatosLimpios[[#This Row],[Perdida $ por Usuario]]&gt;40, "Moderada","Leve"))</f>
        <v>Leve</v>
      </c>
      <c r="T2483" s="1" t="str">
        <f t="shared" si="38"/>
        <v>Unknown</v>
      </c>
      <c r="U2483" s="3" t="s">
        <v>52</v>
      </c>
      <c r="V2483" s="3" t="s">
        <v>49</v>
      </c>
      <c r="W2483" s="2">
        <v>21</v>
      </c>
      <c r="X2483" s="2" t="str">
        <f>IF(DatosLimpios[[#This Row],[Incident Resolution Time (in Hours)]]&gt;50,"Tardia",IF(DatosLimpios[[#This Row],[Incident Resolution Time (in Hours)]]&gt;20,"Media","Rapida" ))</f>
        <v>Media</v>
      </c>
    </row>
    <row r="2484" spans="1:24" x14ac:dyDescent="0.25">
      <c r="A2484" s="2">
        <v>2500</v>
      </c>
      <c r="B2484" s="3" t="s">
        <v>60</v>
      </c>
      <c r="C24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84" s="1" t="str">
        <f>IFERROR(VLOOKUP(DatosLimpios[[#This Row],[Paises]], TablaRegiones[],2,FALSE), "Otra")</f>
        <v>Asia</v>
      </c>
      <c r="E2484" s="2">
        <v>2022</v>
      </c>
      <c r="F2484" s="3" t="s">
        <v>17</v>
      </c>
      <c r="G2484" s="2">
        <f xml:space="preserve"> 2025 -DatosLimpios[[#This Row],[Year]]</f>
        <v>3</v>
      </c>
      <c r="H2484" s="1" t="str">
        <f>IF(TRIM(DatosLimpios[[#This Row],[Attack Type]])="","Unknown",PROPER(TRIM(LOWER(DatosLimpios[[#This Row],[Attack Type]]))))</f>
        <v>Ransomware</v>
      </c>
      <c r="I2484" s="3" t="s">
        <v>47</v>
      </c>
      <c r="J248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84" s="11">
        <v>166</v>
      </c>
      <c r="L2484" s="11">
        <f>IF(DatosLimpios[[#This Row],[Financial Loss (in Million $) ]]="",0,ABS(DatosLimpios[[#This Row],[Financial Loss (in Million $) ]]))*1000</f>
        <v>166000</v>
      </c>
      <c r="M2484" s="11" t="str">
        <f>IF(DatosLimpios[[#This Row],[Perdida economica UNK]]&gt;4000000,"Alta", IF(DatosLimpios[[#This Row],[Perdida economica UNK]]&gt;100000,"Media", "Baja"))</f>
        <v>Media</v>
      </c>
      <c r="N2484" s="18" t="s">
        <v>2532</v>
      </c>
      <c r="O2484" s="3" t="s">
        <v>33</v>
      </c>
      <c r="P2484" s="2">
        <f>IF(DatosLimpios[[#This Row],[Number of Affected Users]]="six hundred",600,VALUE(DatosLimpios[[#This Row],[Number of Affected Users]]))</f>
        <v>715102</v>
      </c>
      <c r="Q2484" s="2">
        <f>IF(DatosLimpios[[#This Row],[Number of Affected Users]]="six hundred",600,VALUE(DatosLimpios[[#This Row],[Number of Affected Users]]))</f>
        <v>715102</v>
      </c>
      <c r="R2484" s="11">
        <f>DatosLimpios[[#This Row],[Perdida economica UNK]] /DatosLimpios[[#This Row],[Nº de Usuarios Afectados]]</f>
        <v>0.23213471644604547</v>
      </c>
      <c r="S2484" s="11" t="str">
        <f>IF(DatosLimpios[[#This Row],[Perdida $ por Usuario]]&gt;100, "Grave",IF(DatosLimpios[[#This Row],[Perdida $ por Usuario]]&gt;40, "Moderada","Leve"))</f>
        <v>Leve</v>
      </c>
      <c r="T2484" s="1" t="str">
        <f t="shared" si="38"/>
        <v>Insider</v>
      </c>
      <c r="U2484" s="3" t="s">
        <v>52</v>
      </c>
      <c r="V2484" s="3" t="s">
        <v>37</v>
      </c>
      <c r="W2484" s="2">
        <v>2</v>
      </c>
      <c r="X2484" s="2" t="str">
        <f>IF(DatosLimpios[[#This Row],[Incident Resolution Time (in Hours)]]&gt;50,"Tardia",IF(DatosLimpios[[#This Row],[Incident Resolution Time (in Hours)]]&gt;20,"Media","Rapida" ))</f>
        <v>Rapida</v>
      </c>
    </row>
    <row r="2485" spans="1:24" x14ac:dyDescent="0.25">
      <c r="A2485" s="2">
        <v>2501</v>
      </c>
      <c r="B2485" s="3" t="s">
        <v>60</v>
      </c>
      <c r="C24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485" s="1" t="str">
        <f>IFERROR(VLOOKUP(DatosLimpios[[#This Row],[Paises]], TablaRegiones[],2,FALSE), "Otra")</f>
        <v>Asia</v>
      </c>
      <c r="E2485" s="2">
        <v>2021</v>
      </c>
      <c r="F2485" s="3" t="s">
        <v>22</v>
      </c>
      <c r="G2485" s="2">
        <f xml:space="preserve"> 2025 -DatosLimpios[[#This Row],[Year]]</f>
        <v>4</v>
      </c>
      <c r="H2485" s="1" t="str">
        <f>IF(TRIM(DatosLimpios[[#This Row],[Attack Type]])="","Unknown",PROPER(TRIM(LOWER(DatosLimpios[[#This Row],[Attack Type]]))))</f>
        <v>Man-In-The-Middle</v>
      </c>
      <c r="I2485" s="3" t="s">
        <v>46</v>
      </c>
      <c r="J248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85" s="11">
        <v>4432</v>
      </c>
      <c r="L2485" s="11">
        <f>IF(DatosLimpios[[#This Row],[Financial Loss (in Million $) ]]="",0,ABS(DatosLimpios[[#This Row],[Financial Loss (in Million $) ]]))*1000</f>
        <v>4432000</v>
      </c>
      <c r="M2485" s="11" t="str">
        <f>IF(DatosLimpios[[#This Row],[Perdida economica UNK]]&gt;4000000,"Alta", IF(DatosLimpios[[#This Row],[Perdida economica UNK]]&gt;100000,"Media", "Baja"))</f>
        <v>Alta</v>
      </c>
      <c r="N2485" s="18" t="s">
        <v>2533</v>
      </c>
      <c r="O2485" s="3" t="s">
        <v>36</v>
      </c>
      <c r="P2485" s="2">
        <f>IF(DatosLimpios[[#This Row],[Number of Affected Users]]="six hundred",600,VALUE(DatosLimpios[[#This Row],[Number of Affected Users]]))</f>
        <v>634390</v>
      </c>
      <c r="Q2485" s="2">
        <f>IF(DatosLimpios[[#This Row],[Number of Affected Users]]="six hundred",600,VALUE(DatosLimpios[[#This Row],[Number of Affected Users]]))</f>
        <v>634390</v>
      </c>
      <c r="R2485" s="11">
        <f>DatosLimpios[[#This Row],[Perdida economica UNK]] /DatosLimpios[[#This Row],[Nº de Usuarios Afectados]]</f>
        <v>6.9862387490345057</v>
      </c>
      <c r="S2485" s="11" t="str">
        <f>IF(DatosLimpios[[#This Row],[Perdida $ por Usuario]]&gt;100, "Grave",IF(DatosLimpios[[#This Row],[Perdida $ por Usuario]]&gt;40, "Moderada","Leve"))</f>
        <v>Leve</v>
      </c>
      <c r="T2485" s="1" t="str">
        <f t="shared" si="38"/>
        <v>Unknown</v>
      </c>
      <c r="U2485" s="3" t="s">
        <v>52</v>
      </c>
      <c r="V2485" s="3" t="s">
        <v>37</v>
      </c>
      <c r="W2485" s="2">
        <v>54</v>
      </c>
      <c r="X2485" s="2" t="str">
        <f>IF(DatosLimpios[[#This Row],[Incident Resolution Time (in Hours)]]&gt;50,"Tardia",IF(DatosLimpios[[#This Row],[Incident Resolution Time (in Hours)]]&gt;20,"Media","Rapida" ))</f>
        <v>Tardia</v>
      </c>
    </row>
    <row r="2486" spans="1:24" x14ac:dyDescent="0.25">
      <c r="A2486" s="2">
        <v>2502</v>
      </c>
      <c r="B2486" s="3" t="s">
        <v>71</v>
      </c>
      <c r="C24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86" s="1" t="str">
        <f>IFERROR(VLOOKUP(DatosLimpios[[#This Row],[Paises]], TablaRegiones[],2,FALSE), "Otra")</f>
        <v>Asia</v>
      </c>
      <c r="E2486" s="2">
        <v>2021</v>
      </c>
      <c r="F2486" s="3" t="s">
        <v>17</v>
      </c>
      <c r="G2486" s="2">
        <f xml:space="preserve"> 2025 -DatosLimpios[[#This Row],[Year]]</f>
        <v>4</v>
      </c>
      <c r="H2486" s="1" t="str">
        <f>IF(TRIM(DatosLimpios[[#This Row],[Attack Type]])="","Unknown",PROPER(TRIM(LOWER(DatosLimpios[[#This Row],[Attack Type]]))))</f>
        <v>Ransomware</v>
      </c>
      <c r="I2486" s="3" t="s">
        <v>69</v>
      </c>
      <c r="J248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86" s="11">
        <v>1034</v>
      </c>
      <c r="L2486" s="11">
        <f>IF(DatosLimpios[[#This Row],[Financial Loss (in Million $) ]]="",0,ABS(DatosLimpios[[#This Row],[Financial Loss (in Million $) ]]))*1000</f>
        <v>1034000</v>
      </c>
      <c r="M2486" s="11" t="str">
        <f>IF(DatosLimpios[[#This Row],[Perdida economica UNK]]&gt;4000000,"Alta", IF(DatosLimpios[[#This Row],[Perdida economica UNK]]&gt;100000,"Media", "Baja"))</f>
        <v>Media</v>
      </c>
      <c r="N2486" s="18" t="s">
        <v>2534</v>
      </c>
      <c r="O2486" s="3" t="s">
        <v>29</v>
      </c>
      <c r="P2486" s="2">
        <f>IF(DatosLimpios[[#This Row],[Number of Affected Users]]="six hundred",600,VALUE(DatosLimpios[[#This Row],[Number of Affected Users]]))</f>
        <v>791473</v>
      </c>
      <c r="Q2486" s="2">
        <f>IF(DatosLimpios[[#This Row],[Number of Affected Users]]="six hundred",600,VALUE(DatosLimpios[[#This Row],[Number of Affected Users]]))</f>
        <v>791473</v>
      </c>
      <c r="R2486" s="11">
        <f>DatosLimpios[[#This Row],[Perdida economica UNK]] /DatosLimpios[[#This Row],[Nº de Usuarios Afectados]]</f>
        <v>1.3064248559331777</v>
      </c>
      <c r="S2486" s="11" t="str">
        <f>IF(DatosLimpios[[#This Row],[Perdida $ por Usuario]]&gt;100, "Grave",IF(DatosLimpios[[#This Row],[Perdida $ por Usuario]]&gt;40, "Moderada","Leve"))</f>
        <v>Leve</v>
      </c>
      <c r="T2486" s="1" t="str">
        <f t="shared" si="38"/>
        <v>Nation-state</v>
      </c>
      <c r="U2486" s="3" t="s">
        <v>25</v>
      </c>
      <c r="V2486" s="3" t="s">
        <v>49</v>
      </c>
      <c r="W2486" s="2">
        <v>58</v>
      </c>
      <c r="X2486" s="2" t="str">
        <f>IF(DatosLimpios[[#This Row],[Incident Resolution Time (in Hours)]]&gt;50,"Tardia",IF(DatosLimpios[[#This Row],[Incident Resolution Time (in Hours)]]&gt;20,"Media","Rapida" ))</f>
        <v>Tardia</v>
      </c>
    </row>
    <row r="2487" spans="1:24" x14ac:dyDescent="0.25">
      <c r="A2487" s="2">
        <v>2503</v>
      </c>
      <c r="B2487" s="3" t="s">
        <v>10</v>
      </c>
      <c r="C24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487" s="1" t="str">
        <f>IFERROR(VLOOKUP(DatosLimpios[[#This Row],[Paises]], TablaRegiones[],2,FALSE), "Otra")</f>
        <v>Asia</v>
      </c>
      <c r="E2487" s="2">
        <v>2022</v>
      </c>
      <c r="F2487" s="3" t="s">
        <v>50</v>
      </c>
      <c r="G2487" s="2">
        <f xml:space="preserve"> 2025 -DatosLimpios[[#This Row],[Year]]</f>
        <v>3</v>
      </c>
      <c r="H2487" s="1" t="str">
        <f>IF(TRIM(DatosLimpios[[#This Row],[Attack Type]])="","Unknown",PROPER(TRIM(LOWER(DatosLimpios[[#This Row],[Attack Type]]))))</f>
        <v>Phishing</v>
      </c>
      <c r="I2487" s="3" t="s">
        <v>23</v>
      </c>
      <c r="J248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87" s="11">
        <v>4181</v>
      </c>
      <c r="L2487" s="11">
        <f>IF(DatosLimpios[[#This Row],[Financial Loss (in Million $) ]]="",0,ABS(DatosLimpios[[#This Row],[Financial Loss (in Million $) ]]))*1000</f>
        <v>4181000</v>
      </c>
      <c r="M2487" s="11" t="str">
        <f>IF(DatosLimpios[[#This Row],[Perdida economica UNK]]&gt;4000000,"Alta", IF(DatosLimpios[[#This Row],[Perdida economica UNK]]&gt;100000,"Media", "Baja"))</f>
        <v>Alta</v>
      </c>
      <c r="N2487" s="18" t="s">
        <v>2535</v>
      </c>
      <c r="O2487" s="3" t="s">
        <v>36</v>
      </c>
      <c r="P2487" s="2">
        <f>IF(DatosLimpios[[#This Row],[Number of Affected Users]]="six hundred",600,VALUE(DatosLimpios[[#This Row],[Number of Affected Users]]))</f>
        <v>631816</v>
      </c>
      <c r="Q2487" s="2">
        <f>IF(DatosLimpios[[#This Row],[Number of Affected Users]]="six hundred",600,VALUE(DatosLimpios[[#This Row],[Number of Affected Users]]))</f>
        <v>631816</v>
      </c>
      <c r="R2487" s="11">
        <f>DatosLimpios[[#This Row],[Perdida economica UNK]] /DatosLimpios[[#This Row],[Nº de Usuarios Afectados]]</f>
        <v>6.6174329235093765</v>
      </c>
      <c r="S2487" s="11" t="str">
        <f>IF(DatosLimpios[[#This Row],[Perdida $ por Usuario]]&gt;100, "Grave",IF(DatosLimpios[[#This Row],[Perdida $ por Usuario]]&gt;40, "Moderada","Leve"))</f>
        <v>Leve</v>
      </c>
      <c r="T2487" s="1" t="str">
        <f t="shared" ref="T2487:T2550" si="39">IF(O2487="","Unknown",O2487)</f>
        <v>Unknown</v>
      </c>
      <c r="U2487" s="3" t="s">
        <v>25</v>
      </c>
      <c r="V2487" s="3" t="s">
        <v>49</v>
      </c>
      <c r="W2487" s="2">
        <v>29</v>
      </c>
      <c r="X2487" s="2" t="str">
        <f>IF(DatosLimpios[[#This Row],[Incident Resolution Time (in Hours)]]&gt;50,"Tardia",IF(DatosLimpios[[#This Row],[Incident Resolution Time (in Hours)]]&gt;20,"Media","Rapida" ))</f>
        <v>Media</v>
      </c>
    </row>
    <row r="2488" spans="1:24" x14ac:dyDescent="0.25">
      <c r="A2488" s="2">
        <v>2504</v>
      </c>
      <c r="B2488" s="3" t="s">
        <v>32</v>
      </c>
      <c r="C24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488" s="1" t="str">
        <f>IFERROR(VLOOKUP(DatosLimpios[[#This Row],[Paises]], TablaRegiones[],2,FALSE), "Otra")</f>
        <v>Europa</v>
      </c>
      <c r="E2488" s="2">
        <v>2016</v>
      </c>
      <c r="F2488" s="3" t="s">
        <v>63</v>
      </c>
      <c r="G2488" s="2">
        <f xml:space="preserve"> 2025 -DatosLimpios[[#This Row],[Year]]</f>
        <v>9</v>
      </c>
      <c r="H2488" s="1" t="str">
        <f>IF(TRIM(DatosLimpios[[#This Row],[Attack Type]])="","Unknown",PROPER(TRIM(LOWER(DatosLimpios[[#This Row],[Attack Type]]))))</f>
        <v>Malware</v>
      </c>
      <c r="I2488" s="3" t="s">
        <v>46</v>
      </c>
      <c r="J248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88" s="11">
        <v>8454</v>
      </c>
      <c r="L2488" s="11">
        <f>IF(DatosLimpios[[#This Row],[Financial Loss (in Million $) ]]="",0,ABS(DatosLimpios[[#This Row],[Financial Loss (in Million $) ]]))*1000</f>
        <v>8454000</v>
      </c>
      <c r="M2488" s="11" t="str">
        <f>IF(DatosLimpios[[#This Row],[Perdida economica UNK]]&gt;4000000,"Alta", IF(DatosLimpios[[#This Row],[Perdida economica UNK]]&gt;100000,"Media", "Baja"))</f>
        <v>Alta</v>
      </c>
      <c r="N2488" s="18" t="s">
        <v>2536</v>
      </c>
      <c r="O2488" s="3" t="s">
        <v>29</v>
      </c>
      <c r="P2488" s="2">
        <f>IF(DatosLimpios[[#This Row],[Number of Affected Users]]="six hundred",600,VALUE(DatosLimpios[[#This Row],[Number of Affected Users]]))</f>
        <v>517353</v>
      </c>
      <c r="Q2488" s="2">
        <f>IF(DatosLimpios[[#This Row],[Number of Affected Users]]="six hundred",600,VALUE(DatosLimpios[[#This Row],[Number of Affected Users]]))</f>
        <v>517353</v>
      </c>
      <c r="R2488" s="11">
        <f>DatosLimpios[[#This Row],[Perdida economica UNK]] /DatosLimpios[[#This Row],[Nº de Usuarios Afectados]]</f>
        <v>16.340873639468601</v>
      </c>
      <c r="S2488" s="11" t="str">
        <f>IF(DatosLimpios[[#This Row],[Perdida $ por Usuario]]&gt;100, "Grave",IF(DatosLimpios[[#This Row],[Perdida $ por Usuario]]&gt;40, "Moderada","Leve"))</f>
        <v>Leve</v>
      </c>
      <c r="T2488" s="1" t="str">
        <f t="shared" si="39"/>
        <v>Nation-state</v>
      </c>
      <c r="U2488" s="3" t="s">
        <v>34</v>
      </c>
      <c r="V2488" s="3" t="s">
        <v>37</v>
      </c>
      <c r="W2488" s="2">
        <v>41</v>
      </c>
      <c r="X2488" s="2" t="str">
        <f>IF(DatosLimpios[[#This Row],[Incident Resolution Time (in Hours)]]&gt;50,"Tardia",IF(DatosLimpios[[#This Row],[Incident Resolution Time (in Hours)]]&gt;20,"Media","Rapida" ))</f>
        <v>Media</v>
      </c>
    </row>
    <row r="2489" spans="1:24" x14ac:dyDescent="0.25">
      <c r="A2489" s="2">
        <v>2505</v>
      </c>
      <c r="B2489" s="3" t="s">
        <v>71</v>
      </c>
      <c r="C24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489" s="1" t="str">
        <f>IFERROR(VLOOKUP(DatosLimpios[[#This Row],[Paises]], TablaRegiones[],2,FALSE), "Otra")</f>
        <v>Asia</v>
      </c>
      <c r="E2489" s="2">
        <v>2015</v>
      </c>
      <c r="F2489" s="3" t="s">
        <v>63</v>
      </c>
      <c r="G2489" s="2">
        <f xml:space="preserve"> 2025 -DatosLimpios[[#This Row],[Year]]</f>
        <v>10</v>
      </c>
      <c r="H2489" s="1" t="str">
        <f>IF(TRIM(DatosLimpios[[#This Row],[Attack Type]])="","Unknown",PROPER(TRIM(LOWER(DatosLimpios[[#This Row],[Attack Type]]))))</f>
        <v>Malware</v>
      </c>
      <c r="I2489" s="3" t="s">
        <v>27</v>
      </c>
      <c r="J248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89" s="11">
        <v>4038</v>
      </c>
      <c r="L2489" s="11">
        <f>IF(DatosLimpios[[#This Row],[Financial Loss (in Million $) ]]="",0,ABS(DatosLimpios[[#This Row],[Financial Loss (in Million $) ]]))*1000</f>
        <v>4038000</v>
      </c>
      <c r="M2489" s="11" t="str">
        <f>IF(DatosLimpios[[#This Row],[Perdida economica UNK]]&gt;4000000,"Alta", IF(DatosLimpios[[#This Row],[Perdida economica UNK]]&gt;100000,"Media", "Baja"))</f>
        <v>Alta</v>
      </c>
      <c r="N2489" s="18" t="s">
        <v>2537</v>
      </c>
      <c r="O2489" s="3" t="s">
        <v>33</v>
      </c>
      <c r="P2489" s="2">
        <f>IF(DatosLimpios[[#This Row],[Number of Affected Users]]="six hundred",600,VALUE(DatosLimpios[[#This Row],[Number of Affected Users]]))</f>
        <v>118734</v>
      </c>
      <c r="Q2489" s="2">
        <f>IF(DatosLimpios[[#This Row],[Number of Affected Users]]="six hundred",600,VALUE(DatosLimpios[[#This Row],[Number of Affected Users]]))</f>
        <v>118734</v>
      </c>
      <c r="R2489" s="11">
        <f>DatosLimpios[[#This Row],[Perdida economica UNK]] /DatosLimpios[[#This Row],[Nº de Usuarios Afectados]]</f>
        <v>34.008792763656579</v>
      </c>
      <c r="S2489" s="11" t="str">
        <f>IF(DatosLimpios[[#This Row],[Perdida $ por Usuario]]&gt;100, "Grave",IF(DatosLimpios[[#This Row],[Perdida $ por Usuario]]&gt;40, "Moderada","Leve"))</f>
        <v>Leve</v>
      </c>
      <c r="T2489" s="1" t="str">
        <f t="shared" si="39"/>
        <v>Insider</v>
      </c>
      <c r="U2489" s="3" t="s">
        <v>15</v>
      </c>
      <c r="V2489" s="3" t="s">
        <v>31</v>
      </c>
      <c r="W2489" s="2">
        <v>21</v>
      </c>
      <c r="X2489" s="2" t="str">
        <f>IF(DatosLimpios[[#This Row],[Incident Resolution Time (in Hours)]]&gt;50,"Tardia",IF(DatosLimpios[[#This Row],[Incident Resolution Time (in Hours)]]&gt;20,"Media","Rapida" ))</f>
        <v>Media</v>
      </c>
    </row>
    <row r="2490" spans="1:24" x14ac:dyDescent="0.25">
      <c r="A2490" s="2">
        <v>2506</v>
      </c>
      <c r="B2490" s="3" t="s">
        <v>45</v>
      </c>
      <c r="C24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490" s="1" t="str">
        <f>IFERROR(VLOOKUP(DatosLimpios[[#This Row],[Paises]], TablaRegiones[],2,FALSE), "Otra")</f>
        <v>Asia</v>
      </c>
      <c r="E2490" s="2">
        <v>2020</v>
      </c>
      <c r="F2490" s="3" t="s">
        <v>22</v>
      </c>
      <c r="G2490" s="2">
        <f xml:space="preserve"> 2025 -DatosLimpios[[#This Row],[Year]]</f>
        <v>5</v>
      </c>
      <c r="H2490" s="1" t="str">
        <f>IF(TRIM(DatosLimpios[[#This Row],[Attack Type]])="","Unknown",PROPER(TRIM(LOWER(DatosLimpios[[#This Row],[Attack Type]]))))</f>
        <v>Man-In-The-Middle</v>
      </c>
      <c r="I2490" s="3" t="s">
        <v>12</v>
      </c>
      <c r="J249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490" s="11">
        <v>3915</v>
      </c>
      <c r="L2490" s="11">
        <f>IF(DatosLimpios[[#This Row],[Financial Loss (in Million $) ]]="",0,ABS(DatosLimpios[[#This Row],[Financial Loss (in Million $) ]]))*1000</f>
        <v>3915000</v>
      </c>
      <c r="M2490" s="11" t="str">
        <f>IF(DatosLimpios[[#This Row],[Perdida economica UNK]]&gt;4000000,"Alta", IF(DatosLimpios[[#This Row],[Perdida economica UNK]]&gt;100000,"Media", "Baja"))</f>
        <v>Media</v>
      </c>
      <c r="N2490" s="18" t="s">
        <v>2538</v>
      </c>
      <c r="O2490" s="3" t="s">
        <v>33</v>
      </c>
      <c r="P2490" s="2">
        <f>IF(DatosLimpios[[#This Row],[Number of Affected Users]]="six hundred",600,VALUE(DatosLimpios[[#This Row],[Number of Affected Users]]))</f>
        <v>963367</v>
      </c>
      <c r="Q2490" s="2">
        <f>IF(DatosLimpios[[#This Row],[Number of Affected Users]]="six hundred",600,VALUE(DatosLimpios[[#This Row],[Number of Affected Users]]))</f>
        <v>963367</v>
      </c>
      <c r="R2490" s="11">
        <f>DatosLimpios[[#This Row],[Perdida economica UNK]] /DatosLimpios[[#This Row],[Nº de Usuarios Afectados]]</f>
        <v>4.0638718162444842</v>
      </c>
      <c r="S2490" s="11" t="str">
        <f>IF(DatosLimpios[[#This Row],[Perdida $ por Usuario]]&gt;100, "Grave",IF(DatosLimpios[[#This Row],[Perdida $ por Usuario]]&gt;40, "Moderada","Leve"))</f>
        <v>Leve</v>
      </c>
      <c r="T2490" s="1" t="str">
        <f t="shared" si="39"/>
        <v>Insider</v>
      </c>
      <c r="U2490" s="3" t="s">
        <v>52</v>
      </c>
      <c r="V2490" s="3" t="s">
        <v>57</v>
      </c>
      <c r="W2490" s="2">
        <v>50</v>
      </c>
      <c r="X2490" s="2" t="str">
        <f>IF(DatosLimpios[[#This Row],[Incident Resolution Time (in Hours)]]&gt;50,"Tardia",IF(DatosLimpios[[#This Row],[Incident Resolution Time (in Hours)]]&gt;20,"Media","Rapida" ))</f>
        <v>Media</v>
      </c>
    </row>
    <row r="2491" spans="1:24" x14ac:dyDescent="0.25">
      <c r="A2491" s="2">
        <v>2507</v>
      </c>
      <c r="B2491" s="3" t="s">
        <v>58</v>
      </c>
      <c r="C24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491" s="1" t="str">
        <f>IFERROR(VLOOKUP(DatosLimpios[[#This Row],[Paises]], TablaRegiones[],2,FALSE), "Otra")</f>
        <v>Oceanía</v>
      </c>
      <c r="E2491" s="2">
        <v>2021</v>
      </c>
      <c r="F2491" s="3" t="s">
        <v>42</v>
      </c>
      <c r="G2491" s="2">
        <f xml:space="preserve"> 2025 -DatosLimpios[[#This Row],[Year]]</f>
        <v>4</v>
      </c>
      <c r="H2491" s="1" t="str">
        <f>IF(TRIM(DatosLimpios[[#This Row],[Attack Type]])="","Unknown",PROPER(TRIM(LOWER(DatosLimpios[[#This Row],[Attack Type]]))))</f>
        <v>Sql Injection</v>
      </c>
      <c r="I2491" s="3" t="s">
        <v>27</v>
      </c>
      <c r="J249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91" s="11">
        <v>2251</v>
      </c>
      <c r="L2491" s="11">
        <f>IF(DatosLimpios[[#This Row],[Financial Loss (in Million $) ]]="",0,ABS(DatosLimpios[[#This Row],[Financial Loss (in Million $) ]]))*1000</f>
        <v>2251000</v>
      </c>
      <c r="M2491" s="11" t="str">
        <f>IF(DatosLimpios[[#This Row],[Perdida economica UNK]]&gt;4000000,"Alta", IF(DatosLimpios[[#This Row],[Perdida economica UNK]]&gt;100000,"Media", "Baja"))</f>
        <v>Media</v>
      </c>
      <c r="N2491" s="18" t="s">
        <v>2539</v>
      </c>
      <c r="O2491" s="3" t="s">
        <v>33</v>
      </c>
      <c r="P2491" s="2">
        <f>IF(DatosLimpios[[#This Row],[Number of Affected Users]]="six hundred",600,VALUE(DatosLimpios[[#This Row],[Number of Affected Users]]))</f>
        <v>71557</v>
      </c>
      <c r="Q2491" s="2">
        <f>IF(DatosLimpios[[#This Row],[Number of Affected Users]]="six hundred",600,VALUE(DatosLimpios[[#This Row],[Number of Affected Users]]))</f>
        <v>71557</v>
      </c>
      <c r="R2491" s="11">
        <f>DatosLimpios[[#This Row],[Perdida economica UNK]] /DatosLimpios[[#This Row],[Nº de Usuarios Afectados]]</f>
        <v>31.457439523736323</v>
      </c>
      <c r="S2491" s="11" t="str">
        <f>IF(DatosLimpios[[#This Row],[Perdida $ por Usuario]]&gt;100, "Grave",IF(DatosLimpios[[#This Row],[Perdida $ por Usuario]]&gt;40, "Moderada","Leve"))</f>
        <v>Leve</v>
      </c>
      <c r="T2491" s="1" t="str">
        <f t="shared" si="39"/>
        <v>Insider</v>
      </c>
      <c r="U2491" s="3" t="s">
        <v>34</v>
      </c>
      <c r="V2491" s="3" t="s">
        <v>37</v>
      </c>
      <c r="W2491" s="2">
        <v>47</v>
      </c>
      <c r="X2491" s="2" t="str">
        <f>IF(DatosLimpios[[#This Row],[Incident Resolution Time (in Hours)]]&gt;50,"Tardia",IF(DatosLimpios[[#This Row],[Incident Resolution Time (in Hours)]]&gt;20,"Media","Rapida" ))</f>
        <v>Media</v>
      </c>
    </row>
    <row r="2492" spans="1:24" x14ac:dyDescent="0.25">
      <c r="A2492" s="2">
        <v>2508</v>
      </c>
      <c r="B2492" s="3" t="s">
        <v>66</v>
      </c>
      <c r="C24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492" s="1" t="str">
        <f>IFERROR(VLOOKUP(DatosLimpios[[#This Row],[Paises]], TablaRegiones[],2,FALSE), "Otra")</f>
        <v>América</v>
      </c>
      <c r="E2492" s="2">
        <v>2017</v>
      </c>
      <c r="F2492" s="3" t="s">
        <v>17</v>
      </c>
      <c r="G2492" s="2">
        <f xml:space="preserve"> 2025 -DatosLimpios[[#This Row],[Year]]</f>
        <v>8</v>
      </c>
      <c r="H2492" s="1" t="str">
        <f>IF(TRIM(DatosLimpios[[#This Row],[Attack Type]])="","Unknown",PROPER(TRIM(LOWER(DatosLimpios[[#This Row],[Attack Type]]))))</f>
        <v>Ransomware</v>
      </c>
      <c r="I2492" s="3" t="s">
        <v>69</v>
      </c>
      <c r="J249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92" s="11">
        <v>5818</v>
      </c>
      <c r="L2492" s="11">
        <f>IF(DatosLimpios[[#This Row],[Financial Loss (in Million $) ]]="",0,ABS(DatosLimpios[[#This Row],[Financial Loss (in Million $) ]]))*1000</f>
        <v>5818000</v>
      </c>
      <c r="M2492" s="11" t="str">
        <f>IF(DatosLimpios[[#This Row],[Perdida economica UNK]]&gt;4000000,"Alta", IF(DatosLimpios[[#This Row],[Perdida economica UNK]]&gt;100000,"Media", "Baja"))</f>
        <v>Alta</v>
      </c>
      <c r="N2492" s="18" t="s">
        <v>2540</v>
      </c>
      <c r="O2492" s="3" t="s">
        <v>14</v>
      </c>
      <c r="P2492" s="2">
        <f>IF(DatosLimpios[[#This Row],[Number of Affected Users]]="six hundred",600,VALUE(DatosLimpios[[#This Row],[Number of Affected Users]]))</f>
        <v>824704</v>
      </c>
      <c r="Q2492" s="2">
        <f>IF(DatosLimpios[[#This Row],[Number of Affected Users]]="six hundred",600,VALUE(DatosLimpios[[#This Row],[Number of Affected Users]]))</f>
        <v>824704</v>
      </c>
      <c r="R2492" s="11">
        <f>DatosLimpios[[#This Row],[Perdida economica UNK]] /DatosLimpios[[#This Row],[Nº de Usuarios Afectados]]</f>
        <v>7.0546523358683846</v>
      </c>
      <c r="S2492" s="11" t="str">
        <f>IF(DatosLimpios[[#This Row],[Perdida $ por Usuario]]&gt;100, "Grave",IF(DatosLimpios[[#This Row],[Perdida $ por Usuario]]&gt;40, "Moderada","Leve"))</f>
        <v>Leve</v>
      </c>
      <c r="T2492" s="1" t="str">
        <f t="shared" si="39"/>
        <v>Hacker Group</v>
      </c>
      <c r="U2492" s="3" t="s">
        <v>52</v>
      </c>
      <c r="V2492" s="3" t="s">
        <v>37</v>
      </c>
      <c r="W2492" s="2">
        <v>30</v>
      </c>
      <c r="X2492" s="2" t="str">
        <f>IF(DatosLimpios[[#This Row],[Incident Resolution Time (in Hours)]]&gt;50,"Tardia",IF(DatosLimpios[[#This Row],[Incident Resolution Time (in Hours)]]&gt;20,"Media","Rapida" ))</f>
        <v>Media</v>
      </c>
    </row>
    <row r="2493" spans="1:24" x14ac:dyDescent="0.25">
      <c r="A2493" s="2">
        <v>2509</v>
      </c>
      <c r="B2493" s="3" t="s">
        <v>32</v>
      </c>
      <c r="C24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493" s="1" t="str">
        <f>IFERROR(VLOOKUP(DatosLimpios[[#This Row],[Paises]], TablaRegiones[],2,FALSE), "Otra")</f>
        <v>Europa</v>
      </c>
      <c r="E2493" s="2">
        <v>2023</v>
      </c>
      <c r="F2493" s="3" t="s">
        <v>22</v>
      </c>
      <c r="G2493" s="2">
        <f xml:space="preserve"> 2025 -DatosLimpios[[#This Row],[Year]]</f>
        <v>2</v>
      </c>
      <c r="H2493" s="1" t="str">
        <f>IF(TRIM(DatosLimpios[[#This Row],[Attack Type]])="","Unknown",PROPER(TRIM(LOWER(DatosLimpios[[#This Row],[Attack Type]]))))</f>
        <v>Man-In-The-Middle</v>
      </c>
      <c r="I2493" s="3" t="s">
        <v>46</v>
      </c>
      <c r="J249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93" s="11">
        <v>9248</v>
      </c>
      <c r="L2493" s="11">
        <f>IF(DatosLimpios[[#This Row],[Financial Loss (in Million $) ]]="",0,ABS(DatosLimpios[[#This Row],[Financial Loss (in Million $) ]]))*1000</f>
        <v>9248000</v>
      </c>
      <c r="M2493" s="11" t="str">
        <f>IF(DatosLimpios[[#This Row],[Perdida economica UNK]]&gt;4000000,"Alta", IF(DatosLimpios[[#This Row],[Perdida economica UNK]]&gt;100000,"Media", "Baja"))</f>
        <v>Alta</v>
      </c>
      <c r="N2493" s="18" t="s">
        <v>2541</v>
      </c>
      <c r="O2493" s="3" t="s">
        <v>29</v>
      </c>
      <c r="P2493" s="2">
        <f>IF(DatosLimpios[[#This Row],[Number of Affected Users]]="six hundred",600,VALUE(DatosLimpios[[#This Row],[Number of Affected Users]]))</f>
        <v>1326</v>
      </c>
      <c r="Q2493" s="2">
        <f>IF(DatosLimpios[[#This Row],[Number of Affected Users]]="six hundred",600,VALUE(DatosLimpios[[#This Row],[Number of Affected Users]]))</f>
        <v>1326</v>
      </c>
      <c r="R2493" s="11">
        <f>DatosLimpios[[#This Row],[Perdida economica UNK]] /DatosLimpios[[#This Row],[Nº de Usuarios Afectados]]</f>
        <v>6974.3589743589746</v>
      </c>
      <c r="S2493" s="11" t="str">
        <f>IF(DatosLimpios[[#This Row],[Perdida $ por Usuario]]&gt;100, "Grave",IF(DatosLimpios[[#This Row],[Perdida $ por Usuario]]&gt;40, "Moderada","Leve"))</f>
        <v>Grave</v>
      </c>
      <c r="T2493" s="1" t="str">
        <f t="shared" si="39"/>
        <v>Nation-state</v>
      </c>
      <c r="U2493" s="3" t="s">
        <v>34</v>
      </c>
      <c r="V2493" s="3" t="s">
        <v>37</v>
      </c>
      <c r="W2493" s="2">
        <v>11</v>
      </c>
      <c r="X2493" s="2" t="str">
        <f>IF(DatosLimpios[[#This Row],[Incident Resolution Time (in Hours)]]&gt;50,"Tardia",IF(DatosLimpios[[#This Row],[Incident Resolution Time (in Hours)]]&gt;20,"Media","Rapida" ))</f>
        <v>Rapida</v>
      </c>
    </row>
    <row r="2494" spans="1:24" x14ac:dyDescent="0.25">
      <c r="A2494" s="2">
        <v>2510</v>
      </c>
      <c r="B2494" s="3" t="s">
        <v>26</v>
      </c>
      <c r="C24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494" s="1" t="str">
        <f>IFERROR(VLOOKUP(DatosLimpios[[#This Row],[Paises]], TablaRegiones[],2,FALSE), "Otra")</f>
        <v>Europa</v>
      </c>
      <c r="E2494" s="2">
        <v>2015</v>
      </c>
      <c r="F2494" s="3" t="s">
        <v>50</v>
      </c>
      <c r="G2494" s="2">
        <f xml:space="preserve"> 2025 -DatosLimpios[[#This Row],[Year]]</f>
        <v>10</v>
      </c>
      <c r="H2494" s="1" t="str">
        <f>IF(TRIM(DatosLimpios[[#This Row],[Attack Type]])="","Unknown",PROPER(TRIM(LOWER(DatosLimpios[[#This Row],[Attack Type]]))))</f>
        <v>Phishing</v>
      </c>
      <c r="I2494" s="3" t="s">
        <v>46</v>
      </c>
      <c r="J249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494" s="11">
        <v>5138</v>
      </c>
      <c r="L2494" s="11">
        <f>IF(DatosLimpios[[#This Row],[Financial Loss (in Million $) ]]="",0,ABS(DatosLimpios[[#This Row],[Financial Loss (in Million $) ]]))*1000</f>
        <v>5138000</v>
      </c>
      <c r="M2494" s="11" t="str">
        <f>IF(DatosLimpios[[#This Row],[Perdida economica UNK]]&gt;4000000,"Alta", IF(DatosLimpios[[#This Row],[Perdida economica UNK]]&gt;100000,"Media", "Baja"))</f>
        <v>Alta</v>
      </c>
      <c r="N2494" s="18" t="s">
        <v>2542</v>
      </c>
      <c r="O2494" s="3" t="s">
        <v>33</v>
      </c>
      <c r="P2494" s="2">
        <f>IF(DatosLimpios[[#This Row],[Number of Affected Users]]="six hundred",600,VALUE(DatosLimpios[[#This Row],[Number of Affected Users]]))</f>
        <v>630931</v>
      </c>
      <c r="Q2494" s="2">
        <f>IF(DatosLimpios[[#This Row],[Number of Affected Users]]="six hundred",600,VALUE(DatosLimpios[[#This Row],[Number of Affected Users]]))</f>
        <v>630931</v>
      </c>
      <c r="R2494" s="11">
        <f>DatosLimpios[[#This Row],[Perdida economica UNK]] /DatosLimpios[[#This Row],[Nº de Usuarios Afectados]]</f>
        <v>8.1435212408329907</v>
      </c>
      <c r="S2494" s="11" t="str">
        <f>IF(DatosLimpios[[#This Row],[Perdida $ por Usuario]]&gt;100, "Grave",IF(DatosLimpios[[#This Row],[Perdida $ por Usuario]]&gt;40, "Moderada","Leve"))</f>
        <v>Leve</v>
      </c>
      <c r="T2494" s="1" t="str">
        <f t="shared" si="39"/>
        <v>Insider</v>
      </c>
      <c r="U2494" s="3" t="s">
        <v>52</v>
      </c>
      <c r="V2494" s="3" t="s">
        <v>31</v>
      </c>
      <c r="W2494" s="2">
        <v>48</v>
      </c>
      <c r="X2494" s="2" t="str">
        <f>IF(DatosLimpios[[#This Row],[Incident Resolution Time (in Hours)]]&gt;50,"Tardia",IF(DatosLimpios[[#This Row],[Incident Resolution Time (in Hours)]]&gt;20,"Media","Rapida" ))</f>
        <v>Media</v>
      </c>
    </row>
    <row r="2495" spans="1:24" x14ac:dyDescent="0.25">
      <c r="A2495" s="2">
        <v>2511</v>
      </c>
      <c r="B2495" s="3" t="s">
        <v>32</v>
      </c>
      <c r="C24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495" s="1" t="str">
        <f>IFERROR(VLOOKUP(DatosLimpios[[#This Row],[Paises]], TablaRegiones[],2,FALSE), "Otra")</f>
        <v>Europa</v>
      </c>
      <c r="E2495" s="2">
        <v>2016</v>
      </c>
      <c r="F2495" s="3" t="s">
        <v>50</v>
      </c>
      <c r="G2495" s="2">
        <f xml:space="preserve"> 2025 -DatosLimpios[[#This Row],[Year]]</f>
        <v>9</v>
      </c>
      <c r="H2495" s="1" t="str">
        <f>IF(TRIM(DatosLimpios[[#This Row],[Attack Type]])="","Unknown",PROPER(TRIM(LOWER(DatosLimpios[[#This Row],[Attack Type]]))))</f>
        <v>Phishing</v>
      </c>
      <c r="I2495" s="3" t="s">
        <v>69</v>
      </c>
      <c r="J249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95" s="11">
        <v>9361</v>
      </c>
      <c r="L2495" s="11">
        <f>IF(DatosLimpios[[#This Row],[Financial Loss (in Million $) ]]="",0,ABS(DatosLimpios[[#This Row],[Financial Loss (in Million $) ]]))*1000</f>
        <v>9361000</v>
      </c>
      <c r="M2495" s="11" t="str">
        <f>IF(DatosLimpios[[#This Row],[Perdida economica UNK]]&gt;4000000,"Alta", IF(DatosLimpios[[#This Row],[Perdida economica UNK]]&gt;100000,"Media", "Baja"))</f>
        <v>Alta</v>
      </c>
      <c r="N2495" s="18" t="s">
        <v>2543</v>
      </c>
      <c r="O2495" s="3" t="s">
        <v>33</v>
      </c>
      <c r="P2495" s="2">
        <f>IF(DatosLimpios[[#This Row],[Number of Affected Users]]="six hundred",600,VALUE(DatosLimpios[[#This Row],[Number of Affected Users]]))</f>
        <v>395731</v>
      </c>
      <c r="Q2495" s="2">
        <f>IF(DatosLimpios[[#This Row],[Number of Affected Users]]="six hundred",600,VALUE(DatosLimpios[[#This Row],[Number of Affected Users]]))</f>
        <v>395731</v>
      </c>
      <c r="R2495" s="11">
        <f>DatosLimpios[[#This Row],[Perdida economica UNK]] /DatosLimpios[[#This Row],[Nº de Usuarios Afectados]]</f>
        <v>23.654957534284652</v>
      </c>
      <c r="S2495" s="11" t="str">
        <f>IF(DatosLimpios[[#This Row],[Perdida $ por Usuario]]&gt;100, "Grave",IF(DatosLimpios[[#This Row],[Perdida $ por Usuario]]&gt;40, "Moderada","Leve"))</f>
        <v>Leve</v>
      </c>
      <c r="T2495" s="1" t="str">
        <f t="shared" si="39"/>
        <v>Insider</v>
      </c>
      <c r="U2495" s="3" t="s">
        <v>15</v>
      </c>
      <c r="V2495" s="3" t="s">
        <v>31</v>
      </c>
      <c r="W2495" s="2">
        <v>64</v>
      </c>
      <c r="X2495" s="2" t="str">
        <f>IF(DatosLimpios[[#This Row],[Incident Resolution Time (in Hours)]]&gt;50,"Tardia",IF(DatosLimpios[[#This Row],[Incident Resolution Time (in Hours)]]&gt;20,"Media","Rapida" ))</f>
        <v>Tardia</v>
      </c>
    </row>
    <row r="2496" spans="1:24" x14ac:dyDescent="0.25">
      <c r="A2496" s="2">
        <v>2512</v>
      </c>
      <c r="B2496" s="3" t="s">
        <v>58</v>
      </c>
      <c r="C24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496" s="1" t="str">
        <f>IFERROR(VLOOKUP(DatosLimpios[[#This Row],[Paises]], TablaRegiones[],2,FALSE), "Otra")</f>
        <v>Oceanía</v>
      </c>
      <c r="E2496" s="2">
        <v>2017</v>
      </c>
      <c r="F2496" s="3" t="s">
        <v>17</v>
      </c>
      <c r="G2496" s="2">
        <f xml:space="preserve"> 2025 -DatosLimpios[[#This Row],[Year]]</f>
        <v>8</v>
      </c>
      <c r="H2496" s="1" t="str">
        <f>IF(TRIM(DatosLimpios[[#This Row],[Attack Type]])="","Unknown",PROPER(TRIM(LOWER(DatosLimpios[[#This Row],[Attack Type]]))))</f>
        <v>Ransomware</v>
      </c>
      <c r="I2496" s="3" t="s">
        <v>69</v>
      </c>
      <c r="J249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496" s="11">
        <v>2738</v>
      </c>
      <c r="L2496" s="11">
        <f>IF(DatosLimpios[[#This Row],[Financial Loss (in Million $) ]]="",0,ABS(DatosLimpios[[#This Row],[Financial Loss (in Million $) ]]))*1000</f>
        <v>2738000</v>
      </c>
      <c r="M2496" s="11" t="str">
        <f>IF(DatosLimpios[[#This Row],[Perdida economica UNK]]&gt;4000000,"Alta", IF(DatosLimpios[[#This Row],[Perdida economica UNK]]&gt;100000,"Media", "Baja"))</f>
        <v>Media</v>
      </c>
      <c r="N2496" s="18" t="s">
        <v>2544</v>
      </c>
      <c r="O2496" s="3" t="s">
        <v>36</v>
      </c>
      <c r="P2496" s="2">
        <f>IF(DatosLimpios[[#This Row],[Number of Affected Users]]="six hundred",600,VALUE(DatosLimpios[[#This Row],[Number of Affected Users]]))</f>
        <v>918816</v>
      </c>
      <c r="Q2496" s="2">
        <f>IF(DatosLimpios[[#This Row],[Number of Affected Users]]="six hundred",600,VALUE(DatosLimpios[[#This Row],[Number of Affected Users]]))</f>
        <v>918816</v>
      </c>
      <c r="R2496" s="11">
        <f>DatosLimpios[[#This Row],[Perdida economica UNK]] /DatosLimpios[[#This Row],[Nº de Usuarios Afectados]]</f>
        <v>2.979921986556612</v>
      </c>
      <c r="S2496" s="11" t="str">
        <f>IF(DatosLimpios[[#This Row],[Perdida $ por Usuario]]&gt;100, "Grave",IF(DatosLimpios[[#This Row],[Perdida $ por Usuario]]&gt;40, "Moderada","Leve"))</f>
        <v>Leve</v>
      </c>
      <c r="T2496" s="1" t="str">
        <f t="shared" si="39"/>
        <v>Unknown</v>
      </c>
      <c r="U2496" s="3" t="s">
        <v>25</v>
      </c>
      <c r="V2496" s="3" t="s">
        <v>31</v>
      </c>
      <c r="W2496" s="2">
        <v>58</v>
      </c>
      <c r="X2496" s="2" t="str">
        <f>IF(DatosLimpios[[#This Row],[Incident Resolution Time (in Hours)]]&gt;50,"Tardia",IF(DatosLimpios[[#This Row],[Incident Resolution Time (in Hours)]]&gt;20,"Media","Rapida" ))</f>
        <v>Tardia</v>
      </c>
    </row>
    <row r="2497" spans="1:24" x14ac:dyDescent="0.25">
      <c r="A2497" s="2">
        <v>2513</v>
      </c>
      <c r="B2497" s="3" t="s">
        <v>58</v>
      </c>
      <c r="C24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497" s="1" t="str">
        <f>IFERROR(VLOOKUP(DatosLimpios[[#This Row],[Paises]], TablaRegiones[],2,FALSE), "Otra")</f>
        <v>Oceanía</v>
      </c>
      <c r="E2497" s="2">
        <v>2021</v>
      </c>
      <c r="F2497" s="3" t="s">
        <v>63</v>
      </c>
      <c r="G2497" s="2">
        <f xml:space="preserve"> 2025 -DatosLimpios[[#This Row],[Year]]</f>
        <v>4</v>
      </c>
      <c r="H2497" s="1" t="str">
        <f>IF(TRIM(DatosLimpios[[#This Row],[Attack Type]])="","Unknown",PROPER(TRIM(LOWER(DatosLimpios[[#This Row],[Attack Type]]))))</f>
        <v>Malware</v>
      </c>
      <c r="I2497" s="3" t="s">
        <v>47</v>
      </c>
      <c r="J249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497" s="11">
        <v>7461</v>
      </c>
      <c r="L2497" s="11">
        <f>IF(DatosLimpios[[#This Row],[Financial Loss (in Million $) ]]="",0,ABS(DatosLimpios[[#This Row],[Financial Loss (in Million $) ]]))*1000</f>
        <v>7461000</v>
      </c>
      <c r="M2497" s="11" t="str">
        <f>IF(DatosLimpios[[#This Row],[Perdida economica UNK]]&gt;4000000,"Alta", IF(DatosLimpios[[#This Row],[Perdida economica UNK]]&gt;100000,"Media", "Baja"))</f>
        <v>Alta</v>
      </c>
      <c r="N2497" s="18" t="s">
        <v>2545</v>
      </c>
      <c r="O2497" s="3" t="s">
        <v>29</v>
      </c>
      <c r="P2497" s="2">
        <f>IF(DatosLimpios[[#This Row],[Number of Affected Users]]="six hundred",600,VALUE(DatosLimpios[[#This Row],[Number of Affected Users]]))</f>
        <v>357205</v>
      </c>
      <c r="Q2497" s="2">
        <f>IF(DatosLimpios[[#This Row],[Number of Affected Users]]="six hundred",600,VALUE(DatosLimpios[[#This Row],[Number of Affected Users]]))</f>
        <v>357205</v>
      </c>
      <c r="R2497" s="11">
        <f>DatosLimpios[[#This Row],[Perdida economica UNK]] /DatosLimpios[[#This Row],[Nº de Usuarios Afectados]]</f>
        <v>20.887165633179826</v>
      </c>
      <c r="S2497" s="11" t="str">
        <f>IF(DatosLimpios[[#This Row],[Perdida $ por Usuario]]&gt;100, "Grave",IF(DatosLimpios[[#This Row],[Perdida $ por Usuario]]&gt;40, "Moderada","Leve"))</f>
        <v>Leve</v>
      </c>
      <c r="T2497" s="1" t="str">
        <f t="shared" si="39"/>
        <v>Nation-state</v>
      </c>
      <c r="U2497" s="3" t="s">
        <v>25</v>
      </c>
      <c r="V2497" s="3" t="s">
        <v>37</v>
      </c>
      <c r="W2497" s="2">
        <v>21</v>
      </c>
      <c r="X2497" s="2" t="str">
        <f>IF(DatosLimpios[[#This Row],[Incident Resolution Time (in Hours)]]&gt;50,"Tardia",IF(DatosLimpios[[#This Row],[Incident Resolution Time (in Hours)]]&gt;20,"Media","Rapida" ))</f>
        <v>Media</v>
      </c>
    </row>
    <row r="2498" spans="1:24" x14ac:dyDescent="0.25">
      <c r="A2498" s="2">
        <v>2514</v>
      </c>
      <c r="B2498" s="3" t="s">
        <v>26</v>
      </c>
      <c r="C24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498" s="1" t="str">
        <f>IFERROR(VLOOKUP(DatosLimpios[[#This Row],[Paises]], TablaRegiones[],2,FALSE), "Otra")</f>
        <v>Europa</v>
      </c>
      <c r="E2498" s="2">
        <v>2019</v>
      </c>
      <c r="F2498" s="3" t="s">
        <v>42</v>
      </c>
      <c r="G2498" s="2">
        <f xml:space="preserve"> 2025 -DatosLimpios[[#This Row],[Year]]</f>
        <v>6</v>
      </c>
      <c r="H2498" s="1" t="str">
        <f>IF(TRIM(DatosLimpios[[#This Row],[Attack Type]])="","Unknown",PROPER(TRIM(LOWER(DatosLimpios[[#This Row],[Attack Type]]))))</f>
        <v>Sql Injection</v>
      </c>
      <c r="I2498" s="3" t="s">
        <v>23</v>
      </c>
      <c r="J249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498" s="11">
        <v>7884</v>
      </c>
      <c r="L2498" s="11">
        <f>IF(DatosLimpios[[#This Row],[Financial Loss (in Million $) ]]="",0,ABS(DatosLimpios[[#This Row],[Financial Loss (in Million $) ]]))*1000</f>
        <v>7884000</v>
      </c>
      <c r="M2498" s="11" t="str">
        <f>IF(DatosLimpios[[#This Row],[Perdida economica UNK]]&gt;4000000,"Alta", IF(DatosLimpios[[#This Row],[Perdida economica UNK]]&gt;100000,"Media", "Baja"))</f>
        <v>Alta</v>
      </c>
      <c r="N2498" s="18" t="s">
        <v>2546</v>
      </c>
      <c r="O2498" s="3" t="s">
        <v>36</v>
      </c>
      <c r="P2498" s="2">
        <f>IF(DatosLimpios[[#This Row],[Number of Affected Users]]="six hundred",600,VALUE(DatosLimpios[[#This Row],[Number of Affected Users]]))</f>
        <v>464960</v>
      </c>
      <c r="Q2498" s="2">
        <f>IF(DatosLimpios[[#This Row],[Number of Affected Users]]="six hundred",600,VALUE(DatosLimpios[[#This Row],[Number of Affected Users]]))</f>
        <v>464960</v>
      </c>
      <c r="R2498" s="11">
        <f>DatosLimpios[[#This Row],[Perdida economica UNK]] /DatosLimpios[[#This Row],[Nº de Usuarios Afectados]]</f>
        <v>16.956297315898141</v>
      </c>
      <c r="S2498" s="11" t="str">
        <f>IF(DatosLimpios[[#This Row],[Perdida $ por Usuario]]&gt;100, "Grave",IF(DatosLimpios[[#This Row],[Perdida $ por Usuario]]&gt;40, "Moderada","Leve"))</f>
        <v>Leve</v>
      </c>
      <c r="T2498" s="1" t="str">
        <f t="shared" si="39"/>
        <v>Unknown</v>
      </c>
      <c r="U2498" s="3" t="s">
        <v>15</v>
      </c>
      <c r="V2498" s="3" t="s">
        <v>57</v>
      </c>
      <c r="W2498" s="2">
        <v>24</v>
      </c>
      <c r="X2498" s="2" t="str">
        <f>IF(DatosLimpios[[#This Row],[Incident Resolution Time (in Hours)]]&gt;50,"Tardia",IF(DatosLimpios[[#This Row],[Incident Resolution Time (in Hours)]]&gt;20,"Media","Rapida" ))</f>
        <v>Media</v>
      </c>
    </row>
    <row r="2499" spans="1:24" x14ac:dyDescent="0.25">
      <c r="A2499" s="2">
        <v>2515</v>
      </c>
      <c r="B2499" s="3" t="s">
        <v>87</v>
      </c>
      <c r="C24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499" s="1" t="str">
        <f>IFERROR(VLOOKUP(DatosLimpios[[#This Row],[Paises]], TablaRegiones[],2,FALSE), "Otra")</f>
        <v>América</v>
      </c>
      <c r="E2499" s="2">
        <v>2019</v>
      </c>
      <c r="F2499" s="3" t="s">
        <v>17</v>
      </c>
      <c r="G2499" s="2">
        <f xml:space="preserve"> 2025 -DatosLimpios[[#This Row],[Year]]</f>
        <v>6</v>
      </c>
      <c r="H2499" s="1" t="str">
        <f>IF(TRIM(DatosLimpios[[#This Row],[Attack Type]])="","Unknown",PROPER(TRIM(LOWER(DatosLimpios[[#This Row],[Attack Type]]))))</f>
        <v>Ransomware</v>
      </c>
      <c r="I2499" s="3" t="s">
        <v>27</v>
      </c>
      <c r="J249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499" s="11">
        <v>657</v>
      </c>
      <c r="L2499" s="11">
        <f>IF(DatosLimpios[[#This Row],[Financial Loss (in Million $) ]]="",0,ABS(DatosLimpios[[#This Row],[Financial Loss (in Million $) ]]))*1000</f>
        <v>657000</v>
      </c>
      <c r="M2499" s="11" t="str">
        <f>IF(DatosLimpios[[#This Row],[Perdida economica UNK]]&gt;4000000,"Alta", IF(DatosLimpios[[#This Row],[Perdida economica UNK]]&gt;100000,"Media", "Baja"))</f>
        <v>Media</v>
      </c>
      <c r="N2499" s="18" t="s">
        <v>2547</v>
      </c>
      <c r="O2499" s="3" t="s">
        <v>33</v>
      </c>
      <c r="P2499" s="2">
        <f>IF(DatosLimpios[[#This Row],[Number of Affected Users]]="six hundred",600,VALUE(DatosLimpios[[#This Row],[Number of Affected Users]]))</f>
        <v>51619</v>
      </c>
      <c r="Q2499" s="2">
        <f>IF(DatosLimpios[[#This Row],[Number of Affected Users]]="six hundred",600,VALUE(DatosLimpios[[#This Row],[Number of Affected Users]]))</f>
        <v>51619</v>
      </c>
      <c r="R2499" s="11">
        <f>DatosLimpios[[#This Row],[Perdida economica UNK]] /DatosLimpios[[#This Row],[Nº de Usuarios Afectados]]</f>
        <v>12.727871520176679</v>
      </c>
      <c r="S2499" s="11" t="str">
        <f>IF(DatosLimpios[[#This Row],[Perdida $ por Usuario]]&gt;100, "Grave",IF(DatosLimpios[[#This Row],[Perdida $ por Usuario]]&gt;40, "Moderada","Leve"))</f>
        <v>Leve</v>
      </c>
      <c r="T2499" s="1" t="str">
        <f t="shared" si="39"/>
        <v>Insider</v>
      </c>
      <c r="U2499" s="3" t="s">
        <v>15</v>
      </c>
      <c r="V2499" s="3" t="s">
        <v>16</v>
      </c>
      <c r="W2499" s="2">
        <v>3</v>
      </c>
      <c r="X2499" s="2" t="str">
        <f>IF(DatosLimpios[[#This Row],[Incident Resolution Time (in Hours)]]&gt;50,"Tardia",IF(DatosLimpios[[#This Row],[Incident Resolution Time (in Hours)]]&gt;20,"Media","Rapida" ))</f>
        <v>Rapida</v>
      </c>
    </row>
    <row r="2500" spans="1:24" x14ac:dyDescent="0.25">
      <c r="A2500" s="2">
        <v>2516</v>
      </c>
      <c r="B2500" s="3" t="s">
        <v>66</v>
      </c>
      <c r="C25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00" s="1" t="str">
        <f>IFERROR(VLOOKUP(DatosLimpios[[#This Row],[Paises]], TablaRegiones[],2,FALSE), "Otra")</f>
        <v>América</v>
      </c>
      <c r="E2500" s="2">
        <v>2017</v>
      </c>
      <c r="F2500" s="3" t="s">
        <v>50</v>
      </c>
      <c r="G2500" s="2">
        <f xml:space="preserve"> 2025 -DatosLimpios[[#This Row],[Year]]</f>
        <v>8</v>
      </c>
      <c r="H2500" s="1" t="str">
        <f>IF(TRIM(DatosLimpios[[#This Row],[Attack Type]])="","Unknown",PROPER(TRIM(LOWER(DatosLimpios[[#This Row],[Attack Type]]))))</f>
        <v>Phishing</v>
      </c>
      <c r="I2500" s="3" t="s">
        <v>23</v>
      </c>
      <c r="J250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00" s="11">
        <v>8104</v>
      </c>
      <c r="L2500" s="11">
        <f>IF(DatosLimpios[[#This Row],[Financial Loss (in Million $) ]]="",0,ABS(DatosLimpios[[#This Row],[Financial Loss (in Million $) ]]))*1000</f>
        <v>8104000</v>
      </c>
      <c r="M2500" s="11" t="str">
        <f>IF(DatosLimpios[[#This Row],[Perdida economica UNK]]&gt;4000000,"Alta", IF(DatosLimpios[[#This Row],[Perdida economica UNK]]&gt;100000,"Media", "Baja"))</f>
        <v>Alta</v>
      </c>
      <c r="N2500" s="18" t="s">
        <v>2548</v>
      </c>
      <c r="O2500" s="3" t="s">
        <v>36</v>
      </c>
      <c r="P2500" s="2">
        <f>IF(DatosLimpios[[#This Row],[Number of Affected Users]]="six hundred",600,VALUE(DatosLimpios[[#This Row],[Number of Affected Users]]))</f>
        <v>850794</v>
      </c>
      <c r="Q2500" s="2">
        <f>IF(DatosLimpios[[#This Row],[Number of Affected Users]]="six hundred",600,VALUE(DatosLimpios[[#This Row],[Number of Affected Users]]))</f>
        <v>850794</v>
      </c>
      <c r="R2500" s="11">
        <f>DatosLimpios[[#This Row],[Perdida economica UNK]] /DatosLimpios[[#This Row],[Nº de Usuarios Afectados]]</f>
        <v>9.5252199709918024</v>
      </c>
      <c r="S2500" s="11" t="str">
        <f>IF(DatosLimpios[[#This Row],[Perdida $ por Usuario]]&gt;100, "Grave",IF(DatosLimpios[[#This Row],[Perdida $ por Usuario]]&gt;40, "Moderada","Leve"))</f>
        <v>Leve</v>
      </c>
      <c r="T2500" s="1" t="str">
        <f t="shared" si="39"/>
        <v>Unknown</v>
      </c>
      <c r="U2500" s="3" t="s">
        <v>34</v>
      </c>
      <c r="V2500" s="3" t="s">
        <v>37</v>
      </c>
      <c r="W2500" s="2">
        <v>69</v>
      </c>
      <c r="X2500" s="2" t="str">
        <f>IF(DatosLimpios[[#This Row],[Incident Resolution Time (in Hours)]]&gt;50,"Tardia",IF(DatosLimpios[[#This Row],[Incident Resolution Time (in Hours)]]&gt;20,"Media","Rapida" ))</f>
        <v>Tardia</v>
      </c>
    </row>
    <row r="2501" spans="1:24" x14ac:dyDescent="0.25">
      <c r="A2501" s="2">
        <v>2517</v>
      </c>
      <c r="B2501" s="3" t="s">
        <v>41</v>
      </c>
      <c r="C25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01" s="1" t="str">
        <f>IFERROR(VLOOKUP(DatosLimpios[[#This Row],[Paises]], TablaRegiones[],2,FALSE), "Otra")</f>
        <v>Europa</v>
      </c>
      <c r="E2501" s="2">
        <v>2015</v>
      </c>
      <c r="F2501" s="3" t="s">
        <v>22</v>
      </c>
      <c r="G2501" s="2">
        <f xml:space="preserve"> 2025 -DatosLimpios[[#This Row],[Year]]</f>
        <v>10</v>
      </c>
      <c r="H2501" s="1" t="str">
        <f>IF(TRIM(DatosLimpios[[#This Row],[Attack Type]])="","Unknown",PROPER(TRIM(LOWER(DatosLimpios[[#This Row],[Attack Type]]))))</f>
        <v>Man-In-The-Middle</v>
      </c>
      <c r="I2501" s="3" t="s">
        <v>46</v>
      </c>
      <c r="J250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501" s="11">
        <v>272</v>
      </c>
      <c r="L2501" s="11">
        <f>IF(DatosLimpios[[#This Row],[Financial Loss (in Million $) ]]="",0,ABS(DatosLimpios[[#This Row],[Financial Loss (in Million $) ]]))*1000</f>
        <v>272000</v>
      </c>
      <c r="M2501" s="11" t="str">
        <f>IF(DatosLimpios[[#This Row],[Perdida economica UNK]]&gt;4000000,"Alta", IF(DatosLimpios[[#This Row],[Perdida economica UNK]]&gt;100000,"Media", "Baja"))</f>
        <v>Media</v>
      </c>
      <c r="N2501" s="18" t="s">
        <v>2549</v>
      </c>
      <c r="O2501" s="3" t="s">
        <v>29</v>
      </c>
      <c r="P2501" s="2">
        <f>IF(DatosLimpios[[#This Row],[Number of Affected Users]]="six hundred",600,VALUE(DatosLimpios[[#This Row],[Number of Affected Users]]))</f>
        <v>559841</v>
      </c>
      <c r="Q2501" s="2">
        <f>IF(DatosLimpios[[#This Row],[Number of Affected Users]]="six hundred",600,VALUE(DatosLimpios[[#This Row],[Number of Affected Users]]))</f>
        <v>559841</v>
      </c>
      <c r="R2501" s="11">
        <f>DatosLimpios[[#This Row],[Perdida economica UNK]] /DatosLimpios[[#This Row],[Nº de Usuarios Afectados]]</f>
        <v>0.48585223304473951</v>
      </c>
      <c r="S2501" s="11" t="str">
        <f>IF(DatosLimpios[[#This Row],[Perdida $ por Usuario]]&gt;100, "Grave",IF(DatosLimpios[[#This Row],[Perdida $ por Usuario]]&gt;40, "Moderada","Leve"))</f>
        <v>Leve</v>
      </c>
      <c r="T2501" s="1" t="str">
        <f t="shared" si="39"/>
        <v>Nation-state</v>
      </c>
      <c r="U2501" s="3" t="s">
        <v>15</v>
      </c>
      <c r="V2501" s="3" t="s">
        <v>16</v>
      </c>
      <c r="W2501" s="2">
        <v>22</v>
      </c>
      <c r="X2501" s="2" t="str">
        <f>IF(DatosLimpios[[#This Row],[Incident Resolution Time (in Hours)]]&gt;50,"Tardia",IF(DatosLimpios[[#This Row],[Incident Resolution Time (in Hours)]]&gt;20,"Media","Rapida" ))</f>
        <v>Media</v>
      </c>
    </row>
    <row r="2502" spans="1:24" x14ac:dyDescent="0.25">
      <c r="A2502" s="2">
        <v>2518</v>
      </c>
      <c r="B2502" s="3" t="s">
        <v>10</v>
      </c>
      <c r="C25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502" s="1" t="str">
        <f>IFERROR(VLOOKUP(DatosLimpios[[#This Row],[Paises]], TablaRegiones[],2,FALSE), "Otra")</f>
        <v>Asia</v>
      </c>
      <c r="E2502" s="2">
        <v>2018</v>
      </c>
      <c r="F2502" s="3" t="s">
        <v>39</v>
      </c>
      <c r="G2502" s="2">
        <f xml:space="preserve"> 2025 -DatosLimpios[[#This Row],[Year]]</f>
        <v>7</v>
      </c>
      <c r="H2502" s="1" t="str">
        <f>IF(TRIM(DatosLimpios[[#This Row],[Attack Type]])="","Unknown",PROPER(TRIM(LOWER(DatosLimpios[[#This Row],[Attack Type]]))))</f>
        <v>Ddos</v>
      </c>
      <c r="I2502" s="3" t="s">
        <v>47</v>
      </c>
      <c r="J250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02" s="11">
        <v>8638</v>
      </c>
      <c r="L2502" s="11">
        <f>IF(DatosLimpios[[#This Row],[Financial Loss (in Million $) ]]="",0,ABS(DatosLimpios[[#This Row],[Financial Loss (in Million $) ]]))*1000</f>
        <v>8638000</v>
      </c>
      <c r="M2502" s="11" t="str">
        <f>IF(DatosLimpios[[#This Row],[Perdida economica UNK]]&gt;4000000,"Alta", IF(DatosLimpios[[#This Row],[Perdida economica UNK]]&gt;100000,"Media", "Baja"))</f>
        <v>Alta</v>
      </c>
      <c r="N2502" s="18" t="s">
        <v>2550</v>
      </c>
      <c r="O2502" s="3" t="s">
        <v>29</v>
      </c>
      <c r="P2502" s="2">
        <f>IF(DatosLimpios[[#This Row],[Number of Affected Users]]="six hundred",600,VALUE(DatosLimpios[[#This Row],[Number of Affected Users]]))</f>
        <v>685136</v>
      </c>
      <c r="Q2502" s="2">
        <f>IF(DatosLimpios[[#This Row],[Number of Affected Users]]="six hundred",600,VALUE(DatosLimpios[[#This Row],[Number of Affected Users]]))</f>
        <v>685136</v>
      </c>
      <c r="R2502" s="11">
        <f>DatosLimpios[[#This Row],[Perdida economica UNK]] /DatosLimpios[[#This Row],[Nº de Usuarios Afectados]]</f>
        <v>12.607715840358702</v>
      </c>
      <c r="S2502" s="11" t="str">
        <f>IF(DatosLimpios[[#This Row],[Perdida $ por Usuario]]&gt;100, "Grave",IF(DatosLimpios[[#This Row],[Perdida $ por Usuario]]&gt;40, "Moderada","Leve"))</f>
        <v>Leve</v>
      </c>
      <c r="T2502" s="1" t="str">
        <f t="shared" si="39"/>
        <v>Nation-state</v>
      </c>
      <c r="U2502" s="3" t="s">
        <v>25</v>
      </c>
      <c r="V2502" s="3" t="s">
        <v>37</v>
      </c>
      <c r="W2502" s="2">
        <v>62</v>
      </c>
      <c r="X2502" s="2" t="str">
        <f>IF(DatosLimpios[[#This Row],[Incident Resolution Time (in Hours)]]&gt;50,"Tardia",IF(DatosLimpios[[#This Row],[Incident Resolution Time (in Hours)]]&gt;20,"Media","Rapida" ))</f>
        <v>Tardia</v>
      </c>
    </row>
    <row r="2503" spans="1:24" x14ac:dyDescent="0.25">
      <c r="A2503" s="2">
        <v>2519</v>
      </c>
      <c r="B2503" s="3" t="s">
        <v>66</v>
      </c>
      <c r="C25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03" s="1" t="str">
        <f>IFERROR(VLOOKUP(DatosLimpios[[#This Row],[Paises]], TablaRegiones[],2,FALSE), "Otra")</f>
        <v>América</v>
      </c>
      <c r="E2503" s="2">
        <v>2016</v>
      </c>
      <c r="F2503" s="3" t="s">
        <v>63</v>
      </c>
      <c r="G2503" s="2">
        <f xml:space="preserve"> 2025 -DatosLimpios[[#This Row],[Year]]</f>
        <v>9</v>
      </c>
      <c r="H2503" s="1" t="str">
        <f>IF(TRIM(DatosLimpios[[#This Row],[Attack Type]])="","Unknown",PROPER(TRIM(LOWER(DatosLimpios[[#This Row],[Attack Type]]))))</f>
        <v>Malware</v>
      </c>
      <c r="I2503" s="3" t="s">
        <v>12</v>
      </c>
      <c r="J250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03" s="11">
        <v>8393</v>
      </c>
      <c r="L2503" s="11">
        <f>IF(DatosLimpios[[#This Row],[Financial Loss (in Million $) ]]="",0,ABS(DatosLimpios[[#This Row],[Financial Loss (in Million $) ]]))*1000</f>
        <v>8393000</v>
      </c>
      <c r="M2503" s="11" t="str">
        <f>IF(DatosLimpios[[#This Row],[Perdida economica UNK]]&gt;4000000,"Alta", IF(DatosLimpios[[#This Row],[Perdida economica UNK]]&gt;100000,"Media", "Baja"))</f>
        <v>Alta</v>
      </c>
      <c r="N2503" s="18" t="s">
        <v>2551</v>
      </c>
      <c r="O2503" s="3" t="s">
        <v>36</v>
      </c>
      <c r="P2503" s="2">
        <f>IF(DatosLimpios[[#This Row],[Number of Affected Users]]="six hundred",600,VALUE(DatosLimpios[[#This Row],[Number of Affected Users]]))</f>
        <v>102797</v>
      </c>
      <c r="Q2503" s="2">
        <f>IF(DatosLimpios[[#This Row],[Number of Affected Users]]="six hundred",600,VALUE(DatosLimpios[[#This Row],[Number of Affected Users]]))</f>
        <v>102797</v>
      </c>
      <c r="R2503" s="11">
        <f>DatosLimpios[[#This Row],[Perdida economica UNK]] /DatosLimpios[[#This Row],[Nº de Usuarios Afectados]]</f>
        <v>81.646351547224143</v>
      </c>
      <c r="S2503" s="11" t="str">
        <f>IF(DatosLimpios[[#This Row],[Perdida $ por Usuario]]&gt;100, "Grave",IF(DatosLimpios[[#This Row],[Perdida $ por Usuario]]&gt;40, "Moderada","Leve"))</f>
        <v>Moderada</v>
      </c>
      <c r="T2503" s="1" t="str">
        <f t="shared" si="39"/>
        <v>Unknown</v>
      </c>
      <c r="U2503" s="3" t="s">
        <v>25</v>
      </c>
      <c r="V2503" s="3" t="s">
        <v>49</v>
      </c>
      <c r="W2503" s="2">
        <v>17</v>
      </c>
      <c r="X2503" s="2" t="str">
        <f>IF(DatosLimpios[[#This Row],[Incident Resolution Time (in Hours)]]&gt;50,"Tardia",IF(DatosLimpios[[#This Row],[Incident Resolution Time (in Hours)]]&gt;20,"Media","Rapida" ))</f>
        <v>Rapida</v>
      </c>
    </row>
    <row r="2504" spans="1:24" x14ac:dyDescent="0.25">
      <c r="A2504" s="2">
        <v>2520</v>
      </c>
      <c r="B2504" s="3" t="s">
        <v>41</v>
      </c>
      <c r="C25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04" s="1" t="str">
        <f>IFERROR(VLOOKUP(DatosLimpios[[#This Row],[Paises]], TablaRegiones[],2,FALSE), "Otra")</f>
        <v>Europa</v>
      </c>
      <c r="E2504" s="2">
        <v>2022</v>
      </c>
      <c r="F2504" s="3" t="s">
        <v>17</v>
      </c>
      <c r="G2504" s="2">
        <f xml:space="preserve"> 2025 -DatosLimpios[[#This Row],[Year]]</f>
        <v>3</v>
      </c>
      <c r="H2504" s="1" t="str">
        <f>IF(TRIM(DatosLimpios[[#This Row],[Attack Type]])="","Unknown",PROPER(TRIM(LOWER(DatosLimpios[[#This Row],[Attack Type]]))))</f>
        <v>Ransomware</v>
      </c>
      <c r="I2504" s="3" t="s">
        <v>47</v>
      </c>
      <c r="J250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04" s="11">
        <v>4036</v>
      </c>
      <c r="L2504" s="11">
        <f>IF(DatosLimpios[[#This Row],[Financial Loss (in Million $) ]]="",0,ABS(DatosLimpios[[#This Row],[Financial Loss (in Million $) ]]))*1000</f>
        <v>4036000</v>
      </c>
      <c r="M2504" s="11" t="str">
        <f>IF(DatosLimpios[[#This Row],[Perdida economica UNK]]&gt;4000000,"Alta", IF(DatosLimpios[[#This Row],[Perdida economica UNK]]&gt;100000,"Media", "Baja"))</f>
        <v>Alta</v>
      </c>
      <c r="N2504" s="18" t="s">
        <v>2552</v>
      </c>
      <c r="O2504" s="3" t="s">
        <v>33</v>
      </c>
      <c r="P2504" s="2">
        <f>IF(DatosLimpios[[#This Row],[Number of Affected Users]]="six hundred",600,VALUE(DatosLimpios[[#This Row],[Number of Affected Users]]))</f>
        <v>439046</v>
      </c>
      <c r="Q2504" s="2">
        <f>IF(DatosLimpios[[#This Row],[Number of Affected Users]]="six hundred",600,VALUE(DatosLimpios[[#This Row],[Number of Affected Users]]))</f>
        <v>439046</v>
      </c>
      <c r="R2504" s="11">
        <f>DatosLimpios[[#This Row],[Perdida economica UNK]] /DatosLimpios[[#This Row],[Nº de Usuarios Afectados]]</f>
        <v>9.1926586280253098</v>
      </c>
      <c r="S2504" s="11" t="str">
        <f>IF(DatosLimpios[[#This Row],[Perdida $ por Usuario]]&gt;100, "Grave",IF(DatosLimpios[[#This Row],[Perdida $ por Usuario]]&gt;40, "Moderada","Leve"))</f>
        <v>Leve</v>
      </c>
      <c r="T2504" s="1" t="str">
        <f t="shared" si="39"/>
        <v>Insider</v>
      </c>
      <c r="U2504" s="3" t="s">
        <v>34</v>
      </c>
      <c r="V2504" s="3" t="s">
        <v>16</v>
      </c>
      <c r="W2504" s="2">
        <v>42</v>
      </c>
      <c r="X2504" s="2" t="str">
        <f>IF(DatosLimpios[[#This Row],[Incident Resolution Time (in Hours)]]&gt;50,"Tardia",IF(DatosLimpios[[#This Row],[Incident Resolution Time (in Hours)]]&gt;20,"Media","Rapida" ))</f>
        <v>Media</v>
      </c>
    </row>
    <row r="2505" spans="1:24" x14ac:dyDescent="0.25">
      <c r="A2505" s="2">
        <v>2521</v>
      </c>
      <c r="B2505" s="3" t="s">
        <v>87</v>
      </c>
      <c r="C25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05" s="1" t="str">
        <f>IFERROR(VLOOKUP(DatosLimpios[[#This Row],[Paises]], TablaRegiones[],2,FALSE), "Otra")</f>
        <v>América</v>
      </c>
      <c r="E2505" s="2">
        <v>2019</v>
      </c>
      <c r="F2505" s="3" t="s">
        <v>42</v>
      </c>
      <c r="G2505" s="2">
        <f xml:space="preserve"> 2025 -DatosLimpios[[#This Row],[Year]]</f>
        <v>6</v>
      </c>
      <c r="H2505" s="1" t="str">
        <f>IF(TRIM(DatosLimpios[[#This Row],[Attack Type]])="","Unknown",PROPER(TRIM(LOWER(DatosLimpios[[#This Row],[Attack Type]]))))</f>
        <v>Sql Injection</v>
      </c>
      <c r="I2505" s="3" t="s">
        <v>27</v>
      </c>
      <c r="J250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05" s="11">
        <v>574</v>
      </c>
      <c r="L2505" s="11">
        <f>IF(DatosLimpios[[#This Row],[Financial Loss (in Million $) ]]="",0,ABS(DatosLimpios[[#This Row],[Financial Loss (in Million $) ]]))*1000</f>
        <v>574000</v>
      </c>
      <c r="M2505" s="11" t="str">
        <f>IF(DatosLimpios[[#This Row],[Perdida economica UNK]]&gt;4000000,"Alta", IF(DatosLimpios[[#This Row],[Perdida economica UNK]]&gt;100000,"Media", "Baja"))</f>
        <v>Media</v>
      </c>
      <c r="N2505" s="18" t="s">
        <v>2553</v>
      </c>
      <c r="O2505" s="3" t="s">
        <v>33</v>
      </c>
      <c r="P2505" s="2">
        <f>IF(DatosLimpios[[#This Row],[Number of Affected Users]]="six hundred",600,VALUE(DatosLimpios[[#This Row],[Number of Affected Users]]))</f>
        <v>51312</v>
      </c>
      <c r="Q2505" s="2">
        <f>IF(DatosLimpios[[#This Row],[Number of Affected Users]]="six hundred",600,VALUE(DatosLimpios[[#This Row],[Number of Affected Users]]))</f>
        <v>51312</v>
      </c>
      <c r="R2505" s="11">
        <f>DatosLimpios[[#This Row],[Perdida economica UNK]] /DatosLimpios[[#This Row],[Nº de Usuarios Afectados]]</f>
        <v>11.186467103211724</v>
      </c>
      <c r="S2505" s="11" t="str">
        <f>IF(DatosLimpios[[#This Row],[Perdida $ por Usuario]]&gt;100, "Grave",IF(DatosLimpios[[#This Row],[Perdida $ por Usuario]]&gt;40, "Moderada","Leve"))</f>
        <v>Leve</v>
      </c>
      <c r="T2505" s="1" t="str">
        <f t="shared" si="39"/>
        <v>Insider</v>
      </c>
      <c r="U2505" s="3" t="s">
        <v>34</v>
      </c>
      <c r="V2505" s="3" t="s">
        <v>31</v>
      </c>
      <c r="W2505" s="2">
        <v>26</v>
      </c>
      <c r="X2505" s="2" t="str">
        <f>IF(DatosLimpios[[#This Row],[Incident Resolution Time (in Hours)]]&gt;50,"Tardia",IF(DatosLimpios[[#This Row],[Incident Resolution Time (in Hours)]]&gt;20,"Media","Rapida" ))</f>
        <v>Media</v>
      </c>
    </row>
    <row r="2506" spans="1:24" x14ac:dyDescent="0.25">
      <c r="A2506" s="2">
        <v>2522</v>
      </c>
      <c r="B2506" s="3" t="s">
        <v>66</v>
      </c>
      <c r="C25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06" s="1" t="str">
        <f>IFERROR(VLOOKUP(DatosLimpios[[#This Row],[Paises]], TablaRegiones[],2,FALSE), "Otra")</f>
        <v>América</v>
      </c>
      <c r="E2506" s="2">
        <v>2022</v>
      </c>
      <c r="F2506" s="3" t="s">
        <v>17</v>
      </c>
      <c r="G2506" s="2">
        <f xml:space="preserve"> 2025 -DatosLimpios[[#This Row],[Year]]</f>
        <v>3</v>
      </c>
      <c r="H2506" s="1" t="str">
        <f>IF(TRIM(DatosLimpios[[#This Row],[Attack Type]])="","Unknown",PROPER(TRIM(LOWER(DatosLimpios[[#This Row],[Attack Type]]))))</f>
        <v>Ransomware</v>
      </c>
      <c r="I2506" s="3" t="s">
        <v>18</v>
      </c>
      <c r="J250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06" s="11">
        <v>142</v>
      </c>
      <c r="L2506" s="11">
        <f>IF(DatosLimpios[[#This Row],[Financial Loss (in Million $) ]]="",0,ABS(DatosLimpios[[#This Row],[Financial Loss (in Million $) ]]))*1000</f>
        <v>142000</v>
      </c>
      <c r="M2506" s="11" t="str">
        <f>IF(DatosLimpios[[#This Row],[Perdida economica UNK]]&gt;4000000,"Alta", IF(DatosLimpios[[#This Row],[Perdida economica UNK]]&gt;100000,"Media", "Baja"))</f>
        <v>Media</v>
      </c>
      <c r="N2506" s="18" t="s">
        <v>2554</v>
      </c>
      <c r="O2506" s="3" t="s">
        <v>36</v>
      </c>
      <c r="P2506" s="2">
        <f>IF(DatosLimpios[[#This Row],[Number of Affected Users]]="six hundred",600,VALUE(DatosLimpios[[#This Row],[Number of Affected Users]]))</f>
        <v>510870</v>
      </c>
      <c r="Q2506" s="2">
        <f>IF(DatosLimpios[[#This Row],[Number of Affected Users]]="six hundred",600,VALUE(DatosLimpios[[#This Row],[Number of Affected Users]]))</f>
        <v>510870</v>
      </c>
      <c r="R2506" s="11">
        <f>DatosLimpios[[#This Row],[Perdida economica UNK]] /DatosLimpios[[#This Row],[Nº de Usuarios Afectados]]</f>
        <v>0.27795721024918274</v>
      </c>
      <c r="S2506" s="11" t="str">
        <f>IF(DatosLimpios[[#This Row],[Perdida $ por Usuario]]&gt;100, "Grave",IF(DatosLimpios[[#This Row],[Perdida $ por Usuario]]&gt;40, "Moderada","Leve"))</f>
        <v>Leve</v>
      </c>
      <c r="T2506" s="1" t="str">
        <f t="shared" si="39"/>
        <v>Unknown</v>
      </c>
      <c r="U2506" s="3" t="s">
        <v>15</v>
      </c>
      <c r="V2506" s="3" t="s">
        <v>31</v>
      </c>
      <c r="W2506" s="2">
        <v>35</v>
      </c>
      <c r="X2506" s="2" t="str">
        <f>IF(DatosLimpios[[#This Row],[Incident Resolution Time (in Hours)]]&gt;50,"Tardia",IF(DatosLimpios[[#This Row],[Incident Resolution Time (in Hours)]]&gt;20,"Media","Rapida" ))</f>
        <v>Media</v>
      </c>
    </row>
    <row r="2507" spans="1:24" x14ac:dyDescent="0.25">
      <c r="A2507" s="2">
        <v>2523</v>
      </c>
      <c r="B2507" s="3" t="s">
        <v>60</v>
      </c>
      <c r="C25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07" s="1" t="str">
        <f>IFERROR(VLOOKUP(DatosLimpios[[#This Row],[Paises]], TablaRegiones[],2,FALSE), "Otra")</f>
        <v>Asia</v>
      </c>
      <c r="E2507" s="2">
        <v>2021</v>
      </c>
      <c r="F2507" s="3" t="s">
        <v>42</v>
      </c>
      <c r="G2507" s="2">
        <f xml:space="preserve"> 2025 -DatosLimpios[[#This Row],[Year]]</f>
        <v>4</v>
      </c>
      <c r="H2507" s="1" t="str">
        <f>IF(TRIM(DatosLimpios[[#This Row],[Attack Type]])="","Unknown",PROPER(TRIM(LOWER(DatosLimpios[[#This Row],[Attack Type]]))))</f>
        <v>Sql Injection</v>
      </c>
      <c r="I2507" s="3" t="s">
        <v>69</v>
      </c>
      <c r="J250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07" s="11">
        <v>665</v>
      </c>
      <c r="L2507" s="11">
        <f>IF(DatosLimpios[[#This Row],[Financial Loss (in Million $) ]]="",0,ABS(DatosLimpios[[#This Row],[Financial Loss (in Million $) ]]))*1000</f>
        <v>665000</v>
      </c>
      <c r="M2507" s="11" t="str">
        <f>IF(DatosLimpios[[#This Row],[Perdida economica UNK]]&gt;4000000,"Alta", IF(DatosLimpios[[#This Row],[Perdida economica UNK]]&gt;100000,"Media", "Baja"))</f>
        <v>Media</v>
      </c>
      <c r="N2507" s="18" t="s">
        <v>2555</v>
      </c>
      <c r="O2507" s="3" t="s">
        <v>14</v>
      </c>
      <c r="P2507" s="2">
        <f>IF(DatosLimpios[[#This Row],[Number of Affected Users]]="six hundred",600,VALUE(DatosLimpios[[#This Row],[Number of Affected Users]]))</f>
        <v>348118</v>
      </c>
      <c r="Q2507" s="2">
        <f>IF(DatosLimpios[[#This Row],[Number of Affected Users]]="six hundred",600,VALUE(DatosLimpios[[#This Row],[Number of Affected Users]]))</f>
        <v>348118</v>
      </c>
      <c r="R2507" s="11">
        <f>DatosLimpios[[#This Row],[Perdida economica UNK]] /DatosLimpios[[#This Row],[Nº de Usuarios Afectados]]</f>
        <v>1.9102718043881672</v>
      </c>
      <c r="S2507" s="11" t="str">
        <f>IF(DatosLimpios[[#This Row],[Perdida $ por Usuario]]&gt;100, "Grave",IF(DatosLimpios[[#This Row],[Perdida $ por Usuario]]&gt;40, "Moderada","Leve"))</f>
        <v>Leve</v>
      </c>
      <c r="T2507" s="1" t="str">
        <f t="shared" si="39"/>
        <v>Hacker Group</v>
      </c>
      <c r="U2507" s="3" t="s">
        <v>52</v>
      </c>
      <c r="V2507" s="3" t="s">
        <v>16</v>
      </c>
      <c r="W2507" s="2">
        <v>42</v>
      </c>
      <c r="X2507" s="2" t="str">
        <f>IF(DatosLimpios[[#This Row],[Incident Resolution Time (in Hours)]]&gt;50,"Tardia",IF(DatosLimpios[[#This Row],[Incident Resolution Time (in Hours)]]&gt;20,"Media","Rapida" ))</f>
        <v>Media</v>
      </c>
    </row>
    <row r="2508" spans="1:24" x14ac:dyDescent="0.25">
      <c r="A2508" s="2">
        <v>2524</v>
      </c>
      <c r="B2508" s="3" t="s">
        <v>58</v>
      </c>
      <c r="C25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508" s="1" t="str">
        <f>IFERROR(VLOOKUP(DatosLimpios[[#This Row],[Paises]], TablaRegiones[],2,FALSE), "Otra")</f>
        <v>Oceanía</v>
      </c>
      <c r="E2508" s="2">
        <v>2016</v>
      </c>
      <c r="F2508" s="3" t="s">
        <v>17</v>
      </c>
      <c r="G2508" s="2">
        <f xml:space="preserve"> 2025 -DatosLimpios[[#This Row],[Year]]</f>
        <v>9</v>
      </c>
      <c r="H2508" s="1" t="str">
        <f>IF(TRIM(DatosLimpios[[#This Row],[Attack Type]])="","Unknown",PROPER(TRIM(LOWER(DatosLimpios[[#This Row],[Attack Type]]))))</f>
        <v>Ransomware</v>
      </c>
      <c r="I2508" s="3" t="s">
        <v>47</v>
      </c>
      <c r="J250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08" s="11">
        <v>4718</v>
      </c>
      <c r="L2508" s="11">
        <f>IF(DatosLimpios[[#This Row],[Financial Loss (in Million $) ]]="",0,ABS(DatosLimpios[[#This Row],[Financial Loss (in Million $) ]]))*1000</f>
        <v>4718000</v>
      </c>
      <c r="M2508" s="11" t="str">
        <f>IF(DatosLimpios[[#This Row],[Perdida economica UNK]]&gt;4000000,"Alta", IF(DatosLimpios[[#This Row],[Perdida economica UNK]]&gt;100000,"Media", "Baja"))</f>
        <v>Alta</v>
      </c>
      <c r="N2508" s="18" t="s">
        <v>2556</v>
      </c>
      <c r="O2508" s="3" t="s">
        <v>36</v>
      </c>
      <c r="P2508" s="2">
        <f>IF(DatosLimpios[[#This Row],[Number of Affected Users]]="six hundred",600,VALUE(DatosLimpios[[#This Row],[Number of Affected Users]]))</f>
        <v>509930</v>
      </c>
      <c r="Q2508" s="2">
        <f>IF(DatosLimpios[[#This Row],[Number of Affected Users]]="six hundred",600,VALUE(DatosLimpios[[#This Row],[Number of Affected Users]]))</f>
        <v>509930</v>
      </c>
      <c r="R2508" s="11">
        <f>DatosLimpios[[#This Row],[Perdida economica UNK]] /DatosLimpios[[#This Row],[Nº de Usuarios Afectados]]</f>
        <v>9.2522503088659231</v>
      </c>
      <c r="S2508" s="11" t="str">
        <f>IF(DatosLimpios[[#This Row],[Perdida $ por Usuario]]&gt;100, "Grave",IF(DatosLimpios[[#This Row],[Perdida $ por Usuario]]&gt;40, "Moderada","Leve"))</f>
        <v>Leve</v>
      </c>
      <c r="T2508" s="1" t="str">
        <f t="shared" si="39"/>
        <v>Unknown</v>
      </c>
      <c r="U2508" s="3" t="s">
        <v>34</v>
      </c>
      <c r="V2508" s="3" t="s">
        <v>31</v>
      </c>
      <c r="W2508" s="2">
        <v>68</v>
      </c>
      <c r="X2508" s="2" t="str">
        <f>IF(DatosLimpios[[#This Row],[Incident Resolution Time (in Hours)]]&gt;50,"Tardia",IF(DatosLimpios[[#This Row],[Incident Resolution Time (in Hours)]]&gt;20,"Media","Rapida" ))</f>
        <v>Tardia</v>
      </c>
    </row>
    <row r="2509" spans="1:24" x14ac:dyDescent="0.25">
      <c r="A2509" s="2">
        <v>2525</v>
      </c>
      <c r="B2509" s="3" t="s">
        <v>26</v>
      </c>
      <c r="C25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09" s="1" t="str">
        <f>IFERROR(VLOOKUP(DatosLimpios[[#This Row],[Paises]], TablaRegiones[],2,FALSE), "Otra")</f>
        <v>Europa</v>
      </c>
      <c r="E2509" s="2">
        <v>2016</v>
      </c>
      <c r="F2509" s="3" t="s">
        <v>17</v>
      </c>
      <c r="G2509" s="2">
        <f xml:space="preserve"> 2025 -DatosLimpios[[#This Row],[Year]]</f>
        <v>9</v>
      </c>
      <c r="H2509" s="1" t="str">
        <f>IF(TRIM(DatosLimpios[[#This Row],[Attack Type]])="","Unknown",PROPER(TRIM(LOWER(DatosLimpios[[#This Row],[Attack Type]]))))</f>
        <v>Ransomware</v>
      </c>
      <c r="I2509" s="3" t="s">
        <v>23</v>
      </c>
      <c r="J250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09" s="11">
        <v>5899</v>
      </c>
      <c r="L2509" s="11">
        <f>IF(DatosLimpios[[#This Row],[Financial Loss (in Million $) ]]="",0,ABS(DatosLimpios[[#This Row],[Financial Loss (in Million $) ]]))*1000</f>
        <v>5899000</v>
      </c>
      <c r="M2509" s="11" t="str">
        <f>IF(DatosLimpios[[#This Row],[Perdida economica UNK]]&gt;4000000,"Alta", IF(DatosLimpios[[#This Row],[Perdida economica UNK]]&gt;100000,"Media", "Baja"))</f>
        <v>Alta</v>
      </c>
      <c r="N2509" s="18" t="s">
        <v>2557</v>
      </c>
      <c r="O2509" s="3" t="s">
        <v>14</v>
      </c>
      <c r="P2509" s="2">
        <f>IF(DatosLimpios[[#This Row],[Number of Affected Users]]="six hundred",600,VALUE(DatosLimpios[[#This Row],[Number of Affected Users]]))</f>
        <v>822380</v>
      </c>
      <c r="Q2509" s="2">
        <f>IF(DatosLimpios[[#This Row],[Number of Affected Users]]="six hundred",600,VALUE(DatosLimpios[[#This Row],[Number of Affected Users]]))</f>
        <v>822380</v>
      </c>
      <c r="R2509" s="11">
        <f>DatosLimpios[[#This Row],[Perdida economica UNK]] /DatosLimpios[[#This Row],[Nº de Usuarios Afectados]]</f>
        <v>7.1730830029913175</v>
      </c>
      <c r="S2509" s="11" t="str">
        <f>IF(DatosLimpios[[#This Row],[Perdida $ por Usuario]]&gt;100, "Grave",IF(DatosLimpios[[#This Row],[Perdida $ por Usuario]]&gt;40, "Moderada","Leve"))</f>
        <v>Leve</v>
      </c>
      <c r="T2509" s="1" t="str">
        <f t="shared" si="39"/>
        <v>Hacker Group</v>
      </c>
      <c r="U2509" s="3" t="s">
        <v>52</v>
      </c>
      <c r="V2509" s="3" t="s">
        <v>49</v>
      </c>
      <c r="W2509" s="2">
        <v>26</v>
      </c>
      <c r="X2509" s="2" t="str">
        <f>IF(DatosLimpios[[#This Row],[Incident Resolution Time (in Hours)]]&gt;50,"Tardia",IF(DatosLimpios[[#This Row],[Incident Resolution Time (in Hours)]]&gt;20,"Media","Rapida" ))</f>
        <v>Media</v>
      </c>
    </row>
    <row r="2510" spans="1:24" x14ac:dyDescent="0.25">
      <c r="A2510" s="2">
        <v>2526</v>
      </c>
      <c r="B2510" s="3" t="s">
        <v>32</v>
      </c>
      <c r="C25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10" s="1" t="str">
        <f>IFERROR(VLOOKUP(DatosLimpios[[#This Row],[Paises]], TablaRegiones[],2,FALSE), "Otra")</f>
        <v>Europa</v>
      </c>
      <c r="E2510" s="2">
        <v>2022</v>
      </c>
      <c r="F2510" s="3" t="s">
        <v>42</v>
      </c>
      <c r="G2510" s="2">
        <f xml:space="preserve"> 2025 -DatosLimpios[[#This Row],[Year]]</f>
        <v>3</v>
      </c>
      <c r="H2510" s="1" t="str">
        <f>IF(TRIM(DatosLimpios[[#This Row],[Attack Type]])="","Unknown",PROPER(TRIM(LOWER(DatosLimpios[[#This Row],[Attack Type]]))))</f>
        <v>Sql Injection</v>
      </c>
      <c r="I2510" s="3" t="s">
        <v>46</v>
      </c>
      <c r="J251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510" s="11">
        <v>5291</v>
      </c>
      <c r="L2510" s="11">
        <f>IF(DatosLimpios[[#This Row],[Financial Loss (in Million $) ]]="",0,ABS(DatosLimpios[[#This Row],[Financial Loss (in Million $) ]]))*1000</f>
        <v>5291000</v>
      </c>
      <c r="M2510" s="11" t="str">
        <f>IF(DatosLimpios[[#This Row],[Perdida economica UNK]]&gt;4000000,"Alta", IF(DatosLimpios[[#This Row],[Perdida economica UNK]]&gt;100000,"Media", "Baja"))</f>
        <v>Alta</v>
      </c>
      <c r="N2510" s="18" t="s">
        <v>2558</v>
      </c>
      <c r="O2510" s="3" t="s">
        <v>36</v>
      </c>
      <c r="P2510" s="2">
        <f>IF(DatosLimpios[[#This Row],[Number of Affected Users]]="six hundred",600,VALUE(DatosLimpios[[#This Row],[Number of Affected Users]]))</f>
        <v>619669</v>
      </c>
      <c r="Q2510" s="2">
        <f>IF(DatosLimpios[[#This Row],[Number of Affected Users]]="six hundred",600,VALUE(DatosLimpios[[#This Row],[Number of Affected Users]]))</f>
        <v>619669</v>
      </c>
      <c r="R2510" s="11">
        <f>DatosLimpios[[#This Row],[Perdida economica UNK]] /DatosLimpios[[#This Row],[Nº de Usuarios Afectados]]</f>
        <v>8.5384293873019299</v>
      </c>
      <c r="S2510" s="11" t="str">
        <f>IF(DatosLimpios[[#This Row],[Perdida $ por Usuario]]&gt;100, "Grave",IF(DatosLimpios[[#This Row],[Perdida $ por Usuario]]&gt;40, "Moderada","Leve"))</f>
        <v>Leve</v>
      </c>
      <c r="T2510" s="1" t="str">
        <f t="shared" si="39"/>
        <v>Unknown</v>
      </c>
      <c r="U2510" s="3" t="s">
        <v>15</v>
      </c>
      <c r="V2510" s="3" t="s">
        <v>37</v>
      </c>
      <c r="W2510" s="2">
        <v>19</v>
      </c>
      <c r="X2510" s="2" t="str">
        <f>IF(DatosLimpios[[#This Row],[Incident Resolution Time (in Hours)]]&gt;50,"Tardia",IF(DatosLimpios[[#This Row],[Incident Resolution Time (in Hours)]]&gt;20,"Media","Rapida" ))</f>
        <v>Rapida</v>
      </c>
    </row>
    <row r="2511" spans="1:24" x14ac:dyDescent="0.25">
      <c r="A2511" s="2">
        <v>2527</v>
      </c>
      <c r="B2511" s="3" t="s">
        <v>58</v>
      </c>
      <c r="C25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511" s="1" t="str">
        <f>IFERROR(VLOOKUP(DatosLimpios[[#This Row],[Paises]], TablaRegiones[],2,FALSE), "Otra")</f>
        <v>Oceanía</v>
      </c>
      <c r="E2511" s="2">
        <v>2023</v>
      </c>
      <c r="F2511" s="3" t="s">
        <v>42</v>
      </c>
      <c r="G2511" s="2">
        <f xml:space="preserve"> 2025 -DatosLimpios[[#This Row],[Year]]</f>
        <v>2</v>
      </c>
      <c r="H2511" s="1" t="str">
        <f>IF(TRIM(DatosLimpios[[#This Row],[Attack Type]])="","Unknown",PROPER(TRIM(LOWER(DatosLimpios[[#This Row],[Attack Type]]))))</f>
        <v>Sql Injection</v>
      </c>
      <c r="I2511" s="3" t="s">
        <v>27</v>
      </c>
      <c r="J251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11" s="11">
        <v>2095</v>
      </c>
      <c r="L2511" s="11">
        <f>IF(DatosLimpios[[#This Row],[Financial Loss (in Million $) ]]="",0,ABS(DatosLimpios[[#This Row],[Financial Loss (in Million $) ]]))*1000</f>
        <v>2095000</v>
      </c>
      <c r="M2511" s="11" t="str">
        <f>IF(DatosLimpios[[#This Row],[Perdida economica UNK]]&gt;4000000,"Alta", IF(DatosLimpios[[#This Row],[Perdida economica UNK]]&gt;100000,"Media", "Baja"))</f>
        <v>Media</v>
      </c>
      <c r="N2511" s="18" t="s">
        <v>2559</v>
      </c>
      <c r="O2511" s="3" t="s">
        <v>33</v>
      </c>
      <c r="P2511" s="2">
        <f>IF(DatosLimpios[[#This Row],[Number of Affected Users]]="six hundred",600,VALUE(DatosLimpios[[#This Row],[Number of Affected Users]]))</f>
        <v>341111</v>
      </c>
      <c r="Q2511" s="2">
        <f>IF(DatosLimpios[[#This Row],[Number of Affected Users]]="six hundred",600,VALUE(DatosLimpios[[#This Row],[Number of Affected Users]]))</f>
        <v>341111</v>
      </c>
      <c r="R2511" s="11">
        <f>DatosLimpios[[#This Row],[Perdida economica UNK]] /DatosLimpios[[#This Row],[Nº de Usuarios Afectados]]</f>
        <v>6.1416958116272999</v>
      </c>
      <c r="S2511" s="11" t="str">
        <f>IF(DatosLimpios[[#This Row],[Perdida $ por Usuario]]&gt;100, "Grave",IF(DatosLimpios[[#This Row],[Perdida $ por Usuario]]&gt;40, "Moderada","Leve"))</f>
        <v>Leve</v>
      </c>
      <c r="T2511" s="1" t="str">
        <f t="shared" si="39"/>
        <v>Insider</v>
      </c>
      <c r="U2511" s="3" t="s">
        <v>25</v>
      </c>
      <c r="V2511" s="3" t="s">
        <v>16</v>
      </c>
      <c r="W2511" s="2">
        <v>14</v>
      </c>
      <c r="X2511" s="2" t="str">
        <f>IF(DatosLimpios[[#This Row],[Incident Resolution Time (in Hours)]]&gt;50,"Tardia",IF(DatosLimpios[[#This Row],[Incident Resolution Time (in Hours)]]&gt;20,"Media","Rapida" ))</f>
        <v>Rapida</v>
      </c>
    </row>
    <row r="2512" spans="1:24" x14ac:dyDescent="0.25">
      <c r="A2512" s="2">
        <v>2528</v>
      </c>
      <c r="B2512" s="3" t="s">
        <v>41</v>
      </c>
      <c r="C25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12" s="1" t="str">
        <f>IFERROR(VLOOKUP(DatosLimpios[[#This Row],[Paises]], TablaRegiones[],2,FALSE), "Otra")</f>
        <v>Europa</v>
      </c>
      <c r="E2512" s="2">
        <v>2018</v>
      </c>
      <c r="F2512" s="3" t="s">
        <v>17</v>
      </c>
      <c r="G2512" s="2">
        <f xml:space="preserve"> 2025 -DatosLimpios[[#This Row],[Year]]</f>
        <v>7</v>
      </c>
      <c r="H2512" s="1" t="str">
        <f>IF(TRIM(DatosLimpios[[#This Row],[Attack Type]])="","Unknown",PROPER(TRIM(LOWER(DatosLimpios[[#This Row],[Attack Type]]))))</f>
        <v>Ransomware</v>
      </c>
      <c r="I2512" s="3" t="s">
        <v>69</v>
      </c>
      <c r="J251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12" s="11">
        <v>279</v>
      </c>
      <c r="L2512" s="11">
        <f>IF(DatosLimpios[[#This Row],[Financial Loss (in Million $) ]]="",0,ABS(DatosLimpios[[#This Row],[Financial Loss (in Million $) ]]))*1000</f>
        <v>279000</v>
      </c>
      <c r="M2512" s="11" t="str">
        <f>IF(DatosLimpios[[#This Row],[Perdida economica UNK]]&gt;4000000,"Alta", IF(DatosLimpios[[#This Row],[Perdida economica UNK]]&gt;100000,"Media", "Baja"))</f>
        <v>Media</v>
      </c>
      <c r="N2512" s="18" t="s">
        <v>2560</v>
      </c>
      <c r="O2512" s="3" t="s">
        <v>14</v>
      </c>
      <c r="P2512" s="2">
        <f>IF(DatosLimpios[[#This Row],[Number of Affected Users]]="six hundred",600,VALUE(DatosLimpios[[#This Row],[Number of Affected Users]]))</f>
        <v>443730</v>
      </c>
      <c r="Q2512" s="2">
        <f>IF(DatosLimpios[[#This Row],[Number of Affected Users]]="six hundred",600,VALUE(DatosLimpios[[#This Row],[Number of Affected Users]]))</f>
        <v>443730</v>
      </c>
      <c r="R2512" s="11">
        <f>DatosLimpios[[#This Row],[Perdida economica UNK]] /DatosLimpios[[#This Row],[Nº de Usuarios Afectados]]</f>
        <v>0.62876073287810152</v>
      </c>
      <c r="S2512" s="11" t="str">
        <f>IF(DatosLimpios[[#This Row],[Perdida $ por Usuario]]&gt;100, "Grave",IF(DatosLimpios[[#This Row],[Perdida $ por Usuario]]&gt;40, "Moderada","Leve"))</f>
        <v>Leve</v>
      </c>
      <c r="T2512" s="1" t="str">
        <f t="shared" si="39"/>
        <v>Hacker Group</v>
      </c>
      <c r="U2512" s="3" t="s">
        <v>25</v>
      </c>
      <c r="V2512" s="3" t="s">
        <v>37</v>
      </c>
      <c r="W2512" s="2">
        <v>39</v>
      </c>
      <c r="X2512" s="2" t="str">
        <f>IF(DatosLimpios[[#This Row],[Incident Resolution Time (in Hours)]]&gt;50,"Tardia",IF(DatosLimpios[[#This Row],[Incident Resolution Time (in Hours)]]&gt;20,"Media","Rapida" ))</f>
        <v>Media</v>
      </c>
    </row>
    <row r="2513" spans="1:24" x14ac:dyDescent="0.25">
      <c r="A2513" s="2">
        <v>2529</v>
      </c>
      <c r="B2513" s="3" t="s">
        <v>71</v>
      </c>
      <c r="C25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13" s="1" t="str">
        <f>IFERROR(VLOOKUP(DatosLimpios[[#This Row],[Paises]], TablaRegiones[],2,FALSE), "Otra")</f>
        <v>Asia</v>
      </c>
      <c r="E2513" s="2">
        <v>2017</v>
      </c>
      <c r="F2513" s="3" t="s">
        <v>39</v>
      </c>
      <c r="G2513" s="2">
        <f xml:space="preserve"> 2025 -DatosLimpios[[#This Row],[Year]]</f>
        <v>8</v>
      </c>
      <c r="H2513" s="1" t="str">
        <f>IF(TRIM(DatosLimpios[[#This Row],[Attack Type]])="","Unknown",PROPER(TRIM(LOWER(DatosLimpios[[#This Row],[Attack Type]]))))</f>
        <v>Ddos</v>
      </c>
      <c r="I2513" s="3" t="s">
        <v>23</v>
      </c>
      <c r="J251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13" s="11">
        <v>2776</v>
      </c>
      <c r="L2513" s="11">
        <f>IF(DatosLimpios[[#This Row],[Financial Loss (in Million $) ]]="",0,ABS(DatosLimpios[[#This Row],[Financial Loss (in Million $) ]]))*1000</f>
        <v>2776000</v>
      </c>
      <c r="M2513" s="11" t="str">
        <f>IF(DatosLimpios[[#This Row],[Perdida economica UNK]]&gt;4000000,"Alta", IF(DatosLimpios[[#This Row],[Perdida economica UNK]]&gt;100000,"Media", "Baja"))</f>
        <v>Media</v>
      </c>
      <c r="N2513" s="18" t="s">
        <v>2561</v>
      </c>
      <c r="O2513" s="3" t="s">
        <v>33</v>
      </c>
      <c r="P2513" s="2">
        <f>IF(DatosLimpios[[#This Row],[Number of Affected Users]]="six hundred",600,VALUE(DatosLimpios[[#This Row],[Number of Affected Users]]))</f>
        <v>824968</v>
      </c>
      <c r="Q2513" s="2">
        <f>IF(DatosLimpios[[#This Row],[Number of Affected Users]]="six hundred",600,VALUE(DatosLimpios[[#This Row],[Number of Affected Users]]))</f>
        <v>824968</v>
      </c>
      <c r="R2513" s="11">
        <f>DatosLimpios[[#This Row],[Perdida economica UNK]] /DatosLimpios[[#This Row],[Nº de Usuarios Afectados]]</f>
        <v>3.3649790052462643</v>
      </c>
      <c r="S2513" s="11" t="str">
        <f>IF(DatosLimpios[[#This Row],[Perdida $ por Usuario]]&gt;100, "Grave",IF(DatosLimpios[[#This Row],[Perdida $ por Usuario]]&gt;40, "Moderada","Leve"))</f>
        <v>Leve</v>
      </c>
      <c r="T2513" s="1" t="str">
        <f t="shared" si="39"/>
        <v>Insider</v>
      </c>
      <c r="U2513" s="3" t="s">
        <v>25</v>
      </c>
      <c r="V2513" s="3" t="s">
        <v>57</v>
      </c>
      <c r="W2513" s="2">
        <v>15</v>
      </c>
      <c r="X2513" s="2" t="str">
        <f>IF(DatosLimpios[[#This Row],[Incident Resolution Time (in Hours)]]&gt;50,"Tardia",IF(DatosLimpios[[#This Row],[Incident Resolution Time (in Hours)]]&gt;20,"Media","Rapida" ))</f>
        <v>Rapida</v>
      </c>
    </row>
    <row r="2514" spans="1:24" x14ac:dyDescent="0.25">
      <c r="A2514" s="2">
        <v>2530</v>
      </c>
      <c r="B2514" s="3" t="s">
        <v>71</v>
      </c>
      <c r="C25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14" s="1" t="str">
        <f>IFERROR(VLOOKUP(DatosLimpios[[#This Row],[Paises]], TablaRegiones[],2,FALSE), "Otra")</f>
        <v>Asia</v>
      </c>
      <c r="E2514" s="2">
        <v>2016</v>
      </c>
      <c r="F2514" s="3" t="s">
        <v>22</v>
      </c>
      <c r="G2514" s="2">
        <f xml:space="preserve"> 2025 -DatosLimpios[[#This Row],[Year]]</f>
        <v>9</v>
      </c>
      <c r="H2514" s="1" t="str">
        <f>IF(TRIM(DatosLimpios[[#This Row],[Attack Type]])="","Unknown",PROPER(TRIM(LOWER(DatosLimpios[[#This Row],[Attack Type]]))))</f>
        <v>Man-In-The-Middle</v>
      </c>
      <c r="I2514" s="3" t="s">
        <v>18</v>
      </c>
      <c r="J251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14" s="11">
        <v>5877</v>
      </c>
      <c r="L2514" s="11">
        <f>IF(DatosLimpios[[#This Row],[Financial Loss (in Million $) ]]="",0,ABS(DatosLimpios[[#This Row],[Financial Loss (in Million $) ]]))*1000</f>
        <v>5877000</v>
      </c>
      <c r="M2514" s="11" t="str">
        <f>IF(DatosLimpios[[#This Row],[Perdida economica UNK]]&gt;4000000,"Alta", IF(DatosLimpios[[#This Row],[Perdida economica UNK]]&gt;100000,"Media", "Baja"))</f>
        <v>Alta</v>
      </c>
      <c r="N2514" s="18" t="s">
        <v>2562</v>
      </c>
      <c r="O2514" s="3" t="s">
        <v>29</v>
      </c>
      <c r="P2514" s="2">
        <f>IF(DatosLimpios[[#This Row],[Number of Affected Users]]="six hundred",600,VALUE(DatosLimpios[[#This Row],[Number of Affected Users]]))</f>
        <v>172346</v>
      </c>
      <c r="Q2514" s="2">
        <f>IF(DatosLimpios[[#This Row],[Number of Affected Users]]="six hundred",600,VALUE(DatosLimpios[[#This Row],[Number of Affected Users]]))</f>
        <v>172346</v>
      </c>
      <c r="R2514" s="11">
        <f>DatosLimpios[[#This Row],[Perdida economica UNK]] /DatosLimpios[[#This Row],[Nº de Usuarios Afectados]]</f>
        <v>34.100008123194037</v>
      </c>
      <c r="S2514" s="11" t="str">
        <f>IF(DatosLimpios[[#This Row],[Perdida $ por Usuario]]&gt;100, "Grave",IF(DatosLimpios[[#This Row],[Perdida $ por Usuario]]&gt;40, "Moderada","Leve"))</f>
        <v>Leve</v>
      </c>
      <c r="T2514" s="1" t="str">
        <f t="shared" si="39"/>
        <v>Nation-state</v>
      </c>
      <c r="U2514" s="3" t="s">
        <v>34</v>
      </c>
      <c r="V2514" s="3" t="s">
        <v>31</v>
      </c>
      <c r="W2514" s="2">
        <v>51</v>
      </c>
      <c r="X2514" s="2" t="str">
        <f>IF(DatosLimpios[[#This Row],[Incident Resolution Time (in Hours)]]&gt;50,"Tardia",IF(DatosLimpios[[#This Row],[Incident Resolution Time (in Hours)]]&gt;20,"Media","Rapida" ))</f>
        <v>Tardia</v>
      </c>
    </row>
    <row r="2515" spans="1:24" x14ac:dyDescent="0.25">
      <c r="A2515" s="2">
        <v>2531</v>
      </c>
      <c r="B2515" s="3" t="s">
        <v>32</v>
      </c>
      <c r="C25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15" s="1" t="str">
        <f>IFERROR(VLOOKUP(DatosLimpios[[#This Row],[Paises]], TablaRegiones[],2,FALSE), "Otra")</f>
        <v>Europa</v>
      </c>
      <c r="E2515" s="2">
        <v>2022</v>
      </c>
      <c r="F2515" s="3" t="s">
        <v>39</v>
      </c>
      <c r="G2515" s="2">
        <f xml:space="preserve"> 2025 -DatosLimpios[[#This Row],[Year]]</f>
        <v>3</v>
      </c>
      <c r="H2515" s="1" t="str">
        <f>IF(TRIM(DatosLimpios[[#This Row],[Attack Type]])="","Unknown",PROPER(TRIM(LOWER(DatosLimpios[[#This Row],[Attack Type]]))))</f>
        <v>Ddos</v>
      </c>
      <c r="I2515" s="3" t="s">
        <v>27</v>
      </c>
      <c r="J251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15" s="11">
        <v>5195</v>
      </c>
      <c r="L2515" s="11">
        <f>IF(DatosLimpios[[#This Row],[Financial Loss (in Million $) ]]="",0,ABS(DatosLimpios[[#This Row],[Financial Loss (in Million $) ]]))*1000</f>
        <v>5195000</v>
      </c>
      <c r="M2515" s="11" t="str">
        <f>IF(DatosLimpios[[#This Row],[Perdida economica UNK]]&gt;4000000,"Alta", IF(DatosLimpios[[#This Row],[Perdida economica UNK]]&gt;100000,"Media", "Baja"))</f>
        <v>Alta</v>
      </c>
      <c r="N2515" s="18" t="s">
        <v>2563</v>
      </c>
      <c r="O2515" s="3" t="s">
        <v>14</v>
      </c>
      <c r="P2515" s="2">
        <f>IF(DatosLimpios[[#This Row],[Number of Affected Users]]="six hundred",600,VALUE(DatosLimpios[[#This Row],[Number of Affected Users]]))</f>
        <v>919855</v>
      </c>
      <c r="Q2515" s="2">
        <f>IF(DatosLimpios[[#This Row],[Number of Affected Users]]="six hundred",600,VALUE(DatosLimpios[[#This Row],[Number of Affected Users]]))</f>
        <v>919855</v>
      </c>
      <c r="R2515" s="11">
        <f>DatosLimpios[[#This Row],[Perdida economica UNK]] /DatosLimpios[[#This Row],[Nº de Usuarios Afectados]]</f>
        <v>5.647629245913758</v>
      </c>
      <c r="S2515" s="11" t="str">
        <f>IF(DatosLimpios[[#This Row],[Perdida $ por Usuario]]&gt;100, "Grave",IF(DatosLimpios[[#This Row],[Perdida $ por Usuario]]&gt;40, "Moderada","Leve"))</f>
        <v>Leve</v>
      </c>
      <c r="T2515" s="1" t="str">
        <f t="shared" si="39"/>
        <v>Hacker Group</v>
      </c>
      <c r="U2515" s="3" t="s">
        <v>25</v>
      </c>
      <c r="V2515" s="3" t="s">
        <v>37</v>
      </c>
      <c r="W2515" s="2">
        <v>56</v>
      </c>
      <c r="X2515" s="2" t="str">
        <f>IF(DatosLimpios[[#This Row],[Incident Resolution Time (in Hours)]]&gt;50,"Tardia",IF(DatosLimpios[[#This Row],[Incident Resolution Time (in Hours)]]&gt;20,"Media","Rapida" ))</f>
        <v>Tardia</v>
      </c>
    </row>
    <row r="2516" spans="1:24" x14ac:dyDescent="0.25">
      <c r="A2516" s="2">
        <v>2532</v>
      </c>
      <c r="B2516" s="3" t="s">
        <v>32</v>
      </c>
      <c r="C25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16" s="1" t="str">
        <f>IFERROR(VLOOKUP(DatosLimpios[[#This Row],[Paises]], TablaRegiones[],2,FALSE), "Otra")</f>
        <v>Europa</v>
      </c>
      <c r="E2516" s="2">
        <v>2021</v>
      </c>
      <c r="F2516" s="3" t="s">
        <v>22</v>
      </c>
      <c r="G2516" s="2">
        <f xml:space="preserve"> 2025 -DatosLimpios[[#This Row],[Year]]</f>
        <v>4</v>
      </c>
      <c r="H2516" s="1" t="str">
        <f>IF(TRIM(DatosLimpios[[#This Row],[Attack Type]])="","Unknown",PROPER(TRIM(LOWER(DatosLimpios[[#This Row],[Attack Type]]))))</f>
        <v>Man-In-The-Middle</v>
      </c>
      <c r="I2516" s="3" t="s">
        <v>23</v>
      </c>
      <c r="J251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16" s="11">
        <v>9057</v>
      </c>
      <c r="L2516" s="11">
        <f>IF(DatosLimpios[[#This Row],[Financial Loss (in Million $) ]]="",0,ABS(DatosLimpios[[#This Row],[Financial Loss (in Million $) ]]))*1000</f>
        <v>9057000</v>
      </c>
      <c r="M2516" s="11" t="str">
        <f>IF(DatosLimpios[[#This Row],[Perdida economica UNK]]&gt;4000000,"Alta", IF(DatosLimpios[[#This Row],[Perdida economica UNK]]&gt;100000,"Media", "Baja"))</f>
        <v>Alta</v>
      </c>
      <c r="N2516" s="18" t="s">
        <v>2564</v>
      </c>
      <c r="O2516" s="3" t="s">
        <v>14</v>
      </c>
      <c r="P2516" s="2">
        <f>IF(DatosLimpios[[#This Row],[Number of Affected Users]]="six hundred",600,VALUE(DatosLimpios[[#This Row],[Number of Affected Users]]))</f>
        <v>254634</v>
      </c>
      <c r="Q2516" s="2">
        <f>IF(DatosLimpios[[#This Row],[Number of Affected Users]]="six hundred",600,VALUE(DatosLimpios[[#This Row],[Number of Affected Users]]))</f>
        <v>254634</v>
      </c>
      <c r="R2516" s="11">
        <f>DatosLimpios[[#This Row],[Perdida economica UNK]] /DatosLimpios[[#This Row],[Nº de Usuarios Afectados]]</f>
        <v>35.568698602700344</v>
      </c>
      <c r="S2516" s="11" t="str">
        <f>IF(DatosLimpios[[#This Row],[Perdida $ por Usuario]]&gt;100, "Grave",IF(DatosLimpios[[#This Row],[Perdida $ por Usuario]]&gt;40, "Moderada","Leve"))</f>
        <v>Leve</v>
      </c>
      <c r="T2516" s="1" t="str">
        <f t="shared" si="39"/>
        <v>Hacker Group</v>
      </c>
      <c r="U2516" s="3" t="s">
        <v>34</v>
      </c>
      <c r="V2516" s="3" t="s">
        <v>31</v>
      </c>
      <c r="W2516" s="2">
        <v>5</v>
      </c>
      <c r="X2516" s="2" t="str">
        <f>IF(DatosLimpios[[#This Row],[Incident Resolution Time (in Hours)]]&gt;50,"Tardia",IF(DatosLimpios[[#This Row],[Incident Resolution Time (in Hours)]]&gt;20,"Media","Rapida" ))</f>
        <v>Rapida</v>
      </c>
    </row>
    <row r="2517" spans="1:24" x14ac:dyDescent="0.25">
      <c r="A2517" s="2">
        <v>2533</v>
      </c>
      <c r="B2517" s="3" t="s">
        <v>41</v>
      </c>
      <c r="C25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17" s="1" t="str">
        <f>IFERROR(VLOOKUP(DatosLimpios[[#This Row],[Paises]], TablaRegiones[],2,FALSE), "Otra")</f>
        <v>Europa</v>
      </c>
      <c r="E2517" s="2">
        <v>2022</v>
      </c>
      <c r="F2517" s="3" t="s">
        <v>50</v>
      </c>
      <c r="G2517" s="2">
        <f xml:space="preserve"> 2025 -DatosLimpios[[#This Row],[Year]]</f>
        <v>3</v>
      </c>
      <c r="H2517" s="1" t="str">
        <f>IF(TRIM(DatosLimpios[[#This Row],[Attack Type]])="","Unknown",PROPER(TRIM(LOWER(DatosLimpios[[#This Row],[Attack Type]]))))</f>
        <v>Phishing</v>
      </c>
      <c r="I2517" s="3" t="s">
        <v>18</v>
      </c>
      <c r="J251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17" s="11">
        <v>3915</v>
      </c>
      <c r="L2517" s="11">
        <f>IF(DatosLimpios[[#This Row],[Financial Loss (in Million $) ]]="",0,ABS(DatosLimpios[[#This Row],[Financial Loss (in Million $) ]]))*1000</f>
        <v>3915000</v>
      </c>
      <c r="M2517" s="11" t="str">
        <f>IF(DatosLimpios[[#This Row],[Perdida economica UNK]]&gt;4000000,"Alta", IF(DatosLimpios[[#This Row],[Perdida economica UNK]]&gt;100000,"Media", "Baja"))</f>
        <v>Media</v>
      </c>
      <c r="N2517" s="18" t="s">
        <v>2565</v>
      </c>
      <c r="O2517" s="3" t="s">
        <v>36</v>
      </c>
      <c r="P2517" s="2">
        <f>IF(DatosLimpios[[#This Row],[Number of Affected Users]]="six hundred",600,VALUE(DatosLimpios[[#This Row],[Number of Affected Users]]))</f>
        <v>724409</v>
      </c>
      <c r="Q2517" s="2">
        <f>IF(DatosLimpios[[#This Row],[Number of Affected Users]]="six hundred",600,VALUE(DatosLimpios[[#This Row],[Number of Affected Users]]))</f>
        <v>724409</v>
      </c>
      <c r="R2517" s="11">
        <f>DatosLimpios[[#This Row],[Perdida economica UNK]] /DatosLimpios[[#This Row],[Nº de Usuarios Afectados]]</f>
        <v>5.4044055222947254</v>
      </c>
      <c r="S2517" s="11" t="str">
        <f>IF(DatosLimpios[[#This Row],[Perdida $ por Usuario]]&gt;100, "Grave",IF(DatosLimpios[[#This Row],[Perdida $ por Usuario]]&gt;40, "Moderada","Leve"))</f>
        <v>Leve</v>
      </c>
      <c r="T2517" s="1" t="str">
        <f t="shared" si="39"/>
        <v>Unknown</v>
      </c>
      <c r="U2517" s="3" t="s">
        <v>25</v>
      </c>
      <c r="V2517" s="3" t="s">
        <v>37</v>
      </c>
      <c r="W2517" s="2">
        <v>56</v>
      </c>
      <c r="X2517" s="2" t="str">
        <f>IF(DatosLimpios[[#This Row],[Incident Resolution Time (in Hours)]]&gt;50,"Tardia",IF(DatosLimpios[[#This Row],[Incident Resolution Time (in Hours)]]&gt;20,"Media","Rapida" ))</f>
        <v>Tardia</v>
      </c>
    </row>
    <row r="2518" spans="1:24" x14ac:dyDescent="0.25">
      <c r="A2518" s="2">
        <v>2534</v>
      </c>
      <c r="B2518" s="3" t="s">
        <v>26</v>
      </c>
      <c r="C25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18" s="1" t="str">
        <f>IFERROR(VLOOKUP(DatosLimpios[[#This Row],[Paises]], TablaRegiones[],2,FALSE), "Otra")</f>
        <v>Europa</v>
      </c>
      <c r="E2518" s="2">
        <v>2018</v>
      </c>
      <c r="F2518" s="3" t="s">
        <v>50</v>
      </c>
      <c r="G2518" s="2">
        <f xml:space="preserve"> 2025 -DatosLimpios[[#This Row],[Year]]</f>
        <v>7</v>
      </c>
      <c r="H2518" s="1" t="str">
        <f>IF(TRIM(DatosLimpios[[#This Row],[Attack Type]])="","Unknown",PROPER(TRIM(LOWER(DatosLimpios[[#This Row],[Attack Type]]))))</f>
        <v>Phishing</v>
      </c>
      <c r="I2518" s="3" t="s">
        <v>47</v>
      </c>
      <c r="J251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18" s="11">
        <v>953</v>
      </c>
      <c r="L2518" s="11">
        <f>IF(DatosLimpios[[#This Row],[Financial Loss (in Million $) ]]="",0,ABS(DatosLimpios[[#This Row],[Financial Loss (in Million $) ]]))*1000</f>
        <v>953000</v>
      </c>
      <c r="M2518" s="11" t="str">
        <f>IF(DatosLimpios[[#This Row],[Perdida economica UNK]]&gt;4000000,"Alta", IF(DatosLimpios[[#This Row],[Perdida economica UNK]]&gt;100000,"Media", "Baja"))</f>
        <v>Media</v>
      </c>
      <c r="N2518" s="18" t="s">
        <v>2566</v>
      </c>
      <c r="O2518" s="3" t="s">
        <v>36</v>
      </c>
      <c r="P2518" s="2">
        <f>IF(DatosLimpios[[#This Row],[Number of Affected Users]]="six hundred",600,VALUE(DatosLimpios[[#This Row],[Number of Affected Users]]))</f>
        <v>269142</v>
      </c>
      <c r="Q2518" s="2">
        <f>IF(DatosLimpios[[#This Row],[Number of Affected Users]]="six hundred",600,VALUE(DatosLimpios[[#This Row],[Number of Affected Users]]))</f>
        <v>269142</v>
      </c>
      <c r="R2518" s="11">
        <f>DatosLimpios[[#This Row],[Perdida economica UNK]] /DatosLimpios[[#This Row],[Nº de Usuarios Afectados]]</f>
        <v>3.5408817650162367</v>
      </c>
      <c r="S2518" s="11" t="str">
        <f>IF(DatosLimpios[[#This Row],[Perdida $ por Usuario]]&gt;100, "Grave",IF(DatosLimpios[[#This Row],[Perdida $ por Usuario]]&gt;40, "Moderada","Leve"))</f>
        <v>Leve</v>
      </c>
      <c r="T2518" s="1" t="str">
        <f t="shared" si="39"/>
        <v>Unknown</v>
      </c>
      <c r="U2518" s="3" t="s">
        <v>15</v>
      </c>
      <c r="V2518" s="3" t="s">
        <v>57</v>
      </c>
      <c r="W2518" s="2">
        <v>72</v>
      </c>
      <c r="X2518" s="2" t="str">
        <f>IF(DatosLimpios[[#This Row],[Incident Resolution Time (in Hours)]]&gt;50,"Tardia",IF(DatosLimpios[[#This Row],[Incident Resolution Time (in Hours)]]&gt;20,"Media","Rapida" ))</f>
        <v>Tardia</v>
      </c>
    </row>
    <row r="2519" spans="1:24" x14ac:dyDescent="0.25">
      <c r="A2519" s="2">
        <v>2535</v>
      </c>
      <c r="B2519" s="3" t="s">
        <v>45</v>
      </c>
      <c r="C25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519" s="1" t="str">
        <f>IFERROR(VLOOKUP(DatosLimpios[[#This Row],[Paises]], TablaRegiones[],2,FALSE), "Otra")</f>
        <v>Asia</v>
      </c>
      <c r="E2519" s="2">
        <v>2024</v>
      </c>
      <c r="F2519" s="3" t="s">
        <v>50</v>
      </c>
      <c r="G2519" s="2">
        <f xml:space="preserve"> 2025 -DatosLimpios[[#This Row],[Year]]</f>
        <v>1</v>
      </c>
      <c r="H2519" s="1" t="str">
        <f>IF(TRIM(DatosLimpios[[#This Row],[Attack Type]])="","Unknown",PROPER(TRIM(LOWER(DatosLimpios[[#This Row],[Attack Type]]))))</f>
        <v>Phishing</v>
      </c>
      <c r="I2519" s="3" t="s">
        <v>18</v>
      </c>
      <c r="J251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19" s="11">
        <v>9248</v>
      </c>
      <c r="L2519" s="11">
        <f>IF(DatosLimpios[[#This Row],[Financial Loss (in Million $) ]]="",0,ABS(DatosLimpios[[#This Row],[Financial Loss (in Million $) ]]))*1000</f>
        <v>9248000</v>
      </c>
      <c r="M2519" s="11" t="str">
        <f>IF(DatosLimpios[[#This Row],[Perdida economica UNK]]&gt;4000000,"Alta", IF(DatosLimpios[[#This Row],[Perdida economica UNK]]&gt;100000,"Media", "Baja"))</f>
        <v>Alta</v>
      </c>
      <c r="N2519" s="18" t="s">
        <v>2567</v>
      </c>
      <c r="O2519" s="3" t="s">
        <v>33</v>
      </c>
      <c r="P2519" s="2">
        <f>IF(DatosLimpios[[#This Row],[Number of Affected Users]]="six hundred",600,VALUE(DatosLimpios[[#This Row],[Number of Affected Users]]))</f>
        <v>32067</v>
      </c>
      <c r="Q2519" s="2">
        <f>IF(DatosLimpios[[#This Row],[Number of Affected Users]]="six hundred",600,VALUE(DatosLimpios[[#This Row],[Number of Affected Users]]))</f>
        <v>32067</v>
      </c>
      <c r="R2519" s="11">
        <f>DatosLimpios[[#This Row],[Perdida economica UNK]] /DatosLimpios[[#This Row],[Nº de Usuarios Afectados]]</f>
        <v>288.39617051797796</v>
      </c>
      <c r="S2519" s="11" t="str">
        <f>IF(DatosLimpios[[#This Row],[Perdida $ por Usuario]]&gt;100, "Grave",IF(DatosLimpios[[#This Row],[Perdida $ por Usuario]]&gt;40, "Moderada","Leve"))</f>
        <v>Grave</v>
      </c>
      <c r="T2519" s="1" t="str">
        <f t="shared" si="39"/>
        <v>Insider</v>
      </c>
      <c r="U2519" s="3" t="s">
        <v>15</v>
      </c>
      <c r="V2519" s="3" t="s">
        <v>37</v>
      </c>
      <c r="W2519" s="2">
        <v>19</v>
      </c>
      <c r="X2519" s="2" t="str">
        <f>IF(DatosLimpios[[#This Row],[Incident Resolution Time (in Hours)]]&gt;50,"Tardia",IF(DatosLimpios[[#This Row],[Incident Resolution Time (in Hours)]]&gt;20,"Media","Rapida" ))</f>
        <v>Rapida</v>
      </c>
    </row>
    <row r="2520" spans="1:24" x14ac:dyDescent="0.25">
      <c r="A2520" s="2">
        <v>2536</v>
      </c>
      <c r="B2520" s="3" t="s">
        <v>32</v>
      </c>
      <c r="C25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20" s="1" t="str">
        <f>IFERROR(VLOOKUP(DatosLimpios[[#This Row],[Paises]], TablaRegiones[],2,FALSE), "Otra")</f>
        <v>Europa</v>
      </c>
      <c r="E2520" s="2">
        <v>2020</v>
      </c>
      <c r="F2520" s="3" t="s">
        <v>63</v>
      </c>
      <c r="G2520" s="2">
        <f xml:space="preserve"> 2025 -DatosLimpios[[#This Row],[Year]]</f>
        <v>5</v>
      </c>
      <c r="H2520" s="1" t="str">
        <f>IF(TRIM(DatosLimpios[[#This Row],[Attack Type]])="","Unknown",PROPER(TRIM(LOWER(DatosLimpios[[#This Row],[Attack Type]]))))</f>
        <v>Malware</v>
      </c>
      <c r="I2520" s="3" t="s">
        <v>69</v>
      </c>
      <c r="J252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20" s="11">
        <v>322</v>
      </c>
      <c r="L2520" s="11">
        <f>IF(DatosLimpios[[#This Row],[Financial Loss (in Million $) ]]="",0,ABS(DatosLimpios[[#This Row],[Financial Loss (in Million $) ]]))*1000</f>
        <v>322000</v>
      </c>
      <c r="M2520" s="11" t="str">
        <f>IF(DatosLimpios[[#This Row],[Perdida economica UNK]]&gt;4000000,"Alta", IF(DatosLimpios[[#This Row],[Perdida economica UNK]]&gt;100000,"Media", "Baja"))</f>
        <v>Media</v>
      </c>
      <c r="N2520" s="18" t="s">
        <v>2568</v>
      </c>
      <c r="O2520" s="3" t="s">
        <v>14</v>
      </c>
      <c r="P2520" s="2">
        <f>IF(DatosLimpios[[#This Row],[Number of Affected Users]]="six hundred",600,VALUE(DatosLimpios[[#This Row],[Number of Affected Users]]))</f>
        <v>591314</v>
      </c>
      <c r="Q2520" s="2">
        <f>IF(DatosLimpios[[#This Row],[Number of Affected Users]]="six hundred",600,VALUE(DatosLimpios[[#This Row],[Number of Affected Users]]))</f>
        <v>591314</v>
      </c>
      <c r="R2520" s="11">
        <f>DatosLimpios[[#This Row],[Perdida economica UNK]] /DatosLimpios[[#This Row],[Nº de Usuarios Afectados]]</f>
        <v>0.54454993455253897</v>
      </c>
      <c r="S2520" s="11" t="str">
        <f>IF(DatosLimpios[[#This Row],[Perdida $ por Usuario]]&gt;100, "Grave",IF(DatosLimpios[[#This Row],[Perdida $ por Usuario]]&gt;40, "Moderada","Leve"))</f>
        <v>Leve</v>
      </c>
      <c r="T2520" s="1" t="str">
        <f t="shared" si="39"/>
        <v>Hacker Group</v>
      </c>
      <c r="U2520" s="3" t="s">
        <v>25</v>
      </c>
      <c r="V2520" s="3" t="s">
        <v>57</v>
      </c>
      <c r="W2520" s="2">
        <v>65</v>
      </c>
      <c r="X2520" s="2" t="str">
        <f>IF(DatosLimpios[[#This Row],[Incident Resolution Time (in Hours)]]&gt;50,"Tardia",IF(DatosLimpios[[#This Row],[Incident Resolution Time (in Hours)]]&gt;20,"Media","Rapida" ))</f>
        <v>Tardia</v>
      </c>
    </row>
    <row r="2521" spans="1:24" x14ac:dyDescent="0.25">
      <c r="A2521" s="2">
        <v>2537</v>
      </c>
      <c r="B2521" s="3" t="s">
        <v>32</v>
      </c>
      <c r="C25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21" s="1" t="str">
        <f>IFERROR(VLOOKUP(DatosLimpios[[#This Row],[Paises]], TablaRegiones[],2,FALSE), "Otra")</f>
        <v>Europa</v>
      </c>
      <c r="E2521" s="2">
        <v>2019</v>
      </c>
      <c r="F2521" s="3" t="s">
        <v>42</v>
      </c>
      <c r="G2521" s="2">
        <f xml:space="preserve"> 2025 -DatosLimpios[[#This Row],[Year]]</f>
        <v>6</v>
      </c>
      <c r="H2521" s="1" t="str">
        <f>IF(TRIM(DatosLimpios[[#This Row],[Attack Type]])="","Unknown",PROPER(TRIM(LOWER(DatosLimpios[[#This Row],[Attack Type]]))))</f>
        <v>Sql Injection</v>
      </c>
      <c r="I2521" s="3" t="s">
        <v>47</v>
      </c>
      <c r="J252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21" s="11">
        <v>9172</v>
      </c>
      <c r="L2521" s="11">
        <f>IF(DatosLimpios[[#This Row],[Financial Loss (in Million $) ]]="",0,ABS(DatosLimpios[[#This Row],[Financial Loss (in Million $) ]]))*1000</f>
        <v>9172000</v>
      </c>
      <c r="M2521" s="11" t="str">
        <f>IF(DatosLimpios[[#This Row],[Perdida economica UNK]]&gt;4000000,"Alta", IF(DatosLimpios[[#This Row],[Perdida economica UNK]]&gt;100000,"Media", "Baja"))</f>
        <v>Alta</v>
      </c>
      <c r="N2521" s="18" t="s">
        <v>2569</v>
      </c>
      <c r="O2521" s="3" t="s">
        <v>14</v>
      </c>
      <c r="P2521" s="2">
        <f>IF(DatosLimpios[[#This Row],[Number of Affected Users]]="six hundred",600,VALUE(DatosLimpios[[#This Row],[Number of Affected Users]]))</f>
        <v>149171</v>
      </c>
      <c r="Q2521" s="2">
        <f>IF(DatosLimpios[[#This Row],[Number of Affected Users]]="six hundred",600,VALUE(DatosLimpios[[#This Row],[Number of Affected Users]]))</f>
        <v>149171</v>
      </c>
      <c r="R2521" s="11">
        <f>DatosLimpios[[#This Row],[Perdida economica UNK]] /DatosLimpios[[#This Row],[Nº de Usuarios Afectados]]</f>
        <v>61.486481956948737</v>
      </c>
      <c r="S2521" s="11" t="str">
        <f>IF(DatosLimpios[[#This Row],[Perdida $ por Usuario]]&gt;100, "Grave",IF(DatosLimpios[[#This Row],[Perdida $ por Usuario]]&gt;40, "Moderada","Leve"))</f>
        <v>Moderada</v>
      </c>
      <c r="T2521" s="1" t="str">
        <f t="shared" si="39"/>
        <v>Hacker Group</v>
      </c>
      <c r="U2521" s="3" t="s">
        <v>52</v>
      </c>
      <c r="V2521" s="3" t="s">
        <v>16</v>
      </c>
      <c r="W2521" s="2">
        <v>64</v>
      </c>
      <c r="X2521" s="2" t="str">
        <f>IF(DatosLimpios[[#This Row],[Incident Resolution Time (in Hours)]]&gt;50,"Tardia",IF(DatosLimpios[[#This Row],[Incident Resolution Time (in Hours)]]&gt;20,"Media","Rapida" ))</f>
        <v>Tardia</v>
      </c>
    </row>
    <row r="2522" spans="1:24" x14ac:dyDescent="0.25">
      <c r="A2522" s="2">
        <v>2538</v>
      </c>
      <c r="B2522" s="3" t="s">
        <v>66</v>
      </c>
      <c r="C25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22" s="1" t="str">
        <f>IFERROR(VLOOKUP(DatosLimpios[[#This Row],[Paises]], TablaRegiones[],2,FALSE), "Otra")</f>
        <v>América</v>
      </c>
      <c r="E2522" s="2">
        <v>2016</v>
      </c>
      <c r="F2522" s="3" t="s">
        <v>39</v>
      </c>
      <c r="G2522" s="2">
        <f xml:space="preserve"> 2025 -DatosLimpios[[#This Row],[Year]]</f>
        <v>9</v>
      </c>
      <c r="H2522" s="1" t="str">
        <f>IF(TRIM(DatosLimpios[[#This Row],[Attack Type]])="","Unknown",PROPER(TRIM(LOWER(DatosLimpios[[#This Row],[Attack Type]]))))</f>
        <v>Ddos</v>
      </c>
      <c r="I2522" s="3" t="s">
        <v>23</v>
      </c>
      <c r="J252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22" s="11">
        <v>1352</v>
      </c>
      <c r="L2522" s="11">
        <f>IF(DatosLimpios[[#This Row],[Financial Loss (in Million $) ]]="",0,ABS(DatosLimpios[[#This Row],[Financial Loss (in Million $) ]]))*1000</f>
        <v>1352000</v>
      </c>
      <c r="M2522" s="11" t="str">
        <f>IF(DatosLimpios[[#This Row],[Perdida economica UNK]]&gt;4000000,"Alta", IF(DatosLimpios[[#This Row],[Perdida economica UNK]]&gt;100000,"Media", "Baja"))</f>
        <v>Media</v>
      </c>
      <c r="N2522" s="18" t="s">
        <v>2570</v>
      </c>
      <c r="O2522" s="3" t="s">
        <v>14</v>
      </c>
      <c r="P2522" s="2">
        <f>IF(DatosLimpios[[#This Row],[Number of Affected Users]]="six hundred",600,VALUE(DatosLimpios[[#This Row],[Number of Affected Users]]))</f>
        <v>535205</v>
      </c>
      <c r="Q2522" s="2">
        <f>IF(DatosLimpios[[#This Row],[Number of Affected Users]]="six hundred",600,VALUE(DatosLimpios[[#This Row],[Number of Affected Users]]))</f>
        <v>535205</v>
      </c>
      <c r="R2522" s="11">
        <f>DatosLimpios[[#This Row],[Perdida economica UNK]] /DatosLimpios[[#This Row],[Nº de Usuarios Afectados]]</f>
        <v>2.5261348455264807</v>
      </c>
      <c r="S2522" s="11" t="str">
        <f>IF(DatosLimpios[[#This Row],[Perdida $ por Usuario]]&gt;100, "Grave",IF(DatosLimpios[[#This Row],[Perdida $ por Usuario]]&gt;40, "Moderada","Leve"))</f>
        <v>Leve</v>
      </c>
      <c r="T2522" s="1" t="str">
        <f t="shared" si="39"/>
        <v>Hacker Group</v>
      </c>
      <c r="U2522" s="3" t="s">
        <v>34</v>
      </c>
      <c r="V2522" s="3" t="s">
        <v>31</v>
      </c>
      <c r="W2522" s="2">
        <v>53</v>
      </c>
      <c r="X2522" s="2" t="str">
        <f>IF(DatosLimpios[[#This Row],[Incident Resolution Time (in Hours)]]&gt;50,"Tardia",IF(DatosLimpios[[#This Row],[Incident Resolution Time (in Hours)]]&gt;20,"Media","Rapida" ))</f>
        <v>Tardia</v>
      </c>
    </row>
    <row r="2523" spans="1:24" x14ac:dyDescent="0.25">
      <c r="A2523" s="2">
        <v>2539</v>
      </c>
      <c r="B2523" s="3" t="s">
        <v>32</v>
      </c>
      <c r="C25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23" s="1" t="str">
        <f>IFERROR(VLOOKUP(DatosLimpios[[#This Row],[Paises]], TablaRegiones[],2,FALSE), "Otra")</f>
        <v>Europa</v>
      </c>
      <c r="E2523" s="2">
        <v>2022</v>
      </c>
      <c r="F2523" s="3" t="s">
        <v>17</v>
      </c>
      <c r="G2523" s="2">
        <f xml:space="preserve"> 2025 -DatosLimpios[[#This Row],[Year]]</f>
        <v>3</v>
      </c>
      <c r="H2523" s="1" t="str">
        <f>IF(TRIM(DatosLimpios[[#This Row],[Attack Type]])="","Unknown",PROPER(TRIM(LOWER(DatosLimpios[[#This Row],[Attack Type]]))))</f>
        <v>Ransomware</v>
      </c>
      <c r="I2523" s="3" t="s">
        <v>12</v>
      </c>
      <c r="J252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23" s="11">
        <v>8793</v>
      </c>
      <c r="L2523" s="11">
        <f>IF(DatosLimpios[[#This Row],[Financial Loss (in Million $) ]]="",0,ABS(DatosLimpios[[#This Row],[Financial Loss (in Million $) ]]))*1000</f>
        <v>8793000</v>
      </c>
      <c r="M2523" s="11" t="str">
        <f>IF(DatosLimpios[[#This Row],[Perdida economica UNK]]&gt;4000000,"Alta", IF(DatosLimpios[[#This Row],[Perdida economica UNK]]&gt;100000,"Media", "Baja"))</f>
        <v>Alta</v>
      </c>
      <c r="N2523" s="18" t="s">
        <v>2571</v>
      </c>
      <c r="O2523" s="3" t="s">
        <v>29</v>
      </c>
      <c r="P2523" s="2">
        <f>IF(DatosLimpios[[#This Row],[Number of Affected Users]]="six hundred",600,VALUE(DatosLimpios[[#This Row],[Number of Affected Users]]))</f>
        <v>471889</v>
      </c>
      <c r="Q2523" s="2">
        <f>IF(DatosLimpios[[#This Row],[Number of Affected Users]]="six hundred",600,VALUE(DatosLimpios[[#This Row],[Number of Affected Users]]))</f>
        <v>471889</v>
      </c>
      <c r="R2523" s="11">
        <f>DatosLimpios[[#This Row],[Perdida economica UNK]] /DatosLimpios[[#This Row],[Nº de Usuarios Afectados]]</f>
        <v>18.633619346922686</v>
      </c>
      <c r="S2523" s="11" t="str">
        <f>IF(DatosLimpios[[#This Row],[Perdida $ por Usuario]]&gt;100, "Grave",IF(DatosLimpios[[#This Row],[Perdida $ por Usuario]]&gt;40, "Moderada","Leve"))</f>
        <v>Leve</v>
      </c>
      <c r="T2523" s="1" t="str">
        <f t="shared" si="39"/>
        <v>Nation-state</v>
      </c>
      <c r="U2523" s="3" t="s">
        <v>52</v>
      </c>
      <c r="V2523" s="3" t="s">
        <v>37</v>
      </c>
      <c r="W2523" s="2">
        <v>4</v>
      </c>
      <c r="X2523" s="2" t="str">
        <f>IF(DatosLimpios[[#This Row],[Incident Resolution Time (in Hours)]]&gt;50,"Tardia",IF(DatosLimpios[[#This Row],[Incident Resolution Time (in Hours)]]&gt;20,"Media","Rapida" ))</f>
        <v>Rapida</v>
      </c>
    </row>
    <row r="2524" spans="1:24" x14ac:dyDescent="0.25">
      <c r="A2524" s="2">
        <v>2540</v>
      </c>
      <c r="B2524" s="3" t="s">
        <v>41</v>
      </c>
      <c r="C25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24" s="1" t="str">
        <f>IFERROR(VLOOKUP(DatosLimpios[[#This Row],[Paises]], TablaRegiones[],2,FALSE), "Otra")</f>
        <v>Europa</v>
      </c>
      <c r="E2524" s="2">
        <v>2019</v>
      </c>
      <c r="F2524" s="3" t="s">
        <v>50</v>
      </c>
      <c r="G2524" s="2">
        <f xml:space="preserve"> 2025 -DatosLimpios[[#This Row],[Year]]</f>
        <v>6</v>
      </c>
      <c r="H2524" s="1" t="str">
        <f>IF(TRIM(DatosLimpios[[#This Row],[Attack Type]])="","Unknown",PROPER(TRIM(LOWER(DatosLimpios[[#This Row],[Attack Type]]))))</f>
        <v>Phishing</v>
      </c>
      <c r="I2524" s="3" t="s">
        <v>47</v>
      </c>
      <c r="J252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24" s="11">
        <v>5218</v>
      </c>
      <c r="L2524" s="11">
        <f>IF(DatosLimpios[[#This Row],[Financial Loss (in Million $) ]]="",0,ABS(DatosLimpios[[#This Row],[Financial Loss (in Million $) ]]))*1000</f>
        <v>5218000</v>
      </c>
      <c r="M2524" s="11" t="str">
        <f>IF(DatosLimpios[[#This Row],[Perdida economica UNK]]&gt;4000000,"Alta", IF(DatosLimpios[[#This Row],[Perdida economica UNK]]&gt;100000,"Media", "Baja"))</f>
        <v>Alta</v>
      </c>
      <c r="N2524" s="18" t="s">
        <v>2572</v>
      </c>
      <c r="O2524" s="3" t="s">
        <v>33</v>
      </c>
      <c r="P2524" s="2">
        <f>IF(DatosLimpios[[#This Row],[Number of Affected Users]]="six hundred",600,VALUE(DatosLimpios[[#This Row],[Number of Affected Users]]))</f>
        <v>869751</v>
      </c>
      <c r="Q2524" s="2">
        <f>IF(DatosLimpios[[#This Row],[Number of Affected Users]]="six hundred",600,VALUE(DatosLimpios[[#This Row],[Number of Affected Users]]))</f>
        <v>869751</v>
      </c>
      <c r="R2524" s="11">
        <f>DatosLimpios[[#This Row],[Perdida economica UNK]] /DatosLimpios[[#This Row],[Nº de Usuarios Afectados]]</f>
        <v>5.9994182242963792</v>
      </c>
      <c r="S2524" s="11" t="str">
        <f>IF(DatosLimpios[[#This Row],[Perdida $ por Usuario]]&gt;100, "Grave",IF(DatosLimpios[[#This Row],[Perdida $ por Usuario]]&gt;40, "Moderada","Leve"))</f>
        <v>Leve</v>
      </c>
      <c r="T2524" s="1" t="str">
        <f t="shared" si="39"/>
        <v>Insider</v>
      </c>
      <c r="U2524" s="3" t="s">
        <v>52</v>
      </c>
      <c r="V2524" s="3" t="s">
        <v>49</v>
      </c>
      <c r="W2524" s="2">
        <v>12</v>
      </c>
      <c r="X2524" s="2" t="str">
        <f>IF(DatosLimpios[[#This Row],[Incident Resolution Time (in Hours)]]&gt;50,"Tardia",IF(DatosLimpios[[#This Row],[Incident Resolution Time (in Hours)]]&gt;20,"Media","Rapida" ))</f>
        <v>Rapida</v>
      </c>
    </row>
    <row r="2525" spans="1:24" x14ac:dyDescent="0.25">
      <c r="A2525" s="2">
        <v>2541</v>
      </c>
      <c r="B2525" s="3" t="s">
        <v>60</v>
      </c>
      <c r="C25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25" s="1" t="str">
        <f>IFERROR(VLOOKUP(DatosLimpios[[#This Row],[Paises]], TablaRegiones[],2,FALSE), "Otra")</f>
        <v>Asia</v>
      </c>
      <c r="E2525" s="2">
        <v>2017</v>
      </c>
      <c r="F2525" s="3" t="s">
        <v>39</v>
      </c>
      <c r="G2525" s="2">
        <f xml:space="preserve"> 2025 -DatosLimpios[[#This Row],[Year]]</f>
        <v>8</v>
      </c>
      <c r="H2525" s="1" t="str">
        <f>IF(TRIM(DatosLimpios[[#This Row],[Attack Type]])="","Unknown",PROPER(TRIM(LOWER(DatosLimpios[[#This Row],[Attack Type]]))))</f>
        <v>Ddos</v>
      </c>
      <c r="I2525" s="3" t="s">
        <v>12</v>
      </c>
      <c r="J252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25" s="11">
        <v>5042</v>
      </c>
      <c r="L2525" s="11">
        <f>IF(DatosLimpios[[#This Row],[Financial Loss (in Million $) ]]="",0,ABS(DatosLimpios[[#This Row],[Financial Loss (in Million $) ]]))*1000</f>
        <v>5042000</v>
      </c>
      <c r="M2525" s="11" t="str">
        <f>IF(DatosLimpios[[#This Row],[Perdida economica UNK]]&gt;4000000,"Alta", IF(DatosLimpios[[#This Row],[Perdida economica UNK]]&gt;100000,"Media", "Baja"))</f>
        <v>Alta</v>
      </c>
      <c r="N2525" s="18" t="s">
        <v>2573</v>
      </c>
      <c r="O2525" s="3" t="s">
        <v>29</v>
      </c>
      <c r="P2525" s="2">
        <f>IF(DatosLimpios[[#This Row],[Number of Affected Users]]="six hundred",600,VALUE(DatosLimpios[[#This Row],[Number of Affected Users]]))</f>
        <v>690010</v>
      </c>
      <c r="Q2525" s="2">
        <f>IF(DatosLimpios[[#This Row],[Number of Affected Users]]="six hundred",600,VALUE(DatosLimpios[[#This Row],[Number of Affected Users]]))</f>
        <v>690010</v>
      </c>
      <c r="R2525" s="11">
        <f>DatosLimpios[[#This Row],[Perdida economica UNK]] /DatosLimpios[[#This Row],[Nº de Usuarios Afectados]]</f>
        <v>7.3071404762249825</v>
      </c>
      <c r="S2525" s="11" t="str">
        <f>IF(DatosLimpios[[#This Row],[Perdida $ por Usuario]]&gt;100, "Grave",IF(DatosLimpios[[#This Row],[Perdida $ por Usuario]]&gt;40, "Moderada","Leve"))</f>
        <v>Leve</v>
      </c>
      <c r="T2525" s="1" t="str">
        <f t="shared" si="39"/>
        <v>Nation-state</v>
      </c>
      <c r="U2525" s="3" t="s">
        <v>25</v>
      </c>
      <c r="V2525" s="3" t="s">
        <v>49</v>
      </c>
      <c r="W2525" s="2">
        <v>18</v>
      </c>
      <c r="X2525" s="2" t="str">
        <f>IF(DatosLimpios[[#This Row],[Incident Resolution Time (in Hours)]]&gt;50,"Tardia",IF(DatosLimpios[[#This Row],[Incident Resolution Time (in Hours)]]&gt;20,"Media","Rapida" ))</f>
        <v>Rapida</v>
      </c>
    </row>
    <row r="2526" spans="1:24" x14ac:dyDescent="0.25">
      <c r="A2526" s="2">
        <v>2542</v>
      </c>
      <c r="B2526" s="3" t="s">
        <v>66</v>
      </c>
      <c r="C25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26" s="1" t="str">
        <f>IFERROR(VLOOKUP(DatosLimpios[[#This Row],[Paises]], TablaRegiones[],2,FALSE), "Otra")</f>
        <v>América</v>
      </c>
      <c r="E2526" s="2">
        <v>2017</v>
      </c>
      <c r="F2526" s="3" t="s">
        <v>17</v>
      </c>
      <c r="G2526" s="2">
        <f xml:space="preserve"> 2025 -DatosLimpios[[#This Row],[Year]]</f>
        <v>8</v>
      </c>
      <c r="H2526" s="1" t="str">
        <f>IF(TRIM(DatosLimpios[[#This Row],[Attack Type]])="","Unknown",PROPER(TRIM(LOWER(DatosLimpios[[#This Row],[Attack Type]]))))</f>
        <v>Ransomware</v>
      </c>
      <c r="I2526" s="3" t="s">
        <v>47</v>
      </c>
      <c r="J252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26" s="11">
        <v>329</v>
      </c>
      <c r="L2526" s="11">
        <f>IF(DatosLimpios[[#This Row],[Financial Loss (in Million $) ]]="",0,ABS(DatosLimpios[[#This Row],[Financial Loss (in Million $) ]]))*1000</f>
        <v>329000</v>
      </c>
      <c r="M2526" s="11" t="str">
        <f>IF(DatosLimpios[[#This Row],[Perdida economica UNK]]&gt;4000000,"Alta", IF(DatosLimpios[[#This Row],[Perdida economica UNK]]&gt;100000,"Media", "Baja"))</f>
        <v>Media</v>
      </c>
      <c r="N2526" s="18" t="s">
        <v>2574</v>
      </c>
      <c r="O2526" s="3" t="s">
        <v>36</v>
      </c>
      <c r="P2526" s="2">
        <f>IF(DatosLimpios[[#This Row],[Number of Affected Users]]="six hundred",600,VALUE(DatosLimpios[[#This Row],[Number of Affected Users]]))</f>
        <v>433987</v>
      </c>
      <c r="Q2526" s="2">
        <f>IF(DatosLimpios[[#This Row],[Number of Affected Users]]="six hundred",600,VALUE(DatosLimpios[[#This Row],[Number of Affected Users]]))</f>
        <v>433987</v>
      </c>
      <c r="R2526" s="11">
        <f>DatosLimpios[[#This Row],[Perdida economica UNK]] /DatosLimpios[[#This Row],[Nº de Usuarios Afectados]]</f>
        <v>0.75808722381085147</v>
      </c>
      <c r="S2526" s="11" t="str">
        <f>IF(DatosLimpios[[#This Row],[Perdida $ por Usuario]]&gt;100, "Grave",IF(DatosLimpios[[#This Row],[Perdida $ por Usuario]]&gt;40, "Moderada","Leve"))</f>
        <v>Leve</v>
      </c>
      <c r="T2526" s="1" t="str">
        <f t="shared" si="39"/>
        <v>Unknown</v>
      </c>
      <c r="U2526" s="3" t="s">
        <v>52</v>
      </c>
      <c r="V2526" s="3" t="s">
        <v>31</v>
      </c>
      <c r="W2526" s="2">
        <v>21</v>
      </c>
      <c r="X2526" s="2" t="str">
        <f>IF(DatosLimpios[[#This Row],[Incident Resolution Time (in Hours)]]&gt;50,"Tardia",IF(DatosLimpios[[#This Row],[Incident Resolution Time (in Hours)]]&gt;20,"Media","Rapida" ))</f>
        <v>Media</v>
      </c>
    </row>
    <row r="2527" spans="1:24" x14ac:dyDescent="0.25">
      <c r="A2527" s="2">
        <v>2543</v>
      </c>
      <c r="B2527" s="3" t="s">
        <v>26</v>
      </c>
      <c r="C25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27" s="1" t="str">
        <f>IFERROR(VLOOKUP(DatosLimpios[[#This Row],[Paises]], TablaRegiones[],2,FALSE), "Otra")</f>
        <v>Europa</v>
      </c>
      <c r="E2527" s="2">
        <v>2017</v>
      </c>
      <c r="F2527" s="3" t="s">
        <v>50</v>
      </c>
      <c r="G2527" s="2">
        <f xml:space="preserve"> 2025 -DatosLimpios[[#This Row],[Year]]</f>
        <v>8</v>
      </c>
      <c r="H2527" s="1" t="str">
        <f>IF(TRIM(DatosLimpios[[#This Row],[Attack Type]])="","Unknown",PROPER(TRIM(LOWER(DatosLimpios[[#This Row],[Attack Type]]))))</f>
        <v>Phishing</v>
      </c>
      <c r="I2527" s="3" t="s">
        <v>46</v>
      </c>
      <c r="J252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527" s="11">
        <v>154</v>
      </c>
      <c r="L2527" s="11">
        <f>IF(DatosLimpios[[#This Row],[Financial Loss (in Million $) ]]="",0,ABS(DatosLimpios[[#This Row],[Financial Loss (in Million $) ]]))*1000</f>
        <v>154000</v>
      </c>
      <c r="M2527" s="11" t="str">
        <f>IF(DatosLimpios[[#This Row],[Perdida economica UNK]]&gt;4000000,"Alta", IF(DatosLimpios[[#This Row],[Perdida economica UNK]]&gt;100000,"Media", "Baja"))</f>
        <v>Media</v>
      </c>
      <c r="N2527" s="18" t="s">
        <v>2575</v>
      </c>
      <c r="O2527" s="3" t="s">
        <v>36</v>
      </c>
      <c r="P2527" s="2">
        <f>IF(DatosLimpios[[#This Row],[Number of Affected Users]]="six hundred",600,VALUE(DatosLimpios[[#This Row],[Number of Affected Users]]))</f>
        <v>31262</v>
      </c>
      <c r="Q2527" s="2">
        <f>IF(DatosLimpios[[#This Row],[Number of Affected Users]]="six hundred",600,VALUE(DatosLimpios[[#This Row],[Number of Affected Users]]))</f>
        <v>31262</v>
      </c>
      <c r="R2527" s="11">
        <f>DatosLimpios[[#This Row],[Perdida economica UNK]] /DatosLimpios[[#This Row],[Nº de Usuarios Afectados]]</f>
        <v>4.9261083743842367</v>
      </c>
      <c r="S2527" s="11" t="str">
        <f>IF(DatosLimpios[[#This Row],[Perdida $ por Usuario]]&gt;100, "Grave",IF(DatosLimpios[[#This Row],[Perdida $ por Usuario]]&gt;40, "Moderada","Leve"))</f>
        <v>Leve</v>
      </c>
      <c r="T2527" s="1" t="str">
        <f t="shared" si="39"/>
        <v>Unknown</v>
      </c>
      <c r="U2527" s="3" t="s">
        <v>34</v>
      </c>
      <c r="V2527" s="3" t="s">
        <v>49</v>
      </c>
      <c r="W2527" s="2">
        <v>56</v>
      </c>
      <c r="X2527" s="2" t="str">
        <f>IF(DatosLimpios[[#This Row],[Incident Resolution Time (in Hours)]]&gt;50,"Tardia",IF(DatosLimpios[[#This Row],[Incident Resolution Time (in Hours)]]&gt;20,"Media","Rapida" ))</f>
        <v>Tardia</v>
      </c>
    </row>
    <row r="2528" spans="1:24" x14ac:dyDescent="0.25">
      <c r="A2528" s="2">
        <v>2544</v>
      </c>
      <c r="B2528" s="3" t="s">
        <v>58</v>
      </c>
      <c r="C25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528" s="1" t="str">
        <f>IFERROR(VLOOKUP(DatosLimpios[[#This Row],[Paises]], TablaRegiones[],2,FALSE), "Otra")</f>
        <v>Oceanía</v>
      </c>
      <c r="E2528" s="2">
        <v>2022</v>
      </c>
      <c r="F2528" s="3" t="s">
        <v>63</v>
      </c>
      <c r="G2528" s="2">
        <f xml:space="preserve"> 2025 -DatosLimpios[[#This Row],[Year]]</f>
        <v>3</v>
      </c>
      <c r="H2528" s="1" t="str">
        <f>IF(TRIM(DatosLimpios[[#This Row],[Attack Type]])="","Unknown",PROPER(TRIM(LOWER(DatosLimpios[[#This Row],[Attack Type]]))))</f>
        <v>Malware</v>
      </c>
      <c r="I2528" s="3" t="s">
        <v>18</v>
      </c>
      <c r="J252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28" s="11">
        <v>3226</v>
      </c>
      <c r="L2528" s="11">
        <f>IF(DatosLimpios[[#This Row],[Financial Loss (in Million $) ]]="",0,ABS(DatosLimpios[[#This Row],[Financial Loss (in Million $) ]]))*1000</f>
        <v>3226000</v>
      </c>
      <c r="M2528" s="11" t="str">
        <f>IF(DatosLimpios[[#This Row],[Perdida economica UNK]]&gt;4000000,"Alta", IF(DatosLimpios[[#This Row],[Perdida economica UNK]]&gt;100000,"Media", "Baja"))</f>
        <v>Media</v>
      </c>
      <c r="N2528" s="18" t="s">
        <v>2576</v>
      </c>
      <c r="O2528" s="3" t="s">
        <v>29</v>
      </c>
      <c r="P2528" s="2">
        <f>IF(DatosLimpios[[#This Row],[Number of Affected Users]]="six hundred",600,VALUE(DatosLimpios[[#This Row],[Number of Affected Users]]))</f>
        <v>824433</v>
      </c>
      <c r="Q2528" s="2">
        <f>IF(DatosLimpios[[#This Row],[Number of Affected Users]]="six hundred",600,VALUE(DatosLimpios[[#This Row],[Number of Affected Users]]))</f>
        <v>824433</v>
      </c>
      <c r="R2528" s="11">
        <f>DatosLimpios[[#This Row],[Perdida economica UNK]] /DatosLimpios[[#This Row],[Nº de Usuarios Afectados]]</f>
        <v>3.9129923232087993</v>
      </c>
      <c r="S2528" s="11" t="str">
        <f>IF(DatosLimpios[[#This Row],[Perdida $ por Usuario]]&gt;100, "Grave",IF(DatosLimpios[[#This Row],[Perdida $ por Usuario]]&gt;40, "Moderada","Leve"))</f>
        <v>Leve</v>
      </c>
      <c r="T2528" s="1" t="str">
        <f t="shared" si="39"/>
        <v>Nation-state</v>
      </c>
      <c r="U2528" s="3" t="s">
        <v>15</v>
      </c>
      <c r="V2528" s="3" t="s">
        <v>31</v>
      </c>
      <c r="W2528" s="2">
        <v>60</v>
      </c>
      <c r="X2528" s="2" t="str">
        <f>IF(DatosLimpios[[#This Row],[Incident Resolution Time (in Hours)]]&gt;50,"Tardia",IF(DatosLimpios[[#This Row],[Incident Resolution Time (in Hours)]]&gt;20,"Media","Rapida" ))</f>
        <v>Tardia</v>
      </c>
    </row>
    <row r="2529" spans="1:24" x14ac:dyDescent="0.25">
      <c r="A2529" s="2">
        <v>2545</v>
      </c>
      <c r="B2529" s="3" t="s">
        <v>32</v>
      </c>
      <c r="C25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29" s="1" t="str">
        <f>IFERROR(VLOOKUP(DatosLimpios[[#This Row],[Paises]], TablaRegiones[],2,FALSE), "Otra")</f>
        <v>Europa</v>
      </c>
      <c r="E2529" s="2">
        <v>2023</v>
      </c>
      <c r="F2529" s="3" t="s">
        <v>22</v>
      </c>
      <c r="G2529" s="2">
        <f xml:space="preserve"> 2025 -DatosLimpios[[#This Row],[Year]]</f>
        <v>2</v>
      </c>
      <c r="H2529" s="1" t="str">
        <f>IF(TRIM(DatosLimpios[[#This Row],[Attack Type]])="","Unknown",PROPER(TRIM(LOWER(DatosLimpios[[#This Row],[Attack Type]]))))</f>
        <v>Man-In-The-Middle</v>
      </c>
      <c r="I2529" s="3" t="s">
        <v>18</v>
      </c>
      <c r="J252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29" s="11">
        <v>2328</v>
      </c>
      <c r="L2529" s="11">
        <f>IF(DatosLimpios[[#This Row],[Financial Loss (in Million $) ]]="",0,ABS(DatosLimpios[[#This Row],[Financial Loss (in Million $) ]]))*1000</f>
        <v>2328000</v>
      </c>
      <c r="M2529" s="11" t="str">
        <f>IF(DatosLimpios[[#This Row],[Perdida economica UNK]]&gt;4000000,"Alta", IF(DatosLimpios[[#This Row],[Perdida economica UNK]]&gt;100000,"Media", "Baja"))</f>
        <v>Media</v>
      </c>
      <c r="N2529" s="18" t="s">
        <v>2577</v>
      </c>
      <c r="O2529" s="3" t="s">
        <v>33</v>
      </c>
      <c r="P2529" s="2">
        <f>IF(DatosLimpios[[#This Row],[Number of Affected Users]]="six hundred",600,VALUE(DatosLimpios[[#This Row],[Number of Affected Users]]))</f>
        <v>651963</v>
      </c>
      <c r="Q2529" s="2">
        <f>IF(DatosLimpios[[#This Row],[Number of Affected Users]]="six hundred",600,VALUE(DatosLimpios[[#This Row],[Number of Affected Users]]))</f>
        <v>651963</v>
      </c>
      <c r="R2529" s="11">
        <f>DatosLimpios[[#This Row],[Perdida economica UNK]] /DatosLimpios[[#This Row],[Nº de Usuarios Afectados]]</f>
        <v>3.5707547820965302</v>
      </c>
      <c r="S2529" s="11" t="str">
        <f>IF(DatosLimpios[[#This Row],[Perdida $ por Usuario]]&gt;100, "Grave",IF(DatosLimpios[[#This Row],[Perdida $ por Usuario]]&gt;40, "Moderada","Leve"))</f>
        <v>Leve</v>
      </c>
      <c r="T2529" s="1" t="str">
        <f t="shared" si="39"/>
        <v>Insider</v>
      </c>
      <c r="U2529" s="3" t="s">
        <v>15</v>
      </c>
      <c r="V2529" s="3" t="s">
        <v>31</v>
      </c>
      <c r="W2529" s="2">
        <v>53</v>
      </c>
      <c r="X2529" s="2" t="str">
        <f>IF(DatosLimpios[[#This Row],[Incident Resolution Time (in Hours)]]&gt;50,"Tardia",IF(DatosLimpios[[#This Row],[Incident Resolution Time (in Hours)]]&gt;20,"Media","Rapida" ))</f>
        <v>Tardia</v>
      </c>
    </row>
    <row r="2530" spans="1:24" x14ac:dyDescent="0.25">
      <c r="A2530" s="2">
        <v>2546</v>
      </c>
      <c r="B2530" s="3" t="s">
        <v>41</v>
      </c>
      <c r="C25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30" s="1" t="str">
        <f>IFERROR(VLOOKUP(DatosLimpios[[#This Row],[Paises]], TablaRegiones[],2,FALSE), "Otra")</f>
        <v>Europa</v>
      </c>
      <c r="E2530" s="2">
        <v>2017</v>
      </c>
      <c r="F2530" s="3" t="s">
        <v>42</v>
      </c>
      <c r="G2530" s="2">
        <f xml:space="preserve"> 2025 -DatosLimpios[[#This Row],[Year]]</f>
        <v>8</v>
      </c>
      <c r="H2530" s="1" t="str">
        <f>IF(TRIM(DatosLimpios[[#This Row],[Attack Type]])="","Unknown",PROPER(TRIM(LOWER(DatosLimpios[[#This Row],[Attack Type]]))))</f>
        <v>Sql Injection</v>
      </c>
      <c r="I2530" s="3" t="s">
        <v>12</v>
      </c>
      <c r="J253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30" s="11">
        <v>8106</v>
      </c>
      <c r="L2530" s="11">
        <f>IF(DatosLimpios[[#This Row],[Financial Loss (in Million $) ]]="",0,ABS(DatosLimpios[[#This Row],[Financial Loss (in Million $) ]]))*1000</f>
        <v>8106000</v>
      </c>
      <c r="M2530" s="11" t="str">
        <f>IF(DatosLimpios[[#This Row],[Perdida economica UNK]]&gt;4000000,"Alta", IF(DatosLimpios[[#This Row],[Perdida economica UNK]]&gt;100000,"Media", "Baja"))</f>
        <v>Alta</v>
      </c>
      <c r="N2530" s="18" t="s">
        <v>2578</v>
      </c>
      <c r="O2530" s="3" t="s">
        <v>36</v>
      </c>
      <c r="P2530" s="2">
        <f>IF(DatosLimpios[[#This Row],[Number of Affected Users]]="six hundred",600,VALUE(DatosLimpios[[#This Row],[Number of Affected Users]]))</f>
        <v>349070</v>
      </c>
      <c r="Q2530" s="2">
        <f>IF(DatosLimpios[[#This Row],[Number of Affected Users]]="six hundred",600,VALUE(DatosLimpios[[#This Row],[Number of Affected Users]]))</f>
        <v>349070</v>
      </c>
      <c r="R2530" s="11">
        <f>DatosLimpios[[#This Row],[Perdida economica UNK]] /DatosLimpios[[#This Row],[Nº de Usuarios Afectados]]</f>
        <v>23.22170338327556</v>
      </c>
      <c r="S2530" s="11" t="str">
        <f>IF(DatosLimpios[[#This Row],[Perdida $ por Usuario]]&gt;100, "Grave",IF(DatosLimpios[[#This Row],[Perdida $ por Usuario]]&gt;40, "Moderada","Leve"))</f>
        <v>Leve</v>
      </c>
      <c r="T2530" s="1" t="str">
        <f t="shared" si="39"/>
        <v>Unknown</v>
      </c>
      <c r="U2530" s="3" t="s">
        <v>52</v>
      </c>
      <c r="V2530" s="3" t="s">
        <v>16</v>
      </c>
      <c r="W2530" s="2">
        <v>41</v>
      </c>
      <c r="X2530" s="2" t="str">
        <f>IF(DatosLimpios[[#This Row],[Incident Resolution Time (in Hours)]]&gt;50,"Tardia",IF(DatosLimpios[[#This Row],[Incident Resolution Time (in Hours)]]&gt;20,"Media","Rapida" ))</f>
        <v>Media</v>
      </c>
    </row>
    <row r="2531" spans="1:24" x14ac:dyDescent="0.25">
      <c r="A2531" s="2">
        <v>2547</v>
      </c>
      <c r="B2531" s="3" t="s">
        <v>87</v>
      </c>
      <c r="C25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31" s="1" t="str">
        <f>IFERROR(VLOOKUP(DatosLimpios[[#This Row],[Paises]], TablaRegiones[],2,FALSE), "Otra")</f>
        <v>América</v>
      </c>
      <c r="E2531" s="2">
        <v>2024</v>
      </c>
      <c r="F2531" s="3" t="s">
        <v>63</v>
      </c>
      <c r="G2531" s="2">
        <f xml:space="preserve"> 2025 -DatosLimpios[[#This Row],[Year]]</f>
        <v>1</v>
      </c>
      <c r="H2531" s="1" t="str">
        <f>IF(TRIM(DatosLimpios[[#This Row],[Attack Type]])="","Unknown",PROPER(TRIM(LOWER(DatosLimpios[[#This Row],[Attack Type]]))))</f>
        <v>Malware</v>
      </c>
      <c r="I2531" s="3" t="s">
        <v>27</v>
      </c>
      <c r="J253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31" s="11">
        <v>7142</v>
      </c>
      <c r="L2531" s="11">
        <f>IF(DatosLimpios[[#This Row],[Financial Loss (in Million $) ]]="",0,ABS(DatosLimpios[[#This Row],[Financial Loss (in Million $) ]]))*1000</f>
        <v>7142000</v>
      </c>
      <c r="M2531" s="11" t="str">
        <f>IF(DatosLimpios[[#This Row],[Perdida economica UNK]]&gt;4000000,"Alta", IF(DatosLimpios[[#This Row],[Perdida economica UNK]]&gt;100000,"Media", "Baja"))</f>
        <v>Alta</v>
      </c>
      <c r="N2531" s="18" t="s">
        <v>2579</v>
      </c>
      <c r="O2531" s="3" t="s">
        <v>14</v>
      </c>
      <c r="P2531" s="2">
        <f>IF(DatosLimpios[[#This Row],[Number of Affected Users]]="six hundred",600,VALUE(DatosLimpios[[#This Row],[Number of Affected Users]]))</f>
        <v>967411</v>
      </c>
      <c r="Q2531" s="2">
        <f>IF(DatosLimpios[[#This Row],[Number of Affected Users]]="six hundred",600,VALUE(DatosLimpios[[#This Row],[Number of Affected Users]]))</f>
        <v>967411</v>
      </c>
      <c r="R2531" s="11">
        <f>DatosLimpios[[#This Row],[Perdida economica UNK]] /DatosLimpios[[#This Row],[Nº de Usuarios Afectados]]</f>
        <v>7.3825912667935345</v>
      </c>
      <c r="S2531" s="11" t="str">
        <f>IF(DatosLimpios[[#This Row],[Perdida $ por Usuario]]&gt;100, "Grave",IF(DatosLimpios[[#This Row],[Perdida $ por Usuario]]&gt;40, "Moderada","Leve"))</f>
        <v>Leve</v>
      </c>
      <c r="T2531" s="1" t="str">
        <f t="shared" si="39"/>
        <v>Hacker Group</v>
      </c>
      <c r="U2531" s="3" t="s">
        <v>34</v>
      </c>
      <c r="V2531" s="3" t="s">
        <v>31</v>
      </c>
      <c r="W2531" s="2">
        <v>47</v>
      </c>
      <c r="X2531" s="2" t="str">
        <f>IF(DatosLimpios[[#This Row],[Incident Resolution Time (in Hours)]]&gt;50,"Tardia",IF(DatosLimpios[[#This Row],[Incident Resolution Time (in Hours)]]&gt;20,"Media","Rapida" ))</f>
        <v>Media</v>
      </c>
    </row>
    <row r="2532" spans="1:24" x14ac:dyDescent="0.25">
      <c r="A2532" s="2">
        <v>2548</v>
      </c>
      <c r="B2532" s="3" t="s">
        <v>71</v>
      </c>
      <c r="C25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32" s="1" t="str">
        <f>IFERROR(VLOOKUP(DatosLimpios[[#This Row],[Paises]], TablaRegiones[],2,FALSE), "Otra")</f>
        <v>Asia</v>
      </c>
      <c r="E2532" s="2">
        <v>2021</v>
      </c>
      <c r="F2532" s="3" t="s">
        <v>42</v>
      </c>
      <c r="G2532" s="2">
        <f xml:space="preserve"> 2025 -DatosLimpios[[#This Row],[Year]]</f>
        <v>4</v>
      </c>
      <c r="H2532" s="1" t="str">
        <f>IF(TRIM(DatosLimpios[[#This Row],[Attack Type]])="","Unknown",PROPER(TRIM(LOWER(DatosLimpios[[#This Row],[Attack Type]]))))</f>
        <v>Sql Injection</v>
      </c>
      <c r="I2532" s="3" t="s">
        <v>18</v>
      </c>
      <c r="J253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32" s="11">
        <v>6481</v>
      </c>
      <c r="L2532" s="11">
        <f>IF(DatosLimpios[[#This Row],[Financial Loss (in Million $) ]]="",0,ABS(DatosLimpios[[#This Row],[Financial Loss (in Million $) ]]))*1000</f>
        <v>6481000</v>
      </c>
      <c r="M2532" s="11" t="str">
        <f>IF(DatosLimpios[[#This Row],[Perdida economica UNK]]&gt;4000000,"Alta", IF(DatosLimpios[[#This Row],[Perdida economica UNK]]&gt;100000,"Media", "Baja"))</f>
        <v>Alta</v>
      </c>
      <c r="N2532" s="18" t="s">
        <v>2580</v>
      </c>
      <c r="O2532" s="3" t="s">
        <v>36</v>
      </c>
      <c r="P2532" s="2">
        <f>IF(DatosLimpios[[#This Row],[Number of Affected Users]]="six hundred",600,VALUE(DatosLimpios[[#This Row],[Number of Affected Users]]))</f>
        <v>263770</v>
      </c>
      <c r="Q2532" s="2">
        <f>IF(DatosLimpios[[#This Row],[Number of Affected Users]]="six hundred",600,VALUE(DatosLimpios[[#This Row],[Number of Affected Users]]))</f>
        <v>263770</v>
      </c>
      <c r="R2532" s="11">
        <f>DatosLimpios[[#This Row],[Perdida economica UNK]] /DatosLimpios[[#This Row],[Nº de Usuarios Afectados]]</f>
        <v>24.57064867119081</v>
      </c>
      <c r="S2532" s="11" t="str">
        <f>IF(DatosLimpios[[#This Row],[Perdida $ por Usuario]]&gt;100, "Grave",IF(DatosLimpios[[#This Row],[Perdida $ por Usuario]]&gt;40, "Moderada","Leve"))</f>
        <v>Leve</v>
      </c>
      <c r="T2532" s="1" t="str">
        <f t="shared" si="39"/>
        <v>Unknown</v>
      </c>
      <c r="U2532" s="3" t="s">
        <v>34</v>
      </c>
      <c r="V2532" s="3" t="s">
        <v>37</v>
      </c>
      <c r="W2532" s="2">
        <v>62</v>
      </c>
      <c r="X2532" s="2" t="str">
        <f>IF(DatosLimpios[[#This Row],[Incident Resolution Time (in Hours)]]&gt;50,"Tardia",IF(DatosLimpios[[#This Row],[Incident Resolution Time (in Hours)]]&gt;20,"Media","Rapida" ))</f>
        <v>Tardia</v>
      </c>
    </row>
    <row r="2533" spans="1:24" x14ac:dyDescent="0.25">
      <c r="A2533" s="2">
        <v>2549</v>
      </c>
      <c r="B2533" s="3" t="s">
        <v>26</v>
      </c>
      <c r="C25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33" s="1" t="str">
        <f>IFERROR(VLOOKUP(DatosLimpios[[#This Row],[Paises]], TablaRegiones[],2,FALSE), "Otra")</f>
        <v>Europa</v>
      </c>
      <c r="E2533" s="2">
        <v>2016</v>
      </c>
      <c r="F2533" s="3" t="s">
        <v>50</v>
      </c>
      <c r="G2533" s="2">
        <f xml:space="preserve"> 2025 -DatosLimpios[[#This Row],[Year]]</f>
        <v>9</v>
      </c>
      <c r="H2533" s="1" t="str">
        <f>IF(TRIM(DatosLimpios[[#This Row],[Attack Type]])="","Unknown",PROPER(TRIM(LOWER(DatosLimpios[[#This Row],[Attack Type]]))))</f>
        <v>Phishing</v>
      </c>
      <c r="I2533" s="3" t="s">
        <v>18</v>
      </c>
      <c r="J253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33" s="11">
        <v>8589</v>
      </c>
      <c r="L2533" s="11">
        <f>IF(DatosLimpios[[#This Row],[Financial Loss (in Million $) ]]="",0,ABS(DatosLimpios[[#This Row],[Financial Loss (in Million $) ]]))*1000</f>
        <v>8589000</v>
      </c>
      <c r="M2533" s="11" t="str">
        <f>IF(DatosLimpios[[#This Row],[Perdida economica UNK]]&gt;4000000,"Alta", IF(DatosLimpios[[#This Row],[Perdida economica UNK]]&gt;100000,"Media", "Baja"))</f>
        <v>Alta</v>
      </c>
      <c r="N2533" s="18" t="s">
        <v>2581</v>
      </c>
      <c r="O2533" s="3" t="s">
        <v>14</v>
      </c>
      <c r="P2533" s="2">
        <f>IF(DatosLimpios[[#This Row],[Number of Affected Users]]="six hundred",600,VALUE(DatosLimpios[[#This Row],[Number of Affected Users]]))</f>
        <v>714670</v>
      </c>
      <c r="Q2533" s="2">
        <f>IF(DatosLimpios[[#This Row],[Number of Affected Users]]="six hundred",600,VALUE(DatosLimpios[[#This Row],[Number of Affected Users]]))</f>
        <v>714670</v>
      </c>
      <c r="R2533" s="11">
        <f>DatosLimpios[[#This Row],[Perdida economica UNK]] /DatosLimpios[[#This Row],[Nº de Usuarios Afectados]]</f>
        <v>12.018134243776847</v>
      </c>
      <c r="S2533" s="11" t="str">
        <f>IF(DatosLimpios[[#This Row],[Perdida $ por Usuario]]&gt;100, "Grave",IF(DatosLimpios[[#This Row],[Perdida $ por Usuario]]&gt;40, "Moderada","Leve"))</f>
        <v>Leve</v>
      </c>
      <c r="T2533" s="1" t="str">
        <f t="shared" si="39"/>
        <v>Hacker Group</v>
      </c>
      <c r="U2533" s="3" t="s">
        <v>25</v>
      </c>
      <c r="V2533" s="3" t="s">
        <v>16</v>
      </c>
      <c r="W2533" s="2">
        <v>32</v>
      </c>
      <c r="X2533" s="2" t="str">
        <f>IF(DatosLimpios[[#This Row],[Incident Resolution Time (in Hours)]]&gt;50,"Tardia",IF(DatosLimpios[[#This Row],[Incident Resolution Time (in Hours)]]&gt;20,"Media","Rapida" ))</f>
        <v>Media</v>
      </c>
    </row>
    <row r="2534" spans="1:24" x14ac:dyDescent="0.25">
      <c r="A2534" s="2">
        <v>2550</v>
      </c>
      <c r="B2534" s="3" t="s">
        <v>87</v>
      </c>
      <c r="C25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34" s="1" t="str">
        <f>IFERROR(VLOOKUP(DatosLimpios[[#This Row],[Paises]], TablaRegiones[],2,FALSE), "Otra")</f>
        <v>América</v>
      </c>
      <c r="E2534" s="2">
        <v>2021</v>
      </c>
      <c r="F2534" s="3" t="s">
        <v>39</v>
      </c>
      <c r="G2534" s="2">
        <f xml:space="preserve"> 2025 -DatosLimpios[[#This Row],[Year]]</f>
        <v>4</v>
      </c>
      <c r="H2534" s="1" t="str">
        <f>IF(TRIM(DatosLimpios[[#This Row],[Attack Type]])="","Unknown",PROPER(TRIM(LOWER(DatosLimpios[[#This Row],[Attack Type]]))))</f>
        <v>Ddos</v>
      </c>
      <c r="I2534" s="3" t="s">
        <v>27</v>
      </c>
      <c r="J253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34" s="11">
        <v>4784</v>
      </c>
      <c r="L2534" s="11">
        <f>IF(DatosLimpios[[#This Row],[Financial Loss (in Million $) ]]="",0,ABS(DatosLimpios[[#This Row],[Financial Loss (in Million $) ]]))*1000</f>
        <v>4784000</v>
      </c>
      <c r="M2534" s="11" t="str">
        <f>IF(DatosLimpios[[#This Row],[Perdida economica UNK]]&gt;4000000,"Alta", IF(DatosLimpios[[#This Row],[Perdida economica UNK]]&gt;100000,"Media", "Baja"))</f>
        <v>Alta</v>
      </c>
      <c r="N2534" s="18" t="s">
        <v>2582</v>
      </c>
      <c r="O2534" s="3" t="s">
        <v>14</v>
      </c>
      <c r="P2534" s="2">
        <f>IF(DatosLimpios[[#This Row],[Number of Affected Users]]="six hundred",600,VALUE(DatosLimpios[[#This Row],[Number of Affected Users]]))</f>
        <v>498904</v>
      </c>
      <c r="Q2534" s="2">
        <f>IF(DatosLimpios[[#This Row],[Number of Affected Users]]="six hundred",600,VALUE(DatosLimpios[[#This Row],[Number of Affected Users]]))</f>
        <v>498904</v>
      </c>
      <c r="R2534" s="11">
        <f>DatosLimpios[[#This Row],[Perdida economica UNK]] /DatosLimpios[[#This Row],[Nº de Usuarios Afectados]]</f>
        <v>9.5890191299328134</v>
      </c>
      <c r="S2534" s="11" t="str">
        <f>IF(DatosLimpios[[#This Row],[Perdida $ por Usuario]]&gt;100, "Grave",IF(DatosLimpios[[#This Row],[Perdida $ por Usuario]]&gt;40, "Moderada","Leve"))</f>
        <v>Leve</v>
      </c>
      <c r="T2534" s="1" t="str">
        <f t="shared" si="39"/>
        <v>Hacker Group</v>
      </c>
      <c r="U2534" s="3" t="s">
        <v>52</v>
      </c>
      <c r="V2534" s="3" t="s">
        <v>37</v>
      </c>
      <c r="W2534" s="2">
        <v>65</v>
      </c>
      <c r="X2534" s="2" t="str">
        <f>IF(DatosLimpios[[#This Row],[Incident Resolution Time (in Hours)]]&gt;50,"Tardia",IF(DatosLimpios[[#This Row],[Incident Resolution Time (in Hours)]]&gt;20,"Media","Rapida" ))</f>
        <v>Tardia</v>
      </c>
    </row>
    <row r="2535" spans="1:24" x14ac:dyDescent="0.25">
      <c r="A2535" s="2">
        <v>2551</v>
      </c>
      <c r="B2535" s="3" t="s">
        <v>87</v>
      </c>
      <c r="C25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35" s="1" t="str">
        <f>IFERROR(VLOOKUP(DatosLimpios[[#This Row],[Paises]], TablaRegiones[],2,FALSE), "Otra")</f>
        <v>América</v>
      </c>
      <c r="E2535" s="2">
        <v>2024</v>
      </c>
      <c r="F2535" s="3" t="s">
        <v>50</v>
      </c>
      <c r="G2535" s="2">
        <f xml:space="preserve"> 2025 -DatosLimpios[[#This Row],[Year]]</f>
        <v>1</v>
      </c>
      <c r="H2535" s="1" t="str">
        <f>IF(TRIM(DatosLimpios[[#This Row],[Attack Type]])="","Unknown",PROPER(TRIM(LOWER(DatosLimpios[[#This Row],[Attack Type]]))))</f>
        <v>Phishing</v>
      </c>
      <c r="I2535" s="3" t="s">
        <v>12</v>
      </c>
      <c r="J253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35" s="11">
        <v>4795</v>
      </c>
      <c r="L2535" s="11">
        <f>IF(DatosLimpios[[#This Row],[Financial Loss (in Million $) ]]="",0,ABS(DatosLimpios[[#This Row],[Financial Loss (in Million $) ]]))*1000</f>
        <v>4795000</v>
      </c>
      <c r="M2535" s="11" t="str">
        <f>IF(DatosLimpios[[#This Row],[Perdida economica UNK]]&gt;4000000,"Alta", IF(DatosLimpios[[#This Row],[Perdida economica UNK]]&gt;100000,"Media", "Baja"))</f>
        <v>Alta</v>
      </c>
      <c r="N2535" s="18" t="s">
        <v>2583</v>
      </c>
      <c r="O2535" s="3" t="s">
        <v>36</v>
      </c>
      <c r="P2535" s="2">
        <f>IF(DatosLimpios[[#This Row],[Number of Affected Users]]="six hundred",600,VALUE(DatosLimpios[[#This Row],[Number of Affected Users]]))</f>
        <v>569539</v>
      </c>
      <c r="Q2535" s="2">
        <f>IF(DatosLimpios[[#This Row],[Number of Affected Users]]="six hundred",600,VALUE(DatosLimpios[[#This Row],[Number of Affected Users]]))</f>
        <v>569539</v>
      </c>
      <c r="R2535" s="11">
        <f>DatosLimpios[[#This Row],[Perdida economica UNK]] /DatosLimpios[[#This Row],[Nº de Usuarios Afectados]]</f>
        <v>8.4190898252797446</v>
      </c>
      <c r="S2535" s="11" t="str">
        <f>IF(DatosLimpios[[#This Row],[Perdida $ por Usuario]]&gt;100, "Grave",IF(DatosLimpios[[#This Row],[Perdida $ por Usuario]]&gt;40, "Moderada","Leve"))</f>
        <v>Leve</v>
      </c>
      <c r="T2535" s="1" t="str">
        <f t="shared" si="39"/>
        <v>Unknown</v>
      </c>
      <c r="U2535" s="3" t="s">
        <v>25</v>
      </c>
      <c r="V2535" s="3" t="s">
        <v>57</v>
      </c>
      <c r="W2535" s="2">
        <v>18</v>
      </c>
      <c r="X2535" s="2" t="str">
        <f>IF(DatosLimpios[[#This Row],[Incident Resolution Time (in Hours)]]&gt;50,"Tardia",IF(DatosLimpios[[#This Row],[Incident Resolution Time (in Hours)]]&gt;20,"Media","Rapida" ))</f>
        <v>Rapida</v>
      </c>
    </row>
    <row r="2536" spans="1:24" x14ac:dyDescent="0.25">
      <c r="A2536" s="2">
        <v>2552</v>
      </c>
      <c r="B2536" s="3" t="s">
        <v>10</v>
      </c>
      <c r="C25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536" s="1" t="str">
        <f>IFERROR(VLOOKUP(DatosLimpios[[#This Row],[Paises]], TablaRegiones[],2,FALSE), "Otra")</f>
        <v>Asia</v>
      </c>
      <c r="E2536" s="2">
        <v>2016</v>
      </c>
      <c r="F2536" s="3" t="s">
        <v>22</v>
      </c>
      <c r="G2536" s="2">
        <f xml:space="preserve"> 2025 -DatosLimpios[[#This Row],[Year]]</f>
        <v>9</v>
      </c>
      <c r="H2536" s="1" t="str">
        <f>IF(TRIM(DatosLimpios[[#This Row],[Attack Type]])="","Unknown",PROPER(TRIM(LOWER(DatosLimpios[[#This Row],[Attack Type]]))))</f>
        <v>Man-In-The-Middle</v>
      </c>
      <c r="I2536" s="3" t="s">
        <v>18</v>
      </c>
      <c r="J253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36" s="11">
        <v>8252</v>
      </c>
      <c r="L2536" s="11">
        <f>IF(DatosLimpios[[#This Row],[Financial Loss (in Million $) ]]="",0,ABS(DatosLimpios[[#This Row],[Financial Loss (in Million $) ]]))*1000</f>
        <v>8252000</v>
      </c>
      <c r="M2536" s="11" t="str">
        <f>IF(DatosLimpios[[#This Row],[Perdida economica UNK]]&gt;4000000,"Alta", IF(DatosLimpios[[#This Row],[Perdida economica UNK]]&gt;100000,"Media", "Baja"))</f>
        <v>Alta</v>
      </c>
      <c r="N2536" s="18" t="s">
        <v>2584</v>
      </c>
      <c r="O2536" s="3" t="s">
        <v>29</v>
      </c>
      <c r="P2536" s="2">
        <f>IF(DatosLimpios[[#This Row],[Number of Affected Users]]="six hundred",600,VALUE(DatosLimpios[[#This Row],[Number of Affected Users]]))</f>
        <v>217938</v>
      </c>
      <c r="Q2536" s="2">
        <f>IF(DatosLimpios[[#This Row],[Number of Affected Users]]="six hundred",600,VALUE(DatosLimpios[[#This Row],[Number of Affected Users]]))</f>
        <v>217938</v>
      </c>
      <c r="R2536" s="11">
        <f>DatosLimpios[[#This Row],[Perdida economica UNK]] /DatosLimpios[[#This Row],[Nº de Usuarios Afectados]]</f>
        <v>37.863979663941123</v>
      </c>
      <c r="S2536" s="11" t="str">
        <f>IF(DatosLimpios[[#This Row],[Perdida $ por Usuario]]&gt;100, "Grave",IF(DatosLimpios[[#This Row],[Perdida $ por Usuario]]&gt;40, "Moderada","Leve"))</f>
        <v>Leve</v>
      </c>
      <c r="T2536" s="1" t="str">
        <f t="shared" si="39"/>
        <v>Nation-state</v>
      </c>
      <c r="U2536" s="3" t="s">
        <v>25</v>
      </c>
      <c r="V2536" s="3" t="s">
        <v>16</v>
      </c>
      <c r="W2536" s="2">
        <v>69</v>
      </c>
      <c r="X2536" s="2" t="str">
        <f>IF(DatosLimpios[[#This Row],[Incident Resolution Time (in Hours)]]&gt;50,"Tardia",IF(DatosLimpios[[#This Row],[Incident Resolution Time (in Hours)]]&gt;20,"Media","Rapida" ))</f>
        <v>Tardia</v>
      </c>
    </row>
    <row r="2537" spans="1:24" x14ac:dyDescent="0.25">
      <c r="A2537" s="2">
        <v>2553</v>
      </c>
      <c r="B2537" s="3" t="s">
        <v>10</v>
      </c>
      <c r="C25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537" s="1" t="str">
        <f>IFERROR(VLOOKUP(DatosLimpios[[#This Row],[Paises]], TablaRegiones[],2,FALSE), "Otra")</f>
        <v>Asia</v>
      </c>
      <c r="E2537" s="2">
        <v>2022</v>
      </c>
      <c r="F2537" s="3" t="s">
        <v>17</v>
      </c>
      <c r="G2537" s="2">
        <f xml:space="preserve"> 2025 -DatosLimpios[[#This Row],[Year]]</f>
        <v>3</v>
      </c>
      <c r="H2537" s="1" t="str">
        <f>IF(TRIM(DatosLimpios[[#This Row],[Attack Type]])="","Unknown",PROPER(TRIM(LOWER(DatosLimpios[[#This Row],[Attack Type]]))))</f>
        <v>Ransomware</v>
      </c>
      <c r="I2537" s="3" t="s">
        <v>18</v>
      </c>
      <c r="J253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37" s="11">
        <v>3648</v>
      </c>
      <c r="L2537" s="11">
        <f>IF(DatosLimpios[[#This Row],[Financial Loss (in Million $) ]]="",0,ABS(DatosLimpios[[#This Row],[Financial Loss (in Million $) ]]))*1000</f>
        <v>3648000</v>
      </c>
      <c r="M2537" s="11" t="str">
        <f>IF(DatosLimpios[[#This Row],[Perdida economica UNK]]&gt;4000000,"Alta", IF(DatosLimpios[[#This Row],[Perdida economica UNK]]&gt;100000,"Media", "Baja"))</f>
        <v>Media</v>
      </c>
      <c r="N2537" s="18" t="s">
        <v>2585</v>
      </c>
      <c r="O2537" s="3" t="s">
        <v>36</v>
      </c>
      <c r="P2537" s="2">
        <f>IF(DatosLimpios[[#This Row],[Number of Affected Users]]="six hundred",600,VALUE(DatosLimpios[[#This Row],[Number of Affected Users]]))</f>
        <v>172607</v>
      </c>
      <c r="Q2537" s="2">
        <f>IF(DatosLimpios[[#This Row],[Number of Affected Users]]="six hundred",600,VALUE(DatosLimpios[[#This Row],[Number of Affected Users]]))</f>
        <v>172607</v>
      </c>
      <c r="R2537" s="11">
        <f>DatosLimpios[[#This Row],[Perdida economica UNK]] /DatosLimpios[[#This Row],[Nº de Usuarios Afectados]]</f>
        <v>21.134716436760964</v>
      </c>
      <c r="S2537" s="11" t="str">
        <f>IF(DatosLimpios[[#This Row],[Perdida $ por Usuario]]&gt;100, "Grave",IF(DatosLimpios[[#This Row],[Perdida $ por Usuario]]&gt;40, "Moderada","Leve"))</f>
        <v>Leve</v>
      </c>
      <c r="T2537" s="1" t="str">
        <f t="shared" si="39"/>
        <v>Unknown</v>
      </c>
      <c r="U2537" s="3" t="s">
        <v>52</v>
      </c>
      <c r="V2537" s="3" t="s">
        <v>16</v>
      </c>
      <c r="W2537" s="2">
        <v>60</v>
      </c>
      <c r="X2537" s="2" t="str">
        <f>IF(DatosLimpios[[#This Row],[Incident Resolution Time (in Hours)]]&gt;50,"Tardia",IF(DatosLimpios[[#This Row],[Incident Resolution Time (in Hours)]]&gt;20,"Media","Rapida" ))</f>
        <v>Tardia</v>
      </c>
    </row>
    <row r="2538" spans="1:24" x14ac:dyDescent="0.25">
      <c r="A2538" s="2">
        <v>2554</v>
      </c>
      <c r="B2538" s="3" t="s">
        <v>45</v>
      </c>
      <c r="C25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538" s="1" t="str">
        <f>IFERROR(VLOOKUP(DatosLimpios[[#This Row],[Paises]], TablaRegiones[],2,FALSE), "Otra")</f>
        <v>Asia</v>
      </c>
      <c r="E2538" s="2">
        <v>2023</v>
      </c>
      <c r="F2538" s="3" t="s">
        <v>22</v>
      </c>
      <c r="G2538" s="2">
        <f xml:space="preserve"> 2025 -DatosLimpios[[#This Row],[Year]]</f>
        <v>2</v>
      </c>
      <c r="H2538" s="1" t="str">
        <f>IF(TRIM(DatosLimpios[[#This Row],[Attack Type]])="","Unknown",PROPER(TRIM(LOWER(DatosLimpios[[#This Row],[Attack Type]]))))</f>
        <v>Man-In-The-Middle</v>
      </c>
      <c r="I2538" s="3" t="s">
        <v>18</v>
      </c>
      <c r="J253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38" s="11">
        <v>9566</v>
      </c>
      <c r="L2538" s="11">
        <f>IF(DatosLimpios[[#This Row],[Financial Loss (in Million $) ]]="",0,ABS(DatosLimpios[[#This Row],[Financial Loss (in Million $) ]]))*1000</f>
        <v>9566000</v>
      </c>
      <c r="M2538" s="11" t="str">
        <f>IF(DatosLimpios[[#This Row],[Perdida economica UNK]]&gt;4000000,"Alta", IF(DatosLimpios[[#This Row],[Perdida economica UNK]]&gt;100000,"Media", "Baja"))</f>
        <v>Alta</v>
      </c>
      <c r="N2538" s="18" t="s">
        <v>2586</v>
      </c>
      <c r="O2538" s="3" t="s">
        <v>33</v>
      </c>
      <c r="P2538" s="2">
        <f>IF(DatosLimpios[[#This Row],[Number of Affected Users]]="six hundred",600,VALUE(DatosLimpios[[#This Row],[Number of Affected Users]]))</f>
        <v>424762</v>
      </c>
      <c r="Q2538" s="2">
        <f>IF(DatosLimpios[[#This Row],[Number of Affected Users]]="six hundred",600,VALUE(DatosLimpios[[#This Row],[Number of Affected Users]]))</f>
        <v>424762</v>
      </c>
      <c r="R2538" s="11">
        <f>DatosLimpios[[#This Row],[Perdida economica UNK]] /DatosLimpios[[#This Row],[Nº de Usuarios Afectados]]</f>
        <v>22.520846968419963</v>
      </c>
      <c r="S2538" s="11" t="str">
        <f>IF(DatosLimpios[[#This Row],[Perdida $ por Usuario]]&gt;100, "Grave",IF(DatosLimpios[[#This Row],[Perdida $ por Usuario]]&gt;40, "Moderada","Leve"))</f>
        <v>Leve</v>
      </c>
      <c r="T2538" s="1" t="str">
        <f t="shared" si="39"/>
        <v>Insider</v>
      </c>
      <c r="U2538" s="3" t="s">
        <v>15</v>
      </c>
      <c r="V2538" s="3" t="s">
        <v>16</v>
      </c>
      <c r="W2538" s="2">
        <v>10</v>
      </c>
      <c r="X2538" s="2" t="str">
        <f>IF(DatosLimpios[[#This Row],[Incident Resolution Time (in Hours)]]&gt;50,"Tardia",IF(DatosLimpios[[#This Row],[Incident Resolution Time (in Hours)]]&gt;20,"Media","Rapida" ))</f>
        <v>Rapida</v>
      </c>
    </row>
    <row r="2539" spans="1:24" x14ac:dyDescent="0.25">
      <c r="A2539" s="2">
        <v>2555</v>
      </c>
      <c r="B2539" s="3" t="s">
        <v>71</v>
      </c>
      <c r="C25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39" s="1" t="str">
        <f>IFERROR(VLOOKUP(DatosLimpios[[#This Row],[Paises]], TablaRegiones[],2,FALSE), "Otra")</f>
        <v>Asia</v>
      </c>
      <c r="E2539" s="2">
        <v>2019</v>
      </c>
      <c r="F2539" s="3" t="s">
        <v>22</v>
      </c>
      <c r="G2539" s="2">
        <f xml:space="preserve"> 2025 -DatosLimpios[[#This Row],[Year]]</f>
        <v>6</v>
      </c>
      <c r="H2539" s="1" t="str">
        <f>IF(TRIM(DatosLimpios[[#This Row],[Attack Type]])="","Unknown",PROPER(TRIM(LOWER(DatosLimpios[[#This Row],[Attack Type]]))))</f>
        <v>Man-In-The-Middle</v>
      </c>
      <c r="I2539" s="3" t="s">
        <v>23</v>
      </c>
      <c r="J25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39" s="11">
        <v>4234</v>
      </c>
      <c r="L2539" s="11">
        <f>IF(DatosLimpios[[#This Row],[Financial Loss (in Million $) ]]="",0,ABS(DatosLimpios[[#This Row],[Financial Loss (in Million $) ]]))*1000</f>
        <v>4234000</v>
      </c>
      <c r="M2539" s="11" t="str">
        <f>IF(DatosLimpios[[#This Row],[Perdida economica UNK]]&gt;4000000,"Alta", IF(DatosLimpios[[#This Row],[Perdida economica UNK]]&gt;100000,"Media", "Baja"))</f>
        <v>Alta</v>
      </c>
      <c r="N2539" s="18" t="s">
        <v>2587</v>
      </c>
      <c r="O2539" s="3" t="s">
        <v>33</v>
      </c>
      <c r="P2539" s="2">
        <f>IF(DatosLimpios[[#This Row],[Number of Affected Users]]="six hundred",600,VALUE(DatosLimpios[[#This Row],[Number of Affected Users]]))</f>
        <v>130309</v>
      </c>
      <c r="Q2539" s="2">
        <f>IF(DatosLimpios[[#This Row],[Number of Affected Users]]="six hundred",600,VALUE(DatosLimpios[[#This Row],[Number of Affected Users]]))</f>
        <v>130309</v>
      </c>
      <c r="R2539" s="11">
        <f>DatosLimpios[[#This Row],[Perdida economica UNK]] /DatosLimpios[[#This Row],[Nº de Usuarios Afectados]]</f>
        <v>32.491999785126126</v>
      </c>
      <c r="S2539" s="11" t="str">
        <f>IF(DatosLimpios[[#This Row],[Perdida $ por Usuario]]&gt;100, "Grave",IF(DatosLimpios[[#This Row],[Perdida $ por Usuario]]&gt;40, "Moderada","Leve"))</f>
        <v>Leve</v>
      </c>
      <c r="T2539" s="1" t="str">
        <f t="shared" si="39"/>
        <v>Insider</v>
      </c>
      <c r="U2539" s="3" t="s">
        <v>52</v>
      </c>
      <c r="V2539" s="3" t="s">
        <v>31</v>
      </c>
      <c r="W2539" s="2">
        <v>56</v>
      </c>
      <c r="X2539" s="2" t="str">
        <f>IF(DatosLimpios[[#This Row],[Incident Resolution Time (in Hours)]]&gt;50,"Tardia",IF(DatosLimpios[[#This Row],[Incident Resolution Time (in Hours)]]&gt;20,"Media","Rapida" ))</f>
        <v>Tardia</v>
      </c>
    </row>
    <row r="2540" spans="1:24" x14ac:dyDescent="0.25">
      <c r="A2540" s="2">
        <v>2556</v>
      </c>
      <c r="B2540" s="3" t="s">
        <v>45</v>
      </c>
      <c r="C25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540" s="1" t="str">
        <f>IFERROR(VLOOKUP(DatosLimpios[[#This Row],[Paises]], TablaRegiones[],2,FALSE), "Otra")</f>
        <v>Asia</v>
      </c>
      <c r="E2540" s="2">
        <v>2018</v>
      </c>
      <c r="F2540" s="3" t="s">
        <v>39</v>
      </c>
      <c r="G2540" s="2">
        <f xml:space="preserve"> 2025 -DatosLimpios[[#This Row],[Year]]</f>
        <v>7</v>
      </c>
      <c r="H2540" s="1" t="str">
        <f>IF(TRIM(DatosLimpios[[#This Row],[Attack Type]])="","Unknown",PROPER(TRIM(LOWER(DatosLimpios[[#This Row],[Attack Type]]))))</f>
        <v>Ddos</v>
      </c>
      <c r="I2540" s="3" t="s">
        <v>69</v>
      </c>
      <c r="J254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40" s="11">
        <v>6511</v>
      </c>
      <c r="L2540" s="11">
        <f>IF(DatosLimpios[[#This Row],[Financial Loss (in Million $) ]]="",0,ABS(DatosLimpios[[#This Row],[Financial Loss (in Million $) ]]))*1000</f>
        <v>6511000</v>
      </c>
      <c r="M2540" s="11" t="str">
        <f>IF(DatosLimpios[[#This Row],[Perdida economica UNK]]&gt;4000000,"Alta", IF(DatosLimpios[[#This Row],[Perdida economica UNK]]&gt;100000,"Media", "Baja"))</f>
        <v>Alta</v>
      </c>
      <c r="N2540" s="18" t="s">
        <v>2588</v>
      </c>
      <c r="O2540" s="3" t="s">
        <v>33</v>
      </c>
      <c r="P2540" s="2">
        <f>IF(DatosLimpios[[#This Row],[Number of Affected Users]]="six hundred",600,VALUE(DatosLimpios[[#This Row],[Number of Affected Users]]))</f>
        <v>95378</v>
      </c>
      <c r="Q2540" s="2">
        <f>IF(DatosLimpios[[#This Row],[Number of Affected Users]]="six hundred",600,VALUE(DatosLimpios[[#This Row],[Number of Affected Users]]))</f>
        <v>95378</v>
      </c>
      <c r="R2540" s="11">
        <f>DatosLimpios[[#This Row],[Perdida economica UNK]] /DatosLimpios[[#This Row],[Nº de Usuarios Afectados]]</f>
        <v>68.265218394178945</v>
      </c>
      <c r="S2540" s="11" t="str">
        <f>IF(DatosLimpios[[#This Row],[Perdida $ por Usuario]]&gt;100, "Grave",IF(DatosLimpios[[#This Row],[Perdida $ por Usuario]]&gt;40, "Moderada","Leve"))</f>
        <v>Moderada</v>
      </c>
      <c r="T2540" s="1" t="str">
        <f t="shared" si="39"/>
        <v>Insider</v>
      </c>
      <c r="U2540" s="3" t="s">
        <v>34</v>
      </c>
      <c r="V2540" s="3" t="s">
        <v>37</v>
      </c>
      <c r="W2540" s="2">
        <v>67</v>
      </c>
      <c r="X2540" s="2" t="str">
        <f>IF(DatosLimpios[[#This Row],[Incident Resolution Time (in Hours)]]&gt;50,"Tardia",IF(DatosLimpios[[#This Row],[Incident Resolution Time (in Hours)]]&gt;20,"Media","Rapida" ))</f>
        <v>Tardia</v>
      </c>
    </row>
    <row r="2541" spans="1:24" x14ac:dyDescent="0.25">
      <c r="A2541" s="2">
        <v>2557</v>
      </c>
      <c r="B2541" s="3" t="s">
        <v>45</v>
      </c>
      <c r="C25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541" s="1" t="str">
        <f>IFERROR(VLOOKUP(DatosLimpios[[#This Row],[Paises]], TablaRegiones[],2,FALSE), "Otra")</f>
        <v>Asia</v>
      </c>
      <c r="E2541" s="2">
        <v>2017</v>
      </c>
      <c r="F2541" s="3" t="s">
        <v>50</v>
      </c>
      <c r="G2541" s="2">
        <f xml:space="preserve"> 2025 -DatosLimpios[[#This Row],[Year]]</f>
        <v>8</v>
      </c>
      <c r="H2541" s="1" t="str">
        <f>IF(TRIM(DatosLimpios[[#This Row],[Attack Type]])="","Unknown",PROPER(TRIM(LOWER(DatosLimpios[[#This Row],[Attack Type]]))))</f>
        <v>Phishing</v>
      </c>
      <c r="I2541" s="3" t="s">
        <v>23</v>
      </c>
      <c r="J254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41" s="11">
        <v>5395</v>
      </c>
      <c r="L2541" s="11">
        <f>IF(DatosLimpios[[#This Row],[Financial Loss (in Million $) ]]="",0,ABS(DatosLimpios[[#This Row],[Financial Loss (in Million $) ]]))*1000</f>
        <v>5395000</v>
      </c>
      <c r="M2541" s="11" t="str">
        <f>IF(DatosLimpios[[#This Row],[Perdida economica UNK]]&gt;4000000,"Alta", IF(DatosLimpios[[#This Row],[Perdida economica UNK]]&gt;100000,"Media", "Baja"))</f>
        <v>Alta</v>
      </c>
      <c r="N2541" s="18" t="s">
        <v>2589</v>
      </c>
      <c r="O2541" s="3" t="s">
        <v>29</v>
      </c>
      <c r="P2541" s="2">
        <f>IF(DatosLimpios[[#This Row],[Number of Affected Users]]="six hundred",600,VALUE(DatosLimpios[[#This Row],[Number of Affected Users]]))</f>
        <v>920801</v>
      </c>
      <c r="Q2541" s="2">
        <f>IF(DatosLimpios[[#This Row],[Number of Affected Users]]="six hundred",600,VALUE(DatosLimpios[[#This Row],[Number of Affected Users]]))</f>
        <v>920801</v>
      </c>
      <c r="R2541" s="11">
        <f>DatosLimpios[[#This Row],[Perdida economica UNK]] /DatosLimpios[[#This Row],[Nº de Usuarios Afectados]]</f>
        <v>5.8590292582219172</v>
      </c>
      <c r="S2541" s="11" t="str">
        <f>IF(DatosLimpios[[#This Row],[Perdida $ por Usuario]]&gt;100, "Grave",IF(DatosLimpios[[#This Row],[Perdida $ por Usuario]]&gt;40, "Moderada","Leve"))</f>
        <v>Leve</v>
      </c>
      <c r="T2541" s="1" t="str">
        <f t="shared" si="39"/>
        <v>Nation-state</v>
      </c>
      <c r="U2541" s="3" t="s">
        <v>52</v>
      </c>
      <c r="V2541" s="3" t="s">
        <v>37</v>
      </c>
      <c r="W2541" s="2">
        <v>52</v>
      </c>
      <c r="X2541" s="2" t="str">
        <f>IF(DatosLimpios[[#This Row],[Incident Resolution Time (in Hours)]]&gt;50,"Tardia",IF(DatosLimpios[[#This Row],[Incident Resolution Time (in Hours)]]&gt;20,"Media","Rapida" ))</f>
        <v>Tardia</v>
      </c>
    </row>
    <row r="2542" spans="1:24" x14ac:dyDescent="0.25">
      <c r="A2542" s="2">
        <v>2558</v>
      </c>
      <c r="B2542" s="3" t="s">
        <v>71</v>
      </c>
      <c r="C25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42" s="1" t="str">
        <f>IFERROR(VLOOKUP(DatosLimpios[[#This Row],[Paises]], TablaRegiones[],2,FALSE), "Otra")</f>
        <v>Asia</v>
      </c>
      <c r="E2542" s="2">
        <v>2020</v>
      </c>
      <c r="F2542" s="3" t="s">
        <v>22</v>
      </c>
      <c r="G2542" s="2">
        <f xml:space="preserve"> 2025 -DatosLimpios[[#This Row],[Year]]</f>
        <v>5</v>
      </c>
      <c r="H2542" s="1" t="str">
        <f>IF(TRIM(DatosLimpios[[#This Row],[Attack Type]])="","Unknown",PROPER(TRIM(LOWER(DatosLimpios[[#This Row],[Attack Type]]))))</f>
        <v>Man-In-The-Middle</v>
      </c>
      <c r="I2542" s="3" t="s">
        <v>18</v>
      </c>
      <c r="J254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42" s="11">
        <v>9136</v>
      </c>
      <c r="L2542" s="11">
        <f>IF(DatosLimpios[[#This Row],[Financial Loss (in Million $) ]]="",0,ABS(DatosLimpios[[#This Row],[Financial Loss (in Million $) ]]))*1000</f>
        <v>9136000</v>
      </c>
      <c r="M2542" s="11" t="str">
        <f>IF(DatosLimpios[[#This Row],[Perdida economica UNK]]&gt;4000000,"Alta", IF(DatosLimpios[[#This Row],[Perdida economica UNK]]&gt;100000,"Media", "Baja"))</f>
        <v>Alta</v>
      </c>
      <c r="N2542" s="18" t="s">
        <v>2590</v>
      </c>
      <c r="O2542" s="3" t="s">
        <v>33</v>
      </c>
      <c r="P2542" s="2">
        <f>IF(DatosLimpios[[#This Row],[Number of Affected Users]]="six hundred",600,VALUE(DatosLimpios[[#This Row],[Number of Affected Users]]))</f>
        <v>551038</v>
      </c>
      <c r="Q2542" s="2">
        <f>IF(DatosLimpios[[#This Row],[Number of Affected Users]]="six hundred",600,VALUE(DatosLimpios[[#This Row],[Number of Affected Users]]))</f>
        <v>551038</v>
      </c>
      <c r="R2542" s="11">
        <f>DatosLimpios[[#This Row],[Perdida economica UNK]] /DatosLimpios[[#This Row],[Nº de Usuarios Afectados]]</f>
        <v>16.579618828465552</v>
      </c>
      <c r="S2542" s="11" t="str">
        <f>IF(DatosLimpios[[#This Row],[Perdida $ por Usuario]]&gt;100, "Grave",IF(DatosLimpios[[#This Row],[Perdida $ por Usuario]]&gt;40, "Moderada","Leve"))</f>
        <v>Leve</v>
      </c>
      <c r="T2542" s="1" t="str">
        <f t="shared" si="39"/>
        <v>Insider</v>
      </c>
      <c r="U2542" s="3" t="s">
        <v>34</v>
      </c>
      <c r="V2542" s="3" t="s">
        <v>49</v>
      </c>
      <c r="W2542" s="2">
        <v>21</v>
      </c>
      <c r="X2542" s="2" t="str">
        <f>IF(DatosLimpios[[#This Row],[Incident Resolution Time (in Hours)]]&gt;50,"Tardia",IF(DatosLimpios[[#This Row],[Incident Resolution Time (in Hours)]]&gt;20,"Media","Rapida" ))</f>
        <v>Media</v>
      </c>
    </row>
    <row r="2543" spans="1:24" x14ac:dyDescent="0.25">
      <c r="A2543" s="2">
        <v>2559</v>
      </c>
      <c r="B2543" s="3" t="s">
        <v>10</v>
      </c>
      <c r="C25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543" s="1" t="str">
        <f>IFERROR(VLOOKUP(DatosLimpios[[#This Row],[Paises]], TablaRegiones[],2,FALSE), "Otra")</f>
        <v>Asia</v>
      </c>
      <c r="E2543" s="2">
        <v>2016</v>
      </c>
      <c r="F2543" s="3" t="s">
        <v>63</v>
      </c>
      <c r="G2543" s="2">
        <f xml:space="preserve"> 2025 -DatosLimpios[[#This Row],[Year]]</f>
        <v>9</v>
      </c>
      <c r="H2543" s="1" t="str">
        <f>IF(TRIM(DatosLimpios[[#This Row],[Attack Type]])="","Unknown",PROPER(TRIM(LOWER(DatosLimpios[[#This Row],[Attack Type]]))))</f>
        <v>Malware</v>
      </c>
      <c r="I2543" s="3" t="s">
        <v>27</v>
      </c>
      <c r="J254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43" s="11">
        <v>858</v>
      </c>
      <c r="L2543" s="11">
        <f>IF(DatosLimpios[[#This Row],[Financial Loss (in Million $) ]]="",0,ABS(DatosLimpios[[#This Row],[Financial Loss (in Million $) ]]))*1000</f>
        <v>858000</v>
      </c>
      <c r="M2543" s="11" t="str">
        <f>IF(DatosLimpios[[#This Row],[Perdida economica UNK]]&gt;4000000,"Alta", IF(DatosLimpios[[#This Row],[Perdida economica UNK]]&gt;100000,"Media", "Baja"))</f>
        <v>Media</v>
      </c>
      <c r="N2543" s="18" t="s">
        <v>2591</v>
      </c>
      <c r="O2543" s="3" t="s">
        <v>36</v>
      </c>
      <c r="P2543" s="2">
        <f>IF(DatosLimpios[[#This Row],[Number of Affected Users]]="six hundred",600,VALUE(DatosLimpios[[#This Row],[Number of Affected Users]]))</f>
        <v>962508</v>
      </c>
      <c r="Q2543" s="2">
        <f>IF(DatosLimpios[[#This Row],[Number of Affected Users]]="six hundred",600,VALUE(DatosLimpios[[#This Row],[Number of Affected Users]]))</f>
        <v>962508</v>
      </c>
      <c r="R2543" s="11">
        <f>DatosLimpios[[#This Row],[Perdida economica UNK]] /DatosLimpios[[#This Row],[Nº de Usuarios Afectados]]</f>
        <v>0.8914211622137167</v>
      </c>
      <c r="S2543" s="11" t="str">
        <f>IF(DatosLimpios[[#This Row],[Perdida $ por Usuario]]&gt;100, "Grave",IF(DatosLimpios[[#This Row],[Perdida $ por Usuario]]&gt;40, "Moderada","Leve"))</f>
        <v>Leve</v>
      </c>
      <c r="T2543" s="1" t="str">
        <f t="shared" si="39"/>
        <v>Unknown</v>
      </c>
      <c r="U2543" s="3" t="s">
        <v>34</v>
      </c>
      <c r="V2543" s="3" t="s">
        <v>31</v>
      </c>
      <c r="W2543" s="2">
        <v>13</v>
      </c>
      <c r="X2543" s="2" t="str">
        <f>IF(DatosLimpios[[#This Row],[Incident Resolution Time (in Hours)]]&gt;50,"Tardia",IF(DatosLimpios[[#This Row],[Incident Resolution Time (in Hours)]]&gt;20,"Media","Rapida" ))</f>
        <v>Rapida</v>
      </c>
    </row>
    <row r="2544" spans="1:24" x14ac:dyDescent="0.25">
      <c r="A2544" s="2">
        <v>2560</v>
      </c>
      <c r="B2544" s="3" t="s">
        <v>41</v>
      </c>
      <c r="C25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44" s="1" t="str">
        <f>IFERROR(VLOOKUP(DatosLimpios[[#This Row],[Paises]], TablaRegiones[],2,FALSE), "Otra")</f>
        <v>Europa</v>
      </c>
      <c r="E2544" s="2">
        <v>2020</v>
      </c>
      <c r="F2544" s="3" t="s">
        <v>63</v>
      </c>
      <c r="G2544" s="2">
        <f xml:space="preserve"> 2025 -DatosLimpios[[#This Row],[Year]]</f>
        <v>5</v>
      </c>
      <c r="H2544" s="1" t="str">
        <f>IF(TRIM(DatosLimpios[[#This Row],[Attack Type]])="","Unknown",PROPER(TRIM(LOWER(DatosLimpios[[#This Row],[Attack Type]]))))</f>
        <v>Malware</v>
      </c>
      <c r="I2544" s="3" t="s">
        <v>47</v>
      </c>
      <c r="J254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44" s="11">
        <v>9229</v>
      </c>
      <c r="L2544" s="11">
        <f>IF(DatosLimpios[[#This Row],[Financial Loss (in Million $) ]]="",0,ABS(DatosLimpios[[#This Row],[Financial Loss (in Million $) ]]))*1000</f>
        <v>9229000</v>
      </c>
      <c r="M2544" s="11" t="str">
        <f>IF(DatosLimpios[[#This Row],[Perdida economica UNK]]&gt;4000000,"Alta", IF(DatosLimpios[[#This Row],[Perdida economica UNK]]&gt;100000,"Media", "Baja"))</f>
        <v>Alta</v>
      </c>
      <c r="N2544" s="18" t="s">
        <v>2592</v>
      </c>
      <c r="O2544" s="3" t="s">
        <v>14</v>
      </c>
      <c r="P2544" s="2">
        <f>IF(DatosLimpios[[#This Row],[Number of Affected Users]]="six hundred",600,VALUE(DatosLimpios[[#This Row],[Number of Affected Users]]))</f>
        <v>267554</v>
      </c>
      <c r="Q2544" s="2">
        <f>IF(DatosLimpios[[#This Row],[Number of Affected Users]]="six hundred",600,VALUE(DatosLimpios[[#This Row],[Number of Affected Users]]))</f>
        <v>267554</v>
      </c>
      <c r="R2544" s="11">
        <f>DatosLimpios[[#This Row],[Perdida economica UNK]] /DatosLimpios[[#This Row],[Nº de Usuarios Afectados]]</f>
        <v>34.493971310464431</v>
      </c>
      <c r="S2544" s="11" t="str">
        <f>IF(DatosLimpios[[#This Row],[Perdida $ por Usuario]]&gt;100, "Grave",IF(DatosLimpios[[#This Row],[Perdida $ por Usuario]]&gt;40, "Moderada","Leve"))</f>
        <v>Leve</v>
      </c>
      <c r="T2544" s="1" t="str">
        <f t="shared" si="39"/>
        <v>Hacker Group</v>
      </c>
      <c r="U2544" s="3" t="s">
        <v>34</v>
      </c>
      <c r="V2544" s="3" t="s">
        <v>49</v>
      </c>
      <c r="W2544" s="2">
        <v>45</v>
      </c>
      <c r="X2544" s="2" t="str">
        <f>IF(DatosLimpios[[#This Row],[Incident Resolution Time (in Hours)]]&gt;50,"Tardia",IF(DatosLimpios[[#This Row],[Incident Resolution Time (in Hours)]]&gt;20,"Media","Rapida" ))</f>
        <v>Media</v>
      </c>
    </row>
    <row r="2545" spans="1:24" x14ac:dyDescent="0.25">
      <c r="A2545" s="2">
        <v>2561</v>
      </c>
      <c r="B2545" s="3" t="s">
        <v>71</v>
      </c>
      <c r="C25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45" s="1" t="str">
        <f>IFERROR(VLOOKUP(DatosLimpios[[#This Row],[Paises]], TablaRegiones[],2,FALSE), "Otra")</f>
        <v>Asia</v>
      </c>
      <c r="E2545" s="2">
        <v>2020</v>
      </c>
      <c r="F2545" s="3" t="s">
        <v>17</v>
      </c>
      <c r="G2545" s="2">
        <f xml:space="preserve"> 2025 -DatosLimpios[[#This Row],[Year]]</f>
        <v>5</v>
      </c>
      <c r="H2545" s="1" t="str">
        <f>IF(TRIM(DatosLimpios[[#This Row],[Attack Type]])="","Unknown",PROPER(TRIM(LOWER(DatosLimpios[[#This Row],[Attack Type]]))))</f>
        <v>Ransomware</v>
      </c>
      <c r="I2545" s="3" t="s">
        <v>23</v>
      </c>
      <c r="J254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45" s="11">
        <v>253</v>
      </c>
      <c r="L2545" s="11">
        <f>IF(DatosLimpios[[#This Row],[Financial Loss (in Million $) ]]="",0,ABS(DatosLimpios[[#This Row],[Financial Loss (in Million $) ]]))*1000</f>
        <v>253000</v>
      </c>
      <c r="M2545" s="11" t="str">
        <f>IF(DatosLimpios[[#This Row],[Perdida economica UNK]]&gt;4000000,"Alta", IF(DatosLimpios[[#This Row],[Perdida economica UNK]]&gt;100000,"Media", "Baja"))</f>
        <v>Media</v>
      </c>
      <c r="N2545" s="18" t="s">
        <v>2593</v>
      </c>
      <c r="O2545" s="3" t="s">
        <v>36</v>
      </c>
      <c r="P2545" s="2">
        <f>IF(DatosLimpios[[#This Row],[Number of Affected Users]]="six hundred",600,VALUE(DatosLimpios[[#This Row],[Number of Affected Users]]))</f>
        <v>76258</v>
      </c>
      <c r="Q2545" s="2">
        <f>IF(DatosLimpios[[#This Row],[Number of Affected Users]]="six hundred",600,VALUE(DatosLimpios[[#This Row],[Number of Affected Users]]))</f>
        <v>76258</v>
      </c>
      <c r="R2545" s="11">
        <f>DatosLimpios[[#This Row],[Perdida economica UNK]] /DatosLimpios[[#This Row],[Nº de Usuarios Afectados]]</f>
        <v>3.3176847019329121</v>
      </c>
      <c r="S2545" s="11" t="str">
        <f>IF(DatosLimpios[[#This Row],[Perdida $ por Usuario]]&gt;100, "Grave",IF(DatosLimpios[[#This Row],[Perdida $ por Usuario]]&gt;40, "Moderada","Leve"))</f>
        <v>Leve</v>
      </c>
      <c r="T2545" s="1" t="str">
        <f t="shared" si="39"/>
        <v>Unknown</v>
      </c>
      <c r="U2545" s="3" t="s">
        <v>34</v>
      </c>
      <c r="V2545" s="3" t="s">
        <v>16</v>
      </c>
      <c r="W2545" s="2">
        <v>43</v>
      </c>
      <c r="X2545" s="2" t="str">
        <f>IF(DatosLimpios[[#This Row],[Incident Resolution Time (in Hours)]]&gt;50,"Tardia",IF(DatosLimpios[[#This Row],[Incident Resolution Time (in Hours)]]&gt;20,"Media","Rapida" ))</f>
        <v>Media</v>
      </c>
    </row>
    <row r="2546" spans="1:24" x14ac:dyDescent="0.25">
      <c r="A2546" s="2">
        <v>2562</v>
      </c>
      <c r="B2546" s="3" t="s">
        <v>60</v>
      </c>
      <c r="C25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46" s="1" t="str">
        <f>IFERROR(VLOOKUP(DatosLimpios[[#This Row],[Paises]], TablaRegiones[],2,FALSE), "Otra")</f>
        <v>Asia</v>
      </c>
      <c r="E2546" s="2">
        <v>2016</v>
      </c>
      <c r="F2546" s="3" t="s">
        <v>63</v>
      </c>
      <c r="G2546" s="2">
        <f xml:space="preserve"> 2025 -DatosLimpios[[#This Row],[Year]]</f>
        <v>9</v>
      </c>
      <c r="H2546" s="1" t="str">
        <f>IF(TRIM(DatosLimpios[[#This Row],[Attack Type]])="","Unknown",PROPER(TRIM(LOWER(DatosLimpios[[#This Row],[Attack Type]]))))</f>
        <v>Malware</v>
      </c>
      <c r="I2546" s="3" t="s">
        <v>46</v>
      </c>
      <c r="J254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546" s="11">
        <v>36</v>
      </c>
      <c r="L2546" s="11">
        <f>IF(DatosLimpios[[#This Row],[Financial Loss (in Million $) ]]="",0,ABS(DatosLimpios[[#This Row],[Financial Loss (in Million $) ]]))*1000</f>
        <v>36000</v>
      </c>
      <c r="M2546" s="11" t="str">
        <f>IF(DatosLimpios[[#This Row],[Perdida economica UNK]]&gt;4000000,"Alta", IF(DatosLimpios[[#This Row],[Perdida economica UNK]]&gt;100000,"Media", "Baja"))</f>
        <v>Baja</v>
      </c>
      <c r="N2546" s="18" t="s">
        <v>2594</v>
      </c>
      <c r="O2546" s="3" t="s">
        <v>14</v>
      </c>
      <c r="P2546" s="2">
        <f>IF(DatosLimpios[[#This Row],[Number of Affected Users]]="six hundred",600,VALUE(DatosLimpios[[#This Row],[Number of Affected Users]]))</f>
        <v>661377</v>
      </c>
      <c r="Q2546" s="2">
        <f>IF(DatosLimpios[[#This Row],[Number of Affected Users]]="six hundred",600,VALUE(DatosLimpios[[#This Row],[Number of Affected Users]]))</f>
        <v>661377</v>
      </c>
      <c r="R2546" s="11">
        <f>DatosLimpios[[#This Row],[Perdida economica UNK]] /DatosLimpios[[#This Row],[Nº de Usuarios Afectados]]</f>
        <v>5.4431889829854987E-2</v>
      </c>
      <c r="S2546" s="11" t="str">
        <f>IF(DatosLimpios[[#This Row],[Perdida $ por Usuario]]&gt;100, "Grave",IF(DatosLimpios[[#This Row],[Perdida $ por Usuario]]&gt;40, "Moderada","Leve"))</f>
        <v>Leve</v>
      </c>
      <c r="T2546" s="1" t="str">
        <f t="shared" si="39"/>
        <v>Hacker Group</v>
      </c>
      <c r="U2546" s="3" t="s">
        <v>25</v>
      </c>
      <c r="V2546" s="3" t="s">
        <v>37</v>
      </c>
      <c r="W2546" s="2">
        <v>66</v>
      </c>
      <c r="X2546" s="2" t="str">
        <f>IF(DatosLimpios[[#This Row],[Incident Resolution Time (in Hours)]]&gt;50,"Tardia",IF(DatosLimpios[[#This Row],[Incident Resolution Time (in Hours)]]&gt;20,"Media","Rapida" ))</f>
        <v>Tardia</v>
      </c>
    </row>
    <row r="2547" spans="1:24" x14ac:dyDescent="0.25">
      <c r="A2547" s="2">
        <v>2563</v>
      </c>
      <c r="B2547" s="3" t="s">
        <v>58</v>
      </c>
      <c r="C25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547" s="1" t="str">
        <f>IFERROR(VLOOKUP(DatosLimpios[[#This Row],[Paises]], TablaRegiones[],2,FALSE), "Otra")</f>
        <v>Oceanía</v>
      </c>
      <c r="E2547" s="2">
        <v>2022</v>
      </c>
      <c r="F2547" s="3" t="s">
        <v>42</v>
      </c>
      <c r="G2547" s="2">
        <f xml:space="preserve"> 2025 -DatosLimpios[[#This Row],[Year]]</f>
        <v>3</v>
      </c>
      <c r="H2547" s="1" t="str">
        <f>IF(TRIM(DatosLimpios[[#This Row],[Attack Type]])="","Unknown",PROPER(TRIM(LOWER(DatosLimpios[[#This Row],[Attack Type]]))))</f>
        <v>Sql Injection</v>
      </c>
      <c r="I2547" s="3" t="s">
        <v>18</v>
      </c>
      <c r="J254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47" s="11">
        <v>5662</v>
      </c>
      <c r="L2547" s="11">
        <f>IF(DatosLimpios[[#This Row],[Financial Loss (in Million $) ]]="",0,ABS(DatosLimpios[[#This Row],[Financial Loss (in Million $) ]]))*1000</f>
        <v>5662000</v>
      </c>
      <c r="M2547" s="11" t="str">
        <f>IF(DatosLimpios[[#This Row],[Perdida economica UNK]]&gt;4000000,"Alta", IF(DatosLimpios[[#This Row],[Perdida economica UNK]]&gt;100000,"Media", "Baja"))</f>
        <v>Alta</v>
      </c>
      <c r="N2547" s="18" t="s">
        <v>2595</v>
      </c>
      <c r="O2547" s="3" t="s">
        <v>36</v>
      </c>
      <c r="P2547" s="2">
        <f>IF(DatosLimpios[[#This Row],[Number of Affected Users]]="six hundred",600,VALUE(DatosLimpios[[#This Row],[Number of Affected Users]]))</f>
        <v>310341</v>
      </c>
      <c r="Q2547" s="2">
        <f>IF(DatosLimpios[[#This Row],[Number of Affected Users]]="six hundred",600,VALUE(DatosLimpios[[#This Row],[Number of Affected Users]]))</f>
        <v>310341</v>
      </c>
      <c r="R2547" s="11">
        <f>DatosLimpios[[#This Row],[Perdida economica UNK]] /DatosLimpios[[#This Row],[Nº de Usuarios Afectados]]</f>
        <v>18.24444723707148</v>
      </c>
      <c r="S2547" s="11" t="str">
        <f>IF(DatosLimpios[[#This Row],[Perdida $ por Usuario]]&gt;100, "Grave",IF(DatosLimpios[[#This Row],[Perdida $ por Usuario]]&gt;40, "Moderada","Leve"))</f>
        <v>Leve</v>
      </c>
      <c r="T2547" s="1" t="str">
        <f t="shared" si="39"/>
        <v>Unknown</v>
      </c>
      <c r="U2547" s="3" t="s">
        <v>25</v>
      </c>
      <c r="V2547" s="3" t="s">
        <v>57</v>
      </c>
      <c r="W2547" s="2">
        <v>32</v>
      </c>
      <c r="X2547" s="2" t="str">
        <f>IF(DatosLimpios[[#This Row],[Incident Resolution Time (in Hours)]]&gt;50,"Tardia",IF(DatosLimpios[[#This Row],[Incident Resolution Time (in Hours)]]&gt;20,"Media","Rapida" ))</f>
        <v>Media</v>
      </c>
    </row>
    <row r="2548" spans="1:24" x14ac:dyDescent="0.25">
      <c r="A2548" s="2">
        <v>2564</v>
      </c>
      <c r="B2548" s="3" t="s">
        <v>60</v>
      </c>
      <c r="C25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48" s="1" t="str">
        <f>IFERROR(VLOOKUP(DatosLimpios[[#This Row],[Paises]], TablaRegiones[],2,FALSE), "Otra")</f>
        <v>Asia</v>
      </c>
      <c r="E2548" s="2">
        <v>2017</v>
      </c>
      <c r="F2548" s="3" t="s">
        <v>50</v>
      </c>
      <c r="G2548" s="2">
        <f xml:space="preserve"> 2025 -DatosLimpios[[#This Row],[Year]]</f>
        <v>8</v>
      </c>
      <c r="H2548" s="1" t="str">
        <f>IF(TRIM(DatosLimpios[[#This Row],[Attack Type]])="","Unknown",PROPER(TRIM(LOWER(DatosLimpios[[#This Row],[Attack Type]]))))</f>
        <v>Phishing</v>
      </c>
      <c r="I2548" s="3" t="s">
        <v>12</v>
      </c>
      <c r="J254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48" s="11">
        <v>6625</v>
      </c>
      <c r="L2548" s="11">
        <f>IF(DatosLimpios[[#This Row],[Financial Loss (in Million $) ]]="",0,ABS(DatosLimpios[[#This Row],[Financial Loss (in Million $) ]]))*1000</f>
        <v>6625000</v>
      </c>
      <c r="M2548" s="11" t="str">
        <f>IF(DatosLimpios[[#This Row],[Perdida economica UNK]]&gt;4000000,"Alta", IF(DatosLimpios[[#This Row],[Perdida economica UNK]]&gt;100000,"Media", "Baja"))</f>
        <v>Alta</v>
      </c>
      <c r="N2548" s="18" t="s">
        <v>2596</v>
      </c>
      <c r="O2548" s="3" t="s">
        <v>33</v>
      </c>
      <c r="P2548" s="2">
        <f>IF(DatosLimpios[[#This Row],[Number of Affected Users]]="six hundred",600,VALUE(DatosLimpios[[#This Row],[Number of Affected Users]]))</f>
        <v>702883</v>
      </c>
      <c r="Q2548" s="2">
        <f>IF(DatosLimpios[[#This Row],[Number of Affected Users]]="six hundred",600,VALUE(DatosLimpios[[#This Row],[Number of Affected Users]]))</f>
        <v>702883</v>
      </c>
      <c r="R2548" s="11">
        <f>DatosLimpios[[#This Row],[Perdida economica UNK]] /DatosLimpios[[#This Row],[Nº de Usuarios Afectados]]</f>
        <v>9.4254662582535076</v>
      </c>
      <c r="S2548" s="11" t="str">
        <f>IF(DatosLimpios[[#This Row],[Perdida $ por Usuario]]&gt;100, "Grave",IF(DatosLimpios[[#This Row],[Perdida $ por Usuario]]&gt;40, "Moderada","Leve"))</f>
        <v>Leve</v>
      </c>
      <c r="T2548" s="1" t="str">
        <f t="shared" si="39"/>
        <v>Insider</v>
      </c>
      <c r="U2548" s="3" t="s">
        <v>15</v>
      </c>
      <c r="V2548" s="3" t="s">
        <v>16</v>
      </c>
      <c r="W2548" s="2">
        <v>31</v>
      </c>
      <c r="X2548" s="2" t="str">
        <f>IF(DatosLimpios[[#This Row],[Incident Resolution Time (in Hours)]]&gt;50,"Tardia",IF(DatosLimpios[[#This Row],[Incident Resolution Time (in Hours)]]&gt;20,"Media","Rapida" ))</f>
        <v>Media</v>
      </c>
    </row>
    <row r="2549" spans="1:24" x14ac:dyDescent="0.25">
      <c r="A2549" s="2">
        <v>2565</v>
      </c>
      <c r="B2549" s="3" t="s">
        <v>87</v>
      </c>
      <c r="C25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49" s="1" t="str">
        <f>IFERROR(VLOOKUP(DatosLimpios[[#This Row],[Paises]], TablaRegiones[],2,FALSE), "Otra")</f>
        <v>América</v>
      </c>
      <c r="E2549" s="2">
        <v>2017</v>
      </c>
      <c r="F2549" s="3" t="s">
        <v>63</v>
      </c>
      <c r="G2549" s="2">
        <f xml:space="preserve"> 2025 -DatosLimpios[[#This Row],[Year]]</f>
        <v>8</v>
      </c>
      <c r="H2549" s="1" t="str">
        <f>IF(TRIM(DatosLimpios[[#This Row],[Attack Type]])="","Unknown",PROPER(TRIM(LOWER(DatosLimpios[[#This Row],[Attack Type]]))))</f>
        <v>Malware</v>
      </c>
      <c r="I2549" s="3" t="s">
        <v>12</v>
      </c>
      <c r="J254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49" s="11">
        <v>7838</v>
      </c>
      <c r="L2549" s="11">
        <f>IF(DatosLimpios[[#This Row],[Financial Loss (in Million $) ]]="",0,ABS(DatosLimpios[[#This Row],[Financial Loss (in Million $) ]]))*1000</f>
        <v>7838000</v>
      </c>
      <c r="M2549" s="11" t="str">
        <f>IF(DatosLimpios[[#This Row],[Perdida economica UNK]]&gt;4000000,"Alta", IF(DatosLimpios[[#This Row],[Perdida economica UNK]]&gt;100000,"Media", "Baja"))</f>
        <v>Alta</v>
      </c>
      <c r="N2549" s="18" t="s">
        <v>2597</v>
      </c>
      <c r="O2549" s="3" t="s">
        <v>14</v>
      </c>
      <c r="P2549" s="2">
        <f>IF(DatosLimpios[[#This Row],[Number of Affected Users]]="six hundred",600,VALUE(DatosLimpios[[#This Row],[Number of Affected Users]]))</f>
        <v>516103</v>
      </c>
      <c r="Q2549" s="2">
        <f>IF(DatosLimpios[[#This Row],[Number of Affected Users]]="six hundred",600,VALUE(DatosLimpios[[#This Row],[Number of Affected Users]]))</f>
        <v>516103</v>
      </c>
      <c r="R2549" s="11">
        <f>DatosLimpios[[#This Row],[Perdida economica UNK]] /DatosLimpios[[#This Row],[Nº de Usuarios Afectados]]</f>
        <v>15.186890988814248</v>
      </c>
      <c r="S2549" s="11" t="str">
        <f>IF(DatosLimpios[[#This Row],[Perdida $ por Usuario]]&gt;100, "Grave",IF(DatosLimpios[[#This Row],[Perdida $ por Usuario]]&gt;40, "Moderada","Leve"))</f>
        <v>Leve</v>
      </c>
      <c r="T2549" s="1" t="str">
        <f t="shared" si="39"/>
        <v>Hacker Group</v>
      </c>
      <c r="U2549" s="3" t="s">
        <v>15</v>
      </c>
      <c r="V2549" s="3" t="s">
        <v>49</v>
      </c>
      <c r="W2549" s="2">
        <v>62</v>
      </c>
      <c r="X2549" s="2" t="str">
        <f>IF(DatosLimpios[[#This Row],[Incident Resolution Time (in Hours)]]&gt;50,"Tardia",IF(DatosLimpios[[#This Row],[Incident Resolution Time (in Hours)]]&gt;20,"Media","Rapida" ))</f>
        <v>Tardia</v>
      </c>
    </row>
    <row r="2550" spans="1:24" x14ac:dyDescent="0.25">
      <c r="A2550" s="2">
        <v>2566</v>
      </c>
      <c r="B2550" s="3" t="s">
        <v>87</v>
      </c>
      <c r="C25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50" s="1" t="str">
        <f>IFERROR(VLOOKUP(DatosLimpios[[#This Row],[Paises]], TablaRegiones[],2,FALSE), "Otra")</f>
        <v>América</v>
      </c>
      <c r="E2550" s="2">
        <v>2015</v>
      </c>
      <c r="F2550" s="3" t="s">
        <v>63</v>
      </c>
      <c r="G2550" s="2">
        <f xml:space="preserve"> 2025 -DatosLimpios[[#This Row],[Year]]</f>
        <v>10</v>
      </c>
      <c r="H2550" s="1" t="str">
        <f>IF(TRIM(DatosLimpios[[#This Row],[Attack Type]])="","Unknown",PROPER(TRIM(LOWER(DatosLimpios[[#This Row],[Attack Type]]))))</f>
        <v>Malware</v>
      </c>
      <c r="I2550" s="3" t="s">
        <v>18</v>
      </c>
      <c r="J255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50" s="11">
        <v>847</v>
      </c>
      <c r="L2550" s="11">
        <f>IF(DatosLimpios[[#This Row],[Financial Loss (in Million $) ]]="",0,ABS(DatosLimpios[[#This Row],[Financial Loss (in Million $) ]]))*1000</f>
        <v>847000</v>
      </c>
      <c r="M2550" s="11" t="str">
        <f>IF(DatosLimpios[[#This Row],[Perdida economica UNK]]&gt;4000000,"Alta", IF(DatosLimpios[[#This Row],[Perdida economica UNK]]&gt;100000,"Media", "Baja"))</f>
        <v>Media</v>
      </c>
      <c r="N2550" s="18" t="s">
        <v>2598</v>
      </c>
      <c r="O2550" s="3" t="s">
        <v>14</v>
      </c>
      <c r="P2550" s="2">
        <f>IF(DatosLimpios[[#This Row],[Number of Affected Users]]="six hundred",600,VALUE(DatosLimpios[[#This Row],[Number of Affected Users]]))</f>
        <v>542283</v>
      </c>
      <c r="Q2550" s="2">
        <f>IF(DatosLimpios[[#This Row],[Number of Affected Users]]="six hundred",600,VALUE(DatosLimpios[[#This Row],[Number of Affected Users]]))</f>
        <v>542283</v>
      </c>
      <c r="R2550" s="11">
        <f>DatosLimpios[[#This Row],[Perdida economica UNK]] /DatosLimpios[[#This Row],[Nº de Usuarios Afectados]]</f>
        <v>1.5619150886160915</v>
      </c>
      <c r="S2550" s="11" t="str">
        <f>IF(DatosLimpios[[#This Row],[Perdida $ por Usuario]]&gt;100, "Grave",IF(DatosLimpios[[#This Row],[Perdida $ por Usuario]]&gt;40, "Moderada","Leve"))</f>
        <v>Leve</v>
      </c>
      <c r="T2550" s="1" t="str">
        <f t="shared" si="39"/>
        <v>Hacker Group</v>
      </c>
      <c r="U2550" s="3" t="s">
        <v>34</v>
      </c>
      <c r="V2550" s="3" t="s">
        <v>49</v>
      </c>
      <c r="W2550" s="2">
        <v>64</v>
      </c>
      <c r="X2550" s="2" t="str">
        <f>IF(DatosLimpios[[#This Row],[Incident Resolution Time (in Hours)]]&gt;50,"Tardia",IF(DatosLimpios[[#This Row],[Incident Resolution Time (in Hours)]]&gt;20,"Media","Rapida" ))</f>
        <v>Tardia</v>
      </c>
    </row>
    <row r="2551" spans="1:24" x14ac:dyDescent="0.25">
      <c r="A2551" s="2">
        <v>2567</v>
      </c>
      <c r="B2551" s="3" t="s">
        <v>60</v>
      </c>
      <c r="C25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51" s="1" t="str">
        <f>IFERROR(VLOOKUP(DatosLimpios[[#This Row],[Paises]], TablaRegiones[],2,FALSE), "Otra")</f>
        <v>Asia</v>
      </c>
      <c r="E2551" s="2">
        <v>2016</v>
      </c>
      <c r="F2551" s="3" t="s">
        <v>42</v>
      </c>
      <c r="G2551" s="2">
        <f xml:space="preserve"> 2025 -DatosLimpios[[#This Row],[Year]]</f>
        <v>9</v>
      </c>
      <c r="H2551" s="1" t="str">
        <f>IF(TRIM(DatosLimpios[[#This Row],[Attack Type]])="","Unknown",PROPER(TRIM(LOWER(DatosLimpios[[#This Row],[Attack Type]]))))</f>
        <v>Sql Injection</v>
      </c>
      <c r="I2551" s="3" t="s">
        <v>69</v>
      </c>
      <c r="J255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51" s="11">
        <v>4375</v>
      </c>
      <c r="L2551" s="11">
        <f>IF(DatosLimpios[[#This Row],[Financial Loss (in Million $) ]]="",0,ABS(DatosLimpios[[#This Row],[Financial Loss (in Million $) ]]))*1000</f>
        <v>4375000</v>
      </c>
      <c r="M2551" s="11" t="str">
        <f>IF(DatosLimpios[[#This Row],[Perdida economica UNK]]&gt;4000000,"Alta", IF(DatosLimpios[[#This Row],[Perdida economica UNK]]&gt;100000,"Media", "Baja"))</f>
        <v>Alta</v>
      </c>
      <c r="N2551" s="18" t="s">
        <v>2599</v>
      </c>
      <c r="O2551" s="3" t="s">
        <v>14</v>
      </c>
      <c r="P2551" s="2">
        <f>IF(DatosLimpios[[#This Row],[Number of Affected Users]]="six hundred",600,VALUE(DatosLimpios[[#This Row],[Number of Affected Users]]))</f>
        <v>173441</v>
      </c>
      <c r="Q2551" s="2">
        <f>IF(DatosLimpios[[#This Row],[Number of Affected Users]]="six hundred",600,VALUE(DatosLimpios[[#This Row],[Number of Affected Users]]))</f>
        <v>173441</v>
      </c>
      <c r="R2551" s="11">
        <f>DatosLimpios[[#This Row],[Perdida economica UNK]] /DatosLimpios[[#This Row],[Nº de Usuarios Afectados]]</f>
        <v>25.224716185907599</v>
      </c>
      <c r="S2551" s="11" t="str">
        <f>IF(DatosLimpios[[#This Row],[Perdida $ por Usuario]]&gt;100, "Grave",IF(DatosLimpios[[#This Row],[Perdida $ por Usuario]]&gt;40, "Moderada","Leve"))</f>
        <v>Leve</v>
      </c>
      <c r="T2551" s="1" t="str">
        <f t="shared" ref="T2551:T2614" si="40">IF(O2551="","Unknown",O2551)</f>
        <v>Hacker Group</v>
      </c>
      <c r="U2551" s="3" t="s">
        <v>34</v>
      </c>
      <c r="V2551" s="3" t="s">
        <v>37</v>
      </c>
      <c r="W2551" s="2">
        <v>43</v>
      </c>
      <c r="X2551" s="2" t="str">
        <f>IF(DatosLimpios[[#This Row],[Incident Resolution Time (in Hours)]]&gt;50,"Tardia",IF(DatosLimpios[[#This Row],[Incident Resolution Time (in Hours)]]&gt;20,"Media","Rapida" ))</f>
        <v>Media</v>
      </c>
    </row>
    <row r="2552" spans="1:24" x14ac:dyDescent="0.25">
      <c r="A2552" s="2">
        <v>2568</v>
      </c>
      <c r="B2552" s="3" t="s">
        <v>41</v>
      </c>
      <c r="C25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52" s="1" t="str">
        <f>IFERROR(VLOOKUP(DatosLimpios[[#This Row],[Paises]], TablaRegiones[],2,FALSE), "Otra")</f>
        <v>Europa</v>
      </c>
      <c r="E2552" s="2">
        <v>2017</v>
      </c>
      <c r="F2552" s="3" t="s">
        <v>39</v>
      </c>
      <c r="G2552" s="2">
        <f xml:space="preserve"> 2025 -DatosLimpios[[#This Row],[Year]]</f>
        <v>8</v>
      </c>
      <c r="H2552" s="1" t="str">
        <f>IF(TRIM(DatosLimpios[[#This Row],[Attack Type]])="","Unknown",PROPER(TRIM(LOWER(DatosLimpios[[#This Row],[Attack Type]]))))</f>
        <v>Ddos</v>
      </c>
      <c r="I2552" s="3" t="s">
        <v>18</v>
      </c>
      <c r="J255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52" s="11">
        <v>6736</v>
      </c>
      <c r="L2552" s="11">
        <f>IF(DatosLimpios[[#This Row],[Financial Loss (in Million $) ]]="",0,ABS(DatosLimpios[[#This Row],[Financial Loss (in Million $) ]]))*1000</f>
        <v>6736000</v>
      </c>
      <c r="M2552" s="11" t="str">
        <f>IF(DatosLimpios[[#This Row],[Perdida economica UNK]]&gt;4000000,"Alta", IF(DatosLimpios[[#This Row],[Perdida economica UNK]]&gt;100000,"Media", "Baja"))</f>
        <v>Alta</v>
      </c>
      <c r="N2552" s="18" t="s">
        <v>2600</v>
      </c>
      <c r="O2552" s="3" t="s">
        <v>14</v>
      </c>
      <c r="P2552" s="2">
        <f>IF(DatosLimpios[[#This Row],[Number of Affected Users]]="six hundred",600,VALUE(DatosLimpios[[#This Row],[Number of Affected Users]]))</f>
        <v>856228</v>
      </c>
      <c r="Q2552" s="2">
        <f>IF(DatosLimpios[[#This Row],[Number of Affected Users]]="six hundred",600,VALUE(DatosLimpios[[#This Row],[Number of Affected Users]]))</f>
        <v>856228</v>
      </c>
      <c r="R2552" s="11">
        <f>DatosLimpios[[#This Row],[Perdida economica UNK]] /DatosLimpios[[#This Row],[Nº de Usuarios Afectados]]</f>
        <v>7.8670634457177293</v>
      </c>
      <c r="S2552" s="11" t="str">
        <f>IF(DatosLimpios[[#This Row],[Perdida $ por Usuario]]&gt;100, "Grave",IF(DatosLimpios[[#This Row],[Perdida $ por Usuario]]&gt;40, "Moderada","Leve"))</f>
        <v>Leve</v>
      </c>
      <c r="T2552" s="1" t="str">
        <f t="shared" si="40"/>
        <v>Hacker Group</v>
      </c>
      <c r="U2552" s="3" t="s">
        <v>52</v>
      </c>
      <c r="V2552" s="3" t="s">
        <v>57</v>
      </c>
      <c r="W2552" s="2">
        <v>47</v>
      </c>
      <c r="X2552" s="2" t="str">
        <f>IF(DatosLimpios[[#This Row],[Incident Resolution Time (in Hours)]]&gt;50,"Tardia",IF(DatosLimpios[[#This Row],[Incident Resolution Time (in Hours)]]&gt;20,"Media","Rapida" ))</f>
        <v>Media</v>
      </c>
    </row>
    <row r="2553" spans="1:24" x14ac:dyDescent="0.25">
      <c r="A2553" s="2">
        <v>2569</v>
      </c>
      <c r="B2553" s="3" t="s">
        <v>26</v>
      </c>
      <c r="C25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53" s="1" t="str">
        <f>IFERROR(VLOOKUP(DatosLimpios[[#This Row],[Paises]], TablaRegiones[],2,FALSE), "Otra")</f>
        <v>Europa</v>
      </c>
      <c r="E2553" s="2">
        <v>2019</v>
      </c>
      <c r="F2553" s="3" t="s">
        <v>63</v>
      </c>
      <c r="G2553" s="2">
        <f xml:space="preserve"> 2025 -DatosLimpios[[#This Row],[Year]]</f>
        <v>6</v>
      </c>
      <c r="H2553" s="1" t="str">
        <f>IF(TRIM(DatosLimpios[[#This Row],[Attack Type]])="","Unknown",PROPER(TRIM(LOWER(DatosLimpios[[#This Row],[Attack Type]]))))</f>
        <v>Malware</v>
      </c>
      <c r="I2553" s="3" t="s">
        <v>23</v>
      </c>
      <c r="J255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53" s="11">
        <v>6854</v>
      </c>
      <c r="L2553" s="11">
        <f>IF(DatosLimpios[[#This Row],[Financial Loss (in Million $) ]]="",0,ABS(DatosLimpios[[#This Row],[Financial Loss (in Million $) ]]))*1000</f>
        <v>6854000</v>
      </c>
      <c r="M2553" s="11" t="str">
        <f>IF(DatosLimpios[[#This Row],[Perdida economica UNK]]&gt;4000000,"Alta", IF(DatosLimpios[[#This Row],[Perdida economica UNK]]&gt;100000,"Media", "Baja"))</f>
        <v>Alta</v>
      </c>
      <c r="N2553" s="18" t="s">
        <v>2601</v>
      </c>
      <c r="O2553" s="3" t="s">
        <v>14</v>
      </c>
      <c r="P2553" s="2">
        <f>IF(DatosLimpios[[#This Row],[Number of Affected Users]]="six hundred",600,VALUE(DatosLimpios[[#This Row],[Number of Affected Users]]))</f>
        <v>791265</v>
      </c>
      <c r="Q2553" s="2">
        <f>IF(DatosLimpios[[#This Row],[Number of Affected Users]]="six hundred",600,VALUE(DatosLimpios[[#This Row],[Number of Affected Users]]))</f>
        <v>791265</v>
      </c>
      <c r="R2553" s="11">
        <f>DatosLimpios[[#This Row],[Perdida economica UNK]] /DatosLimpios[[#This Row],[Nº de Usuarios Afectados]]</f>
        <v>8.6620790759100927</v>
      </c>
      <c r="S2553" s="11" t="str">
        <f>IF(DatosLimpios[[#This Row],[Perdida $ por Usuario]]&gt;100, "Grave",IF(DatosLimpios[[#This Row],[Perdida $ por Usuario]]&gt;40, "Moderada","Leve"))</f>
        <v>Leve</v>
      </c>
      <c r="T2553" s="1" t="str">
        <f t="shared" si="40"/>
        <v>Hacker Group</v>
      </c>
      <c r="U2553" s="3" t="s">
        <v>34</v>
      </c>
      <c r="V2553" s="3" t="s">
        <v>49</v>
      </c>
      <c r="W2553" s="2">
        <v>65</v>
      </c>
      <c r="X2553" s="2" t="str">
        <f>IF(DatosLimpios[[#This Row],[Incident Resolution Time (in Hours)]]&gt;50,"Tardia",IF(DatosLimpios[[#This Row],[Incident Resolution Time (in Hours)]]&gt;20,"Media","Rapida" ))</f>
        <v>Tardia</v>
      </c>
    </row>
    <row r="2554" spans="1:24" x14ac:dyDescent="0.25">
      <c r="A2554" s="2">
        <v>2570</v>
      </c>
      <c r="B2554" s="3" t="s">
        <v>87</v>
      </c>
      <c r="C25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54" s="1" t="str">
        <f>IFERROR(VLOOKUP(DatosLimpios[[#This Row],[Paises]], TablaRegiones[],2,FALSE), "Otra")</f>
        <v>América</v>
      </c>
      <c r="E2554" s="2">
        <v>2019</v>
      </c>
      <c r="F2554" s="3" t="s">
        <v>63</v>
      </c>
      <c r="G2554" s="2">
        <f xml:space="preserve"> 2025 -DatosLimpios[[#This Row],[Year]]</f>
        <v>6</v>
      </c>
      <c r="H2554" s="1" t="str">
        <f>IF(TRIM(DatosLimpios[[#This Row],[Attack Type]])="","Unknown",PROPER(TRIM(LOWER(DatosLimpios[[#This Row],[Attack Type]]))))</f>
        <v>Malware</v>
      </c>
      <c r="I2554" s="3" t="s">
        <v>18</v>
      </c>
      <c r="J255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54" s="11">
        <v>4542</v>
      </c>
      <c r="L2554" s="11">
        <f>IF(DatosLimpios[[#This Row],[Financial Loss (in Million $) ]]="",0,ABS(DatosLimpios[[#This Row],[Financial Loss (in Million $) ]]))*1000</f>
        <v>4542000</v>
      </c>
      <c r="M2554" s="11" t="str">
        <f>IF(DatosLimpios[[#This Row],[Perdida economica UNK]]&gt;4000000,"Alta", IF(DatosLimpios[[#This Row],[Perdida economica UNK]]&gt;100000,"Media", "Baja"))</f>
        <v>Alta</v>
      </c>
      <c r="N2554" s="18" t="s">
        <v>2602</v>
      </c>
      <c r="O2554" s="3" t="s">
        <v>14</v>
      </c>
      <c r="P2554" s="2">
        <f>IF(DatosLimpios[[#This Row],[Number of Affected Users]]="six hundred",600,VALUE(DatosLimpios[[#This Row],[Number of Affected Users]]))</f>
        <v>969699</v>
      </c>
      <c r="Q2554" s="2">
        <f>IF(DatosLimpios[[#This Row],[Number of Affected Users]]="six hundred",600,VALUE(DatosLimpios[[#This Row],[Number of Affected Users]]))</f>
        <v>969699</v>
      </c>
      <c r="R2554" s="11">
        <f>DatosLimpios[[#This Row],[Perdida economica UNK]] /DatosLimpios[[#This Row],[Nº de Usuarios Afectados]]</f>
        <v>4.6839276930263924</v>
      </c>
      <c r="S2554" s="11" t="str">
        <f>IF(DatosLimpios[[#This Row],[Perdida $ por Usuario]]&gt;100, "Grave",IF(DatosLimpios[[#This Row],[Perdida $ por Usuario]]&gt;40, "Moderada","Leve"))</f>
        <v>Leve</v>
      </c>
      <c r="T2554" s="1" t="str">
        <f t="shared" si="40"/>
        <v>Hacker Group</v>
      </c>
      <c r="U2554" s="3" t="s">
        <v>34</v>
      </c>
      <c r="V2554" s="3" t="s">
        <v>49</v>
      </c>
      <c r="W2554" s="2">
        <v>63</v>
      </c>
      <c r="X2554" s="2" t="str">
        <f>IF(DatosLimpios[[#This Row],[Incident Resolution Time (in Hours)]]&gt;50,"Tardia",IF(DatosLimpios[[#This Row],[Incident Resolution Time (in Hours)]]&gt;20,"Media","Rapida" ))</f>
        <v>Tardia</v>
      </c>
    </row>
    <row r="2555" spans="1:24" x14ac:dyDescent="0.25">
      <c r="A2555" s="2">
        <v>2571</v>
      </c>
      <c r="B2555" s="3" t="s">
        <v>60</v>
      </c>
      <c r="C25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55" s="1" t="str">
        <f>IFERROR(VLOOKUP(DatosLimpios[[#This Row],[Paises]], TablaRegiones[],2,FALSE), "Otra")</f>
        <v>Asia</v>
      </c>
      <c r="E2555" s="2">
        <v>2023</v>
      </c>
      <c r="F2555" s="3" t="s">
        <v>63</v>
      </c>
      <c r="G2555" s="2">
        <f xml:space="preserve"> 2025 -DatosLimpios[[#This Row],[Year]]</f>
        <v>2</v>
      </c>
      <c r="H2555" s="1" t="str">
        <f>IF(TRIM(DatosLimpios[[#This Row],[Attack Type]])="","Unknown",PROPER(TRIM(LOWER(DatosLimpios[[#This Row],[Attack Type]]))))</f>
        <v>Malware</v>
      </c>
      <c r="I2555" s="3" t="s">
        <v>27</v>
      </c>
      <c r="J255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55" s="11">
        <v>950</v>
      </c>
      <c r="L2555" s="11">
        <f>IF(DatosLimpios[[#This Row],[Financial Loss (in Million $) ]]="",0,ABS(DatosLimpios[[#This Row],[Financial Loss (in Million $) ]]))*1000</f>
        <v>950000</v>
      </c>
      <c r="M2555" s="11" t="str">
        <f>IF(DatosLimpios[[#This Row],[Perdida economica UNK]]&gt;4000000,"Alta", IF(DatosLimpios[[#This Row],[Perdida economica UNK]]&gt;100000,"Media", "Baja"))</f>
        <v>Media</v>
      </c>
      <c r="N2555" s="18" t="s">
        <v>2603</v>
      </c>
      <c r="O2555" s="3" t="s">
        <v>29</v>
      </c>
      <c r="P2555" s="2">
        <f>IF(DatosLimpios[[#This Row],[Number of Affected Users]]="six hundred",600,VALUE(DatosLimpios[[#This Row],[Number of Affected Users]]))</f>
        <v>338867</v>
      </c>
      <c r="Q2555" s="2">
        <f>IF(DatosLimpios[[#This Row],[Number of Affected Users]]="six hundred",600,VALUE(DatosLimpios[[#This Row],[Number of Affected Users]]))</f>
        <v>338867</v>
      </c>
      <c r="R2555" s="11">
        <f>DatosLimpios[[#This Row],[Perdida economica UNK]] /DatosLimpios[[#This Row],[Nº de Usuarios Afectados]]</f>
        <v>2.8034597644503596</v>
      </c>
      <c r="S2555" s="11" t="str">
        <f>IF(DatosLimpios[[#This Row],[Perdida $ por Usuario]]&gt;100, "Grave",IF(DatosLimpios[[#This Row],[Perdida $ por Usuario]]&gt;40, "Moderada","Leve"))</f>
        <v>Leve</v>
      </c>
      <c r="T2555" s="1" t="str">
        <f t="shared" si="40"/>
        <v>Nation-state</v>
      </c>
      <c r="U2555" s="3" t="s">
        <v>15</v>
      </c>
      <c r="V2555" s="3" t="s">
        <v>31</v>
      </c>
      <c r="W2555" s="2">
        <v>34</v>
      </c>
      <c r="X2555" s="2" t="str">
        <f>IF(DatosLimpios[[#This Row],[Incident Resolution Time (in Hours)]]&gt;50,"Tardia",IF(DatosLimpios[[#This Row],[Incident Resolution Time (in Hours)]]&gt;20,"Media","Rapida" ))</f>
        <v>Media</v>
      </c>
    </row>
    <row r="2556" spans="1:24" x14ac:dyDescent="0.25">
      <c r="A2556" s="2">
        <v>2572</v>
      </c>
      <c r="B2556" s="3" t="s">
        <v>71</v>
      </c>
      <c r="C25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56" s="1" t="str">
        <f>IFERROR(VLOOKUP(DatosLimpios[[#This Row],[Paises]], TablaRegiones[],2,FALSE), "Otra")</f>
        <v>Asia</v>
      </c>
      <c r="E2556" s="2">
        <v>2018</v>
      </c>
      <c r="F2556" s="3" t="s">
        <v>17</v>
      </c>
      <c r="G2556" s="2">
        <f xml:space="preserve"> 2025 -DatosLimpios[[#This Row],[Year]]</f>
        <v>7</v>
      </c>
      <c r="H2556" s="1" t="str">
        <f>IF(TRIM(DatosLimpios[[#This Row],[Attack Type]])="","Unknown",PROPER(TRIM(LOWER(DatosLimpios[[#This Row],[Attack Type]]))))</f>
        <v>Ransomware</v>
      </c>
      <c r="I2556" s="3" t="s">
        <v>69</v>
      </c>
      <c r="J255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56" s="11">
        <v>4498</v>
      </c>
      <c r="L2556" s="11">
        <f>IF(DatosLimpios[[#This Row],[Financial Loss (in Million $) ]]="",0,ABS(DatosLimpios[[#This Row],[Financial Loss (in Million $) ]]))*1000</f>
        <v>4498000</v>
      </c>
      <c r="M2556" s="11" t="str">
        <f>IF(DatosLimpios[[#This Row],[Perdida economica UNK]]&gt;4000000,"Alta", IF(DatosLimpios[[#This Row],[Perdida economica UNK]]&gt;100000,"Media", "Baja"))</f>
        <v>Alta</v>
      </c>
      <c r="N2556" s="18" t="s">
        <v>2604</v>
      </c>
      <c r="O2556" s="3" t="s">
        <v>14</v>
      </c>
      <c r="P2556" s="2">
        <f>IF(DatosLimpios[[#This Row],[Number of Affected Users]]="six hundred",600,VALUE(DatosLimpios[[#This Row],[Number of Affected Users]]))</f>
        <v>951249</v>
      </c>
      <c r="Q2556" s="2">
        <f>IF(DatosLimpios[[#This Row],[Number of Affected Users]]="six hundred",600,VALUE(DatosLimpios[[#This Row],[Number of Affected Users]]))</f>
        <v>951249</v>
      </c>
      <c r="R2556" s="11">
        <f>DatosLimpios[[#This Row],[Perdida economica UNK]] /DatosLimpios[[#This Row],[Nº de Usuarios Afectados]]</f>
        <v>4.728520082544108</v>
      </c>
      <c r="S2556" s="11" t="str">
        <f>IF(DatosLimpios[[#This Row],[Perdida $ por Usuario]]&gt;100, "Grave",IF(DatosLimpios[[#This Row],[Perdida $ por Usuario]]&gt;40, "Moderada","Leve"))</f>
        <v>Leve</v>
      </c>
      <c r="T2556" s="1" t="str">
        <f t="shared" si="40"/>
        <v>Hacker Group</v>
      </c>
      <c r="U2556" s="3" t="s">
        <v>25</v>
      </c>
      <c r="V2556" s="3" t="s">
        <v>16</v>
      </c>
      <c r="W2556" s="2">
        <v>25</v>
      </c>
      <c r="X2556" s="2" t="str">
        <f>IF(DatosLimpios[[#This Row],[Incident Resolution Time (in Hours)]]&gt;50,"Tardia",IF(DatosLimpios[[#This Row],[Incident Resolution Time (in Hours)]]&gt;20,"Media","Rapida" ))</f>
        <v>Media</v>
      </c>
    </row>
    <row r="2557" spans="1:24" x14ac:dyDescent="0.25">
      <c r="A2557" s="2">
        <v>2573</v>
      </c>
      <c r="B2557" s="3" t="s">
        <v>87</v>
      </c>
      <c r="C25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57" s="1" t="str">
        <f>IFERROR(VLOOKUP(DatosLimpios[[#This Row],[Paises]], TablaRegiones[],2,FALSE), "Otra")</f>
        <v>América</v>
      </c>
      <c r="E2557" s="2">
        <v>2022</v>
      </c>
      <c r="F2557" s="3" t="s">
        <v>17</v>
      </c>
      <c r="G2557" s="2">
        <f xml:space="preserve"> 2025 -DatosLimpios[[#This Row],[Year]]</f>
        <v>3</v>
      </c>
      <c r="H2557" s="1" t="str">
        <f>IF(TRIM(DatosLimpios[[#This Row],[Attack Type]])="","Unknown",PROPER(TRIM(LOWER(DatosLimpios[[#This Row],[Attack Type]]))))</f>
        <v>Ransomware</v>
      </c>
      <c r="I2557" s="3" t="s">
        <v>23</v>
      </c>
      <c r="J255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57" s="11">
        <v>504</v>
      </c>
      <c r="L2557" s="11">
        <f>IF(DatosLimpios[[#This Row],[Financial Loss (in Million $) ]]="",0,ABS(DatosLimpios[[#This Row],[Financial Loss (in Million $) ]]))*1000</f>
        <v>504000</v>
      </c>
      <c r="M2557" s="11" t="str">
        <f>IF(DatosLimpios[[#This Row],[Perdida economica UNK]]&gt;4000000,"Alta", IF(DatosLimpios[[#This Row],[Perdida economica UNK]]&gt;100000,"Media", "Baja"))</f>
        <v>Media</v>
      </c>
      <c r="N2557" s="18" t="s">
        <v>2605</v>
      </c>
      <c r="O2557" s="3" t="s">
        <v>33</v>
      </c>
      <c r="P2557" s="2">
        <f>IF(DatosLimpios[[#This Row],[Number of Affected Users]]="six hundred",600,VALUE(DatosLimpios[[#This Row],[Number of Affected Users]]))</f>
        <v>34584</v>
      </c>
      <c r="Q2557" s="2">
        <f>IF(DatosLimpios[[#This Row],[Number of Affected Users]]="six hundred",600,VALUE(DatosLimpios[[#This Row],[Number of Affected Users]]))</f>
        <v>34584</v>
      </c>
      <c r="R2557" s="11">
        <f>DatosLimpios[[#This Row],[Perdida economica UNK]] /DatosLimpios[[#This Row],[Nº de Usuarios Afectados]]</f>
        <v>14.573213046495489</v>
      </c>
      <c r="S2557" s="11" t="str">
        <f>IF(DatosLimpios[[#This Row],[Perdida $ por Usuario]]&gt;100, "Grave",IF(DatosLimpios[[#This Row],[Perdida $ por Usuario]]&gt;40, "Moderada","Leve"))</f>
        <v>Leve</v>
      </c>
      <c r="T2557" s="1" t="str">
        <f t="shared" si="40"/>
        <v>Insider</v>
      </c>
      <c r="U2557" s="3" t="s">
        <v>52</v>
      </c>
      <c r="V2557" s="3" t="s">
        <v>49</v>
      </c>
      <c r="W2557" s="2">
        <v>43</v>
      </c>
      <c r="X2557" s="2" t="str">
        <f>IF(DatosLimpios[[#This Row],[Incident Resolution Time (in Hours)]]&gt;50,"Tardia",IF(DatosLimpios[[#This Row],[Incident Resolution Time (in Hours)]]&gt;20,"Media","Rapida" ))</f>
        <v>Media</v>
      </c>
    </row>
    <row r="2558" spans="1:24" x14ac:dyDescent="0.25">
      <c r="A2558" s="2">
        <v>2574</v>
      </c>
      <c r="B2558" s="3" t="s">
        <v>66</v>
      </c>
      <c r="C25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58" s="1" t="str">
        <f>IFERROR(VLOOKUP(DatosLimpios[[#This Row],[Paises]], TablaRegiones[],2,FALSE), "Otra")</f>
        <v>América</v>
      </c>
      <c r="E2558" s="2">
        <v>2021</v>
      </c>
      <c r="F2558" s="3" t="s">
        <v>63</v>
      </c>
      <c r="G2558" s="2">
        <f xml:space="preserve"> 2025 -DatosLimpios[[#This Row],[Year]]</f>
        <v>4</v>
      </c>
      <c r="H2558" s="1" t="str">
        <f>IF(TRIM(DatosLimpios[[#This Row],[Attack Type]])="","Unknown",PROPER(TRIM(LOWER(DatosLimpios[[#This Row],[Attack Type]]))))</f>
        <v>Malware</v>
      </c>
      <c r="I2558" s="3" t="s">
        <v>12</v>
      </c>
      <c r="J255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58" s="11">
        <v>7437</v>
      </c>
      <c r="L2558" s="11">
        <f>IF(DatosLimpios[[#This Row],[Financial Loss (in Million $) ]]="",0,ABS(DatosLimpios[[#This Row],[Financial Loss (in Million $) ]]))*1000</f>
        <v>7437000</v>
      </c>
      <c r="M2558" s="11" t="str">
        <f>IF(DatosLimpios[[#This Row],[Perdida economica UNK]]&gt;4000000,"Alta", IF(DatosLimpios[[#This Row],[Perdida economica UNK]]&gt;100000,"Media", "Baja"))</f>
        <v>Alta</v>
      </c>
      <c r="N2558" s="18" t="s">
        <v>2606</v>
      </c>
      <c r="O2558" s="3" t="s">
        <v>14</v>
      </c>
      <c r="P2558" s="2">
        <f>IF(DatosLimpios[[#This Row],[Number of Affected Users]]="six hundred",600,VALUE(DatosLimpios[[#This Row],[Number of Affected Users]]))</f>
        <v>298836</v>
      </c>
      <c r="Q2558" s="2">
        <f>IF(DatosLimpios[[#This Row],[Number of Affected Users]]="six hundred",600,VALUE(DatosLimpios[[#This Row],[Number of Affected Users]]))</f>
        <v>298836</v>
      </c>
      <c r="R2558" s="11">
        <f>DatosLimpios[[#This Row],[Perdida economica UNK]] /DatosLimpios[[#This Row],[Nº de Usuarios Afectados]]</f>
        <v>24.88655985222664</v>
      </c>
      <c r="S2558" s="11" t="str">
        <f>IF(DatosLimpios[[#This Row],[Perdida $ por Usuario]]&gt;100, "Grave",IF(DatosLimpios[[#This Row],[Perdida $ por Usuario]]&gt;40, "Moderada","Leve"))</f>
        <v>Leve</v>
      </c>
      <c r="T2558" s="1" t="str">
        <f t="shared" si="40"/>
        <v>Hacker Group</v>
      </c>
      <c r="U2558" s="3" t="s">
        <v>34</v>
      </c>
      <c r="V2558" s="3" t="s">
        <v>57</v>
      </c>
      <c r="W2558" s="2">
        <v>29</v>
      </c>
      <c r="X2558" s="2" t="str">
        <f>IF(DatosLimpios[[#This Row],[Incident Resolution Time (in Hours)]]&gt;50,"Tardia",IF(DatosLimpios[[#This Row],[Incident Resolution Time (in Hours)]]&gt;20,"Media","Rapida" ))</f>
        <v>Media</v>
      </c>
    </row>
    <row r="2559" spans="1:24" x14ac:dyDescent="0.25">
      <c r="A2559" s="2">
        <v>2575</v>
      </c>
      <c r="B2559" s="3" t="s">
        <v>66</v>
      </c>
      <c r="C25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59" s="1" t="str">
        <f>IFERROR(VLOOKUP(DatosLimpios[[#This Row],[Paises]], TablaRegiones[],2,FALSE), "Otra")</f>
        <v>América</v>
      </c>
      <c r="E2559" s="2">
        <v>2018</v>
      </c>
      <c r="F2559" s="3" t="s">
        <v>63</v>
      </c>
      <c r="G2559" s="2">
        <f xml:space="preserve"> 2025 -DatosLimpios[[#This Row],[Year]]</f>
        <v>7</v>
      </c>
      <c r="H2559" s="1" t="str">
        <f>IF(TRIM(DatosLimpios[[#This Row],[Attack Type]])="","Unknown",PROPER(TRIM(LOWER(DatosLimpios[[#This Row],[Attack Type]]))))</f>
        <v>Malware</v>
      </c>
      <c r="I2559" s="3" t="s">
        <v>18</v>
      </c>
      <c r="J255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59" s="11">
        <v>2782</v>
      </c>
      <c r="L2559" s="11">
        <f>IF(DatosLimpios[[#This Row],[Financial Loss (in Million $) ]]="",0,ABS(DatosLimpios[[#This Row],[Financial Loss (in Million $) ]]))*1000</f>
        <v>2782000</v>
      </c>
      <c r="M2559" s="11" t="str">
        <f>IF(DatosLimpios[[#This Row],[Perdida economica UNK]]&gt;4000000,"Alta", IF(DatosLimpios[[#This Row],[Perdida economica UNK]]&gt;100000,"Media", "Baja"))</f>
        <v>Media</v>
      </c>
      <c r="N2559" s="18" t="s">
        <v>2607</v>
      </c>
      <c r="O2559" s="3" t="s">
        <v>36</v>
      </c>
      <c r="P2559" s="2">
        <f>IF(DatosLimpios[[#This Row],[Number of Affected Users]]="six hundred",600,VALUE(DatosLimpios[[#This Row],[Number of Affected Users]]))</f>
        <v>526161</v>
      </c>
      <c r="Q2559" s="2">
        <f>IF(DatosLimpios[[#This Row],[Number of Affected Users]]="six hundred",600,VALUE(DatosLimpios[[#This Row],[Number of Affected Users]]))</f>
        <v>526161</v>
      </c>
      <c r="R2559" s="11">
        <f>DatosLimpios[[#This Row],[Perdida economica UNK]] /DatosLimpios[[#This Row],[Nº de Usuarios Afectados]]</f>
        <v>5.287355011108767</v>
      </c>
      <c r="S2559" s="11" t="str">
        <f>IF(DatosLimpios[[#This Row],[Perdida $ por Usuario]]&gt;100, "Grave",IF(DatosLimpios[[#This Row],[Perdida $ por Usuario]]&gt;40, "Moderada","Leve"))</f>
        <v>Leve</v>
      </c>
      <c r="T2559" s="1" t="str">
        <f t="shared" si="40"/>
        <v>Unknown</v>
      </c>
      <c r="U2559" s="3" t="s">
        <v>15</v>
      </c>
      <c r="V2559" s="3" t="s">
        <v>31</v>
      </c>
      <c r="W2559" s="2">
        <v>12</v>
      </c>
      <c r="X2559" s="2" t="str">
        <f>IF(DatosLimpios[[#This Row],[Incident Resolution Time (in Hours)]]&gt;50,"Tardia",IF(DatosLimpios[[#This Row],[Incident Resolution Time (in Hours)]]&gt;20,"Media","Rapida" ))</f>
        <v>Rapida</v>
      </c>
    </row>
    <row r="2560" spans="1:24" x14ac:dyDescent="0.25">
      <c r="A2560" s="2">
        <v>2576</v>
      </c>
      <c r="B2560" s="3" t="s">
        <v>66</v>
      </c>
      <c r="C25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60" s="1" t="str">
        <f>IFERROR(VLOOKUP(DatosLimpios[[#This Row],[Paises]], TablaRegiones[],2,FALSE), "Otra")</f>
        <v>América</v>
      </c>
      <c r="E2560" s="2">
        <v>2020</v>
      </c>
      <c r="F2560" s="3" t="s">
        <v>50</v>
      </c>
      <c r="G2560" s="2">
        <f xml:space="preserve"> 2025 -DatosLimpios[[#This Row],[Year]]</f>
        <v>5</v>
      </c>
      <c r="H2560" s="1" t="str">
        <f>IF(TRIM(DatosLimpios[[#This Row],[Attack Type]])="","Unknown",PROPER(TRIM(LOWER(DatosLimpios[[#This Row],[Attack Type]]))))</f>
        <v>Phishing</v>
      </c>
      <c r="I2560" s="3" t="s">
        <v>69</v>
      </c>
      <c r="J256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60" s="11">
        <v>7695</v>
      </c>
      <c r="L2560" s="11">
        <f>IF(DatosLimpios[[#This Row],[Financial Loss (in Million $) ]]="",0,ABS(DatosLimpios[[#This Row],[Financial Loss (in Million $) ]]))*1000</f>
        <v>7695000</v>
      </c>
      <c r="M2560" s="11" t="str">
        <f>IF(DatosLimpios[[#This Row],[Perdida economica UNK]]&gt;4000000,"Alta", IF(DatosLimpios[[#This Row],[Perdida economica UNK]]&gt;100000,"Media", "Baja"))</f>
        <v>Alta</v>
      </c>
      <c r="N2560" s="18" t="s">
        <v>2608</v>
      </c>
      <c r="O2560" s="3" t="s">
        <v>33</v>
      </c>
      <c r="P2560" s="2">
        <f>IF(DatosLimpios[[#This Row],[Number of Affected Users]]="six hundred",600,VALUE(DatosLimpios[[#This Row],[Number of Affected Users]]))</f>
        <v>476308</v>
      </c>
      <c r="Q2560" s="2">
        <f>IF(DatosLimpios[[#This Row],[Number of Affected Users]]="six hundred",600,VALUE(DatosLimpios[[#This Row],[Number of Affected Users]]))</f>
        <v>476308</v>
      </c>
      <c r="R2560" s="11">
        <f>DatosLimpios[[#This Row],[Perdida economica UNK]] /DatosLimpios[[#This Row],[Nº de Usuarios Afectados]]</f>
        <v>16.155512819436161</v>
      </c>
      <c r="S2560" s="11" t="str">
        <f>IF(DatosLimpios[[#This Row],[Perdida $ por Usuario]]&gt;100, "Grave",IF(DatosLimpios[[#This Row],[Perdida $ por Usuario]]&gt;40, "Moderada","Leve"))</f>
        <v>Leve</v>
      </c>
      <c r="T2560" s="1" t="str">
        <f t="shared" si="40"/>
        <v>Insider</v>
      </c>
      <c r="U2560" s="3" t="s">
        <v>34</v>
      </c>
      <c r="V2560" s="3" t="s">
        <v>16</v>
      </c>
      <c r="W2560" s="2">
        <v>44</v>
      </c>
      <c r="X2560" s="2" t="str">
        <f>IF(DatosLimpios[[#This Row],[Incident Resolution Time (in Hours)]]&gt;50,"Tardia",IF(DatosLimpios[[#This Row],[Incident Resolution Time (in Hours)]]&gt;20,"Media","Rapida" ))</f>
        <v>Media</v>
      </c>
    </row>
    <row r="2561" spans="1:24" x14ac:dyDescent="0.25">
      <c r="A2561" s="2">
        <v>2577</v>
      </c>
      <c r="B2561" s="3" t="s">
        <v>10</v>
      </c>
      <c r="C25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561" s="1" t="str">
        <f>IFERROR(VLOOKUP(DatosLimpios[[#This Row],[Paises]], TablaRegiones[],2,FALSE), "Otra")</f>
        <v>Asia</v>
      </c>
      <c r="E2561" s="2">
        <v>2017</v>
      </c>
      <c r="F2561" s="3" t="s">
        <v>42</v>
      </c>
      <c r="G2561" s="2">
        <f xml:space="preserve"> 2025 -DatosLimpios[[#This Row],[Year]]</f>
        <v>8</v>
      </c>
      <c r="H2561" s="1" t="str">
        <f>IF(TRIM(DatosLimpios[[#This Row],[Attack Type]])="","Unknown",PROPER(TRIM(LOWER(DatosLimpios[[#This Row],[Attack Type]]))))</f>
        <v>Sql Injection</v>
      </c>
      <c r="I2561" s="3" t="s">
        <v>46</v>
      </c>
      <c r="J256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561" s="11">
        <v>2939</v>
      </c>
      <c r="L2561" s="11">
        <f>IF(DatosLimpios[[#This Row],[Financial Loss (in Million $) ]]="",0,ABS(DatosLimpios[[#This Row],[Financial Loss (in Million $) ]]))*1000</f>
        <v>2939000</v>
      </c>
      <c r="M2561" s="11" t="str">
        <f>IF(DatosLimpios[[#This Row],[Perdida economica UNK]]&gt;4000000,"Alta", IF(DatosLimpios[[#This Row],[Perdida economica UNK]]&gt;100000,"Media", "Baja"))</f>
        <v>Media</v>
      </c>
      <c r="N2561" s="18" t="s">
        <v>2609</v>
      </c>
      <c r="O2561" s="3" t="s">
        <v>36</v>
      </c>
      <c r="P2561" s="2">
        <f>IF(DatosLimpios[[#This Row],[Number of Affected Users]]="six hundred",600,VALUE(DatosLimpios[[#This Row],[Number of Affected Users]]))</f>
        <v>206897</v>
      </c>
      <c r="Q2561" s="2">
        <f>IF(DatosLimpios[[#This Row],[Number of Affected Users]]="six hundred",600,VALUE(DatosLimpios[[#This Row],[Number of Affected Users]]))</f>
        <v>206897</v>
      </c>
      <c r="R2561" s="11">
        <f>DatosLimpios[[#This Row],[Perdida economica UNK]] /DatosLimpios[[#This Row],[Nº de Usuarios Afectados]]</f>
        <v>14.20513588887224</v>
      </c>
      <c r="S2561" s="11" t="str">
        <f>IF(DatosLimpios[[#This Row],[Perdida $ por Usuario]]&gt;100, "Grave",IF(DatosLimpios[[#This Row],[Perdida $ por Usuario]]&gt;40, "Moderada","Leve"))</f>
        <v>Leve</v>
      </c>
      <c r="T2561" s="1" t="str">
        <f t="shared" si="40"/>
        <v>Unknown</v>
      </c>
      <c r="U2561" s="3" t="s">
        <v>52</v>
      </c>
      <c r="V2561" s="3" t="s">
        <v>57</v>
      </c>
      <c r="W2561" s="2">
        <v>18</v>
      </c>
      <c r="X2561" s="2" t="str">
        <f>IF(DatosLimpios[[#This Row],[Incident Resolution Time (in Hours)]]&gt;50,"Tardia",IF(DatosLimpios[[#This Row],[Incident Resolution Time (in Hours)]]&gt;20,"Media","Rapida" ))</f>
        <v>Rapida</v>
      </c>
    </row>
    <row r="2562" spans="1:24" x14ac:dyDescent="0.25">
      <c r="A2562" s="2">
        <v>2578</v>
      </c>
      <c r="B2562" s="3" t="s">
        <v>71</v>
      </c>
      <c r="C25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62" s="1" t="str">
        <f>IFERROR(VLOOKUP(DatosLimpios[[#This Row],[Paises]], TablaRegiones[],2,FALSE), "Otra")</f>
        <v>Asia</v>
      </c>
      <c r="E2562" s="2">
        <v>2022</v>
      </c>
      <c r="F2562" s="3" t="s">
        <v>63</v>
      </c>
      <c r="G2562" s="2">
        <f xml:space="preserve"> 2025 -DatosLimpios[[#This Row],[Year]]</f>
        <v>3</v>
      </c>
      <c r="H2562" s="1" t="str">
        <f>IF(TRIM(DatosLimpios[[#This Row],[Attack Type]])="","Unknown",PROPER(TRIM(LOWER(DatosLimpios[[#This Row],[Attack Type]]))))</f>
        <v>Malware</v>
      </c>
      <c r="I2562" s="3" t="s">
        <v>23</v>
      </c>
      <c r="J256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62" s="11">
        <v>192</v>
      </c>
      <c r="L2562" s="11">
        <f>IF(DatosLimpios[[#This Row],[Financial Loss (in Million $) ]]="",0,ABS(DatosLimpios[[#This Row],[Financial Loss (in Million $) ]]))*1000</f>
        <v>192000</v>
      </c>
      <c r="M2562" s="11" t="str">
        <f>IF(DatosLimpios[[#This Row],[Perdida economica UNK]]&gt;4000000,"Alta", IF(DatosLimpios[[#This Row],[Perdida economica UNK]]&gt;100000,"Media", "Baja"))</f>
        <v>Media</v>
      </c>
      <c r="N2562" s="18" t="s">
        <v>2610</v>
      </c>
      <c r="O2562" s="3" t="s">
        <v>29</v>
      </c>
      <c r="P2562" s="2">
        <f>IF(DatosLimpios[[#This Row],[Number of Affected Users]]="six hundred",600,VALUE(DatosLimpios[[#This Row],[Number of Affected Users]]))</f>
        <v>2653</v>
      </c>
      <c r="Q2562" s="2">
        <f>IF(DatosLimpios[[#This Row],[Number of Affected Users]]="six hundred",600,VALUE(DatosLimpios[[#This Row],[Number of Affected Users]]))</f>
        <v>2653</v>
      </c>
      <c r="R2562" s="11">
        <f>DatosLimpios[[#This Row],[Perdida economica UNK]] /DatosLimpios[[#This Row],[Nº de Usuarios Afectados]]</f>
        <v>72.370900866943089</v>
      </c>
      <c r="S2562" s="11" t="str">
        <f>IF(DatosLimpios[[#This Row],[Perdida $ por Usuario]]&gt;100, "Grave",IF(DatosLimpios[[#This Row],[Perdida $ por Usuario]]&gt;40, "Moderada","Leve"))</f>
        <v>Moderada</v>
      </c>
      <c r="T2562" s="1" t="str">
        <f t="shared" si="40"/>
        <v>Nation-state</v>
      </c>
      <c r="U2562" s="3" t="s">
        <v>15</v>
      </c>
      <c r="V2562" s="3" t="s">
        <v>31</v>
      </c>
      <c r="W2562" s="2">
        <v>56</v>
      </c>
      <c r="X2562" s="2" t="str">
        <f>IF(DatosLimpios[[#This Row],[Incident Resolution Time (in Hours)]]&gt;50,"Tardia",IF(DatosLimpios[[#This Row],[Incident Resolution Time (in Hours)]]&gt;20,"Media","Rapida" ))</f>
        <v>Tardia</v>
      </c>
    </row>
    <row r="2563" spans="1:24" x14ac:dyDescent="0.25">
      <c r="A2563" s="2">
        <v>2579</v>
      </c>
      <c r="B2563" s="3" t="s">
        <v>26</v>
      </c>
      <c r="C25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63" s="1" t="str">
        <f>IFERROR(VLOOKUP(DatosLimpios[[#This Row],[Paises]], TablaRegiones[],2,FALSE), "Otra")</f>
        <v>Europa</v>
      </c>
      <c r="E2563" s="2">
        <v>2024</v>
      </c>
      <c r="F2563" s="3" t="s">
        <v>17</v>
      </c>
      <c r="G2563" s="2">
        <f xml:space="preserve"> 2025 -DatosLimpios[[#This Row],[Year]]</f>
        <v>1</v>
      </c>
      <c r="H2563" s="1" t="str">
        <f>IF(TRIM(DatosLimpios[[#This Row],[Attack Type]])="","Unknown",PROPER(TRIM(LOWER(DatosLimpios[[#This Row],[Attack Type]]))))</f>
        <v>Ransomware</v>
      </c>
      <c r="I2563" s="3" t="s">
        <v>47</v>
      </c>
      <c r="J256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63" s="11">
        <v>9037</v>
      </c>
      <c r="L2563" s="11">
        <f>IF(DatosLimpios[[#This Row],[Financial Loss (in Million $) ]]="",0,ABS(DatosLimpios[[#This Row],[Financial Loss (in Million $) ]]))*1000</f>
        <v>9037000</v>
      </c>
      <c r="M2563" s="11" t="str">
        <f>IF(DatosLimpios[[#This Row],[Perdida economica UNK]]&gt;4000000,"Alta", IF(DatosLimpios[[#This Row],[Perdida economica UNK]]&gt;100000,"Media", "Baja"))</f>
        <v>Alta</v>
      </c>
      <c r="N2563" s="18" t="s">
        <v>2611</v>
      </c>
      <c r="O2563" s="3" t="s">
        <v>14</v>
      </c>
      <c r="P2563" s="2">
        <f>IF(DatosLimpios[[#This Row],[Number of Affected Users]]="six hundred",600,VALUE(DatosLimpios[[#This Row],[Number of Affected Users]]))</f>
        <v>540353</v>
      </c>
      <c r="Q2563" s="2">
        <f>IF(DatosLimpios[[#This Row],[Number of Affected Users]]="six hundred",600,VALUE(DatosLimpios[[#This Row],[Number of Affected Users]]))</f>
        <v>540353</v>
      </c>
      <c r="R2563" s="11">
        <f>DatosLimpios[[#This Row],[Perdida economica UNK]] /DatosLimpios[[#This Row],[Nº de Usuarios Afectados]]</f>
        <v>16.724252479397727</v>
      </c>
      <c r="S2563" s="11" t="str">
        <f>IF(DatosLimpios[[#This Row],[Perdida $ por Usuario]]&gt;100, "Grave",IF(DatosLimpios[[#This Row],[Perdida $ por Usuario]]&gt;40, "Moderada","Leve"))</f>
        <v>Leve</v>
      </c>
      <c r="T2563" s="1" t="str">
        <f t="shared" si="40"/>
        <v>Hacker Group</v>
      </c>
      <c r="U2563" s="3" t="s">
        <v>15</v>
      </c>
      <c r="V2563" s="3" t="s">
        <v>37</v>
      </c>
      <c r="W2563" s="2">
        <v>68</v>
      </c>
      <c r="X2563" s="2" t="str">
        <f>IF(DatosLimpios[[#This Row],[Incident Resolution Time (in Hours)]]&gt;50,"Tardia",IF(DatosLimpios[[#This Row],[Incident Resolution Time (in Hours)]]&gt;20,"Media","Rapida" ))</f>
        <v>Tardia</v>
      </c>
    </row>
    <row r="2564" spans="1:24" x14ac:dyDescent="0.25">
      <c r="A2564" s="2">
        <v>2580</v>
      </c>
      <c r="B2564" s="3" t="s">
        <v>32</v>
      </c>
      <c r="C25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64" s="1" t="str">
        <f>IFERROR(VLOOKUP(DatosLimpios[[#This Row],[Paises]], TablaRegiones[],2,FALSE), "Otra")</f>
        <v>Europa</v>
      </c>
      <c r="E2564" s="2">
        <v>2015</v>
      </c>
      <c r="F2564" s="3" t="s">
        <v>50</v>
      </c>
      <c r="G2564" s="2">
        <f xml:space="preserve"> 2025 -DatosLimpios[[#This Row],[Year]]</f>
        <v>10</v>
      </c>
      <c r="H2564" s="1" t="str">
        <f>IF(TRIM(DatosLimpios[[#This Row],[Attack Type]])="","Unknown",PROPER(TRIM(LOWER(DatosLimpios[[#This Row],[Attack Type]]))))</f>
        <v>Phishing</v>
      </c>
      <c r="I2564" s="3" t="s">
        <v>18</v>
      </c>
      <c r="J256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64" s="11">
        <v>8477</v>
      </c>
      <c r="L2564" s="11">
        <f>IF(DatosLimpios[[#This Row],[Financial Loss (in Million $) ]]="",0,ABS(DatosLimpios[[#This Row],[Financial Loss (in Million $) ]]))*1000</f>
        <v>8477000</v>
      </c>
      <c r="M2564" s="11" t="str">
        <f>IF(DatosLimpios[[#This Row],[Perdida economica UNK]]&gt;4000000,"Alta", IF(DatosLimpios[[#This Row],[Perdida economica UNK]]&gt;100000,"Media", "Baja"))</f>
        <v>Alta</v>
      </c>
      <c r="N2564" s="18" t="s">
        <v>2612</v>
      </c>
      <c r="O2564" s="3" t="s">
        <v>29</v>
      </c>
      <c r="P2564" s="2">
        <f>IF(DatosLimpios[[#This Row],[Number of Affected Users]]="six hundred",600,VALUE(DatosLimpios[[#This Row],[Number of Affected Users]]))</f>
        <v>779922</v>
      </c>
      <c r="Q2564" s="2">
        <f>IF(DatosLimpios[[#This Row],[Number of Affected Users]]="six hundred",600,VALUE(DatosLimpios[[#This Row],[Number of Affected Users]]))</f>
        <v>779922</v>
      </c>
      <c r="R2564" s="11">
        <f>DatosLimpios[[#This Row],[Perdida economica UNK]] /DatosLimpios[[#This Row],[Nº de Usuarios Afectados]]</f>
        <v>10.86903562151087</v>
      </c>
      <c r="S2564" s="11" t="str">
        <f>IF(DatosLimpios[[#This Row],[Perdida $ por Usuario]]&gt;100, "Grave",IF(DatosLimpios[[#This Row],[Perdida $ por Usuario]]&gt;40, "Moderada","Leve"))</f>
        <v>Leve</v>
      </c>
      <c r="T2564" s="1" t="str">
        <f t="shared" si="40"/>
        <v>Nation-state</v>
      </c>
      <c r="U2564" s="3" t="s">
        <v>52</v>
      </c>
      <c r="V2564" s="3" t="s">
        <v>37</v>
      </c>
      <c r="W2564" s="2">
        <v>50</v>
      </c>
      <c r="X2564" s="2" t="str">
        <f>IF(DatosLimpios[[#This Row],[Incident Resolution Time (in Hours)]]&gt;50,"Tardia",IF(DatosLimpios[[#This Row],[Incident Resolution Time (in Hours)]]&gt;20,"Media","Rapida" ))</f>
        <v>Media</v>
      </c>
    </row>
    <row r="2565" spans="1:24" x14ac:dyDescent="0.25">
      <c r="A2565" s="2">
        <v>2581</v>
      </c>
      <c r="B2565" s="3" t="s">
        <v>32</v>
      </c>
      <c r="C25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65" s="1" t="str">
        <f>IFERROR(VLOOKUP(DatosLimpios[[#This Row],[Paises]], TablaRegiones[],2,FALSE), "Otra")</f>
        <v>Europa</v>
      </c>
      <c r="E2565" s="2">
        <v>2016</v>
      </c>
      <c r="F2565" s="3" t="s">
        <v>17</v>
      </c>
      <c r="G2565" s="2">
        <f xml:space="preserve"> 2025 -DatosLimpios[[#This Row],[Year]]</f>
        <v>9</v>
      </c>
      <c r="H2565" s="1" t="str">
        <f>IF(TRIM(DatosLimpios[[#This Row],[Attack Type]])="","Unknown",PROPER(TRIM(LOWER(DatosLimpios[[#This Row],[Attack Type]]))))</f>
        <v>Ransomware</v>
      </c>
      <c r="I2565" s="3" t="s">
        <v>12</v>
      </c>
      <c r="J256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65" s="11">
        <v>244</v>
      </c>
      <c r="L2565" s="11">
        <f>IF(DatosLimpios[[#This Row],[Financial Loss (in Million $) ]]="",0,ABS(DatosLimpios[[#This Row],[Financial Loss (in Million $) ]]))*1000</f>
        <v>244000</v>
      </c>
      <c r="M2565" s="11" t="str">
        <f>IF(DatosLimpios[[#This Row],[Perdida economica UNK]]&gt;4000000,"Alta", IF(DatosLimpios[[#This Row],[Perdida economica UNK]]&gt;100000,"Media", "Baja"))</f>
        <v>Media</v>
      </c>
      <c r="N2565" s="18" t="s">
        <v>2613</v>
      </c>
      <c r="O2565" s="3" t="s">
        <v>14</v>
      </c>
      <c r="P2565" s="2">
        <f>IF(DatosLimpios[[#This Row],[Number of Affected Users]]="six hundred",600,VALUE(DatosLimpios[[#This Row],[Number of Affected Users]]))</f>
        <v>908906</v>
      </c>
      <c r="Q2565" s="2">
        <f>IF(DatosLimpios[[#This Row],[Number of Affected Users]]="six hundred",600,VALUE(DatosLimpios[[#This Row],[Number of Affected Users]]))</f>
        <v>908906</v>
      </c>
      <c r="R2565" s="11">
        <f>DatosLimpios[[#This Row],[Perdida economica UNK]] /DatosLimpios[[#This Row],[Nº de Usuarios Afectados]]</f>
        <v>0.26845460366638574</v>
      </c>
      <c r="S2565" s="11" t="str">
        <f>IF(DatosLimpios[[#This Row],[Perdida $ por Usuario]]&gt;100, "Grave",IF(DatosLimpios[[#This Row],[Perdida $ por Usuario]]&gt;40, "Moderada","Leve"))</f>
        <v>Leve</v>
      </c>
      <c r="T2565" s="1" t="str">
        <f t="shared" si="40"/>
        <v>Hacker Group</v>
      </c>
      <c r="U2565" s="3" t="s">
        <v>25</v>
      </c>
      <c r="V2565" s="3" t="s">
        <v>31</v>
      </c>
      <c r="W2565" s="2">
        <v>46</v>
      </c>
      <c r="X2565" s="2" t="str">
        <f>IF(DatosLimpios[[#This Row],[Incident Resolution Time (in Hours)]]&gt;50,"Tardia",IF(DatosLimpios[[#This Row],[Incident Resolution Time (in Hours)]]&gt;20,"Media","Rapida" ))</f>
        <v>Media</v>
      </c>
    </row>
    <row r="2566" spans="1:24" x14ac:dyDescent="0.25">
      <c r="A2566" s="2">
        <v>2582</v>
      </c>
      <c r="B2566" s="3" t="s">
        <v>60</v>
      </c>
      <c r="C25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66" s="1" t="str">
        <f>IFERROR(VLOOKUP(DatosLimpios[[#This Row],[Paises]], TablaRegiones[],2,FALSE), "Otra")</f>
        <v>Asia</v>
      </c>
      <c r="E2566" s="2">
        <v>2021</v>
      </c>
      <c r="F2566" s="3" t="s">
        <v>22</v>
      </c>
      <c r="G2566" s="2">
        <f xml:space="preserve"> 2025 -DatosLimpios[[#This Row],[Year]]</f>
        <v>4</v>
      </c>
      <c r="H2566" s="1" t="str">
        <f>IF(TRIM(DatosLimpios[[#This Row],[Attack Type]])="","Unknown",PROPER(TRIM(LOWER(DatosLimpios[[#This Row],[Attack Type]]))))</f>
        <v>Man-In-The-Middle</v>
      </c>
      <c r="I2566" s="3" t="s">
        <v>47</v>
      </c>
      <c r="J256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66" s="11">
        <v>2834</v>
      </c>
      <c r="L2566" s="11">
        <f>IF(DatosLimpios[[#This Row],[Financial Loss (in Million $) ]]="",0,ABS(DatosLimpios[[#This Row],[Financial Loss (in Million $) ]]))*1000</f>
        <v>2834000</v>
      </c>
      <c r="M2566" s="11" t="str">
        <f>IF(DatosLimpios[[#This Row],[Perdida economica UNK]]&gt;4000000,"Alta", IF(DatosLimpios[[#This Row],[Perdida economica UNK]]&gt;100000,"Media", "Baja"))</f>
        <v>Media</v>
      </c>
      <c r="N2566" s="18" t="s">
        <v>2614</v>
      </c>
      <c r="O2566" s="3" t="s">
        <v>29</v>
      </c>
      <c r="P2566" s="2">
        <f>IF(DatosLimpios[[#This Row],[Number of Affected Users]]="six hundred",600,VALUE(DatosLimpios[[#This Row],[Number of Affected Users]]))</f>
        <v>446741</v>
      </c>
      <c r="Q2566" s="2">
        <f>IF(DatosLimpios[[#This Row],[Number of Affected Users]]="six hundred",600,VALUE(DatosLimpios[[#This Row],[Number of Affected Users]]))</f>
        <v>446741</v>
      </c>
      <c r="R2566" s="11">
        <f>DatosLimpios[[#This Row],[Perdida economica UNK]] /DatosLimpios[[#This Row],[Nº de Usuarios Afectados]]</f>
        <v>6.3437204107077703</v>
      </c>
      <c r="S2566" s="11" t="str">
        <f>IF(DatosLimpios[[#This Row],[Perdida $ por Usuario]]&gt;100, "Grave",IF(DatosLimpios[[#This Row],[Perdida $ por Usuario]]&gt;40, "Moderada","Leve"))</f>
        <v>Leve</v>
      </c>
      <c r="T2566" s="1" t="str">
        <f t="shared" si="40"/>
        <v>Nation-state</v>
      </c>
      <c r="U2566" s="3" t="s">
        <v>25</v>
      </c>
      <c r="V2566" s="3" t="s">
        <v>49</v>
      </c>
      <c r="W2566" s="2">
        <v>20</v>
      </c>
      <c r="X2566" s="2" t="str">
        <f>IF(DatosLimpios[[#This Row],[Incident Resolution Time (in Hours)]]&gt;50,"Tardia",IF(DatosLimpios[[#This Row],[Incident Resolution Time (in Hours)]]&gt;20,"Media","Rapida" ))</f>
        <v>Rapida</v>
      </c>
    </row>
    <row r="2567" spans="1:24" x14ac:dyDescent="0.25">
      <c r="A2567" s="2">
        <v>2583</v>
      </c>
      <c r="B2567" s="3" t="s">
        <v>45</v>
      </c>
      <c r="C25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567" s="1" t="str">
        <f>IFERROR(VLOOKUP(DatosLimpios[[#This Row],[Paises]], TablaRegiones[],2,FALSE), "Otra")</f>
        <v>Asia</v>
      </c>
      <c r="E2567" s="2">
        <v>2023</v>
      </c>
      <c r="F2567" s="3" t="s">
        <v>50</v>
      </c>
      <c r="G2567" s="2">
        <f xml:space="preserve"> 2025 -DatosLimpios[[#This Row],[Year]]</f>
        <v>2</v>
      </c>
      <c r="H2567" s="1" t="str">
        <f>IF(TRIM(DatosLimpios[[#This Row],[Attack Type]])="","Unknown",PROPER(TRIM(LOWER(DatosLimpios[[#This Row],[Attack Type]]))))</f>
        <v>Phishing</v>
      </c>
      <c r="I2567" s="3" t="s">
        <v>12</v>
      </c>
      <c r="J256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67" s="11">
        <v>995</v>
      </c>
      <c r="L2567" s="11">
        <f>IF(DatosLimpios[[#This Row],[Financial Loss (in Million $) ]]="",0,ABS(DatosLimpios[[#This Row],[Financial Loss (in Million $) ]]))*1000</f>
        <v>995000</v>
      </c>
      <c r="M2567" s="11" t="str">
        <f>IF(DatosLimpios[[#This Row],[Perdida economica UNK]]&gt;4000000,"Alta", IF(DatosLimpios[[#This Row],[Perdida economica UNK]]&gt;100000,"Media", "Baja"))</f>
        <v>Media</v>
      </c>
      <c r="N2567" s="18" t="s">
        <v>2615</v>
      </c>
      <c r="O2567" s="3" t="s">
        <v>33</v>
      </c>
      <c r="P2567" s="2">
        <f>IF(DatosLimpios[[#This Row],[Number of Affected Users]]="six hundred",600,VALUE(DatosLimpios[[#This Row],[Number of Affected Users]]))</f>
        <v>317488</v>
      </c>
      <c r="Q2567" s="2">
        <f>IF(DatosLimpios[[#This Row],[Number of Affected Users]]="six hundred",600,VALUE(DatosLimpios[[#This Row],[Number of Affected Users]]))</f>
        <v>317488</v>
      </c>
      <c r="R2567" s="11">
        <f>DatosLimpios[[#This Row],[Perdida economica UNK]] /DatosLimpios[[#This Row],[Nº de Usuarios Afectados]]</f>
        <v>3.1339767172302575</v>
      </c>
      <c r="S2567" s="11" t="str">
        <f>IF(DatosLimpios[[#This Row],[Perdida $ por Usuario]]&gt;100, "Grave",IF(DatosLimpios[[#This Row],[Perdida $ por Usuario]]&gt;40, "Moderada","Leve"))</f>
        <v>Leve</v>
      </c>
      <c r="T2567" s="1" t="str">
        <f t="shared" si="40"/>
        <v>Insider</v>
      </c>
      <c r="U2567" s="3" t="s">
        <v>34</v>
      </c>
      <c r="V2567" s="3" t="s">
        <v>16</v>
      </c>
      <c r="W2567" s="2">
        <v>46</v>
      </c>
      <c r="X2567" s="2" t="str">
        <f>IF(DatosLimpios[[#This Row],[Incident Resolution Time (in Hours)]]&gt;50,"Tardia",IF(DatosLimpios[[#This Row],[Incident Resolution Time (in Hours)]]&gt;20,"Media","Rapida" ))</f>
        <v>Media</v>
      </c>
    </row>
    <row r="2568" spans="1:24" x14ac:dyDescent="0.25">
      <c r="A2568" s="2">
        <v>2584</v>
      </c>
      <c r="B2568" s="3" t="s">
        <v>66</v>
      </c>
      <c r="C25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68" s="1" t="str">
        <f>IFERROR(VLOOKUP(DatosLimpios[[#This Row],[Paises]], TablaRegiones[],2,FALSE), "Otra")</f>
        <v>América</v>
      </c>
      <c r="E2568" s="2">
        <v>2024</v>
      </c>
      <c r="F2568" s="3" t="s">
        <v>50</v>
      </c>
      <c r="G2568" s="2">
        <f xml:space="preserve"> 2025 -DatosLimpios[[#This Row],[Year]]</f>
        <v>1</v>
      </c>
      <c r="H2568" s="1" t="str">
        <f>IF(TRIM(DatosLimpios[[#This Row],[Attack Type]])="","Unknown",PROPER(TRIM(LOWER(DatosLimpios[[#This Row],[Attack Type]]))))</f>
        <v>Phishing</v>
      </c>
      <c r="I2568" s="3" t="s">
        <v>23</v>
      </c>
      <c r="J256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68" s="11">
        <v>7233</v>
      </c>
      <c r="L2568" s="11">
        <f>IF(DatosLimpios[[#This Row],[Financial Loss (in Million $) ]]="",0,ABS(DatosLimpios[[#This Row],[Financial Loss (in Million $) ]]))*1000</f>
        <v>7233000</v>
      </c>
      <c r="M2568" s="11" t="str">
        <f>IF(DatosLimpios[[#This Row],[Perdida economica UNK]]&gt;4000000,"Alta", IF(DatosLimpios[[#This Row],[Perdida economica UNK]]&gt;100000,"Media", "Baja"))</f>
        <v>Alta</v>
      </c>
      <c r="N2568" s="18" t="s">
        <v>2616</v>
      </c>
      <c r="O2568" s="3" t="s">
        <v>36</v>
      </c>
      <c r="P2568" s="2">
        <f>IF(DatosLimpios[[#This Row],[Number of Affected Users]]="six hundred",600,VALUE(DatosLimpios[[#This Row],[Number of Affected Users]]))</f>
        <v>182613</v>
      </c>
      <c r="Q2568" s="2">
        <f>IF(DatosLimpios[[#This Row],[Number of Affected Users]]="six hundred",600,VALUE(DatosLimpios[[#This Row],[Number of Affected Users]]))</f>
        <v>182613</v>
      </c>
      <c r="R2568" s="11">
        <f>DatosLimpios[[#This Row],[Perdida economica UNK]] /DatosLimpios[[#This Row],[Nº de Usuarios Afectados]]</f>
        <v>39.608352088843617</v>
      </c>
      <c r="S2568" s="11" t="str">
        <f>IF(DatosLimpios[[#This Row],[Perdida $ por Usuario]]&gt;100, "Grave",IF(DatosLimpios[[#This Row],[Perdida $ por Usuario]]&gt;40, "Moderada","Leve"))</f>
        <v>Leve</v>
      </c>
      <c r="T2568" s="1" t="str">
        <f t="shared" si="40"/>
        <v>Unknown</v>
      </c>
      <c r="U2568" s="3" t="s">
        <v>15</v>
      </c>
      <c r="V2568" s="3" t="s">
        <v>31</v>
      </c>
      <c r="W2568" s="2">
        <v>26</v>
      </c>
      <c r="X2568" s="2" t="str">
        <f>IF(DatosLimpios[[#This Row],[Incident Resolution Time (in Hours)]]&gt;50,"Tardia",IF(DatosLimpios[[#This Row],[Incident Resolution Time (in Hours)]]&gt;20,"Media","Rapida" ))</f>
        <v>Media</v>
      </c>
    </row>
    <row r="2569" spans="1:24" x14ac:dyDescent="0.25">
      <c r="A2569" s="2">
        <v>2585</v>
      </c>
      <c r="B2569" s="3" t="s">
        <v>26</v>
      </c>
      <c r="C25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69" s="1" t="str">
        <f>IFERROR(VLOOKUP(DatosLimpios[[#This Row],[Paises]], TablaRegiones[],2,FALSE), "Otra")</f>
        <v>Europa</v>
      </c>
      <c r="E2569" s="2">
        <v>2018</v>
      </c>
      <c r="F2569" s="3" t="s">
        <v>17</v>
      </c>
      <c r="G2569" s="2">
        <f xml:space="preserve"> 2025 -DatosLimpios[[#This Row],[Year]]</f>
        <v>7</v>
      </c>
      <c r="H2569" s="1" t="str">
        <f>IF(TRIM(DatosLimpios[[#This Row],[Attack Type]])="","Unknown",PROPER(TRIM(LOWER(DatosLimpios[[#This Row],[Attack Type]]))))</f>
        <v>Ransomware</v>
      </c>
      <c r="I2569" s="3" t="s">
        <v>23</v>
      </c>
      <c r="J256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569" s="11">
        <v>6142</v>
      </c>
      <c r="L2569" s="11">
        <f>IF(DatosLimpios[[#This Row],[Financial Loss (in Million $) ]]="",0,ABS(DatosLimpios[[#This Row],[Financial Loss (in Million $) ]]))*1000</f>
        <v>6142000</v>
      </c>
      <c r="M2569" s="11" t="str">
        <f>IF(DatosLimpios[[#This Row],[Perdida economica UNK]]&gt;4000000,"Alta", IF(DatosLimpios[[#This Row],[Perdida economica UNK]]&gt;100000,"Media", "Baja"))</f>
        <v>Alta</v>
      </c>
      <c r="N2569" s="18" t="s">
        <v>2617</v>
      </c>
      <c r="O2569" s="3" t="s">
        <v>14</v>
      </c>
      <c r="P2569" s="2">
        <f>IF(DatosLimpios[[#This Row],[Number of Affected Users]]="six hundred",600,VALUE(DatosLimpios[[#This Row],[Number of Affected Users]]))</f>
        <v>211305</v>
      </c>
      <c r="Q2569" s="2">
        <f>IF(DatosLimpios[[#This Row],[Number of Affected Users]]="six hundred",600,VALUE(DatosLimpios[[#This Row],[Number of Affected Users]]))</f>
        <v>211305</v>
      </c>
      <c r="R2569" s="11">
        <f>DatosLimpios[[#This Row],[Perdida economica UNK]] /DatosLimpios[[#This Row],[Nº de Usuarios Afectados]]</f>
        <v>29.066988476373016</v>
      </c>
      <c r="S2569" s="11" t="str">
        <f>IF(DatosLimpios[[#This Row],[Perdida $ por Usuario]]&gt;100, "Grave",IF(DatosLimpios[[#This Row],[Perdida $ por Usuario]]&gt;40, "Moderada","Leve"))</f>
        <v>Leve</v>
      </c>
      <c r="T2569" s="1" t="str">
        <f t="shared" si="40"/>
        <v>Hacker Group</v>
      </c>
      <c r="U2569" s="3" t="s">
        <v>52</v>
      </c>
      <c r="V2569" s="3" t="s">
        <v>57</v>
      </c>
      <c r="W2569" s="2">
        <v>27</v>
      </c>
      <c r="X2569" s="2" t="str">
        <f>IF(DatosLimpios[[#This Row],[Incident Resolution Time (in Hours)]]&gt;50,"Tardia",IF(DatosLimpios[[#This Row],[Incident Resolution Time (in Hours)]]&gt;20,"Media","Rapida" ))</f>
        <v>Media</v>
      </c>
    </row>
    <row r="2570" spans="1:24" x14ac:dyDescent="0.25">
      <c r="A2570" s="2">
        <v>2586</v>
      </c>
      <c r="B2570" s="3" t="s">
        <v>26</v>
      </c>
      <c r="C25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70" s="1" t="str">
        <f>IFERROR(VLOOKUP(DatosLimpios[[#This Row],[Paises]], TablaRegiones[],2,FALSE), "Otra")</f>
        <v>Europa</v>
      </c>
      <c r="E2570" s="2">
        <v>2024</v>
      </c>
      <c r="F2570" s="3" t="s">
        <v>39</v>
      </c>
      <c r="G2570" s="2">
        <f xml:space="preserve"> 2025 -DatosLimpios[[#This Row],[Year]]</f>
        <v>1</v>
      </c>
      <c r="H2570" s="1" t="str">
        <f>IF(TRIM(DatosLimpios[[#This Row],[Attack Type]])="","Unknown",PROPER(TRIM(LOWER(DatosLimpios[[#This Row],[Attack Type]]))))</f>
        <v>Ddos</v>
      </c>
      <c r="I2570" s="3" t="s">
        <v>69</v>
      </c>
      <c r="J257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70" s="11">
        <v>6883</v>
      </c>
      <c r="L2570" s="11">
        <f>IF(DatosLimpios[[#This Row],[Financial Loss (in Million $) ]]="",0,ABS(DatosLimpios[[#This Row],[Financial Loss (in Million $) ]]))*1000</f>
        <v>6883000</v>
      </c>
      <c r="M2570" s="11" t="str">
        <f>IF(DatosLimpios[[#This Row],[Perdida economica UNK]]&gt;4000000,"Alta", IF(DatosLimpios[[#This Row],[Perdida economica UNK]]&gt;100000,"Media", "Baja"))</f>
        <v>Alta</v>
      </c>
      <c r="N2570" s="18" t="s">
        <v>2618</v>
      </c>
      <c r="O2570" s="3" t="s">
        <v>14</v>
      </c>
      <c r="P2570" s="2">
        <f>IF(DatosLimpios[[#This Row],[Number of Affected Users]]="six hundred",600,VALUE(DatosLimpios[[#This Row],[Number of Affected Users]]))</f>
        <v>60379</v>
      </c>
      <c r="Q2570" s="2">
        <f>IF(DatosLimpios[[#This Row],[Number of Affected Users]]="six hundred",600,VALUE(DatosLimpios[[#This Row],[Number of Affected Users]]))</f>
        <v>60379</v>
      </c>
      <c r="R2570" s="11">
        <f>DatosLimpios[[#This Row],[Perdida economica UNK]] /DatosLimpios[[#This Row],[Nº de Usuarios Afectados]]</f>
        <v>113.99658821775783</v>
      </c>
      <c r="S2570" s="11" t="str">
        <f>IF(DatosLimpios[[#This Row],[Perdida $ por Usuario]]&gt;100, "Grave",IF(DatosLimpios[[#This Row],[Perdida $ por Usuario]]&gt;40, "Moderada","Leve"))</f>
        <v>Grave</v>
      </c>
      <c r="T2570" s="1" t="str">
        <f t="shared" si="40"/>
        <v>Hacker Group</v>
      </c>
      <c r="U2570" s="3" t="s">
        <v>15</v>
      </c>
      <c r="V2570" s="3" t="s">
        <v>49</v>
      </c>
      <c r="W2570" s="2">
        <v>32</v>
      </c>
      <c r="X2570" s="2" t="str">
        <f>IF(DatosLimpios[[#This Row],[Incident Resolution Time (in Hours)]]&gt;50,"Tardia",IF(DatosLimpios[[#This Row],[Incident Resolution Time (in Hours)]]&gt;20,"Media","Rapida" ))</f>
        <v>Media</v>
      </c>
    </row>
    <row r="2571" spans="1:24" x14ac:dyDescent="0.25">
      <c r="A2571" s="2">
        <v>2587</v>
      </c>
      <c r="B2571" s="3" t="s">
        <v>60</v>
      </c>
      <c r="C25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71" s="1" t="str">
        <f>IFERROR(VLOOKUP(DatosLimpios[[#This Row],[Paises]], TablaRegiones[],2,FALSE), "Otra")</f>
        <v>Asia</v>
      </c>
      <c r="E2571" s="2">
        <v>2020</v>
      </c>
      <c r="F2571" s="3" t="s">
        <v>17</v>
      </c>
      <c r="G2571" s="2">
        <f xml:space="preserve"> 2025 -DatosLimpios[[#This Row],[Year]]</f>
        <v>5</v>
      </c>
      <c r="H2571" s="1" t="str">
        <f>IF(TRIM(DatosLimpios[[#This Row],[Attack Type]])="","Unknown",PROPER(TRIM(LOWER(DatosLimpios[[#This Row],[Attack Type]]))))</f>
        <v>Ransomware</v>
      </c>
      <c r="I2571" s="3" t="s">
        <v>47</v>
      </c>
      <c r="J257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71" s="11">
        <v>1111</v>
      </c>
      <c r="L2571" s="11">
        <f>IF(DatosLimpios[[#This Row],[Financial Loss (in Million $) ]]="",0,ABS(DatosLimpios[[#This Row],[Financial Loss (in Million $) ]]))*1000</f>
        <v>1111000</v>
      </c>
      <c r="M2571" s="11" t="str">
        <f>IF(DatosLimpios[[#This Row],[Perdida economica UNK]]&gt;4000000,"Alta", IF(DatosLimpios[[#This Row],[Perdida economica UNK]]&gt;100000,"Media", "Baja"))</f>
        <v>Media</v>
      </c>
      <c r="N2571" s="18" t="s">
        <v>2619</v>
      </c>
      <c r="O2571" s="3" t="s">
        <v>36</v>
      </c>
      <c r="P2571" s="2">
        <f>IF(DatosLimpios[[#This Row],[Number of Affected Users]]="six hundred",600,VALUE(DatosLimpios[[#This Row],[Number of Affected Users]]))</f>
        <v>785179</v>
      </c>
      <c r="Q2571" s="2">
        <f>IF(DatosLimpios[[#This Row],[Number of Affected Users]]="six hundred",600,VALUE(DatosLimpios[[#This Row],[Number of Affected Users]]))</f>
        <v>785179</v>
      </c>
      <c r="R2571" s="11">
        <f>DatosLimpios[[#This Row],[Perdida economica UNK]] /DatosLimpios[[#This Row],[Nº de Usuarios Afectados]]</f>
        <v>1.4149639763671724</v>
      </c>
      <c r="S2571" s="11" t="str">
        <f>IF(DatosLimpios[[#This Row],[Perdida $ por Usuario]]&gt;100, "Grave",IF(DatosLimpios[[#This Row],[Perdida $ por Usuario]]&gt;40, "Moderada","Leve"))</f>
        <v>Leve</v>
      </c>
      <c r="T2571" s="1" t="str">
        <f t="shared" si="40"/>
        <v>Unknown</v>
      </c>
      <c r="U2571" s="3" t="s">
        <v>25</v>
      </c>
      <c r="V2571" s="3" t="s">
        <v>16</v>
      </c>
      <c r="W2571" s="2">
        <v>2</v>
      </c>
      <c r="X2571" s="2" t="str">
        <f>IF(DatosLimpios[[#This Row],[Incident Resolution Time (in Hours)]]&gt;50,"Tardia",IF(DatosLimpios[[#This Row],[Incident Resolution Time (in Hours)]]&gt;20,"Media","Rapida" ))</f>
        <v>Rapida</v>
      </c>
    </row>
    <row r="2572" spans="1:24" x14ac:dyDescent="0.25">
      <c r="A2572" s="2">
        <v>2588</v>
      </c>
      <c r="B2572" s="3" t="s">
        <v>60</v>
      </c>
      <c r="C25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72" s="1" t="str">
        <f>IFERROR(VLOOKUP(DatosLimpios[[#This Row],[Paises]], TablaRegiones[],2,FALSE), "Otra")</f>
        <v>Asia</v>
      </c>
      <c r="E2572" s="2">
        <v>2022</v>
      </c>
      <c r="F2572" s="3" t="s">
        <v>42</v>
      </c>
      <c r="G2572" s="2">
        <f xml:space="preserve"> 2025 -DatosLimpios[[#This Row],[Year]]</f>
        <v>3</v>
      </c>
      <c r="H2572" s="1" t="str">
        <f>IF(TRIM(DatosLimpios[[#This Row],[Attack Type]])="","Unknown",PROPER(TRIM(LOWER(DatosLimpios[[#This Row],[Attack Type]]))))</f>
        <v>Sql Injection</v>
      </c>
      <c r="I2572" s="3" t="s">
        <v>27</v>
      </c>
      <c r="J257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72" s="11">
        <v>199</v>
      </c>
      <c r="L2572" s="11">
        <f>IF(DatosLimpios[[#This Row],[Financial Loss (in Million $) ]]="",0,ABS(DatosLimpios[[#This Row],[Financial Loss (in Million $) ]]))*1000</f>
        <v>199000</v>
      </c>
      <c r="M2572" s="11" t="str">
        <f>IF(DatosLimpios[[#This Row],[Perdida economica UNK]]&gt;4000000,"Alta", IF(DatosLimpios[[#This Row],[Perdida economica UNK]]&gt;100000,"Media", "Baja"))</f>
        <v>Media</v>
      </c>
      <c r="N2572" s="18" t="s">
        <v>2620</v>
      </c>
      <c r="O2572" s="3" t="s">
        <v>33</v>
      </c>
      <c r="P2572" s="2">
        <f>IF(DatosLimpios[[#This Row],[Number of Affected Users]]="six hundred",600,VALUE(DatosLimpios[[#This Row],[Number of Affected Users]]))</f>
        <v>652682</v>
      </c>
      <c r="Q2572" s="2">
        <f>IF(DatosLimpios[[#This Row],[Number of Affected Users]]="six hundred",600,VALUE(DatosLimpios[[#This Row],[Number of Affected Users]]))</f>
        <v>652682</v>
      </c>
      <c r="R2572" s="11">
        <f>DatosLimpios[[#This Row],[Perdida economica UNK]] /DatosLimpios[[#This Row],[Nº de Usuarios Afectados]]</f>
        <v>0.30489579917938597</v>
      </c>
      <c r="S2572" s="11" t="str">
        <f>IF(DatosLimpios[[#This Row],[Perdida $ por Usuario]]&gt;100, "Grave",IF(DatosLimpios[[#This Row],[Perdida $ por Usuario]]&gt;40, "Moderada","Leve"))</f>
        <v>Leve</v>
      </c>
      <c r="T2572" s="1" t="str">
        <f t="shared" si="40"/>
        <v>Insider</v>
      </c>
      <c r="U2572" s="3" t="s">
        <v>34</v>
      </c>
      <c r="V2572" s="3" t="s">
        <v>57</v>
      </c>
      <c r="W2572" s="2">
        <v>46</v>
      </c>
      <c r="X2572" s="2" t="str">
        <f>IF(DatosLimpios[[#This Row],[Incident Resolution Time (in Hours)]]&gt;50,"Tardia",IF(DatosLimpios[[#This Row],[Incident Resolution Time (in Hours)]]&gt;20,"Media","Rapida" ))</f>
        <v>Media</v>
      </c>
    </row>
    <row r="2573" spans="1:24" x14ac:dyDescent="0.25">
      <c r="A2573" s="2">
        <v>2589</v>
      </c>
      <c r="B2573" s="3" t="s">
        <v>66</v>
      </c>
      <c r="C25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73" s="1" t="str">
        <f>IFERROR(VLOOKUP(DatosLimpios[[#This Row],[Paises]], TablaRegiones[],2,FALSE), "Otra")</f>
        <v>América</v>
      </c>
      <c r="E2573" s="2">
        <v>2022</v>
      </c>
      <c r="F2573" s="3" t="s">
        <v>42</v>
      </c>
      <c r="G2573" s="2">
        <f xml:space="preserve"> 2025 -DatosLimpios[[#This Row],[Year]]</f>
        <v>3</v>
      </c>
      <c r="H2573" s="1" t="str">
        <f>IF(TRIM(DatosLimpios[[#This Row],[Attack Type]])="","Unknown",PROPER(TRIM(LOWER(DatosLimpios[[#This Row],[Attack Type]]))))</f>
        <v>Sql Injection</v>
      </c>
      <c r="I2573" s="3" t="s">
        <v>46</v>
      </c>
      <c r="J257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573" s="11">
        <v>585</v>
      </c>
      <c r="L2573" s="11">
        <f>IF(DatosLimpios[[#This Row],[Financial Loss (in Million $) ]]="",0,ABS(DatosLimpios[[#This Row],[Financial Loss (in Million $) ]]))*1000</f>
        <v>585000</v>
      </c>
      <c r="M2573" s="11" t="str">
        <f>IF(DatosLimpios[[#This Row],[Perdida economica UNK]]&gt;4000000,"Alta", IF(DatosLimpios[[#This Row],[Perdida economica UNK]]&gt;100000,"Media", "Baja"))</f>
        <v>Media</v>
      </c>
      <c r="N2573" s="18" t="s">
        <v>2621</v>
      </c>
      <c r="O2573" s="3" t="s">
        <v>29</v>
      </c>
      <c r="P2573" s="2">
        <f>IF(DatosLimpios[[#This Row],[Number of Affected Users]]="six hundred",600,VALUE(DatosLimpios[[#This Row],[Number of Affected Users]]))</f>
        <v>52649</v>
      </c>
      <c r="Q2573" s="2">
        <f>IF(DatosLimpios[[#This Row],[Number of Affected Users]]="six hundred",600,VALUE(DatosLimpios[[#This Row],[Number of Affected Users]]))</f>
        <v>52649</v>
      </c>
      <c r="R2573" s="11">
        <f>DatosLimpios[[#This Row],[Perdida economica UNK]] /DatosLimpios[[#This Row],[Nº de Usuarios Afectados]]</f>
        <v>11.111322152367567</v>
      </c>
      <c r="S2573" s="11" t="str">
        <f>IF(DatosLimpios[[#This Row],[Perdida $ por Usuario]]&gt;100, "Grave",IF(DatosLimpios[[#This Row],[Perdida $ por Usuario]]&gt;40, "Moderada","Leve"))</f>
        <v>Leve</v>
      </c>
      <c r="T2573" s="1" t="str">
        <f t="shared" si="40"/>
        <v>Nation-state</v>
      </c>
      <c r="U2573" s="3" t="s">
        <v>15</v>
      </c>
      <c r="V2573" s="3" t="s">
        <v>57</v>
      </c>
      <c r="W2573" s="2">
        <v>57</v>
      </c>
      <c r="X2573" s="2" t="str">
        <f>IF(DatosLimpios[[#This Row],[Incident Resolution Time (in Hours)]]&gt;50,"Tardia",IF(DatosLimpios[[#This Row],[Incident Resolution Time (in Hours)]]&gt;20,"Media","Rapida" ))</f>
        <v>Tardia</v>
      </c>
    </row>
    <row r="2574" spans="1:24" x14ac:dyDescent="0.25">
      <c r="A2574" s="2">
        <v>2590</v>
      </c>
      <c r="B2574" s="3" t="s">
        <v>32</v>
      </c>
      <c r="C25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74" s="1" t="str">
        <f>IFERROR(VLOOKUP(DatosLimpios[[#This Row],[Paises]], TablaRegiones[],2,FALSE), "Otra")</f>
        <v>Europa</v>
      </c>
      <c r="E2574" s="2">
        <v>2024</v>
      </c>
      <c r="F2574" s="3" t="s">
        <v>22</v>
      </c>
      <c r="G2574" s="2">
        <f xml:space="preserve"> 2025 -DatosLimpios[[#This Row],[Year]]</f>
        <v>1</v>
      </c>
      <c r="H2574" s="1" t="str">
        <f>IF(TRIM(DatosLimpios[[#This Row],[Attack Type]])="","Unknown",PROPER(TRIM(LOWER(DatosLimpios[[#This Row],[Attack Type]]))))</f>
        <v>Man-In-The-Middle</v>
      </c>
      <c r="I2574" s="3" t="s">
        <v>69</v>
      </c>
      <c r="J257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74" s="11">
        <v>4575</v>
      </c>
      <c r="L2574" s="11">
        <f>IF(DatosLimpios[[#This Row],[Financial Loss (in Million $) ]]="",0,ABS(DatosLimpios[[#This Row],[Financial Loss (in Million $) ]]))*1000</f>
        <v>4575000</v>
      </c>
      <c r="M2574" s="11" t="str">
        <f>IF(DatosLimpios[[#This Row],[Perdida economica UNK]]&gt;4000000,"Alta", IF(DatosLimpios[[#This Row],[Perdida economica UNK]]&gt;100000,"Media", "Baja"))</f>
        <v>Alta</v>
      </c>
      <c r="N2574" s="18" t="s">
        <v>2622</v>
      </c>
      <c r="O2574" s="3" t="s">
        <v>33</v>
      </c>
      <c r="P2574" s="2">
        <f>IF(DatosLimpios[[#This Row],[Number of Affected Users]]="six hundred",600,VALUE(DatosLimpios[[#This Row],[Number of Affected Users]]))</f>
        <v>865871</v>
      </c>
      <c r="Q2574" s="2">
        <f>IF(DatosLimpios[[#This Row],[Number of Affected Users]]="six hundred",600,VALUE(DatosLimpios[[#This Row],[Number of Affected Users]]))</f>
        <v>865871</v>
      </c>
      <c r="R2574" s="11">
        <f>DatosLimpios[[#This Row],[Perdida economica UNK]] /DatosLimpios[[#This Row],[Nº de Usuarios Afectados]]</f>
        <v>5.2836969941249912</v>
      </c>
      <c r="S2574" s="11" t="str">
        <f>IF(DatosLimpios[[#This Row],[Perdida $ por Usuario]]&gt;100, "Grave",IF(DatosLimpios[[#This Row],[Perdida $ por Usuario]]&gt;40, "Moderada","Leve"))</f>
        <v>Leve</v>
      </c>
      <c r="T2574" s="1" t="str">
        <f t="shared" si="40"/>
        <v>Insider</v>
      </c>
      <c r="U2574" s="3" t="s">
        <v>25</v>
      </c>
      <c r="V2574" s="3" t="s">
        <v>37</v>
      </c>
      <c r="W2574" s="2">
        <v>58</v>
      </c>
      <c r="X2574" s="2" t="str">
        <f>IF(DatosLimpios[[#This Row],[Incident Resolution Time (in Hours)]]&gt;50,"Tardia",IF(DatosLimpios[[#This Row],[Incident Resolution Time (in Hours)]]&gt;20,"Media","Rapida" ))</f>
        <v>Tardia</v>
      </c>
    </row>
    <row r="2575" spans="1:24" x14ac:dyDescent="0.25">
      <c r="A2575" s="2">
        <v>2591</v>
      </c>
      <c r="B2575" s="3" t="s">
        <v>60</v>
      </c>
      <c r="C25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75" s="1" t="str">
        <f>IFERROR(VLOOKUP(DatosLimpios[[#This Row],[Paises]], TablaRegiones[],2,FALSE), "Otra")</f>
        <v>Asia</v>
      </c>
      <c r="E2575" s="2">
        <v>2022</v>
      </c>
      <c r="F2575" s="3" t="s">
        <v>39</v>
      </c>
      <c r="G2575" s="2">
        <f xml:space="preserve"> 2025 -DatosLimpios[[#This Row],[Year]]</f>
        <v>3</v>
      </c>
      <c r="H2575" s="1" t="str">
        <f>IF(TRIM(DatosLimpios[[#This Row],[Attack Type]])="","Unknown",PROPER(TRIM(LOWER(DatosLimpios[[#This Row],[Attack Type]]))))</f>
        <v>Ddos</v>
      </c>
      <c r="I2575" s="3" t="s">
        <v>18</v>
      </c>
      <c r="J257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75" s="11">
        <v>9371</v>
      </c>
      <c r="L2575" s="11">
        <f>IF(DatosLimpios[[#This Row],[Financial Loss (in Million $) ]]="",0,ABS(DatosLimpios[[#This Row],[Financial Loss (in Million $) ]]))*1000</f>
        <v>9371000</v>
      </c>
      <c r="M2575" s="11" t="str">
        <f>IF(DatosLimpios[[#This Row],[Perdida economica UNK]]&gt;4000000,"Alta", IF(DatosLimpios[[#This Row],[Perdida economica UNK]]&gt;100000,"Media", "Baja"))</f>
        <v>Alta</v>
      </c>
      <c r="N2575" s="18" t="s">
        <v>2623</v>
      </c>
      <c r="O2575" s="3" t="s">
        <v>29</v>
      </c>
      <c r="P2575" s="2">
        <f>IF(DatosLimpios[[#This Row],[Number of Affected Users]]="six hundred",600,VALUE(DatosLimpios[[#This Row],[Number of Affected Users]]))</f>
        <v>474552</v>
      </c>
      <c r="Q2575" s="2">
        <f>IF(DatosLimpios[[#This Row],[Number of Affected Users]]="six hundred",600,VALUE(DatosLimpios[[#This Row],[Number of Affected Users]]))</f>
        <v>474552</v>
      </c>
      <c r="R2575" s="11">
        <f>DatosLimpios[[#This Row],[Perdida economica UNK]] /DatosLimpios[[#This Row],[Nº de Usuarios Afectados]]</f>
        <v>19.747045634619599</v>
      </c>
      <c r="S2575" s="11" t="str">
        <f>IF(DatosLimpios[[#This Row],[Perdida $ por Usuario]]&gt;100, "Grave",IF(DatosLimpios[[#This Row],[Perdida $ por Usuario]]&gt;40, "Moderada","Leve"))</f>
        <v>Leve</v>
      </c>
      <c r="T2575" s="1" t="str">
        <f t="shared" si="40"/>
        <v>Nation-state</v>
      </c>
      <c r="U2575" s="3" t="s">
        <v>52</v>
      </c>
      <c r="V2575" s="3" t="s">
        <v>57</v>
      </c>
      <c r="W2575" s="2">
        <v>20</v>
      </c>
      <c r="X2575" s="2" t="str">
        <f>IF(DatosLimpios[[#This Row],[Incident Resolution Time (in Hours)]]&gt;50,"Tardia",IF(DatosLimpios[[#This Row],[Incident Resolution Time (in Hours)]]&gt;20,"Media","Rapida" ))</f>
        <v>Rapida</v>
      </c>
    </row>
    <row r="2576" spans="1:24" x14ac:dyDescent="0.25">
      <c r="A2576" s="2">
        <v>2592</v>
      </c>
      <c r="B2576" s="3" t="s">
        <v>41</v>
      </c>
      <c r="C25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76" s="1" t="str">
        <f>IFERROR(VLOOKUP(DatosLimpios[[#This Row],[Paises]], TablaRegiones[],2,FALSE), "Otra")</f>
        <v>Europa</v>
      </c>
      <c r="E2576" s="2">
        <v>2024</v>
      </c>
      <c r="F2576" s="3" t="s">
        <v>42</v>
      </c>
      <c r="G2576" s="2">
        <f xml:space="preserve"> 2025 -DatosLimpios[[#This Row],[Year]]</f>
        <v>1</v>
      </c>
      <c r="H2576" s="1" t="str">
        <f>IF(TRIM(DatosLimpios[[#This Row],[Attack Type]])="","Unknown",PROPER(TRIM(LOWER(DatosLimpios[[#This Row],[Attack Type]]))))</f>
        <v>Sql Injection</v>
      </c>
      <c r="I2576" s="3" t="s">
        <v>47</v>
      </c>
      <c r="J257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76" s="11">
        <v>57</v>
      </c>
      <c r="L2576" s="11">
        <f>IF(DatosLimpios[[#This Row],[Financial Loss (in Million $) ]]="",0,ABS(DatosLimpios[[#This Row],[Financial Loss (in Million $) ]]))*1000</f>
        <v>57000</v>
      </c>
      <c r="M2576" s="11" t="str">
        <f>IF(DatosLimpios[[#This Row],[Perdida economica UNK]]&gt;4000000,"Alta", IF(DatosLimpios[[#This Row],[Perdida economica UNK]]&gt;100000,"Media", "Baja"))</f>
        <v>Baja</v>
      </c>
      <c r="N2576" s="18" t="s">
        <v>2624</v>
      </c>
      <c r="O2576" s="3" t="s">
        <v>33</v>
      </c>
      <c r="P2576" s="2">
        <f>IF(DatosLimpios[[#This Row],[Number of Affected Users]]="six hundred",600,VALUE(DatosLimpios[[#This Row],[Number of Affected Users]]))</f>
        <v>400840</v>
      </c>
      <c r="Q2576" s="2">
        <f>IF(DatosLimpios[[#This Row],[Number of Affected Users]]="six hundred",600,VALUE(DatosLimpios[[#This Row],[Number of Affected Users]]))</f>
        <v>400840</v>
      </c>
      <c r="R2576" s="11">
        <f>DatosLimpios[[#This Row],[Perdida economica UNK]] /DatosLimpios[[#This Row],[Nº de Usuarios Afectados]]</f>
        <v>0.14220137710807304</v>
      </c>
      <c r="S2576" s="11" t="str">
        <f>IF(DatosLimpios[[#This Row],[Perdida $ por Usuario]]&gt;100, "Grave",IF(DatosLimpios[[#This Row],[Perdida $ por Usuario]]&gt;40, "Moderada","Leve"))</f>
        <v>Leve</v>
      </c>
      <c r="T2576" s="1" t="str">
        <f t="shared" si="40"/>
        <v>Insider</v>
      </c>
      <c r="U2576" s="3" t="s">
        <v>34</v>
      </c>
      <c r="V2576" s="3" t="s">
        <v>16</v>
      </c>
      <c r="W2576" s="2">
        <v>57</v>
      </c>
      <c r="X2576" s="2" t="str">
        <f>IF(DatosLimpios[[#This Row],[Incident Resolution Time (in Hours)]]&gt;50,"Tardia",IF(DatosLimpios[[#This Row],[Incident Resolution Time (in Hours)]]&gt;20,"Media","Rapida" ))</f>
        <v>Tardia</v>
      </c>
    </row>
    <row r="2577" spans="1:24" x14ac:dyDescent="0.25">
      <c r="A2577" s="2">
        <v>2593</v>
      </c>
      <c r="B2577" s="3" t="s">
        <v>87</v>
      </c>
      <c r="C25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77" s="1" t="str">
        <f>IFERROR(VLOOKUP(DatosLimpios[[#This Row],[Paises]], TablaRegiones[],2,FALSE), "Otra")</f>
        <v>América</v>
      </c>
      <c r="E2577" s="2">
        <v>2020</v>
      </c>
      <c r="F2577" s="3" t="s">
        <v>50</v>
      </c>
      <c r="G2577" s="2">
        <f xml:space="preserve"> 2025 -DatosLimpios[[#This Row],[Year]]</f>
        <v>5</v>
      </c>
      <c r="H2577" s="1" t="str">
        <f>IF(TRIM(DatosLimpios[[#This Row],[Attack Type]])="","Unknown",PROPER(TRIM(LOWER(DatosLimpios[[#This Row],[Attack Type]]))))</f>
        <v>Phishing</v>
      </c>
      <c r="I2577" s="3" t="s">
        <v>12</v>
      </c>
      <c r="J257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77" s="11">
        <v>6057</v>
      </c>
      <c r="L2577" s="11">
        <f>IF(DatosLimpios[[#This Row],[Financial Loss (in Million $) ]]="",0,ABS(DatosLimpios[[#This Row],[Financial Loss (in Million $) ]]))*1000</f>
        <v>6057000</v>
      </c>
      <c r="M2577" s="11" t="str">
        <f>IF(DatosLimpios[[#This Row],[Perdida economica UNK]]&gt;4000000,"Alta", IF(DatosLimpios[[#This Row],[Perdida economica UNK]]&gt;100000,"Media", "Baja"))</f>
        <v>Alta</v>
      </c>
      <c r="N2577" s="18" t="s">
        <v>2625</v>
      </c>
      <c r="O2577" s="3" t="s">
        <v>29</v>
      </c>
      <c r="P2577" s="2">
        <f>IF(DatosLimpios[[#This Row],[Number of Affected Users]]="six hundred",600,VALUE(DatosLimpios[[#This Row],[Number of Affected Users]]))</f>
        <v>275819</v>
      </c>
      <c r="Q2577" s="2">
        <f>IF(DatosLimpios[[#This Row],[Number of Affected Users]]="six hundred",600,VALUE(DatosLimpios[[#This Row],[Number of Affected Users]]))</f>
        <v>275819</v>
      </c>
      <c r="R2577" s="11">
        <f>DatosLimpios[[#This Row],[Perdida economica UNK]] /DatosLimpios[[#This Row],[Nº de Usuarios Afectados]]</f>
        <v>21.960053513354772</v>
      </c>
      <c r="S2577" s="11" t="str">
        <f>IF(DatosLimpios[[#This Row],[Perdida $ por Usuario]]&gt;100, "Grave",IF(DatosLimpios[[#This Row],[Perdida $ por Usuario]]&gt;40, "Moderada","Leve"))</f>
        <v>Leve</v>
      </c>
      <c r="T2577" s="1" t="str">
        <f t="shared" si="40"/>
        <v>Nation-state</v>
      </c>
      <c r="U2577" s="3" t="s">
        <v>34</v>
      </c>
      <c r="V2577" s="3" t="s">
        <v>49</v>
      </c>
      <c r="W2577" s="2">
        <v>69</v>
      </c>
      <c r="X2577" s="2" t="str">
        <f>IF(DatosLimpios[[#This Row],[Incident Resolution Time (in Hours)]]&gt;50,"Tardia",IF(DatosLimpios[[#This Row],[Incident Resolution Time (in Hours)]]&gt;20,"Media","Rapida" ))</f>
        <v>Tardia</v>
      </c>
    </row>
    <row r="2578" spans="1:24" x14ac:dyDescent="0.25">
      <c r="A2578" s="2">
        <v>2594</v>
      </c>
      <c r="B2578" s="3" t="s">
        <v>66</v>
      </c>
      <c r="C25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78" s="1" t="str">
        <f>IFERROR(VLOOKUP(DatosLimpios[[#This Row],[Paises]], TablaRegiones[],2,FALSE), "Otra")</f>
        <v>América</v>
      </c>
      <c r="E2578" s="2">
        <v>2021</v>
      </c>
      <c r="F2578" s="3" t="s">
        <v>39</v>
      </c>
      <c r="G2578" s="2">
        <f xml:space="preserve"> 2025 -DatosLimpios[[#This Row],[Year]]</f>
        <v>4</v>
      </c>
      <c r="H2578" s="1" t="str">
        <f>IF(TRIM(DatosLimpios[[#This Row],[Attack Type]])="","Unknown",PROPER(TRIM(LOWER(DatosLimpios[[#This Row],[Attack Type]]))))</f>
        <v>Ddos</v>
      </c>
      <c r="I2578" s="3" t="s">
        <v>18</v>
      </c>
      <c r="J257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78" s="11">
        <v>8979</v>
      </c>
      <c r="L2578" s="11">
        <f>IF(DatosLimpios[[#This Row],[Financial Loss (in Million $) ]]="",0,ABS(DatosLimpios[[#This Row],[Financial Loss (in Million $) ]]))*1000</f>
        <v>8979000</v>
      </c>
      <c r="M2578" s="11" t="str">
        <f>IF(DatosLimpios[[#This Row],[Perdida economica UNK]]&gt;4000000,"Alta", IF(DatosLimpios[[#This Row],[Perdida economica UNK]]&gt;100000,"Media", "Baja"))</f>
        <v>Alta</v>
      </c>
      <c r="N2578" s="18" t="s">
        <v>2626</v>
      </c>
      <c r="O2578" s="3" t="s">
        <v>14</v>
      </c>
      <c r="P2578" s="2">
        <f>IF(DatosLimpios[[#This Row],[Number of Affected Users]]="six hundred",600,VALUE(DatosLimpios[[#This Row],[Number of Affected Users]]))</f>
        <v>454088</v>
      </c>
      <c r="Q2578" s="2">
        <f>IF(DatosLimpios[[#This Row],[Number of Affected Users]]="six hundred",600,VALUE(DatosLimpios[[#This Row],[Number of Affected Users]]))</f>
        <v>454088</v>
      </c>
      <c r="R2578" s="11">
        <f>DatosLimpios[[#This Row],[Perdida economica UNK]] /DatosLimpios[[#This Row],[Nº de Usuarios Afectados]]</f>
        <v>19.773700251933548</v>
      </c>
      <c r="S2578" s="11" t="str">
        <f>IF(DatosLimpios[[#This Row],[Perdida $ por Usuario]]&gt;100, "Grave",IF(DatosLimpios[[#This Row],[Perdida $ por Usuario]]&gt;40, "Moderada","Leve"))</f>
        <v>Leve</v>
      </c>
      <c r="T2578" s="1" t="str">
        <f t="shared" si="40"/>
        <v>Hacker Group</v>
      </c>
      <c r="U2578" s="3" t="s">
        <v>34</v>
      </c>
      <c r="V2578" s="3" t="s">
        <v>16</v>
      </c>
      <c r="W2578" s="2">
        <v>70</v>
      </c>
      <c r="X2578" s="2" t="str">
        <f>IF(DatosLimpios[[#This Row],[Incident Resolution Time (in Hours)]]&gt;50,"Tardia",IF(DatosLimpios[[#This Row],[Incident Resolution Time (in Hours)]]&gt;20,"Media","Rapida" ))</f>
        <v>Tardia</v>
      </c>
    </row>
    <row r="2579" spans="1:24" x14ac:dyDescent="0.25">
      <c r="A2579" s="2">
        <v>2595</v>
      </c>
      <c r="B2579" s="3" t="s">
        <v>41</v>
      </c>
      <c r="C25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579" s="1" t="str">
        <f>IFERROR(VLOOKUP(DatosLimpios[[#This Row],[Paises]], TablaRegiones[],2,FALSE), "Otra")</f>
        <v>Europa</v>
      </c>
      <c r="E2579" s="2">
        <v>2018</v>
      </c>
      <c r="F2579" s="3" t="s">
        <v>50</v>
      </c>
      <c r="G2579" s="2">
        <f xml:space="preserve"> 2025 -DatosLimpios[[#This Row],[Year]]</f>
        <v>7</v>
      </c>
      <c r="H2579" s="1" t="str">
        <f>IF(TRIM(DatosLimpios[[#This Row],[Attack Type]])="","Unknown",PROPER(TRIM(LOWER(DatosLimpios[[#This Row],[Attack Type]]))))</f>
        <v>Phishing</v>
      </c>
      <c r="I2579" s="3" t="s">
        <v>69</v>
      </c>
      <c r="J257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79" s="11">
        <v>3068</v>
      </c>
      <c r="L2579" s="11">
        <f>IF(DatosLimpios[[#This Row],[Financial Loss (in Million $) ]]="",0,ABS(DatosLimpios[[#This Row],[Financial Loss (in Million $) ]]))*1000</f>
        <v>3068000</v>
      </c>
      <c r="M2579" s="11" t="str">
        <f>IF(DatosLimpios[[#This Row],[Perdida economica UNK]]&gt;4000000,"Alta", IF(DatosLimpios[[#This Row],[Perdida economica UNK]]&gt;100000,"Media", "Baja"))</f>
        <v>Media</v>
      </c>
      <c r="N2579" s="18" t="s">
        <v>2627</v>
      </c>
      <c r="O2579" s="3" t="s">
        <v>14</v>
      </c>
      <c r="P2579" s="2">
        <f>IF(DatosLimpios[[#This Row],[Number of Affected Users]]="six hundred",600,VALUE(DatosLimpios[[#This Row],[Number of Affected Users]]))</f>
        <v>338619</v>
      </c>
      <c r="Q2579" s="2">
        <f>IF(DatosLimpios[[#This Row],[Number of Affected Users]]="six hundred",600,VALUE(DatosLimpios[[#This Row],[Number of Affected Users]]))</f>
        <v>338619</v>
      </c>
      <c r="R2579" s="11">
        <f>DatosLimpios[[#This Row],[Perdida economica UNK]] /DatosLimpios[[#This Row],[Nº de Usuarios Afectados]]</f>
        <v>9.0603303417705447</v>
      </c>
      <c r="S2579" s="11" t="str">
        <f>IF(DatosLimpios[[#This Row],[Perdida $ por Usuario]]&gt;100, "Grave",IF(DatosLimpios[[#This Row],[Perdida $ por Usuario]]&gt;40, "Moderada","Leve"))</f>
        <v>Leve</v>
      </c>
      <c r="T2579" s="1" t="str">
        <f t="shared" si="40"/>
        <v>Hacker Group</v>
      </c>
      <c r="U2579" s="3" t="s">
        <v>15</v>
      </c>
      <c r="V2579" s="3" t="s">
        <v>37</v>
      </c>
      <c r="W2579" s="2">
        <v>68</v>
      </c>
      <c r="X2579" s="2" t="str">
        <f>IF(DatosLimpios[[#This Row],[Incident Resolution Time (in Hours)]]&gt;50,"Tardia",IF(DatosLimpios[[#This Row],[Incident Resolution Time (in Hours)]]&gt;20,"Media","Rapida" ))</f>
        <v>Tardia</v>
      </c>
    </row>
    <row r="2580" spans="1:24" x14ac:dyDescent="0.25">
      <c r="A2580" s="2">
        <v>2596</v>
      </c>
      <c r="B2580" s="3" t="s">
        <v>66</v>
      </c>
      <c r="C25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80" s="1" t="str">
        <f>IFERROR(VLOOKUP(DatosLimpios[[#This Row],[Paises]], TablaRegiones[],2,FALSE), "Otra")</f>
        <v>América</v>
      </c>
      <c r="E2580" s="2">
        <v>2018</v>
      </c>
      <c r="F2580" s="3" t="s">
        <v>63</v>
      </c>
      <c r="G2580" s="2">
        <f xml:space="preserve"> 2025 -DatosLimpios[[#This Row],[Year]]</f>
        <v>7</v>
      </c>
      <c r="H2580" s="1" t="str">
        <f>IF(TRIM(DatosLimpios[[#This Row],[Attack Type]])="","Unknown",PROPER(TRIM(LOWER(DatosLimpios[[#This Row],[Attack Type]]))))</f>
        <v>Malware</v>
      </c>
      <c r="I2580" s="3" t="s">
        <v>46</v>
      </c>
      <c r="J25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580" s="11">
        <v>3156</v>
      </c>
      <c r="L2580" s="11">
        <f>IF(DatosLimpios[[#This Row],[Financial Loss (in Million $) ]]="",0,ABS(DatosLimpios[[#This Row],[Financial Loss (in Million $) ]]))*1000</f>
        <v>3156000</v>
      </c>
      <c r="M2580" s="11" t="str">
        <f>IF(DatosLimpios[[#This Row],[Perdida economica UNK]]&gt;4000000,"Alta", IF(DatosLimpios[[#This Row],[Perdida economica UNK]]&gt;100000,"Media", "Baja"))</f>
        <v>Media</v>
      </c>
      <c r="N2580" s="18" t="s">
        <v>2628</v>
      </c>
      <c r="O2580" s="3" t="s">
        <v>14</v>
      </c>
      <c r="P2580" s="2">
        <f>IF(DatosLimpios[[#This Row],[Number of Affected Users]]="six hundred",600,VALUE(DatosLimpios[[#This Row],[Number of Affected Users]]))</f>
        <v>940038</v>
      </c>
      <c r="Q2580" s="2">
        <f>IF(DatosLimpios[[#This Row],[Number of Affected Users]]="six hundred",600,VALUE(DatosLimpios[[#This Row],[Number of Affected Users]]))</f>
        <v>940038</v>
      </c>
      <c r="R2580" s="11">
        <f>DatosLimpios[[#This Row],[Perdida economica UNK]] /DatosLimpios[[#This Row],[Nº de Usuarios Afectados]]</f>
        <v>3.3573110874241254</v>
      </c>
      <c r="S2580" s="11" t="str">
        <f>IF(DatosLimpios[[#This Row],[Perdida $ por Usuario]]&gt;100, "Grave",IF(DatosLimpios[[#This Row],[Perdida $ por Usuario]]&gt;40, "Moderada","Leve"))</f>
        <v>Leve</v>
      </c>
      <c r="T2580" s="1" t="str">
        <f t="shared" si="40"/>
        <v>Hacker Group</v>
      </c>
      <c r="U2580" s="3" t="s">
        <v>52</v>
      </c>
      <c r="V2580" s="3" t="s">
        <v>37</v>
      </c>
      <c r="W2580" s="2">
        <v>24</v>
      </c>
      <c r="X2580" s="2" t="str">
        <f>IF(DatosLimpios[[#This Row],[Incident Resolution Time (in Hours)]]&gt;50,"Tardia",IF(DatosLimpios[[#This Row],[Incident Resolution Time (in Hours)]]&gt;20,"Media","Rapida" ))</f>
        <v>Media</v>
      </c>
    </row>
    <row r="2581" spans="1:24" x14ac:dyDescent="0.25">
      <c r="A2581" s="2">
        <v>2597</v>
      </c>
      <c r="B2581" s="3" t="s">
        <v>87</v>
      </c>
      <c r="C25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81" s="1" t="str">
        <f>IFERROR(VLOOKUP(DatosLimpios[[#This Row],[Paises]], TablaRegiones[],2,FALSE), "Otra")</f>
        <v>América</v>
      </c>
      <c r="E2581" s="2">
        <v>2017</v>
      </c>
      <c r="F2581" s="3" t="s">
        <v>39</v>
      </c>
      <c r="G2581" s="2">
        <f xml:space="preserve"> 2025 -DatosLimpios[[#This Row],[Year]]</f>
        <v>8</v>
      </c>
      <c r="H2581" s="1" t="str">
        <f>IF(TRIM(DatosLimpios[[#This Row],[Attack Type]])="","Unknown",PROPER(TRIM(LOWER(DatosLimpios[[#This Row],[Attack Type]]))))</f>
        <v>Ddos</v>
      </c>
      <c r="I2581" s="3" t="s">
        <v>69</v>
      </c>
      <c r="J258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81" s="11">
        <v>9873</v>
      </c>
      <c r="L2581" s="11">
        <f>IF(DatosLimpios[[#This Row],[Financial Loss (in Million $) ]]="",0,ABS(DatosLimpios[[#This Row],[Financial Loss (in Million $) ]]))*1000</f>
        <v>9873000</v>
      </c>
      <c r="M2581" s="11" t="str">
        <f>IF(DatosLimpios[[#This Row],[Perdida economica UNK]]&gt;4000000,"Alta", IF(DatosLimpios[[#This Row],[Perdida economica UNK]]&gt;100000,"Media", "Baja"))</f>
        <v>Alta</v>
      </c>
      <c r="N2581" s="18" t="s">
        <v>2629</v>
      </c>
      <c r="O2581" s="3" t="s">
        <v>29</v>
      </c>
      <c r="P2581" s="2">
        <f>IF(DatosLimpios[[#This Row],[Number of Affected Users]]="six hundred",600,VALUE(DatosLimpios[[#This Row],[Number of Affected Users]]))</f>
        <v>17805</v>
      </c>
      <c r="Q2581" s="2">
        <f>IF(DatosLimpios[[#This Row],[Number of Affected Users]]="six hundred",600,VALUE(DatosLimpios[[#This Row],[Number of Affected Users]]))</f>
        <v>17805</v>
      </c>
      <c r="R2581" s="11">
        <f>DatosLimpios[[#This Row],[Perdida economica UNK]] /DatosLimpios[[#This Row],[Nº de Usuarios Afectados]]</f>
        <v>554.50716090985679</v>
      </c>
      <c r="S2581" s="11" t="str">
        <f>IF(DatosLimpios[[#This Row],[Perdida $ por Usuario]]&gt;100, "Grave",IF(DatosLimpios[[#This Row],[Perdida $ por Usuario]]&gt;40, "Moderada","Leve"))</f>
        <v>Grave</v>
      </c>
      <c r="T2581" s="1" t="str">
        <f t="shared" si="40"/>
        <v>Nation-state</v>
      </c>
      <c r="U2581" s="3" t="s">
        <v>25</v>
      </c>
      <c r="V2581" s="3" t="s">
        <v>37</v>
      </c>
      <c r="W2581" s="2">
        <v>31</v>
      </c>
      <c r="X2581" s="2" t="str">
        <f>IF(DatosLimpios[[#This Row],[Incident Resolution Time (in Hours)]]&gt;50,"Tardia",IF(DatosLimpios[[#This Row],[Incident Resolution Time (in Hours)]]&gt;20,"Media","Rapida" ))</f>
        <v>Media</v>
      </c>
    </row>
    <row r="2582" spans="1:24" x14ac:dyDescent="0.25">
      <c r="A2582" s="2">
        <v>2598</v>
      </c>
      <c r="B2582" s="3" t="s">
        <v>71</v>
      </c>
      <c r="C25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582" s="1" t="str">
        <f>IFERROR(VLOOKUP(DatosLimpios[[#This Row],[Paises]], TablaRegiones[],2,FALSE), "Otra")</f>
        <v>Asia</v>
      </c>
      <c r="E2582" s="2">
        <v>2020</v>
      </c>
      <c r="F2582" s="3" t="s">
        <v>42</v>
      </c>
      <c r="G2582" s="2">
        <f xml:space="preserve"> 2025 -DatosLimpios[[#This Row],[Year]]</f>
        <v>5</v>
      </c>
      <c r="H2582" s="1" t="str">
        <f>IF(TRIM(DatosLimpios[[#This Row],[Attack Type]])="","Unknown",PROPER(TRIM(LOWER(DatosLimpios[[#This Row],[Attack Type]]))))</f>
        <v>Sql Injection</v>
      </c>
      <c r="I2582" s="3" t="s">
        <v>27</v>
      </c>
      <c r="J258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82" s="11">
        <v>9213</v>
      </c>
      <c r="L2582" s="11">
        <f>IF(DatosLimpios[[#This Row],[Financial Loss (in Million $) ]]="",0,ABS(DatosLimpios[[#This Row],[Financial Loss (in Million $) ]]))*1000</f>
        <v>9213000</v>
      </c>
      <c r="M2582" s="11" t="str">
        <f>IF(DatosLimpios[[#This Row],[Perdida economica UNK]]&gt;4000000,"Alta", IF(DatosLimpios[[#This Row],[Perdida economica UNK]]&gt;100000,"Media", "Baja"))</f>
        <v>Alta</v>
      </c>
      <c r="N2582" s="18" t="s">
        <v>2630</v>
      </c>
      <c r="O2582" s="3" t="s">
        <v>29</v>
      </c>
      <c r="P2582" s="2">
        <f>IF(DatosLimpios[[#This Row],[Number of Affected Users]]="six hundred",600,VALUE(DatosLimpios[[#This Row],[Number of Affected Users]]))</f>
        <v>244933</v>
      </c>
      <c r="Q2582" s="2">
        <f>IF(DatosLimpios[[#This Row],[Number of Affected Users]]="six hundred",600,VALUE(DatosLimpios[[#This Row],[Number of Affected Users]]))</f>
        <v>244933</v>
      </c>
      <c r="R2582" s="11">
        <f>DatosLimpios[[#This Row],[Perdida economica UNK]] /DatosLimpios[[#This Row],[Nº de Usuarios Afectados]]</f>
        <v>37.614368010843783</v>
      </c>
      <c r="S2582" s="11" t="str">
        <f>IF(DatosLimpios[[#This Row],[Perdida $ por Usuario]]&gt;100, "Grave",IF(DatosLimpios[[#This Row],[Perdida $ por Usuario]]&gt;40, "Moderada","Leve"))</f>
        <v>Leve</v>
      </c>
      <c r="T2582" s="1" t="str">
        <f t="shared" si="40"/>
        <v>Nation-state</v>
      </c>
      <c r="U2582" s="3" t="s">
        <v>34</v>
      </c>
      <c r="V2582" s="3" t="s">
        <v>31</v>
      </c>
      <c r="W2582" s="2">
        <v>37</v>
      </c>
      <c r="X2582" s="2" t="str">
        <f>IF(DatosLimpios[[#This Row],[Incident Resolution Time (in Hours)]]&gt;50,"Tardia",IF(DatosLimpios[[#This Row],[Incident Resolution Time (in Hours)]]&gt;20,"Media","Rapida" ))</f>
        <v>Media</v>
      </c>
    </row>
    <row r="2583" spans="1:24" x14ac:dyDescent="0.25">
      <c r="A2583" s="2">
        <v>2599</v>
      </c>
      <c r="B2583" s="3" t="s">
        <v>87</v>
      </c>
      <c r="C25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583" s="1" t="str">
        <f>IFERROR(VLOOKUP(DatosLimpios[[#This Row],[Paises]], TablaRegiones[],2,FALSE), "Otra")</f>
        <v>América</v>
      </c>
      <c r="E2583" s="2">
        <v>2016</v>
      </c>
      <c r="F2583" s="3" t="s">
        <v>50</v>
      </c>
      <c r="G2583" s="2">
        <f xml:space="preserve"> 2025 -DatosLimpios[[#This Row],[Year]]</f>
        <v>9</v>
      </c>
      <c r="H2583" s="1" t="str">
        <f>IF(TRIM(DatosLimpios[[#This Row],[Attack Type]])="","Unknown",PROPER(TRIM(LOWER(DatosLimpios[[#This Row],[Attack Type]]))))</f>
        <v>Phishing</v>
      </c>
      <c r="I2583" s="3" t="s">
        <v>18</v>
      </c>
      <c r="J258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83" s="11">
        <v>7114</v>
      </c>
      <c r="L2583" s="11">
        <f>IF(DatosLimpios[[#This Row],[Financial Loss (in Million $) ]]="",0,ABS(DatosLimpios[[#This Row],[Financial Loss (in Million $) ]]))*1000</f>
        <v>7114000</v>
      </c>
      <c r="M2583" s="11" t="str">
        <f>IF(DatosLimpios[[#This Row],[Perdida economica UNK]]&gt;4000000,"Alta", IF(DatosLimpios[[#This Row],[Perdida economica UNK]]&gt;100000,"Media", "Baja"))</f>
        <v>Alta</v>
      </c>
      <c r="N2583" s="18" t="s">
        <v>2631</v>
      </c>
      <c r="O2583" s="3" t="s">
        <v>36</v>
      </c>
      <c r="P2583" s="2">
        <f>IF(DatosLimpios[[#This Row],[Number of Affected Users]]="six hundred",600,VALUE(DatosLimpios[[#This Row],[Number of Affected Users]]))</f>
        <v>198602</v>
      </c>
      <c r="Q2583" s="2">
        <f>IF(DatosLimpios[[#This Row],[Number of Affected Users]]="six hundred",600,VALUE(DatosLimpios[[#This Row],[Number of Affected Users]]))</f>
        <v>198602</v>
      </c>
      <c r="R2583" s="11">
        <f>DatosLimpios[[#This Row],[Perdida economica UNK]] /DatosLimpios[[#This Row],[Nº de Usuarios Afectados]]</f>
        <v>35.820384487568099</v>
      </c>
      <c r="S2583" s="11" t="str">
        <f>IF(DatosLimpios[[#This Row],[Perdida $ por Usuario]]&gt;100, "Grave",IF(DatosLimpios[[#This Row],[Perdida $ por Usuario]]&gt;40, "Moderada","Leve"))</f>
        <v>Leve</v>
      </c>
      <c r="T2583" s="1" t="str">
        <f t="shared" si="40"/>
        <v>Unknown</v>
      </c>
      <c r="U2583" s="3" t="s">
        <v>52</v>
      </c>
      <c r="V2583" s="3" t="s">
        <v>49</v>
      </c>
      <c r="W2583" s="2">
        <v>18</v>
      </c>
      <c r="X2583" s="2" t="str">
        <f>IF(DatosLimpios[[#This Row],[Incident Resolution Time (in Hours)]]&gt;50,"Tardia",IF(DatosLimpios[[#This Row],[Incident Resolution Time (in Hours)]]&gt;20,"Media","Rapida" ))</f>
        <v>Rapida</v>
      </c>
    </row>
    <row r="2584" spans="1:24" x14ac:dyDescent="0.25">
      <c r="A2584" s="2">
        <v>2600</v>
      </c>
      <c r="B2584" s="3" t="s">
        <v>45</v>
      </c>
      <c r="C25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584" s="1" t="str">
        <f>IFERROR(VLOOKUP(DatosLimpios[[#This Row],[Paises]], TablaRegiones[],2,FALSE), "Otra")</f>
        <v>Asia</v>
      </c>
      <c r="E2584" s="2">
        <v>2023</v>
      </c>
      <c r="F2584" s="3" t="s">
        <v>39</v>
      </c>
      <c r="G2584" s="2">
        <f xml:space="preserve"> 2025 -DatosLimpios[[#This Row],[Year]]</f>
        <v>2</v>
      </c>
      <c r="H2584" s="1" t="str">
        <f>IF(TRIM(DatosLimpios[[#This Row],[Attack Type]])="","Unknown",PROPER(TRIM(LOWER(DatosLimpios[[#This Row],[Attack Type]]))))</f>
        <v>Ddos</v>
      </c>
      <c r="I2584" s="3" t="s">
        <v>18</v>
      </c>
      <c r="J258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84" s="11">
        <v>7385</v>
      </c>
      <c r="L2584" s="11">
        <f>IF(DatosLimpios[[#This Row],[Financial Loss (in Million $) ]]="",0,ABS(DatosLimpios[[#This Row],[Financial Loss (in Million $) ]]))*1000</f>
        <v>7385000</v>
      </c>
      <c r="M2584" s="11" t="str">
        <f>IF(DatosLimpios[[#This Row],[Perdida economica UNK]]&gt;4000000,"Alta", IF(DatosLimpios[[#This Row],[Perdida economica UNK]]&gt;100000,"Media", "Baja"))</f>
        <v>Alta</v>
      </c>
      <c r="N2584" s="18" t="s">
        <v>2632</v>
      </c>
      <c r="O2584" s="3" t="s">
        <v>36</v>
      </c>
      <c r="P2584" s="2">
        <f>IF(DatosLimpios[[#This Row],[Number of Affected Users]]="six hundred",600,VALUE(DatosLimpios[[#This Row],[Number of Affected Users]]))</f>
        <v>504861</v>
      </c>
      <c r="Q2584" s="2">
        <f>IF(DatosLimpios[[#This Row],[Number of Affected Users]]="six hundred",600,VALUE(DatosLimpios[[#This Row],[Number of Affected Users]]))</f>
        <v>504861</v>
      </c>
      <c r="R2584" s="11">
        <f>DatosLimpios[[#This Row],[Perdida economica UNK]] /DatosLimpios[[#This Row],[Nº de Usuarios Afectados]]</f>
        <v>14.627788638853071</v>
      </c>
      <c r="S2584" s="11" t="str">
        <f>IF(DatosLimpios[[#This Row],[Perdida $ por Usuario]]&gt;100, "Grave",IF(DatosLimpios[[#This Row],[Perdida $ por Usuario]]&gt;40, "Moderada","Leve"))</f>
        <v>Leve</v>
      </c>
      <c r="T2584" s="1" t="str">
        <f t="shared" si="40"/>
        <v>Unknown</v>
      </c>
      <c r="U2584" s="3" t="s">
        <v>25</v>
      </c>
      <c r="V2584" s="3" t="s">
        <v>37</v>
      </c>
      <c r="W2584" s="2">
        <v>65</v>
      </c>
      <c r="X2584" s="2" t="str">
        <f>IF(DatosLimpios[[#This Row],[Incident Resolution Time (in Hours)]]&gt;50,"Tardia",IF(DatosLimpios[[#This Row],[Incident Resolution Time (in Hours)]]&gt;20,"Media","Rapida" ))</f>
        <v>Tardia</v>
      </c>
    </row>
    <row r="2585" spans="1:24" x14ac:dyDescent="0.25">
      <c r="A2585" s="2">
        <v>2601</v>
      </c>
      <c r="B2585" s="3" t="s">
        <v>26</v>
      </c>
      <c r="C25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85" s="1" t="str">
        <f>IFERROR(VLOOKUP(DatosLimpios[[#This Row],[Paises]], TablaRegiones[],2,FALSE), "Otra")</f>
        <v>Europa</v>
      </c>
      <c r="E2585" s="2">
        <v>2016</v>
      </c>
      <c r="F2585" s="3" t="s">
        <v>63</v>
      </c>
      <c r="G2585" s="2">
        <f xml:space="preserve"> 2025 -DatosLimpios[[#This Row],[Year]]</f>
        <v>9</v>
      </c>
      <c r="H2585" s="1" t="str">
        <f>IF(TRIM(DatosLimpios[[#This Row],[Attack Type]])="","Unknown",PROPER(TRIM(LOWER(DatosLimpios[[#This Row],[Attack Type]]))))</f>
        <v>Malware</v>
      </c>
      <c r="I2585" s="3" t="s">
        <v>27</v>
      </c>
      <c r="J258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85" s="11">
        <v>9124</v>
      </c>
      <c r="L2585" s="11">
        <f>IF(DatosLimpios[[#This Row],[Financial Loss (in Million $) ]]="",0,ABS(DatosLimpios[[#This Row],[Financial Loss (in Million $) ]]))*1000</f>
        <v>9124000</v>
      </c>
      <c r="M2585" s="11" t="str">
        <f>IF(DatosLimpios[[#This Row],[Perdida economica UNK]]&gt;4000000,"Alta", IF(DatosLimpios[[#This Row],[Perdida economica UNK]]&gt;100000,"Media", "Baja"))</f>
        <v>Alta</v>
      </c>
      <c r="N2585" s="18" t="s">
        <v>2633</v>
      </c>
      <c r="O2585" s="3" t="s">
        <v>29</v>
      </c>
      <c r="P2585" s="2">
        <f>IF(DatosLimpios[[#This Row],[Number of Affected Users]]="six hundred",600,VALUE(DatosLimpios[[#This Row],[Number of Affected Users]]))</f>
        <v>695618</v>
      </c>
      <c r="Q2585" s="2">
        <f>IF(DatosLimpios[[#This Row],[Number of Affected Users]]="six hundred",600,VALUE(DatosLimpios[[#This Row],[Number of Affected Users]]))</f>
        <v>695618</v>
      </c>
      <c r="R2585" s="11">
        <f>DatosLimpios[[#This Row],[Perdida economica UNK]] /DatosLimpios[[#This Row],[Nº de Usuarios Afectados]]</f>
        <v>13.116394342872093</v>
      </c>
      <c r="S2585" s="11" t="str">
        <f>IF(DatosLimpios[[#This Row],[Perdida $ por Usuario]]&gt;100, "Grave",IF(DatosLimpios[[#This Row],[Perdida $ por Usuario]]&gt;40, "Moderada","Leve"))</f>
        <v>Leve</v>
      </c>
      <c r="T2585" s="1" t="str">
        <f t="shared" si="40"/>
        <v>Nation-state</v>
      </c>
      <c r="U2585" s="3" t="s">
        <v>34</v>
      </c>
      <c r="V2585" s="3" t="s">
        <v>37</v>
      </c>
      <c r="W2585" s="2">
        <v>14</v>
      </c>
      <c r="X2585" s="2" t="str">
        <f>IF(DatosLimpios[[#This Row],[Incident Resolution Time (in Hours)]]&gt;50,"Tardia",IF(DatosLimpios[[#This Row],[Incident Resolution Time (in Hours)]]&gt;20,"Media","Rapida" ))</f>
        <v>Rapida</v>
      </c>
    </row>
    <row r="2586" spans="1:24" x14ac:dyDescent="0.25">
      <c r="A2586" s="2">
        <v>2602</v>
      </c>
      <c r="B2586" s="3" t="s">
        <v>10</v>
      </c>
      <c r="C25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586" s="1" t="str">
        <f>IFERROR(VLOOKUP(DatosLimpios[[#This Row],[Paises]], TablaRegiones[],2,FALSE), "Otra")</f>
        <v>Asia</v>
      </c>
      <c r="E2586" s="2">
        <v>2022</v>
      </c>
      <c r="F2586" s="3" t="s">
        <v>22</v>
      </c>
      <c r="G2586" s="2">
        <f xml:space="preserve"> 2025 -DatosLimpios[[#This Row],[Year]]</f>
        <v>3</v>
      </c>
      <c r="H2586" s="1" t="str">
        <f>IF(TRIM(DatosLimpios[[#This Row],[Attack Type]])="","Unknown",PROPER(TRIM(LOWER(DatosLimpios[[#This Row],[Attack Type]]))))</f>
        <v>Man-In-The-Middle</v>
      </c>
      <c r="I2586" s="3" t="s">
        <v>47</v>
      </c>
      <c r="J258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86" s="11">
        <v>54</v>
      </c>
      <c r="L2586" s="11">
        <f>IF(DatosLimpios[[#This Row],[Financial Loss (in Million $) ]]="",0,ABS(DatosLimpios[[#This Row],[Financial Loss (in Million $) ]]))*1000</f>
        <v>54000</v>
      </c>
      <c r="M2586" s="11" t="str">
        <f>IF(DatosLimpios[[#This Row],[Perdida economica UNK]]&gt;4000000,"Alta", IF(DatosLimpios[[#This Row],[Perdida economica UNK]]&gt;100000,"Media", "Baja"))</f>
        <v>Baja</v>
      </c>
      <c r="N2586" s="18" t="s">
        <v>2634</v>
      </c>
      <c r="O2586" s="3" t="s">
        <v>36</v>
      </c>
      <c r="P2586" s="2">
        <f>IF(DatosLimpios[[#This Row],[Number of Affected Users]]="six hundred",600,VALUE(DatosLimpios[[#This Row],[Number of Affected Users]]))</f>
        <v>270732</v>
      </c>
      <c r="Q2586" s="2">
        <f>IF(DatosLimpios[[#This Row],[Number of Affected Users]]="six hundred",600,VALUE(DatosLimpios[[#This Row],[Number of Affected Users]]))</f>
        <v>270732</v>
      </c>
      <c r="R2586" s="11">
        <f>DatosLimpios[[#This Row],[Perdida economica UNK]] /DatosLimpios[[#This Row],[Nº de Usuarios Afectados]]</f>
        <v>0.19945924382784452</v>
      </c>
      <c r="S2586" s="11" t="str">
        <f>IF(DatosLimpios[[#This Row],[Perdida $ por Usuario]]&gt;100, "Grave",IF(DatosLimpios[[#This Row],[Perdida $ por Usuario]]&gt;40, "Moderada","Leve"))</f>
        <v>Leve</v>
      </c>
      <c r="T2586" s="1" t="str">
        <f t="shared" si="40"/>
        <v>Unknown</v>
      </c>
      <c r="U2586" s="3" t="s">
        <v>25</v>
      </c>
      <c r="V2586" s="3" t="s">
        <v>49</v>
      </c>
      <c r="W2586" s="2">
        <v>31</v>
      </c>
      <c r="X2586" s="2" t="str">
        <f>IF(DatosLimpios[[#This Row],[Incident Resolution Time (in Hours)]]&gt;50,"Tardia",IF(DatosLimpios[[#This Row],[Incident Resolution Time (in Hours)]]&gt;20,"Media","Rapida" ))</f>
        <v>Media</v>
      </c>
    </row>
    <row r="2587" spans="1:24" x14ac:dyDescent="0.25">
      <c r="A2587" s="2">
        <v>2603</v>
      </c>
      <c r="B2587" s="3" t="s">
        <v>26</v>
      </c>
      <c r="C25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587" s="1" t="str">
        <f>IFERROR(VLOOKUP(DatosLimpios[[#This Row],[Paises]], TablaRegiones[],2,FALSE), "Otra")</f>
        <v>Europa</v>
      </c>
      <c r="E2587" s="2">
        <v>2015</v>
      </c>
      <c r="F2587" s="3" t="s">
        <v>50</v>
      </c>
      <c r="G2587" s="2">
        <f xml:space="preserve"> 2025 -DatosLimpios[[#This Row],[Year]]</f>
        <v>10</v>
      </c>
      <c r="H2587" s="1" t="str">
        <f>IF(TRIM(DatosLimpios[[#This Row],[Attack Type]])="","Unknown",PROPER(TRIM(LOWER(DatosLimpios[[#This Row],[Attack Type]]))))</f>
        <v>Phishing</v>
      </c>
      <c r="I2587" s="3" t="s">
        <v>18</v>
      </c>
      <c r="J258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87" s="11">
        <v>7758</v>
      </c>
      <c r="L2587" s="11">
        <f>IF(DatosLimpios[[#This Row],[Financial Loss (in Million $) ]]="",0,ABS(DatosLimpios[[#This Row],[Financial Loss (in Million $) ]]))*1000</f>
        <v>7758000</v>
      </c>
      <c r="M2587" s="11" t="str">
        <f>IF(DatosLimpios[[#This Row],[Perdida economica UNK]]&gt;4000000,"Alta", IF(DatosLimpios[[#This Row],[Perdida economica UNK]]&gt;100000,"Media", "Baja"))</f>
        <v>Alta</v>
      </c>
      <c r="N2587" s="18" t="s">
        <v>2635</v>
      </c>
      <c r="O2587" s="3" t="s">
        <v>29</v>
      </c>
      <c r="P2587" s="2">
        <f>IF(DatosLimpios[[#This Row],[Number of Affected Users]]="six hundred",600,VALUE(DatosLimpios[[#This Row],[Number of Affected Users]]))</f>
        <v>270326</v>
      </c>
      <c r="Q2587" s="2">
        <f>IF(DatosLimpios[[#This Row],[Number of Affected Users]]="six hundred",600,VALUE(DatosLimpios[[#This Row],[Number of Affected Users]]))</f>
        <v>270326</v>
      </c>
      <c r="R2587" s="11">
        <f>DatosLimpios[[#This Row],[Perdida economica UNK]] /DatosLimpios[[#This Row],[Nº de Usuarios Afectados]]</f>
        <v>28.698682331703203</v>
      </c>
      <c r="S2587" s="11" t="str">
        <f>IF(DatosLimpios[[#This Row],[Perdida $ por Usuario]]&gt;100, "Grave",IF(DatosLimpios[[#This Row],[Perdida $ por Usuario]]&gt;40, "Moderada","Leve"))</f>
        <v>Leve</v>
      </c>
      <c r="T2587" s="1" t="str">
        <f t="shared" si="40"/>
        <v>Nation-state</v>
      </c>
      <c r="U2587" s="3" t="s">
        <v>34</v>
      </c>
      <c r="V2587" s="3" t="s">
        <v>49</v>
      </c>
      <c r="W2587" s="2">
        <v>24</v>
      </c>
      <c r="X2587" s="2" t="str">
        <f>IF(DatosLimpios[[#This Row],[Incident Resolution Time (in Hours)]]&gt;50,"Tardia",IF(DatosLimpios[[#This Row],[Incident Resolution Time (in Hours)]]&gt;20,"Media","Rapida" ))</f>
        <v>Media</v>
      </c>
    </row>
    <row r="2588" spans="1:24" x14ac:dyDescent="0.25">
      <c r="A2588" s="2">
        <v>2604</v>
      </c>
      <c r="B2588" s="3" t="s">
        <v>60</v>
      </c>
      <c r="C25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88" s="1" t="str">
        <f>IFERROR(VLOOKUP(DatosLimpios[[#This Row],[Paises]], TablaRegiones[],2,FALSE), "Otra")</f>
        <v>Asia</v>
      </c>
      <c r="E2588" s="2">
        <v>2017</v>
      </c>
      <c r="F2588" s="3" t="s">
        <v>22</v>
      </c>
      <c r="G2588" s="2">
        <f xml:space="preserve"> 2025 -DatosLimpios[[#This Row],[Year]]</f>
        <v>8</v>
      </c>
      <c r="H2588" s="1" t="str">
        <f>IF(TRIM(DatosLimpios[[#This Row],[Attack Type]])="","Unknown",PROPER(TRIM(LOWER(DatosLimpios[[#This Row],[Attack Type]]))))</f>
        <v>Man-In-The-Middle</v>
      </c>
      <c r="I2588" s="3" t="s">
        <v>69</v>
      </c>
      <c r="J258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588" s="11">
        <v>8095</v>
      </c>
      <c r="L2588" s="11">
        <f>IF(DatosLimpios[[#This Row],[Financial Loss (in Million $) ]]="",0,ABS(DatosLimpios[[#This Row],[Financial Loss (in Million $) ]]))*1000</f>
        <v>8095000</v>
      </c>
      <c r="M2588" s="11" t="str">
        <f>IF(DatosLimpios[[#This Row],[Perdida economica UNK]]&gt;4000000,"Alta", IF(DatosLimpios[[#This Row],[Perdida economica UNK]]&gt;100000,"Media", "Baja"))</f>
        <v>Alta</v>
      </c>
      <c r="N2588" s="18" t="s">
        <v>2636</v>
      </c>
      <c r="O2588" s="3" t="s">
        <v>14</v>
      </c>
      <c r="P2588" s="2">
        <f>IF(DatosLimpios[[#This Row],[Number of Affected Users]]="six hundred",600,VALUE(DatosLimpios[[#This Row],[Number of Affected Users]]))</f>
        <v>827534</v>
      </c>
      <c r="Q2588" s="2">
        <f>IF(DatosLimpios[[#This Row],[Number of Affected Users]]="six hundred",600,VALUE(DatosLimpios[[#This Row],[Number of Affected Users]]))</f>
        <v>827534</v>
      </c>
      <c r="R2588" s="11">
        <f>DatosLimpios[[#This Row],[Perdida economica UNK]] /DatosLimpios[[#This Row],[Nº de Usuarios Afectados]]</f>
        <v>9.7820754192576977</v>
      </c>
      <c r="S2588" s="11" t="str">
        <f>IF(DatosLimpios[[#This Row],[Perdida $ por Usuario]]&gt;100, "Grave",IF(DatosLimpios[[#This Row],[Perdida $ por Usuario]]&gt;40, "Moderada","Leve"))</f>
        <v>Leve</v>
      </c>
      <c r="T2588" s="1" t="str">
        <f t="shared" si="40"/>
        <v>Hacker Group</v>
      </c>
      <c r="U2588" s="3" t="s">
        <v>15</v>
      </c>
      <c r="V2588" s="3" t="s">
        <v>49</v>
      </c>
      <c r="W2588" s="2">
        <v>29</v>
      </c>
      <c r="X2588" s="2" t="str">
        <f>IF(DatosLimpios[[#This Row],[Incident Resolution Time (in Hours)]]&gt;50,"Tardia",IF(DatosLimpios[[#This Row],[Incident Resolution Time (in Hours)]]&gt;20,"Media","Rapida" ))</f>
        <v>Media</v>
      </c>
    </row>
    <row r="2589" spans="1:24" x14ac:dyDescent="0.25">
      <c r="A2589" s="2">
        <v>2605</v>
      </c>
      <c r="B2589" s="3" t="s">
        <v>32</v>
      </c>
      <c r="C25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89" s="1" t="str">
        <f>IFERROR(VLOOKUP(DatosLimpios[[#This Row],[Paises]], TablaRegiones[],2,FALSE), "Otra")</f>
        <v>Europa</v>
      </c>
      <c r="E2589" s="2">
        <v>2020</v>
      </c>
      <c r="F2589" s="3" t="s">
        <v>22</v>
      </c>
      <c r="G2589" s="2">
        <f xml:space="preserve"> 2025 -DatosLimpios[[#This Row],[Year]]</f>
        <v>5</v>
      </c>
      <c r="H2589" s="1" t="str">
        <f>IF(TRIM(DatosLimpios[[#This Row],[Attack Type]])="","Unknown",PROPER(TRIM(LOWER(DatosLimpios[[#This Row],[Attack Type]]))))</f>
        <v>Man-In-The-Middle</v>
      </c>
      <c r="I2589" s="3" t="s">
        <v>18</v>
      </c>
      <c r="J258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89" s="11">
        <v>4607</v>
      </c>
      <c r="L2589" s="11">
        <f>IF(DatosLimpios[[#This Row],[Financial Loss (in Million $) ]]="",0,ABS(DatosLimpios[[#This Row],[Financial Loss (in Million $) ]]))*1000</f>
        <v>4607000</v>
      </c>
      <c r="M2589" s="11" t="str">
        <f>IF(DatosLimpios[[#This Row],[Perdida economica UNK]]&gt;4000000,"Alta", IF(DatosLimpios[[#This Row],[Perdida economica UNK]]&gt;100000,"Media", "Baja"))</f>
        <v>Alta</v>
      </c>
      <c r="N2589" s="18" t="s">
        <v>2637</v>
      </c>
      <c r="O2589" s="3" t="s">
        <v>33</v>
      </c>
      <c r="P2589" s="2">
        <f>IF(DatosLimpios[[#This Row],[Number of Affected Users]]="six hundred",600,VALUE(DatosLimpios[[#This Row],[Number of Affected Users]]))</f>
        <v>32499</v>
      </c>
      <c r="Q2589" s="2">
        <f>IF(DatosLimpios[[#This Row],[Number of Affected Users]]="six hundred",600,VALUE(DatosLimpios[[#This Row],[Number of Affected Users]]))</f>
        <v>32499</v>
      </c>
      <c r="R2589" s="11">
        <f>DatosLimpios[[#This Row],[Perdida economica UNK]] /DatosLimpios[[#This Row],[Nº de Usuarios Afectados]]</f>
        <v>141.75820794485983</v>
      </c>
      <c r="S2589" s="11" t="str">
        <f>IF(DatosLimpios[[#This Row],[Perdida $ por Usuario]]&gt;100, "Grave",IF(DatosLimpios[[#This Row],[Perdida $ por Usuario]]&gt;40, "Moderada","Leve"))</f>
        <v>Grave</v>
      </c>
      <c r="T2589" s="1" t="str">
        <f t="shared" si="40"/>
        <v>Insider</v>
      </c>
      <c r="U2589" s="3" t="s">
        <v>52</v>
      </c>
      <c r="V2589" s="3" t="s">
        <v>49</v>
      </c>
      <c r="W2589" s="2">
        <v>14</v>
      </c>
      <c r="X2589" s="2" t="str">
        <f>IF(DatosLimpios[[#This Row],[Incident Resolution Time (in Hours)]]&gt;50,"Tardia",IF(DatosLimpios[[#This Row],[Incident Resolution Time (in Hours)]]&gt;20,"Media","Rapida" ))</f>
        <v>Rapida</v>
      </c>
    </row>
    <row r="2590" spans="1:24" x14ac:dyDescent="0.25">
      <c r="A2590" s="2">
        <v>2606</v>
      </c>
      <c r="B2590" s="3" t="s">
        <v>60</v>
      </c>
      <c r="C25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90" s="1" t="str">
        <f>IFERROR(VLOOKUP(DatosLimpios[[#This Row],[Paises]], TablaRegiones[],2,FALSE), "Otra")</f>
        <v>Asia</v>
      </c>
      <c r="E2590" s="2">
        <v>2016</v>
      </c>
      <c r="F2590" s="3" t="s">
        <v>63</v>
      </c>
      <c r="G2590" s="2">
        <f xml:space="preserve"> 2025 -DatosLimpios[[#This Row],[Year]]</f>
        <v>9</v>
      </c>
      <c r="H2590" s="1" t="str">
        <f>IF(TRIM(DatosLimpios[[#This Row],[Attack Type]])="","Unknown",PROPER(TRIM(LOWER(DatosLimpios[[#This Row],[Attack Type]]))))</f>
        <v>Malware</v>
      </c>
      <c r="I2590" s="3" t="s">
        <v>27</v>
      </c>
      <c r="J259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90" s="11">
        <v>522</v>
      </c>
      <c r="L2590" s="11">
        <f>IF(DatosLimpios[[#This Row],[Financial Loss (in Million $) ]]="",0,ABS(DatosLimpios[[#This Row],[Financial Loss (in Million $) ]]))*1000</f>
        <v>522000</v>
      </c>
      <c r="M2590" s="11" t="str">
        <f>IF(DatosLimpios[[#This Row],[Perdida economica UNK]]&gt;4000000,"Alta", IF(DatosLimpios[[#This Row],[Perdida economica UNK]]&gt;100000,"Media", "Baja"))</f>
        <v>Media</v>
      </c>
      <c r="N2590" s="18" t="s">
        <v>2638</v>
      </c>
      <c r="O2590" s="3" t="s">
        <v>14</v>
      </c>
      <c r="P2590" s="2">
        <f>IF(DatosLimpios[[#This Row],[Number of Affected Users]]="six hundred",600,VALUE(DatosLimpios[[#This Row],[Number of Affected Users]]))</f>
        <v>279065</v>
      </c>
      <c r="Q2590" s="2">
        <f>IF(DatosLimpios[[#This Row],[Number of Affected Users]]="six hundred",600,VALUE(DatosLimpios[[#This Row],[Number of Affected Users]]))</f>
        <v>279065</v>
      </c>
      <c r="R2590" s="11">
        <f>DatosLimpios[[#This Row],[Perdida economica UNK]] /DatosLimpios[[#This Row],[Nº de Usuarios Afectados]]</f>
        <v>1.8705319549208965</v>
      </c>
      <c r="S2590" s="11" t="str">
        <f>IF(DatosLimpios[[#This Row],[Perdida $ por Usuario]]&gt;100, "Grave",IF(DatosLimpios[[#This Row],[Perdida $ por Usuario]]&gt;40, "Moderada","Leve"))</f>
        <v>Leve</v>
      </c>
      <c r="T2590" s="1" t="str">
        <f t="shared" si="40"/>
        <v>Hacker Group</v>
      </c>
      <c r="U2590" s="3" t="s">
        <v>15</v>
      </c>
      <c r="V2590" s="3" t="s">
        <v>16</v>
      </c>
      <c r="W2590" s="2">
        <v>62</v>
      </c>
      <c r="X2590" s="2" t="str">
        <f>IF(DatosLimpios[[#This Row],[Incident Resolution Time (in Hours)]]&gt;50,"Tardia",IF(DatosLimpios[[#This Row],[Incident Resolution Time (in Hours)]]&gt;20,"Media","Rapida" ))</f>
        <v>Tardia</v>
      </c>
    </row>
    <row r="2591" spans="1:24" x14ac:dyDescent="0.25">
      <c r="A2591" s="2">
        <v>2607</v>
      </c>
      <c r="B2591" s="3" t="s">
        <v>32</v>
      </c>
      <c r="C25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91" s="1" t="str">
        <f>IFERROR(VLOOKUP(DatosLimpios[[#This Row],[Paises]], TablaRegiones[],2,FALSE), "Otra")</f>
        <v>Europa</v>
      </c>
      <c r="E2591" s="2">
        <v>2017</v>
      </c>
      <c r="F2591" s="3" t="s">
        <v>17</v>
      </c>
      <c r="G2591" s="2">
        <f xml:space="preserve"> 2025 -DatosLimpios[[#This Row],[Year]]</f>
        <v>8</v>
      </c>
      <c r="H2591" s="1" t="str">
        <f>IF(TRIM(DatosLimpios[[#This Row],[Attack Type]])="","Unknown",PROPER(TRIM(LOWER(DatosLimpios[[#This Row],[Attack Type]]))))</f>
        <v>Ransomware</v>
      </c>
      <c r="I2591" s="3" t="s">
        <v>27</v>
      </c>
      <c r="J259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591" s="11">
        <v>4956</v>
      </c>
      <c r="L2591" s="11">
        <f>IF(DatosLimpios[[#This Row],[Financial Loss (in Million $) ]]="",0,ABS(DatosLimpios[[#This Row],[Financial Loss (in Million $) ]]))*1000</f>
        <v>4956000</v>
      </c>
      <c r="M2591" s="11" t="str">
        <f>IF(DatosLimpios[[#This Row],[Perdida economica UNK]]&gt;4000000,"Alta", IF(DatosLimpios[[#This Row],[Perdida economica UNK]]&gt;100000,"Media", "Baja"))</f>
        <v>Alta</v>
      </c>
      <c r="N2591" s="18" t="s">
        <v>2639</v>
      </c>
      <c r="O2591" s="3" t="s">
        <v>33</v>
      </c>
      <c r="P2591" s="2">
        <f>IF(DatosLimpios[[#This Row],[Number of Affected Users]]="six hundred",600,VALUE(DatosLimpios[[#This Row],[Number of Affected Users]]))</f>
        <v>119598</v>
      </c>
      <c r="Q2591" s="2">
        <f>IF(DatosLimpios[[#This Row],[Number of Affected Users]]="six hundred",600,VALUE(DatosLimpios[[#This Row],[Number of Affected Users]]))</f>
        <v>119598</v>
      </c>
      <c r="R2591" s="11">
        <f>DatosLimpios[[#This Row],[Perdida economica UNK]] /DatosLimpios[[#This Row],[Nº de Usuarios Afectados]]</f>
        <v>41.438820047157982</v>
      </c>
      <c r="S2591" s="11" t="str">
        <f>IF(DatosLimpios[[#This Row],[Perdida $ por Usuario]]&gt;100, "Grave",IF(DatosLimpios[[#This Row],[Perdida $ por Usuario]]&gt;40, "Moderada","Leve"))</f>
        <v>Moderada</v>
      </c>
      <c r="T2591" s="1" t="str">
        <f t="shared" si="40"/>
        <v>Insider</v>
      </c>
      <c r="U2591" s="3" t="s">
        <v>15</v>
      </c>
      <c r="V2591" s="3" t="s">
        <v>57</v>
      </c>
      <c r="W2591" s="2">
        <v>43</v>
      </c>
      <c r="X2591" s="2" t="str">
        <f>IF(DatosLimpios[[#This Row],[Incident Resolution Time (in Hours)]]&gt;50,"Tardia",IF(DatosLimpios[[#This Row],[Incident Resolution Time (in Hours)]]&gt;20,"Media","Rapida" ))</f>
        <v>Media</v>
      </c>
    </row>
    <row r="2592" spans="1:24" x14ac:dyDescent="0.25">
      <c r="A2592" s="2">
        <v>2608</v>
      </c>
      <c r="B2592" s="3" t="s">
        <v>32</v>
      </c>
      <c r="C25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92" s="1" t="str">
        <f>IFERROR(VLOOKUP(DatosLimpios[[#This Row],[Paises]], TablaRegiones[],2,FALSE), "Otra")</f>
        <v>Europa</v>
      </c>
      <c r="E2592" s="2">
        <v>2016</v>
      </c>
      <c r="F2592" s="3" t="s">
        <v>42</v>
      </c>
      <c r="G2592" s="2">
        <f xml:space="preserve"> 2025 -DatosLimpios[[#This Row],[Year]]</f>
        <v>9</v>
      </c>
      <c r="H2592" s="1" t="str">
        <f>IF(TRIM(DatosLimpios[[#This Row],[Attack Type]])="","Unknown",PROPER(TRIM(LOWER(DatosLimpios[[#This Row],[Attack Type]]))))</f>
        <v>Sql Injection</v>
      </c>
      <c r="I2592" s="3" t="s">
        <v>12</v>
      </c>
      <c r="J259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92" s="11">
        <v>6178</v>
      </c>
      <c r="L2592" s="11">
        <f>IF(DatosLimpios[[#This Row],[Financial Loss (in Million $) ]]="",0,ABS(DatosLimpios[[#This Row],[Financial Loss (in Million $) ]]))*1000</f>
        <v>6178000</v>
      </c>
      <c r="M2592" s="11" t="str">
        <f>IF(DatosLimpios[[#This Row],[Perdida economica UNK]]&gt;4000000,"Alta", IF(DatosLimpios[[#This Row],[Perdida economica UNK]]&gt;100000,"Media", "Baja"))</f>
        <v>Alta</v>
      </c>
      <c r="N2592" s="18" t="s">
        <v>2640</v>
      </c>
      <c r="O2592" s="3" t="s">
        <v>29</v>
      </c>
      <c r="P2592" s="2">
        <f>IF(DatosLimpios[[#This Row],[Number of Affected Users]]="six hundred",600,VALUE(DatosLimpios[[#This Row],[Number of Affected Users]]))</f>
        <v>387500</v>
      </c>
      <c r="Q2592" s="2">
        <f>IF(DatosLimpios[[#This Row],[Number of Affected Users]]="six hundred",600,VALUE(DatosLimpios[[#This Row],[Number of Affected Users]]))</f>
        <v>387500</v>
      </c>
      <c r="R2592" s="11">
        <f>DatosLimpios[[#This Row],[Perdida economica UNK]] /DatosLimpios[[#This Row],[Nº de Usuarios Afectados]]</f>
        <v>15.943225806451613</v>
      </c>
      <c r="S2592" s="11" t="str">
        <f>IF(DatosLimpios[[#This Row],[Perdida $ por Usuario]]&gt;100, "Grave",IF(DatosLimpios[[#This Row],[Perdida $ por Usuario]]&gt;40, "Moderada","Leve"))</f>
        <v>Leve</v>
      </c>
      <c r="T2592" s="1" t="str">
        <f t="shared" si="40"/>
        <v>Nation-state</v>
      </c>
      <c r="U2592" s="3" t="s">
        <v>25</v>
      </c>
      <c r="V2592" s="3" t="s">
        <v>31</v>
      </c>
      <c r="W2592" s="2">
        <v>30</v>
      </c>
      <c r="X2592" s="2" t="str">
        <f>IF(DatosLimpios[[#This Row],[Incident Resolution Time (in Hours)]]&gt;50,"Tardia",IF(DatosLimpios[[#This Row],[Incident Resolution Time (in Hours)]]&gt;20,"Media","Rapida" ))</f>
        <v>Media</v>
      </c>
    </row>
    <row r="2593" spans="1:24" x14ac:dyDescent="0.25">
      <c r="A2593" s="2">
        <v>2609</v>
      </c>
      <c r="B2593" s="3" t="s">
        <v>66</v>
      </c>
      <c r="C25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593" s="1" t="str">
        <f>IFERROR(VLOOKUP(DatosLimpios[[#This Row],[Paises]], TablaRegiones[],2,FALSE), "Otra")</f>
        <v>América</v>
      </c>
      <c r="E2593" s="2">
        <v>2018</v>
      </c>
      <c r="F2593" s="3" t="s">
        <v>50</v>
      </c>
      <c r="G2593" s="2">
        <f xml:space="preserve"> 2025 -DatosLimpios[[#This Row],[Year]]</f>
        <v>7</v>
      </c>
      <c r="H2593" s="1" t="str">
        <f>IF(TRIM(DatosLimpios[[#This Row],[Attack Type]])="","Unknown",PROPER(TRIM(LOWER(DatosLimpios[[#This Row],[Attack Type]]))))</f>
        <v>Phishing</v>
      </c>
      <c r="I2593" s="3" t="s">
        <v>12</v>
      </c>
      <c r="J259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93" s="11">
        <v>6607</v>
      </c>
      <c r="L2593" s="11">
        <f>IF(DatosLimpios[[#This Row],[Financial Loss (in Million $) ]]="",0,ABS(DatosLimpios[[#This Row],[Financial Loss (in Million $) ]]))*1000</f>
        <v>6607000</v>
      </c>
      <c r="M2593" s="11" t="str">
        <f>IF(DatosLimpios[[#This Row],[Perdida economica UNK]]&gt;4000000,"Alta", IF(DatosLimpios[[#This Row],[Perdida economica UNK]]&gt;100000,"Media", "Baja"))</f>
        <v>Alta</v>
      </c>
      <c r="N2593" s="18" t="s">
        <v>2641</v>
      </c>
      <c r="O2593" s="3" t="s">
        <v>29</v>
      </c>
      <c r="P2593" s="2">
        <f>IF(DatosLimpios[[#This Row],[Number of Affected Users]]="six hundred",600,VALUE(DatosLimpios[[#This Row],[Number of Affected Users]]))</f>
        <v>656031</v>
      </c>
      <c r="Q2593" s="2">
        <f>IF(DatosLimpios[[#This Row],[Number of Affected Users]]="six hundred",600,VALUE(DatosLimpios[[#This Row],[Number of Affected Users]]))</f>
        <v>656031</v>
      </c>
      <c r="R2593" s="11">
        <f>DatosLimpios[[#This Row],[Perdida economica UNK]] /DatosLimpios[[#This Row],[Nº de Usuarios Afectados]]</f>
        <v>10.071170417251624</v>
      </c>
      <c r="S2593" s="11" t="str">
        <f>IF(DatosLimpios[[#This Row],[Perdida $ por Usuario]]&gt;100, "Grave",IF(DatosLimpios[[#This Row],[Perdida $ por Usuario]]&gt;40, "Moderada","Leve"))</f>
        <v>Leve</v>
      </c>
      <c r="T2593" s="1" t="str">
        <f t="shared" si="40"/>
        <v>Nation-state</v>
      </c>
      <c r="U2593" s="3" t="s">
        <v>34</v>
      </c>
      <c r="V2593" s="3" t="s">
        <v>57</v>
      </c>
      <c r="W2593" s="2">
        <v>36</v>
      </c>
      <c r="X2593" s="2" t="str">
        <f>IF(DatosLimpios[[#This Row],[Incident Resolution Time (in Hours)]]&gt;50,"Tardia",IF(DatosLimpios[[#This Row],[Incident Resolution Time (in Hours)]]&gt;20,"Media","Rapida" ))</f>
        <v>Media</v>
      </c>
    </row>
    <row r="2594" spans="1:24" x14ac:dyDescent="0.25">
      <c r="A2594" s="2">
        <v>2610</v>
      </c>
      <c r="B2594" s="3" t="s">
        <v>10</v>
      </c>
      <c r="C25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594" s="1" t="str">
        <f>IFERROR(VLOOKUP(DatosLimpios[[#This Row],[Paises]], TablaRegiones[],2,FALSE), "Otra")</f>
        <v>Asia</v>
      </c>
      <c r="E2594" s="2">
        <v>2022</v>
      </c>
      <c r="F2594" s="3" t="s">
        <v>17</v>
      </c>
      <c r="G2594" s="2">
        <f xml:space="preserve"> 2025 -DatosLimpios[[#This Row],[Year]]</f>
        <v>3</v>
      </c>
      <c r="H2594" s="1" t="str">
        <f>IF(TRIM(DatosLimpios[[#This Row],[Attack Type]])="","Unknown",PROPER(TRIM(LOWER(DatosLimpios[[#This Row],[Attack Type]]))))</f>
        <v>Ransomware</v>
      </c>
      <c r="I2594" s="3" t="s">
        <v>12</v>
      </c>
      <c r="J259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94" s="11">
        <v>8572</v>
      </c>
      <c r="L2594" s="11">
        <f>IF(DatosLimpios[[#This Row],[Financial Loss (in Million $) ]]="",0,ABS(DatosLimpios[[#This Row],[Financial Loss (in Million $) ]]))*1000</f>
        <v>8572000</v>
      </c>
      <c r="M2594" s="11" t="str">
        <f>IF(DatosLimpios[[#This Row],[Perdida economica UNK]]&gt;4000000,"Alta", IF(DatosLimpios[[#This Row],[Perdida economica UNK]]&gt;100000,"Media", "Baja"))</f>
        <v>Alta</v>
      </c>
      <c r="N2594" s="18" t="s">
        <v>2642</v>
      </c>
      <c r="O2594" s="3" t="s">
        <v>36</v>
      </c>
      <c r="P2594" s="2">
        <f>IF(DatosLimpios[[#This Row],[Number of Affected Users]]="six hundred",600,VALUE(DatosLimpios[[#This Row],[Number of Affected Users]]))</f>
        <v>637259</v>
      </c>
      <c r="Q2594" s="2">
        <f>IF(DatosLimpios[[#This Row],[Number of Affected Users]]="six hundred",600,VALUE(DatosLimpios[[#This Row],[Number of Affected Users]]))</f>
        <v>637259</v>
      </c>
      <c r="R2594" s="11">
        <f>DatosLimpios[[#This Row],[Perdida economica UNK]] /DatosLimpios[[#This Row],[Nº de Usuarios Afectados]]</f>
        <v>13.451359651256396</v>
      </c>
      <c r="S2594" s="11" t="str">
        <f>IF(DatosLimpios[[#This Row],[Perdida $ por Usuario]]&gt;100, "Grave",IF(DatosLimpios[[#This Row],[Perdida $ por Usuario]]&gt;40, "Moderada","Leve"))</f>
        <v>Leve</v>
      </c>
      <c r="T2594" s="1" t="str">
        <f t="shared" si="40"/>
        <v>Unknown</v>
      </c>
      <c r="U2594" s="3" t="s">
        <v>52</v>
      </c>
      <c r="V2594" s="3" t="s">
        <v>16</v>
      </c>
      <c r="W2594" s="2">
        <v>57</v>
      </c>
      <c r="X2594" s="2" t="str">
        <f>IF(DatosLimpios[[#This Row],[Incident Resolution Time (in Hours)]]&gt;50,"Tardia",IF(DatosLimpios[[#This Row],[Incident Resolution Time (in Hours)]]&gt;20,"Media","Rapida" ))</f>
        <v>Tardia</v>
      </c>
    </row>
    <row r="2595" spans="1:24" x14ac:dyDescent="0.25">
      <c r="A2595" s="2">
        <v>2611</v>
      </c>
      <c r="B2595" s="3" t="s">
        <v>60</v>
      </c>
      <c r="C25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595" s="1" t="str">
        <f>IFERROR(VLOOKUP(DatosLimpios[[#This Row],[Paises]], TablaRegiones[],2,FALSE), "Otra")</f>
        <v>Asia</v>
      </c>
      <c r="E2595" s="2">
        <v>2023</v>
      </c>
      <c r="F2595" s="3" t="s">
        <v>42</v>
      </c>
      <c r="G2595" s="2">
        <f xml:space="preserve"> 2025 -DatosLimpios[[#This Row],[Year]]</f>
        <v>2</v>
      </c>
      <c r="H2595" s="1" t="str">
        <f>IF(TRIM(DatosLimpios[[#This Row],[Attack Type]])="","Unknown",PROPER(TRIM(LOWER(DatosLimpios[[#This Row],[Attack Type]]))))</f>
        <v>Sql Injection</v>
      </c>
      <c r="I2595" s="3" t="s">
        <v>12</v>
      </c>
      <c r="J259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95" s="11">
        <v>98</v>
      </c>
      <c r="L2595" s="11">
        <f>IF(DatosLimpios[[#This Row],[Financial Loss (in Million $) ]]="",0,ABS(DatosLimpios[[#This Row],[Financial Loss (in Million $) ]]))*1000</f>
        <v>98000</v>
      </c>
      <c r="M2595" s="11" t="str">
        <f>IF(DatosLimpios[[#This Row],[Perdida economica UNK]]&gt;4000000,"Alta", IF(DatosLimpios[[#This Row],[Perdida economica UNK]]&gt;100000,"Media", "Baja"))</f>
        <v>Baja</v>
      </c>
      <c r="N2595" s="18" t="s">
        <v>2643</v>
      </c>
      <c r="O2595" s="3" t="s">
        <v>29</v>
      </c>
      <c r="P2595" s="2">
        <f>IF(DatosLimpios[[#This Row],[Number of Affected Users]]="six hundred",600,VALUE(DatosLimpios[[#This Row],[Number of Affected Users]]))</f>
        <v>623106</v>
      </c>
      <c r="Q2595" s="2">
        <f>IF(DatosLimpios[[#This Row],[Number of Affected Users]]="six hundred",600,VALUE(DatosLimpios[[#This Row],[Number of Affected Users]]))</f>
        <v>623106</v>
      </c>
      <c r="R2595" s="11">
        <f>DatosLimpios[[#This Row],[Perdida economica UNK]] /DatosLimpios[[#This Row],[Nº de Usuarios Afectados]]</f>
        <v>0.157276611042102</v>
      </c>
      <c r="S2595" s="11" t="str">
        <f>IF(DatosLimpios[[#This Row],[Perdida $ por Usuario]]&gt;100, "Grave",IF(DatosLimpios[[#This Row],[Perdida $ por Usuario]]&gt;40, "Moderada","Leve"))</f>
        <v>Leve</v>
      </c>
      <c r="T2595" s="1" t="str">
        <f t="shared" si="40"/>
        <v>Nation-state</v>
      </c>
      <c r="U2595" s="3" t="s">
        <v>25</v>
      </c>
      <c r="V2595" s="3" t="s">
        <v>49</v>
      </c>
      <c r="W2595" s="2">
        <v>43</v>
      </c>
      <c r="X2595" s="2" t="str">
        <f>IF(DatosLimpios[[#This Row],[Incident Resolution Time (in Hours)]]&gt;50,"Tardia",IF(DatosLimpios[[#This Row],[Incident Resolution Time (in Hours)]]&gt;20,"Media","Rapida" ))</f>
        <v>Media</v>
      </c>
    </row>
    <row r="2596" spans="1:24" x14ac:dyDescent="0.25">
      <c r="A2596" s="2">
        <v>2612</v>
      </c>
      <c r="B2596" s="3" t="s">
        <v>45</v>
      </c>
      <c r="C25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596" s="1" t="str">
        <f>IFERROR(VLOOKUP(DatosLimpios[[#This Row],[Paises]], TablaRegiones[],2,FALSE), "Otra")</f>
        <v>Asia</v>
      </c>
      <c r="E2596" s="2">
        <v>2015</v>
      </c>
      <c r="F2596" s="3" t="s">
        <v>39</v>
      </c>
      <c r="G2596" s="2">
        <f xml:space="preserve"> 2025 -DatosLimpios[[#This Row],[Year]]</f>
        <v>10</v>
      </c>
      <c r="H2596" s="1" t="str">
        <f>IF(TRIM(DatosLimpios[[#This Row],[Attack Type]])="","Unknown",PROPER(TRIM(LOWER(DatosLimpios[[#This Row],[Attack Type]]))))</f>
        <v>Ddos</v>
      </c>
      <c r="I2596" s="3" t="s">
        <v>12</v>
      </c>
      <c r="J259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596" s="11">
        <v>2174</v>
      </c>
      <c r="L2596" s="11">
        <f>IF(DatosLimpios[[#This Row],[Financial Loss (in Million $) ]]="",0,ABS(DatosLimpios[[#This Row],[Financial Loss (in Million $) ]]))*1000</f>
        <v>2174000</v>
      </c>
      <c r="M2596" s="11" t="str">
        <f>IF(DatosLimpios[[#This Row],[Perdida economica UNK]]&gt;4000000,"Alta", IF(DatosLimpios[[#This Row],[Perdida economica UNK]]&gt;100000,"Media", "Baja"))</f>
        <v>Media</v>
      </c>
      <c r="N2596" s="18" t="s">
        <v>2644</v>
      </c>
      <c r="O2596" s="3" t="s">
        <v>36</v>
      </c>
      <c r="P2596" s="2">
        <f>IF(DatosLimpios[[#This Row],[Number of Affected Users]]="six hundred",600,VALUE(DatosLimpios[[#This Row],[Number of Affected Users]]))</f>
        <v>513867</v>
      </c>
      <c r="Q2596" s="2">
        <f>IF(DatosLimpios[[#This Row],[Number of Affected Users]]="six hundred",600,VALUE(DatosLimpios[[#This Row],[Number of Affected Users]]))</f>
        <v>513867</v>
      </c>
      <c r="R2596" s="11">
        <f>DatosLimpios[[#This Row],[Perdida economica UNK]] /DatosLimpios[[#This Row],[Nº de Usuarios Afectados]]</f>
        <v>4.2306666900190129</v>
      </c>
      <c r="S2596" s="11" t="str">
        <f>IF(DatosLimpios[[#This Row],[Perdida $ por Usuario]]&gt;100, "Grave",IF(DatosLimpios[[#This Row],[Perdida $ por Usuario]]&gt;40, "Moderada","Leve"))</f>
        <v>Leve</v>
      </c>
      <c r="T2596" s="1" t="str">
        <f t="shared" si="40"/>
        <v>Unknown</v>
      </c>
      <c r="U2596" s="3" t="s">
        <v>52</v>
      </c>
      <c r="V2596" s="3" t="s">
        <v>49</v>
      </c>
      <c r="W2596" s="2">
        <v>34</v>
      </c>
      <c r="X2596" s="2" t="str">
        <f>IF(DatosLimpios[[#This Row],[Incident Resolution Time (in Hours)]]&gt;50,"Tardia",IF(DatosLimpios[[#This Row],[Incident Resolution Time (in Hours)]]&gt;20,"Media","Rapida" ))</f>
        <v>Media</v>
      </c>
    </row>
    <row r="2597" spans="1:24" x14ac:dyDescent="0.25">
      <c r="A2597" s="2">
        <v>2613</v>
      </c>
      <c r="B2597" s="3" t="s">
        <v>58</v>
      </c>
      <c r="C25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597" s="1" t="str">
        <f>IFERROR(VLOOKUP(DatosLimpios[[#This Row],[Paises]], TablaRegiones[],2,FALSE), "Otra")</f>
        <v>Oceanía</v>
      </c>
      <c r="E2597" s="2">
        <v>2023</v>
      </c>
      <c r="F2597" s="3" t="s">
        <v>22</v>
      </c>
      <c r="G2597" s="2">
        <f xml:space="preserve"> 2025 -DatosLimpios[[#This Row],[Year]]</f>
        <v>2</v>
      </c>
      <c r="H2597" s="1" t="str">
        <f>IF(TRIM(DatosLimpios[[#This Row],[Attack Type]])="","Unknown",PROPER(TRIM(LOWER(DatosLimpios[[#This Row],[Attack Type]]))))</f>
        <v>Man-In-The-Middle</v>
      </c>
      <c r="I2597" s="3" t="s">
        <v>47</v>
      </c>
      <c r="J259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97" s="11">
        <v>754</v>
      </c>
      <c r="L2597" s="11">
        <f>IF(DatosLimpios[[#This Row],[Financial Loss (in Million $) ]]="",0,ABS(DatosLimpios[[#This Row],[Financial Loss (in Million $) ]]))*1000</f>
        <v>754000</v>
      </c>
      <c r="M2597" s="11" t="str">
        <f>IF(DatosLimpios[[#This Row],[Perdida economica UNK]]&gt;4000000,"Alta", IF(DatosLimpios[[#This Row],[Perdida economica UNK]]&gt;100000,"Media", "Baja"))</f>
        <v>Media</v>
      </c>
      <c r="N2597" s="18" t="s">
        <v>2645</v>
      </c>
      <c r="O2597" s="3" t="s">
        <v>33</v>
      </c>
      <c r="P2597" s="2">
        <f>IF(DatosLimpios[[#This Row],[Number of Affected Users]]="six hundred",600,VALUE(DatosLimpios[[#This Row],[Number of Affected Users]]))</f>
        <v>710871</v>
      </c>
      <c r="Q2597" s="2">
        <f>IF(DatosLimpios[[#This Row],[Number of Affected Users]]="six hundred",600,VALUE(DatosLimpios[[#This Row],[Number of Affected Users]]))</f>
        <v>710871</v>
      </c>
      <c r="R2597" s="11">
        <f>DatosLimpios[[#This Row],[Perdida economica UNK]] /DatosLimpios[[#This Row],[Nº de Usuarios Afectados]]</f>
        <v>1.0606706420714869</v>
      </c>
      <c r="S2597" s="11" t="str">
        <f>IF(DatosLimpios[[#This Row],[Perdida $ por Usuario]]&gt;100, "Grave",IF(DatosLimpios[[#This Row],[Perdida $ por Usuario]]&gt;40, "Moderada","Leve"))</f>
        <v>Leve</v>
      </c>
      <c r="T2597" s="1" t="str">
        <f t="shared" si="40"/>
        <v>Insider</v>
      </c>
      <c r="U2597" s="3" t="s">
        <v>52</v>
      </c>
      <c r="V2597" s="3" t="s">
        <v>49</v>
      </c>
      <c r="W2597" s="2">
        <v>55</v>
      </c>
      <c r="X2597" s="2" t="str">
        <f>IF(DatosLimpios[[#This Row],[Incident Resolution Time (in Hours)]]&gt;50,"Tardia",IF(DatosLimpios[[#This Row],[Incident Resolution Time (in Hours)]]&gt;20,"Media","Rapida" ))</f>
        <v>Tardia</v>
      </c>
    </row>
    <row r="2598" spans="1:24" x14ac:dyDescent="0.25">
      <c r="A2598" s="2">
        <v>2614</v>
      </c>
      <c r="B2598" s="3" t="s">
        <v>45</v>
      </c>
      <c r="C25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598" s="1" t="str">
        <f>IFERROR(VLOOKUP(DatosLimpios[[#This Row],[Paises]], TablaRegiones[],2,FALSE), "Otra")</f>
        <v>Asia</v>
      </c>
      <c r="E2598" s="2">
        <v>2020</v>
      </c>
      <c r="F2598" s="3" t="s">
        <v>63</v>
      </c>
      <c r="G2598" s="2">
        <f xml:space="preserve"> 2025 -DatosLimpios[[#This Row],[Year]]</f>
        <v>5</v>
      </c>
      <c r="H2598" s="1" t="str">
        <f>IF(TRIM(DatosLimpios[[#This Row],[Attack Type]])="","Unknown",PROPER(TRIM(LOWER(DatosLimpios[[#This Row],[Attack Type]]))))</f>
        <v>Malware</v>
      </c>
      <c r="I2598" s="3" t="s">
        <v>47</v>
      </c>
      <c r="J259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598" s="11">
        <v>708</v>
      </c>
      <c r="L2598" s="11">
        <f>IF(DatosLimpios[[#This Row],[Financial Loss (in Million $) ]]="",0,ABS(DatosLimpios[[#This Row],[Financial Loss (in Million $) ]]))*1000</f>
        <v>708000</v>
      </c>
      <c r="M2598" s="11" t="str">
        <f>IF(DatosLimpios[[#This Row],[Perdida economica UNK]]&gt;4000000,"Alta", IF(DatosLimpios[[#This Row],[Perdida economica UNK]]&gt;100000,"Media", "Baja"))</f>
        <v>Media</v>
      </c>
      <c r="N2598" s="18" t="s">
        <v>2646</v>
      </c>
      <c r="O2598" s="3" t="s">
        <v>36</v>
      </c>
      <c r="P2598" s="2">
        <f>IF(DatosLimpios[[#This Row],[Number of Affected Users]]="six hundred",600,VALUE(DatosLimpios[[#This Row],[Number of Affected Users]]))</f>
        <v>875225</v>
      </c>
      <c r="Q2598" s="2">
        <f>IF(DatosLimpios[[#This Row],[Number of Affected Users]]="six hundred",600,VALUE(DatosLimpios[[#This Row],[Number of Affected Users]]))</f>
        <v>875225</v>
      </c>
      <c r="R2598" s="11">
        <f>DatosLimpios[[#This Row],[Perdida economica UNK]] /DatosLimpios[[#This Row],[Nº de Usuarios Afectados]]</f>
        <v>0.80893484532548776</v>
      </c>
      <c r="S2598" s="11" t="str">
        <f>IF(DatosLimpios[[#This Row],[Perdida $ por Usuario]]&gt;100, "Grave",IF(DatosLimpios[[#This Row],[Perdida $ por Usuario]]&gt;40, "Moderada","Leve"))</f>
        <v>Leve</v>
      </c>
      <c r="T2598" s="1" t="str">
        <f t="shared" si="40"/>
        <v>Unknown</v>
      </c>
      <c r="U2598" s="3" t="s">
        <v>52</v>
      </c>
      <c r="V2598" s="3" t="s">
        <v>37</v>
      </c>
      <c r="W2598" s="2">
        <v>31</v>
      </c>
      <c r="X2598" s="2" t="str">
        <f>IF(DatosLimpios[[#This Row],[Incident Resolution Time (in Hours)]]&gt;50,"Tardia",IF(DatosLimpios[[#This Row],[Incident Resolution Time (in Hours)]]&gt;20,"Media","Rapida" ))</f>
        <v>Media</v>
      </c>
    </row>
    <row r="2599" spans="1:24" x14ac:dyDescent="0.25">
      <c r="A2599" s="2">
        <v>2615</v>
      </c>
      <c r="B2599" s="3" t="s">
        <v>32</v>
      </c>
      <c r="C25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599" s="1" t="str">
        <f>IFERROR(VLOOKUP(DatosLimpios[[#This Row],[Paises]], TablaRegiones[],2,FALSE), "Otra")</f>
        <v>Europa</v>
      </c>
      <c r="E2599" s="2">
        <v>2024</v>
      </c>
      <c r="F2599" s="3" t="s">
        <v>63</v>
      </c>
      <c r="G2599" s="2">
        <f xml:space="preserve"> 2025 -DatosLimpios[[#This Row],[Year]]</f>
        <v>1</v>
      </c>
      <c r="H2599" s="1" t="str">
        <f>IF(TRIM(DatosLimpios[[#This Row],[Attack Type]])="","Unknown",PROPER(TRIM(LOWER(DatosLimpios[[#This Row],[Attack Type]]))))</f>
        <v>Malware</v>
      </c>
      <c r="I2599" s="3" t="s">
        <v>18</v>
      </c>
      <c r="J259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599" s="11">
        <v>712</v>
      </c>
      <c r="L2599" s="11">
        <f>IF(DatosLimpios[[#This Row],[Financial Loss (in Million $) ]]="",0,ABS(DatosLimpios[[#This Row],[Financial Loss (in Million $) ]]))*1000</f>
        <v>712000</v>
      </c>
      <c r="M2599" s="11" t="str">
        <f>IF(DatosLimpios[[#This Row],[Perdida economica UNK]]&gt;4000000,"Alta", IF(DatosLimpios[[#This Row],[Perdida economica UNK]]&gt;100000,"Media", "Baja"))</f>
        <v>Media</v>
      </c>
      <c r="N2599" s="18" t="s">
        <v>2647</v>
      </c>
      <c r="O2599" s="3" t="s">
        <v>36</v>
      </c>
      <c r="P2599" s="2">
        <f>IF(DatosLimpios[[#This Row],[Number of Affected Users]]="six hundred",600,VALUE(DatosLimpios[[#This Row],[Number of Affected Users]]))</f>
        <v>989625</v>
      </c>
      <c r="Q2599" s="2">
        <f>IF(DatosLimpios[[#This Row],[Number of Affected Users]]="six hundred",600,VALUE(DatosLimpios[[#This Row],[Number of Affected Users]]))</f>
        <v>989625</v>
      </c>
      <c r="R2599" s="11">
        <f>DatosLimpios[[#This Row],[Perdida economica UNK]] /DatosLimpios[[#This Row],[Nº de Usuarios Afectados]]</f>
        <v>0.7194644436023746</v>
      </c>
      <c r="S2599" s="11" t="str">
        <f>IF(DatosLimpios[[#This Row],[Perdida $ por Usuario]]&gt;100, "Grave",IF(DatosLimpios[[#This Row],[Perdida $ por Usuario]]&gt;40, "Moderada","Leve"))</f>
        <v>Leve</v>
      </c>
      <c r="T2599" s="1" t="str">
        <f t="shared" si="40"/>
        <v>Unknown</v>
      </c>
      <c r="U2599" s="3" t="s">
        <v>34</v>
      </c>
      <c r="V2599" s="3" t="s">
        <v>49</v>
      </c>
      <c r="W2599" s="2">
        <v>53</v>
      </c>
      <c r="X2599" s="2" t="str">
        <f>IF(DatosLimpios[[#This Row],[Incident Resolution Time (in Hours)]]&gt;50,"Tardia",IF(DatosLimpios[[#This Row],[Incident Resolution Time (in Hours)]]&gt;20,"Media","Rapida" ))</f>
        <v>Tardia</v>
      </c>
    </row>
    <row r="2600" spans="1:24" x14ac:dyDescent="0.25">
      <c r="A2600" s="2">
        <v>2616</v>
      </c>
      <c r="B2600" s="3" t="s">
        <v>10</v>
      </c>
      <c r="C26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00" s="1" t="str">
        <f>IFERROR(VLOOKUP(DatosLimpios[[#This Row],[Paises]], TablaRegiones[],2,FALSE), "Otra")</f>
        <v>Asia</v>
      </c>
      <c r="E2600" s="2">
        <v>2016</v>
      </c>
      <c r="F2600" s="3" t="s">
        <v>39</v>
      </c>
      <c r="G2600" s="2">
        <f xml:space="preserve"> 2025 -DatosLimpios[[#This Row],[Year]]</f>
        <v>9</v>
      </c>
      <c r="H2600" s="1" t="str">
        <f>IF(TRIM(DatosLimpios[[#This Row],[Attack Type]])="","Unknown",PROPER(TRIM(LOWER(DatosLimpios[[#This Row],[Attack Type]]))))</f>
        <v>Ddos</v>
      </c>
      <c r="I2600" s="3" t="s">
        <v>12</v>
      </c>
      <c r="J260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00" s="11">
        <v>8908</v>
      </c>
      <c r="L2600" s="11">
        <f>IF(DatosLimpios[[#This Row],[Financial Loss (in Million $) ]]="",0,ABS(DatosLimpios[[#This Row],[Financial Loss (in Million $) ]]))*1000</f>
        <v>8908000</v>
      </c>
      <c r="M2600" s="11" t="str">
        <f>IF(DatosLimpios[[#This Row],[Perdida economica UNK]]&gt;4000000,"Alta", IF(DatosLimpios[[#This Row],[Perdida economica UNK]]&gt;100000,"Media", "Baja"))</f>
        <v>Alta</v>
      </c>
      <c r="N2600" s="18" t="s">
        <v>2648</v>
      </c>
      <c r="O2600" s="3" t="s">
        <v>33</v>
      </c>
      <c r="P2600" s="2">
        <f>IF(DatosLimpios[[#This Row],[Number of Affected Users]]="six hundred",600,VALUE(DatosLimpios[[#This Row],[Number of Affected Users]]))</f>
        <v>210433</v>
      </c>
      <c r="Q2600" s="2">
        <f>IF(DatosLimpios[[#This Row],[Number of Affected Users]]="six hundred",600,VALUE(DatosLimpios[[#This Row],[Number of Affected Users]]))</f>
        <v>210433</v>
      </c>
      <c r="R2600" s="11">
        <f>DatosLimpios[[#This Row],[Perdida economica UNK]] /DatosLimpios[[#This Row],[Nº de Usuarios Afectados]]</f>
        <v>42.331763554195398</v>
      </c>
      <c r="S2600" s="11" t="str">
        <f>IF(DatosLimpios[[#This Row],[Perdida $ por Usuario]]&gt;100, "Grave",IF(DatosLimpios[[#This Row],[Perdida $ por Usuario]]&gt;40, "Moderada","Leve"))</f>
        <v>Moderada</v>
      </c>
      <c r="T2600" s="1" t="str">
        <f t="shared" si="40"/>
        <v>Insider</v>
      </c>
      <c r="U2600" s="3" t="s">
        <v>25</v>
      </c>
      <c r="V2600" s="3" t="s">
        <v>31</v>
      </c>
      <c r="W2600" s="2">
        <v>63</v>
      </c>
      <c r="X2600" s="2" t="str">
        <f>IF(DatosLimpios[[#This Row],[Incident Resolution Time (in Hours)]]&gt;50,"Tardia",IF(DatosLimpios[[#This Row],[Incident Resolution Time (in Hours)]]&gt;20,"Media","Rapida" ))</f>
        <v>Tardia</v>
      </c>
    </row>
    <row r="2601" spans="1:24" x14ac:dyDescent="0.25">
      <c r="A2601" s="2">
        <v>2617</v>
      </c>
      <c r="B2601" s="3" t="s">
        <v>87</v>
      </c>
      <c r="C26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01" s="1" t="str">
        <f>IFERROR(VLOOKUP(DatosLimpios[[#This Row],[Paises]], TablaRegiones[],2,FALSE), "Otra")</f>
        <v>América</v>
      </c>
      <c r="E2601" s="2">
        <v>2018</v>
      </c>
      <c r="F2601" s="3" t="s">
        <v>63</v>
      </c>
      <c r="G2601" s="2">
        <f xml:space="preserve"> 2025 -DatosLimpios[[#This Row],[Year]]</f>
        <v>7</v>
      </c>
      <c r="H2601" s="1" t="str">
        <f>IF(TRIM(DatosLimpios[[#This Row],[Attack Type]])="","Unknown",PROPER(TRIM(LOWER(DatosLimpios[[#This Row],[Attack Type]]))))</f>
        <v>Malware</v>
      </c>
      <c r="I2601" s="3" t="s">
        <v>23</v>
      </c>
      <c r="J260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01" s="11">
        <v>2631</v>
      </c>
      <c r="L2601" s="11">
        <f>IF(DatosLimpios[[#This Row],[Financial Loss (in Million $) ]]="",0,ABS(DatosLimpios[[#This Row],[Financial Loss (in Million $) ]]))*1000</f>
        <v>2631000</v>
      </c>
      <c r="M2601" s="11" t="str">
        <f>IF(DatosLimpios[[#This Row],[Perdida economica UNK]]&gt;4000000,"Alta", IF(DatosLimpios[[#This Row],[Perdida economica UNK]]&gt;100000,"Media", "Baja"))</f>
        <v>Media</v>
      </c>
      <c r="N2601" s="18" t="s">
        <v>2649</v>
      </c>
      <c r="O2601" s="3" t="s">
        <v>14</v>
      </c>
      <c r="P2601" s="2">
        <f>IF(DatosLimpios[[#This Row],[Number of Affected Users]]="six hundred",600,VALUE(DatosLimpios[[#This Row],[Number of Affected Users]]))</f>
        <v>709153</v>
      </c>
      <c r="Q2601" s="2">
        <f>IF(DatosLimpios[[#This Row],[Number of Affected Users]]="six hundred",600,VALUE(DatosLimpios[[#This Row],[Number of Affected Users]]))</f>
        <v>709153</v>
      </c>
      <c r="R2601" s="11">
        <f>DatosLimpios[[#This Row],[Perdida economica UNK]] /DatosLimpios[[#This Row],[Nº de Usuarios Afectados]]</f>
        <v>3.7100597473323811</v>
      </c>
      <c r="S2601" s="11" t="str">
        <f>IF(DatosLimpios[[#This Row],[Perdida $ por Usuario]]&gt;100, "Grave",IF(DatosLimpios[[#This Row],[Perdida $ por Usuario]]&gt;40, "Moderada","Leve"))</f>
        <v>Leve</v>
      </c>
      <c r="T2601" s="1" t="str">
        <f t="shared" si="40"/>
        <v>Hacker Group</v>
      </c>
      <c r="U2601" s="3" t="s">
        <v>25</v>
      </c>
      <c r="V2601" s="3" t="s">
        <v>16</v>
      </c>
      <c r="W2601" s="2">
        <v>45</v>
      </c>
      <c r="X2601" s="2" t="str">
        <f>IF(DatosLimpios[[#This Row],[Incident Resolution Time (in Hours)]]&gt;50,"Tardia",IF(DatosLimpios[[#This Row],[Incident Resolution Time (in Hours)]]&gt;20,"Media","Rapida" ))</f>
        <v>Media</v>
      </c>
    </row>
    <row r="2602" spans="1:24" x14ac:dyDescent="0.25">
      <c r="A2602" s="2">
        <v>2618</v>
      </c>
      <c r="B2602" s="3" t="s">
        <v>41</v>
      </c>
      <c r="C26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602" s="1" t="str">
        <f>IFERROR(VLOOKUP(DatosLimpios[[#This Row],[Paises]], TablaRegiones[],2,FALSE), "Otra")</f>
        <v>Europa</v>
      </c>
      <c r="E2602" s="2">
        <v>2020</v>
      </c>
      <c r="F2602" s="3" t="s">
        <v>17</v>
      </c>
      <c r="G2602" s="2">
        <f xml:space="preserve"> 2025 -DatosLimpios[[#This Row],[Year]]</f>
        <v>5</v>
      </c>
      <c r="H2602" s="1" t="str">
        <f>IF(TRIM(DatosLimpios[[#This Row],[Attack Type]])="","Unknown",PROPER(TRIM(LOWER(DatosLimpios[[#This Row],[Attack Type]]))))</f>
        <v>Ransomware</v>
      </c>
      <c r="I2602" s="3" t="s">
        <v>23</v>
      </c>
      <c r="J260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02" s="11">
        <v>2111</v>
      </c>
      <c r="L2602" s="11">
        <f>IF(DatosLimpios[[#This Row],[Financial Loss (in Million $) ]]="",0,ABS(DatosLimpios[[#This Row],[Financial Loss (in Million $) ]]))*1000</f>
        <v>2111000</v>
      </c>
      <c r="M2602" s="11" t="str">
        <f>IF(DatosLimpios[[#This Row],[Perdida economica UNK]]&gt;4000000,"Alta", IF(DatosLimpios[[#This Row],[Perdida economica UNK]]&gt;100000,"Media", "Baja"))</f>
        <v>Media</v>
      </c>
      <c r="N2602" s="18" t="s">
        <v>2650</v>
      </c>
      <c r="O2602" s="3" t="s">
        <v>29</v>
      </c>
      <c r="P2602" s="2">
        <f>IF(DatosLimpios[[#This Row],[Number of Affected Users]]="six hundred",600,VALUE(DatosLimpios[[#This Row],[Number of Affected Users]]))</f>
        <v>568832</v>
      </c>
      <c r="Q2602" s="2">
        <f>IF(DatosLimpios[[#This Row],[Number of Affected Users]]="six hundred",600,VALUE(DatosLimpios[[#This Row],[Number of Affected Users]]))</f>
        <v>568832</v>
      </c>
      <c r="R2602" s="11">
        <f>DatosLimpios[[#This Row],[Perdida economica UNK]] /DatosLimpios[[#This Row],[Nº de Usuarios Afectados]]</f>
        <v>3.7111132988298832</v>
      </c>
      <c r="S2602" s="11" t="str">
        <f>IF(DatosLimpios[[#This Row],[Perdida $ por Usuario]]&gt;100, "Grave",IF(DatosLimpios[[#This Row],[Perdida $ por Usuario]]&gt;40, "Moderada","Leve"))</f>
        <v>Leve</v>
      </c>
      <c r="T2602" s="1" t="str">
        <f t="shared" si="40"/>
        <v>Nation-state</v>
      </c>
      <c r="U2602" s="3" t="s">
        <v>34</v>
      </c>
      <c r="V2602" s="3" t="s">
        <v>49</v>
      </c>
      <c r="W2602" s="2">
        <v>12</v>
      </c>
      <c r="X2602" s="2" t="str">
        <f>IF(DatosLimpios[[#This Row],[Incident Resolution Time (in Hours)]]&gt;50,"Tardia",IF(DatosLimpios[[#This Row],[Incident Resolution Time (in Hours)]]&gt;20,"Media","Rapida" ))</f>
        <v>Rapida</v>
      </c>
    </row>
    <row r="2603" spans="1:24" x14ac:dyDescent="0.25">
      <c r="A2603" s="2">
        <v>2619</v>
      </c>
      <c r="B2603" s="3" t="s">
        <v>10</v>
      </c>
      <c r="C26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03" s="1" t="str">
        <f>IFERROR(VLOOKUP(DatosLimpios[[#This Row],[Paises]], TablaRegiones[],2,FALSE), "Otra")</f>
        <v>Asia</v>
      </c>
      <c r="E2603" s="2">
        <v>2022</v>
      </c>
      <c r="F2603" s="3" t="s">
        <v>50</v>
      </c>
      <c r="G2603" s="2">
        <f xml:space="preserve"> 2025 -DatosLimpios[[#This Row],[Year]]</f>
        <v>3</v>
      </c>
      <c r="H2603" s="1" t="str">
        <f>IF(TRIM(DatosLimpios[[#This Row],[Attack Type]])="","Unknown",PROPER(TRIM(LOWER(DatosLimpios[[#This Row],[Attack Type]]))))</f>
        <v>Phishing</v>
      </c>
      <c r="I2603" s="3" t="s">
        <v>18</v>
      </c>
      <c r="J260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03" s="11">
        <v>5176</v>
      </c>
      <c r="L2603" s="11">
        <f>IF(DatosLimpios[[#This Row],[Financial Loss (in Million $) ]]="",0,ABS(DatosLimpios[[#This Row],[Financial Loss (in Million $) ]]))*1000</f>
        <v>5176000</v>
      </c>
      <c r="M2603" s="11" t="str">
        <f>IF(DatosLimpios[[#This Row],[Perdida economica UNK]]&gt;4000000,"Alta", IF(DatosLimpios[[#This Row],[Perdida economica UNK]]&gt;100000,"Media", "Baja"))</f>
        <v>Alta</v>
      </c>
      <c r="N2603" s="18" t="s">
        <v>2651</v>
      </c>
      <c r="O2603" s="3" t="s">
        <v>36</v>
      </c>
      <c r="P2603" s="2">
        <f>IF(DatosLimpios[[#This Row],[Number of Affected Users]]="six hundred",600,VALUE(DatosLimpios[[#This Row],[Number of Affected Users]]))</f>
        <v>355545</v>
      </c>
      <c r="Q2603" s="2">
        <f>IF(DatosLimpios[[#This Row],[Number of Affected Users]]="six hundred",600,VALUE(DatosLimpios[[#This Row],[Number of Affected Users]]))</f>
        <v>355545</v>
      </c>
      <c r="R2603" s="11">
        <f>DatosLimpios[[#This Row],[Perdida economica UNK]] /DatosLimpios[[#This Row],[Nº de Usuarios Afectados]]</f>
        <v>14.557932188611849</v>
      </c>
      <c r="S2603" s="11" t="str">
        <f>IF(DatosLimpios[[#This Row],[Perdida $ por Usuario]]&gt;100, "Grave",IF(DatosLimpios[[#This Row],[Perdida $ por Usuario]]&gt;40, "Moderada","Leve"))</f>
        <v>Leve</v>
      </c>
      <c r="T2603" s="1" t="str">
        <f t="shared" si="40"/>
        <v>Unknown</v>
      </c>
      <c r="U2603" s="3" t="s">
        <v>25</v>
      </c>
      <c r="V2603" s="3" t="s">
        <v>57</v>
      </c>
      <c r="W2603" s="2">
        <v>68</v>
      </c>
      <c r="X2603" s="2" t="str">
        <f>IF(DatosLimpios[[#This Row],[Incident Resolution Time (in Hours)]]&gt;50,"Tardia",IF(DatosLimpios[[#This Row],[Incident Resolution Time (in Hours)]]&gt;20,"Media","Rapida" ))</f>
        <v>Tardia</v>
      </c>
    </row>
    <row r="2604" spans="1:24" x14ac:dyDescent="0.25">
      <c r="A2604" s="2">
        <v>2620</v>
      </c>
      <c r="B2604" s="3" t="s">
        <v>32</v>
      </c>
      <c r="C26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604" s="1" t="str">
        <f>IFERROR(VLOOKUP(DatosLimpios[[#This Row],[Paises]], TablaRegiones[],2,FALSE), "Otra")</f>
        <v>Europa</v>
      </c>
      <c r="E2604" s="2">
        <v>2019</v>
      </c>
      <c r="F2604" s="3" t="s">
        <v>50</v>
      </c>
      <c r="G2604" s="2">
        <f xml:space="preserve"> 2025 -DatosLimpios[[#This Row],[Year]]</f>
        <v>6</v>
      </c>
      <c r="H2604" s="1" t="str">
        <f>IF(TRIM(DatosLimpios[[#This Row],[Attack Type]])="","Unknown",PROPER(TRIM(LOWER(DatosLimpios[[#This Row],[Attack Type]]))))</f>
        <v>Phishing</v>
      </c>
      <c r="I2604" s="3" t="s">
        <v>12</v>
      </c>
      <c r="J260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04" s="11">
        <v>9091</v>
      </c>
      <c r="L2604" s="11">
        <f>IF(DatosLimpios[[#This Row],[Financial Loss (in Million $) ]]="",0,ABS(DatosLimpios[[#This Row],[Financial Loss (in Million $) ]]))*1000</f>
        <v>9091000</v>
      </c>
      <c r="M2604" s="11" t="str">
        <f>IF(DatosLimpios[[#This Row],[Perdida economica UNK]]&gt;4000000,"Alta", IF(DatosLimpios[[#This Row],[Perdida economica UNK]]&gt;100000,"Media", "Baja"))</f>
        <v>Alta</v>
      </c>
      <c r="N2604" s="18" t="s">
        <v>2652</v>
      </c>
      <c r="O2604" s="3" t="s">
        <v>33</v>
      </c>
      <c r="P2604" s="2">
        <f>IF(DatosLimpios[[#This Row],[Number of Affected Users]]="six hundred",600,VALUE(DatosLimpios[[#This Row],[Number of Affected Users]]))</f>
        <v>112635</v>
      </c>
      <c r="Q2604" s="2">
        <f>IF(DatosLimpios[[#This Row],[Number of Affected Users]]="six hundred",600,VALUE(DatosLimpios[[#This Row],[Number of Affected Users]]))</f>
        <v>112635</v>
      </c>
      <c r="R2604" s="11">
        <f>DatosLimpios[[#This Row],[Perdida economica UNK]] /DatosLimpios[[#This Row],[Nº de Usuarios Afectados]]</f>
        <v>80.712034447551829</v>
      </c>
      <c r="S2604" s="11" t="str">
        <f>IF(DatosLimpios[[#This Row],[Perdida $ por Usuario]]&gt;100, "Grave",IF(DatosLimpios[[#This Row],[Perdida $ por Usuario]]&gt;40, "Moderada","Leve"))</f>
        <v>Moderada</v>
      </c>
      <c r="T2604" s="1" t="str">
        <f t="shared" si="40"/>
        <v>Insider</v>
      </c>
      <c r="U2604" s="3" t="s">
        <v>25</v>
      </c>
      <c r="V2604" s="3" t="s">
        <v>49</v>
      </c>
      <c r="W2604" s="2">
        <v>55</v>
      </c>
      <c r="X2604" s="2" t="str">
        <f>IF(DatosLimpios[[#This Row],[Incident Resolution Time (in Hours)]]&gt;50,"Tardia",IF(DatosLimpios[[#This Row],[Incident Resolution Time (in Hours)]]&gt;20,"Media","Rapida" ))</f>
        <v>Tardia</v>
      </c>
    </row>
    <row r="2605" spans="1:24" x14ac:dyDescent="0.25">
      <c r="A2605" s="2">
        <v>2621</v>
      </c>
      <c r="B2605" s="3" t="s">
        <v>66</v>
      </c>
      <c r="C26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605" s="1" t="str">
        <f>IFERROR(VLOOKUP(DatosLimpios[[#This Row],[Paises]], TablaRegiones[],2,FALSE), "Otra")</f>
        <v>América</v>
      </c>
      <c r="E2605" s="2">
        <v>2015</v>
      </c>
      <c r="F2605" s="3" t="s">
        <v>42</v>
      </c>
      <c r="G2605" s="2">
        <f xml:space="preserve"> 2025 -DatosLimpios[[#This Row],[Year]]</f>
        <v>10</v>
      </c>
      <c r="H2605" s="1" t="str">
        <f>IF(TRIM(DatosLimpios[[#This Row],[Attack Type]])="","Unknown",PROPER(TRIM(LOWER(DatosLimpios[[#This Row],[Attack Type]]))))</f>
        <v>Sql Injection</v>
      </c>
      <c r="I2605" s="3" t="s">
        <v>46</v>
      </c>
      <c r="J260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05" s="11">
        <v>8939</v>
      </c>
      <c r="L2605" s="11">
        <f>IF(DatosLimpios[[#This Row],[Financial Loss (in Million $) ]]="",0,ABS(DatosLimpios[[#This Row],[Financial Loss (in Million $) ]]))*1000</f>
        <v>8939000</v>
      </c>
      <c r="M2605" s="11" t="str">
        <f>IF(DatosLimpios[[#This Row],[Perdida economica UNK]]&gt;4000000,"Alta", IF(DatosLimpios[[#This Row],[Perdida economica UNK]]&gt;100000,"Media", "Baja"))</f>
        <v>Alta</v>
      </c>
      <c r="N2605" s="18" t="s">
        <v>2653</v>
      </c>
      <c r="O2605" s="3" t="s">
        <v>36</v>
      </c>
      <c r="P2605" s="2">
        <f>IF(DatosLimpios[[#This Row],[Number of Affected Users]]="six hundred",600,VALUE(DatosLimpios[[#This Row],[Number of Affected Users]]))</f>
        <v>988268</v>
      </c>
      <c r="Q2605" s="2">
        <f>IF(DatosLimpios[[#This Row],[Number of Affected Users]]="six hundred",600,VALUE(DatosLimpios[[#This Row],[Number of Affected Users]]))</f>
        <v>988268</v>
      </c>
      <c r="R2605" s="11">
        <f>DatosLimpios[[#This Row],[Perdida economica UNK]] /DatosLimpios[[#This Row],[Nº de Usuarios Afectados]]</f>
        <v>9.0451173163554817</v>
      </c>
      <c r="S2605" s="11" t="str">
        <f>IF(DatosLimpios[[#This Row],[Perdida $ por Usuario]]&gt;100, "Grave",IF(DatosLimpios[[#This Row],[Perdida $ por Usuario]]&gt;40, "Moderada","Leve"))</f>
        <v>Leve</v>
      </c>
      <c r="T2605" s="1" t="str">
        <f t="shared" si="40"/>
        <v>Unknown</v>
      </c>
      <c r="U2605" s="3" t="s">
        <v>52</v>
      </c>
      <c r="V2605" s="3" t="s">
        <v>16</v>
      </c>
      <c r="W2605" s="2">
        <v>44</v>
      </c>
      <c r="X2605" s="2" t="str">
        <f>IF(DatosLimpios[[#This Row],[Incident Resolution Time (in Hours)]]&gt;50,"Tardia",IF(DatosLimpios[[#This Row],[Incident Resolution Time (in Hours)]]&gt;20,"Media","Rapida" ))</f>
        <v>Media</v>
      </c>
    </row>
    <row r="2606" spans="1:24" x14ac:dyDescent="0.25">
      <c r="A2606" s="2">
        <v>2622</v>
      </c>
      <c r="B2606" s="3" t="s">
        <v>45</v>
      </c>
      <c r="C26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06" s="1" t="str">
        <f>IFERROR(VLOOKUP(DatosLimpios[[#This Row],[Paises]], TablaRegiones[],2,FALSE), "Otra")</f>
        <v>Asia</v>
      </c>
      <c r="E2606" s="2">
        <v>2021</v>
      </c>
      <c r="F2606" s="3" t="s">
        <v>63</v>
      </c>
      <c r="G2606" s="2">
        <f xml:space="preserve"> 2025 -DatosLimpios[[#This Row],[Year]]</f>
        <v>4</v>
      </c>
      <c r="H2606" s="1" t="str">
        <f>IF(TRIM(DatosLimpios[[#This Row],[Attack Type]])="","Unknown",PROPER(TRIM(LOWER(DatosLimpios[[#This Row],[Attack Type]]))))</f>
        <v>Malware</v>
      </c>
      <c r="I2606" s="3" t="s">
        <v>12</v>
      </c>
      <c r="J260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06" s="11">
        <v>6587</v>
      </c>
      <c r="L2606" s="11">
        <f>IF(DatosLimpios[[#This Row],[Financial Loss (in Million $) ]]="",0,ABS(DatosLimpios[[#This Row],[Financial Loss (in Million $) ]]))*1000</f>
        <v>6587000</v>
      </c>
      <c r="M2606" s="11" t="str">
        <f>IF(DatosLimpios[[#This Row],[Perdida economica UNK]]&gt;4000000,"Alta", IF(DatosLimpios[[#This Row],[Perdida economica UNK]]&gt;100000,"Media", "Baja"))</f>
        <v>Alta</v>
      </c>
      <c r="N2606" s="18" t="s">
        <v>2654</v>
      </c>
      <c r="O2606" s="3" t="s">
        <v>29</v>
      </c>
      <c r="P2606" s="2">
        <f>IF(DatosLimpios[[#This Row],[Number of Affected Users]]="six hundred",600,VALUE(DatosLimpios[[#This Row],[Number of Affected Users]]))</f>
        <v>357399</v>
      </c>
      <c r="Q2606" s="2">
        <f>IF(DatosLimpios[[#This Row],[Number of Affected Users]]="six hundred",600,VALUE(DatosLimpios[[#This Row],[Number of Affected Users]]))</f>
        <v>357399</v>
      </c>
      <c r="R2606" s="11">
        <f>DatosLimpios[[#This Row],[Perdida economica UNK]] /DatosLimpios[[#This Row],[Nº de Usuarios Afectados]]</f>
        <v>18.430381730223083</v>
      </c>
      <c r="S2606" s="11" t="str">
        <f>IF(DatosLimpios[[#This Row],[Perdida $ por Usuario]]&gt;100, "Grave",IF(DatosLimpios[[#This Row],[Perdida $ por Usuario]]&gt;40, "Moderada","Leve"))</f>
        <v>Leve</v>
      </c>
      <c r="T2606" s="1" t="str">
        <f t="shared" si="40"/>
        <v>Nation-state</v>
      </c>
      <c r="U2606" s="3" t="s">
        <v>52</v>
      </c>
      <c r="V2606" s="3" t="s">
        <v>57</v>
      </c>
      <c r="W2606" s="2">
        <v>2</v>
      </c>
      <c r="X2606" s="2" t="str">
        <f>IF(DatosLimpios[[#This Row],[Incident Resolution Time (in Hours)]]&gt;50,"Tardia",IF(DatosLimpios[[#This Row],[Incident Resolution Time (in Hours)]]&gt;20,"Media","Rapida" ))</f>
        <v>Rapida</v>
      </c>
    </row>
    <row r="2607" spans="1:24" x14ac:dyDescent="0.25">
      <c r="A2607" s="2">
        <v>2623</v>
      </c>
      <c r="B2607" s="3" t="s">
        <v>71</v>
      </c>
      <c r="C26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07" s="1" t="str">
        <f>IFERROR(VLOOKUP(DatosLimpios[[#This Row],[Paises]], TablaRegiones[],2,FALSE), "Otra")</f>
        <v>Asia</v>
      </c>
      <c r="E2607" s="2">
        <v>2018</v>
      </c>
      <c r="F2607" s="3" t="s">
        <v>22</v>
      </c>
      <c r="G2607" s="2">
        <f xml:space="preserve"> 2025 -DatosLimpios[[#This Row],[Year]]</f>
        <v>7</v>
      </c>
      <c r="H2607" s="1" t="str">
        <f>IF(TRIM(DatosLimpios[[#This Row],[Attack Type]])="","Unknown",PROPER(TRIM(LOWER(DatosLimpios[[#This Row],[Attack Type]]))))</f>
        <v>Man-In-The-Middle</v>
      </c>
      <c r="I2607" s="3" t="s">
        <v>69</v>
      </c>
      <c r="J260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07" s="11">
        <v>7816</v>
      </c>
      <c r="L2607" s="11">
        <f>IF(DatosLimpios[[#This Row],[Financial Loss (in Million $) ]]="",0,ABS(DatosLimpios[[#This Row],[Financial Loss (in Million $) ]]))*1000</f>
        <v>7816000</v>
      </c>
      <c r="M2607" s="11" t="str">
        <f>IF(DatosLimpios[[#This Row],[Perdida economica UNK]]&gt;4000000,"Alta", IF(DatosLimpios[[#This Row],[Perdida economica UNK]]&gt;100000,"Media", "Baja"))</f>
        <v>Alta</v>
      </c>
      <c r="N2607" s="18" t="s">
        <v>2655</v>
      </c>
      <c r="O2607" s="3" t="s">
        <v>14</v>
      </c>
      <c r="P2607" s="2">
        <f>IF(DatosLimpios[[#This Row],[Number of Affected Users]]="six hundred",600,VALUE(DatosLimpios[[#This Row],[Number of Affected Users]]))</f>
        <v>512258</v>
      </c>
      <c r="Q2607" s="2">
        <f>IF(DatosLimpios[[#This Row],[Number of Affected Users]]="six hundred",600,VALUE(DatosLimpios[[#This Row],[Number of Affected Users]]))</f>
        <v>512258</v>
      </c>
      <c r="R2607" s="11">
        <f>DatosLimpios[[#This Row],[Perdida economica UNK]] /DatosLimpios[[#This Row],[Nº de Usuarios Afectados]]</f>
        <v>15.257936430470583</v>
      </c>
      <c r="S2607" s="11" t="str">
        <f>IF(DatosLimpios[[#This Row],[Perdida $ por Usuario]]&gt;100, "Grave",IF(DatosLimpios[[#This Row],[Perdida $ por Usuario]]&gt;40, "Moderada","Leve"))</f>
        <v>Leve</v>
      </c>
      <c r="T2607" s="1" t="str">
        <f t="shared" si="40"/>
        <v>Hacker Group</v>
      </c>
      <c r="U2607" s="3" t="s">
        <v>25</v>
      </c>
      <c r="V2607" s="3" t="s">
        <v>57</v>
      </c>
      <c r="W2607" s="2">
        <v>32</v>
      </c>
      <c r="X2607" s="2" t="str">
        <f>IF(DatosLimpios[[#This Row],[Incident Resolution Time (in Hours)]]&gt;50,"Tardia",IF(DatosLimpios[[#This Row],[Incident Resolution Time (in Hours)]]&gt;20,"Media","Rapida" ))</f>
        <v>Media</v>
      </c>
    </row>
    <row r="2608" spans="1:24" x14ac:dyDescent="0.25">
      <c r="A2608" s="2">
        <v>2624</v>
      </c>
      <c r="B2608" s="3" t="s">
        <v>58</v>
      </c>
      <c r="C26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08" s="1" t="str">
        <f>IFERROR(VLOOKUP(DatosLimpios[[#This Row],[Paises]], TablaRegiones[],2,FALSE), "Otra")</f>
        <v>Oceanía</v>
      </c>
      <c r="E2608" s="2">
        <v>2024</v>
      </c>
      <c r="F2608" s="3" t="s">
        <v>17</v>
      </c>
      <c r="G2608" s="2">
        <f xml:space="preserve"> 2025 -DatosLimpios[[#This Row],[Year]]</f>
        <v>1</v>
      </c>
      <c r="H2608" s="1" t="str">
        <f>IF(TRIM(DatosLimpios[[#This Row],[Attack Type]])="","Unknown",PROPER(TRIM(LOWER(DatosLimpios[[#This Row],[Attack Type]]))))</f>
        <v>Ransomware</v>
      </c>
      <c r="I2608" s="3" t="s">
        <v>47</v>
      </c>
      <c r="J260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08" s="11">
        <v>2421</v>
      </c>
      <c r="L2608" s="11">
        <f>IF(DatosLimpios[[#This Row],[Financial Loss (in Million $) ]]="",0,ABS(DatosLimpios[[#This Row],[Financial Loss (in Million $) ]]))*1000</f>
        <v>2421000</v>
      </c>
      <c r="M2608" s="11" t="str">
        <f>IF(DatosLimpios[[#This Row],[Perdida economica UNK]]&gt;4000000,"Alta", IF(DatosLimpios[[#This Row],[Perdida economica UNK]]&gt;100000,"Media", "Baja"))</f>
        <v>Media</v>
      </c>
      <c r="N2608" s="18" t="s">
        <v>2656</v>
      </c>
      <c r="O2608" s="3" t="s">
        <v>29</v>
      </c>
      <c r="P2608" s="2">
        <f>IF(DatosLimpios[[#This Row],[Number of Affected Users]]="six hundred",600,VALUE(DatosLimpios[[#This Row],[Number of Affected Users]]))</f>
        <v>180760</v>
      </c>
      <c r="Q2608" s="2">
        <f>IF(DatosLimpios[[#This Row],[Number of Affected Users]]="six hundred",600,VALUE(DatosLimpios[[#This Row],[Number of Affected Users]]))</f>
        <v>180760</v>
      </c>
      <c r="R2608" s="11">
        <f>DatosLimpios[[#This Row],[Perdida economica UNK]] /DatosLimpios[[#This Row],[Nº de Usuarios Afectados]]</f>
        <v>13.393449878291657</v>
      </c>
      <c r="S2608" s="11" t="str">
        <f>IF(DatosLimpios[[#This Row],[Perdida $ por Usuario]]&gt;100, "Grave",IF(DatosLimpios[[#This Row],[Perdida $ por Usuario]]&gt;40, "Moderada","Leve"))</f>
        <v>Leve</v>
      </c>
      <c r="T2608" s="1" t="str">
        <f t="shared" si="40"/>
        <v>Nation-state</v>
      </c>
      <c r="U2608" s="3" t="s">
        <v>25</v>
      </c>
      <c r="V2608" s="3" t="s">
        <v>57</v>
      </c>
      <c r="W2608" s="2">
        <v>34</v>
      </c>
      <c r="X2608" s="2" t="str">
        <f>IF(DatosLimpios[[#This Row],[Incident Resolution Time (in Hours)]]&gt;50,"Tardia",IF(DatosLimpios[[#This Row],[Incident Resolution Time (in Hours)]]&gt;20,"Media","Rapida" ))</f>
        <v>Media</v>
      </c>
    </row>
    <row r="2609" spans="1:24" x14ac:dyDescent="0.25">
      <c r="A2609" s="2">
        <v>2625</v>
      </c>
      <c r="B2609" s="3" t="s">
        <v>87</v>
      </c>
      <c r="C26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09" s="1" t="str">
        <f>IFERROR(VLOOKUP(DatosLimpios[[#This Row],[Paises]], TablaRegiones[],2,FALSE), "Otra")</f>
        <v>América</v>
      </c>
      <c r="E2609" s="2">
        <v>2023</v>
      </c>
      <c r="F2609" s="3" t="s">
        <v>22</v>
      </c>
      <c r="G2609" s="2">
        <f xml:space="preserve"> 2025 -DatosLimpios[[#This Row],[Year]]</f>
        <v>2</v>
      </c>
      <c r="H2609" s="1" t="str">
        <f>IF(TRIM(DatosLimpios[[#This Row],[Attack Type]])="","Unknown",PROPER(TRIM(LOWER(DatosLimpios[[#This Row],[Attack Type]]))))</f>
        <v>Man-In-The-Middle</v>
      </c>
      <c r="I2609" s="3" t="s">
        <v>18</v>
      </c>
      <c r="J260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09" s="11">
        <v>8116</v>
      </c>
      <c r="L2609" s="11">
        <f>IF(DatosLimpios[[#This Row],[Financial Loss (in Million $) ]]="",0,ABS(DatosLimpios[[#This Row],[Financial Loss (in Million $) ]]))*1000</f>
        <v>8116000</v>
      </c>
      <c r="M2609" s="11" t="str">
        <f>IF(DatosLimpios[[#This Row],[Perdida economica UNK]]&gt;4000000,"Alta", IF(DatosLimpios[[#This Row],[Perdida economica UNK]]&gt;100000,"Media", "Baja"))</f>
        <v>Alta</v>
      </c>
      <c r="N2609" s="18" t="s">
        <v>2657</v>
      </c>
      <c r="O2609" s="3" t="s">
        <v>36</v>
      </c>
      <c r="P2609" s="2">
        <f>IF(DatosLimpios[[#This Row],[Number of Affected Users]]="six hundred",600,VALUE(DatosLimpios[[#This Row],[Number of Affected Users]]))</f>
        <v>691638</v>
      </c>
      <c r="Q2609" s="2">
        <f>IF(DatosLimpios[[#This Row],[Number of Affected Users]]="six hundred",600,VALUE(DatosLimpios[[#This Row],[Number of Affected Users]]))</f>
        <v>691638</v>
      </c>
      <c r="R2609" s="11">
        <f>DatosLimpios[[#This Row],[Perdida economica UNK]] /DatosLimpios[[#This Row],[Nº de Usuarios Afectados]]</f>
        <v>11.734462247591948</v>
      </c>
      <c r="S2609" s="11" t="str">
        <f>IF(DatosLimpios[[#This Row],[Perdida $ por Usuario]]&gt;100, "Grave",IF(DatosLimpios[[#This Row],[Perdida $ por Usuario]]&gt;40, "Moderada","Leve"))</f>
        <v>Leve</v>
      </c>
      <c r="T2609" s="1" t="str">
        <f t="shared" si="40"/>
        <v>Unknown</v>
      </c>
      <c r="U2609" s="3" t="s">
        <v>52</v>
      </c>
      <c r="V2609" s="3" t="s">
        <v>37</v>
      </c>
      <c r="W2609" s="2">
        <v>17</v>
      </c>
      <c r="X2609" s="2" t="str">
        <f>IF(DatosLimpios[[#This Row],[Incident Resolution Time (in Hours)]]&gt;50,"Tardia",IF(DatosLimpios[[#This Row],[Incident Resolution Time (in Hours)]]&gt;20,"Media","Rapida" ))</f>
        <v>Rapida</v>
      </c>
    </row>
    <row r="2610" spans="1:24" x14ac:dyDescent="0.25">
      <c r="A2610" s="2">
        <v>2626</v>
      </c>
      <c r="B2610" s="3" t="s">
        <v>60</v>
      </c>
      <c r="C26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610" s="1" t="str">
        <f>IFERROR(VLOOKUP(DatosLimpios[[#This Row],[Paises]], TablaRegiones[],2,FALSE), "Otra")</f>
        <v>Asia</v>
      </c>
      <c r="E2610" s="2">
        <v>2019</v>
      </c>
      <c r="F2610" s="3" t="s">
        <v>17</v>
      </c>
      <c r="G2610" s="2">
        <f xml:space="preserve"> 2025 -DatosLimpios[[#This Row],[Year]]</f>
        <v>6</v>
      </c>
      <c r="H2610" s="1" t="str">
        <f>IF(TRIM(DatosLimpios[[#This Row],[Attack Type]])="","Unknown",PROPER(TRIM(LOWER(DatosLimpios[[#This Row],[Attack Type]]))))</f>
        <v>Ransomware</v>
      </c>
      <c r="I2610" s="3" t="s">
        <v>23</v>
      </c>
      <c r="J261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10" s="11">
        <v>8018</v>
      </c>
      <c r="L2610" s="11">
        <f>IF(DatosLimpios[[#This Row],[Financial Loss (in Million $) ]]="",0,ABS(DatosLimpios[[#This Row],[Financial Loss (in Million $) ]]))*1000</f>
        <v>8018000</v>
      </c>
      <c r="M2610" s="11" t="str">
        <f>IF(DatosLimpios[[#This Row],[Perdida economica UNK]]&gt;4000000,"Alta", IF(DatosLimpios[[#This Row],[Perdida economica UNK]]&gt;100000,"Media", "Baja"))</f>
        <v>Alta</v>
      </c>
      <c r="N2610" s="18" t="s">
        <v>2658</v>
      </c>
      <c r="O2610" s="3" t="s">
        <v>33</v>
      </c>
      <c r="P2610" s="2">
        <f>IF(DatosLimpios[[#This Row],[Number of Affected Users]]="six hundred",600,VALUE(DatosLimpios[[#This Row],[Number of Affected Users]]))</f>
        <v>123757</v>
      </c>
      <c r="Q2610" s="2">
        <f>IF(DatosLimpios[[#This Row],[Number of Affected Users]]="six hundred",600,VALUE(DatosLimpios[[#This Row],[Number of Affected Users]]))</f>
        <v>123757</v>
      </c>
      <c r="R2610" s="11">
        <f>DatosLimpios[[#This Row],[Perdida economica UNK]] /DatosLimpios[[#This Row],[Nº de Usuarios Afectados]]</f>
        <v>64.788254401771212</v>
      </c>
      <c r="S2610" s="11" t="str">
        <f>IF(DatosLimpios[[#This Row],[Perdida $ por Usuario]]&gt;100, "Grave",IF(DatosLimpios[[#This Row],[Perdida $ por Usuario]]&gt;40, "Moderada","Leve"))</f>
        <v>Moderada</v>
      </c>
      <c r="T2610" s="1" t="str">
        <f t="shared" si="40"/>
        <v>Insider</v>
      </c>
      <c r="U2610" s="3" t="s">
        <v>34</v>
      </c>
      <c r="V2610" s="3" t="s">
        <v>57</v>
      </c>
      <c r="W2610" s="2">
        <v>54</v>
      </c>
      <c r="X2610" s="2" t="str">
        <f>IF(DatosLimpios[[#This Row],[Incident Resolution Time (in Hours)]]&gt;50,"Tardia",IF(DatosLimpios[[#This Row],[Incident Resolution Time (in Hours)]]&gt;20,"Media","Rapida" ))</f>
        <v>Tardia</v>
      </c>
    </row>
    <row r="2611" spans="1:24" x14ac:dyDescent="0.25">
      <c r="A2611" s="2">
        <v>2627</v>
      </c>
      <c r="B2611" s="3" t="s">
        <v>32</v>
      </c>
      <c r="C26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611" s="1" t="str">
        <f>IFERROR(VLOOKUP(DatosLimpios[[#This Row],[Paises]], TablaRegiones[],2,FALSE), "Otra")</f>
        <v>Europa</v>
      </c>
      <c r="E2611" s="2">
        <v>2018</v>
      </c>
      <c r="F2611" s="3" t="s">
        <v>39</v>
      </c>
      <c r="G2611" s="2">
        <f xml:space="preserve"> 2025 -DatosLimpios[[#This Row],[Year]]</f>
        <v>7</v>
      </c>
      <c r="H2611" s="1" t="str">
        <f>IF(TRIM(DatosLimpios[[#This Row],[Attack Type]])="","Unknown",PROPER(TRIM(LOWER(DatosLimpios[[#This Row],[Attack Type]]))))</f>
        <v>Ddos</v>
      </c>
      <c r="I2611" s="3" t="s">
        <v>27</v>
      </c>
      <c r="J261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11" s="11">
        <v>700</v>
      </c>
      <c r="L2611" s="11">
        <f>IF(DatosLimpios[[#This Row],[Financial Loss (in Million $) ]]="",0,ABS(DatosLimpios[[#This Row],[Financial Loss (in Million $) ]]))*1000</f>
        <v>700000</v>
      </c>
      <c r="M2611" s="11" t="str">
        <f>IF(DatosLimpios[[#This Row],[Perdida economica UNK]]&gt;4000000,"Alta", IF(DatosLimpios[[#This Row],[Perdida economica UNK]]&gt;100000,"Media", "Baja"))</f>
        <v>Media</v>
      </c>
      <c r="N2611" s="18" t="s">
        <v>2659</v>
      </c>
      <c r="O2611" s="3" t="s">
        <v>14</v>
      </c>
      <c r="P2611" s="2">
        <f>IF(DatosLimpios[[#This Row],[Number of Affected Users]]="six hundred",600,VALUE(DatosLimpios[[#This Row],[Number of Affected Users]]))</f>
        <v>702285</v>
      </c>
      <c r="Q2611" s="2">
        <f>IF(DatosLimpios[[#This Row],[Number of Affected Users]]="six hundred",600,VALUE(DatosLimpios[[#This Row],[Number of Affected Users]]))</f>
        <v>702285</v>
      </c>
      <c r="R2611" s="11">
        <f>DatosLimpios[[#This Row],[Perdida economica UNK]] /DatosLimpios[[#This Row],[Nº de Usuarios Afectados]]</f>
        <v>0.99674633517731404</v>
      </c>
      <c r="S2611" s="11" t="str">
        <f>IF(DatosLimpios[[#This Row],[Perdida $ por Usuario]]&gt;100, "Grave",IF(DatosLimpios[[#This Row],[Perdida $ por Usuario]]&gt;40, "Moderada","Leve"))</f>
        <v>Leve</v>
      </c>
      <c r="T2611" s="1" t="str">
        <f t="shared" si="40"/>
        <v>Hacker Group</v>
      </c>
      <c r="U2611" s="3" t="s">
        <v>52</v>
      </c>
      <c r="V2611" s="3" t="s">
        <v>31</v>
      </c>
      <c r="W2611" s="2">
        <v>46</v>
      </c>
      <c r="X2611" s="2" t="str">
        <f>IF(DatosLimpios[[#This Row],[Incident Resolution Time (in Hours)]]&gt;50,"Tardia",IF(DatosLimpios[[#This Row],[Incident Resolution Time (in Hours)]]&gt;20,"Media","Rapida" ))</f>
        <v>Media</v>
      </c>
    </row>
    <row r="2612" spans="1:24" x14ac:dyDescent="0.25">
      <c r="A2612" s="2">
        <v>2628</v>
      </c>
      <c r="B2612" s="3" t="s">
        <v>58</v>
      </c>
      <c r="C26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12" s="1" t="str">
        <f>IFERROR(VLOOKUP(DatosLimpios[[#This Row],[Paises]], TablaRegiones[],2,FALSE), "Otra")</f>
        <v>Oceanía</v>
      </c>
      <c r="E2612" s="2">
        <v>2022</v>
      </c>
      <c r="F2612" s="3" t="s">
        <v>39</v>
      </c>
      <c r="G2612" s="2">
        <f xml:space="preserve"> 2025 -DatosLimpios[[#This Row],[Year]]</f>
        <v>3</v>
      </c>
      <c r="H2612" s="1" t="str">
        <f>IF(TRIM(DatosLimpios[[#This Row],[Attack Type]])="","Unknown",PROPER(TRIM(LOWER(DatosLimpios[[#This Row],[Attack Type]]))))</f>
        <v>Ddos</v>
      </c>
      <c r="I2612" s="3" t="s">
        <v>12</v>
      </c>
      <c r="J261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12" s="11">
        <v>973</v>
      </c>
      <c r="L2612" s="11">
        <f>IF(DatosLimpios[[#This Row],[Financial Loss (in Million $) ]]="",0,ABS(DatosLimpios[[#This Row],[Financial Loss (in Million $) ]]))*1000</f>
        <v>973000</v>
      </c>
      <c r="M2612" s="11" t="str">
        <f>IF(DatosLimpios[[#This Row],[Perdida economica UNK]]&gt;4000000,"Alta", IF(DatosLimpios[[#This Row],[Perdida economica UNK]]&gt;100000,"Media", "Baja"))</f>
        <v>Media</v>
      </c>
      <c r="N2612" s="18" t="s">
        <v>2660</v>
      </c>
      <c r="O2612" s="3" t="s">
        <v>36</v>
      </c>
      <c r="P2612" s="2">
        <f>IF(DatosLimpios[[#This Row],[Number of Affected Users]]="six hundred",600,VALUE(DatosLimpios[[#This Row],[Number of Affected Users]]))</f>
        <v>907708</v>
      </c>
      <c r="Q2612" s="2">
        <f>IF(DatosLimpios[[#This Row],[Number of Affected Users]]="six hundred",600,VALUE(DatosLimpios[[#This Row],[Number of Affected Users]]))</f>
        <v>907708</v>
      </c>
      <c r="R2612" s="11">
        <f>DatosLimpios[[#This Row],[Perdida economica UNK]] /DatosLimpios[[#This Row],[Nº de Usuarios Afectados]]</f>
        <v>1.0719306208604529</v>
      </c>
      <c r="S2612" s="11" t="str">
        <f>IF(DatosLimpios[[#This Row],[Perdida $ por Usuario]]&gt;100, "Grave",IF(DatosLimpios[[#This Row],[Perdida $ por Usuario]]&gt;40, "Moderada","Leve"))</f>
        <v>Leve</v>
      </c>
      <c r="T2612" s="1" t="str">
        <f t="shared" si="40"/>
        <v>Unknown</v>
      </c>
      <c r="U2612" s="3" t="s">
        <v>15</v>
      </c>
      <c r="V2612" s="3" t="s">
        <v>31</v>
      </c>
      <c r="W2612" s="2">
        <v>44</v>
      </c>
      <c r="X2612" s="2" t="str">
        <f>IF(DatosLimpios[[#This Row],[Incident Resolution Time (in Hours)]]&gt;50,"Tardia",IF(DatosLimpios[[#This Row],[Incident Resolution Time (in Hours)]]&gt;20,"Media","Rapida" ))</f>
        <v>Media</v>
      </c>
    </row>
    <row r="2613" spans="1:24" x14ac:dyDescent="0.25">
      <c r="A2613" s="2">
        <v>2629</v>
      </c>
      <c r="B2613" s="3" t="s">
        <v>58</v>
      </c>
      <c r="C26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13" s="1" t="str">
        <f>IFERROR(VLOOKUP(DatosLimpios[[#This Row],[Paises]], TablaRegiones[],2,FALSE), "Otra")</f>
        <v>Oceanía</v>
      </c>
      <c r="E2613" s="2">
        <v>2015</v>
      </c>
      <c r="F2613" s="3" t="s">
        <v>39</v>
      </c>
      <c r="G2613" s="2">
        <f xml:space="preserve"> 2025 -DatosLimpios[[#This Row],[Year]]</f>
        <v>10</v>
      </c>
      <c r="H2613" s="1" t="str">
        <f>IF(TRIM(DatosLimpios[[#This Row],[Attack Type]])="","Unknown",PROPER(TRIM(LOWER(DatosLimpios[[#This Row],[Attack Type]]))))</f>
        <v>Ddos</v>
      </c>
      <c r="I2613" s="3" t="s">
        <v>47</v>
      </c>
      <c r="J261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13" s="11">
        <v>449</v>
      </c>
      <c r="L2613" s="11">
        <f>IF(DatosLimpios[[#This Row],[Financial Loss (in Million $) ]]="",0,ABS(DatosLimpios[[#This Row],[Financial Loss (in Million $) ]]))*1000</f>
        <v>449000</v>
      </c>
      <c r="M2613" s="11" t="str">
        <f>IF(DatosLimpios[[#This Row],[Perdida economica UNK]]&gt;4000000,"Alta", IF(DatosLimpios[[#This Row],[Perdida economica UNK]]&gt;100000,"Media", "Baja"))</f>
        <v>Media</v>
      </c>
      <c r="N2613" s="18" t="s">
        <v>2661</v>
      </c>
      <c r="O2613" s="3" t="s">
        <v>14</v>
      </c>
      <c r="P2613" s="2">
        <f>IF(DatosLimpios[[#This Row],[Number of Affected Users]]="six hundred",600,VALUE(DatosLimpios[[#This Row],[Number of Affected Users]]))</f>
        <v>713160</v>
      </c>
      <c r="Q2613" s="2">
        <f>IF(DatosLimpios[[#This Row],[Number of Affected Users]]="six hundred",600,VALUE(DatosLimpios[[#This Row],[Number of Affected Users]]))</f>
        <v>713160</v>
      </c>
      <c r="R2613" s="11">
        <f>DatosLimpios[[#This Row],[Perdida economica UNK]] /DatosLimpios[[#This Row],[Nº de Usuarios Afectados]]</f>
        <v>0.62959223736608894</v>
      </c>
      <c r="S2613" s="11" t="str">
        <f>IF(DatosLimpios[[#This Row],[Perdida $ por Usuario]]&gt;100, "Grave",IF(DatosLimpios[[#This Row],[Perdida $ por Usuario]]&gt;40, "Moderada","Leve"))</f>
        <v>Leve</v>
      </c>
      <c r="T2613" s="1" t="str">
        <f t="shared" si="40"/>
        <v>Hacker Group</v>
      </c>
      <c r="U2613" s="3" t="s">
        <v>15</v>
      </c>
      <c r="V2613" s="3" t="s">
        <v>57</v>
      </c>
      <c r="W2613" s="2">
        <v>26</v>
      </c>
      <c r="X2613" s="2" t="str">
        <f>IF(DatosLimpios[[#This Row],[Incident Resolution Time (in Hours)]]&gt;50,"Tardia",IF(DatosLimpios[[#This Row],[Incident Resolution Time (in Hours)]]&gt;20,"Media","Rapida" ))</f>
        <v>Media</v>
      </c>
    </row>
    <row r="2614" spans="1:24" x14ac:dyDescent="0.25">
      <c r="A2614" s="2">
        <v>2630</v>
      </c>
      <c r="B2614" s="3" t="s">
        <v>87</v>
      </c>
      <c r="C26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14" s="1" t="str">
        <f>IFERROR(VLOOKUP(DatosLimpios[[#This Row],[Paises]], TablaRegiones[],2,FALSE), "Otra")</f>
        <v>América</v>
      </c>
      <c r="E2614" s="2">
        <v>2022</v>
      </c>
      <c r="F2614" s="3" t="s">
        <v>63</v>
      </c>
      <c r="G2614" s="2">
        <f xml:space="preserve"> 2025 -DatosLimpios[[#This Row],[Year]]</f>
        <v>3</v>
      </c>
      <c r="H2614" s="1" t="str">
        <f>IF(TRIM(DatosLimpios[[#This Row],[Attack Type]])="","Unknown",PROPER(TRIM(LOWER(DatosLimpios[[#This Row],[Attack Type]]))))</f>
        <v>Malware</v>
      </c>
      <c r="I2614" s="3" t="s">
        <v>46</v>
      </c>
      <c r="J261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14" s="11">
        <v>4675</v>
      </c>
      <c r="L2614" s="11">
        <f>IF(DatosLimpios[[#This Row],[Financial Loss (in Million $) ]]="",0,ABS(DatosLimpios[[#This Row],[Financial Loss (in Million $) ]]))*1000</f>
        <v>4675000</v>
      </c>
      <c r="M2614" s="11" t="str">
        <f>IF(DatosLimpios[[#This Row],[Perdida economica UNK]]&gt;4000000,"Alta", IF(DatosLimpios[[#This Row],[Perdida economica UNK]]&gt;100000,"Media", "Baja"))</f>
        <v>Alta</v>
      </c>
      <c r="N2614" s="18" t="s">
        <v>2662</v>
      </c>
      <c r="O2614" s="3" t="s">
        <v>29</v>
      </c>
      <c r="P2614" s="2">
        <f>IF(DatosLimpios[[#This Row],[Number of Affected Users]]="six hundred",600,VALUE(DatosLimpios[[#This Row],[Number of Affected Users]]))</f>
        <v>239200</v>
      </c>
      <c r="Q2614" s="2">
        <f>IF(DatosLimpios[[#This Row],[Number of Affected Users]]="six hundred",600,VALUE(DatosLimpios[[#This Row],[Number of Affected Users]]))</f>
        <v>239200</v>
      </c>
      <c r="R2614" s="11">
        <f>DatosLimpios[[#This Row],[Perdida economica UNK]] /DatosLimpios[[#This Row],[Nº de Usuarios Afectados]]</f>
        <v>19.544314381270905</v>
      </c>
      <c r="S2614" s="11" t="str">
        <f>IF(DatosLimpios[[#This Row],[Perdida $ por Usuario]]&gt;100, "Grave",IF(DatosLimpios[[#This Row],[Perdida $ por Usuario]]&gt;40, "Moderada","Leve"))</f>
        <v>Leve</v>
      </c>
      <c r="T2614" s="1" t="str">
        <f t="shared" si="40"/>
        <v>Nation-state</v>
      </c>
      <c r="U2614" s="3" t="s">
        <v>34</v>
      </c>
      <c r="V2614" s="3" t="s">
        <v>57</v>
      </c>
      <c r="W2614" s="2">
        <v>8</v>
      </c>
      <c r="X2614" s="2" t="str">
        <f>IF(DatosLimpios[[#This Row],[Incident Resolution Time (in Hours)]]&gt;50,"Tardia",IF(DatosLimpios[[#This Row],[Incident Resolution Time (in Hours)]]&gt;20,"Media","Rapida" ))</f>
        <v>Rapida</v>
      </c>
    </row>
    <row r="2615" spans="1:24" x14ac:dyDescent="0.25">
      <c r="A2615" s="2">
        <v>2631</v>
      </c>
      <c r="B2615" s="3" t="s">
        <v>10</v>
      </c>
      <c r="C26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15" s="1" t="str">
        <f>IFERROR(VLOOKUP(DatosLimpios[[#This Row],[Paises]], TablaRegiones[],2,FALSE), "Otra")</f>
        <v>Asia</v>
      </c>
      <c r="E2615" s="2">
        <v>2016</v>
      </c>
      <c r="F2615" s="3" t="s">
        <v>39</v>
      </c>
      <c r="G2615" s="2">
        <f xml:space="preserve"> 2025 -DatosLimpios[[#This Row],[Year]]</f>
        <v>9</v>
      </c>
      <c r="H2615" s="1" t="str">
        <f>IF(TRIM(DatosLimpios[[#This Row],[Attack Type]])="","Unknown",PROPER(TRIM(LOWER(DatosLimpios[[#This Row],[Attack Type]]))))</f>
        <v>Ddos</v>
      </c>
      <c r="I2615" s="3" t="s">
        <v>47</v>
      </c>
      <c r="J261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15" s="11">
        <v>6315</v>
      </c>
      <c r="L2615" s="11">
        <f>IF(DatosLimpios[[#This Row],[Financial Loss (in Million $) ]]="",0,ABS(DatosLimpios[[#This Row],[Financial Loss (in Million $) ]]))*1000</f>
        <v>6315000</v>
      </c>
      <c r="M2615" s="11" t="str">
        <f>IF(DatosLimpios[[#This Row],[Perdida economica UNK]]&gt;4000000,"Alta", IF(DatosLimpios[[#This Row],[Perdida economica UNK]]&gt;100000,"Media", "Baja"))</f>
        <v>Alta</v>
      </c>
      <c r="N2615" s="18" t="s">
        <v>2663</v>
      </c>
      <c r="O2615" s="3" t="s">
        <v>29</v>
      </c>
      <c r="P2615" s="2">
        <f>IF(DatosLimpios[[#This Row],[Number of Affected Users]]="six hundred",600,VALUE(DatosLimpios[[#This Row],[Number of Affected Users]]))</f>
        <v>500521</v>
      </c>
      <c r="Q2615" s="2">
        <f>IF(DatosLimpios[[#This Row],[Number of Affected Users]]="six hundred",600,VALUE(DatosLimpios[[#This Row],[Number of Affected Users]]))</f>
        <v>500521</v>
      </c>
      <c r="R2615" s="11">
        <f>DatosLimpios[[#This Row],[Perdida economica UNK]] /DatosLimpios[[#This Row],[Nº de Usuarios Afectados]]</f>
        <v>12.616853238925041</v>
      </c>
      <c r="S2615" s="11" t="str">
        <f>IF(DatosLimpios[[#This Row],[Perdida $ por Usuario]]&gt;100, "Grave",IF(DatosLimpios[[#This Row],[Perdida $ por Usuario]]&gt;40, "Moderada","Leve"))</f>
        <v>Leve</v>
      </c>
      <c r="T2615" s="1" t="str">
        <f t="shared" ref="T2615:T2678" si="41">IF(O2615="","Unknown",O2615)</f>
        <v>Nation-state</v>
      </c>
      <c r="U2615" s="3" t="s">
        <v>25</v>
      </c>
      <c r="V2615" s="3" t="s">
        <v>57</v>
      </c>
      <c r="W2615" s="2">
        <v>27</v>
      </c>
      <c r="X2615" s="2" t="str">
        <f>IF(DatosLimpios[[#This Row],[Incident Resolution Time (in Hours)]]&gt;50,"Tardia",IF(DatosLimpios[[#This Row],[Incident Resolution Time (in Hours)]]&gt;20,"Media","Rapida" ))</f>
        <v>Media</v>
      </c>
    </row>
    <row r="2616" spans="1:24" x14ac:dyDescent="0.25">
      <c r="A2616" s="2">
        <v>2632</v>
      </c>
      <c r="B2616" s="3" t="s">
        <v>45</v>
      </c>
      <c r="C26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16" s="1" t="str">
        <f>IFERROR(VLOOKUP(DatosLimpios[[#This Row],[Paises]], TablaRegiones[],2,FALSE), "Otra")</f>
        <v>Asia</v>
      </c>
      <c r="E2616" s="2">
        <v>2015</v>
      </c>
      <c r="F2616" s="3" t="s">
        <v>50</v>
      </c>
      <c r="G2616" s="2">
        <f xml:space="preserve"> 2025 -DatosLimpios[[#This Row],[Year]]</f>
        <v>10</v>
      </c>
      <c r="H2616" s="1" t="str">
        <f>IF(TRIM(DatosLimpios[[#This Row],[Attack Type]])="","Unknown",PROPER(TRIM(LOWER(DatosLimpios[[#This Row],[Attack Type]]))))</f>
        <v>Phishing</v>
      </c>
      <c r="I2616" s="3" t="s">
        <v>23</v>
      </c>
      <c r="J261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16" s="11">
        <v>2547</v>
      </c>
      <c r="L2616" s="11">
        <f>IF(DatosLimpios[[#This Row],[Financial Loss (in Million $) ]]="",0,ABS(DatosLimpios[[#This Row],[Financial Loss (in Million $) ]]))*1000</f>
        <v>2547000</v>
      </c>
      <c r="M2616" s="11" t="str">
        <f>IF(DatosLimpios[[#This Row],[Perdida economica UNK]]&gt;4000000,"Alta", IF(DatosLimpios[[#This Row],[Perdida economica UNK]]&gt;100000,"Media", "Baja"))</f>
        <v>Media</v>
      </c>
      <c r="N2616" s="18" t="s">
        <v>2664</v>
      </c>
      <c r="O2616" s="3" t="s">
        <v>14</v>
      </c>
      <c r="P2616" s="2">
        <f>IF(DatosLimpios[[#This Row],[Number of Affected Users]]="six hundred",600,VALUE(DatosLimpios[[#This Row],[Number of Affected Users]]))</f>
        <v>741259</v>
      </c>
      <c r="Q2616" s="2">
        <f>IF(DatosLimpios[[#This Row],[Number of Affected Users]]="six hundred",600,VALUE(DatosLimpios[[#This Row],[Number of Affected Users]]))</f>
        <v>741259</v>
      </c>
      <c r="R2616" s="11">
        <f>DatosLimpios[[#This Row],[Perdida economica UNK]] /DatosLimpios[[#This Row],[Nº de Usuarios Afectados]]</f>
        <v>3.4360459704367838</v>
      </c>
      <c r="S2616" s="11" t="str">
        <f>IF(DatosLimpios[[#This Row],[Perdida $ por Usuario]]&gt;100, "Grave",IF(DatosLimpios[[#This Row],[Perdida $ por Usuario]]&gt;40, "Moderada","Leve"))</f>
        <v>Leve</v>
      </c>
      <c r="T2616" s="1" t="str">
        <f t="shared" si="41"/>
        <v>Hacker Group</v>
      </c>
      <c r="U2616" s="3" t="s">
        <v>15</v>
      </c>
      <c r="V2616" s="3" t="s">
        <v>37</v>
      </c>
      <c r="W2616" s="2">
        <v>18</v>
      </c>
      <c r="X2616" s="2" t="str">
        <f>IF(DatosLimpios[[#This Row],[Incident Resolution Time (in Hours)]]&gt;50,"Tardia",IF(DatosLimpios[[#This Row],[Incident Resolution Time (in Hours)]]&gt;20,"Media","Rapida" ))</f>
        <v>Rapida</v>
      </c>
    </row>
    <row r="2617" spans="1:24" x14ac:dyDescent="0.25">
      <c r="A2617" s="2">
        <v>2633</v>
      </c>
      <c r="B2617" s="3" t="s">
        <v>71</v>
      </c>
      <c r="C26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17" s="1" t="str">
        <f>IFERROR(VLOOKUP(DatosLimpios[[#This Row],[Paises]], TablaRegiones[],2,FALSE), "Otra")</f>
        <v>Asia</v>
      </c>
      <c r="E2617" s="2">
        <v>2021</v>
      </c>
      <c r="F2617" s="3" t="s">
        <v>42</v>
      </c>
      <c r="G2617" s="2">
        <f xml:space="preserve"> 2025 -DatosLimpios[[#This Row],[Year]]</f>
        <v>4</v>
      </c>
      <c r="H2617" s="1" t="str">
        <f>IF(TRIM(DatosLimpios[[#This Row],[Attack Type]])="","Unknown",PROPER(TRIM(LOWER(DatosLimpios[[#This Row],[Attack Type]]))))</f>
        <v>Sql Injection</v>
      </c>
      <c r="I2617" s="3" t="s">
        <v>12</v>
      </c>
      <c r="J261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17" s="11">
        <v>397</v>
      </c>
      <c r="L2617" s="11">
        <f>IF(DatosLimpios[[#This Row],[Financial Loss (in Million $) ]]="",0,ABS(DatosLimpios[[#This Row],[Financial Loss (in Million $) ]]))*1000</f>
        <v>397000</v>
      </c>
      <c r="M2617" s="11" t="str">
        <f>IF(DatosLimpios[[#This Row],[Perdida economica UNK]]&gt;4000000,"Alta", IF(DatosLimpios[[#This Row],[Perdida economica UNK]]&gt;100000,"Media", "Baja"))</f>
        <v>Media</v>
      </c>
      <c r="N2617" s="18" t="s">
        <v>2665</v>
      </c>
      <c r="O2617" s="3" t="s">
        <v>33</v>
      </c>
      <c r="P2617" s="2">
        <f>IF(DatosLimpios[[#This Row],[Number of Affected Users]]="six hundred",600,VALUE(DatosLimpios[[#This Row],[Number of Affected Users]]))</f>
        <v>604843</v>
      </c>
      <c r="Q2617" s="2">
        <f>IF(DatosLimpios[[#This Row],[Number of Affected Users]]="six hundred",600,VALUE(DatosLimpios[[#This Row],[Number of Affected Users]]))</f>
        <v>604843</v>
      </c>
      <c r="R2617" s="11">
        <f>DatosLimpios[[#This Row],[Perdida economica UNK]] /DatosLimpios[[#This Row],[Nº de Usuarios Afectados]]</f>
        <v>0.65636867749151429</v>
      </c>
      <c r="S2617" s="11" t="str">
        <f>IF(DatosLimpios[[#This Row],[Perdida $ por Usuario]]&gt;100, "Grave",IF(DatosLimpios[[#This Row],[Perdida $ por Usuario]]&gt;40, "Moderada","Leve"))</f>
        <v>Leve</v>
      </c>
      <c r="T2617" s="1" t="str">
        <f t="shared" si="41"/>
        <v>Insider</v>
      </c>
      <c r="U2617" s="3" t="s">
        <v>15</v>
      </c>
      <c r="V2617" s="3" t="s">
        <v>31</v>
      </c>
      <c r="W2617" s="2">
        <v>40</v>
      </c>
      <c r="X2617" s="2" t="str">
        <f>IF(DatosLimpios[[#This Row],[Incident Resolution Time (in Hours)]]&gt;50,"Tardia",IF(DatosLimpios[[#This Row],[Incident Resolution Time (in Hours)]]&gt;20,"Media","Rapida" ))</f>
        <v>Media</v>
      </c>
    </row>
    <row r="2618" spans="1:24" x14ac:dyDescent="0.25">
      <c r="A2618" s="2">
        <v>2634</v>
      </c>
      <c r="B2618" s="3" t="s">
        <v>26</v>
      </c>
      <c r="C26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618" s="1" t="str">
        <f>IFERROR(VLOOKUP(DatosLimpios[[#This Row],[Paises]], TablaRegiones[],2,FALSE), "Otra")</f>
        <v>Europa</v>
      </c>
      <c r="E2618" s="2">
        <v>2023</v>
      </c>
      <c r="F2618" s="3" t="s">
        <v>42</v>
      </c>
      <c r="G2618" s="2">
        <f xml:space="preserve"> 2025 -DatosLimpios[[#This Row],[Year]]</f>
        <v>2</v>
      </c>
      <c r="H2618" s="1" t="str">
        <f>IF(TRIM(DatosLimpios[[#This Row],[Attack Type]])="","Unknown",PROPER(TRIM(LOWER(DatosLimpios[[#This Row],[Attack Type]]))))</f>
        <v>Sql Injection</v>
      </c>
      <c r="I2618" s="3" t="s">
        <v>12</v>
      </c>
      <c r="J261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18" s="11">
        <v>1917</v>
      </c>
      <c r="L2618" s="11">
        <f>IF(DatosLimpios[[#This Row],[Financial Loss (in Million $) ]]="",0,ABS(DatosLimpios[[#This Row],[Financial Loss (in Million $) ]]))*1000</f>
        <v>1917000</v>
      </c>
      <c r="M2618" s="11" t="str">
        <f>IF(DatosLimpios[[#This Row],[Perdida economica UNK]]&gt;4000000,"Alta", IF(DatosLimpios[[#This Row],[Perdida economica UNK]]&gt;100000,"Media", "Baja"))</f>
        <v>Media</v>
      </c>
      <c r="N2618" s="18" t="s">
        <v>2666</v>
      </c>
      <c r="O2618" s="3" t="s">
        <v>33</v>
      </c>
      <c r="P2618" s="2">
        <f>IF(DatosLimpios[[#This Row],[Number of Affected Users]]="six hundred",600,VALUE(DatosLimpios[[#This Row],[Number of Affected Users]]))</f>
        <v>697610</v>
      </c>
      <c r="Q2618" s="2">
        <f>IF(DatosLimpios[[#This Row],[Number of Affected Users]]="six hundred",600,VALUE(DatosLimpios[[#This Row],[Number of Affected Users]]))</f>
        <v>697610</v>
      </c>
      <c r="R2618" s="11">
        <f>DatosLimpios[[#This Row],[Perdida economica UNK]] /DatosLimpios[[#This Row],[Nº de Usuarios Afectados]]</f>
        <v>2.747953727727527</v>
      </c>
      <c r="S2618" s="11" t="str">
        <f>IF(DatosLimpios[[#This Row],[Perdida $ por Usuario]]&gt;100, "Grave",IF(DatosLimpios[[#This Row],[Perdida $ por Usuario]]&gt;40, "Moderada","Leve"))</f>
        <v>Leve</v>
      </c>
      <c r="T2618" s="1" t="str">
        <f t="shared" si="41"/>
        <v>Insider</v>
      </c>
      <c r="U2618" s="3" t="s">
        <v>25</v>
      </c>
      <c r="V2618" s="3" t="s">
        <v>57</v>
      </c>
      <c r="W2618" s="2">
        <v>18</v>
      </c>
      <c r="X2618" s="2" t="str">
        <f>IF(DatosLimpios[[#This Row],[Incident Resolution Time (in Hours)]]&gt;50,"Tardia",IF(DatosLimpios[[#This Row],[Incident Resolution Time (in Hours)]]&gt;20,"Media","Rapida" ))</f>
        <v>Rapida</v>
      </c>
    </row>
    <row r="2619" spans="1:24" x14ac:dyDescent="0.25">
      <c r="A2619" s="2">
        <v>2635</v>
      </c>
      <c r="B2619" s="3" t="s">
        <v>32</v>
      </c>
      <c r="C26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619" s="1" t="str">
        <f>IFERROR(VLOOKUP(DatosLimpios[[#This Row],[Paises]], TablaRegiones[],2,FALSE), "Otra")</f>
        <v>Europa</v>
      </c>
      <c r="E2619" s="2">
        <v>2022</v>
      </c>
      <c r="F2619" s="3" t="s">
        <v>42</v>
      </c>
      <c r="G2619" s="2">
        <f xml:space="preserve"> 2025 -DatosLimpios[[#This Row],[Year]]</f>
        <v>3</v>
      </c>
      <c r="H2619" s="1" t="str">
        <f>IF(TRIM(DatosLimpios[[#This Row],[Attack Type]])="","Unknown",PROPER(TRIM(LOWER(DatosLimpios[[#This Row],[Attack Type]]))))</f>
        <v>Sql Injection</v>
      </c>
      <c r="I2619" s="3" t="s">
        <v>23</v>
      </c>
      <c r="J261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19" s="11">
        <v>5835</v>
      </c>
      <c r="L2619" s="11">
        <f>IF(DatosLimpios[[#This Row],[Financial Loss (in Million $) ]]="",0,ABS(DatosLimpios[[#This Row],[Financial Loss (in Million $) ]]))*1000</f>
        <v>5835000</v>
      </c>
      <c r="M2619" s="11" t="str">
        <f>IF(DatosLimpios[[#This Row],[Perdida economica UNK]]&gt;4000000,"Alta", IF(DatosLimpios[[#This Row],[Perdida economica UNK]]&gt;100000,"Media", "Baja"))</f>
        <v>Alta</v>
      </c>
      <c r="N2619" s="18" t="s">
        <v>2667</v>
      </c>
      <c r="O2619" s="3" t="s">
        <v>14</v>
      </c>
      <c r="P2619" s="2">
        <f>IF(DatosLimpios[[#This Row],[Number of Affected Users]]="six hundred",600,VALUE(DatosLimpios[[#This Row],[Number of Affected Users]]))</f>
        <v>730850</v>
      </c>
      <c r="Q2619" s="2">
        <f>IF(DatosLimpios[[#This Row],[Number of Affected Users]]="six hundred",600,VALUE(DatosLimpios[[#This Row],[Number of Affected Users]]))</f>
        <v>730850</v>
      </c>
      <c r="R2619" s="11">
        <f>DatosLimpios[[#This Row],[Perdida economica UNK]] /DatosLimpios[[#This Row],[Nº de Usuarios Afectados]]</f>
        <v>7.9838544160908533</v>
      </c>
      <c r="S2619" s="11" t="str">
        <f>IF(DatosLimpios[[#This Row],[Perdida $ por Usuario]]&gt;100, "Grave",IF(DatosLimpios[[#This Row],[Perdida $ por Usuario]]&gt;40, "Moderada","Leve"))</f>
        <v>Leve</v>
      </c>
      <c r="T2619" s="1" t="str">
        <f t="shared" si="41"/>
        <v>Hacker Group</v>
      </c>
      <c r="U2619" s="3" t="s">
        <v>25</v>
      </c>
      <c r="V2619" s="3" t="s">
        <v>31</v>
      </c>
      <c r="W2619" s="2">
        <v>27</v>
      </c>
      <c r="X2619" s="2" t="str">
        <f>IF(DatosLimpios[[#This Row],[Incident Resolution Time (in Hours)]]&gt;50,"Tardia",IF(DatosLimpios[[#This Row],[Incident Resolution Time (in Hours)]]&gt;20,"Media","Rapida" ))</f>
        <v>Media</v>
      </c>
    </row>
    <row r="2620" spans="1:24" x14ac:dyDescent="0.25">
      <c r="A2620" s="2">
        <v>2636</v>
      </c>
      <c r="B2620" s="3" t="s">
        <v>58</v>
      </c>
      <c r="C26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20" s="1" t="str">
        <f>IFERROR(VLOOKUP(DatosLimpios[[#This Row],[Paises]], TablaRegiones[],2,FALSE), "Otra")</f>
        <v>Oceanía</v>
      </c>
      <c r="E2620" s="2">
        <v>2018</v>
      </c>
      <c r="F2620" s="3" t="s">
        <v>42</v>
      </c>
      <c r="G2620" s="2">
        <f xml:space="preserve"> 2025 -DatosLimpios[[#This Row],[Year]]</f>
        <v>7</v>
      </c>
      <c r="H2620" s="1" t="str">
        <f>IF(TRIM(DatosLimpios[[#This Row],[Attack Type]])="","Unknown",PROPER(TRIM(LOWER(DatosLimpios[[#This Row],[Attack Type]]))))</f>
        <v>Sql Injection</v>
      </c>
      <c r="I2620" s="3" t="s">
        <v>23</v>
      </c>
      <c r="J262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20" s="11">
        <v>6508</v>
      </c>
      <c r="L2620" s="11">
        <f>IF(DatosLimpios[[#This Row],[Financial Loss (in Million $) ]]="",0,ABS(DatosLimpios[[#This Row],[Financial Loss (in Million $) ]]))*1000</f>
        <v>6508000</v>
      </c>
      <c r="M2620" s="11" t="str">
        <f>IF(DatosLimpios[[#This Row],[Perdida economica UNK]]&gt;4000000,"Alta", IF(DatosLimpios[[#This Row],[Perdida economica UNK]]&gt;100000,"Media", "Baja"))</f>
        <v>Alta</v>
      </c>
      <c r="N2620" s="18" t="s">
        <v>2668</v>
      </c>
      <c r="O2620" s="3" t="s">
        <v>33</v>
      </c>
      <c r="P2620" s="2">
        <f>IF(DatosLimpios[[#This Row],[Number of Affected Users]]="six hundred",600,VALUE(DatosLimpios[[#This Row],[Number of Affected Users]]))</f>
        <v>417807</v>
      </c>
      <c r="Q2620" s="2">
        <f>IF(DatosLimpios[[#This Row],[Number of Affected Users]]="six hundred",600,VALUE(DatosLimpios[[#This Row],[Number of Affected Users]]))</f>
        <v>417807</v>
      </c>
      <c r="R2620" s="11">
        <f>DatosLimpios[[#This Row],[Perdida economica UNK]] /DatosLimpios[[#This Row],[Nº de Usuarios Afectados]]</f>
        <v>15.576570043106027</v>
      </c>
      <c r="S2620" s="11" t="str">
        <f>IF(DatosLimpios[[#This Row],[Perdida $ por Usuario]]&gt;100, "Grave",IF(DatosLimpios[[#This Row],[Perdida $ por Usuario]]&gt;40, "Moderada","Leve"))</f>
        <v>Leve</v>
      </c>
      <c r="T2620" s="1" t="str">
        <f t="shared" si="41"/>
        <v>Insider</v>
      </c>
      <c r="U2620" s="3" t="s">
        <v>34</v>
      </c>
      <c r="V2620" s="3" t="s">
        <v>49</v>
      </c>
      <c r="W2620" s="2">
        <v>46</v>
      </c>
      <c r="X2620" s="2" t="str">
        <f>IF(DatosLimpios[[#This Row],[Incident Resolution Time (in Hours)]]&gt;50,"Tardia",IF(DatosLimpios[[#This Row],[Incident Resolution Time (in Hours)]]&gt;20,"Media","Rapida" ))</f>
        <v>Media</v>
      </c>
    </row>
    <row r="2621" spans="1:24" x14ac:dyDescent="0.25">
      <c r="A2621" s="2">
        <v>2637</v>
      </c>
      <c r="B2621" s="3" t="s">
        <v>45</v>
      </c>
      <c r="C26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21" s="1" t="str">
        <f>IFERROR(VLOOKUP(DatosLimpios[[#This Row],[Paises]], TablaRegiones[],2,FALSE), "Otra")</f>
        <v>Asia</v>
      </c>
      <c r="E2621" s="2">
        <v>2020</v>
      </c>
      <c r="F2621" s="3" t="s">
        <v>63</v>
      </c>
      <c r="G2621" s="2">
        <f xml:space="preserve"> 2025 -DatosLimpios[[#This Row],[Year]]</f>
        <v>5</v>
      </c>
      <c r="H2621" s="1" t="str">
        <f>IF(TRIM(DatosLimpios[[#This Row],[Attack Type]])="","Unknown",PROPER(TRIM(LOWER(DatosLimpios[[#This Row],[Attack Type]]))))</f>
        <v>Malware</v>
      </c>
      <c r="I2621" s="3" t="s">
        <v>47</v>
      </c>
      <c r="J262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21" s="11">
        <v>374</v>
      </c>
      <c r="L2621" s="11">
        <f>IF(DatosLimpios[[#This Row],[Financial Loss (in Million $) ]]="",0,ABS(DatosLimpios[[#This Row],[Financial Loss (in Million $) ]]))*1000</f>
        <v>374000</v>
      </c>
      <c r="M2621" s="11" t="str">
        <f>IF(DatosLimpios[[#This Row],[Perdida economica UNK]]&gt;4000000,"Alta", IF(DatosLimpios[[#This Row],[Perdida economica UNK]]&gt;100000,"Media", "Baja"))</f>
        <v>Media</v>
      </c>
      <c r="N2621" s="18" t="s">
        <v>2669</v>
      </c>
      <c r="O2621" s="3" t="s">
        <v>14</v>
      </c>
      <c r="P2621" s="2">
        <f>IF(DatosLimpios[[#This Row],[Number of Affected Users]]="six hundred",600,VALUE(DatosLimpios[[#This Row],[Number of Affected Users]]))</f>
        <v>58205</v>
      </c>
      <c r="Q2621" s="2">
        <f>IF(DatosLimpios[[#This Row],[Number of Affected Users]]="six hundred",600,VALUE(DatosLimpios[[#This Row],[Number of Affected Users]]))</f>
        <v>58205</v>
      </c>
      <c r="R2621" s="11">
        <f>DatosLimpios[[#This Row],[Perdida economica UNK]] /DatosLimpios[[#This Row],[Nº de Usuarios Afectados]]</f>
        <v>6.4255648140194142</v>
      </c>
      <c r="S2621" s="11" t="str">
        <f>IF(DatosLimpios[[#This Row],[Perdida $ por Usuario]]&gt;100, "Grave",IF(DatosLimpios[[#This Row],[Perdida $ por Usuario]]&gt;40, "Moderada","Leve"))</f>
        <v>Leve</v>
      </c>
      <c r="T2621" s="1" t="str">
        <f t="shared" si="41"/>
        <v>Hacker Group</v>
      </c>
      <c r="U2621" s="3" t="s">
        <v>15</v>
      </c>
      <c r="V2621" s="3" t="s">
        <v>57</v>
      </c>
      <c r="W2621" s="2">
        <v>63</v>
      </c>
      <c r="X2621" s="2" t="str">
        <f>IF(DatosLimpios[[#This Row],[Incident Resolution Time (in Hours)]]&gt;50,"Tardia",IF(DatosLimpios[[#This Row],[Incident Resolution Time (in Hours)]]&gt;20,"Media","Rapida" ))</f>
        <v>Tardia</v>
      </c>
    </row>
    <row r="2622" spans="1:24" x14ac:dyDescent="0.25">
      <c r="A2622" s="2">
        <v>2638</v>
      </c>
      <c r="B2622" s="3" t="s">
        <v>45</v>
      </c>
      <c r="C26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22" s="1" t="str">
        <f>IFERROR(VLOOKUP(DatosLimpios[[#This Row],[Paises]], TablaRegiones[],2,FALSE), "Otra")</f>
        <v>Asia</v>
      </c>
      <c r="E2622" s="2">
        <v>2016</v>
      </c>
      <c r="F2622" s="3" t="s">
        <v>42</v>
      </c>
      <c r="G2622" s="2">
        <f xml:space="preserve"> 2025 -DatosLimpios[[#This Row],[Year]]</f>
        <v>9</v>
      </c>
      <c r="H2622" s="1" t="str">
        <f>IF(TRIM(DatosLimpios[[#This Row],[Attack Type]])="","Unknown",PROPER(TRIM(LOWER(DatosLimpios[[#This Row],[Attack Type]]))))</f>
        <v>Sql Injection</v>
      </c>
      <c r="I2622" s="3" t="s">
        <v>47</v>
      </c>
      <c r="J262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22" s="11">
        <v>3311</v>
      </c>
      <c r="L2622" s="11">
        <f>IF(DatosLimpios[[#This Row],[Financial Loss (in Million $) ]]="",0,ABS(DatosLimpios[[#This Row],[Financial Loss (in Million $) ]]))*1000</f>
        <v>3311000</v>
      </c>
      <c r="M2622" s="11" t="str">
        <f>IF(DatosLimpios[[#This Row],[Perdida economica UNK]]&gt;4000000,"Alta", IF(DatosLimpios[[#This Row],[Perdida economica UNK]]&gt;100000,"Media", "Baja"))</f>
        <v>Media</v>
      </c>
      <c r="N2622" s="18" t="s">
        <v>2670</v>
      </c>
      <c r="O2622" s="3" t="s">
        <v>36</v>
      </c>
      <c r="P2622" s="2">
        <f>IF(DatosLimpios[[#This Row],[Number of Affected Users]]="six hundred",600,VALUE(DatosLimpios[[#This Row],[Number of Affected Users]]))</f>
        <v>830670</v>
      </c>
      <c r="Q2622" s="2">
        <f>IF(DatosLimpios[[#This Row],[Number of Affected Users]]="six hundred",600,VALUE(DatosLimpios[[#This Row],[Number of Affected Users]]))</f>
        <v>830670</v>
      </c>
      <c r="R2622" s="11">
        <f>DatosLimpios[[#This Row],[Perdida economica UNK]] /DatosLimpios[[#This Row],[Nº de Usuarios Afectados]]</f>
        <v>3.9859390612397223</v>
      </c>
      <c r="S2622" s="11" t="str">
        <f>IF(DatosLimpios[[#This Row],[Perdida $ por Usuario]]&gt;100, "Grave",IF(DatosLimpios[[#This Row],[Perdida $ por Usuario]]&gt;40, "Moderada","Leve"))</f>
        <v>Leve</v>
      </c>
      <c r="T2622" s="1" t="str">
        <f t="shared" si="41"/>
        <v>Unknown</v>
      </c>
      <c r="U2622" s="3" t="s">
        <v>34</v>
      </c>
      <c r="V2622" s="3" t="s">
        <v>37</v>
      </c>
      <c r="W2622" s="2">
        <v>11</v>
      </c>
      <c r="X2622" s="2" t="str">
        <f>IF(DatosLimpios[[#This Row],[Incident Resolution Time (in Hours)]]&gt;50,"Tardia",IF(DatosLimpios[[#This Row],[Incident Resolution Time (in Hours)]]&gt;20,"Media","Rapida" ))</f>
        <v>Rapida</v>
      </c>
    </row>
    <row r="2623" spans="1:24" x14ac:dyDescent="0.25">
      <c r="A2623" s="2">
        <v>2639</v>
      </c>
      <c r="B2623" s="3" t="s">
        <v>66</v>
      </c>
      <c r="C26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623" s="1" t="str">
        <f>IFERROR(VLOOKUP(DatosLimpios[[#This Row],[Paises]], TablaRegiones[],2,FALSE), "Otra")</f>
        <v>América</v>
      </c>
      <c r="E2623" s="2">
        <v>2024</v>
      </c>
      <c r="F2623" s="3" t="s">
        <v>17</v>
      </c>
      <c r="G2623" s="2">
        <f xml:space="preserve"> 2025 -DatosLimpios[[#This Row],[Year]]</f>
        <v>1</v>
      </c>
      <c r="H2623" s="1" t="str">
        <f>IF(TRIM(DatosLimpios[[#This Row],[Attack Type]])="","Unknown",PROPER(TRIM(LOWER(DatosLimpios[[#This Row],[Attack Type]]))))</f>
        <v>Ransomware</v>
      </c>
      <c r="I2623" s="3" t="s">
        <v>69</v>
      </c>
      <c r="J262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23" s="11">
        <v>577</v>
      </c>
      <c r="L2623" s="11">
        <f>IF(DatosLimpios[[#This Row],[Financial Loss (in Million $) ]]="",0,ABS(DatosLimpios[[#This Row],[Financial Loss (in Million $) ]]))*1000</f>
        <v>577000</v>
      </c>
      <c r="M2623" s="11" t="str">
        <f>IF(DatosLimpios[[#This Row],[Perdida economica UNK]]&gt;4000000,"Alta", IF(DatosLimpios[[#This Row],[Perdida economica UNK]]&gt;100000,"Media", "Baja"))</f>
        <v>Media</v>
      </c>
      <c r="N2623" s="18" t="s">
        <v>2671</v>
      </c>
      <c r="O2623" s="3" t="s">
        <v>33</v>
      </c>
      <c r="P2623" s="2">
        <f>IF(DatosLimpios[[#This Row],[Number of Affected Users]]="six hundred",600,VALUE(DatosLimpios[[#This Row],[Number of Affected Users]]))</f>
        <v>691990</v>
      </c>
      <c r="Q2623" s="2">
        <f>IF(DatosLimpios[[#This Row],[Number of Affected Users]]="six hundred",600,VALUE(DatosLimpios[[#This Row],[Number of Affected Users]]))</f>
        <v>691990</v>
      </c>
      <c r="R2623" s="11">
        <f>DatosLimpios[[#This Row],[Perdida economica UNK]] /DatosLimpios[[#This Row],[Nº de Usuarios Afectados]]</f>
        <v>0.8338270784259888</v>
      </c>
      <c r="S2623" s="11" t="str">
        <f>IF(DatosLimpios[[#This Row],[Perdida $ por Usuario]]&gt;100, "Grave",IF(DatosLimpios[[#This Row],[Perdida $ por Usuario]]&gt;40, "Moderada","Leve"))</f>
        <v>Leve</v>
      </c>
      <c r="T2623" s="1" t="str">
        <f t="shared" si="41"/>
        <v>Insider</v>
      </c>
      <c r="U2623" s="3" t="s">
        <v>25</v>
      </c>
      <c r="V2623" s="3" t="s">
        <v>37</v>
      </c>
      <c r="W2623" s="2">
        <v>41</v>
      </c>
      <c r="X2623" s="2" t="str">
        <f>IF(DatosLimpios[[#This Row],[Incident Resolution Time (in Hours)]]&gt;50,"Tardia",IF(DatosLimpios[[#This Row],[Incident Resolution Time (in Hours)]]&gt;20,"Media","Rapida" ))</f>
        <v>Media</v>
      </c>
    </row>
    <row r="2624" spans="1:24" x14ac:dyDescent="0.25">
      <c r="A2624" s="2">
        <v>2640</v>
      </c>
      <c r="B2624" s="3" t="s">
        <v>87</v>
      </c>
      <c r="C26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24" s="1" t="str">
        <f>IFERROR(VLOOKUP(DatosLimpios[[#This Row],[Paises]], TablaRegiones[],2,FALSE), "Otra")</f>
        <v>América</v>
      </c>
      <c r="E2624" s="2">
        <v>2015</v>
      </c>
      <c r="F2624" s="3" t="s">
        <v>17</v>
      </c>
      <c r="G2624" s="2">
        <f xml:space="preserve"> 2025 -DatosLimpios[[#This Row],[Year]]</f>
        <v>10</v>
      </c>
      <c r="H2624" s="1" t="str">
        <f>IF(TRIM(DatosLimpios[[#This Row],[Attack Type]])="","Unknown",PROPER(TRIM(LOWER(DatosLimpios[[#This Row],[Attack Type]]))))</f>
        <v>Ransomware</v>
      </c>
      <c r="I2624" s="3" t="s">
        <v>18</v>
      </c>
      <c r="J262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24" s="11">
        <v>7468</v>
      </c>
      <c r="L2624" s="11">
        <f>IF(DatosLimpios[[#This Row],[Financial Loss (in Million $) ]]="",0,ABS(DatosLimpios[[#This Row],[Financial Loss (in Million $) ]]))*1000</f>
        <v>7468000</v>
      </c>
      <c r="M2624" s="11" t="str">
        <f>IF(DatosLimpios[[#This Row],[Perdida economica UNK]]&gt;4000000,"Alta", IF(DatosLimpios[[#This Row],[Perdida economica UNK]]&gt;100000,"Media", "Baja"))</f>
        <v>Alta</v>
      </c>
      <c r="N2624" s="18" t="s">
        <v>2672</v>
      </c>
      <c r="O2624" s="3" t="s">
        <v>33</v>
      </c>
      <c r="P2624" s="2">
        <f>IF(DatosLimpios[[#This Row],[Number of Affected Users]]="six hundred",600,VALUE(DatosLimpios[[#This Row],[Number of Affected Users]]))</f>
        <v>498089</v>
      </c>
      <c r="Q2624" s="2">
        <f>IF(DatosLimpios[[#This Row],[Number of Affected Users]]="six hundred",600,VALUE(DatosLimpios[[#This Row],[Number of Affected Users]]))</f>
        <v>498089</v>
      </c>
      <c r="R2624" s="11">
        <f>DatosLimpios[[#This Row],[Perdida economica UNK]] /DatosLimpios[[#This Row],[Nº de Usuarios Afectados]]</f>
        <v>14.993304409452929</v>
      </c>
      <c r="S2624" s="11" t="str">
        <f>IF(DatosLimpios[[#This Row],[Perdida $ por Usuario]]&gt;100, "Grave",IF(DatosLimpios[[#This Row],[Perdida $ por Usuario]]&gt;40, "Moderada","Leve"))</f>
        <v>Leve</v>
      </c>
      <c r="T2624" s="1" t="str">
        <f t="shared" si="41"/>
        <v>Insider</v>
      </c>
      <c r="U2624" s="3" t="s">
        <v>25</v>
      </c>
      <c r="V2624" s="3" t="s">
        <v>57</v>
      </c>
      <c r="W2624" s="2">
        <v>18</v>
      </c>
      <c r="X2624" s="2" t="str">
        <f>IF(DatosLimpios[[#This Row],[Incident Resolution Time (in Hours)]]&gt;50,"Tardia",IF(DatosLimpios[[#This Row],[Incident Resolution Time (in Hours)]]&gt;20,"Media","Rapida" ))</f>
        <v>Rapida</v>
      </c>
    </row>
    <row r="2625" spans="1:24" x14ac:dyDescent="0.25">
      <c r="A2625" s="2">
        <v>2641</v>
      </c>
      <c r="B2625" s="3" t="s">
        <v>10</v>
      </c>
      <c r="C26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25" s="1" t="str">
        <f>IFERROR(VLOOKUP(DatosLimpios[[#This Row],[Paises]], TablaRegiones[],2,FALSE), "Otra")</f>
        <v>Asia</v>
      </c>
      <c r="E2625" s="2">
        <v>2015</v>
      </c>
      <c r="F2625" s="3" t="s">
        <v>17</v>
      </c>
      <c r="G2625" s="2">
        <f xml:space="preserve"> 2025 -DatosLimpios[[#This Row],[Year]]</f>
        <v>10</v>
      </c>
      <c r="H2625" s="1" t="str">
        <f>IF(TRIM(DatosLimpios[[#This Row],[Attack Type]])="","Unknown",PROPER(TRIM(LOWER(DatosLimpios[[#This Row],[Attack Type]]))))</f>
        <v>Ransomware</v>
      </c>
      <c r="I2625" s="3" t="s">
        <v>23</v>
      </c>
      <c r="J262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25" s="11">
        <v>8682</v>
      </c>
      <c r="L2625" s="11">
        <f>IF(DatosLimpios[[#This Row],[Financial Loss (in Million $) ]]="",0,ABS(DatosLimpios[[#This Row],[Financial Loss (in Million $) ]]))*1000</f>
        <v>8682000</v>
      </c>
      <c r="M2625" s="11" t="str">
        <f>IF(DatosLimpios[[#This Row],[Perdida economica UNK]]&gt;4000000,"Alta", IF(DatosLimpios[[#This Row],[Perdida economica UNK]]&gt;100000,"Media", "Baja"))</f>
        <v>Alta</v>
      </c>
      <c r="N2625" s="18" t="s">
        <v>2673</v>
      </c>
      <c r="O2625" s="3" t="s">
        <v>33</v>
      </c>
      <c r="P2625" s="2">
        <f>IF(DatosLimpios[[#This Row],[Number of Affected Users]]="six hundred",600,VALUE(DatosLimpios[[#This Row],[Number of Affected Users]]))</f>
        <v>748040</v>
      </c>
      <c r="Q2625" s="2">
        <f>IF(DatosLimpios[[#This Row],[Number of Affected Users]]="six hundred",600,VALUE(DatosLimpios[[#This Row],[Number of Affected Users]]))</f>
        <v>748040</v>
      </c>
      <c r="R2625" s="11">
        <f>DatosLimpios[[#This Row],[Perdida economica UNK]] /DatosLimpios[[#This Row],[Nº de Usuarios Afectados]]</f>
        <v>11.60633121223464</v>
      </c>
      <c r="S2625" s="11" t="str">
        <f>IF(DatosLimpios[[#This Row],[Perdida $ por Usuario]]&gt;100, "Grave",IF(DatosLimpios[[#This Row],[Perdida $ por Usuario]]&gt;40, "Moderada","Leve"))</f>
        <v>Leve</v>
      </c>
      <c r="T2625" s="1" t="str">
        <f t="shared" si="41"/>
        <v>Insider</v>
      </c>
      <c r="U2625" s="3" t="s">
        <v>25</v>
      </c>
      <c r="V2625" s="3" t="s">
        <v>49</v>
      </c>
      <c r="W2625" s="2">
        <v>18</v>
      </c>
      <c r="X2625" s="2" t="str">
        <f>IF(DatosLimpios[[#This Row],[Incident Resolution Time (in Hours)]]&gt;50,"Tardia",IF(DatosLimpios[[#This Row],[Incident Resolution Time (in Hours)]]&gt;20,"Media","Rapida" ))</f>
        <v>Rapida</v>
      </c>
    </row>
    <row r="2626" spans="1:24" x14ac:dyDescent="0.25">
      <c r="A2626" s="2">
        <v>2642</v>
      </c>
      <c r="B2626" s="3" t="s">
        <v>66</v>
      </c>
      <c r="C26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626" s="1" t="str">
        <f>IFERROR(VLOOKUP(DatosLimpios[[#This Row],[Paises]], TablaRegiones[],2,FALSE), "Otra")</f>
        <v>América</v>
      </c>
      <c r="E2626" s="2">
        <v>2018</v>
      </c>
      <c r="F2626" s="3" t="s">
        <v>17</v>
      </c>
      <c r="G2626" s="2">
        <f xml:space="preserve"> 2025 -DatosLimpios[[#This Row],[Year]]</f>
        <v>7</v>
      </c>
      <c r="H2626" s="1" t="str">
        <f>IF(TRIM(DatosLimpios[[#This Row],[Attack Type]])="","Unknown",PROPER(TRIM(LOWER(DatosLimpios[[#This Row],[Attack Type]]))))</f>
        <v>Ransomware</v>
      </c>
      <c r="I2626" s="3" t="s">
        <v>47</v>
      </c>
      <c r="J262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26" s="11">
        <v>451</v>
      </c>
      <c r="L2626" s="11">
        <f>IF(DatosLimpios[[#This Row],[Financial Loss (in Million $) ]]="",0,ABS(DatosLimpios[[#This Row],[Financial Loss (in Million $) ]]))*1000</f>
        <v>451000</v>
      </c>
      <c r="M2626" s="11" t="str">
        <f>IF(DatosLimpios[[#This Row],[Perdida economica UNK]]&gt;4000000,"Alta", IF(DatosLimpios[[#This Row],[Perdida economica UNK]]&gt;100000,"Media", "Baja"))</f>
        <v>Media</v>
      </c>
      <c r="N2626" s="18" t="s">
        <v>2674</v>
      </c>
      <c r="O2626" s="3" t="s">
        <v>29</v>
      </c>
      <c r="P2626" s="2">
        <f>IF(DatosLimpios[[#This Row],[Number of Affected Users]]="six hundred",600,VALUE(DatosLimpios[[#This Row],[Number of Affected Users]]))</f>
        <v>909979</v>
      </c>
      <c r="Q2626" s="2">
        <f>IF(DatosLimpios[[#This Row],[Number of Affected Users]]="six hundred",600,VALUE(DatosLimpios[[#This Row],[Number of Affected Users]]))</f>
        <v>909979</v>
      </c>
      <c r="R2626" s="11">
        <f>DatosLimpios[[#This Row],[Perdida economica UNK]] /DatosLimpios[[#This Row],[Nº de Usuarios Afectados]]</f>
        <v>0.495615832892847</v>
      </c>
      <c r="S2626" s="11" t="str">
        <f>IF(DatosLimpios[[#This Row],[Perdida $ por Usuario]]&gt;100, "Grave",IF(DatosLimpios[[#This Row],[Perdida $ por Usuario]]&gt;40, "Moderada","Leve"))</f>
        <v>Leve</v>
      </c>
      <c r="T2626" s="1" t="str">
        <f t="shared" si="41"/>
        <v>Nation-state</v>
      </c>
      <c r="U2626" s="3" t="s">
        <v>34</v>
      </c>
      <c r="V2626" s="3" t="s">
        <v>16</v>
      </c>
      <c r="W2626" s="2">
        <v>65</v>
      </c>
      <c r="X2626" s="2" t="str">
        <f>IF(DatosLimpios[[#This Row],[Incident Resolution Time (in Hours)]]&gt;50,"Tardia",IF(DatosLimpios[[#This Row],[Incident Resolution Time (in Hours)]]&gt;20,"Media","Rapida" ))</f>
        <v>Tardia</v>
      </c>
    </row>
    <row r="2627" spans="1:24" x14ac:dyDescent="0.25">
      <c r="A2627" s="2">
        <v>2643</v>
      </c>
      <c r="B2627" s="3" t="s">
        <v>58</v>
      </c>
      <c r="C26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27" s="1" t="str">
        <f>IFERROR(VLOOKUP(DatosLimpios[[#This Row],[Paises]], TablaRegiones[],2,FALSE), "Otra")</f>
        <v>Oceanía</v>
      </c>
      <c r="E2627" s="2">
        <v>2019</v>
      </c>
      <c r="F2627" s="3" t="s">
        <v>22</v>
      </c>
      <c r="G2627" s="2">
        <f xml:space="preserve"> 2025 -DatosLimpios[[#This Row],[Year]]</f>
        <v>6</v>
      </c>
      <c r="H2627" s="1" t="str">
        <f>IF(TRIM(DatosLimpios[[#This Row],[Attack Type]])="","Unknown",PROPER(TRIM(LOWER(DatosLimpios[[#This Row],[Attack Type]]))))</f>
        <v>Man-In-The-Middle</v>
      </c>
      <c r="I2627" s="3" t="s">
        <v>46</v>
      </c>
      <c r="J262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27" s="11">
        <v>270</v>
      </c>
      <c r="L2627" s="11">
        <f>IF(DatosLimpios[[#This Row],[Financial Loss (in Million $) ]]="",0,ABS(DatosLimpios[[#This Row],[Financial Loss (in Million $) ]]))*1000</f>
        <v>270000</v>
      </c>
      <c r="M2627" s="11" t="str">
        <f>IF(DatosLimpios[[#This Row],[Perdida economica UNK]]&gt;4000000,"Alta", IF(DatosLimpios[[#This Row],[Perdida economica UNK]]&gt;100000,"Media", "Baja"))</f>
        <v>Media</v>
      </c>
      <c r="N2627" s="18" t="s">
        <v>2675</v>
      </c>
      <c r="O2627" s="3" t="s">
        <v>29</v>
      </c>
      <c r="P2627" s="2">
        <f>IF(DatosLimpios[[#This Row],[Number of Affected Users]]="six hundred",600,VALUE(DatosLimpios[[#This Row],[Number of Affected Users]]))</f>
        <v>286038</v>
      </c>
      <c r="Q2627" s="2">
        <f>IF(DatosLimpios[[#This Row],[Number of Affected Users]]="six hundred",600,VALUE(DatosLimpios[[#This Row],[Number of Affected Users]]))</f>
        <v>286038</v>
      </c>
      <c r="R2627" s="11">
        <f>DatosLimpios[[#This Row],[Perdida economica UNK]] /DatosLimpios[[#This Row],[Nº de Usuarios Afectados]]</f>
        <v>0.94393052671323385</v>
      </c>
      <c r="S2627" s="11" t="str">
        <f>IF(DatosLimpios[[#This Row],[Perdida $ por Usuario]]&gt;100, "Grave",IF(DatosLimpios[[#This Row],[Perdida $ por Usuario]]&gt;40, "Moderada","Leve"))</f>
        <v>Leve</v>
      </c>
      <c r="T2627" s="1" t="str">
        <f t="shared" si="41"/>
        <v>Nation-state</v>
      </c>
      <c r="U2627" s="3" t="s">
        <v>34</v>
      </c>
      <c r="V2627" s="3" t="s">
        <v>57</v>
      </c>
      <c r="W2627" s="2">
        <v>43</v>
      </c>
      <c r="X2627" s="2" t="str">
        <f>IF(DatosLimpios[[#This Row],[Incident Resolution Time (in Hours)]]&gt;50,"Tardia",IF(DatosLimpios[[#This Row],[Incident Resolution Time (in Hours)]]&gt;20,"Media","Rapida" ))</f>
        <v>Media</v>
      </c>
    </row>
    <row r="2628" spans="1:24" x14ac:dyDescent="0.25">
      <c r="A2628" s="2">
        <v>2644</v>
      </c>
      <c r="B2628" s="3" t="s">
        <v>60</v>
      </c>
      <c r="C26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628" s="1" t="str">
        <f>IFERROR(VLOOKUP(DatosLimpios[[#This Row],[Paises]], TablaRegiones[],2,FALSE), "Otra")</f>
        <v>Asia</v>
      </c>
      <c r="E2628" s="2">
        <v>2021</v>
      </c>
      <c r="F2628" s="3" t="s">
        <v>42</v>
      </c>
      <c r="G2628" s="2">
        <f xml:space="preserve"> 2025 -DatosLimpios[[#This Row],[Year]]</f>
        <v>4</v>
      </c>
      <c r="H2628" s="1" t="str">
        <f>IF(TRIM(DatosLimpios[[#This Row],[Attack Type]])="","Unknown",PROPER(TRIM(LOWER(DatosLimpios[[#This Row],[Attack Type]]))))</f>
        <v>Sql Injection</v>
      </c>
      <c r="I2628" s="3" t="s">
        <v>18</v>
      </c>
      <c r="J262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28" s="11">
        <v>8288</v>
      </c>
      <c r="L2628" s="11">
        <f>IF(DatosLimpios[[#This Row],[Financial Loss (in Million $) ]]="",0,ABS(DatosLimpios[[#This Row],[Financial Loss (in Million $) ]]))*1000</f>
        <v>8288000</v>
      </c>
      <c r="M2628" s="11" t="str">
        <f>IF(DatosLimpios[[#This Row],[Perdida economica UNK]]&gt;4000000,"Alta", IF(DatosLimpios[[#This Row],[Perdida economica UNK]]&gt;100000,"Media", "Baja"))</f>
        <v>Alta</v>
      </c>
      <c r="N2628" s="18" t="s">
        <v>2676</v>
      </c>
      <c r="O2628" s="3" t="s">
        <v>33</v>
      </c>
      <c r="P2628" s="2">
        <f>IF(DatosLimpios[[#This Row],[Number of Affected Users]]="six hundred",600,VALUE(DatosLimpios[[#This Row],[Number of Affected Users]]))</f>
        <v>479586</v>
      </c>
      <c r="Q2628" s="2">
        <f>IF(DatosLimpios[[#This Row],[Number of Affected Users]]="six hundred",600,VALUE(DatosLimpios[[#This Row],[Number of Affected Users]]))</f>
        <v>479586</v>
      </c>
      <c r="R2628" s="11">
        <f>DatosLimpios[[#This Row],[Perdida economica UNK]] /DatosLimpios[[#This Row],[Nº de Usuarios Afectados]]</f>
        <v>17.281572022536103</v>
      </c>
      <c r="S2628" s="11" t="str">
        <f>IF(DatosLimpios[[#This Row],[Perdida $ por Usuario]]&gt;100, "Grave",IF(DatosLimpios[[#This Row],[Perdida $ por Usuario]]&gt;40, "Moderada","Leve"))</f>
        <v>Leve</v>
      </c>
      <c r="T2628" s="1" t="str">
        <f t="shared" si="41"/>
        <v>Insider</v>
      </c>
      <c r="U2628" s="3" t="s">
        <v>52</v>
      </c>
      <c r="V2628" s="3" t="s">
        <v>31</v>
      </c>
      <c r="W2628" s="2">
        <v>8</v>
      </c>
      <c r="X2628" s="2" t="str">
        <f>IF(DatosLimpios[[#This Row],[Incident Resolution Time (in Hours)]]&gt;50,"Tardia",IF(DatosLimpios[[#This Row],[Incident Resolution Time (in Hours)]]&gt;20,"Media","Rapida" ))</f>
        <v>Rapida</v>
      </c>
    </row>
    <row r="2629" spans="1:24" x14ac:dyDescent="0.25">
      <c r="A2629" s="2">
        <v>2645</v>
      </c>
      <c r="B2629" s="3" t="s">
        <v>58</v>
      </c>
      <c r="C26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29" s="1" t="str">
        <f>IFERROR(VLOOKUP(DatosLimpios[[#This Row],[Paises]], TablaRegiones[],2,FALSE), "Otra")</f>
        <v>Oceanía</v>
      </c>
      <c r="E2629" s="2">
        <v>2020</v>
      </c>
      <c r="F2629" s="3" t="s">
        <v>50</v>
      </c>
      <c r="G2629" s="2">
        <f xml:space="preserve"> 2025 -DatosLimpios[[#This Row],[Year]]</f>
        <v>5</v>
      </c>
      <c r="H2629" s="1" t="str">
        <f>IF(TRIM(DatosLimpios[[#This Row],[Attack Type]])="","Unknown",PROPER(TRIM(LOWER(DatosLimpios[[#This Row],[Attack Type]]))))</f>
        <v>Phishing</v>
      </c>
      <c r="I2629" s="3" t="s">
        <v>46</v>
      </c>
      <c r="J262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29" s="11">
        <v>4203</v>
      </c>
      <c r="L2629" s="11">
        <f>IF(DatosLimpios[[#This Row],[Financial Loss (in Million $) ]]="",0,ABS(DatosLimpios[[#This Row],[Financial Loss (in Million $) ]]))*1000</f>
        <v>4203000</v>
      </c>
      <c r="M2629" s="11" t="str">
        <f>IF(DatosLimpios[[#This Row],[Perdida economica UNK]]&gt;4000000,"Alta", IF(DatosLimpios[[#This Row],[Perdida economica UNK]]&gt;100000,"Media", "Baja"))</f>
        <v>Alta</v>
      </c>
      <c r="N2629" s="18" t="s">
        <v>2677</v>
      </c>
      <c r="O2629" s="3" t="s">
        <v>14</v>
      </c>
      <c r="P2629" s="2">
        <f>IF(DatosLimpios[[#This Row],[Number of Affected Users]]="six hundred",600,VALUE(DatosLimpios[[#This Row],[Number of Affected Users]]))</f>
        <v>454763</v>
      </c>
      <c r="Q2629" s="2">
        <f>IF(DatosLimpios[[#This Row],[Number of Affected Users]]="six hundred",600,VALUE(DatosLimpios[[#This Row],[Number of Affected Users]]))</f>
        <v>454763</v>
      </c>
      <c r="R2629" s="11">
        <f>DatosLimpios[[#This Row],[Perdida economica UNK]] /DatosLimpios[[#This Row],[Nº de Usuarios Afectados]]</f>
        <v>9.2421766942341392</v>
      </c>
      <c r="S2629" s="11" t="str">
        <f>IF(DatosLimpios[[#This Row],[Perdida $ por Usuario]]&gt;100, "Grave",IF(DatosLimpios[[#This Row],[Perdida $ por Usuario]]&gt;40, "Moderada","Leve"))</f>
        <v>Leve</v>
      </c>
      <c r="T2629" s="1" t="str">
        <f t="shared" si="41"/>
        <v>Hacker Group</v>
      </c>
      <c r="U2629" s="3" t="s">
        <v>34</v>
      </c>
      <c r="V2629" s="3" t="s">
        <v>49</v>
      </c>
      <c r="W2629" s="2">
        <v>14</v>
      </c>
      <c r="X2629" s="2" t="str">
        <f>IF(DatosLimpios[[#This Row],[Incident Resolution Time (in Hours)]]&gt;50,"Tardia",IF(DatosLimpios[[#This Row],[Incident Resolution Time (in Hours)]]&gt;20,"Media","Rapida" ))</f>
        <v>Rapida</v>
      </c>
    </row>
    <row r="2630" spans="1:24" x14ac:dyDescent="0.25">
      <c r="A2630" s="2">
        <v>2646</v>
      </c>
      <c r="B2630" s="3" t="s">
        <v>26</v>
      </c>
      <c r="C26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630" s="1" t="str">
        <f>IFERROR(VLOOKUP(DatosLimpios[[#This Row],[Paises]], TablaRegiones[],2,FALSE), "Otra")</f>
        <v>Europa</v>
      </c>
      <c r="E2630" s="2">
        <v>2019</v>
      </c>
      <c r="F2630" s="3" t="s">
        <v>50</v>
      </c>
      <c r="G2630" s="2">
        <f xml:space="preserve"> 2025 -DatosLimpios[[#This Row],[Year]]</f>
        <v>6</v>
      </c>
      <c r="H2630" s="1" t="str">
        <f>IF(TRIM(DatosLimpios[[#This Row],[Attack Type]])="","Unknown",PROPER(TRIM(LOWER(DatosLimpios[[#This Row],[Attack Type]]))))</f>
        <v>Phishing</v>
      </c>
      <c r="I2630" s="3" t="s">
        <v>27</v>
      </c>
      <c r="J263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30" s="11">
        <v>3385</v>
      </c>
      <c r="L2630" s="11">
        <f>IF(DatosLimpios[[#This Row],[Financial Loss (in Million $) ]]="",0,ABS(DatosLimpios[[#This Row],[Financial Loss (in Million $) ]]))*1000</f>
        <v>3385000</v>
      </c>
      <c r="M2630" s="11" t="str">
        <f>IF(DatosLimpios[[#This Row],[Perdida economica UNK]]&gt;4000000,"Alta", IF(DatosLimpios[[#This Row],[Perdida economica UNK]]&gt;100000,"Media", "Baja"))</f>
        <v>Media</v>
      </c>
      <c r="N2630" s="18" t="s">
        <v>2678</v>
      </c>
      <c r="O2630" s="3" t="s">
        <v>29</v>
      </c>
      <c r="P2630" s="2">
        <f>IF(DatosLimpios[[#This Row],[Number of Affected Users]]="six hundred",600,VALUE(DatosLimpios[[#This Row],[Number of Affected Users]]))</f>
        <v>60183</v>
      </c>
      <c r="Q2630" s="2">
        <f>IF(DatosLimpios[[#This Row],[Number of Affected Users]]="six hundred",600,VALUE(DatosLimpios[[#This Row],[Number of Affected Users]]))</f>
        <v>60183</v>
      </c>
      <c r="R2630" s="11">
        <f>DatosLimpios[[#This Row],[Perdida economica UNK]] /DatosLimpios[[#This Row],[Nº de Usuarios Afectados]]</f>
        <v>56.245119053553331</v>
      </c>
      <c r="S2630" s="11" t="str">
        <f>IF(DatosLimpios[[#This Row],[Perdida $ por Usuario]]&gt;100, "Grave",IF(DatosLimpios[[#This Row],[Perdida $ por Usuario]]&gt;40, "Moderada","Leve"))</f>
        <v>Moderada</v>
      </c>
      <c r="T2630" s="1" t="str">
        <f t="shared" si="41"/>
        <v>Nation-state</v>
      </c>
      <c r="U2630" s="3" t="s">
        <v>15</v>
      </c>
      <c r="V2630" s="3" t="s">
        <v>31</v>
      </c>
      <c r="W2630" s="2">
        <v>17</v>
      </c>
      <c r="X2630" s="2" t="str">
        <f>IF(DatosLimpios[[#This Row],[Incident Resolution Time (in Hours)]]&gt;50,"Tardia",IF(DatosLimpios[[#This Row],[Incident Resolution Time (in Hours)]]&gt;20,"Media","Rapida" ))</f>
        <v>Rapida</v>
      </c>
    </row>
    <row r="2631" spans="1:24" x14ac:dyDescent="0.25">
      <c r="A2631" s="2">
        <v>2647</v>
      </c>
      <c r="B2631" s="3" t="s">
        <v>60</v>
      </c>
      <c r="C26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631" s="1" t="str">
        <f>IFERROR(VLOOKUP(DatosLimpios[[#This Row],[Paises]], TablaRegiones[],2,FALSE), "Otra")</f>
        <v>Asia</v>
      </c>
      <c r="E2631" s="2">
        <v>2018</v>
      </c>
      <c r="F2631" s="3" t="s">
        <v>50</v>
      </c>
      <c r="G2631" s="2">
        <f xml:space="preserve"> 2025 -DatosLimpios[[#This Row],[Year]]</f>
        <v>7</v>
      </c>
      <c r="H2631" s="1" t="str">
        <f>IF(TRIM(DatosLimpios[[#This Row],[Attack Type]])="","Unknown",PROPER(TRIM(LOWER(DatosLimpios[[#This Row],[Attack Type]]))))</f>
        <v>Phishing</v>
      </c>
      <c r="I2631" s="3" t="s">
        <v>12</v>
      </c>
      <c r="J263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31" s="11">
        <v>946</v>
      </c>
      <c r="L2631" s="11">
        <f>IF(DatosLimpios[[#This Row],[Financial Loss (in Million $) ]]="",0,ABS(DatosLimpios[[#This Row],[Financial Loss (in Million $) ]]))*1000</f>
        <v>946000</v>
      </c>
      <c r="M2631" s="11" t="str">
        <f>IF(DatosLimpios[[#This Row],[Perdida economica UNK]]&gt;4000000,"Alta", IF(DatosLimpios[[#This Row],[Perdida economica UNK]]&gt;100000,"Media", "Baja"))</f>
        <v>Media</v>
      </c>
      <c r="N2631" s="18" t="s">
        <v>2679</v>
      </c>
      <c r="O2631" s="3" t="s">
        <v>29</v>
      </c>
      <c r="P2631" s="2">
        <f>IF(DatosLimpios[[#This Row],[Number of Affected Users]]="six hundred",600,VALUE(DatosLimpios[[#This Row],[Number of Affected Users]]))</f>
        <v>596801</v>
      </c>
      <c r="Q2631" s="2">
        <f>IF(DatosLimpios[[#This Row],[Number of Affected Users]]="six hundred",600,VALUE(DatosLimpios[[#This Row],[Number of Affected Users]]))</f>
        <v>596801</v>
      </c>
      <c r="R2631" s="11">
        <f>DatosLimpios[[#This Row],[Perdida economica UNK]] /DatosLimpios[[#This Row],[Nº de Usuarios Afectados]]</f>
        <v>1.585117987402836</v>
      </c>
      <c r="S2631" s="11" t="str">
        <f>IF(DatosLimpios[[#This Row],[Perdida $ por Usuario]]&gt;100, "Grave",IF(DatosLimpios[[#This Row],[Perdida $ por Usuario]]&gt;40, "Moderada","Leve"))</f>
        <v>Leve</v>
      </c>
      <c r="T2631" s="1" t="str">
        <f t="shared" si="41"/>
        <v>Nation-state</v>
      </c>
      <c r="U2631" s="3" t="s">
        <v>25</v>
      </c>
      <c r="V2631" s="3" t="s">
        <v>37</v>
      </c>
      <c r="W2631" s="2">
        <v>70</v>
      </c>
      <c r="X2631" s="2" t="str">
        <f>IF(DatosLimpios[[#This Row],[Incident Resolution Time (in Hours)]]&gt;50,"Tardia",IF(DatosLimpios[[#This Row],[Incident Resolution Time (in Hours)]]&gt;20,"Media","Rapida" ))</f>
        <v>Tardia</v>
      </c>
    </row>
    <row r="2632" spans="1:24" x14ac:dyDescent="0.25">
      <c r="A2632" s="2">
        <v>2648</v>
      </c>
      <c r="B2632" s="3" t="s">
        <v>10</v>
      </c>
      <c r="C26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32" s="1" t="str">
        <f>IFERROR(VLOOKUP(DatosLimpios[[#This Row],[Paises]], TablaRegiones[],2,FALSE), "Otra")</f>
        <v>Asia</v>
      </c>
      <c r="E2632" s="2">
        <v>2021</v>
      </c>
      <c r="F2632" s="3" t="s">
        <v>17</v>
      </c>
      <c r="G2632" s="2">
        <f xml:space="preserve"> 2025 -DatosLimpios[[#This Row],[Year]]</f>
        <v>4</v>
      </c>
      <c r="H2632" s="1" t="str">
        <f>IF(TRIM(DatosLimpios[[#This Row],[Attack Type]])="","Unknown",PROPER(TRIM(LOWER(DatosLimpios[[#This Row],[Attack Type]]))))</f>
        <v>Ransomware</v>
      </c>
      <c r="I2632" s="3" t="s">
        <v>23</v>
      </c>
      <c r="J2632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32" s="11">
        <v>719</v>
      </c>
      <c r="L2632" s="11">
        <f>IF(DatosLimpios[[#This Row],[Financial Loss (in Million $) ]]="",0,ABS(DatosLimpios[[#This Row],[Financial Loss (in Million $) ]]))*1000</f>
        <v>719000</v>
      </c>
      <c r="M2632" s="11" t="str">
        <f>IF(DatosLimpios[[#This Row],[Perdida economica UNK]]&gt;4000000,"Alta", IF(DatosLimpios[[#This Row],[Perdida economica UNK]]&gt;100000,"Media", "Baja"))</f>
        <v>Media</v>
      </c>
      <c r="N2632" s="18" t="s">
        <v>2680</v>
      </c>
      <c r="O2632" s="3" t="s">
        <v>14</v>
      </c>
      <c r="P2632" s="2">
        <f>IF(DatosLimpios[[#This Row],[Number of Affected Users]]="six hundred",600,VALUE(DatosLimpios[[#This Row],[Number of Affected Users]]))</f>
        <v>698786</v>
      </c>
      <c r="Q2632" s="2">
        <f>IF(DatosLimpios[[#This Row],[Number of Affected Users]]="six hundred",600,VALUE(DatosLimpios[[#This Row],[Number of Affected Users]]))</f>
        <v>698786</v>
      </c>
      <c r="R2632" s="11">
        <f>DatosLimpios[[#This Row],[Perdida economica UNK]] /DatosLimpios[[#This Row],[Nº de Usuarios Afectados]]</f>
        <v>1.0289273110795008</v>
      </c>
      <c r="S2632" s="11" t="str">
        <f>IF(DatosLimpios[[#This Row],[Perdida $ por Usuario]]&gt;100, "Grave",IF(DatosLimpios[[#This Row],[Perdida $ por Usuario]]&gt;40, "Moderada","Leve"))</f>
        <v>Leve</v>
      </c>
      <c r="T2632" s="1" t="str">
        <f t="shared" si="41"/>
        <v>Hacker Group</v>
      </c>
      <c r="U2632" s="3" t="s">
        <v>52</v>
      </c>
      <c r="V2632" s="3" t="s">
        <v>37</v>
      </c>
      <c r="W2632" s="2">
        <v>21</v>
      </c>
      <c r="X2632" s="2" t="str">
        <f>IF(DatosLimpios[[#This Row],[Incident Resolution Time (in Hours)]]&gt;50,"Tardia",IF(DatosLimpios[[#This Row],[Incident Resolution Time (in Hours)]]&gt;20,"Media","Rapida" ))</f>
        <v>Media</v>
      </c>
    </row>
    <row r="2633" spans="1:24" x14ac:dyDescent="0.25">
      <c r="A2633" s="2">
        <v>2649</v>
      </c>
      <c r="B2633" s="3" t="s">
        <v>71</v>
      </c>
      <c r="C26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33" s="1" t="str">
        <f>IFERROR(VLOOKUP(DatosLimpios[[#This Row],[Paises]], TablaRegiones[],2,FALSE), "Otra")</f>
        <v>Asia</v>
      </c>
      <c r="E2633" s="2">
        <v>2021</v>
      </c>
      <c r="F2633" s="3" t="s">
        <v>39</v>
      </c>
      <c r="G2633" s="2">
        <f xml:space="preserve"> 2025 -DatosLimpios[[#This Row],[Year]]</f>
        <v>4</v>
      </c>
      <c r="H2633" s="1" t="str">
        <f>IF(TRIM(DatosLimpios[[#This Row],[Attack Type]])="","Unknown",PROPER(TRIM(LOWER(DatosLimpios[[#This Row],[Attack Type]]))))</f>
        <v>Ddos</v>
      </c>
      <c r="I2633" s="3" t="s">
        <v>27</v>
      </c>
      <c r="J263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33" s="11">
        <v>9423</v>
      </c>
      <c r="L2633" s="11">
        <f>IF(DatosLimpios[[#This Row],[Financial Loss (in Million $) ]]="",0,ABS(DatosLimpios[[#This Row],[Financial Loss (in Million $) ]]))*1000</f>
        <v>9423000</v>
      </c>
      <c r="M2633" s="11" t="str">
        <f>IF(DatosLimpios[[#This Row],[Perdida economica UNK]]&gt;4000000,"Alta", IF(DatosLimpios[[#This Row],[Perdida economica UNK]]&gt;100000,"Media", "Baja"))</f>
        <v>Alta</v>
      </c>
      <c r="N2633" s="18" t="s">
        <v>2681</v>
      </c>
      <c r="O2633" s="3" t="s">
        <v>29</v>
      </c>
      <c r="P2633" s="2">
        <f>IF(DatosLimpios[[#This Row],[Number of Affected Users]]="six hundred",600,VALUE(DatosLimpios[[#This Row],[Number of Affected Users]]))</f>
        <v>441749</v>
      </c>
      <c r="Q2633" s="2">
        <f>IF(DatosLimpios[[#This Row],[Number of Affected Users]]="six hundred",600,VALUE(DatosLimpios[[#This Row],[Number of Affected Users]]))</f>
        <v>441749</v>
      </c>
      <c r="R2633" s="11">
        <f>DatosLimpios[[#This Row],[Perdida economica UNK]] /DatosLimpios[[#This Row],[Nº de Usuarios Afectados]]</f>
        <v>21.331117897267454</v>
      </c>
      <c r="S2633" s="11" t="str">
        <f>IF(DatosLimpios[[#This Row],[Perdida $ por Usuario]]&gt;100, "Grave",IF(DatosLimpios[[#This Row],[Perdida $ por Usuario]]&gt;40, "Moderada","Leve"))</f>
        <v>Leve</v>
      </c>
      <c r="T2633" s="1" t="str">
        <f t="shared" si="41"/>
        <v>Nation-state</v>
      </c>
      <c r="U2633" s="3" t="s">
        <v>15</v>
      </c>
      <c r="V2633" s="3" t="s">
        <v>31</v>
      </c>
      <c r="W2633" s="2">
        <v>55</v>
      </c>
      <c r="X2633" s="2" t="str">
        <f>IF(DatosLimpios[[#This Row],[Incident Resolution Time (in Hours)]]&gt;50,"Tardia",IF(DatosLimpios[[#This Row],[Incident Resolution Time (in Hours)]]&gt;20,"Media","Rapida" ))</f>
        <v>Tardia</v>
      </c>
    </row>
    <row r="2634" spans="1:24" x14ac:dyDescent="0.25">
      <c r="A2634" s="2">
        <v>2650</v>
      </c>
      <c r="B2634" s="3" t="s">
        <v>10</v>
      </c>
      <c r="C26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34" s="1" t="str">
        <f>IFERROR(VLOOKUP(DatosLimpios[[#This Row],[Paises]], TablaRegiones[],2,FALSE), "Otra")</f>
        <v>Asia</v>
      </c>
      <c r="E2634" s="2">
        <v>2018</v>
      </c>
      <c r="F2634" s="3" t="s">
        <v>42</v>
      </c>
      <c r="G2634" s="2">
        <f xml:space="preserve"> 2025 -DatosLimpios[[#This Row],[Year]]</f>
        <v>7</v>
      </c>
      <c r="H2634" s="1" t="str">
        <f>IF(TRIM(DatosLimpios[[#This Row],[Attack Type]])="","Unknown",PROPER(TRIM(LOWER(DatosLimpios[[#This Row],[Attack Type]]))))</f>
        <v>Sql Injection</v>
      </c>
      <c r="I2634" s="3" t="s">
        <v>47</v>
      </c>
      <c r="J263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34" s="11">
        <v>764</v>
      </c>
      <c r="L2634" s="11">
        <f>IF(DatosLimpios[[#This Row],[Financial Loss (in Million $) ]]="",0,ABS(DatosLimpios[[#This Row],[Financial Loss (in Million $) ]]))*1000</f>
        <v>764000</v>
      </c>
      <c r="M2634" s="11" t="str">
        <f>IF(DatosLimpios[[#This Row],[Perdida economica UNK]]&gt;4000000,"Alta", IF(DatosLimpios[[#This Row],[Perdida economica UNK]]&gt;100000,"Media", "Baja"))</f>
        <v>Media</v>
      </c>
      <c r="N2634" s="18" t="s">
        <v>2682</v>
      </c>
      <c r="O2634" s="3" t="s">
        <v>14</v>
      </c>
      <c r="P2634" s="2">
        <f>IF(DatosLimpios[[#This Row],[Number of Affected Users]]="six hundred",600,VALUE(DatosLimpios[[#This Row],[Number of Affected Users]]))</f>
        <v>966102</v>
      </c>
      <c r="Q2634" s="2">
        <f>IF(DatosLimpios[[#This Row],[Number of Affected Users]]="six hundred",600,VALUE(DatosLimpios[[#This Row],[Number of Affected Users]]))</f>
        <v>966102</v>
      </c>
      <c r="R2634" s="11">
        <f>DatosLimpios[[#This Row],[Perdida economica UNK]] /DatosLimpios[[#This Row],[Nº de Usuarios Afectados]]</f>
        <v>0.79080676781540671</v>
      </c>
      <c r="S2634" s="11" t="str">
        <f>IF(DatosLimpios[[#This Row],[Perdida $ por Usuario]]&gt;100, "Grave",IF(DatosLimpios[[#This Row],[Perdida $ por Usuario]]&gt;40, "Moderada","Leve"))</f>
        <v>Leve</v>
      </c>
      <c r="T2634" s="1" t="str">
        <f t="shared" si="41"/>
        <v>Hacker Group</v>
      </c>
      <c r="U2634" s="3" t="s">
        <v>34</v>
      </c>
      <c r="V2634" s="3" t="s">
        <v>49</v>
      </c>
      <c r="W2634" s="2">
        <v>1</v>
      </c>
      <c r="X2634" s="2" t="str">
        <f>IF(DatosLimpios[[#This Row],[Incident Resolution Time (in Hours)]]&gt;50,"Tardia",IF(DatosLimpios[[#This Row],[Incident Resolution Time (in Hours)]]&gt;20,"Media","Rapida" ))</f>
        <v>Rapida</v>
      </c>
    </row>
    <row r="2635" spans="1:24" x14ac:dyDescent="0.25">
      <c r="A2635" s="2">
        <v>2651</v>
      </c>
      <c r="B2635" s="3" t="s">
        <v>45</v>
      </c>
      <c r="C26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35" s="1" t="str">
        <f>IFERROR(VLOOKUP(DatosLimpios[[#This Row],[Paises]], TablaRegiones[],2,FALSE), "Otra")</f>
        <v>Asia</v>
      </c>
      <c r="E2635" s="2">
        <v>2017</v>
      </c>
      <c r="F2635" s="3" t="s">
        <v>63</v>
      </c>
      <c r="G2635" s="2">
        <f xml:space="preserve"> 2025 -DatosLimpios[[#This Row],[Year]]</f>
        <v>8</v>
      </c>
      <c r="H2635" s="1" t="str">
        <f>IF(TRIM(DatosLimpios[[#This Row],[Attack Type]])="","Unknown",PROPER(TRIM(LOWER(DatosLimpios[[#This Row],[Attack Type]]))))</f>
        <v>Malware</v>
      </c>
      <c r="I2635" s="3" t="s">
        <v>47</v>
      </c>
      <c r="J263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35" s="11">
        <v>6629</v>
      </c>
      <c r="L2635" s="11">
        <f>IF(DatosLimpios[[#This Row],[Financial Loss (in Million $) ]]="",0,ABS(DatosLimpios[[#This Row],[Financial Loss (in Million $) ]]))*1000</f>
        <v>6629000</v>
      </c>
      <c r="M2635" s="11" t="str">
        <f>IF(DatosLimpios[[#This Row],[Perdida economica UNK]]&gt;4000000,"Alta", IF(DatosLimpios[[#This Row],[Perdida economica UNK]]&gt;100000,"Media", "Baja"))</f>
        <v>Alta</v>
      </c>
      <c r="N2635" s="18" t="s">
        <v>2683</v>
      </c>
      <c r="O2635" s="3" t="s">
        <v>36</v>
      </c>
      <c r="P2635" s="2">
        <f>IF(DatosLimpios[[#This Row],[Number of Affected Users]]="six hundred",600,VALUE(DatosLimpios[[#This Row],[Number of Affected Users]]))</f>
        <v>430200</v>
      </c>
      <c r="Q2635" s="2">
        <f>IF(DatosLimpios[[#This Row],[Number of Affected Users]]="six hundred",600,VALUE(DatosLimpios[[#This Row],[Number of Affected Users]]))</f>
        <v>430200</v>
      </c>
      <c r="R2635" s="11">
        <f>DatosLimpios[[#This Row],[Perdida economica UNK]] /DatosLimpios[[#This Row],[Nº de Usuarios Afectados]]</f>
        <v>15.409112040911204</v>
      </c>
      <c r="S2635" s="11" t="str">
        <f>IF(DatosLimpios[[#This Row],[Perdida $ por Usuario]]&gt;100, "Grave",IF(DatosLimpios[[#This Row],[Perdida $ por Usuario]]&gt;40, "Moderada","Leve"))</f>
        <v>Leve</v>
      </c>
      <c r="T2635" s="1" t="str">
        <f t="shared" si="41"/>
        <v>Unknown</v>
      </c>
      <c r="U2635" s="3" t="s">
        <v>52</v>
      </c>
      <c r="V2635" s="3" t="s">
        <v>37</v>
      </c>
      <c r="W2635" s="2">
        <v>48</v>
      </c>
      <c r="X2635" s="2" t="str">
        <f>IF(DatosLimpios[[#This Row],[Incident Resolution Time (in Hours)]]&gt;50,"Tardia",IF(DatosLimpios[[#This Row],[Incident Resolution Time (in Hours)]]&gt;20,"Media","Rapida" ))</f>
        <v>Media</v>
      </c>
    </row>
    <row r="2636" spans="1:24" x14ac:dyDescent="0.25">
      <c r="A2636" s="2">
        <v>2652</v>
      </c>
      <c r="B2636" s="3" t="s">
        <v>26</v>
      </c>
      <c r="C26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636" s="1" t="str">
        <f>IFERROR(VLOOKUP(DatosLimpios[[#This Row],[Paises]], TablaRegiones[],2,FALSE), "Otra")</f>
        <v>Europa</v>
      </c>
      <c r="E2636" s="2">
        <v>2023</v>
      </c>
      <c r="F2636" s="3" t="s">
        <v>17</v>
      </c>
      <c r="G2636" s="2">
        <f xml:space="preserve"> 2025 -DatosLimpios[[#This Row],[Year]]</f>
        <v>2</v>
      </c>
      <c r="H2636" s="1" t="str">
        <f>IF(TRIM(DatosLimpios[[#This Row],[Attack Type]])="","Unknown",PROPER(TRIM(LOWER(DatosLimpios[[#This Row],[Attack Type]]))))</f>
        <v>Ransomware</v>
      </c>
      <c r="I2636" s="3" t="s">
        <v>46</v>
      </c>
      <c r="J263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36" s="11">
        <v>4989</v>
      </c>
      <c r="L2636" s="11">
        <f>IF(DatosLimpios[[#This Row],[Financial Loss (in Million $) ]]="",0,ABS(DatosLimpios[[#This Row],[Financial Loss (in Million $) ]]))*1000</f>
        <v>4989000</v>
      </c>
      <c r="M2636" s="11" t="str">
        <f>IF(DatosLimpios[[#This Row],[Perdida economica UNK]]&gt;4000000,"Alta", IF(DatosLimpios[[#This Row],[Perdida economica UNK]]&gt;100000,"Media", "Baja"))</f>
        <v>Alta</v>
      </c>
      <c r="N2636" s="18" t="s">
        <v>2684</v>
      </c>
      <c r="O2636" s="3" t="s">
        <v>29</v>
      </c>
      <c r="P2636" s="2">
        <f>IF(DatosLimpios[[#This Row],[Number of Affected Users]]="six hundred",600,VALUE(DatosLimpios[[#This Row],[Number of Affected Users]]))</f>
        <v>638668</v>
      </c>
      <c r="Q2636" s="2">
        <f>IF(DatosLimpios[[#This Row],[Number of Affected Users]]="six hundred",600,VALUE(DatosLimpios[[#This Row],[Number of Affected Users]]))</f>
        <v>638668</v>
      </c>
      <c r="R2636" s="11">
        <f>DatosLimpios[[#This Row],[Perdida economica UNK]] /DatosLimpios[[#This Row],[Nº de Usuarios Afectados]]</f>
        <v>7.8115703307508753</v>
      </c>
      <c r="S2636" s="11" t="str">
        <f>IF(DatosLimpios[[#This Row],[Perdida $ por Usuario]]&gt;100, "Grave",IF(DatosLimpios[[#This Row],[Perdida $ por Usuario]]&gt;40, "Moderada","Leve"))</f>
        <v>Leve</v>
      </c>
      <c r="T2636" s="1" t="str">
        <f t="shared" si="41"/>
        <v>Nation-state</v>
      </c>
      <c r="U2636" s="3" t="s">
        <v>34</v>
      </c>
      <c r="V2636" s="3" t="s">
        <v>57</v>
      </c>
      <c r="W2636" s="2">
        <v>47</v>
      </c>
      <c r="X2636" s="2" t="str">
        <f>IF(DatosLimpios[[#This Row],[Incident Resolution Time (in Hours)]]&gt;50,"Tardia",IF(DatosLimpios[[#This Row],[Incident Resolution Time (in Hours)]]&gt;20,"Media","Rapida" ))</f>
        <v>Media</v>
      </c>
    </row>
    <row r="2637" spans="1:24" x14ac:dyDescent="0.25">
      <c r="A2637" s="2">
        <v>2653</v>
      </c>
      <c r="B2637" s="3" t="s">
        <v>26</v>
      </c>
      <c r="C26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637" s="1" t="str">
        <f>IFERROR(VLOOKUP(DatosLimpios[[#This Row],[Paises]], TablaRegiones[],2,FALSE), "Otra")</f>
        <v>Europa</v>
      </c>
      <c r="E2637" s="2">
        <v>2019</v>
      </c>
      <c r="F2637" s="3" t="s">
        <v>39</v>
      </c>
      <c r="G2637" s="2">
        <f xml:space="preserve"> 2025 -DatosLimpios[[#This Row],[Year]]</f>
        <v>6</v>
      </c>
      <c r="H2637" s="1" t="str">
        <f>IF(TRIM(DatosLimpios[[#This Row],[Attack Type]])="","Unknown",PROPER(TRIM(LOWER(DatosLimpios[[#This Row],[Attack Type]]))))</f>
        <v>Ddos</v>
      </c>
      <c r="I2637" s="3" t="s">
        <v>47</v>
      </c>
      <c r="J263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37" s="11">
        <v>8191</v>
      </c>
      <c r="L2637" s="11">
        <f>IF(DatosLimpios[[#This Row],[Financial Loss (in Million $) ]]="",0,ABS(DatosLimpios[[#This Row],[Financial Loss (in Million $) ]]))*1000</f>
        <v>8191000</v>
      </c>
      <c r="M2637" s="11" t="str">
        <f>IF(DatosLimpios[[#This Row],[Perdida economica UNK]]&gt;4000000,"Alta", IF(DatosLimpios[[#This Row],[Perdida economica UNK]]&gt;100000,"Media", "Baja"))</f>
        <v>Alta</v>
      </c>
      <c r="N2637" s="18" t="s">
        <v>2685</v>
      </c>
      <c r="O2637" s="3" t="s">
        <v>29</v>
      </c>
      <c r="P2637" s="2">
        <f>IF(DatosLimpios[[#This Row],[Number of Affected Users]]="six hundred",600,VALUE(DatosLimpios[[#This Row],[Number of Affected Users]]))</f>
        <v>127817</v>
      </c>
      <c r="Q2637" s="2">
        <f>IF(DatosLimpios[[#This Row],[Number of Affected Users]]="six hundred",600,VALUE(DatosLimpios[[#This Row],[Number of Affected Users]]))</f>
        <v>127817</v>
      </c>
      <c r="R2637" s="11">
        <f>DatosLimpios[[#This Row],[Perdida economica UNK]] /DatosLimpios[[#This Row],[Nº de Usuarios Afectados]]</f>
        <v>64.083807318275348</v>
      </c>
      <c r="S2637" s="11" t="str">
        <f>IF(DatosLimpios[[#This Row],[Perdida $ por Usuario]]&gt;100, "Grave",IF(DatosLimpios[[#This Row],[Perdida $ por Usuario]]&gt;40, "Moderada","Leve"))</f>
        <v>Moderada</v>
      </c>
      <c r="T2637" s="1" t="str">
        <f t="shared" si="41"/>
        <v>Nation-state</v>
      </c>
      <c r="U2637" s="3" t="s">
        <v>25</v>
      </c>
      <c r="V2637" s="3" t="s">
        <v>37</v>
      </c>
      <c r="W2637" s="2">
        <v>66</v>
      </c>
      <c r="X2637" s="2" t="str">
        <f>IF(DatosLimpios[[#This Row],[Incident Resolution Time (in Hours)]]&gt;50,"Tardia",IF(DatosLimpios[[#This Row],[Incident Resolution Time (in Hours)]]&gt;20,"Media","Rapida" ))</f>
        <v>Tardia</v>
      </c>
    </row>
    <row r="2638" spans="1:24" x14ac:dyDescent="0.25">
      <c r="A2638" s="2">
        <v>2654</v>
      </c>
      <c r="B2638" s="3" t="s">
        <v>66</v>
      </c>
      <c r="C26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638" s="1" t="str">
        <f>IFERROR(VLOOKUP(DatosLimpios[[#This Row],[Paises]], TablaRegiones[],2,FALSE), "Otra")</f>
        <v>América</v>
      </c>
      <c r="E2638" s="2">
        <v>2017</v>
      </c>
      <c r="F2638" s="3" t="s">
        <v>22</v>
      </c>
      <c r="G2638" s="2">
        <f xml:space="preserve"> 2025 -DatosLimpios[[#This Row],[Year]]</f>
        <v>8</v>
      </c>
      <c r="H2638" s="1" t="str">
        <f>IF(TRIM(DatosLimpios[[#This Row],[Attack Type]])="","Unknown",PROPER(TRIM(LOWER(DatosLimpios[[#This Row],[Attack Type]]))))</f>
        <v>Man-In-The-Middle</v>
      </c>
      <c r="I2638" s="3" t="s">
        <v>69</v>
      </c>
      <c r="J263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38" s="11">
        <v>1454</v>
      </c>
      <c r="L2638" s="11">
        <f>IF(DatosLimpios[[#This Row],[Financial Loss (in Million $) ]]="",0,ABS(DatosLimpios[[#This Row],[Financial Loss (in Million $) ]]))*1000</f>
        <v>1454000</v>
      </c>
      <c r="M2638" s="11" t="str">
        <f>IF(DatosLimpios[[#This Row],[Perdida economica UNK]]&gt;4000000,"Alta", IF(DatosLimpios[[#This Row],[Perdida economica UNK]]&gt;100000,"Media", "Baja"))</f>
        <v>Media</v>
      </c>
      <c r="N2638" s="18" t="s">
        <v>2686</v>
      </c>
      <c r="O2638" s="3" t="s">
        <v>29</v>
      </c>
      <c r="P2638" s="2">
        <f>IF(DatosLimpios[[#This Row],[Number of Affected Users]]="six hundred",600,VALUE(DatosLimpios[[#This Row],[Number of Affected Users]]))</f>
        <v>491794</v>
      </c>
      <c r="Q2638" s="2">
        <f>IF(DatosLimpios[[#This Row],[Number of Affected Users]]="six hundred",600,VALUE(DatosLimpios[[#This Row],[Number of Affected Users]]))</f>
        <v>491794</v>
      </c>
      <c r="R2638" s="11">
        <f>DatosLimpios[[#This Row],[Perdida economica UNK]] /DatosLimpios[[#This Row],[Nº de Usuarios Afectados]]</f>
        <v>2.9565224463901552</v>
      </c>
      <c r="S2638" s="11" t="str">
        <f>IF(DatosLimpios[[#This Row],[Perdida $ por Usuario]]&gt;100, "Grave",IF(DatosLimpios[[#This Row],[Perdida $ por Usuario]]&gt;40, "Moderada","Leve"))</f>
        <v>Leve</v>
      </c>
      <c r="T2638" s="1" t="str">
        <f t="shared" si="41"/>
        <v>Nation-state</v>
      </c>
      <c r="U2638" s="3" t="s">
        <v>52</v>
      </c>
      <c r="V2638" s="3" t="s">
        <v>57</v>
      </c>
      <c r="W2638" s="2">
        <v>4</v>
      </c>
      <c r="X2638" s="2" t="str">
        <f>IF(DatosLimpios[[#This Row],[Incident Resolution Time (in Hours)]]&gt;50,"Tardia",IF(DatosLimpios[[#This Row],[Incident Resolution Time (in Hours)]]&gt;20,"Media","Rapida" ))</f>
        <v>Rapida</v>
      </c>
    </row>
    <row r="2639" spans="1:24" x14ac:dyDescent="0.25">
      <c r="A2639" s="2">
        <v>2655</v>
      </c>
      <c r="B2639" s="3" t="s">
        <v>32</v>
      </c>
      <c r="C26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639" s="1" t="str">
        <f>IFERROR(VLOOKUP(DatosLimpios[[#This Row],[Paises]], TablaRegiones[],2,FALSE), "Otra")</f>
        <v>Europa</v>
      </c>
      <c r="E2639" s="2">
        <v>2024</v>
      </c>
      <c r="F2639" s="3" t="s">
        <v>17</v>
      </c>
      <c r="G2639" s="2">
        <f xml:space="preserve"> 2025 -DatosLimpios[[#This Row],[Year]]</f>
        <v>1</v>
      </c>
      <c r="H2639" s="1" t="str">
        <f>IF(TRIM(DatosLimpios[[#This Row],[Attack Type]])="","Unknown",PROPER(TRIM(LOWER(DatosLimpios[[#This Row],[Attack Type]]))))</f>
        <v>Ransomware</v>
      </c>
      <c r="I2639" s="3" t="s">
        <v>23</v>
      </c>
      <c r="J26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39" s="11">
        <v>3344</v>
      </c>
      <c r="L2639" s="11">
        <f>IF(DatosLimpios[[#This Row],[Financial Loss (in Million $) ]]="",0,ABS(DatosLimpios[[#This Row],[Financial Loss (in Million $) ]]))*1000</f>
        <v>3344000</v>
      </c>
      <c r="M2639" s="11" t="str">
        <f>IF(DatosLimpios[[#This Row],[Perdida economica UNK]]&gt;4000000,"Alta", IF(DatosLimpios[[#This Row],[Perdida economica UNK]]&gt;100000,"Media", "Baja"))</f>
        <v>Media</v>
      </c>
      <c r="N2639" s="18" t="s">
        <v>160</v>
      </c>
      <c r="O2639" s="3" t="s">
        <v>14</v>
      </c>
      <c r="P2639" s="2">
        <f>IF(DatosLimpios[[#This Row],[Number of Affected Users]]="six hundred",600,VALUE(DatosLimpios[[#This Row],[Number of Affected Users]]))</f>
        <v>737958</v>
      </c>
      <c r="Q2639" s="2">
        <f>IF(DatosLimpios[[#This Row],[Number of Affected Users]]="six hundred",600,VALUE(DatosLimpios[[#This Row],[Number of Affected Users]]))</f>
        <v>737958</v>
      </c>
      <c r="R2639" s="11">
        <f>DatosLimpios[[#This Row],[Perdida economica UNK]] /DatosLimpios[[#This Row],[Nº de Usuarios Afectados]]</f>
        <v>4.5314231975261468</v>
      </c>
      <c r="S2639" s="11" t="str">
        <f>IF(DatosLimpios[[#This Row],[Perdida $ por Usuario]]&gt;100, "Grave",IF(DatosLimpios[[#This Row],[Perdida $ por Usuario]]&gt;40, "Moderada","Leve"))</f>
        <v>Leve</v>
      </c>
      <c r="T2639" s="1" t="str">
        <f t="shared" si="41"/>
        <v>Hacker Group</v>
      </c>
      <c r="U2639" s="3" t="s">
        <v>34</v>
      </c>
      <c r="V2639" s="3" t="s">
        <v>57</v>
      </c>
      <c r="W2639" s="2">
        <v>54</v>
      </c>
      <c r="X2639" s="2" t="str">
        <f>IF(DatosLimpios[[#This Row],[Incident Resolution Time (in Hours)]]&gt;50,"Tardia",IF(DatosLimpios[[#This Row],[Incident Resolution Time (in Hours)]]&gt;20,"Media","Rapida" ))</f>
        <v>Tardia</v>
      </c>
    </row>
    <row r="2640" spans="1:24" x14ac:dyDescent="0.25">
      <c r="A2640" s="2">
        <v>2656</v>
      </c>
      <c r="B2640" s="3" t="s">
        <v>58</v>
      </c>
      <c r="C26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40" s="1" t="str">
        <f>IFERROR(VLOOKUP(DatosLimpios[[#This Row],[Paises]], TablaRegiones[],2,FALSE), "Otra")</f>
        <v>Oceanía</v>
      </c>
      <c r="E2640" s="2">
        <v>2017</v>
      </c>
      <c r="F2640" s="3" t="s">
        <v>39</v>
      </c>
      <c r="G2640" s="2">
        <f xml:space="preserve"> 2025 -DatosLimpios[[#This Row],[Year]]</f>
        <v>8</v>
      </c>
      <c r="H2640" s="1" t="str">
        <f>IF(TRIM(DatosLimpios[[#This Row],[Attack Type]])="","Unknown",PROPER(TRIM(LOWER(DatosLimpios[[#This Row],[Attack Type]]))))</f>
        <v>Ddos</v>
      </c>
      <c r="I2640" s="3" t="s">
        <v>12</v>
      </c>
      <c r="J264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40" s="11">
        <v>3174</v>
      </c>
      <c r="L2640" s="11">
        <f>IF(DatosLimpios[[#This Row],[Financial Loss (in Million $) ]]="",0,ABS(DatosLimpios[[#This Row],[Financial Loss (in Million $) ]]))*1000</f>
        <v>3174000</v>
      </c>
      <c r="M2640" s="11" t="str">
        <f>IF(DatosLimpios[[#This Row],[Perdida economica UNK]]&gt;4000000,"Alta", IF(DatosLimpios[[#This Row],[Perdida economica UNK]]&gt;100000,"Media", "Baja"))</f>
        <v>Media</v>
      </c>
      <c r="N2640" s="18" t="s">
        <v>2687</v>
      </c>
      <c r="O2640" s="3" t="s">
        <v>14</v>
      </c>
      <c r="P2640" s="2">
        <f>IF(DatosLimpios[[#This Row],[Number of Affected Users]]="six hundred",600,VALUE(DatosLimpios[[#This Row],[Number of Affected Users]]))</f>
        <v>724207</v>
      </c>
      <c r="Q2640" s="2">
        <f>IF(DatosLimpios[[#This Row],[Number of Affected Users]]="six hundred",600,VALUE(DatosLimpios[[#This Row],[Number of Affected Users]]))</f>
        <v>724207</v>
      </c>
      <c r="R2640" s="11">
        <f>DatosLimpios[[#This Row],[Perdida economica UNK]] /DatosLimpios[[#This Row],[Nº de Usuarios Afectados]]</f>
        <v>4.3827248286746743</v>
      </c>
      <c r="S2640" s="11" t="str">
        <f>IF(DatosLimpios[[#This Row],[Perdida $ por Usuario]]&gt;100, "Grave",IF(DatosLimpios[[#This Row],[Perdida $ por Usuario]]&gt;40, "Moderada","Leve"))</f>
        <v>Leve</v>
      </c>
      <c r="T2640" s="1" t="str">
        <f t="shared" si="41"/>
        <v>Hacker Group</v>
      </c>
      <c r="U2640" s="3" t="s">
        <v>25</v>
      </c>
      <c r="V2640" s="3" t="s">
        <v>49</v>
      </c>
      <c r="W2640" s="2">
        <v>54</v>
      </c>
      <c r="X2640" s="2" t="str">
        <f>IF(DatosLimpios[[#This Row],[Incident Resolution Time (in Hours)]]&gt;50,"Tardia",IF(DatosLimpios[[#This Row],[Incident Resolution Time (in Hours)]]&gt;20,"Media","Rapida" ))</f>
        <v>Tardia</v>
      </c>
    </row>
    <row r="2641" spans="1:24" x14ac:dyDescent="0.25">
      <c r="A2641" s="2">
        <v>2657</v>
      </c>
      <c r="B2641" s="3" t="s">
        <v>32</v>
      </c>
      <c r="C26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641" s="1" t="str">
        <f>IFERROR(VLOOKUP(DatosLimpios[[#This Row],[Paises]], TablaRegiones[],2,FALSE), "Otra")</f>
        <v>Europa</v>
      </c>
      <c r="E2641" s="2">
        <v>2018</v>
      </c>
      <c r="F2641" s="3" t="s">
        <v>42</v>
      </c>
      <c r="G2641" s="2">
        <f xml:space="preserve"> 2025 -DatosLimpios[[#This Row],[Year]]</f>
        <v>7</v>
      </c>
      <c r="H2641" s="1" t="str">
        <f>IF(TRIM(DatosLimpios[[#This Row],[Attack Type]])="","Unknown",PROPER(TRIM(LOWER(DatosLimpios[[#This Row],[Attack Type]]))))</f>
        <v>Sql Injection</v>
      </c>
      <c r="I2641" s="3" t="s">
        <v>47</v>
      </c>
      <c r="J264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41" s="11">
        <v>7811</v>
      </c>
      <c r="L2641" s="11">
        <f>IF(DatosLimpios[[#This Row],[Financial Loss (in Million $) ]]="",0,ABS(DatosLimpios[[#This Row],[Financial Loss (in Million $) ]]))*1000</f>
        <v>7811000</v>
      </c>
      <c r="M2641" s="11" t="str">
        <f>IF(DatosLimpios[[#This Row],[Perdida economica UNK]]&gt;4000000,"Alta", IF(DatosLimpios[[#This Row],[Perdida economica UNK]]&gt;100000,"Media", "Baja"))</f>
        <v>Alta</v>
      </c>
      <c r="N2641" s="18" t="s">
        <v>2688</v>
      </c>
      <c r="O2641" s="3" t="s">
        <v>14</v>
      </c>
      <c r="P2641" s="2">
        <f>IF(DatosLimpios[[#This Row],[Number of Affected Users]]="six hundred",600,VALUE(DatosLimpios[[#This Row],[Number of Affected Users]]))</f>
        <v>451780</v>
      </c>
      <c r="Q2641" s="2">
        <f>IF(DatosLimpios[[#This Row],[Number of Affected Users]]="six hundred",600,VALUE(DatosLimpios[[#This Row],[Number of Affected Users]]))</f>
        <v>451780</v>
      </c>
      <c r="R2641" s="11">
        <f>DatosLimpios[[#This Row],[Perdida economica UNK]] /DatosLimpios[[#This Row],[Nº de Usuarios Afectados]]</f>
        <v>17.289388640488735</v>
      </c>
      <c r="S2641" s="11" t="str">
        <f>IF(DatosLimpios[[#This Row],[Perdida $ por Usuario]]&gt;100, "Grave",IF(DatosLimpios[[#This Row],[Perdida $ por Usuario]]&gt;40, "Moderada","Leve"))</f>
        <v>Leve</v>
      </c>
      <c r="T2641" s="1" t="str">
        <f t="shared" si="41"/>
        <v>Hacker Group</v>
      </c>
      <c r="U2641" s="3" t="s">
        <v>15</v>
      </c>
      <c r="V2641" s="3" t="s">
        <v>16</v>
      </c>
      <c r="W2641" s="2">
        <v>28</v>
      </c>
      <c r="X2641" s="2" t="str">
        <f>IF(DatosLimpios[[#This Row],[Incident Resolution Time (in Hours)]]&gt;50,"Tardia",IF(DatosLimpios[[#This Row],[Incident Resolution Time (in Hours)]]&gt;20,"Media","Rapida" ))</f>
        <v>Media</v>
      </c>
    </row>
    <row r="2642" spans="1:24" x14ac:dyDescent="0.25">
      <c r="A2642" s="2">
        <v>2658</v>
      </c>
      <c r="B2642" s="3" t="s">
        <v>45</v>
      </c>
      <c r="C26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42" s="1" t="str">
        <f>IFERROR(VLOOKUP(DatosLimpios[[#This Row],[Paises]], TablaRegiones[],2,FALSE), "Otra")</f>
        <v>Asia</v>
      </c>
      <c r="E2642" s="2">
        <v>2016</v>
      </c>
      <c r="F2642" s="3" t="s">
        <v>22</v>
      </c>
      <c r="G2642" s="2">
        <f xml:space="preserve"> 2025 -DatosLimpios[[#This Row],[Year]]</f>
        <v>9</v>
      </c>
      <c r="H2642" s="1" t="str">
        <f>IF(TRIM(DatosLimpios[[#This Row],[Attack Type]])="","Unknown",PROPER(TRIM(LOWER(DatosLimpios[[#This Row],[Attack Type]]))))</f>
        <v>Man-In-The-Middle</v>
      </c>
      <c r="I2642" s="3" t="s">
        <v>47</v>
      </c>
      <c r="J264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42" s="11">
        <v>825</v>
      </c>
      <c r="L2642" s="11">
        <f>IF(DatosLimpios[[#This Row],[Financial Loss (in Million $) ]]="",0,ABS(DatosLimpios[[#This Row],[Financial Loss (in Million $) ]]))*1000</f>
        <v>825000</v>
      </c>
      <c r="M2642" s="11" t="str">
        <f>IF(DatosLimpios[[#This Row],[Perdida economica UNK]]&gt;4000000,"Alta", IF(DatosLimpios[[#This Row],[Perdida economica UNK]]&gt;100000,"Media", "Baja"))</f>
        <v>Media</v>
      </c>
      <c r="N2642" s="18" t="s">
        <v>2689</v>
      </c>
      <c r="O2642" s="3" t="s">
        <v>36</v>
      </c>
      <c r="P2642" s="2">
        <f>IF(DatosLimpios[[#This Row],[Number of Affected Users]]="six hundred",600,VALUE(DatosLimpios[[#This Row],[Number of Affected Users]]))</f>
        <v>875227</v>
      </c>
      <c r="Q2642" s="2">
        <f>IF(DatosLimpios[[#This Row],[Number of Affected Users]]="six hundred",600,VALUE(DatosLimpios[[#This Row],[Number of Affected Users]]))</f>
        <v>875227</v>
      </c>
      <c r="R2642" s="11">
        <f>DatosLimpios[[#This Row],[Perdida economica UNK]] /DatosLimpios[[#This Row],[Nº de Usuarios Afectados]]</f>
        <v>0.94261260221633936</v>
      </c>
      <c r="S2642" s="11" t="str">
        <f>IF(DatosLimpios[[#This Row],[Perdida $ por Usuario]]&gt;100, "Grave",IF(DatosLimpios[[#This Row],[Perdida $ por Usuario]]&gt;40, "Moderada","Leve"))</f>
        <v>Leve</v>
      </c>
      <c r="T2642" s="1" t="str">
        <f t="shared" si="41"/>
        <v>Unknown</v>
      </c>
      <c r="U2642" s="3" t="s">
        <v>52</v>
      </c>
      <c r="V2642" s="3" t="s">
        <v>31</v>
      </c>
      <c r="W2642" s="2">
        <v>20</v>
      </c>
      <c r="X2642" s="2" t="str">
        <f>IF(DatosLimpios[[#This Row],[Incident Resolution Time (in Hours)]]&gt;50,"Tardia",IF(DatosLimpios[[#This Row],[Incident Resolution Time (in Hours)]]&gt;20,"Media","Rapida" ))</f>
        <v>Rapida</v>
      </c>
    </row>
    <row r="2643" spans="1:24" x14ac:dyDescent="0.25">
      <c r="A2643" s="2">
        <v>2659</v>
      </c>
      <c r="B2643" s="3" t="s">
        <v>66</v>
      </c>
      <c r="C26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643" s="1" t="str">
        <f>IFERROR(VLOOKUP(DatosLimpios[[#This Row],[Paises]], TablaRegiones[],2,FALSE), "Otra")</f>
        <v>América</v>
      </c>
      <c r="E2643" s="2">
        <v>2018</v>
      </c>
      <c r="F2643" s="3" t="s">
        <v>63</v>
      </c>
      <c r="G2643" s="2">
        <f xml:space="preserve"> 2025 -DatosLimpios[[#This Row],[Year]]</f>
        <v>7</v>
      </c>
      <c r="H2643" s="1" t="str">
        <f>IF(TRIM(DatosLimpios[[#This Row],[Attack Type]])="","Unknown",PROPER(TRIM(LOWER(DatosLimpios[[#This Row],[Attack Type]]))))</f>
        <v>Malware</v>
      </c>
      <c r="I2643" s="3" t="s">
        <v>46</v>
      </c>
      <c r="J264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43" s="11">
        <v>1752</v>
      </c>
      <c r="L2643" s="11">
        <f>IF(DatosLimpios[[#This Row],[Financial Loss (in Million $) ]]="",0,ABS(DatosLimpios[[#This Row],[Financial Loss (in Million $) ]]))*1000</f>
        <v>1752000</v>
      </c>
      <c r="M2643" s="11" t="str">
        <f>IF(DatosLimpios[[#This Row],[Perdida economica UNK]]&gt;4000000,"Alta", IF(DatosLimpios[[#This Row],[Perdida economica UNK]]&gt;100000,"Media", "Baja"))</f>
        <v>Media</v>
      </c>
      <c r="N2643" s="18" t="s">
        <v>2690</v>
      </c>
      <c r="O2643" s="3" t="s">
        <v>29</v>
      </c>
      <c r="P2643" s="2">
        <f>IF(DatosLimpios[[#This Row],[Number of Affected Users]]="six hundred",600,VALUE(DatosLimpios[[#This Row],[Number of Affected Users]]))</f>
        <v>334945</v>
      </c>
      <c r="Q2643" s="2">
        <f>IF(DatosLimpios[[#This Row],[Number of Affected Users]]="six hundred",600,VALUE(DatosLimpios[[#This Row],[Number of Affected Users]]))</f>
        <v>334945</v>
      </c>
      <c r="R2643" s="11">
        <f>DatosLimpios[[#This Row],[Perdida economica UNK]] /DatosLimpios[[#This Row],[Nº de Usuarios Afectados]]</f>
        <v>5.2307095194733462</v>
      </c>
      <c r="S2643" s="11" t="str">
        <f>IF(DatosLimpios[[#This Row],[Perdida $ por Usuario]]&gt;100, "Grave",IF(DatosLimpios[[#This Row],[Perdida $ por Usuario]]&gt;40, "Moderada","Leve"))</f>
        <v>Leve</v>
      </c>
      <c r="T2643" s="1" t="str">
        <f t="shared" si="41"/>
        <v>Nation-state</v>
      </c>
      <c r="U2643" s="3" t="s">
        <v>25</v>
      </c>
      <c r="V2643" s="3" t="s">
        <v>37</v>
      </c>
      <c r="W2643" s="2">
        <v>33</v>
      </c>
      <c r="X2643" s="2" t="str">
        <f>IF(DatosLimpios[[#This Row],[Incident Resolution Time (in Hours)]]&gt;50,"Tardia",IF(DatosLimpios[[#This Row],[Incident Resolution Time (in Hours)]]&gt;20,"Media","Rapida" ))</f>
        <v>Media</v>
      </c>
    </row>
    <row r="2644" spans="1:24" x14ac:dyDescent="0.25">
      <c r="A2644" s="2">
        <v>2660</v>
      </c>
      <c r="B2644" s="3" t="s">
        <v>58</v>
      </c>
      <c r="C26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44" s="1" t="str">
        <f>IFERROR(VLOOKUP(DatosLimpios[[#This Row],[Paises]], TablaRegiones[],2,FALSE), "Otra")</f>
        <v>Oceanía</v>
      </c>
      <c r="E2644" s="2">
        <v>2023</v>
      </c>
      <c r="F2644" s="3" t="s">
        <v>39</v>
      </c>
      <c r="G2644" s="2">
        <f xml:space="preserve"> 2025 -DatosLimpios[[#This Row],[Year]]</f>
        <v>2</v>
      </c>
      <c r="H2644" s="1" t="str">
        <f>IF(TRIM(DatosLimpios[[#This Row],[Attack Type]])="","Unknown",PROPER(TRIM(LOWER(DatosLimpios[[#This Row],[Attack Type]]))))</f>
        <v>Ddos</v>
      </c>
      <c r="I2644" s="3" t="s">
        <v>23</v>
      </c>
      <c r="J264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44" s="11">
        <v>8189</v>
      </c>
      <c r="L2644" s="11">
        <f>IF(DatosLimpios[[#This Row],[Financial Loss (in Million $) ]]="",0,ABS(DatosLimpios[[#This Row],[Financial Loss (in Million $) ]]))*1000</f>
        <v>8189000</v>
      </c>
      <c r="M2644" s="11" t="str">
        <f>IF(DatosLimpios[[#This Row],[Perdida economica UNK]]&gt;4000000,"Alta", IF(DatosLimpios[[#This Row],[Perdida economica UNK]]&gt;100000,"Media", "Baja"))</f>
        <v>Alta</v>
      </c>
      <c r="N2644" s="18" t="s">
        <v>2691</v>
      </c>
      <c r="O2644" s="3" t="s">
        <v>36</v>
      </c>
      <c r="P2644" s="2">
        <f>IF(DatosLimpios[[#This Row],[Number of Affected Users]]="six hundred",600,VALUE(DatosLimpios[[#This Row],[Number of Affected Users]]))</f>
        <v>525978</v>
      </c>
      <c r="Q2644" s="2">
        <f>IF(DatosLimpios[[#This Row],[Number of Affected Users]]="six hundred",600,VALUE(DatosLimpios[[#This Row],[Number of Affected Users]]))</f>
        <v>525978</v>
      </c>
      <c r="R2644" s="11">
        <f>DatosLimpios[[#This Row],[Perdida economica UNK]] /DatosLimpios[[#This Row],[Nº de Usuarios Afectados]]</f>
        <v>15.569092243401816</v>
      </c>
      <c r="S2644" s="11" t="str">
        <f>IF(DatosLimpios[[#This Row],[Perdida $ por Usuario]]&gt;100, "Grave",IF(DatosLimpios[[#This Row],[Perdida $ por Usuario]]&gt;40, "Moderada","Leve"))</f>
        <v>Leve</v>
      </c>
      <c r="T2644" s="1" t="str">
        <f t="shared" si="41"/>
        <v>Unknown</v>
      </c>
      <c r="U2644" s="3" t="s">
        <v>25</v>
      </c>
      <c r="V2644" s="3" t="s">
        <v>37</v>
      </c>
      <c r="W2644" s="2">
        <v>12</v>
      </c>
      <c r="X2644" s="2" t="str">
        <f>IF(DatosLimpios[[#This Row],[Incident Resolution Time (in Hours)]]&gt;50,"Tardia",IF(DatosLimpios[[#This Row],[Incident Resolution Time (in Hours)]]&gt;20,"Media","Rapida" ))</f>
        <v>Rapida</v>
      </c>
    </row>
    <row r="2645" spans="1:24" x14ac:dyDescent="0.25">
      <c r="A2645" s="2">
        <v>2661</v>
      </c>
      <c r="B2645" s="3" t="s">
        <v>26</v>
      </c>
      <c r="C26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645" s="1" t="str">
        <f>IFERROR(VLOOKUP(DatosLimpios[[#This Row],[Paises]], TablaRegiones[],2,FALSE), "Otra")</f>
        <v>Europa</v>
      </c>
      <c r="E2645" s="2">
        <v>2016</v>
      </c>
      <c r="F2645" s="3" t="s">
        <v>50</v>
      </c>
      <c r="G2645" s="2">
        <f xml:space="preserve"> 2025 -DatosLimpios[[#This Row],[Year]]</f>
        <v>9</v>
      </c>
      <c r="H2645" s="1" t="str">
        <f>IF(TRIM(DatosLimpios[[#This Row],[Attack Type]])="","Unknown",PROPER(TRIM(LOWER(DatosLimpios[[#This Row],[Attack Type]]))))</f>
        <v>Phishing</v>
      </c>
      <c r="I2645" s="3" t="s">
        <v>18</v>
      </c>
      <c r="J264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45" s="11">
        <v>3729</v>
      </c>
      <c r="L2645" s="11">
        <f>IF(DatosLimpios[[#This Row],[Financial Loss (in Million $) ]]="",0,ABS(DatosLimpios[[#This Row],[Financial Loss (in Million $) ]]))*1000</f>
        <v>3729000</v>
      </c>
      <c r="M2645" s="11" t="str">
        <f>IF(DatosLimpios[[#This Row],[Perdida economica UNK]]&gt;4000000,"Alta", IF(DatosLimpios[[#This Row],[Perdida economica UNK]]&gt;100000,"Media", "Baja"))</f>
        <v>Media</v>
      </c>
      <c r="N2645" s="18" t="s">
        <v>2692</v>
      </c>
      <c r="O2645" s="3" t="s">
        <v>33</v>
      </c>
      <c r="P2645" s="2">
        <f>IF(DatosLimpios[[#This Row],[Number of Affected Users]]="six hundred",600,VALUE(DatosLimpios[[#This Row],[Number of Affected Users]]))</f>
        <v>761252</v>
      </c>
      <c r="Q2645" s="2">
        <f>IF(DatosLimpios[[#This Row],[Number of Affected Users]]="six hundred",600,VALUE(DatosLimpios[[#This Row],[Number of Affected Users]]))</f>
        <v>761252</v>
      </c>
      <c r="R2645" s="11">
        <f>DatosLimpios[[#This Row],[Perdida economica UNK]] /DatosLimpios[[#This Row],[Nº de Usuarios Afectados]]</f>
        <v>4.898509297840925</v>
      </c>
      <c r="S2645" s="11" t="str">
        <f>IF(DatosLimpios[[#This Row],[Perdida $ por Usuario]]&gt;100, "Grave",IF(DatosLimpios[[#This Row],[Perdida $ por Usuario]]&gt;40, "Moderada","Leve"))</f>
        <v>Leve</v>
      </c>
      <c r="T2645" s="1" t="str">
        <f t="shared" si="41"/>
        <v>Insider</v>
      </c>
      <c r="U2645" s="3" t="s">
        <v>25</v>
      </c>
      <c r="V2645" s="3" t="s">
        <v>16</v>
      </c>
      <c r="W2645" s="2">
        <v>57</v>
      </c>
      <c r="X2645" s="2" t="str">
        <f>IF(DatosLimpios[[#This Row],[Incident Resolution Time (in Hours)]]&gt;50,"Tardia",IF(DatosLimpios[[#This Row],[Incident Resolution Time (in Hours)]]&gt;20,"Media","Rapida" ))</f>
        <v>Tardia</v>
      </c>
    </row>
    <row r="2646" spans="1:24" x14ac:dyDescent="0.25">
      <c r="A2646" s="2">
        <v>2662</v>
      </c>
      <c r="B2646" s="3" t="s">
        <v>10</v>
      </c>
      <c r="C26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46" s="1" t="str">
        <f>IFERROR(VLOOKUP(DatosLimpios[[#This Row],[Paises]], TablaRegiones[],2,FALSE), "Otra")</f>
        <v>Asia</v>
      </c>
      <c r="E2646" s="2">
        <v>2017</v>
      </c>
      <c r="F2646" s="3" t="s">
        <v>50</v>
      </c>
      <c r="G2646" s="2">
        <f xml:space="preserve"> 2025 -DatosLimpios[[#This Row],[Year]]</f>
        <v>8</v>
      </c>
      <c r="H2646" s="1" t="str">
        <f>IF(TRIM(DatosLimpios[[#This Row],[Attack Type]])="","Unknown",PROPER(TRIM(LOWER(DatosLimpios[[#This Row],[Attack Type]]))))</f>
        <v>Phishing</v>
      </c>
      <c r="I2646" s="3" t="s">
        <v>69</v>
      </c>
      <c r="J264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46" s="11">
        <v>3887</v>
      </c>
      <c r="L2646" s="11">
        <f>IF(DatosLimpios[[#This Row],[Financial Loss (in Million $) ]]="",0,ABS(DatosLimpios[[#This Row],[Financial Loss (in Million $) ]]))*1000</f>
        <v>3887000</v>
      </c>
      <c r="M2646" s="11" t="str">
        <f>IF(DatosLimpios[[#This Row],[Perdida economica UNK]]&gt;4000000,"Alta", IF(DatosLimpios[[#This Row],[Perdida economica UNK]]&gt;100000,"Media", "Baja"))</f>
        <v>Media</v>
      </c>
      <c r="N2646" s="18" t="s">
        <v>2693</v>
      </c>
      <c r="O2646" s="3" t="s">
        <v>33</v>
      </c>
      <c r="P2646" s="2">
        <f>IF(DatosLimpios[[#This Row],[Number of Affected Users]]="six hundred",600,VALUE(DatosLimpios[[#This Row],[Number of Affected Users]]))</f>
        <v>168075</v>
      </c>
      <c r="Q2646" s="2">
        <f>IF(DatosLimpios[[#This Row],[Number of Affected Users]]="six hundred",600,VALUE(DatosLimpios[[#This Row],[Number of Affected Users]]))</f>
        <v>168075</v>
      </c>
      <c r="R2646" s="11">
        <f>DatosLimpios[[#This Row],[Perdida economica UNK]] /DatosLimpios[[#This Row],[Nº de Usuarios Afectados]]</f>
        <v>23.126580395656703</v>
      </c>
      <c r="S2646" s="11" t="str">
        <f>IF(DatosLimpios[[#This Row],[Perdida $ por Usuario]]&gt;100, "Grave",IF(DatosLimpios[[#This Row],[Perdida $ por Usuario]]&gt;40, "Moderada","Leve"))</f>
        <v>Leve</v>
      </c>
      <c r="T2646" s="1" t="str">
        <f t="shared" si="41"/>
        <v>Insider</v>
      </c>
      <c r="U2646" s="3" t="s">
        <v>34</v>
      </c>
      <c r="V2646" s="3" t="s">
        <v>31</v>
      </c>
      <c r="W2646" s="2">
        <v>52</v>
      </c>
      <c r="X2646" s="2" t="str">
        <f>IF(DatosLimpios[[#This Row],[Incident Resolution Time (in Hours)]]&gt;50,"Tardia",IF(DatosLimpios[[#This Row],[Incident Resolution Time (in Hours)]]&gt;20,"Media","Rapida" ))</f>
        <v>Tardia</v>
      </c>
    </row>
    <row r="2647" spans="1:24" x14ac:dyDescent="0.25">
      <c r="A2647" s="2">
        <v>2663</v>
      </c>
      <c r="B2647" s="3" t="s">
        <v>71</v>
      </c>
      <c r="C26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47" s="1" t="str">
        <f>IFERROR(VLOOKUP(DatosLimpios[[#This Row],[Paises]], TablaRegiones[],2,FALSE), "Otra")</f>
        <v>Asia</v>
      </c>
      <c r="E2647" s="2">
        <v>2015</v>
      </c>
      <c r="F2647" s="3" t="s">
        <v>17</v>
      </c>
      <c r="G2647" s="2">
        <f xml:space="preserve"> 2025 -DatosLimpios[[#This Row],[Year]]</f>
        <v>10</v>
      </c>
      <c r="H2647" s="1" t="str">
        <f>IF(TRIM(DatosLimpios[[#This Row],[Attack Type]])="","Unknown",PROPER(TRIM(LOWER(DatosLimpios[[#This Row],[Attack Type]]))))</f>
        <v>Ransomware</v>
      </c>
      <c r="I2647" s="3" t="s">
        <v>46</v>
      </c>
      <c r="J264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47" s="11">
        <v>657</v>
      </c>
      <c r="L2647" s="11">
        <f>IF(DatosLimpios[[#This Row],[Financial Loss (in Million $) ]]="",0,ABS(DatosLimpios[[#This Row],[Financial Loss (in Million $) ]]))*1000</f>
        <v>657000</v>
      </c>
      <c r="M2647" s="11" t="str">
        <f>IF(DatosLimpios[[#This Row],[Perdida economica UNK]]&gt;4000000,"Alta", IF(DatosLimpios[[#This Row],[Perdida economica UNK]]&gt;100000,"Media", "Baja"))</f>
        <v>Media</v>
      </c>
      <c r="N2647" s="18" t="s">
        <v>2694</v>
      </c>
      <c r="O2647" s="3" t="s">
        <v>14</v>
      </c>
      <c r="P2647" s="2">
        <f>IF(DatosLimpios[[#This Row],[Number of Affected Users]]="six hundred",600,VALUE(DatosLimpios[[#This Row],[Number of Affected Users]]))</f>
        <v>443408</v>
      </c>
      <c r="Q2647" s="2">
        <f>IF(DatosLimpios[[#This Row],[Number of Affected Users]]="six hundred",600,VALUE(DatosLimpios[[#This Row],[Number of Affected Users]]))</f>
        <v>443408</v>
      </c>
      <c r="R2647" s="11">
        <f>DatosLimpios[[#This Row],[Perdida economica UNK]] /DatosLimpios[[#This Row],[Nº de Usuarios Afectados]]</f>
        <v>1.4817053368455237</v>
      </c>
      <c r="S2647" s="11" t="str">
        <f>IF(DatosLimpios[[#This Row],[Perdida $ por Usuario]]&gt;100, "Grave",IF(DatosLimpios[[#This Row],[Perdida $ por Usuario]]&gt;40, "Moderada","Leve"))</f>
        <v>Leve</v>
      </c>
      <c r="T2647" s="1" t="str">
        <f t="shared" si="41"/>
        <v>Hacker Group</v>
      </c>
      <c r="U2647" s="3" t="s">
        <v>25</v>
      </c>
      <c r="V2647" s="3" t="s">
        <v>57</v>
      </c>
      <c r="W2647" s="2">
        <v>71</v>
      </c>
      <c r="X2647" s="2" t="str">
        <f>IF(DatosLimpios[[#This Row],[Incident Resolution Time (in Hours)]]&gt;50,"Tardia",IF(DatosLimpios[[#This Row],[Incident Resolution Time (in Hours)]]&gt;20,"Media","Rapida" ))</f>
        <v>Tardia</v>
      </c>
    </row>
    <row r="2648" spans="1:24" x14ac:dyDescent="0.25">
      <c r="A2648" s="2">
        <v>2664</v>
      </c>
      <c r="B2648" s="3" t="s">
        <v>26</v>
      </c>
      <c r="C26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648" s="1" t="str">
        <f>IFERROR(VLOOKUP(DatosLimpios[[#This Row],[Paises]], TablaRegiones[],2,FALSE), "Otra")</f>
        <v>Europa</v>
      </c>
      <c r="E2648" s="2">
        <v>2018</v>
      </c>
      <c r="F2648" s="3" t="s">
        <v>39</v>
      </c>
      <c r="G2648" s="2">
        <f xml:space="preserve"> 2025 -DatosLimpios[[#This Row],[Year]]</f>
        <v>7</v>
      </c>
      <c r="H2648" s="1" t="str">
        <f>IF(TRIM(DatosLimpios[[#This Row],[Attack Type]])="","Unknown",PROPER(TRIM(LOWER(DatosLimpios[[#This Row],[Attack Type]]))))</f>
        <v>Ddos</v>
      </c>
      <c r="I2648" s="3" t="s">
        <v>23</v>
      </c>
      <c r="J264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48" s="11">
        <v>1799</v>
      </c>
      <c r="L2648" s="11">
        <f>IF(DatosLimpios[[#This Row],[Financial Loss (in Million $) ]]="",0,ABS(DatosLimpios[[#This Row],[Financial Loss (in Million $) ]]))*1000</f>
        <v>1799000</v>
      </c>
      <c r="M2648" s="11" t="str">
        <f>IF(DatosLimpios[[#This Row],[Perdida economica UNK]]&gt;4000000,"Alta", IF(DatosLimpios[[#This Row],[Perdida economica UNK]]&gt;100000,"Media", "Baja"))</f>
        <v>Media</v>
      </c>
      <c r="N2648" s="18" t="s">
        <v>2695</v>
      </c>
      <c r="O2648" s="3" t="s">
        <v>36</v>
      </c>
      <c r="P2648" s="2">
        <f>IF(DatosLimpios[[#This Row],[Number of Affected Users]]="six hundred",600,VALUE(DatosLimpios[[#This Row],[Number of Affected Users]]))</f>
        <v>60917</v>
      </c>
      <c r="Q2648" s="2">
        <f>IF(DatosLimpios[[#This Row],[Number of Affected Users]]="six hundred",600,VALUE(DatosLimpios[[#This Row],[Number of Affected Users]]))</f>
        <v>60917</v>
      </c>
      <c r="R2648" s="11">
        <f>DatosLimpios[[#This Row],[Perdida economica UNK]] /DatosLimpios[[#This Row],[Nº de Usuarios Afectados]]</f>
        <v>29.531986145082655</v>
      </c>
      <c r="S2648" s="11" t="str">
        <f>IF(DatosLimpios[[#This Row],[Perdida $ por Usuario]]&gt;100, "Grave",IF(DatosLimpios[[#This Row],[Perdida $ por Usuario]]&gt;40, "Moderada","Leve"))</f>
        <v>Leve</v>
      </c>
      <c r="T2648" s="1" t="str">
        <f t="shared" si="41"/>
        <v>Unknown</v>
      </c>
      <c r="U2648" s="3" t="s">
        <v>52</v>
      </c>
      <c r="V2648" s="3" t="s">
        <v>16</v>
      </c>
      <c r="W2648" s="2">
        <v>1</v>
      </c>
      <c r="X2648" s="2" t="str">
        <f>IF(DatosLimpios[[#This Row],[Incident Resolution Time (in Hours)]]&gt;50,"Tardia",IF(DatosLimpios[[#This Row],[Incident Resolution Time (in Hours)]]&gt;20,"Media","Rapida" ))</f>
        <v>Rapida</v>
      </c>
    </row>
    <row r="2649" spans="1:24" x14ac:dyDescent="0.25">
      <c r="A2649" s="2">
        <v>2665</v>
      </c>
      <c r="B2649" s="3" t="s">
        <v>87</v>
      </c>
      <c r="C26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49" s="1" t="str">
        <f>IFERROR(VLOOKUP(DatosLimpios[[#This Row],[Paises]], TablaRegiones[],2,FALSE), "Otra")</f>
        <v>América</v>
      </c>
      <c r="E2649" s="2">
        <v>2017</v>
      </c>
      <c r="F2649" s="3" t="s">
        <v>22</v>
      </c>
      <c r="G2649" s="2">
        <f xml:space="preserve"> 2025 -DatosLimpios[[#This Row],[Year]]</f>
        <v>8</v>
      </c>
      <c r="H2649" s="1" t="str">
        <f>IF(TRIM(DatosLimpios[[#This Row],[Attack Type]])="","Unknown",PROPER(TRIM(LOWER(DatosLimpios[[#This Row],[Attack Type]]))))</f>
        <v>Man-In-The-Middle</v>
      </c>
      <c r="I2649" s="3" t="s">
        <v>46</v>
      </c>
      <c r="J264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49" s="11">
        <v>5954</v>
      </c>
      <c r="L2649" s="11">
        <f>IF(DatosLimpios[[#This Row],[Financial Loss (in Million $) ]]="",0,ABS(DatosLimpios[[#This Row],[Financial Loss (in Million $) ]]))*1000</f>
        <v>5954000</v>
      </c>
      <c r="M2649" s="11" t="str">
        <f>IF(DatosLimpios[[#This Row],[Perdida economica UNK]]&gt;4000000,"Alta", IF(DatosLimpios[[#This Row],[Perdida economica UNK]]&gt;100000,"Media", "Baja"))</f>
        <v>Alta</v>
      </c>
      <c r="N2649" s="18" t="s">
        <v>2696</v>
      </c>
      <c r="O2649" s="3" t="s">
        <v>29</v>
      </c>
      <c r="P2649" s="2">
        <f>IF(DatosLimpios[[#This Row],[Number of Affected Users]]="six hundred",600,VALUE(DatosLimpios[[#This Row],[Number of Affected Users]]))</f>
        <v>839892</v>
      </c>
      <c r="Q2649" s="2">
        <f>IF(DatosLimpios[[#This Row],[Number of Affected Users]]="six hundred",600,VALUE(DatosLimpios[[#This Row],[Number of Affected Users]]))</f>
        <v>839892</v>
      </c>
      <c r="R2649" s="11">
        <f>DatosLimpios[[#This Row],[Perdida economica UNK]] /DatosLimpios[[#This Row],[Nº de Usuarios Afectados]]</f>
        <v>7.0890066818114708</v>
      </c>
      <c r="S2649" s="11" t="str">
        <f>IF(DatosLimpios[[#This Row],[Perdida $ por Usuario]]&gt;100, "Grave",IF(DatosLimpios[[#This Row],[Perdida $ por Usuario]]&gt;40, "Moderada","Leve"))</f>
        <v>Leve</v>
      </c>
      <c r="T2649" s="1" t="str">
        <f t="shared" si="41"/>
        <v>Nation-state</v>
      </c>
      <c r="U2649" s="3" t="s">
        <v>25</v>
      </c>
      <c r="V2649" s="3" t="s">
        <v>57</v>
      </c>
      <c r="W2649" s="2">
        <v>20</v>
      </c>
      <c r="X2649" s="2" t="str">
        <f>IF(DatosLimpios[[#This Row],[Incident Resolution Time (in Hours)]]&gt;50,"Tardia",IF(DatosLimpios[[#This Row],[Incident Resolution Time (in Hours)]]&gt;20,"Media","Rapida" ))</f>
        <v>Rapida</v>
      </c>
    </row>
    <row r="2650" spans="1:24" x14ac:dyDescent="0.25">
      <c r="A2650" s="2">
        <v>2666</v>
      </c>
      <c r="B2650" s="3" t="s">
        <v>66</v>
      </c>
      <c r="C26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650" s="1" t="str">
        <f>IFERROR(VLOOKUP(DatosLimpios[[#This Row],[Paises]], TablaRegiones[],2,FALSE), "Otra")</f>
        <v>América</v>
      </c>
      <c r="E2650" s="2">
        <v>2021</v>
      </c>
      <c r="F2650" s="3" t="s">
        <v>17</v>
      </c>
      <c r="G2650" s="2">
        <f xml:space="preserve"> 2025 -DatosLimpios[[#This Row],[Year]]</f>
        <v>4</v>
      </c>
      <c r="H2650" s="1" t="str">
        <f>IF(TRIM(DatosLimpios[[#This Row],[Attack Type]])="","Unknown",PROPER(TRIM(LOWER(DatosLimpios[[#This Row],[Attack Type]]))))</f>
        <v>Ransomware</v>
      </c>
      <c r="I2650" s="3" t="s">
        <v>69</v>
      </c>
      <c r="J265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50" s="11">
        <v>7214</v>
      </c>
      <c r="L2650" s="11">
        <f>IF(DatosLimpios[[#This Row],[Financial Loss (in Million $) ]]="",0,ABS(DatosLimpios[[#This Row],[Financial Loss (in Million $) ]]))*1000</f>
        <v>7214000</v>
      </c>
      <c r="M2650" s="11" t="str">
        <f>IF(DatosLimpios[[#This Row],[Perdida economica UNK]]&gt;4000000,"Alta", IF(DatosLimpios[[#This Row],[Perdida economica UNK]]&gt;100000,"Media", "Baja"))</f>
        <v>Alta</v>
      </c>
      <c r="N2650" s="18" t="s">
        <v>2697</v>
      </c>
      <c r="O2650" s="3" t="s">
        <v>36</v>
      </c>
      <c r="P2650" s="2">
        <f>IF(DatosLimpios[[#This Row],[Number of Affected Users]]="six hundred",600,VALUE(DatosLimpios[[#This Row],[Number of Affected Users]]))</f>
        <v>673933</v>
      </c>
      <c r="Q2650" s="2">
        <f>IF(DatosLimpios[[#This Row],[Number of Affected Users]]="six hundred",600,VALUE(DatosLimpios[[#This Row],[Number of Affected Users]]))</f>
        <v>673933</v>
      </c>
      <c r="R2650" s="11">
        <f>DatosLimpios[[#This Row],[Perdida economica UNK]] /DatosLimpios[[#This Row],[Nº de Usuarios Afectados]]</f>
        <v>10.704328175055977</v>
      </c>
      <c r="S2650" s="11" t="str">
        <f>IF(DatosLimpios[[#This Row],[Perdida $ por Usuario]]&gt;100, "Grave",IF(DatosLimpios[[#This Row],[Perdida $ por Usuario]]&gt;40, "Moderada","Leve"))</f>
        <v>Leve</v>
      </c>
      <c r="T2650" s="1" t="str">
        <f t="shared" si="41"/>
        <v>Unknown</v>
      </c>
      <c r="U2650" s="3" t="s">
        <v>52</v>
      </c>
      <c r="V2650" s="3" t="s">
        <v>31</v>
      </c>
      <c r="W2650" s="2">
        <v>22</v>
      </c>
      <c r="X2650" s="2" t="str">
        <f>IF(DatosLimpios[[#This Row],[Incident Resolution Time (in Hours)]]&gt;50,"Tardia",IF(DatosLimpios[[#This Row],[Incident Resolution Time (in Hours)]]&gt;20,"Media","Rapida" ))</f>
        <v>Media</v>
      </c>
    </row>
    <row r="2651" spans="1:24" x14ac:dyDescent="0.25">
      <c r="A2651" s="2">
        <v>2667</v>
      </c>
      <c r="B2651" s="3" t="s">
        <v>87</v>
      </c>
      <c r="C26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51" s="1" t="str">
        <f>IFERROR(VLOOKUP(DatosLimpios[[#This Row],[Paises]], TablaRegiones[],2,FALSE), "Otra")</f>
        <v>América</v>
      </c>
      <c r="E2651" s="2">
        <v>2021</v>
      </c>
      <c r="F2651" s="3" t="s">
        <v>17</v>
      </c>
      <c r="G2651" s="2">
        <f xml:space="preserve"> 2025 -DatosLimpios[[#This Row],[Year]]</f>
        <v>4</v>
      </c>
      <c r="H2651" s="1" t="str">
        <f>IF(TRIM(DatosLimpios[[#This Row],[Attack Type]])="","Unknown",PROPER(TRIM(LOWER(DatosLimpios[[#This Row],[Attack Type]]))))</f>
        <v>Ransomware</v>
      </c>
      <c r="I2651" s="3" t="s">
        <v>12</v>
      </c>
      <c r="J265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51" s="11">
        <v>8464</v>
      </c>
      <c r="L2651" s="11">
        <f>IF(DatosLimpios[[#This Row],[Financial Loss (in Million $) ]]="",0,ABS(DatosLimpios[[#This Row],[Financial Loss (in Million $) ]]))*1000</f>
        <v>8464000</v>
      </c>
      <c r="M2651" s="11" t="str">
        <f>IF(DatosLimpios[[#This Row],[Perdida economica UNK]]&gt;4000000,"Alta", IF(DatosLimpios[[#This Row],[Perdida economica UNK]]&gt;100000,"Media", "Baja"))</f>
        <v>Alta</v>
      </c>
      <c r="N2651" s="18" t="s">
        <v>2698</v>
      </c>
      <c r="O2651" s="3" t="s">
        <v>33</v>
      </c>
      <c r="P2651" s="2">
        <f>IF(DatosLimpios[[#This Row],[Number of Affected Users]]="six hundred",600,VALUE(DatosLimpios[[#This Row],[Number of Affected Users]]))</f>
        <v>534283</v>
      </c>
      <c r="Q2651" s="2">
        <f>IF(DatosLimpios[[#This Row],[Number of Affected Users]]="six hundred",600,VALUE(DatosLimpios[[#This Row],[Number of Affected Users]]))</f>
        <v>534283</v>
      </c>
      <c r="R2651" s="11">
        <f>DatosLimpios[[#This Row],[Perdida economica UNK]] /DatosLimpios[[#This Row],[Nº de Usuarios Afectados]]</f>
        <v>15.841791709637027</v>
      </c>
      <c r="S2651" s="11" t="str">
        <f>IF(DatosLimpios[[#This Row],[Perdida $ por Usuario]]&gt;100, "Grave",IF(DatosLimpios[[#This Row],[Perdida $ por Usuario]]&gt;40, "Moderada","Leve"))</f>
        <v>Leve</v>
      </c>
      <c r="T2651" s="1" t="str">
        <f t="shared" si="41"/>
        <v>Insider</v>
      </c>
      <c r="U2651" s="3" t="s">
        <v>34</v>
      </c>
      <c r="V2651" s="3" t="s">
        <v>16</v>
      </c>
      <c r="W2651" s="2">
        <v>49</v>
      </c>
      <c r="X2651" s="2" t="str">
        <f>IF(DatosLimpios[[#This Row],[Incident Resolution Time (in Hours)]]&gt;50,"Tardia",IF(DatosLimpios[[#This Row],[Incident Resolution Time (in Hours)]]&gt;20,"Media","Rapida" ))</f>
        <v>Media</v>
      </c>
    </row>
    <row r="2652" spans="1:24" x14ac:dyDescent="0.25">
      <c r="A2652" s="2">
        <v>2668</v>
      </c>
      <c r="B2652" s="3" t="s">
        <v>26</v>
      </c>
      <c r="C26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652" s="1" t="str">
        <f>IFERROR(VLOOKUP(DatosLimpios[[#This Row],[Paises]], TablaRegiones[],2,FALSE), "Otra")</f>
        <v>Europa</v>
      </c>
      <c r="E2652" s="2">
        <v>2022</v>
      </c>
      <c r="F2652" s="3" t="s">
        <v>39</v>
      </c>
      <c r="G2652" s="2">
        <f xml:space="preserve"> 2025 -DatosLimpios[[#This Row],[Year]]</f>
        <v>3</v>
      </c>
      <c r="H2652" s="1" t="str">
        <f>IF(TRIM(DatosLimpios[[#This Row],[Attack Type]])="","Unknown",PROPER(TRIM(LOWER(DatosLimpios[[#This Row],[Attack Type]]))))</f>
        <v>Ddos</v>
      </c>
      <c r="I2652" s="3" t="s">
        <v>12</v>
      </c>
      <c r="J265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52" s="11">
        <v>322</v>
      </c>
      <c r="L2652" s="11">
        <f>IF(DatosLimpios[[#This Row],[Financial Loss (in Million $) ]]="",0,ABS(DatosLimpios[[#This Row],[Financial Loss (in Million $) ]]))*1000</f>
        <v>322000</v>
      </c>
      <c r="M2652" s="11" t="str">
        <f>IF(DatosLimpios[[#This Row],[Perdida economica UNK]]&gt;4000000,"Alta", IF(DatosLimpios[[#This Row],[Perdida economica UNK]]&gt;100000,"Media", "Baja"))</f>
        <v>Media</v>
      </c>
      <c r="N2652" s="18" t="s">
        <v>2699</v>
      </c>
      <c r="O2652" s="3" t="s">
        <v>33</v>
      </c>
      <c r="P2652" s="2">
        <f>IF(DatosLimpios[[#This Row],[Number of Affected Users]]="six hundred",600,VALUE(DatosLimpios[[#This Row],[Number of Affected Users]]))</f>
        <v>49715</v>
      </c>
      <c r="Q2652" s="2">
        <f>IF(DatosLimpios[[#This Row],[Number of Affected Users]]="six hundred",600,VALUE(DatosLimpios[[#This Row],[Number of Affected Users]]))</f>
        <v>49715</v>
      </c>
      <c r="R2652" s="11">
        <f>DatosLimpios[[#This Row],[Perdida economica UNK]] /DatosLimpios[[#This Row],[Nº de Usuarios Afectados]]</f>
        <v>6.4769184350799556</v>
      </c>
      <c r="S2652" s="11" t="str">
        <f>IF(DatosLimpios[[#This Row],[Perdida $ por Usuario]]&gt;100, "Grave",IF(DatosLimpios[[#This Row],[Perdida $ por Usuario]]&gt;40, "Moderada","Leve"))</f>
        <v>Leve</v>
      </c>
      <c r="T2652" s="1" t="str">
        <f t="shared" si="41"/>
        <v>Insider</v>
      </c>
      <c r="U2652" s="3" t="s">
        <v>15</v>
      </c>
      <c r="V2652" s="3" t="s">
        <v>57</v>
      </c>
      <c r="W2652" s="2">
        <v>72</v>
      </c>
      <c r="X2652" s="2" t="str">
        <f>IF(DatosLimpios[[#This Row],[Incident Resolution Time (in Hours)]]&gt;50,"Tardia",IF(DatosLimpios[[#This Row],[Incident Resolution Time (in Hours)]]&gt;20,"Media","Rapida" ))</f>
        <v>Tardia</v>
      </c>
    </row>
    <row r="2653" spans="1:24" x14ac:dyDescent="0.25">
      <c r="A2653" s="2">
        <v>2669</v>
      </c>
      <c r="B2653" s="3" t="s">
        <v>10</v>
      </c>
      <c r="C26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53" s="1" t="str">
        <f>IFERROR(VLOOKUP(DatosLimpios[[#This Row],[Paises]], TablaRegiones[],2,FALSE), "Otra")</f>
        <v>Asia</v>
      </c>
      <c r="E2653" s="2">
        <v>2022</v>
      </c>
      <c r="F2653" s="3" t="s">
        <v>42</v>
      </c>
      <c r="G2653" s="2">
        <f xml:space="preserve"> 2025 -DatosLimpios[[#This Row],[Year]]</f>
        <v>3</v>
      </c>
      <c r="H2653" s="1" t="str">
        <f>IF(TRIM(DatosLimpios[[#This Row],[Attack Type]])="","Unknown",PROPER(TRIM(LOWER(DatosLimpios[[#This Row],[Attack Type]]))))</f>
        <v>Sql Injection</v>
      </c>
      <c r="I2653" s="3" t="s">
        <v>46</v>
      </c>
      <c r="J265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53" s="11">
        <v>116</v>
      </c>
      <c r="L2653" s="11">
        <f>IF(DatosLimpios[[#This Row],[Financial Loss (in Million $) ]]="",0,ABS(DatosLimpios[[#This Row],[Financial Loss (in Million $) ]]))*1000</f>
        <v>116000</v>
      </c>
      <c r="M2653" s="11" t="str">
        <f>IF(DatosLimpios[[#This Row],[Perdida economica UNK]]&gt;4000000,"Alta", IF(DatosLimpios[[#This Row],[Perdida economica UNK]]&gt;100000,"Media", "Baja"))</f>
        <v>Media</v>
      </c>
      <c r="N2653" s="18" t="s">
        <v>2700</v>
      </c>
      <c r="O2653" s="3" t="s">
        <v>14</v>
      </c>
      <c r="P2653" s="2">
        <f>IF(DatosLimpios[[#This Row],[Number of Affected Users]]="six hundred",600,VALUE(DatosLimpios[[#This Row],[Number of Affected Users]]))</f>
        <v>297461</v>
      </c>
      <c r="Q2653" s="2">
        <f>IF(DatosLimpios[[#This Row],[Number of Affected Users]]="six hundred",600,VALUE(DatosLimpios[[#This Row],[Number of Affected Users]]))</f>
        <v>297461</v>
      </c>
      <c r="R2653" s="11">
        <f>DatosLimpios[[#This Row],[Perdida economica UNK]] /DatosLimpios[[#This Row],[Nº de Usuarios Afectados]]</f>
        <v>0.38996708812247655</v>
      </c>
      <c r="S2653" s="11" t="str">
        <f>IF(DatosLimpios[[#This Row],[Perdida $ por Usuario]]&gt;100, "Grave",IF(DatosLimpios[[#This Row],[Perdida $ por Usuario]]&gt;40, "Moderada","Leve"))</f>
        <v>Leve</v>
      </c>
      <c r="T2653" s="1" t="str">
        <f t="shared" si="41"/>
        <v>Hacker Group</v>
      </c>
      <c r="U2653" s="3" t="s">
        <v>52</v>
      </c>
      <c r="V2653" s="3" t="s">
        <v>49</v>
      </c>
      <c r="W2653" s="2">
        <v>15</v>
      </c>
      <c r="X2653" s="2" t="str">
        <f>IF(DatosLimpios[[#This Row],[Incident Resolution Time (in Hours)]]&gt;50,"Tardia",IF(DatosLimpios[[#This Row],[Incident Resolution Time (in Hours)]]&gt;20,"Media","Rapida" ))</f>
        <v>Rapida</v>
      </c>
    </row>
    <row r="2654" spans="1:24" x14ac:dyDescent="0.25">
      <c r="A2654" s="2">
        <v>2670</v>
      </c>
      <c r="B2654" s="3" t="s">
        <v>60</v>
      </c>
      <c r="C26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654" s="1" t="str">
        <f>IFERROR(VLOOKUP(DatosLimpios[[#This Row],[Paises]], TablaRegiones[],2,FALSE), "Otra")</f>
        <v>Asia</v>
      </c>
      <c r="E2654" s="2">
        <v>2021</v>
      </c>
      <c r="F2654" s="3" t="s">
        <v>42</v>
      </c>
      <c r="G2654" s="2">
        <f xml:space="preserve"> 2025 -DatosLimpios[[#This Row],[Year]]</f>
        <v>4</v>
      </c>
      <c r="H2654" s="1" t="str">
        <f>IF(TRIM(DatosLimpios[[#This Row],[Attack Type]])="","Unknown",PROPER(TRIM(LOWER(DatosLimpios[[#This Row],[Attack Type]]))))</f>
        <v>Sql Injection</v>
      </c>
      <c r="I2654" s="3" t="s">
        <v>47</v>
      </c>
      <c r="J265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54" s="11">
        <v>4871</v>
      </c>
      <c r="L2654" s="11">
        <f>IF(DatosLimpios[[#This Row],[Financial Loss (in Million $) ]]="",0,ABS(DatosLimpios[[#This Row],[Financial Loss (in Million $) ]]))*1000</f>
        <v>4871000</v>
      </c>
      <c r="M2654" s="11" t="str">
        <f>IF(DatosLimpios[[#This Row],[Perdida economica UNK]]&gt;4000000,"Alta", IF(DatosLimpios[[#This Row],[Perdida economica UNK]]&gt;100000,"Media", "Baja"))</f>
        <v>Alta</v>
      </c>
      <c r="N2654" s="18" t="s">
        <v>2701</v>
      </c>
      <c r="O2654" s="3" t="s">
        <v>36</v>
      </c>
      <c r="P2654" s="2">
        <f>IF(DatosLimpios[[#This Row],[Number of Affected Users]]="six hundred",600,VALUE(DatosLimpios[[#This Row],[Number of Affected Users]]))</f>
        <v>861410</v>
      </c>
      <c r="Q2654" s="2">
        <f>IF(DatosLimpios[[#This Row],[Number of Affected Users]]="six hundred",600,VALUE(DatosLimpios[[#This Row],[Number of Affected Users]]))</f>
        <v>861410</v>
      </c>
      <c r="R2654" s="11">
        <f>DatosLimpios[[#This Row],[Perdida economica UNK]] /DatosLimpios[[#This Row],[Nº de Usuarios Afectados]]</f>
        <v>5.6546824392565673</v>
      </c>
      <c r="S2654" s="11" t="str">
        <f>IF(DatosLimpios[[#This Row],[Perdida $ por Usuario]]&gt;100, "Grave",IF(DatosLimpios[[#This Row],[Perdida $ por Usuario]]&gt;40, "Moderada","Leve"))</f>
        <v>Leve</v>
      </c>
      <c r="T2654" s="1" t="str">
        <f t="shared" si="41"/>
        <v>Unknown</v>
      </c>
      <c r="U2654" s="3" t="s">
        <v>34</v>
      </c>
      <c r="V2654" s="3" t="s">
        <v>16</v>
      </c>
      <c r="W2654" s="2">
        <v>7</v>
      </c>
      <c r="X2654" s="2" t="str">
        <f>IF(DatosLimpios[[#This Row],[Incident Resolution Time (in Hours)]]&gt;50,"Tardia",IF(DatosLimpios[[#This Row],[Incident Resolution Time (in Hours)]]&gt;20,"Media","Rapida" ))</f>
        <v>Rapida</v>
      </c>
    </row>
    <row r="2655" spans="1:24" x14ac:dyDescent="0.25">
      <c r="A2655" s="2">
        <v>2671</v>
      </c>
      <c r="B2655" s="3" t="s">
        <v>32</v>
      </c>
      <c r="C26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655" s="1" t="str">
        <f>IFERROR(VLOOKUP(DatosLimpios[[#This Row],[Paises]], TablaRegiones[],2,FALSE), "Otra")</f>
        <v>Europa</v>
      </c>
      <c r="E2655" s="2">
        <v>2016</v>
      </c>
      <c r="F2655" s="3" t="s">
        <v>39</v>
      </c>
      <c r="G2655" s="2">
        <f xml:space="preserve"> 2025 -DatosLimpios[[#This Row],[Year]]</f>
        <v>9</v>
      </c>
      <c r="H2655" s="1" t="str">
        <f>IF(TRIM(DatosLimpios[[#This Row],[Attack Type]])="","Unknown",PROPER(TRIM(LOWER(DatosLimpios[[#This Row],[Attack Type]]))))</f>
        <v>Ddos</v>
      </c>
      <c r="I2655" s="3" t="s">
        <v>27</v>
      </c>
      <c r="J265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55" s="11">
        <v>1428</v>
      </c>
      <c r="L2655" s="11">
        <f>IF(DatosLimpios[[#This Row],[Financial Loss (in Million $) ]]="",0,ABS(DatosLimpios[[#This Row],[Financial Loss (in Million $) ]]))*1000</f>
        <v>1428000</v>
      </c>
      <c r="M2655" s="11" t="str">
        <f>IF(DatosLimpios[[#This Row],[Perdida economica UNK]]&gt;4000000,"Alta", IF(DatosLimpios[[#This Row],[Perdida economica UNK]]&gt;100000,"Media", "Baja"))</f>
        <v>Media</v>
      </c>
      <c r="N2655" s="18" t="s">
        <v>2702</v>
      </c>
      <c r="O2655" s="3" t="s">
        <v>33</v>
      </c>
      <c r="P2655" s="2">
        <f>IF(DatosLimpios[[#This Row],[Number of Affected Users]]="six hundred",600,VALUE(DatosLimpios[[#This Row],[Number of Affected Users]]))</f>
        <v>547178</v>
      </c>
      <c r="Q2655" s="2">
        <f>IF(DatosLimpios[[#This Row],[Number of Affected Users]]="six hundred",600,VALUE(DatosLimpios[[#This Row],[Number of Affected Users]]))</f>
        <v>547178</v>
      </c>
      <c r="R2655" s="11">
        <f>DatosLimpios[[#This Row],[Perdida economica UNK]] /DatosLimpios[[#This Row],[Nº de Usuarios Afectados]]</f>
        <v>2.6097540471290879</v>
      </c>
      <c r="S2655" s="11" t="str">
        <f>IF(DatosLimpios[[#This Row],[Perdida $ por Usuario]]&gt;100, "Grave",IF(DatosLimpios[[#This Row],[Perdida $ por Usuario]]&gt;40, "Moderada","Leve"))</f>
        <v>Leve</v>
      </c>
      <c r="T2655" s="1" t="str">
        <f t="shared" si="41"/>
        <v>Insider</v>
      </c>
      <c r="U2655" s="3" t="s">
        <v>34</v>
      </c>
      <c r="V2655" s="3" t="s">
        <v>49</v>
      </c>
      <c r="W2655" s="2">
        <v>45</v>
      </c>
      <c r="X2655" s="2" t="str">
        <f>IF(DatosLimpios[[#This Row],[Incident Resolution Time (in Hours)]]&gt;50,"Tardia",IF(DatosLimpios[[#This Row],[Incident Resolution Time (in Hours)]]&gt;20,"Media","Rapida" ))</f>
        <v>Media</v>
      </c>
    </row>
    <row r="2656" spans="1:24" x14ac:dyDescent="0.25">
      <c r="A2656" s="2">
        <v>2672</v>
      </c>
      <c r="B2656" s="3" t="s">
        <v>71</v>
      </c>
      <c r="C26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56" s="1" t="str">
        <f>IFERROR(VLOOKUP(DatosLimpios[[#This Row],[Paises]], TablaRegiones[],2,FALSE), "Otra")</f>
        <v>Asia</v>
      </c>
      <c r="E2656" s="2">
        <v>2020</v>
      </c>
      <c r="F2656" s="3" t="s">
        <v>17</v>
      </c>
      <c r="G2656" s="2">
        <f xml:space="preserve"> 2025 -DatosLimpios[[#This Row],[Year]]</f>
        <v>5</v>
      </c>
      <c r="H2656" s="1" t="str">
        <f>IF(TRIM(DatosLimpios[[#This Row],[Attack Type]])="","Unknown",PROPER(TRIM(LOWER(DatosLimpios[[#This Row],[Attack Type]]))))</f>
        <v>Ransomware</v>
      </c>
      <c r="I2656" s="3" t="s">
        <v>46</v>
      </c>
      <c r="J265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56" s="11">
        <v>3738</v>
      </c>
      <c r="L2656" s="11">
        <f>IF(DatosLimpios[[#This Row],[Financial Loss (in Million $) ]]="",0,ABS(DatosLimpios[[#This Row],[Financial Loss (in Million $) ]]))*1000</f>
        <v>3738000</v>
      </c>
      <c r="M2656" s="11" t="str">
        <f>IF(DatosLimpios[[#This Row],[Perdida economica UNK]]&gt;4000000,"Alta", IF(DatosLimpios[[#This Row],[Perdida economica UNK]]&gt;100000,"Media", "Baja"))</f>
        <v>Media</v>
      </c>
      <c r="N2656" s="18" t="s">
        <v>2703</v>
      </c>
      <c r="O2656" s="3" t="s">
        <v>33</v>
      </c>
      <c r="P2656" s="2">
        <f>IF(DatosLimpios[[#This Row],[Number of Affected Users]]="six hundred",600,VALUE(DatosLimpios[[#This Row],[Number of Affected Users]]))</f>
        <v>273660</v>
      </c>
      <c r="Q2656" s="2">
        <f>IF(DatosLimpios[[#This Row],[Number of Affected Users]]="six hundred",600,VALUE(DatosLimpios[[#This Row],[Number of Affected Users]]))</f>
        <v>273660</v>
      </c>
      <c r="R2656" s="11">
        <f>DatosLimpios[[#This Row],[Perdida economica UNK]] /DatosLimpios[[#This Row],[Nº de Usuarios Afectados]]</f>
        <v>13.659285244463934</v>
      </c>
      <c r="S2656" s="11" t="str">
        <f>IF(DatosLimpios[[#This Row],[Perdida $ por Usuario]]&gt;100, "Grave",IF(DatosLimpios[[#This Row],[Perdida $ por Usuario]]&gt;40, "Moderada","Leve"))</f>
        <v>Leve</v>
      </c>
      <c r="T2656" s="1" t="str">
        <f t="shared" si="41"/>
        <v>Insider</v>
      </c>
      <c r="U2656" s="3" t="s">
        <v>25</v>
      </c>
      <c r="V2656" s="3" t="s">
        <v>49</v>
      </c>
      <c r="W2656" s="2">
        <v>6</v>
      </c>
      <c r="X2656" s="2" t="str">
        <f>IF(DatosLimpios[[#This Row],[Incident Resolution Time (in Hours)]]&gt;50,"Tardia",IF(DatosLimpios[[#This Row],[Incident Resolution Time (in Hours)]]&gt;20,"Media","Rapida" ))</f>
        <v>Rapida</v>
      </c>
    </row>
    <row r="2657" spans="1:24" x14ac:dyDescent="0.25">
      <c r="A2657" s="2">
        <v>2673</v>
      </c>
      <c r="B2657" s="3" t="s">
        <v>66</v>
      </c>
      <c r="C26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657" s="1" t="str">
        <f>IFERROR(VLOOKUP(DatosLimpios[[#This Row],[Paises]], TablaRegiones[],2,FALSE), "Otra")</f>
        <v>América</v>
      </c>
      <c r="E2657" s="2">
        <v>2023</v>
      </c>
      <c r="F2657" s="3" t="s">
        <v>50</v>
      </c>
      <c r="G2657" s="2">
        <f xml:space="preserve"> 2025 -DatosLimpios[[#This Row],[Year]]</f>
        <v>2</v>
      </c>
      <c r="H2657" s="1" t="str">
        <f>IF(TRIM(DatosLimpios[[#This Row],[Attack Type]])="","Unknown",PROPER(TRIM(LOWER(DatosLimpios[[#This Row],[Attack Type]]))))</f>
        <v>Phishing</v>
      </c>
      <c r="I2657" s="3" t="s">
        <v>23</v>
      </c>
      <c r="J265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57" s="11">
        <v>2301</v>
      </c>
      <c r="L2657" s="11">
        <f>IF(DatosLimpios[[#This Row],[Financial Loss (in Million $) ]]="",0,ABS(DatosLimpios[[#This Row],[Financial Loss (in Million $) ]]))*1000</f>
        <v>2301000</v>
      </c>
      <c r="M2657" s="11" t="str">
        <f>IF(DatosLimpios[[#This Row],[Perdida economica UNK]]&gt;4000000,"Alta", IF(DatosLimpios[[#This Row],[Perdida economica UNK]]&gt;100000,"Media", "Baja"))</f>
        <v>Media</v>
      </c>
      <c r="N2657" s="18" t="s">
        <v>2704</v>
      </c>
      <c r="O2657" s="3" t="s">
        <v>36</v>
      </c>
      <c r="P2657" s="2">
        <f>IF(DatosLimpios[[#This Row],[Number of Affected Users]]="six hundred",600,VALUE(DatosLimpios[[#This Row],[Number of Affected Users]]))</f>
        <v>195113</v>
      </c>
      <c r="Q2657" s="2">
        <f>IF(DatosLimpios[[#This Row],[Number of Affected Users]]="six hundred",600,VALUE(DatosLimpios[[#This Row],[Number of Affected Users]]))</f>
        <v>195113</v>
      </c>
      <c r="R2657" s="11">
        <f>DatosLimpios[[#This Row],[Perdida economica UNK]] /DatosLimpios[[#This Row],[Nº de Usuarios Afectados]]</f>
        <v>11.793166011490777</v>
      </c>
      <c r="S2657" s="11" t="str">
        <f>IF(DatosLimpios[[#This Row],[Perdida $ por Usuario]]&gt;100, "Grave",IF(DatosLimpios[[#This Row],[Perdida $ por Usuario]]&gt;40, "Moderada","Leve"))</f>
        <v>Leve</v>
      </c>
      <c r="T2657" s="1" t="str">
        <f t="shared" si="41"/>
        <v>Unknown</v>
      </c>
      <c r="U2657" s="3" t="s">
        <v>15</v>
      </c>
      <c r="V2657" s="3" t="s">
        <v>57</v>
      </c>
      <c r="W2657" s="2">
        <v>4</v>
      </c>
      <c r="X2657" s="2" t="str">
        <f>IF(DatosLimpios[[#This Row],[Incident Resolution Time (in Hours)]]&gt;50,"Tardia",IF(DatosLimpios[[#This Row],[Incident Resolution Time (in Hours)]]&gt;20,"Media","Rapida" ))</f>
        <v>Rapida</v>
      </c>
    </row>
    <row r="2658" spans="1:24" x14ac:dyDescent="0.25">
      <c r="A2658" s="2">
        <v>2674</v>
      </c>
      <c r="B2658" s="3" t="s">
        <v>10</v>
      </c>
      <c r="C26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58" s="1" t="str">
        <f>IFERROR(VLOOKUP(DatosLimpios[[#This Row],[Paises]], TablaRegiones[],2,FALSE), "Otra")</f>
        <v>Asia</v>
      </c>
      <c r="E2658" s="2">
        <v>2018</v>
      </c>
      <c r="F2658" s="3" t="s">
        <v>22</v>
      </c>
      <c r="G2658" s="2">
        <f xml:space="preserve"> 2025 -DatosLimpios[[#This Row],[Year]]</f>
        <v>7</v>
      </c>
      <c r="H2658" s="1" t="str">
        <f>IF(TRIM(DatosLimpios[[#This Row],[Attack Type]])="","Unknown",PROPER(TRIM(LOWER(DatosLimpios[[#This Row],[Attack Type]]))))</f>
        <v>Man-In-The-Middle</v>
      </c>
      <c r="I2658" s="3" t="s">
        <v>46</v>
      </c>
      <c r="J265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58" s="11">
        <v>977</v>
      </c>
      <c r="L2658" s="11">
        <f>IF(DatosLimpios[[#This Row],[Financial Loss (in Million $) ]]="",0,ABS(DatosLimpios[[#This Row],[Financial Loss (in Million $) ]]))*1000</f>
        <v>977000</v>
      </c>
      <c r="M2658" s="11" t="str">
        <f>IF(DatosLimpios[[#This Row],[Perdida economica UNK]]&gt;4000000,"Alta", IF(DatosLimpios[[#This Row],[Perdida economica UNK]]&gt;100000,"Media", "Baja"))</f>
        <v>Media</v>
      </c>
      <c r="N2658" s="18" t="s">
        <v>2705</v>
      </c>
      <c r="O2658" s="3" t="s">
        <v>33</v>
      </c>
      <c r="P2658" s="2">
        <f>IF(DatosLimpios[[#This Row],[Number of Affected Users]]="six hundred",600,VALUE(DatosLimpios[[#This Row],[Number of Affected Users]]))</f>
        <v>881294</v>
      </c>
      <c r="Q2658" s="2">
        <f>IF(DatosLimpios[[#This Row],[Number of Affected Users]]="six hundred",600,VALUE(DatosLimpios[[#This Row],[Number of Affected Users]]))</f>
        <v>881294</v>
      </c>
      <c r="R2658" s="11">
        <f>DatosLimpios[[#This Row],[Perdida economica UNK]] /DatosLimpios[[#This Row],[Nº de Usuarios Afectados]]</f>
        <v>1.1085971310368616</v>
      </c>
      <c r="S2658" s="11" t="str">
        <f>IF(DatosLimpios[[#This Row],[Perdida $ por Usuario]]&gt;100, "Grave",IF(DatosLimpios[[#This Row],[Perdida $ por Usuario]]&gt;40, "Moderada","Leve"))</f>
        <v>Leve</v>
      </c>
      <c r="T2658" s="1" t="str">
        <f t="shared" si="41"/>
        <v>Insider</v>
      </c>
      <c r="U2658" s="3" t="s">
        <v>15</v>
      </c>
      <c r="V2658" s="3" t="s">
        <v>31</v>
      </c>
      <c r="W2658" s="2">
        <v>3</v>
      </c>
      <c r="X2658" s="2" t="str">
        <f>IF(DatosLimpios[[#This Row],[Incident Resolution Time (in Hours)]]&gt;50,"Tardia",IF(DatosLimpios[[#This Row],[Incident Resolution Time (in Hours)]]&gt;20,"Media","Rapida" ))</f>
        <v>Rapida</v>
      </c>
    </row>
    <row r="2659" spans="1:24" x14ac:dyDescent="0.25">
      <c r="A2659" s="2">
        <v>2675</v>
      </c>
      <c r="B2659" s="3" t="s">
        <v>87</v>
      </c>
      <c r="C26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59" s="1" t="str">
        <f>IFERROR(VLOOKUP(DatosLimpios[[#This Row],[Paises]], TablaRegiones[],2,FALSE), "Otra")</f>
        <v>América</v>
      </c>
      <c r="E2659" s="2">
        <v>2024</v>
      </c>
      <c r="F2659" s="3" t="s">
        <v>50</v>
      </c>
      <c r="G2659" s="2">
        <f xml:space="preserve"> 2025 -DatosLimpios[[#This Row],[Year]]</f>
        <v>1</v>
      </c>
      <c r="H2659" s="1" t="str">
        <f>IF(TRIM(DatosLimpios[[#This Row],[Attack Type]])="","Unknown",PROPER(TRIM(LOWER(DatosLimpios[[#This Row],[Attack Type]]))))</f>
        <v>Phishing</v>
      </c>
      <c r="I2659" s="3" t="s">
        <v>69</v>
      </c>
      <c r="J265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59" s="11">
        <v>5864</v>
      </c>
      <c r="L2659" s="11">
        <f>IF(DatosLimpios[[#This Row],[Financial Loss (in Million $) ]]="",0,ABS(DatosLimpios[[#This Row],[Financial Loss (in Million $) ]]))*1000</f>
        <v>5864000</v>
      </c>
      <c r="M2659" s="11" t="str">
        <f>IF(DatosLimpios[[#This Row],[Perdida economica UNK]]&gt;4000000,"Alta", IF(DatosLimpios[[#This Row],[Perdida economica UNK]]&gt;100000,"Media", "Baja"))</f>
        <v>Alta</v>
      </c>
      <c r="N2659" s="18" t="s">
        <v>2706</v>
      </c>
      <c r="O2659" s="3" t="s">
        <v>14</v>
      </c>
      <c r="P2659" s="2">
        <f>IF(DatosLimpios[[#This Row],[Number of Affected Users]]="six hundred",600,VALUE(DatosLimpios[[#This Row],[Number of Affected Users]]))</f>
        <v>146937</v>
      </c>
      <c r="Q2659" s="2">
        <f>IF(DatosLimpios[[#This Row],[Number of Affected Users]]="six hundred",600,VALUE(DatosLimpios[[#This Row],[Number of Affected Users]]))</f>
        <v>146937</v>
      </c>
      <c r="R2659" s="11">
        <f>DatosLimpios[[#This Row],[Perdida economica UNK]] /DatosLimpios[[#This Row],[Nº de Usuarios Afectados]]</f>
        <v>39.90826000258614</v>
      </c>
      <c r="S2659" s="11" t="str">
        <f>IF(DatosLimpios[[#This Row],[Perdida $ por Usuario]]&gt;100, "Grave",IF(DatosLimpios[[#This Row],[Perdida $ por Usuario]]&gt;40, "Moderada","Leve"))</f>
        <v>Leve</v>
      </c>
      <c r="T2659" s="1" t="str">
        <f t="shared" si="41"/>
        <v>Hacker Group</v>
      </c>
      <c r="U2659" s="3" t="s">
        <v>34</v>
      </c>
      <c r="V2659" s="3" t="s">
        <v>49</v>
      </c>
      <c r="W2659" s="2">
        <v>10</v>
      </c>
      <c r="X2659" s="2" t="str">
        <f>IF(DatosLimpios[[#This Row],[Incident Resolution Time (in Hours)]]&gt;50,"Tardia",IF(DatosLimpios[[#This Row],[Incident Resolution Time (in Hours)]]&gt;20,"Media","Rapida" ))</f>
        <v>Rapida</v>
      </c>
    </row>
    <row r="2660" spans="1:24" x14ac:dyDescent="0.25">
      <c r="A2660" s="2">
        <v>2676</v>
      </c>
      <c r="B2660" s="3" t="s">
        <v>60</v>
      </c>
      <c r="C26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660" s="1" t="str">
        <f>IFERROR(VLOOKUP(DatosLimpios[[#This Row],[Paises]], TablaRegiones[],2,FALSE), "Otra")</f>
        <v>Asia</v>
      </c>
      <c r="E2660" s="2">
        <v>2016</v>
      </c>
      <c r="F2660" s="3" t="s">
        <v>50</v>
      </c>
      <c r="G2660" s="2">
        <f xml:space="preserve"> 2025 -DatosLimpios[[#This Row],[Year]]</f>
        <v>9</v>
      </c>
      <c r="H2660" s="1" t="str">
        <f>IF(TRIM(DatosLimpios[[#This Row],[Attack Type]])="","Unknown",PROPER(TRIM(LOWER(DatosLimpios[[#This Row],[Attack Type]]))))</f>
        <v>Phishing</v>
      </c>
      <c r="I2660" s="3" t="s">
        <v>47</v>
      </c>
      <c r="J266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60" s="11">
        <v>1129</v>
      </c>
      <c r="L2660" s="11">
        <f>IF(DatosLimpios[[#This Row],[Financial Loss (in Million $) ]]="",0,ABS(DatosLimpios[[#This Row],[Financial Loss (in Million $) ]]))*1000</f>
        <v>1129000</v>
      </c>
      <c r="M2660" s="11" t="str">
        <f>IF(DatosLimpios[[#This Row],[Perdida economica UNK]]&gt;4000000,"Alta", IF(DatosLimpios[[#This Row],[Perdida economica UNK]]&gt;100000,"Media", "Baja"))</f>
        <v>Media</v>
      </c>
      <c r="N2660" s="18" t="s">
        <v>2707</v>
      </c>
      <c r="O2660" s="3" t="s">
        <v>36</v>
      </c>
      <c r="P2660" s="2">
        <f>IF(DatosLimpios[[#This Row],[Number of Affected Users]]="six hundred",600,VALUE(DatosLimpios[[#This Row],[Number of Affected Users]]))</f>
        <v>72191</v>
      </c>
      <c r="Q2660" s="2">
        <f>IF(DatosLimpios[[#This Row],[Number of Affected Users]]="six hundred",600,VALUE(DatosLimpios[[#This Row],[Number of Affected Users]]))</f>
        <v>72191</v>
      </c>
      <c r="R2660" s="11">
        <f>DatosLimpios[[#This Row],[Perdida economica UNK]] /DatosLimpios[[#This Row],[Nº de Usuarios Afectados]]</f>
        <v>15.639068581956199</v>
      </c>
      <c r="S2660" s="11" t="str">
        <f>IF(DatosLimpios[[#This Row],[Perdida $ por Usuario]]&gt;100, "Grave",IF(DatosLimpios[[#This Row],[Perdida $ por Usuario]]&gt;40, "Moderada","Leve"))</f>
        <v>Leve</v>
      </c>
      <c r="T2660" s="1" t="str">
        <f t="shared" si="41"/>
        <v>Unknown</v>
      </c>
      <c r="U2660" s="3" t="s">
        <v>25</v>
      </c>
      <c r="V2660" s="3" t="s">
        <v>37</v>
      </c>
      <c r="W2660" s="2">
        <v>3</v>
      </c>
      <c r="X2660" s="2" t="str">
        <f>IF(DatosLimpios[[#This Row],[Incident Resolution Time (in Hours)]]&gt;50,"Tardia",IF(DatosLimpios[[#This Row],[Incident Resolution Time (in Hours)]]&gt;20,"Media","Rapida" ))</f>
        <v>Rapida</v>
      </c>
    </row>
    <row r="2661" spans="1:24" x14ac:dyDescent="0.25">
      <c r="A2661" s="2">
        <v>2677</v>
      </c>
      <c r="B2661" s="3" t="s">
        <v>58</v>
      </c>
      <c r="C26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61" s="1" t="str">
        <f>IFERROR(VLOOKUP(DatosLimpios[[#This Row],[Paises]], TablaRegiones[],2,FALSE), "Otra")</f>
        <v>Oceanía</v>
      </c>
      <c r="E2661" s="2">
        <v>2022</v>
      </c>
      <c r="F2661" s="3" t="s">
        <v>22</v>
      </c>
      <c r="G2661" s="2">
        <f xml:space="preserve"> 2025 -DatosLimpios[[#This Row],[Year]]</f>
        <v>3</v>
      </c>
      <c r="H2661" s="1" t="str">
        <f>IF(TRIM(DatosLimpios[[#This Row],[Attack Type]])="","Unknown",PROPER(TRIM(LOWER(DatosLimpios[[#This Row],[Attack Type]]))))</f>
        <v>Man-In-The-Middle</v>
      </c>
      <c r="I2661" s="3" t="s">
        <v>69</v>
      </c>
      <c r="J266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61" s="11">
        <v>9065</v>
      </c>
      <c r="L2661" s="11">
        <f>IF(DatosLimpios[[#This Row],[Financial Loss (in Million $) ]]="",0,ABS(DatosLimpios[[#This Row],[Financial Loss (in Million $) ]]))*1000</f>
        <v>9065000</v>
      </c>
      <c r="M2661" s="11" t="str">
        <f>IF(DatosLimpios[[#This Row],[Perdida economica UNK]]&gt;4000000,"Alta", IF(DatosLimpios[[#This Row],[Perdida economica UNK]]&gt;100000,"Media", "Baja"))</f>
        <v>Alta</v>
      </c>
      <c r="N2661" s="18" t="s">
        <v>2708</v>
      </c>
      <c r="O2661" s="3" t="s">
        <v>14</v>
      </c>
      <c r="P2661" s="2">
        <f>IF(DatosLimpios[[#This Row],[Number of Affected Users]]="six hundred",600,VALUE(DatosLimpios[[#This Row],[Number of Affected Users]]))</f>
        <v>898589</v>
      </c>
      <c r="Q2661" s="2">
        <f>IF(DatosLimpios[[#This Row],[Number of Affected Users]]="six hundred",600,VALUE(DatosLimpios[[#This Row],[Number of Affected Users]]))</f>
        <v>898589</v>
      </c>
      <c r="R2661" s="11">
        <f>DatosLimpios[[#This Row],[Perdida economica UNK]] /DatosLimpios[[#This Row],[Nº de Usuarios Afectados]]</f>
        <v>10.088038024057717</v>
      </c>
      <c r="S2661" s="11" t="str">
        <f>IF(DatosLimpios[[#This Row],[Perdida $ por Usuario]]&gt;100, "Grave",IF(DatosLimpios[[#This Row],[Perdida $ por Usuario]]&gt;40, "Moderada","Leve"))</f>
        <v>Leve</v>
      </c>
      <c r="T2661" s="1" t="str">
        <f t="shared" si="41"/>
        <v>Hacker Group</v>
      </c>
      <c r="U2661" s="3" t="s">
        <v>52</v>
      </c>
      <c r="V2661" s="3" t="s">
        <v>31</v>
      </c>
      <c r="W2661" s="2">
        <v>58</v>
      </c>
      <c r="X2661" s="2" t="str">
        <f>IF(DatosLimpios[[#This Row],[Incident Resolution Time (in Hours)]]&gt;50,"Tardia",IF(DatosLimpios[[#This Row],[Incident Resolution Time (in Hours)]]&gt;20,"Media","Rapida" ))</f>
        <v>Tardia</v>
      </c>
    </row>
    <row r="2662" spans="1:24" x14ac:dyDescent="0.25">
      <c r="A2662" s="2">
        <v>2678</v>
      </c>
      <c r="B2662" s="3" t="s">
        <v>71</v>
      </c>
      <c r="C26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62" s="1" t="str">
        <f>IFERROR(VLOOKUP(DatosLimpios[[#This Row],[Paises]], TablaRegiones[],2,FALSE), "Otra")</f>
        <v>Asia</v>
      </c>
      <c r="E2662" s="2">
        <v>2024</v>
      </c>
      <c r="F2662" s="3" t="s">
        <v>63</v>
      </c>
      <c r="G2662" s="2">
        <f xml:space="preserve"> 2025 -DatosLimpios[[#This Row],[Year]]</f>
        <v>1</v>
      </c>
      <c r="H2662" s="1" t="str">
        <f>IF(TRIM(DatosLimpios[[#This Row],[Attack Type]])="","Unknown",PROPER(TRIM(LOWER(DatosLimpios[[#This Row],[Attack Type]]))))</f>
        <v>Malware</v>
      </c>
      <c r="I2662" s="3" t="s">
        <v>27</v>
      </c>
      <c r="J266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62" s="11">
        <v>3066</v>
      </c>
      <c r="L2662" s="11">
        <f>IF(DatosLimpios[[#This Row],[Financial Loss (in Million $) ]]="",0,ABS(DatosLimpios[[#This Row],[Financial Loss (in Million $) ]]))*1000</f>
        <v>3066000</v>
      </c>
      <c r="M2662" s="11" t="str">
        <f>IF(DatosLimpios[[#This Row],[Perdida economica UNK]]&gt;4000000,"Alta", IF(DatosLimpios[[#This Row],[Perdida economica UNK]]&gt;100000,"Media", "Baja"))</f>
        <v>Media</v>
      </c>
      <c r="N2662" s="18" t="s">
        <v>2709</v>
      </c>
      <c r="O2662" s="3" t="s">
        <v>29</v>
      </c>
      <c r="P2662" s="2">
        <f>IF(DatosLimpios[[#This Row],[Number of Affected Users]]="six hundred",600,VALUE(DatosLimpios[[#This Row],[Number of Affected Users]]))</f>
        <v>430306</v>
      </c>
      <c r="Q2662" s="2">
        <f>IF(DatosLimpios[[#This Row],[Number of Affected Users]]="six hundred",600,VALUE(DatosLimpios[[#This Row],[Number of Affected Users]]))</f>
        <v>430306</v>
      </c>
      <c r="R2662" s="11">
        <f>DatosLimpios[[#This Row],[Perdida economica UNK]] /DatosLimpios[[#This Row],[Nº de Usuarios Afectados]]</f>
        <v>7.1251620939517464</v>
      </c>
      <c r="S2662" s="11" t="str">
        <f>IF(DatosLimpios[[#This Row],[Perdida $ por Usuario]]&gt;100, "Grave",IF(DatosLimpios[[#This Row],[Perdida $ por Usuario]]&gt;40, "Moderada","Leve"))</f>
        <v>Leve</v>
      </c>
      <c r="T2662" s="1" t="str">
        <f t="shared" si="41"/>
        <v>Nation-state</v>
      </c>
      <c r="U2662" s="3" t="s">
        <v>25</v>
      </c>
      <c r="V2662" s="3" t="s">
        <v>16</v>
      </c>
      <c r="W2662" s="2">
        <v>67</v>
      </c>
      <c r="X2662" s="2" t="str">
        <f>IF(DatosLimpios[[#This Row],[Incident Resolution Time (in Hours)]]&gt;50,"Tardia",IF(DatosLimpios[[#This Row],[Incident Resolution Time (in Hours)]]&gt;20,"Media","Rapida" ))</f>
        <v>Tardia</v>
      </c>
    </row>
    <row r="2663" spans="1:24" x14ac:dyDescent="0.25">
      <c r="A2663" s="2">
        <v>2679</v>
      </c>
      <c r="B2663" s="3" t="s">
        <v>58</v>
      </c>
      <c r="C26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63" s="1" t="str">
        <f>IFERROR(VLOOKUP(DatosLimpios[[#This Row],[Paises]], TablaRegiones[],2,FALSE), "Otra")</f>
        <v>Oceanía</v>
      </c>
      <c r="E2663" s="2">
        <v>2022</v>
      </c>
      <c r="F2663" s="3" t="s">
        <v>39</v>
      </c>
      <c r="G2663" s="2">
        <f xml:space="preserve"> 2025 -DatosLimpios[[#This Row],[Year]]</f>
        <v>3</v>
      </c>
      <c r="H2663" s="1" t="str">
        <f>IF(TRIM(DatosLimpios[[#This Row],[Attack Type]])="","Unknown",PROPER(TRIM(LOWER(DatosLimpios[[#This Row],[Attack Type]]))))</f>
        <v>Ddos</v>
      </c>
      <c r="I2663" s="3" t="s">
        <v>23</v>
      </c>
      <c r="J266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63" s="11">
        <v>2702</v>
      </c>
      <c r="L2663" s="11">
        <f>IF(DatosLimpios[[#This Row],[Financial Loss (in Million $) ]]="",0,ABS(DatosLimpios[[#This Row],[Financial Loss (in Million $) ]]))*1000</f>
        <v>2702000</v>
      </c>
      <c r="M2663" s="11" t="str">
        <f>IF(DatosLimpios[[#This Row],[Perdida economica UNK]]&gt;4000000,"Alta", IF(DatosLimpios[[#This Row],[Perdida economica UNK]]&gt;100000,"Media", "Baja"))</f>
        <v>Media</v>
      </c>
      <c r="N2663" s="18" t="s">
        <v>2710</v>
      </c>
      <c r="O2663" s="3" t="s">
        <v>33</v>
      </c>
      <c r="P2663" s="2">
        <f>IF(DatosLimpios[[#This Row],[Number of Affected Users]]="six hundred",600,VALUE(DatosLimpios[[#This Row],[Number of Affected Users]]))</f>
        <v>835814</v>
      </c>
      <c r="Q2663" s="2">
        <f>IF(DatosLimpios[[#This Row],[Number of Affected Users]]="six hundred",600,VALUE(DatosLimpios[[#This Row],[Number of Affected Users]]))</f>
        <v>835814</v>
      </c>
      <c r="R2663" s="11">
        <f>DatosLimpios[[#This Row],[Perdida economica UNK]] /DatosLimpios[[#This Row],[Nº de Usuarios Afectados]]</f>
        <v>3.2327766704075307</v>
      </c>
      <c r="S2663" s="11" t="str">
        <f>IF(DatosLimpios[[#This Row],[Perdida $ por Usuario]]&gt;100, "Grave",IF(DatosLimpios[[#This Row],[Perdida $ por Usuario]]&gt;40, "Moderada","Leve"))</f>
        <v>Leve</v>
      </c>
      <c r="T2663" s="1" t="str">
        <f t="shared" si="41"/>
        <v>Insider</v>
      </c>
      <c r="U2663" s="3" t="s">
        <v>25</v>
      </c>
      <c r="V2663" s="3" t="s">
        <v>57</v>
      </c>
      <c r="W2663" s="2">
        <v>40</v>
      </c>
      <c r="X2663" s="2" t="str">
        <f>IF(DatosLimpios[[#This Row],[Incident Resolution Time (in Hours)]]&gt;50,"Tardia",IF(DatosLimpios[[#This Row],[Incident Resolution Time (in Hours)]]&gt;20,"Media","Rapida" ))</f>
        <v>Media</v>
      </c>
    </row>
    <row r="2664" spans="1:24" x14ac:dyDescent="0.25">
      <c r="A2664" s="2">
        <v>2680</v>
      </c>
      <c r="B2664" s="3" t="s">
        <v>60</v>
      </c>
      <c r="C26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664" s="1" t="str">
        <f>IFERROR(VLOOKUP(DatosLimpios[[#This Row],[Paises]], TablaRegiones[],2,FALSE), "Otra")</f>
        <v>Asia</v>
      </c>
      <c r="E2664" s="2">
        <v>2015</v>
      </c>
      <c r="F2664" s="3" t="s">
        <v>42</v>
      </c>
      <c r="G2664" s="2">
        <f xml:space="preserve"> 2025 -DatosLimpios[[#This Row],[Year]]</f>
        <v>10</v>
      </c>
      <c r="H2664" s="1" t="str">
        <f>IF(TRIM(DatosLimpios[[#This Row],[Attack Type]])="","Unknown",PROPER(TRIM(LOWER(DatosLimpios[[#This Row],[Attack Type]]))))</f>
        <v>Sql Injection</v>
      </c>
      <c r="I2664" s="3" t="s">
        <v>23</v>
      </c>
      <c r="J266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64" s="11">
        <v>5607</v>
      </c>
      <c r="L2664" s="11">
        <f>IF(DatosLimpios[[#This Row],[Financial Loss (in Million $) ]]="",0,ABS(DatosLimpios[[#This Row],[Financial Loss (in Million $) ]]))*1000</f>
        <v>5607000</v>
      </c>
      <c r="M2664" s="11" t="str">
        <f>IF(DatosLimpios[[#This Row],[Perdida economica UNK]]&gt;4000000,"Alta", IF(DatosLimpios[[#This Row],[Perdida economica UNK]]&gt;100000,"Media", "Baja"))</f>
        <v>Alta</v>
      </c>
      <c r="N2664" s="18" t="s">
        <v>2711</v>
      </c>
      <c r="O2664" s="3" t="s">
        <v>33</v>
      </c>
      <c r="P2664" s="2">
        <f>IF(DatosLimpios[[#This Row],[Number of Affected Users]]="six hundred",600,VALUE(DatosLimpios[[#This Row],[Number of Affected Users]]))</f>
        <v>837322</v>
      </c>
      <c r="Q2664" s="2">
        <f>IF(DatosLimpios[[#This Row],[Number of Affected Users]]="six hundred",600,VALUE(DatosLimpios[[#This Row],[Number of Affected Users]]))</f>
        <v>837322</v>
      </c>
      <c r="R2664" s="11">
        <f>DatosLimpios[[#This Row],[Perdida economica UNK]] /DatosLimpios[[#This Row],[Nº de Usuarios Afectados]]</f>
        <v>6.6963485970749606</v>
      </c>
      <c r="S2664" s="11" t="str">
        <f>IF(DatosLimpios[[#This Row],[Perdida $ por Usuario]]&gt;100, "Grave",IF(DatosLimpios[[#This Row],[Perdida $ por Usuario]]&gt;40, "Moderada","Leve"))</f>
        <v>Leve</v>
      </c>
      <c r="T2664" s="1" t="str">
        <f t="shared" si="41"/>
        <v>Insider</v>
      </c>
      <c r="U2664" s="3" t="s">
        <v>52</v>
      </c>
      <c r="V2664" s="3" t="s">
        <v>31</v>
      </c>
      <c r="W2664" s="2">
        <v>25</v>
      </c>
      <c r="X2664" s="2" t="str">
        <f>IF(DatosLimpios[[#This Row],[Incident Resolution Time (in Hours)]]&gt;50,"Tardia",IF(DatosLimpios[[#This Row],[Incident Resolution Time (in Hours)]]&gt;20,"Media","Rapida" ))</f>
        <v>Media</v>
      </c>
    </row>
    <row r="2665" spans="1:24" x14ac:dyDescent="0.25">
      <c r="A2665" s="2">
        <v>2681</v>
      </c>
      <c r="B2665" s="3" t="s">
        <v>60</v>
      </c>
      <c r="C26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665" s="1" t="str">
        <f>IFERROR(VLOOKUP(DatosLimpios[[#This Row],[Paises]], TablaRegiones[],2,FALSE), "Otra")</f>
        <v>Asia</v>
      </c>
      <c r="E2665" s="2">
        <v>2019</v>
      </c>
      <c r="F2665" s="3" t="s">
        <v>42</v>
      </c>
      <c r="G2665" s="2">
        <f xml:space="preserve"> 2025 -DatosLimpios[[#This Row],[Year]]</f>
        <v>6</v>
      </c>
      <c r="H2665" s="1" t="str">
        <f>IF(TRIM(DatosLimpios[[#This Row],[Attack Type]])="","Unknown",PROPER(TRIM(LOWER(DatosLimpios[[#This Row],[Attack Type]]))))</f>
        <v>Sql Injection</v>
      </c>
      <c r="I2665" s="3" t="s">
        <v>27</v>
      </c>
      <c r="J266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65" s="11">
        <v>1088</v>
      </c>
      <c r="L2665" s="11">
        <f>IF(DatosLimpios[[#This Row],[Financial Loss (in Million $) ]]="",0,ABS(DatosLimpios[[#This Row],[Financial Loss (in Million $) ]]))*1000</f>
        <v>1088000</v>
      </c>
      <c r="M2665" s="11" t="str">
        <f>IF(DatosLimpios[[#This Row],[Perdida economica UNK]]&gt;4000000,"Alta", IF(DatosLimpios[[#This Row],[Perdida economica UNK]]&gt;100000,"Media", "Baja"))</f>
        <v>Media</v>
      </c>
      <c r="N2665" s="18" t="s">
        <v>2712</v>
      </c>
      <c r="O2665" s="3" t="s">
        <v>36</v>
      </c>
      <c r="P2665" s="2">
        <f>IF(DatosLimpios[[#This Row],[Number of Affected Users]]="six hundred",600,VALUE(DatosLimpios[[#This Row],[Number of Affected Users]]))</f>
        <v>299403</v>
      </c>
      <c r="Q2665" s="2">
        <f>IF(DatosLimpios[[#This Row],[Number of Affected Users]]="six hundred",600,VALUE(DatosLimpios[[#This Row],[Number of Affected Users]]))</f>
        <v>299403</v>
      </c>
      <c r="R2665" s="11">
        <f>DatosLimpios[[#This Row],[Perdida economica UNK]] /DatosLimpios[[#This Row],[Nº de Usuarios Afectados]]</f>
        <v>3.6338981239332937</v>
      </c>
      <c r="S2665" s="11" t="str">
        <f>IF(DatosLimpios[[#This Row],[Perdida $ por Usuario]]&gt;100, "Grave",IF(DatosLimpios[[#This Row],[Perdida $ por Usuario]]&gt;40, "Moderada","Leve"))</f>
        <v>Leve</v>
      </c>
      <c r="T2665" s="1" t="str">
        <f t="shared" si="41"/>
        <v>Unknown</v>
      </c>
      <c r="U2665" s="3" t="s">
        <v>15</v>
      </c>
      <c r="V2665" s="3" t="s">
        <v>37</v>
      </c>
      <c r="W2665" s="2">
        <v>23</v>
      </c>
      <c r="X2665" s="2" t="str">
        <f>IF(DatosLimpios[[#This Row],[Incident Resolution Time (in Hours)]]&gt;50,"Tardia",IF(DatosLimpios[[#This Row],[Incident Resolution Time (in Hours)]]&gt;20,"Media","Rapida" ))</f>
        <v>Media</v>
      </c>
    </row>
    <row r="2666" spans="1:24" x14ac:dyDescent="0.25">
      <c r="A2666" s="2">
        <v>2682</v>
      </c>
      <c r="B2666" s="3" t="s">
        <v>87</v>
      </c>
      <c r="C26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66" s="1" t="str">
        <f>IFERROR(VLOOKUP(DatosLimpios[[#This Row],[Paises]], TablaRegiones[],2,FALSE), "Otra")</f>
        <v>América</v>
      </c>
      <c r="E2666" s="2">
        <v>2024</v>
      </c>
      <c r="F2666" s="3" t="s">
        <v>22</v>
      </c>
      <c r="G2666" s="2">
        <f xml:space="preserve"> 2025 -DatosLimpios[[#This Row],[Year]]</f>
        <v>1</v>
      </c>
      <c r="H2666" s="1" t="str">
        <f>IF(TRIM(DatosLimpios[[#This Row],[Attack Type]])="","Unknown",PROPER(TRIM(LOWER(DatosLimpios[[#This Row],[Attack Type]]))))</f>
        <v>Man-In-The-Middle</v>
      </c>
      <c r="I2666" s="3" t="s">
        <v>69</v>
      </c>
      <c r="J266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66" s="11">
        <v>9613</v>
      </c>
      <c r="L2666" s="11">
        <f>IF(DatosLimpios[[#This Row],[Financial Loss (in Million $) ]]="",0,ABS(DatosLimpios[[#This Row],[Financial Loss (in Million $) ]]))*1000</f>
        <v>9613000</v>
      </c>
      <c r="M2666" s="11" t="str">
        <f>IF(DatosLimpios[[#This Row],[Perdida economica UNK]]&gt;4000000,"Alta", IF(DatosLimpios[[#This Row],[Perdida economica UNK]]&gt;100000,"Media", "Baja"))</f>
        <v>Alta</v>
      </c>
      <c r="N2666" s="18" t="s">
        <v>2713</v>
      </c>
      <c r="O2666" s="3" t="s">
        <v>36</v>
      </c>
      <c r="P2666" s="2">
        <f>IF(DatosLimpios[[#This Row],[Number of Affected Users]]="six hundred",600,VALUE(DatosLimpios[[#This Row],[Number of Affected Users]]))</f>
        <v>482492</v>
      </c>
      <c r="Q2666" s="2">
        <f>IF(DatosLimpios[[#This Row],[Number of Affected Users]]="six hundred",600,VALUE(DatosLimpios[[#This Row],[Number of Affected Users]]))</f>
        <v>482492</v>
      </c>
      <c r="R2666" s="11">
        <f>DatosLimpios[[#This Row],[Perdida economica UNK]] /DatosLimpios[[#This Row],[Nº de Usuarios Afectados]]</f>
        <v>19.923646402427398</v>
      </c>
      <c r="S2666" s="11" t="str">
        <f>IF(DatosLimpios[[#This Row],[Perdida $ por Usuario]]&gt;100, "Grave",IF(DatosLimpios[[#This Row],[Perdida $ por Usuario]]&gt;40, "Moderada","Leve"))</f>
        <v>Leve</v>
      </c>
      <c r="T2666" s="1" t="str">
        <f t="shared" si="41"/>
        <v>Unknown</v>
      </c>
      <c r="U2666" s="3" t="s">
        <v>34</v>
      </c>
      <c r="V2666" s="3" t="s">
        <v>57</v>
      </c>
      <c r="W2666" s="2">
        <v>17</v>
      </c>
      <c r="X2666" s="2" t="str">
        <f>IF(DatosLimpios[[#This Row],[Incident Resolution Time (in Hours)]]&gt;50,"Tardia",IF(DatosLimpios[[#This Row],[Incident Resolution Time (in Hours)]]&gt;20,"Media","Rapida" ))</f>
        <v>Rapida</v>
      </c>
    </row>
    <row r="2667" spans="1:24" x14ac:dyDescent="0.25">
      <c r="A2667" s="2">
        <v>2683</v>
      </c>
      <c r="B2667" s="3" t="s">
        <v>10</v>
      </c>
      <c r="C26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67" s="1" t="str">
        <f>IFERROR(VLOOKUP(DatosLimpios[[#This Row],[Paises]], TablaRegiones[],2,FALSE), "Otra")</f>
        <v>Asia</v>
      </c>
      <c r="E2667" s="2">
        <v>2022</v>
      </c>
      <c r="F2667" s="3" t="s">
        <v>39</v>
      </c>
      <c r="G2667" s="2">
        <f xml:space="preserve"> 2025 -DatosLimpios[[#This Row],[Year]]</f>
        <v>3</v>
      </c>
      <c r="H2667" s="1" t="str">
        <f>IF(TRIM(DatosLimpios[[#This Row],[Attack Type]])="","Unknown",PROPER(TRIM(LOWER(DatosLimpios[[#This Row],[Attack Type]]))))</f>
        <v>Ddos</v>
      </c>
      <c r="I2667" s="3" t="s">
        <v>23</v>
      </c>
      <c r="J266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67" s="11">
        <v>8861</v>
      </c>
      <c r="L2667" s="11">
        <f>IF(DatosLimpios[[#This Row],[Financial Loss (in Million $) ]]="",0,ABS(DatosLimpios[[#This Row],[Financial Loss (in Million $) ]]))*1000</f>
        <v>8861000</v>
      </c>
      <c r="M2667" s="11" t="str">
        <f>IF(DatosLimpios[[#This Row],[Perdida economica UNK]]&gt;4000000,"Alta", IF(DatosLimpios[[#This Row],[Perdida economica UNK]]&gt;100000,"Media", "Baja"))</f>
        <v>Alta</v>
      </c>
      <c r="N2667" s="18" t="s">
        <v>2714</v>
      </c>
      <c r="O2667" s="3" t="s">
        <v>14</v>
      </c>
      <c r="P2667" s="2">
        <f>IF(DatosLimpios[[#This Row],[Number of Affected Users]]="six hundred",600,VALUE(DatosLimpios[[#This Row],[Number of Affected Users]]))</f>
        <v>777010</v>
      </c>
      <c r="Q2667" s="2">
        <f>IF(DatosLimpios[[#This Row],[Number of Affected Users]]="six hundred",600,VALUE(DatosLimpios[[#This Row],[Number of Affected Users]]))</f>
        <v>777010</v>
      </c>
      <c r="R2667" s="11">
        <f>DatosLimpios[[#This Row],[Perdida economica UNK]] /DatosLimpios[[#This Row],[Nº de Usuarios Afectados]]</f>
        <v>11.403971634856694</v>
      </c>
      <c r="S2667" s="11" t="str">
        <f>IF(DatosLimpios[[#This Row],[Perdida $ por Usuario]]&gt;100, "Grave",IF(DatosLimpios[[#This Row],[Perdida $ por Usuario]]&gt;40, "Moderada","Leve"))</f>
        <v>Leve</v>
      </c>
      <c r="T2667" s="1" t="str">
        <f t="shared" si="41"/>
        <v>Hacker Group</v>
      </c>
      <c r="U2667" s="3" t="s">
        <v>25</v>
      </c>
      <c r="V2667" s="3" t="s">
        <v>16</v>
      </c>
      <c r="W2667" s="2">
        <v>34</v>
      </c>
      <c r="X2667" s="2" t="str">
        <f>IF(DatosLimpios[[#This Row],[Incident Resolution Time (in Hours)]]&gt;50,"Tardia",IF(DatosLimpios[[#This Row],[Incident Resolution Time (in Hours)]]&gt;20,"Media","Rapida" ))</f>
        <v>Media</v>
      </c>
    </row>
    <row r="2668" spans="1:24" x14ac:dyDescent="0.25">
      <c r="A2668" s="2">
        <v>2684</v>
      </c>
      <c r="B2668" s="3" t="s">
        <v>32</v>
      </c>
      <c r="C26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668" s="1" t="str">
        <f>IFERROR(VLOOKUP(DatosLimpios[[#This Row],[Paises]], TablaRegiones[],2,FALSE), "Otra")</f>
        <v>Europa</v>
      </c>
      <c r="E2668" s="2">
        <v>2021</v>
      </c>
      <c r="F2668" s="3" t="s">
        <v>39</v>
      </c>
      <c r="G2668" s="2">
        <f xml:space="preserve"> 2025 -DatosLimpios[[#This Row],[Year]]</f>
        <v>4</v>
      </c>
      <c r="H2668" s="1" t="str">
        <f>IF(TRIM(DatosLimpios[[#This Row],[Attack Type]])="","Unknown",PROPER(TRIM(LOWER(DatosLimpios[[#This Row],[Attack Type]]))))</f>
        <v>Ddos</v>
      </c>
      <c r="I2668" s="3" t="s">
        <v>23</v>
      </c>
      <c r="J266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68" s="11">
        <v>735</v>
      </c>
      <c r="L2668" s="11">
        <f>IF(DatosLimpios[[#This Row],[Financial Loss (in Million $) ]]="",0,ABS(DatosLimpios[[#This Row],[Financial Loss (in Million $) ]]))*1000</f>
        <v>735000</v>
      </c>
      <c r="M2668" s="11" t="str">
        <f>IF(DatosLimpios[[#This Row],[Perdida economica UNK]]&gt;4000000,"Alta", IF(DatosLimpios[[#This Row],[Perdida economica UNK]]&gt;100000,"Media", "Baja"))</f>
        <v>Media</v>
      </c>
      <c r="N2668" s="18" t="s">
        <v>2715</v>
      </c>
      <c r="O2668" s="3" t="s">
        <v>36</v>
      </c>
      <c r="P2668" s="2">
        <f>IF(DatosLimpios[[#This Row],[Number of Affected Users]]="six hundred",600,VALUE(DatosLimpios[[#This Row],[Number of Affected Users]]))</f>
        <v>806210</v>
      </c>
      <c r="Q2668" s="2">
        <f>IF(DatosLimpios[[#This Row],[Number of Affected Users]]="six hundred",600,VALUE(DatosLimpios[[#This Row],[Number of Affected Users]]))</f>
        <v>806210</v>
      </c>
      <c r="R2668" s="11">
        <f>DatosLimpios[[#This Row],[Perdida economica UNK]] /DatosLimpios[[#This Row],[Nº de Usuarios Afectados]]</f>
        <v>0.91167313727192667</v>
      </c>
      <c r="S2668" s="11" t="str">
        <f>IF(DatosLimpios[[#This Row],[Perdida $ por Usuario]]&gt;100, "Grave",IF(DatosLimpios[[#This Row],[Perdida $ por Usuario]]&gt;40, "Moderada","Leve"))</f>
        <v>Leve</v>
      </c>
      <c r="T2668" s="1" t="str">
        <f t="shared" si="41"/>
        <v>Unknown</v>
      </c>
      <c r="U2668" s="3" t="s">
        <v>25</v>
      </c>
      <c r="V2668" s="3" t="s">
        <v>37</v>
      </c>
      <c r="W2668" s="2">
        <v>5</v>
      </c>
      <c r="X2668" s="2" t="str">
        <f>IF(DatosLimpios[[#This Row],[Incident Resolution Time (in Hours)]]&gt;50,"Tardia",IF(DatosLimpios[[#This Row],[Incident Resolution Time (in Hours)]]&gt;20,"Media","Rapida" ))</f>
        <v>Rapida</v>
      </c>
    </row>
    <row r="2669" spans="1:24" x14ac:dyDescent="0.25">
      <c r="A2669" s="2">
        <v>2685</v>
      </c>
      <c r="B2669" s="3" t="s">
        <v>10</v>
      </c>
      <c r="C26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69" s="1" t="str">
        <f>IFERROR(VLOOKUP(DatosLimpios[[#This Row],[Paises]], TablaRegiones[],2,FALSE), "Otra")</f>
        <v>Asia</v>
      </c>
      <c r="E2669" s="2">
        <v>2024</v>
      </c>
      <c r="F2669" s="3" t="s">
        <v>63</v>
      </c>
      <c r="G2669" s="2">
        <f xml:space="preserve"> 2025 -DatosLimpios[[#This Row],[Year]]</f>
        <v>1</v>
      </c>
      <c r="H2669" s="1" t="str">
        <f>IF(TRIM(DatosLimpios[[#This Row],[Attack Type]])="","Unknown",PROPER(TRIM(LOWER(DatosLimpios[[#This Row],[Attack Type]]))))</f>
        <v>Malware</v>
      </c>
      <c r="I2669" s="3" t="s">
        <v>69</v>
      </c>
      <c r="J266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69" s="11">
        <v>117</v>
      </c>
      <c r="L2669" s="11">
        <f>IF(DatosLimpios[[#This Row],[Financial Loss (in Million $) ]]="",0,ABS(DatosLimpios[[#This Row],[Financial Loss (in Million $) ]]))*1000</f>
        <v>117000</v>
      </c>
      <c r="M2669" s="11" t="str">
        <f>IF(DatosLimpios[[#This Row],[Perdida economica UNK]]&gt;4000000,"Alta", IF(DatosLimpios[[#This Row],[Perdida economica UNK]]&gt;100000,"Media", "Baja"))</f>
        <v>Media</v>
      </c>
      <c r="N2669" s="18" t="s">
        <v>2716</v>
      </c>
      <c r="O2669" s="3" t="s">
        <v>29</v>
      </c>
      <c r="P2669" s="2">
        <f>IF(DatosLimpios[[#This Row],[Number of Affected Users]]="six hundred",600,VALUE(DatosLimpios[[#This Row],[Number of Affected Users]]))</f>
        <v>281616</v>
      </c>
      <c r="Q2669" s="2">
        <f>IF(DatosLimpios[[#This Row],[Number of Affected Users]]="six hundred",600,VALUE(DatosLimpios[[#This Row],[Number of Affected Users]]))</f>
        <v>281616</v>
      </c>
      <c r="R2669" s="11">
        <f>DatosLimpios[[#This Row],[Perdida economica UNK]] /DatosLimpios[[#This Row],[Nº de Usuarios Afectados]]</f>
        <v>0.41545934890063063</v>
      </c>
      <c r="S2669" s="11" t="str">
        <f>IF(DatosLimpios[[#This Row],[Perdida $ por Usuario]]&gt;100, "Grave",IF(DatosLimpios[[#This Row],[Perdida $ por Usuario]]&gt;40, "Moderada","Leve"))</f>
        <v>Leve</v>
      </c>
      <c r="T2669" s="1" t="str">
        <f t="shared" si="41"/>
        <v>Nation-state</v>
      </c>
      <c r="U2669" s="3" t="s">
        <v>15</v>
      </c>
      <c r="V2669" s="3" t="s">
        <v>57</v>
      </c>
      <c r="W2669" s="2">
        <v>6</v>
      </c>
      <c r="X2669" s="2" t="str">
        <f>IF(DatosLimpios[[#This Row],[Incident Resolution Time (in Hours)]]&gt;50,"Tardia",IF(DatosLimpios[[#This Row],[Incident Resolution Time (in Hours)]]&gt;20,"Media","Rapida" ))</f>
        <v>Rapida</v>
      </c>
    </row>
    <row r="2670" spans="1:24" x14ac:dyDescent="0.25">
      <c r="A2670" s="2">
        <v>2686</v>
      </c>
      <c r="B2670" s="3" t="s">
        <v>45</v>
      </c>
      <c r="C26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70" s="1" t="str">
        <f>IFERROR(VLOOKUP(DatosLimpios[[#This Row],[Paises]], TablaRegiones[],2,FALSE), "Otra")</f>
        <v>Asia</v>
      </c>
      <c r="E2670" s="2">
        <v>2023</v>
      </c>
      <c r="F2670" s="3" t="s">
        <v>17</v>
      </c>
      <c r="G2670" s="2">
        <f xml:space="preserve"> 2025 -DatosLimpios[[#This Row],[Year]]</f>
        <v>2</v>
      </c>
      <c r="H2670" s="1" t="str">
        <f>IF(TRIM(DatosLimpios[[#This Row],[Attack Type]])="","Unknown",PROPER(TRIM(LOWER(DatosLimpios[[#This Row],[Attack Type]]))))</f>
        <v>Ransomware</v>
      </c>
      <c r="I2670" s="3" t="s">
        <v>46</v>
      </c>
      <c r="J267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70" s="11">
        <v>4202</v>
      </c>
      <c r="L2670" s="11">
        <f>IF(DatosLimpios[[#This Row],[Financial Loss (in Million $) ]]="",0,ABS(DatosLimpios[[#This Row],[Financial Loss (in Million $) ]]))*1000</f>
        <v>4202000</v>
      </c>
      <c r="M2670" s="11" t="str">
        <f>IF(DatosLimpios[[#This Row],[Perdida economica UNK]]&gt;4000000,"Alta", IF(DatosLimpios[[#This Row],[Perdida economica UNK]]&gt;100000,"Media", "Baja"))</f>
        <v>Alta</v>
      </c>
      <c r="N2670" s="18" t="s">
        <v>2717</v>
      </c>
      <c r="O2670" s="3" t="s">
        <v>14</v>
      </c>
      <c r="P2670" s="2">
        <f>IF(DatosLimpios[[#This Row],[Number of Affected Users]]="six hundred",600,VALUE(DatosLimpios[[#This Row],[Number of Affected Users]]))</f>
        <v>827952</v>
      </c>
      <c r="Q2670" s="2">
        <f>IF(DatosLimpios[[#This Row],[Number of Affected Users]]="six hundred",600,VALUE(DatosLimpios[[#This Row],[Number of Affected Users]]))</f>
        <v>827952</v>
      </c>
      <c r="R2670" s="11">
        <f>DatosLimpios[[#This Row],[Perdida economica UNK]] /DatosLimpios[[#This Row],[Nº de Usuarios Afectados]]</f>
        <v>5.0751734400061839</v>
      </c>
      <c r="S2670" s="11" t="str">
        <f>IF(DatosLimpios[[#This Row],[Perdida $ por Usuario]]&gt;100, "Grave",IF(DatosLimpios[[#This Row],[Perdida $ por Usuario]]&gt;40, "Moderada","Leve"))</f>
        <v>Leve</v>
      </c>
      <c r="T2670" s="1" t="str">
        <f t="shared" si="41"/>
        <v>Hacker Group</v>
      </c>
      <c r="U2670" s="3" t="s">
        <v>15</v>
      </c>
      <c r="V2670" s="3" t="s">
        <v>31</v>
      </c>
      <c r="W2670" s="2">
        <v>21</v>
      </c>
      <c r="X2670" s="2" t="str">
        <f>IF(DatosLimpios[[#This Row],[Incident Resolution Time (in Hours)]]&gt;50,"Tardia",IF(DatosLimpios[[#This Row],[Incident Resolution Time (in Hours)]]&gt;20,"Media","Rapida" ))</f>
        <v>Media</v>
      </c>
    </row>
    <row r="2671" spans="1:24" x14ac:dyDescent="0.25">
      <c r="A2671" s="2">
        <v>2687</v>
      </c>
      <c r="B2671" s="3" t="s">
        <v>87</v>
      </c>
      <c r="C26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71" s="1" t="str">
        <f>IFERROR(VLOOKUP(DatosLimpios[[#This Row],[Paises]], TablaRegiones[],2,FALSE), "Otra")</f>
        <v>América</v>
      </c>
      <c r="E2671" s="2">
        <v>2020</v>
      </c>
      <c r="F2671" s="3" t="s">
        <v>63</v>
      </c>
      <c r="G2671" s="2">
        <f xml:space="preserve"> 2025 -DatosLimpios[[#This Row],[Year]]</f>
        <v>5</v>
      </c>
      <c r="H2671" s="1" t="str">
        <f>IF(TRIM(DatosLimpios[[#This Row],[Attack Type]])="","Unknown",PROPER(TRIM(LOWER(DatosLimpios[[#This Row],[Attack Type]]))))</f>
        <v>Malware</v>
      </c>
      <c r="I2671" s="3" t="s">
        <v>18</v>
      </c>
      <c r="J267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71" s="11">
        <v>5915</v>
      </c>
      <c r="L2671" s="11">
        <f>IF(DatosLimpios[[#This Row],[Financial Loss (in Million $) ]]="",0,ABS(DatosLimpios[[#This Row],[Financial Loss (in Million $) ]]))*1000</f>
        <v>5915000</v>
      </c>
      <c r="M2671" s="11" t="str">
        <f>IF(DatosLimpios[[#This Row],[Perdida economica UNK]]&gt;4000000,"Alta", IF(DatosLimpios[[#This Row],[Perdida economica UNK]]&gt;100000,"Media", "Baja"))</f>
        <v>Alta</v>
      </c>
      <c r="N2671" s="18" t="s">
        <v>2718</v>
      </c>
      <c r="O2671" s="3" t="s">
        <v>14</v>
      </c>
      <c r="P2671" s="2">
        <f>IF(DatosLimpios[[#This Row],[Number of Affected Users]]="six hundred",600,VALUE(DatosLimpios[[#This Row],[Number of Affected Users]]))</f>
        <v>179586</v>
      </c>
      <c r="Q2671" s="2">
        <f>IF(DatosLimpios[[#This Row],[Number of Affected Users]]="six hundred",600,VALUE(DatosLimpios[[#This Row],[Number of Affected Users]]))</f>
        <v>179586</v>
      </c>
      <c r="R2671" s="11">
        <f>DatosLimpios[[#This Row],[Perdida economica UNK]] /DatosLimpios[[#This Row],[Nº de Usuarios Afectados]]</f>
        <v>32.936865902687295</v>
      </c>
      <c r="S2671" s="11" t="str">
        <f>IF(DatosLimpios[[#This Row],[Perdida $ por Usuario]]&gt;100, "Grave",IF(DatosLimpios[[#This Row],[Perdida $ por Usuario]]&gt;40, "Moderada","Leve"))</f>
        <v>Leve</v>
      </c>
      <c r="T2671" s="1" t="str">
        <f t="shared" si="41"/>
        <v>Hacker Group</v>
      </c>
      <c r="U2671" s="3" t="s">
        <v>34</v>
      </c>
      <c r="V2671" s="3" t="s">
        <v>16</v>
      </c>
      <c r="W2671" s="2">
        <v>27</v>
      </c>
      <c r="X2671" s="2" t="str">
        <f>IF(DatosLimpios[[#This Row],[Incident Resolution Time (in Hours)]]&gt;50,"Tardia",IF(DatosLimpios[[#This Row],[Incident Resolution Time (in Hours)]]&gt;20,"Media","Rapida" ))</f>
        <v>Media</v>
      </c>
    </row>
    <row r="2672" spans="1:24" x14ac:dyDescent="0.25">
      <c r="A2672" s="2">
        <v>2688</v>
      </c>
      <c r="B2672" s="3" t="s">
        <v>26</v>
      </c>
      <c r="C26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672" s="1" t="str">
        <f>IFERROR(VLOOKUP(DatosLimpios[[#This Row],[Paises]], TablaRegiones[],2,FALSE), "Otra")</f>
        <v>Europa</v>
      </c>
      <c r="E2672" s="2">
        <v>2022</v>
      </c>
      <c r="F2672" s="3" t="s">
        <v>50</v>
      </c>
      <c r="G2672" s="2">
        <f xml:space="preserve"> 2025 -DatosLimpios[[#This Row],[Year]]</f>
        <v>3</v>
      </c>
      <c r="H2672" s="1" t="str">
        <f>IF(TRIM(DatosLimpios[[#This Row],[Attack Type]])="","Unknown",PROPER(TRIM(LOWER(DatosLimpios[[#This Row],[Attack Type]]))))</f>
        <v>Phishing</v>
      </c>
      <c r="I2672" s="3" t="s">
        <v>18</v>
      </c>
      <c r="J267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72" s="11">
        <v>2663</v>
      </c>
      <c r="L2672" s="11">
        <f>IF(DatosLimpios[[#This Row],[Financial Loss (in Million $) ]]="",0,ABS(DatosLimpios[[#This Row],[Financial Loss (in Million $) ]]))*1000</f>
        <v>2663000</v>
      </c>
      <c r="M2672" s="11" t="str">
        <f>IF(DatosLimpios[[#This Row],[Perdida economica UNK]]&gt;4000000,"Alta", IF(DatosLimpios[[#This Row],[Perdida economica UNK]]&gt;100000,"Media", "Baja"))</f>
        <v>Media</v>
      </c>
      <c r="N2672" s="18" t="s">
        <v>2719</v>
      </c>
      <c r="O2672" s="3" t="s">
        <v>14</v>
      </c>
      <c r="P2672" s="2">
        <f>IF(DatosLimpios[[#This Row],[Number of Affected Users]]="six hundred",600,VALUE(DatosLimpios[[#This Row],[Number of Affected Users]]))</f>
        <v>725905</v>
      </c>
      <c r="Q2672" s="2">
        <f>IF(DatosLimpios[[#This Row],[Number of Affected Users]]="six hundred",600,VALUE(DatosLimpios[[#This Row],[Number of Affected Users]]))</f>
        <v>725905</v>
      </c>
      <c r="R2672" s="11">
        <f>DatosLimpios[[#This Row],[Perdida economica UNK]] /DatosLimpios[[#This Row],[Nº de Usuarios Afectados]]</f>
        <v>3.6685241181697328</v>
      </c>
      <c r="S2672" s="11" t="str">
        <f>IF(DatosLimpios[[#This Row],[Perdida $ por Usuario]]&gt;100, "Grave",IF(DatosLimpios[[#This Row],[Perdida $ por Usuario]]&gt;40, "Moderada","Leve"))</f>
        <v>Leve</v>
      </c>
      <c r="T2672" s="1" t="str">
        <f t="shared" si="41"/>
        <v>Hacker Group</v>
      </c>
      <c r="U2672" s="3" t="s">
        <v>52</v>
      </c>
      <c r="V2672" s="3" t="s">
        <v>16</v>
      </c>
      <c r="W2672" s="2">
        <v>54</v>
      </c>
      <c r="X2672" s="2" t="str">
        <f>IF(DatosLimpios[[#This Row],[Incident Resolution Time (in Hours)]]&gt;50,"Tardia",IF(DatosLimpios[[#This Row],[Incident Resolution Time (in Hours)]]&gt;20,"Media","Rapida" ))</f>
        <v>Tardia</v>
      </c>
    </row>
    <row r="2673" spans="1:24" x14ac:dyDescent="0.25">
      <c r="A2673" s="2">
        <v>2689</v>
      </c>
      <c r="B2673" s="3" t="s">
        <v>87</v>
      </c>
      <c r="C26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73" s="1" t="str">
        <f>IFERROR(VLOOKUP(DatosLimpios[[#This Row],[Paises]], TablaRegiones[],2,FALSE), "Otra")</f>
        <v>América</v>
      </c>
      <c r="E2673" s="2">
        <v>2016</v>
      </c>
      <c r="F2673" s="3" t="s">
        <v>39</v>
      </c>
      <c r="G2673" s="2">
        <f xml:space="preserve"> 2025 -DatosLimpios[[#This Row],[Year]]</f>
        <v>9</v>
      </c>
      <c r="H2673" s="1" t="str">
        <f>IF(TRIM(DatosLimpios[[#This Row],[Attack Type]])="","Unknown",PROPER(TRIM(LOWER(DatosLimpios[[#This Row],[Attack Type]]))))</f>
        <v>Ddos</v>
      </c>
      <c r="I2673" s="3" t="s">
        <v>47</v>
      </c>
      <c r="J267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73" s="11">
        <v>3049</v>
      </c>
      <c r="L2673" s="11">
        <f>IF(DatosLimpios[[#This Row],[Financial Loss (in Million $) ]]="",0,ABS(DatosLimpios[[#This Row],[Financial Loss (in Million $) ]]))*1000</f>
        <v>3049000</v>
      </c>
      <c r="M2673" s="11" t="str">
        <f>IF(DatosLimpios[[#This Row],[Perdida economica UNK]]&gt;4000000,"Alta", IF(DatosLimpios[[#This Row],[Perdida economica UNK]]&gt;100000,"Media", "Baja"))</f>
        <v>Media</v>
      </c>
      <c r="N2673" s="18" t="s">
        <v>2720</v>
      </c>
      <c r="O2673" s="3" t="s">
        <v>14</v>
      </c>
      <c r="P2673" s="2">
        <f>IF(DatosLimpios[[#This Row],[Number of Affected Users]]="six hundred",600,VALUE(DatosLimpios[[#This Row],[Number of Affected Users]]))</f>
        <v>723411</v>
      </c>
      <c r="Q2673" s="2">
        <f>IF(DatosLimpios[[#This Row],[Number of Affected Users]]="six hundred",600,VALUE(DatosLimpios[[#This Row],[Number of Affected Users]]))</f>
        <v>723411</v>
      </c>
      <c r="R2673" s="11">
        <f>DatosLimpios[[#This Row],[Perdida economica UNK]] /DatosLimpios[[#This Row],[Nº de Usuarios Afectados]]</f>
        <v>4.2147548212565198</v>
      </c>
      <c r="S2673" s="11" t="str">
        <f>IF(DatosLimpios[[#This Row],[Perdida $ por Usuario]]&gt;100, "Grave",IF(DatosLimpios[[#This Row],[Perdida $ por Usuario]]&gt;40, "Moderada","Leve"))</f>
        <v>Leve</v>
      </c>
      <c r="T2673" s="1" t="str">
        <f t="shared" si="41"/>
        <v>Hacker Group</v>
      </c>
      <c r="U2673" s="3" t="s">
        <v>25</v>
      </c>
      <c r="V2673" s="3" t="s">
        <v>31</v>
      </c>
      <c r="W2673" s="2">
        <v>40</v>
      </c>
      <c r="X2673" s="2" t="str">
        <f>IF(DatosLimpios[[#This Row],[Incident Resolution Time (in Hours)]]&gt;50,"Tardia",IF(DatosLimpios[[#This Row],[Incident Resolution Time (in Hours)]]&gt;20,"Media","Rapida" ))</f>
        <v>Media</v>
      </c>
    </row>
    <row r="2674" spans="1:24" x14ac:dyDescent="0.25">
      <c r="A2674" s="2">
        <v>2690</v>
      </c>
      <c r="B2674" s="3" t="s">
        <v>45</v>
      </c>
      <c r="C26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74" s="1" t="str">
        <f>IFERROR(VLOOKUP(DatosLimpios[[#This Row],[Paises]], TablaRegiones[],2,FALSE), "Otra")</f>
        <v>Asia</v>
      </c>
      <c r="E2674" s="2">
        <v>2024</v>
      </c>
      <c r="F2674" s="3" t="s">
        <v>63</v>
      </c>
      <c r="G2674" s="2">
        <f xml:space="preserve"> 2025 -DatosLimpios[[#This Row],[Year]]</f>
        <v>1</v>
      </c>
      <c r="H2674" s="1" t="str">
        <f>IF(TRIM(DatosLimpios[[#This Row],[Attack Type]])="","Unknown",PROPER(TRIM(LOWER(DatosLimpios[[#This Row],[Attack Type]]))))</f>
        <v>Malware</v>
      </c>
      <c r="I2674" s="3" t="s">
        <v>46</v>
      </c>
      <c r="J267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74" s="11">
        <v>1401</v>
      </c>
      <c r="L2674" s="11">
        <f>IF(DatosLimpios[[#This Row],[Financial Loss (in Million $) ]]="",0,ABS(DatosLimpios[[#This Row],[Financial Loss (in Million $) ]]))*1000</f>
        <v>1401000</v>
      </c>
      <c r="M2674" s="11" t="str">
        <f>IF(DatosLimpios[[#This Row],[Perdida economica UNK]]&gt;4000000,"Alta", IF(DatosLimpios[[#This Row],[Perdida economica UNK]]&gt;100000,"Media", "Baja"))</f>
        <v>Media</v>
      </c>
      <c r="N2674" s="18" t="s">
        <v>2721</v>
      </c>
      <c r="O2674" s="3" t="s">
        <v>29</v>
      </c>
      <c r="P2674" s="2">
        <f>IF(DatosLimpios[[#This Row],[Number of Affected Users]]="six hundred",600,VALUE(DatosLimpios[[#This Row],[Number of Affected Users]]))</f>
        <v>141437</v>
      </c>
      <c r="Q2674" s="2">
        <f>IF(DatosLimpios[[#This Row],[Number of Affected Users]]="six hundred",600,VALUE(DatosLimpios[[#This Row],[Number of Affected Users]]))</f>
        <v>141437</v>
      </c>
      <c r="R2674" s="11">
        <f>DatosLimpios[[#This Row],[Perdida economica UNK]] /DatosLimpios[[#This Row],[Nº de Usuarios Afectados]]</f>
        <v>9.9054702800540166</v>
      </c>
      <c r="S2674" s="11" t="str">
        <f>IF(DatosLimpios[[#This Row],[Perdida $ por Usuario]]&gt;100, "Grave",IF(DatosLimpios[[#This Row],[Perdida $ por Usuario]]&gt;40, "Moderada","Leve"))</f>
        <v>Leve</v>
      </c>
      <c r="T2674" s="1" t="str">
        <f t="shared" si="41"/>
        <v>Nation-state</v>
      </c>
      <c r="U2674" s="3" t="s">
        <v>25</v>
      </c>
      <c r="V2674" s="3" t="s">
        <v>49</v>
      </c>
      <c r="W2674" s="2">
        <v>10</v>
      </c>
      <c r="X2674" s="2" t="str">
        <f>IF(DatosLimpios[[#This Row],[Incident Resolution Time (in Hours)]]&gt;50,"Tardia",IF(DatosLimpios[[#This Row],[Incident Resolution Time (in Hours)]]&gt;20,"Media","Rapida" ))</f>
        <v>Rapida</v>
      </c>
    </row>
    <row r="2675" spans="1:24" x14ac:dyDescent="0.25">
      <c r="A2675" s="2">
        <v>2691</v>
      </c>
      <c r="B2675" s="3" t="s">
        <v>87</v>
      </c>
      <c r="C26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75" s="1" t="str">
        <f>IFERROR(VLOOKUP(DatosLimpios[[#This Row],[Paises]], TablaRegiones[],2,FALSE), "Otra")</f>
        <v>América</v>
      </c>
      <c r="E2675" s="2">
        <v>2019</v>
      </c>
      <c r="F2675" s="3" t="s">
        <v>39</v>
      </c>
      <c r="G2675" s="2">
        <f xml:space="preserve"> 2025 -DatosLimpios[[#This Row],[Year]]</f>
        <v>6</v>
      </c>
      <c r="H2675" s="1" t="str">
        <f>IF(TRIM(DatosLimpios[[#This Row],[Attack Type]])="","Unknown",PROPER(TRIM(LOWER(DatosLimpios[[#This Row],[Attack Type]]))))</f>
        <v>Ddos</v>
      </c>
      <c r="I2675" s="3" t="s">
        <v>69</v>
      </c>
      <c r="J267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75" s="11">
        <v>4988</v>
      </c>
      <c r="L2675" s="11">
        <f>IF(DatosLimpios[[#This Row],[Financial Loss (in Million $) ]]="",0,ABS(DatosLimpios[[#This Row],[Financial Loss (in Million $) ]]))*1000</f>
        <v>4988000</v>
      </c>
      <c r="M2675" s="11" t="str">
        <f>IF(DatosLimpios[[#This Row],[Perdida economica UNK]]&gt;4000000,"Alta", IF(DatosLimpios[[#This Row],[Perdida economica UNK]]&gt;100000,"Media", "Baja"))</f>
        <v>Alta</v>
      </c>
      <c r="N2675" s="18" t="s">
        <v>2722</v>
      </c>
      <c r="O2675" s="3" t="s">
        <v>36</v>
      </c>
      <c r="P2675" s="2">
        <f>IF(DatosLimpios[[#This Row],[Number of Affected Users]]="six hundred",600,VALUE(DatosLimpios[[#This Row],[Number of Affected Users]]))</f>
        <v>441744</v>
      </c>
      <c r="Q2675" s="2">
        <f>IF(DatosLimpios[[#This Row],[Number of Affected Users]]="six hundred",600,VALUE(DatosLimpios[[#This Row],[Number of Affected Users]]))</f>
        <v>441744</v>
      </c>
      <c r="R2675" s="11">
        <f>DatosLimpios[[#This Row],[Perdida economica UNK]] /DatosLimpios[[#This Row],[Nº de Usuarios Afectados]]</f>
        <v>11.291607809047774</v>
      </c>
      <c r="S2675" s="11" t="str">
        <f>IF(DatosLimpios[[#This Row],[Perdida $ por Usuario]]&gt;100, "Grave",IF(DatosLimpios[[#This Row],[Perdida $ por Usuario]]&gt;40, "Moderada","Leve"))</f>
        <v>Leve</v>
      </c>
      <c r="T2675" s="1" t="str">
        <f t="shared" si="41"/>
        <v>Unknown</v>
      </c>
      <c r="U2675" s="3" t="s">
        <v>25</v>
      </c>
      <c r="V2675" s="3" t="s">
        <v>49</v>
      </c>
      <c r="W2675" s="2">
        <v>40</v>
      </c>
      <c r="X2675" s="2" t="str">
        <f>IF(DatosLimpios[[#This Row],[Incident Resolution Time (in Hours)]]&gt;50,"Tardia",IF(DatosLimpios[[#This Row],[Incident Resolution Time (in Hours)]]&gt;20,"Media","Rapida" ))</f>
        <v>Media</v>
      </c>
    </row>
    <row r="2676" spans="1:24" x14ac:dyDescent="0.25">
      <c r="A2676" s="2">
        <v>2692</v>
      </c>
      <c r="B2676" s="3" t="s">
        <v>71</v>
      </c>
      <c r="C26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76" s="1" t="str">
        <f>IFERROR(VLOOKUP(DatosLimpios[[#This Row],[Paises]], TablaRegiones[],2,FALSE), "Otra")</f>
        <v>Asia</v>
      </c>
      <c r="E2676" s="2">
        <v>2016</v>
      </c>
      <c r="F2676" s="3" t="s">
        <v>63</v>
      </c>
      <c r="G2676" s="2">
        <f xml:space="preserve"> 2025 -DatosLimpios[[#This Row],[Year]]</f>
        <v>9</v>
      </c>
      <c r="H2676" s="1" t="str">
        <f>IF(TRIM(DatosLimpios[[#This Row],[Attack Type]])="","Unknown",PROPER(TRIM(LOWER(DatosLimpios[[#This Row],[Attack Type]]))))</f>
        <v>Malware</v>
      </c>
      <c r="I2676" s="3" t="s">
        <v>27</v>
      </c>
      <c r="J267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76" s="11">
        <v>484</v>
      </c>
      <c r="L2676" s="11">
        <f>IF(DatosLimpios[[#This Row],[Financial Loss (in Million $) ]]="",0,ABS(DatosLimpios[[#This Row],[Financial Loss (in Million $) ]]))*1000</f>
        <v>484000</v>
      </c>
      <c r="M2676" s="11" t="str">
        <f>IF(DatosLimpios[[#This Row],[Perdida economica UNK]]&gt;4000000,"Alta", IF(DatosLimpios[[#This Row],[Perdida economica UNK]]&gt;100000,"Media", "Baja"))</f>
        <v>Media</v>
      </c>
      <c r="N2676" s="18" t="s">
        <v>2723</v>
      </c>
      <c r="O2676" s="3" t="s">
        <v>33</v>
      </c>
      <c r="P2676" s="2">
        <f>IF(DatosLimpios[[#This Row],[Number of Affected Users]]="six hundred",600,VALUE(DatosLimpios[[#This Row],[Number of Affected Users]]))</f>
        <v>936738</v>
      </c>
      <c r="Q2676" s="2">
        <f>IF(DatosLimpios[[#This Row],[Number of Affected Users]]="six hundred",600,VALUE(DatosLimpios[[#This Row],[Number of Affected Users]]))</f>
        <v>936738</v>
      </c>
      <c r="R2676" s="11">
        <f>DatosLimpios[[#This Row],[Perdida economica UNK]] /DatosLimpios[[#This Row],[Nº de Usuarios Afectados]]</f>
        <v>0.51668662955917233</v>
      </c>
      <c r="S2676" s="11" t="str">
        <f>IF(DatosLimpios[[#This Row],[Perdida $ por Usuario]]&gt;100, "Grave",IF(DatosLimpios[[#This Row],[Perdida $ por Usuario]]&gt;40, "Moderada","Leve"))</f>
        <v>Leve</v>
      </c>
      <c r="T2676" s="1" t="str">
        <f t="shared" si="41"/>
        <v>Insider</v>
      </c>
      <c r="U2676" s="3" t="s">
        <v>25</v>
      </c>
      <c r="V2676" s="3" t="s">
        <v>37</v>
      </c>
      <c r="W2676" s="2">
        <v>8</v>
      </c>
      <c r="X2676" s="2" t="str">
        <f>IF(DatosLimpios[[#This Row],[Incident Resolution Time (in Hours)]]&gt;50,"Tardia",IF(DatosLimpios[[#This Row],[Incident Resolution Time (in Hours)]]&gt;20,"Media","Rapida" ))</f>
        <v>Rapida</v>
      </c>
    </row>
    <row r="2677" spans="1:24" x14ac:dyDescent="0.25">
      <c r="A2677" s="2">
        <v>2693</v>
      </c>
      <c r="B2677" s="3" t="s">
        <v>87</v>
      </c>
      <c r="C26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77" s="1" t="str">
        <f>IFERROR(VLOOKUP(DatosLimpios[[#This Row],[Paises]], TablaRegiones[],2,FALSE), "Otra")</f>
        <v>América</v>
      </c>
      <c r="E2677" s="2">
        <v>2024</v>
      </c>
      <c r="F2677" s="3" t="s">
        <v>63</v>
      </c>
      <c r="G2677" s="2">
        <f xml:space="preserve"> 2025 -DatosLimpios[[#This Row],[Year]]</f>
        <v>1</v>
      </c>
      <c r="H2677" s="1" t="str">
        <f>IF(TRIM(DatosLimpios[[#This Row],[Attack Type]])="","Unknown",PROPER(TRIM(LOWER(DatosLimpios[[#This Row],[Attack Type]]))))</f>
        <v>Malware</v>
      </c>
      <c r="I2677" s="3" t="s">
        <v>12</v>
      </c>
      <c r="J267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77" s="11">
        <v>7551</v>
      </c>
      <c r="L2677" s="11">
        <f>IF(DatosLimpios[[#This Row],[Financial Loss (in Million $) ]]="",0,ABS(DatosLimpios[[#This Row],[Financial Loss (in Million $) ]]))*1000</f>
        <v>7551000</v>
      </c>
      <c r="M2677" s="11" t="str">
        <f>IF(DatosLimpios[[#This Row],[Perdida economica UNK]]&gt;4000000,"Alta", IF(DatosLimpios[[#This Row],[Perdida economica UNK]]&gt;100000,"Media", "Baja"))</f>
        <v>Alta</v>
      </c>
      <c r="N2677" s="18" t="s">
        <v>2724</v>
      </c>
      <c r="O2677" s="3" t="s">
        <v>33</v>
      </c>
      <c r="P2677" s="2">
        <f>IF(DatosLimpios[[#This Row],[Number of Affected Users]]="six hundred",600,VALUE(DatosLimpios[[#This Row],[Number of Affected Users]]))</f>
        <v>822636</v>
      </c>
      <c r="Q2677" s="2">
        <f>IF(DatosLimpios[[#This Row],[Number of Affected Users]]="six hundred",600,VALUE(DatosLimpios[[#This Row],[Number of Affected Users]]))</f>
        <v>822636</v>
      </c>
      <c r="R2677" s="11">
        <f>DatosLimpios[[#This Row],[Perdida economica UNK]] /DatosLimpios[[#This Row],[Nº de Usuarios Afectados]]</f>
        <v>9.1790293641416127</v>
      </c>
      <c r="S2677" s="11" t="str">
        <f>IF(DatosLimpios[[#This Row],[Perdida $ por Usuario]]&gt;100, "Grave",IF(DatosLimpios[[#This Row],[Perdida $ por Usuario]]&gt;40, "Moderada","Leve"))</f>
        <v>Leve</v>
      </c>
      <c r="T2677" s="1" t="str">
        <f t="shared" si="41"/>
        <v>Insider</v>
      </c>
      <c r="U2677" s="3" t="s">
        <v>34</v>
      </c>
      <c r="V2677" s="3" t="s">
        <v>37</v>
      </c>
      <c r="W2677" s="2">
        <v>63</v>
      </c>
      <c r="X2677" s="2" t="str">
        <f>IF(DatosLimpios[[#This Row],[Incident Resolution Time (in Hours)]]&gt;50,"Tardia",IF(DatosLimpios[[#This Row],[Incident Resolution Time (in Hours)]]&gt;20,"Media","Rapida" ))</f>
        <v>Tardia</v>
      </c>
    </row>
    <row r="2678" spans="1:24" x14ac:dyDescent="0.25">
      <c r="A2678" s="2">
        <v>2694</v>
      </c>
      <c r="B2678" s="3" t="s">
        <v>58</v>
      </c>
      <c r="C26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78" s="1" t="str">
        <f>IFERROR(VLOOKUP(DatosLimpios[[#This Row],[Paises]], TablaRegiones[],2,FALSE), "Otra")</f>
        <v>Oceanía</v>
      </c>
      <c r="E2678" s="2">
        <v>2018</v>
      </c>
      <c r="F2678" s="3" t="s">
        <v>63</v>
      </c>
      <c r="G2678" s="2">
        <f xml:space="preserve"> 2025 -DatosLimpios[[#This Row],[Year]]</f>
        <v>7</v>
      </c>
      <c r="H2678" s="1" t="str">
        <f>IF(TRIM(DatosLimpios[[#This Row],[Attack Type]])="","Unknown",PROPER(TRIM(LOWER(DatosLimpios[[#This Row],[Attack Type]]))))</f>
        <v>Malware</v>
      </c>
      <c r="I2678" s="3" t="s">
        <v>46</v>
      </c>
      <c r="J267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78" s="11">
        <v>6832</v>
      </c>
      <c r="L2678" s="11">
        <f>IF(DatosLimpios[[#This Row],[Financial Loss (in Million $) ]]="",0,ABS(DatosLimpios[[#This Row],[Financial Loss (in Million $) ]]))*1000</f>
        <v>6832000</v>
      </c>
      <c r="M2678" s="11" t="str">
        <f>IF(DatosLimpios[[#This Row],[Perdida economica UNK]]&gt;4000000,"Alta", IF(DatosLimpios[[#This Row],[Perdida economica UNK]]&gt;100000,"Media", "Baja"))</f>
        <v>Alta</v>
      </c>
      <c r="N2678" s="18" t="s">
        <v>2725</v>
      </c>
      <c r="O2678" s="3" t="s">
        <v>36</v>
      </c>
      <c r="P2678" s="2">
        <f>IF(DatosLimpios[[#This Row],[Number of Affected Users]]="six hundred",600,VALUE(DatosLimpios[[#This Row],[Number of Affected Users]]))</f>
        <v>843891</v>
      </c>
      <c r="Q2678" s="2">
        <f>IF(DatosLimpios[[#This Row],[Number of Affected Users]]="six hundred",600,VALUE(DatosLimpios[[#This Row],[Number of Affected Users]]))</f>
        <v>843891</v>
      </c>
      <c r="R2678" s="11">
        <f>DatosLimpios[[#This Row],[Perdida economica UNK]] /DatosLimpios[[#This Row],[Nº de Usuarios Afectados]]</f>
        <v>8.0958322816572288</v>
      </c>
      <c r="S2678" s="11" t="str">
        <f>IF(DatosLimpios[[#This Row],[Perdida $ por Usuario]]&gt;100, "Grave",IF(DatosLimpios[[#This Row],[Perdida $ por Usuario]]&gt;40, "Moderada","Leve"))</f>
        <v>Leve</v>
      </c>
      <c r="T2678" s="1" t="str">
        <f t="shared" si="41"/>
        <v>Unknown</v>
      </c>
      <c r="U2678" s="3" t="s">
        <v>25</v>
      </c>
      <c r="V2678" s="3" t="s">
        <v>37</v>
      </c>
      <c r="W2678" s="2">
        <v>31</v>
      </c>
      <c r="X2678" s="2" t="str">
        <f>IF(DatosLimpios[[#This Row],[Incident Resolution Time (in Hours)]]&gt;50,"Tardia",IF(DatosLimpios[[#This Row],[Incident Resolution Time (in Hours)]]&gt;20,"Media","Rapida" ))</f>
        <v>Media</v>
      </c>
    </row>
    <row r="2679" spans="1:24" x14ac:dyDescent="0.25">
      <c r="A2679" s="2">
        <v>2695</v>
      </c>
      <c r="B2679" s="3" t="s">
        <v>60</v>
      </c>
      <c r="C26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679" s="1" t="str">
        <f>IFERROR(VLOOKUP(DatosLimpios[[#This Row],[Paises]], TablaRegiones[],2,FALSE), "Otra")</f>
        <v>Asia</v>
      </c>
      <c r="E2679" s="2">
        <v>2020</v>
      </c>
      <c r="F2679" s="3" t="s">
        <v>39</v>
      </c>
      <c r="G2679" s="2">
        <f xml:space="preserve"> 2025 -DatosLimpios[[#This Row],[Year]]</f>
        <v>5</v>
      </c>
      <c r="H2679" s="1" t="str">
        <f>IF(TRIM(DatosLimpios[[#This Row],[Attack Type]])="","Unknown",PROPER(TRIM(LOWER(DatosLimpios[[#This Row],[Attack Type]]))))</f>
        <v>Ddos</v>
      </c>
      <c r="I2679" s="3" t="s">
        <v>47</v>
      </c>
      <c r="J267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79" s="11">
        <v>637</v>
      </c>
      <c r="L2679" s="11">
        <f>IF(DatosLimpios[[#This Row],[Financial Loss (in Million $) ]]="",0,ABS(DatosLimpios[[#This Row],[Financial Loss (in Million $) ]]))*1000</f>
        <v>637000</v>
      </c>
      <c r="M2679" s="11" t="str">
        <f>IF(DatosLimpios[[#This Row],[Perdida economica UNK]]&gt;4000000,"Alta", IF(DatosLimpios[[#This Row],[Perdida economica UNK]]&gt;100000,"Media", "Baja"))</f>
        <v>Media</v>
      </c>
      <c r="N2679" s="18" t="s">
        <v>2726</v>
      </c>
      <c r="O2679" s="3" t="s">
        <v>29</v>
      </c>
      <c r="P2679" s="2">
        <f>IF(DatosLimpios[[#This Row],[Number of Affected Users]]="six hundred",600,VALUE(DatosLimpios[[#This Row],[Number of Affected Users]]))</f>
        <v>82576</v>
      </c>
      <c r="Q2679" s="2">
        <f>IF(DatosLimpios[[#This Row],[Number of Affected Users]]="six hundred",600,VALUE(DatosLimpios[[#This Row],[Number of Affected Users]]))</f>
        <v>82576</v>
      </c>
      <c r="R2679" s="11">
        <f>DatosLimpios[[#This Row],[Perdida economica UNK]] /DatosLimpios[[#This Row],[Nº de Usuarios Afectados]]</f>
        <v>7.7141057934508819</v>
      </c>
      <c r="S2679" s="11" t="str">
        <f>IF(DatosLimpios[[#This Row],[Perdida $ por Usuario]]&gt;100, "Grave",IF(DatosLimpios[[#This Row],[Perdida $ por Usuario]]&gt;40, "Moderada","Leve"))</f>
        <v>Leve</v>
      </c>
      <c r="T2679" s="1" t="str">
        <f t="shared" ref="T2679:T2742" si="42">IF(O2679="","Unknown",O2679)</f>
        <v>Nation-state</v>
      </c>
      <c r="U2679" s="3" t="s">
        <v>25</v>
      </c>
      <c r="V2679" s="3" t="s">
        <v>16</v>
      </c>
      <c r="W2679" s="2">
        <v>40</v>
      </c>
      <c r="X2679" s="2" t="str">
        <f>IF(DatosLimpios[[#This Row],[Incident Resolution Time (in Hours)]]&gt;50,"Tardia",IF(DatosLimpios[[#This Row],[Incident Resolution Time (in Hours)]]&gt;20,"Media","Rapida" ))</f>
        <v>Media</v>
      </c>
    </row>
    <row r="2680" spans="1:24" x14ac:dyDescent="0.25">
      <c r="A2680" s="2">
        <v>2696</v>
      </c>
      <c r="B2680" s="3" t="s">
        <v>41</v>
      </c>
      <c r="C26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680" s="1" t="str">
        <f>IFERROR(VLOOKUP(DatosLimpios[[#This Row],[Paises]], TablaRegiones[],2,FALSE), "Otra")</f>
        <v>Europa</v>
      </c>
      <c r="E2680" s="2">
        <v>2024</v>
      </c>
      <c r="F2680" s="3" t="s">
        <v>17</v>
      </c>
      <c r="G2680" s="2">
        <f xml:space="preserve"> 2025 -DatosLimpios[[#This Row],[Year]]</f>
        <v>1</v>
      </c>
      <c r="H2680" s="1" t="str">
        <f>IF(TRIM(DatosLimpios[[#This Row],[Attack Type]])="","Unknown",PROPER(TRIM(LOWER(DatosLimpios[[#This Row],[Attack Type]]))))</f>
        <v>Ransomware</v>
      </c>
      <c r="I2680" s="3" t="s">
        <v>46</v>
      </c>
      <c r="J26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80" s="11">
        <v>9753</v>
      </c>
      <c r="L2680" s="11">
        <f>IF(DatosLimpios[[#This Row],[Financial Loss (in Million $) ]]="",0,ABS(DatosLimpios[[#This Row],[Financial Loss (in Million $) ]]))*1000</f>
        <v>9753000</v>
      </c>
      <c r="M2680" s="11" t="str">
        <f>IF(DatosLimpios[[#This Row],[Perdida economica UNK]]&gt;4000000,"Alta", IF(DatosLimpios[[#This Row],[Perdida economica UNK]]&gt;100000,"Media", "Baja"))</f>
        <v>Alta</v>
      </c>
      <c r="N2680" s="18" t="s">
        <v>2727</v>
      </c>
      <c r="O2680" s="3" t="s">
        <v>36</v>
      </c>
      <c r="P2680" s="2">
        <f>IF(DatosLimpios[[#This Row],[Number of Affected Users]]="six hundred",600,VALUE(DatosLimpios[[#This Row],[Number of Affected Users]]))</f>
        <v>759522</v>
      </c>
      <c r="Q2680" s="2">
        <f>IF(DatosLimpios[[#This Row],[Number of Affected Users]]="six hundred",600,VALUE(DatosLimpios[[#This Row],[Number of Affected Users]]))</f>
        <v>759522</v>
      </c>
      <c r="R2680" s="11">
        <f>DatosLimpios[[#This Row],[Perdida economica UNK]] /DatosLimpios[[#This Row],[Nº de Usuarios Afectados]]</f>
        <v>12.840971031780514</v>
      </c>
      <c r="S2680" s="11" t="str">
        <f>IF(DatosLimpios[[#This Row],[Perdida $ por Usuario]]&gt;100, "Grave",IF(DatosLimpios[[#This Row],[Perdida $ por Usuario]]&gt;40, "Moderada","Leve"))</f>
        <v>Leve</v>
      </c>
      <c r="T2680" s="1" t="str">
        <f t="shared" si="42"/>
        <v>Unknown</v>
      </c>
      <c r="U2680" s="3" t="s">
        <v>25</v>
      </c>
      <c r="V2680" s="3" t="s">
        <v>16</v>
      </c>
      <c r="W2680" s="2">
        <v>39</v>
      </c>
      <c r="X2680" s="2" t="str">
        <f>IF(DatosLimpios[[#This Row],[Incident Resolution Time (in Hours)]]&gt;50,"Tardia",IF(DatosLimpios[[#This Row],[Incident Resolution Time (in Hours)]]&gt;20,"Media","Rapida" ))</f>
        <v>Media</v>
      </c>
    </row>
    <row r="2681" spans="1:24" x14ac:dyDescent="0.25">
      <c r="A2681" s="2">
        <v>2697</v>
      </c>
      <c r="B2681" s="3" t="s">
        <v>26</v>
      </c>
      <c r="C26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681" s="1" t="str">
        <f>IFERROR(VLOOKUP(DatosLimpios[[#This Row],[Paises]], TablaRegiones[],2,FALSE), "Otra")</f>
        <v>Europa</v>
      </c>
      <c r="E2681" s="2">
        <v>2024</v>
      </c>
      <c r="F2681" s="3" t="s">
        <v>17</v>
      </c>
      <c r="G2681" s="2">
        <f xml:space="preserve"> 2025 -DatosLimpios[[#This Row],[Year]]</f>
        <v>1</v>
      </c>
      <c r="H2681" s="1" t="str">
        <f>IF(TRIM(DatosLimpios[[#This Row],[Attack Type]])="","Unknown",PROPER(TRIM(LOWER(DatosLimpios[[#This Row],[Attack Type]]))))</f>
        <v>Ransomware</v>
      </c>
      <c r="I2681" s="3" t="s">
        <v>46</v>
      </c>
      <c r="J268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81" s="11">
        <v>1222</v>
      </c>
      <c r="L2681" s="11">
        <f>IF(DatosLimpios[[#This Row],[Financial Loss (in Million $) ]]="",0,ABS(DatosLimpios[[#This Row],[Financial Loss (in Million $) ]]))*1000</f>
        <v>1222000</v>
      </c>
      <c r="M2681" s="11" t="str">
        <f>IF(DatosLimpios[[#This Row],[Perdida economica UNK]]&gt;4000000,"Alta", IF(DatosLimpios[[#This Row],[Perdida economica UNK]]&gt;100000,"Media", "Baja"))</f>
        <v>Media</v>
      </c>
      <c r="N2681" s="18" t="s">
        <v>2728</v>
      </c>
      <c r="O2681" s="3" t="s">
        <v>14</v>
      </c>
      <c r="P2681" s="2">
        <f>IF(DatosLimpios[[#This Row],[Number of Affected Users]]="six hundred",600,VALUE(DatosLimpios[[#This Row],[Number of Affected Users]]))</f>
        <v>860343</v>
      </c>
      <c r="Q2681" s="2">
        <f>IF(DatosLimpios[[#This Row],[Number of Affected Users]]="six hundred",600,VALUE(DatosLimpios[[#This Row],[Number of Affected Users]]))</f>
        <v>860343</v>
      </c>
      <c r="R2681" s="11">
        <f>DatosLimpios[[#This Row],[Perdida economica UNK]] /DatosLimpios[[#This Row],[Nº de Usuarios Afectados]]</f>
        <v>1.4203637386484227</v>
      </c>
      <c r="S2681" s="11" t="str">
        <f>IF(DatosLimpios[[#This Row],[Perdida $ por Usuario]]&gt;100, "Grave",IF(DatosLimpios[[#This Row],[Perdida $ por Usuario]]&gt;40, "Moderada","Leve"))</f>
        <v>Leve</v>
      </c>
      <c r="T2681" s="1" t="str">
        <f t="shared" si="42"/>
        <v>Hacker Group</v>
      </c>
      <c r="U2681" s="3" t="s">
        <v>25</v>
      </c>
      <c r="V2681" s="3" t="s">
        <v>37</v>
      </c>
      <c r="W2681" s="2">
        <v>42</v>
      </c>
      <c r="X2681" s="2" t="str">
        <f>IF(DatosLimpios[[#This Row],[Incident Resolution Time (in Hours)]]&gt;50,"Tardia",IF(DatosLimpios[[#This Row],[Incident Resolution Time (in Hours)]]&gt;20,"Media","Rapida" ))</f>
        <v>Media</v>
      </c>
    </row>
    <row r="2682" spans="1:24" x14ac:dyDescent="0.25">
      <c r="A2682" s="2">
        <v>2698</v>
      </c>
      <c r="B2682" s="3" t="s">
        <v>58</v>
      </c>
      <c r="C26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82" s="1" t="str">
        <f>IFERROR(VLOOKUP(DatosLimpios[[#This Row],[Paises]], TablaRegiones[],2,FALSE), "Otra")</f>
        <v>Oceanía</v>
      </c>
      <c r="E2682" s="2">
        <v>2023</v>
      </c>
      <c r="F2682" s="3" t="s">
        <v>63</v>
      </c>
      <c r="G2682" s="2">
        <f xml:space="preserve"> 2025 -DatosLimpios[[#This Row],[Year]]</f>
        <v>2</v>
      </c>
      <c r="H2682" s="1" t="str">
        <f>IF(TRIM(DatosLimpios[[#This Row],[Attack Type]])="","Unknown",PROPER(TRIM(LOWER(DatosLimpios[[#This Row],[Attack Type]]))))</f>
        <v>Malware</v>
      </c>
      <c r="I2682" s="3" t="s">
        <v>69</v>
      </c>
      <c r="J268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82" s="11">
        <v>5572</v>
      </c>
      <c r="L2682" s="11">
        <f>IF(DatosLimpios[[#This Row],[Financial Loss (in Million $) ]]="",0,ABS(DatosLimpios[[#This Row],[Financial Loss (in Million $) ]]))*1000</f>
        <v>5572000</v>
      </c>
      <c r="M2682" s="11" t="str">
        <f>IF(DatosLimpios[[#This Row],[Perdida economica UNK]]&gt;4000000,"Alta", IF(DatosLimpios[[#This Row],[Perdida economica UNK]]&gt;100000,"Media", "Baja"))</f>
        <v>Alta</v>
      </c>
      <c r="N2682" s="18" t="s">
        <v>2729</v>
      </c>
      <c r="O2682" s="3" t="s">
        <v>29</v>
      </c>
      <c r="P2682" s="2">
        <f>IF(DatosLimpios[[#This Row],[Number of Affected Users]]="six hundred",600,VALUE(DatosLimpios[[#This Row],[Number of Affected Users]]))</f>
        <v>14483</v>
      </c>
      <c r="Q2682" s="2">
        <f>IF(DatosLimpios[[#This Row],[Number of Affected Users]]="six hundred",600,VALUE(DatosLimpios[[#This Row],[Number of Affected Users]]))</f>
        <v>14483</v>
      </c>
      <c r="R2682" s="11">
        <f>DatosLimpios[[#This Row],[Perdida economica UNK]] /DatosLimpios[[#This Row],[Nº de Usuarios Afectados]]</f>
        <v>384.72692121797968</v>
      </c>
      <c r="S2682" s="11" t="str">
        <f>IF(DatosLimpios[[#This Row],[Perdida $ por Usuario]]&gt;100, "Grave",IF(DatosLimpios[[#This Row],[Perdida $ por Usuario]]&gt;40, "Moderada","Leve"))</f>
        <v>Grave</v>
      </c>
      <c r="T2682" s="1" t="str">
        <f t="shared" si="42"/>
        <v>Nation-state</v>
      </c>
      <c r="U2682" s="3" t="s">
        <v>25</v>
      </c>
      <c r="V2682" s="3" t="s">
        <v>49</v>
      </c>
      <c r="W2682" s="2">
        <v>36</v>
      </c>
      <c r="X2682" s="2" t="str">
        <f>IF(DatosLimpios[[#This Row],[Incident Resolution Time (in Hours)]]&gt;50,"Tardia",IF(DatosLimpios[[#This Row],[Incident Resolution Time (in Hours)]]&gt;20,"Media","Rapida" ))</f>
        <v>Media</v>
      </c>
    </row>
    <row r="2683" spans="1:24" x14ac:dyDescent="0.25">
      <c r="A2683" s="2">
        <v>2699</v>
      </c>
      <c r="B2683" s="3" t="s">
        <v>71</v>
      </c>
      <c r="C26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83" s="1" t="str">
        <f>IFERROR(VLOOKUP(DatosLimpios[[#This Row],[Paises]], TablaRegiones[],2,FALSE), "Otra")</f>
        <v>Asia</v>
      </c>
      <c r="E2683" s="2">
        <v>2023</v>
      </c>
      <c r="F2683" s="3" t="s">
        <v>63</v>
      </c>
      <c r="G2683" s="2">
        <f xml:space="preserve"> 2025 -DatosLimpios[[#This Row],[Year]]</f>
        <v>2</v>
      </c>
      <c r="H2683" s="1" t="str">
        <f>IF(TRIM(DatosLimpios[[#This Row],[Attack Type]])="","Unknown",PROPER(TRIM(LOWER(DatosLimpios[[#This Row],[Attack Type]]))))</f>
        <v>Malware</v>
      </c>
      <c r="I2683" s="3" t="s">
        <v>27</v>
      </c>
      <c r="J268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83" s="11">
        <v>6777</v>
      </c>
      <c r="L2683" s="11">
        <f>IF(DatosLimpios[[#This Row],[Financial Loss (in Million $) ]]="",0,ABS(DatosLimpios[[#This Row],[Financial Loss (in Million $) ]]))*1000</f>
        <v>6777000</v>
      </c>
      <c r="M2683" s="11" t="str">
        <f>IF(DatosLimpios[[#This Row],[Perdida economica UNK]]&gt;4000000,"Alta", IF(DatosLimpios[[#This Row],[Perdida economica UNK]]&gt;100000,"Media", "Baja"))</f>
        <v>Alta</v>
      </c>
      <c r="N2683" s="18" t="s">
        <v>2730</v>
      </c>
      <c r="O2683" s="3" t="s">
        <v>14</v>
      </c>
      <c r="P2683" s="2">
        <f>IF(DatosLimpios[[#This Row],[Number of Affected Users]]="six hundred",600,VALUE(DatosLimpios[[#This Row],[Number of Affected Users]]))</f>
        <v>871255</v>
      </c>
      <c r="Q2683" s="2">
        <f>IF(DatosLimpios[[#This Row],[Number of Affected Users]]="six hundred",600,VALUE(DatosLimpios[[#This Row],[Number of Affected Users]]))</f>
        <v>871255</v>
      </c>
      <c r="R2683" s="11">
        <f>DatosLimpios[[#This Row],[Perdida economica UNK]] /DatosLimpios[[#This Row],[Nº de Usuarios Afectados]]</f>
        <v>7.7784345570470181</v>
      </c>
      <c r="S2683" s="11" t="str">
        <f>IF(DatosLimpios[[#This Row],[Perdida $ por Usuario]]&gt;100, "Grave",IF(DatosLimpios[[#This Row],[Perdida $ por Usuario]]&gt;40, "Moderada","Leve"))</f>
        <v>Leve</v>
      </c>
      <c r="T2683" s="1" t="str">
        <f t="shared" si="42"/>
        <v>Hacker Group</v>
      </c>
      <c r="U2683" s="3" t="s">
        <v>34</v>
      </c>
      <c r="V2683" s="3" t="s">
        <v>31</v>
      </c>
      <c r="W2683" s="2">
        <v>24</v>
      </c>
      <c r="X2683" s="2" t="str">
        <f>IF(DatosLimpios[[#This Row],[Incident Resolution Time (in Hours)]]&gt;50,"Tardia",IF(DatosLimpios[[#This Row],[Incident Resolution Time (in Hours)]]&gt;20,"Media","Rapida" ))</f>
        <v>Media</v>
      </c>
    </row>
    <row r="2684" spans="1:24" x14ac:dyDescent="0.25">
      <c r="A2684" s="2">
        <v>2700</v>
      </c>
      <c r="B2684" s="3" t="s">
        <v>45</v>
      </c>
      <c r="C26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84" s="1" t="str">
        <f>IFERROR(VLOOKUP(DatosLimpios[[#This Row],[Paises]], TablaRegiones[],2,FALSE), "Otra")</f>
        <v>Asia</v>
      </c>
      <c r="E2684" s="2">
        <v>2019</v>
      </c>
      <c r="F2684" s="3" t="s">
        <v>22</v>
      </c>
      <c r="G2684" s="2">
        <f xml:space="preserve"> 2025 -DatosLimpios[[#This Row],[Year]]</f>
        <v>6</v>
      </c>
      <c r="H2684" s="1" t="str">
        <f>IF(TRIM(DatosLimpios[[#This Row],[Attack Type]])="","Unknown",PROPER(TRIM(LOWER(DatosLimpios[[#This Row],[Attack Type]]))))</f>
        <v>Man-In-The-Middle</v>
      </c>
      <c r="I2684" s="3" t="s">
        <v>69</v>
      </c>
      <c r="J268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84" s="11">
        <v>9886</v>
      </c>
      <c r="L2684" s="11">
        <f>IF(DatosLimpios[[#This Row],[Financial Loss (in Million $) ]]="",0,ABS(DatosLimpios[[#This Row],[Financial Loss (in Million $) ]]))*1000</f>
        <v>9886000</v>
      </c>
      <c r="M2684" s="11" t="str">
        <f>IF(DatosLimpios[[#This Row],[Perdida economica UNK]]&gt;4000000,"Alta", IF(DatosLimpios[[#This Row],[Perdida economica UNK]]&gt;100000,"Media", "Baja"))</f>
        <v>Alta</v>
      </c>
      <c r="N2684" s="18" t="s">
        <v>2731</v>
      </c>
      <c r="O2684" s="3" t="s">
        <v>36</v>
      </c>
      <c r="P2684" s="2">
        <f>IF(DatosLimpios[[#This Row],[Number of Affected Users]]="six hundred",600,VALUE(DatosLimpios[[#This Row],[Number of Affected Users]]))</f>
        <v>48647</v>
      </c>
      <c r="Q2684" s="2">
        <f>IF(DatosLimpios[[#This Row],[Number of Affected Users]]="six hundred",600,VALUE(DatosLimpios[[#This Row],[Number of Affected Users]]))</f>
        <v>48647</v>
      </c>
      <c r="R2684" s="11">
        <f>DatosLimpios[[#This Row],[Perdida economica UNK]] /DatosLimpios[[#This Row],[Nº de Usuarios Afectados]]</f>
        <v>203.21910909203035</v>
      </c>
      <c r="S2684" s="11" t="str">
        <f>IF(DatosLimpios[[#This Row],[Perdida $ por Usuario]]&gt;100, "Grave",IF(DatosLimpios[[#This Row],[Perdida $ por Usuario]]&gt;40, "Moderada","Leve"))</f>
        <v>Grave</v>
      </c>
      <c r="T2684" s="1" t="str">
        <f t="shared" si="42"/>
        <v>Unknown</v>
      </c>
      <c r="U2684" s="3" t="s">
        <v>52</v>
      </c>
      <c r="V2684" s="3" t="s">
        <v>57</v>
      </c>
      <c r="W2684" s="2">
        <v>48</v>
      </c>
      <c r="X2684" s="2" t="str">
        <f>IF(DatosLimpios[[#This Row],[Incident Resolution Time (in Hours)]]&gt;50,"Tardia",IF(DatosLimpios[[#This Row],[Incident Resolution Time (in Hours)]]&gt;20,"Media","Rapida" ))</f>
        <v>Media</v>
      </c>
    </row>
    <row r="2685" spans="1:24" x14ac:dyDescent="0.25">
      <c r="A2685" s="2">
        <v>2701</v>
      </c>
      <c r="B2685" s="3" t="s">
        <v>58</v>
      </c>
      <c r="C26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85" s="1" t="str">
        <f>IFERROR(VLOOKUP(DatosLimpios[[#This Row],[Paises]], TablaRegiones[],2,FALSE), "Otra")</f>
        <v>Oceanía</v>
      </c>
      <c r="E2685" s="2">
        <v>2024</v>
      </c>
      <c r="F2685" s="3" t="s">
        <v>50</v>
      </c>
      <c r="G2685" s="2">
        <f xml:space="preserve"> 2025 -DatosLimpios[[#This Row],[Year]]</f>
        <v>1</v>
      </c>
      <c r="H2685" s="1" t="str">
        <f>IF(TRIM(DatosLimpios[[#This Row],[Attack Type]])="","Unknown",PROPER(TRIM(LOWER(DatosLimpios[[#This Row],[Attack Type]]))))</f>
        <v>Phishing</v>
      </c>
      <c r="I2685" s="3" t="s">
        <v>12</v>
      </c>
      <c r="J268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85" s="11">
        <v>7475</v>
      </c>
      <c r="L2685" s="11">
        <f>IF(DatosLimpios[[#This Row],[Financial Loss (in Million $) ]]="",0,ABS(DatosLimpios[[#This Row],[Financial Loss (in Million $) ]]))*1000</f>
        <v>7475000</v>
      </c>
      <c r="M2685" s="11" t="str">
        <f>IF(DatosLimpios[[#This Row],[Perdida economica UNK]]&gt;4000000,"Alta", IF(DatosLimpios[[#This Row],[Perdida economica UNK]]&gt;100000,"Media", "Baja"))</f>
        <v>Alta</v>
      </c>
      <c r="N2685" s="18" t="s">
        <v>2732</v>
      </c>
      <c r="O2685" s="3" t="s">
        <v>33</v>
      </c>
      <c r="P2685" s="2">
        <f>IF(DatosLimpios[[#This Row],[Number of Affected Users]]="six hundred",600,VALUE(DatosLimpios[[#This Row],[Number of Affected Users]]))</f>
        <v>109907</v>
      </c>
      <c r="Q2685" s="2">
        <f>IF(DatosLimpios[[#This Row],[Number of Affected Users]]="six hundred",600,VALUE(DatosLimpios[[#This Row],[Number of Affected Users]]))</f>
        <v>109907</v>
      </c>
      <c r="R2685" s="11">
        <f>DatosLimpios[[#This Row],[Perdida economica UNK]] /DatosLimpios[[#This Row],[Nº de Usuarios Afectados]]</f>
        <v>68.012046548445511</v>
      </c>
      <c r="S2685" s="11" t="str">
        <f>IF(DatosLimpios[[#This Row],[Perdida $ por Usuario]]&gt;100, "Grave",IF(DatosLimpios[[#This Row],[Perdida $ por Usuario]]&gt;40, "Moderada","Leve"))</f>
        <v>Moderada</v>
      </c>
      <c r="T2685" s="1" t="str">
        <f t="shared" si="42"/>
        <v>Insider</v>
      </c>
      <c r="U2685" s="3" t="s">
        <v>34</v>
      </c>
      <c r="V2685" s="3" t="s">
        <v>16</v>
      </c>
      <c r="W2685" s="2">
        <v>5</v>
      </c>
      <c r="X2685" s="2" t="str">
        <f>IF(DatosLimpios[[#This Row],[Incident Resolution Time (in Hours)]]&gt;50,"Tardia",IF(DatosLimpios[[#This Row],[Incident Resolution Time (in Hours)]]&gt;20,"Media","Rapida" ))</f>
        <v>Rapida</v>
      </c>
    </row>
    <row r="2686" spans="1:24" x14ac:dyDescent="0.25">
      <c r="A2686" s="2">
        <v>2702</v>
      </c>
      <c r="B2686" s="3" t="s">
        <v>66</v>
      </c>
      <c r="C26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686" s="1" t="str">
        <f>IFERROR(VLOOKUP(DatosLimpios[[#This Row],[Paises]], TablaRegiones[],2,FALSE), "Otra")</f>
        <v>América</v>
      </c>
      <c r="E2686" s="2">
        <v>2022</v>
      </c>
      <c r="F2686" s="3" t="s">
        <v>22</v>
      </c>
      <c r="G2686" s="2">
        <f xml:space="preserve"> 2025 -DatosLimpios[[#This Row],[Year]]</f>
        <v>3</v>
      </c>
      <c r="H2686" s="1" t="str">
        <f>IF(TRIM(DatosLimpios[[#This Row],[Attack Type]])="","Unknown",PROPER(TRIM(LOWER(DatosLimpios[[#This Row],[Attack Type]]))))</f>
        <v>Man-In-The-Middle</v>
      </c>
      <c r="I2686" s="3" t="s">
        <v>18</v>
      </c>
      <c r="J268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86" s="11">
        <v>8911</v>
      </c>
      <c r="L2686" s="11">
        <f>IF(DatosLimpios[[#This Row],[Financial Loss (in Million $) ]]="",0,ABS(DatosLimpios[[#This Row],[Financial Loss (in Million $) ]]))*1000</f>
        <v>8911000</v>
      </c>
      <c r="M2686" s="11" t="str">
        <f>IF(DatosLimpios[[#This Row],[Perdida economica UNK]]&gt;4000000,"Alta", IF(DatosLimpios[[#This Row],[Perdida economica UNK]]&gt;100000,"Media", "Baja"))</f>
        <v>Alta</v>
      </c>
      <c r="N2686" s="18" t="s">
        <v>2733</v>
      </c>
      <c r="O2686" s="3" t="s">
        <v>36</v>
      </c>
      <c r="P2686" s="2">
        <f>IF(DatosLimpios[[#This Row],[Number of Affected Users]]="six hundred",600,VALUE(DatosLimpios[[#This Row],[Number of Affected Users]]))</f>
        <v>749386</v>
      </c>
      <c r="Q2686" s="2">
        <f>IF(DatosLimpios[[#This Row],[Number of Affected Users]]="six hundred",600,VALUE(DatosLimpios[[#This Row],[Number of Affected Users]]))</f>
        <v>749386</v>
      </c>
      <c r="R2686" s="11">
        <f>DatosLimpios[[#This Row],[Perdida economica UNK]] /DatosLimpios[[#This Row],[Nº de Usuarios Afectados]]</f>
        <v>11.891068154462454</v>
      </c>
      <c r="S2686" s="11" t="str">
        <f>IF(DatosLimpios[[#This Row],[Perdida $ por Usuario]]&gt;100, "Grave",IF(DatosLimpios[[#This Row],[Perdida $ por Usuario]]&gt;40, "Moderada","Leve"))</f>
        <v>Leve</v>
      </c>
      <c r="T2686" s="1" t="str">
        <f t="shared" si="42"/>
        <v>Unknown</v>
      </c>
      <c r="U2686" s="3" t="s">
        <v>15</v>
      </c>
      <c r="V2686" s="3" t="s">
        <v>49</v>
      </c>
      <c r="W2686" s="2">
        <v>16</v>
      </c>
      <c r="X2686" s="2" t="str">
        <f>IF(DatosLimpios[[#This Row],[Incident Resolution Time (in Hours)]]&gt;50,"Tardia",IF(DatosLimpios[[#This Row],[Incident Resolution Time (in Hours)]]&gt;20,"Media","Rapida" ))</f>
        <v>Rapida</v>
      </c>
    </row>
    <row r="2687" spans="1:24" x14ac:dyDescent="0.25">
      <c r="A2687" s="2">
        <v>2703</v>
      </c>
      <c r="B2687" s="3" t="s">
        <v>60</v>
      </c>
      <c r="C26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687" s="1" t="str">
        <f>IFERROR(VLOOKUP(DatosLimpios[[#This Row],[Paises]], TablaRegiones[],2,FALSE), "Otra")</f>
        <v>Asia</v>
      </c>
      <c r="E2687" s="2">
        <v>2018</v>
      </c>
      <c r="F2687" s="3" t="s">
        <v>63</v>
      </c>
      <c r="G2687" s="2">
        <f xml:space="preserve"> 2025 -DatosLimpios[[#This Row],[Year]]</f>
        <v>7</v>
      </c>
      <c r="H2687" s="1" t="str">
        <f>IF(TRIM(DatosLimpios[[#This Row],[Attack Type]])="","Unknown",PROPER(TRIM(LOWER(DatosLimpios[[#This Row],[Attack Type]]))))</f>
        <v>Malware</v>
      </c>
      <c r="I2687" s="3" t="s">
        <v>27</v>
      </c>
      <c r="J268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87" s="11">
        <v>8979</v>
      </c>
      <c r="L2687" s="11">
        <f>IF(DatosLimpios[[#This Row],[Financial Loss (in Million $) ]]="",0,ABS(DatosLimpios[[#This Row],[Financial Loss (in Million $) ]]))*1000</f>
        <v>8979000</v>
      </c>
      <c r="M2687" s="11" t="str">
        <f>IF(DatosLimpios[[#This Row],[Perdida economica UNK]]&gt;4000000,"Alta", IF(DatosLimpios[[#This Row],[Perdida economica UNK]]&gt;100000,"Media", "Baja"))</f>
        <v>Alta</v>
      </c>
      <c r="N2687" s="18" t="s">
        <v>2734</v>
      </c>
      <c r="O2687" s="3" t="s">
        <v>33</v>
      </c>
      <c r="P2687" s="2">
        <f>IF(DatosLimpios[[#This Row],[Number of Affected Users]]="six hundred",600,VALUE(DatosLimpios[[#This Row],[Number of Affected Users]]))</f>
        <v>900723</v>
      </c>
      <c r="Q2687" s="2">
        <f>IF(DatosLimpios[[#This Row],[Number of Affected Users]]="six hundred",600,VALUE(DatosLimpios[[#This Row],[Number of Affected Users]]))</f>
        <v>900723</v>
      </c>
      <c r="R2687" s="11">
        <f>DatosLimpios[[#This Row],[Perdida economica UNK]] /DatosLimpios[[#This Row],[Nº de Usuarios Afectados]]</f>
        <v>9.9686585109961658</v>
      </c>
      <c r="S2687" s="11" t="str">
        <f>IF(DatosLimpios[[#This Row],[Perdida $ por Usuario]]&gt;100, "Grave",IF(DatosLimpios[[#This Row],[Perdida $ por Usuario]]&gt;40, "Moderada","Leve"))</f>
        <v>Leve</v>
      </c>
      <c r="T2687" s="1" t="str">
        <f t="shared" si="42"/>
        <v>Insider</v>
      </c>
      <c r="U2687" s="3" t="s">
        <v>52</v>
      </c>
      <c r="V2687" s="3" t="s">
        <v>49</v>
      </c>
      <c r="W2687" s="2">
        <v>32</v>
      </c>
      <c r="X2687" s="2" t="str">
        <f>IF(DatosLimpios[[#This Row],[Incident Resolution Time (in Hours)]]&gt;50,"Tardia",IF(DatosLimpios[[#This Row],[Incident Resolution Time (in Hours)]]&gt;20,"Media","Rapida" ))</f>
        <v>Media</v>
      </c>
    </row>
    <row r="2688" spans="1:24" x14ac:dyDescent="0.25">
      <c r="A2688" s="2">
        <v>2704</v>
      </c>
      <c r="B2688" s="3" t="s">
        <v>41</v>
      </c>
      <c r="C26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688" s="1" t="str">
        <f>IFERROR(VLOOKUP(DatosLimpios[[#This Row],[Paises]], TablaRegiones[],2,FALSE), "Otra")</f>
        <v>Europa</v>
      </c>
      <c r="E2688" s="2">
        <v>2024</v>
      </c>
      <c r="F2688" s="3" t="s">
        <v>50</v>
      </c>
      <c r="G2688" s="2">
        <f xml:space="preserve"> 2025 -DatosLimpios[[#This Row],[Year]]</f>
        <v>1</v>
      </c>
      <c r="H2688" s="1" t="str">
        <f>IF(TRIM(DatosLimpios[[#This Row],[Attack Type]])="","Unknown",PROPER(TRIM(LOWER(DatosLimpios[[#This Row],[Attack Type]]))))</f>
        <v>Phishing</v>
      </c>
      <c r="I2688" s="3" t="s">
        <v>23</v>
      </c>
      <c r="J268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88" s="11">
        <v>4975</v>
      </c>
      <c r="L2688" s="11">
        <f>IF(DatosLimpios[[#This Row],[Financial Loss (in Million $) ]]="",0,ABS(DatosLimpios[[#This Row],[Financial Loss (in Million $) ]]))*1000</f>
        <v>4975000</v>
      </c>
      <c r="M2688" s="11" t="str">
        <f>IF(DatosLimpios[[#This Row],[Perdida economica UNK]]&gt;4000000,"Alta", IF(DatosLimpios[[#This Row],[Perdida economica UNK]]&gt;100000,"Media", "Baja"))</f>
        <v>Alta</v>
      </c>
      <c r="N2688" s="18" t="s">
        <v>2735</v>
      </c>
      <c r="O2688" s="3" t="s">
        <v>29</v>
      </c>
      <c r="P2688" s="2">
        <f>IF(DatosLimpios[[#This Row],[Number of Affected Users]]="six hundred",600,VALUE(DatosLimpios[[#This Row],[Number of Affected Users]]))</f>
        <v>943151</v>
      </c>
      <c r="Q2688" s="2">
        <f>IF(DatosLimpios[[#This Row],[Number of Affected Users]]="six hundred",600,VALUE(DatosLimpios[[#This Row],[Number of Affected Users]]))</f>
        <v>943151</v>
      </c>
      <c r="R2688" s="11">
        <f>DatosLimpios[[#This Row],[Perdida economica UNK]] /DatosLimpios[[#This Row],[Nº de Usuarios Afectados]]</f>
        <v>5.2748711500067325</v>
      </c>
      <c r="S2688" s="11" t="str">
        <f>IF(DatosLimpios[[#This Row],[Perdida $ por Usuario]]&gt;100, "Grave",IF(DatosLimpios[[#This Row],[Perdida $ por Usuario]]&gt;40, "Moderada","Leve"))</f>
        <v>Leve</v>
      </c>
      <c r="T2688" s="1" t="str">
        <f t="shared" si="42"/>
        <v>Nation-state</v>
      </c>
      <c r="U2688" s="3" t="s">
        <v>52</v>
      </c>
      <c r="V2688" s="3" t="s">
        <v>16</v>
      </c>
      <c r="W2688" s="2">
        <v>66</v>
      </c>
      <c r="X2688" s="2" t="str">
        <f>IF(DatosLimpios[[#This Row],[Incident Resolution Time (in Hours)]]&gt;50,"Tardia",IF(DatosLimpios[[#This Row],[Incident Resolution Time (in Hours)]]&gt;20,"Media","Rapida" ))</f>
        <v>Tardia</v>
      </c>
    </row>
    <row r="2689" spans="1:24" x14ac:dyDescent="0.25">
      <c r="A2689" s="2">
        <v>2705</v>
      </c>
      <c r="B2689" s="3" t="s">
        <v>87</v>
      </c>
      <c r="C26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89" s="1" t="str">
        <f>IFERROR(VLOOKUP(DatosLimpios[[#This Row],[Paises]], TablaRegiones[],2,FALSE), "Otra")</f>
        <v>América</v>
      </c>
      <c r="E2689" s="2">
        <v>2019</v>
      </c>
      <c r="F2689" s="3" t="s">
        <v>63</v>
      </c>
      <c r="G2689" s="2">
        <f xml:space="preserve"> 2025 -DatosLimpios[[#This Row],[Year]]</f>
        <v>6</v>
      </c>
      <c r="H2689" s="1" t="str">
        <f>IF(TRIM(DatosLimpios[[#This Row],[Attack Type]])="","Unknown",PROPER(TRIM(LOWER(DatosLimpios[[#This Row],[Attack Type]]))))</f>
        <v>Malware</v>
      </c>
      <c r="I2689" s="3" t="s">
        <v>12</v>
      </c>
      <c r="J268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689" s="11">
        <v>105</v>
      </c>
      <c r="L2689" s="11">
        <f>IF(DatosLimpios[[#This Row],[Financial Loss (in Million $) ]]="",0,ABS(DatosLimpios[[#This Row],[Financial Loss (in Million $) ]]))*1000</f>
        <v>105000</v>
      </c>
      <c r="M2689" s="11" t="str">
        <f>IF(DatosLimpios[[#This Row],[Perdida economica UNK]]&gt;4000000,"Alta", IF(DatosLimpios[[#This Row],[Perdida economica UNK]]&gt;100000,"Media", "Baja"))</f>
        <v>Media</v>
      </c>
      <c r="N2689" s="18" t="s">
        <v>2736</v>
      </c>
      <c r="O2689" s="3" t="s">
        <v>29</v>
      </c>
      <c r="P2689" s="2">
        <f>IF(DatosLimpios[[#This Row],[Number of Affected Users]]="six hundred",600,VALUE(DatosLimpios[[#This Row],[Number of Affected Users]]))</f>
        <v>93580</v>
      </c>
      <c r="Q2689" s="2">
        <f>IF(DatosLimpios[[#This Row],[Number of Affected Users]]="six hundred",600,VALUE(DatosLimpios[[#This Row],[Number of Affected Users]]))</f>
        <v>93580</v>
      </c>
      <c r="R2689" s="11">
        <f>DatosLimpios[[#This Row],[Perdida economica UNK]] /DatosLimpios[[#This Row],[Nº de Usuarios Afectados]]</f>
        <v>1.1220346227826459</v>
      </c>
      <c r="S2689" s="11" t="str">
        <f>IF(DatosLimpios[[#This Row],[Perdida $ por Usuario]]&gt;100, "Grave",IF(DatosLimpios[[#This Row],[Perdida $ por Usuario]]&gt;40, "Moderada","Leve"))</f>
        <v>Leve</v>
      </c>
      <c r="T2689" s="1" t="str">
        <f t="shared" si="42"/>
        <v>Nation-state</v>
      </c>
      <c r="U2689" s="3" t="s">
        <v>15</v>
      </c>
      <c r="V2689" s="3" t="s">
        <v>16</v>
      </c>
      <c r="W2689" s="2">
        <v>21</v>
      </c>
      <c r="X2689" s="2" t="str">
        <f>IF(DatosLimpios[[#This Row],[Incident Resolution Time (in Hours)]]&gt;50,"Tardia",IF(DatosLimpios[[#This Row],[Incident Resolution Time (in Hours)]]&gt;20,"Media","Rapida" ))</f>
        <v>Media</v>
      </c>
    </row>
    <row r="2690" spans="1:24" x14ac:dyDescent="0.25">
      <c r="A2690" s="2">
        <v>2706</v>
      </c>
      <c r="B2690" s="3" t="s">
        <v>10</v>
      </c>
      <c r="C26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690" s="1" t="str">
        <f>IFERROR(VLOOKUP(DatosLimpios[[#This Row],[Paises]], TablaRegiones[],2,FALSE), "Otra")</f>
        <v>Asia</v>
      </c>
      <c r="E2690" s="2">
        <v>2019</v>
      </c>
      <c r="F2690" s="3" t="s">
        <v>63</v>
      </c>
      <c r="G2690" s="2">
        <f xml:space="preserve"> 2025 -DatosLimpios[[#This Row],[Year]]</f>
        <v>6</v>
      </c>
      <c r="H2690" s="1" t="str">
        <f>IF(TRIM(DatosLimpios[[#This Row],[Attack Type]])="","Unknown",PROPER(TRIM(LOWER(DatosLimpios[[#This Row],[Attack Type]]))))</f>
        <v>Malware</v>
      </c>
      <c r="I2690" s="3" t="s">
        <v>18</v>
      </c>
      <c r="J269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690" s="11">
        <v>2666</v>
      </c>
      <c r="L2690" s="11">
        <f>IF(DatosLimpios[[#This Row],[Financial Loss (in Million $) ]]="",0,ABS(DatosLimpios[[#This Row],[Financial Loss (in Million $) ]]))*1000</f>
        <v>2666000</v>
      </c>
      <c r="M2690" s="11" t="str">
        <f>IF(DatosLimpios[[#This Row],[Perdida economica UNK]]&gt;4000000,"Alta", IF(DatosLimpios[[#This Row],[Perdida economica UNK]]&gt;100000,"Media", "Baja"))</f>
        <v>Media</v>
      </c>
      <c r="N2690" s="18" t="s">
        <v>2737</v>
      </c>
      <c r="O2690" s="3" t="s">
        <v>33</v>
      </c>
      <c r="P2690" s="2">
        <f>IF(DatosLimpios[[#This Row],[Number of Affected Users]]="six hundred",600,VALUE(DatosLimpios[[#This Row],[Number of Affected Users]]))</f>
        <v>303469</v>
      </c>
      <c r="Q2690" s="2">
        <f>IF(DatosLimpios[[#This Row],[Number of Affected Users]]="six hundred",600,VALUE(DatosLimpios[[#This Row],[Number of Affected Users]]))</f>
        <v>303469</v>
      </c>
      <c r="R2690" s="11">
        <f>DatosLimpios[[#This Row],[Perdida economica UNK]] /DatosLimpios[[#This Row],[Nº de Usuarios Afectados]]</f>
        <v>8.7850818370245403</v>
      </c>
      <c r="S2690" s="11" t="str">
        <f>IF(DatosLimpios[[#This Row],[Perdida $ por Usuario]]&gt;100, "Grave",IF(DatosLimpios[[#This Row],[Perdida $ por Usuario]]&gt;40, "Moderada","Leve"))</f>
        <v>Leve</v>
      </c>
      <c r="T2690" s="1" t="str">
        <f t="shared" si="42"/>
        <v>Insider</v>
      </c>
      <c r="U2690" s="3" t="s">
        <v>34</v>
      </c>
      <c r="V2690" s="3" t="s">
        <v>16</v>
      </c>
      <c r="W2690" s="2">
        <v>60</v>
      </c>
      <c r="X2690" s="2" t="str">
        <f>IF(DatosLimpios[[#This Row],[Incident Resolution Time (in Hours)]]&gt;50,"Tardia",IF(DatosLimpios[[#This Row],[Incident Resolution Time (in Hours)]]&gt;20,"Media","Rapida" ))</f>
        <v>Tardia</v>
      </c>
    </row>
    <row r="2691" spans="1:24" x14ac:dyDescent="0.25">
      <c r="A2691" s="2">
        <v>2707</v>
      </c>
      <c r="B2691" s="3" t="s">
        <v>87</v>
      </c>
      <c r="C26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691" s="1" t="str">
        <f>IFERROR(VLOOKUP(DatosLimpios[[#This Row],[Paises]], TablaRegiones[],2,FALSE), "Otra")</f>
        <v>América</v>
      </c>
      <c r="E2691" s="2">
        <v>2024</v>
      </c>
      <c r="F2691" s="3" t="s">
        <v>63</v>
      </c>
      <c r="G2691" s="2">
        <f xml:space="preserve"> 2025 -DatosLimpios[[#This Row],[Year]]</f>
        <v>1</v>
      </c>
      <c r="H2691" s="1" t="str">
        <f>IF(TRIM(DatosLimpios[[#This Row],[Attack Type]])="","Unknown",PROPER(TRIM(LOWER(DatosLimpios[[#This Row],[Attack Type]]))))</f>
        <v>Malware</v>
      </c>
      <c r="I2691" s="3" t="s">
        <v>27</v>
      </c>
      <c r="J269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91" s="11">
        <v>71</v>
      </c>
      <c r="L2691" s="11">
        <f>IF(DatosLimpios[[#This Row],[Financial Loss (in Million $) ]]="",0,ABS(DatosLimpios[[#This Row],[Financial Loss (in Million $) ]]))*1000</f>
        <v>71000</v>
      </c>
      <c r="M2691" s="11" t="str">
        <f>IF(DatosLimpios[[#This Row],[Perdida economica UNK]]&gt;4000000,"Alta", IF(DatosLimpios[[#This Row],[Perdida economica UNK]]&gt;100000,"Media", "Baja"))</f>
        <v>Baja</v>
      </c>
      <c r="N2691" s="18" t="s">
        <v>2738</v>
      </c>
      <c r="O2691" s="3" t="s">
        <v>36</v>
      </c>
      <c r="P2691" s="2">
        <f>IF(DatosLimpios[[#This Row],[Number of Affected Users]]="six hundred",600,VALUE(DatosLimpios[[#This Row],[Number of Affected Users]]))</f>
        <v>28436</v>
      </c>
      <c r="Q2691" s="2">
        <f>IF(DatosLimpios[[#This Row],[Number of Affected Users]]="six hundred",600,VALUE(DatosLimpios[[#This Row],[Number of Affected Users]]))</f>
        <v>28436</v>
      </c>
      <c r="R2691" s="11">
        <f>DatosLimpios[[#This Row],[Perdida economica UNK]] /DatosLimpios[[#This Row],[Nº de Usuarios Afectados]]</f>
        <v>2.4968349978899984</v>
      </c>
      <c r="S2691" s="11" t="str">
        <f>IF(DatosLimpios[[#This Row],[Perdida $ por Usuario]]&gt;100, "Grave",IF(DatosLimpios[[#This Row],[Perdida $ por Usuario]]&gt;40, "Moderada","Leve"))</f>
        <v>Leve</v>
      </c>
      <c r="T2691" s="1" t="str">
        <f t="shared" si="42"/>
        <v>Unknown</v>
      </c>
      <c r="U2691" s="3" t="s">
        <v>15</v>
      </c>
      <c r="V2691" s="3" t="s">
        <v>57</v>
      </c>
      <c r="W2691" s="2">
        <v>66</v>
      </c>
      <c r="X2691" s="2" t="str">
        <f>IF(DatosLimpios[[#This Row],[Incident Resolution Time (in Hours)]]&gt;50,"Tardia",IF(DatosLimpios[[#This Row],[Incident Resolution Time (in Hours)]]&gt;20,"Media","Rapida" ))</f>
        <v>Tardia</v>
      </c>
    </row>
    <row r="2692" spans="1:24" x14ac:dyDescent="0.25">
      <c r="A2692" s="2">
        <v>2708</v>
      </c>
      <c r="B2692" s="3" t="s">
        <v>41</v>
      </c>
      <c r="C26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692" s="1" t="str">
        <f>IFERROR(VLOOKUP(DatosLimpios[[#This Row],[Paises]], TablaRegiones[],2,FALSE), "Otra")</f>
        <v>Europa</v>
      </c>
      <c r="E2692" s="2">
        <v>2015</v>
      </c>
      <c r="F2692" s="3" t="s">
        <v>50</v>
      </c>
      <c r="G2692" s="2">
        <f xml:space="preserve"> 2025 -DatosLimpios[[#This Row],[Year]]</f>
        <v>10</v>
      </c>
      <c r="H2692" s="1" t="str">
        <f>IF(TRIM(DatosLimpios[[#This Row],[Attack Type]])="","Unknown",PROPER(TRIM(LOWER(DatosLimpios[[#This Row],[Attack Type]]))))</f>
        <v>Phishing</v>
      </c>
      <c r="I2692" s="3" t="s">
        <v>47</v>
      </c>
      <c r="J269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92" s="11">
        <v>4192</v>
      </c>
      <c r="L2692" s="11">
        <f>IF(DatosLimpios[[#This Row],[Financial Loss (in Million $) ]]="",0,ABS(DatosLimpios[[#This Row],[Financial Loss (in Million $) ]]))*1000</f>
        <v>4192000</v>
      </c>
      <c r="M2692" s="11" t="str">
        <f>IF(DatosLimpios[[#This Row],[Perdida economica UNK]]&gt;4000000,"Alta", IF(DatosLimpios[[#This Row],[Perdida economica UNK]]&gt;100000,"Media", "Baja"))</f>
        <v>Alta</v>
      </c>
      <c r="N2692" s="18" t="s">
        <v>2739</v>
      </c>
      <c r="O2692" s="3" t="s">
        <v>36</v>
      </c>
      <c r="P2692" s="2">
        <f>IF(DatosLimpios[[#This Row],[Number of Affected Users]]="six hundred",600,VALUE(DatosLimpios[[#This Row],[Number of Affected Users]]))</f>
        <v>383484</v>
      </c>
      <c r="Q2692" s="2">
        <f>IF(DatosLimpios[[#This Row],[Number of Affected Users]]="six hundred",600,VALUE(DatosLimpios[[#This Row],[Number of Affected Users]]))</f>
        <v>383484</v>
      </c>
      <c r="R2692" s="11">
        <f>DatosLimpios[[#This Row],[Perdida economica UNK]] /DatosLimpios[[#This Row],[Nº de Usuarios Afectados]]</f>
        <v>10.931355675856098</v>
      </c>
      <c r="S2692" s="11" t="str">
        <f>IF(DatosLimpios[[#This Row],[Perdida $ por Usuario]]&gt;100, "Grave",IF(DatosLimpios[[#This Row],[Perdida $ por Usuario]]&gt;40, "Moderada","Leve"))</f>
        <v>Leve</v>
      </c>
      <c r="T2692" s="1" t="str">
        <f t="shared" si="42"/>
        <v>Unknown</v>
      </c>
      <c r="U2692" s="3" t="s">
        <v>15</v>
      </c>
      <c r="V2692" s="3" t="s">
        <v>16</v>
      </c>
      <c r="W2692" s="2">
        <v>52</v>
      </c>
      <c r="X2692" s="2" t="str">
        <f>IF(DatosLimpios[[#This Row],[Incident Resolution Time (in Hours)]]&gt;50,"Tardia",IF(DatosLimpios[[#This Row],[Incident Resolution Time (in Hours)]]&gt;20,"Media","Rapida" ))</f>
        <v>Tardia</v>
      </c>
    </row>
    <row r="2693" spans="1:24" x14ac:dyDescent="0.25">
      <c r="A2693" s="2">
        <v>2709</v>
      </c>
      <c r="B2693" s="3" t="s">
        <v>32</v>
      </c>
      <c r="C26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693" s="1" t="str">
        <f>IFERROR(VLOOKUP(DatosLimpios[[#This Row],[Paises]], TablaRegiones[],2,FALSE), "Otra")</f>
        <v>Europa</v>
      </c>
      <c r="E2693" s="2">
        <v>2017</v>
      </c>
      <c r="F2693" s="3" t="s">
        <v>39</v>
      </c>
      <c r="G2693" s="2">
        <f xml:space="preserve"> 2025 -DatosLimpios[[#This Row],[Year]]</f>
        <v>8</v>
      </c>
      <c r="H2693" s="1" t="str">
        <f>IF(TRIM(DatosLimpios[[#This Row],[Attack Type]])="","Unknown",PROPER(TRIM(LOWER(DatosLimpios[[#This Row],[Attack Type]]))))</f>
        <v>Ddos</v>
      </c>
      <c r="I2693" s="3" t="s">
        <v>27</v>
      </c>
      <c r="J269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693" s="11">
        <v>4005</v>
      </c>
      <c r="L2693" s="11">
        <f>IF(DatosLimpios[[#This Row],[Financial Loss (in Million $) ]]="",0,ABS(DatosLimpios[[#This Row],[Financial Loss (in Million $) ]]))*1000</f>
        <v>4005000</v>
      </c>
      <c r="M2693" s="11" t="str">
        <f>IF(DatosLimpios[[#This Row],[Perdida economica UNK]]&gt;4000000,"Alta", IF(DatosLimpios[[#This Row],[Perdida economica UNK]]&gt;100000,"Media", "Baja"))</f>
        <v>Alta</v>
      </c>
      <c r="N2693" s="18" t="s">
        <v>2740</v>
      </c>
      <c r="O2693" s="3" t="s">
        <v>33</v>
      </c>
      <c r="P2693" s="2">
        <f>IF(DatosLimpios[[#This Row],[Number of Affected Users]]="six hundred",600,VALUE(DatosLimpios[[#This Row],[Number of Affected Users]]))</f>
        <v>27446</v>
      </c>
      <c r="Q2693" s="2">
        <f>IF(DatosLimpios[[#This Row],[Number of Affected Users]]="six hundred",600,VALUE(DatosLimpios[[#This Row],[Number of Affected Users]]))</f>
        <v>27446</v>
      </c>
      <c r="R2693" s="11">
        <f>DatosLimpios[[#This Row],[Perdida economica UNK]] /DatosLimpios[[#This Row],[Nº de Usuarios Afectados]]</f>
        <v>145.92290315528675</v>
      </c>
      <c r="S2693" s="11" t="str">
        <f>IF(DatosLimpios[[#This Row],[Perdida $ por Usuario]]&gt;100, "Grave",IF(DatosLimpios[[#This Row],[Perdida $ por Usuario]]&gt;40, "Moderada","Leve"))</f>
        <v>Grave</v>
      </c>
      <c r="T2693" s="1" t="str">
        <f t="shared" si="42"/>
        <v>Insider</v>
      </c>
      <c r="U2693" s="3" t="s">
        <v>34</v>
      </c>
      <c r="V2693" s="3" t="s">
        <v>31</v>
      </c>
      <c r="W2693" s="2">
        <v>13</v>
      </c>
      <c r="X2693" s="2" t="str">
        <f>IF(DatosLimpios[[#This Row],[Incident Resolution Time (in Hours)]]&gt;50,"Tardia",IF(DatosLimpios[[#This Row],[Incident Resolution Time (in Hours)]]&gt;20,"Media","Rapida" ))</f>
        <v>Rapida</v>
      </c>
    </row>
    <row r="2694" spans="1:24" x14ac:dyDescent="0.25">
      <c r="A2694" s="2">
        <v>2710</v>
      </c>
      <c r="B2694" s="3" t="s">
        <v>71</v>
      </c>
      <c r="C26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694" s="1" t="str">
        <f>IFERROR(VLOOKUP(DatosLimpios[[#This Row],[Paises]], TablaRegiones[],2,FALSE), "Otra")</f>
        <v>Asia</v>
      </c>
      <c r="E2694" s="2">
        <v>2020</v>
      </c>
      <c r="F2694" s="3" t="s">
        <v>50</v>
      </c>
      <c r="G2694" s="2">
        <f xml:space="preserve"> 2025 -DatosLimpios[[#This Row],[Year]]</f>
        <v>5</v>
      </c>
      <c r="H2694" s="1" t="str">
        <f>IF(TRIM(DatosLimpios[[#This Row],[Attack Type]])="","Unknown",PROPER(TRIM(LOWER(DatosLimpios[[#This Row],[Attack Type]]))))</f>
        <v>Phishing</v>
      </c>
      <c r="I2694" s="3" t="s">
        <v>47</v>
      </c>
      <c r="J269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694" s="11">
        <v>7313</v>
      </c>
      <c r="L2694" s="11">
        <f>IF(DatosLimpios[[#This Row],[Financial Loss (in Million $) ]]="",0,ABS(DatosLimpios[[#This Row],[Financial Loss (in Million $) ]]))*1000</f>
        <v>7313000</v>
      </c>
      <c r="M2694" s="11" t="str">
        <f>IF(DatosLimpios[[#This Row],[Perdida economica UNK]]&gt;4000000,"Alta", IF(DatosLimpios[[#This Row],[Perdida economica UNK]]&gt;100000,"Media", "Baja"))</f>
        <v>Alta</v>
      </c>
      <c r="N2694" s="18" t="s">
        <v>2741</v>
      </c>
      <c r="O2694" s="3" t="s">
        <v>29</v>
      </c>
      <c r="P2694" s="2">
        <f>IF(DatosLimpios[[#This Row],[Number of Affected Users]]="six hundred",600,VALUE(DatosLimpios[[#This Row],[Number of Affected Users]]))</f>
        <v>39276</v>
      </c>
      <c r="Q2694" s="2">
        <f>IF(DatosLimpios[[#This Row],[Number of Affected Users]]="six hundred",600,VALUE(DatosLimpios[[#This Row],[Number of Affected Users]]))</f>
        <v>39276</v>
      </c>
      <c r="R2694" s="11">
        <f>DatosLimpios[[#This Row],[Perdida economica UNK]] /DatosLimpios[[#This Row],[Nº de Usuarios Afectados]]</f>
        <v>186.19513188715754</v>
      </c>
      <c r="S2694" s="11" t="str">
        <f>IF(DatosLimpios[[#This Row],[Perdida $ por Usuario]]&gt;100, "Grave",IF(DatosLimpios[[#This Row],[Perdida $ por Usuario]]&gt;40, "Moderada","Leve"))</f>
        <v>Grave</v>
      </c>
      <c r="T2694" s="1" t="str">
        <f t="shared" si="42"/>
        <v>Nation-state</v>
      </c>
      <c r="U2694" s="3" t="s">
        <v>15</v>
      </c>
      <c r="V2694" s="3" t="s">
        <v>49</v>
      </c>
      <c r="W2694" s="2">
        <v>29</v>
      </c>
      <c r="X2694" s="2" t="str">
        <f>IF(DatosLimpios[[#This Row],[Incident Resolution Time (in Hours)]]&gt;50,"Tardia",IF(DatosLimpios[[#This Row],[Incident Resolution Time (in Hours)]]&gt;20,"Media","Rapida" ))</f>
        <v>Media</v>
      </c>
    </row>
    <row r="2695" spans="1:24" x14ac:dyDescent="0.25">
      <c r="A2695" s="2">
        <v>2711</v>
      </c>
      <c r="B2695" s="3" t="s">
        <v>66</v>
      </c>
      <c r="C26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695" s="1" t="str">
        <f>IFERROR(VLOOKUP(DatosLimpios[[#This Row],[Paises]], TablaRegiones[],2,FALSE), "Otra")</f>
        <v>América</v>
      </c>
      <c r="E2695" s="2">
        <v>2024</v>
      </c>
      <c r="F2695" s="3" t="s">
        <v>42</v>
      </c>
      <c r="G2695" s="2">
        <f xml:space="preserve"> 2025 -DatosLimpios[[#This Row],[Year]]</f>
        <v>1</v>
      </c>
      <c r="H2695" s="1" t="str">
        <f>IF(TRIM(DatosLimpios[[#This Row],[Attack Type]])="","Unknown",PROPER(TRIM(LOWER(DatosLimpios[[#This Row],[Attack Type]]))))</f>
        <v>Sql Injection</v>
      </c>
      <c r="I2695" s="3" t="s">
        <v>23</v>
      </c>
      <c r="J269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95" s="11">
        <v>3394</v>
      </c>
      <c r="L2695" s="11">
        <f>IF(DatosLimpios[[#This Row],[Financial Loss (in Million $) ]]="",0,ABS(DatosLimpios[[#This Row],[Financial Loss (in Million $) ]]))*1000</f>
        <v>3394000</v>
      </c>
      <c r="M2695" s="11" t="str">
        <f>IF(DatosLimpios[[#This Row],[Perdida economica UNK]]&gt;4000000,"Alta", IF(DatosLimpios[[#This Row],[Perdida economica UNK]]&gt;100000,"Media", "Baja"))</f>
        <v>Media</v>
      </c>
      <c r="N2695" s="18" t="s">
        <v>2742</v>
      </c>
      <c r="O2695" s="3" t="s">
        <v>29</v>
      </c>
      <c r="P2695" s="2">
        <f>IF(DatosLimpios[[#This Row],[Number of Affected Users]]="six hundred",600,VALUE(DatosLimpios[[#This Row],[Number of Affected Users]]))</f>
        <v>88304</v>
      </c>
      <c r="Q2695" s="2">
        <f>IF(DatosLimpios[[#This Row],[Number of Affected Users]]="six hundred",600,VALUE(DatosLimpios[[#This Row],[Number of Affected Users]]))</f>
        <v>88304</v>
      </c>
      <c r="R2695" s="11">
        <f>DatosLimpios[[#This Row],[Perdida economica UNK]] /DatosLimpios[[#This Row],[Nº de Usuarios Afectados]]</f>
        <v>38.435404964667512</v>
      </c>
      <c r="S2695" s="11" t="str">
        <f>IF(DatosLimpios[[#This Row],[Perdida $ por Usuario]]&gt;100, "Grave",IF(DatosLimpios[[#This Row],[Perdida $ por Usuario]]&gt;40, "Moderada","Leve"))</f>
        <v>Leve</v>
      </c>
      <c r="T2695" s="1" t="str">
        <f t="shared" si="42"/>
        <v>Nation-state</v>
      </c>
      <c r="U2695" s="3" t="s">
        <v>52</v>
      </c>
      <c r="V2695" s="3" t="s">
        <v>57</v>
      </c>
      <c r="W2695" s="2">
        <v>41</v>
      </c>
      <c r="X2695" s="2" t="str">
        <f>IF(DatosLimpios[[#This Row],[Incident Resolution Time (in Hours)]]&gt;50,"Tardia",IF(DatosLimpios[[#This Row],[Incident Resolution Time (in Hours)]]&gt;20,"Media","Rapida" ))</f>
        <v>Media</v>
      </c>
    </row>
    <row r="2696" spans="1:24" x14ac:dyDescent="0.25">
      <c r="A2696" s="2">
        <v>2712</v>
      </c>
      <c r="B2696" s="3" t="s">
        <v>66</v>
      </c>
      <c r="C26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696" s="1" t="str">
        <f>IFERROR(VLOOKUP(DatosLimpios[[#This Row],[Paises]], TablaRegiones[],2,FALSE), "Otra")</f>
        <v>América</v>
      </c>
      <c r="E2696" s="2">
        <v>2019</v>
      </c>
      <c r="F2696" s="3" t="s">
        <v>63</v>
      </c>
      <c r="G2696" s="2">
        <f xml:space="preserve"> 2025 -DatosLimpios[[#This Row],[Year]]</f>
        <v>6</v>
      </c>
      <c r="H2696" s="1" t="str">
        <f>IF(TRIM(DatosLimpios[[#This Row],[Attack Type]])="","Unknown",PROPER(TRIM(LOWER(DatosLimpios[[#This Row],[Attack Type]]))))</f>
        <v>Malware</v>
      </c>
      <c r="I2696" s="3" t="s">
        <v>69</v>
      </c>
      <c r="J269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696" s="11">
        <v>495</v>
      </c>
      <c r="L2696" s="11">
        <f>IF(DatosLimpios[[#This Row],[Financial Loss (in Million $) ]]="",0,ABS(DatosLimpios[[#This Row],[Financial Loss (in Million $) ]]))*1000</f>
        <v>495000</v>
      </c>
      <c r="M2696" s="11" t="str">
        <f>IF(DatosLimpios[[#This Row],[Perdida economica UNK]]&gt;4000000,"Alta", IF(DatosLimpios[[#This Row],[Perdida economica UNK]]&gt;100000,"Media", "Baja"))</f>
        <v>Media</v>
      </c>
      <c r="N2696" s="18" t="s">
        <v>2743</v>
      </c>
      <c r="O2696" s="3" t="s">
        <v>29</v>
      </c>
      <c r="P2696" s="2">
        <f>IF(DatosLimpios[[#This Row],[Number of Affected Users]]="six hundred",600,VALUE(DatosLimpios[[#This Row],[Number of Affected Users]]))</f>
        <v>281096</v>
      </c>
      <c r="Q2696" s="2">
        <f>IF(DatosLimpios[[#This Row],[Number of Affected Users]]="six hundred",600,VALUE(DatosLimpios[[#This Row],[Number of Affected Users]]))</f>
        <v>281096</v>
      </c>
      <c r="R2696" s="11">
        <f>DatosLimpios[[#This Row],[Perdida economica UNK]] /DatosLimpios[[#This Row],[Nº de Usuarios Afectados]]</f>
        <v>1.7609642257449412</v>
      </c>
      <c r="S2696" s="11" t="str">
        <f>IF(DatosLimpios[[#This Row],[Perdida $ por Usuario]]&gt;100, "Grave",IF(DatosLimpios[[#This Row],[Perdida $ por Usuario]]&gt;40, "Moderada","Leve"))</f>
        <v>Leve</v>
      </c>
      <c r="T2696" s="1" t="str">
        <f t="shared" si="42"/>
        <v>Nation-state</v>
      </c>
      <c r="U2696" s="3" t="s">
        <v>52</v>
      </c>
      <c r="V2696" s="3" t="s">
        <v>31</v>
      </c>
      <c r="W2696" s="2">
        <v>2</v>
      </c>
      <c r="X2696" s="2" t="str">
        <f>IF(DatosLimpios[[#This Row],[Incident Resolution Time (in Hours)]]&gt;50,"Tardia",IF(DatosLimpios[[#This Row],[Incident Resolution Time (in Hours)]]&gt;20,"Media","Rapida" ))</f>
        <v>Rapida</v>
      </c>
    </row>
    <row r="2697" spans="1:24" x14ac:dyDescent="0.25">
      <c r="A2697" s="2">
        <v>2713</v>
      </c>
      <c r="B2697" s="3" t="s">
        <v>58</v>
      </c>
      <c r="C26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697" s="1" t="str">
        <f>IFERROR(VLOOKUP(DatosLimpios[[#This Row],[Paises]], TablaRegiones[],2,FALSE), "Otra")</f>
        <v>Oceanía</v>
      </c>
      <c r="E2697" s="2">
        <v>2018</v>
      </c>
      <c r="F2697" s="3" t="s">
        <v>42</v>
      </c>
      <c r="G2697" s="2">
        <f xml:space="preserve"> 2025 -DatosLimpios[[#This Row],[Year]]</f>
        <v>7</v>
      </c>
      <c r="H2697" s="1" t="str">
        <f>IF(TRIM(DatosLimpios[[#This Row],[Attack Type]])="","Unknown",PROPER(TRIM(LOWER(DatosLimpios[[#This Row],[Attack Type]]))))</f>
        <v>Sql Injection</v>
      </c>
      <c r="I2697" s="3" t="s">
        <v>46</v>
      </c>
      <c r="J269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97" s="11">
        <v>5023</v>
      </c>
      <c r="L2697" s="11">
        <f>IF(DatosLimpios[[#This Row],[Financial Loss (in Million $) ]]="",0,ABS(DatosLimpios[[#This Row],[Financial Loss (in Million $) ]]))*1000</f>
        <v>5023000</v>
      </c>
      <c r="M2697" s="11" t="str">
        <f>IF(DatosLimpios[[#This Row],[Perdida economica UNK]]&gt;4000000,"Alta", IF(DatosLimpios[[#This Row],[Perdida economica UNK]]&gt;100000,"Media", "Baja"))</f>
        <v>Alta</v>
      </c>
      <c r="N2697" s="18" t="s">
        <v>2744</v>
      </c>
      <c r="O2697" s="3" t="s">
        <v>29</v>
      </c>
      <c r="P2697" s="2">
        <f>IF(DatosLimpios[[#This Row],[Number of Affected Users]]="six hundred",600,VALUE(DatosLimpios[[#This Row],[Number of Affected Users]]))</f>
        <v>793612</v>
      </c>
      <c r="Q2697" s="2">
        <f>IF(DatosLimpios[[#This Row],[Number of Affected Users]]="six hundred",600,VALUE(DatosLimpios[[#This Row],[Number of Affected Users]]))</f>
        <v>793612</v>
      </c>
      <c r="R2697" s="11">
        <f>DatosLimpios[[#This Row],[Perdida economica UNK]] /DatosLimpios[[#This Row],[Nº de Usuarios Afectados]]</f>
        <v>6.3292893756646826</v>
      </c>
      <c r="S2697" s="11" t="str">
        <f>IF(DatosLimpios[[#This Row],[Perdida $ por Usuario]]&gt;100, "Grave",IF(DatosLimpios[[#This Row],[Perdida $ por Usuario]]&gt;40, "Moderada","Leve"))</f>
        <v>Leve</v>
      </c>
      <c r="T2697" s="1" t="str">
        <f t="shared" si="42"/>
        <v>Nation-state</v>
      </c>
      <c r="U2697" s="3" t="s">
        <v>52</v>
      </c>
      <c r="V2697" s="3" t="s">
        <v>49</v>
      </c>
      <c r="W2697" s="2">
        <v>12</v>
      </c>
      <c r="X2697" s="2" t="str">
        <f>IF(DatosLimpios[[#This Row],[Incident Resolution Time (in Hours)]]&gt;50,"Tardia",IF(DatosLimpios[[#This Row],[Incident Resolution Time (in Hours)]]&gt;20,"Media","Rapida" ))</f>
        <v>Rapida</v>
      </c>
    </row>
    <row r="2698" spans="1:24" x14ac:dyDescent="0.25">
      <c r="A2698" s="2">
        <v>2714</v>
      </c>
      <c r="B2698" s="3" t="s">
        <v>26</v>
      </c>
      <c r="C26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698" s="1" t="str">
        <f>IFERROR(VLOOKUP(DatosLimpios[[#This Row],[Paises]], TablaRegiones[],2,FALSE), "Otra")</f>
        <v>Europa</v>
      </c>
      <c r="E2698" s="2">
        <v>2016</v>
      </c>
      <c r="F2698" s="3" t="s">
        <v>63</v>
      </c>
      <c r="G2698" s="2">
        <f xml:space="preserve"> 2025 -DatosLimpios[[#This Row],[Year]]</f>
        <v>9</v>
      </c>
      <c r="H2698" s="1" t="str">
        <f>IF(TRIM(DatosLimpios[[#This Row],[Attack Type]])="","Unknown",PROPER(TRIM(LOWER(DatosLimpios[[#This Row],[Attack Type]]))))</f>
        <v>Malware</v>
      </c>
      <c r="I2698" s="3" t="s">
        <v>46</v>
      </c>
      <c r="J269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698" s="11">
        <v>4992</v>
      </c>
      <c r="L2698" s="11">
        <f>IF(DatosLimpios[[#This Row],[Financial Loss (in Million $) ]]="",0,ABS(DatosLimpios[[#This Row],[Financial Loss (in Million $) ]]))*1000</f>
        <v>4992000</v>
      </c>
      <c r="M2698" s="11" t="str">
        <f>IF(DatosLimpios[[#This Row],[Perdida economica UNK]]&gt;4000000,"Alta", IF(DatosLimpios[[#This Row],[Perdida economica UNK]]&gt;100000,"Media", "Baja"))</f>
        <v>Alta</v>
      </c>
      <c r="N2698" s="18" t="s">
        <v>2745</v>
      </c>
      <c r="O2698" s="3" t="s">
        <v>29</v>
      </c>
      <c r="P2698" s="2">
        <f>IF(DatosLimpios[[#This Row],[Number of Affected Users]]="six hundred",600,VALUE(DatosLimpios[[#This Row],[Number of Affected Users]]))</f>
        <v>848188</v>
      </c>
      <c r="Q2698" s="2">
        <f>IF(DatosLimpios[[#This Row],[Number of Affected Users]]="six hundred",600,VALUE(DatosLimpios[[#This Row],[Number of Affected Users]]))</f>
        <v>848188</v>
      </c>
      <c r="R2698" s="11">
        <f>DatosLimpios[[#This Row],[Perdida economica UNK]] /DatosLimpios[[#This Row],[Nº de Usuarios Afectados]]</f>
        <v>5.8854876513225838</v>
      </c>
      <c r="S2698" s="11" t="str">
        <f>IF(DatosLimpios[[#This Row],[Perdida $ por Usuario]]&gt;100, "Grave",IF(DatosLimpios[[#This Row],[Perdida $ por Usuario]]&gt;40, "Moderada","Leve"))</f>
        <v>Leve</v>
      </c>
      <c r="T2698" s="1" t="str">
        <f t="shared" si="42"/>
        <v>Nation-state</v>
      </c>
      <c r="U2698" s="3" t="s">
        <v>15</v>
      </c>
      <c r="V2698" s="3" t="s">
        <v>16</v>
      </c>
      <c r="W2698" s="2">
        <v>12</v>
      </c>
      <c r="X2698" s="2" t="str">
        <f>IF(DatosLimpios[[#This Row],[Incident Resolution Time (in Hours)]]&gt;50,"Tardia",IF(DatosLimpios[[#This Row],[Incident Resolution Time (in Hours)]]&gt;20,"Media","Rapida" ))</f>
        <v>Rapida</v>
      </c>
    </row>
    <row r="2699" spans="1:24" x14ac:dyDescent="0.25">
      <c r="A2699" s="2">
        <v>2715</v>
      </c>
      <c r="B2699" s="3" t="s">
        <v>45</v>
      </c>
      <c r="C26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699" s="1" t="str">
        <f>IFERROR(VLOOKUP(DatosLimpios[[#This Row],[Paises]], TablaRegiones[],2,FALSE), "Otra")</f>
        <v>Asia</v>
      </c>
      <c r="E2699" s="2">
        <v>2016</v>
      </c>
      <c r="F2699" s="3" t="s">
        <v>22</v>
      </c>
      <c r="G2699" s="2">
        <f xml:space="preserve"> 2025 -DatosLimpios[[#This Row],[Year]]</f>
        <v>9</v>
      </c>
      <c r="H2699" s="1" t="str">
        <f>IF(TRIM(DatosLimpios[[#This Row],[Attack Type]])="","Unknown",PROPER(TRIM(LOWER(DatosLimpios[[#This Row],[Attack Type]]))))</f>
        <v>Man-In-The-Middle</v>
      </c>
      <c r="I2699" s="3" t="s">
        <v>23</v>
      </c>
      <c r="J269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699" s="11">
        <v>7024</v>
      </c>
      <c r="L2699" s="11">
        <f>IF(DatosLimpios[[#This Row],[Financial Loss (in Million $) ]]="",0,ABS(DatosLimpios[[#This Row],[Financial Loss (in Million $) ]]))*1000</f>
        <v>7024000</v>
      </c>
      <c r="M2699" s="11" t="str">
        <f>IF(DatosLimpios[[#This Row],[Perdida economica UNK]]&gt;4000000,"Alta", IF(DatosLimpios[[#This Row],[Perdida economica UNK]]&gt;100000,"Media", "Baja"))</f>
        <v>Alta</v>
      </c>
      <c r="N2699" s="18" t="s">
        <v>2746</v>
      </c>
      <c r="O2699" s="3" t="s">
        <v>36</v>
      </c>
      <c r="P2699" s="2">
        <f>IF(DatosLimpios[[#This Row],[Number of Affected Users]]="six hundred",600,VALUE(DatosLimpios[[#This Row],[Number of Affected Users]]))</f>
        <v>374767</v>
      </c>
      <c r="Q2699" s="2">
        <f>IF(DatosLimpios[[#This Row],[Number of Affected Users]]="six hundred",600,VALUE(DatosLimpios[[#This Row],[Number of Affected Users]]))</f>
        <v>374767</v>
      </c>
      <c r="R2699" s="11">
        <f>DatosLimpios[[#This Row],[Perdida economica UNK]] /DatosLimpios[[#This Row],[Nº de Usuarios Afectados]]</f>
        <v>18.742311889787523</v>
      </c>
      <c r="S2699" s="11" t="str">
        <f>IF(DatosLimpios[[#This Row],[Perdida $ por Usuario]]&gt;100, "Grave",IF(DatosLimpios[[#This Row],[Perdida $ por Usuario]]&gt;40, "Moderada","Leve"))</f>
        <v>Leve</v>
      </c>
      <c r="T2699" s="1" t="str">
        <f t="shared" si="42"/>
        <v>Unknown</v>
      </c>
      <c r="U2699" s="3" t="s">
        <v>15</v>
      </c>
      <c r="V2699" s="3" t="s">
        <v>37</v>
      </c>
      <c r="W2699" s="2">
        <v>67</v>
      </c>
      <c r="X2699" s="2" t="str">
        <f>IF(DatosLimpios[[#This Row],[Incident Resolution Time (in Hours)]]&gt;50,"Tardia",IF(DatosLimpios[[#This Row],[Incident Resolution Time (in Hours)]]&gt;20,"Media","Rapida" ))</f>
        <v>Tardia</v>
      </c>
    </row>
    <row r="2700" spans="1:24" x14ac:dyDescent="0.25">
      <c r="A2700" s="2">
        <v>2716</v>
      </c>
      <c r="B2700" s="3" t="s">
        <v>41</v>
      </c>
      <c r="C27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00" s="1" t="str">
        <f>IFERROR(VLOOKUP(DatosLimpios[[#This Row],[Paises]], TablaRegiones[],2,FALSE), "Otra")</f>
        <v>Europa</v>
      </c>
      <c r="E2700" s="2">
        <v>2019</v>
      </c>
      <c r="F2700" s="3" t="s">
        <v>39</v>
      </c>
      <c r="G2700" s="2">
        <f xml:space="preserve"> 2025 -DatosLimpios[[#This Row],[Year]]</f>
        <v>6</v>
      </c>
      <c r="H2700" s="1" t="str">
        <f>IF(TRIM(DatosLimpios[[#This Row],[Attack Type]])="","Unknown",PROPER(TRIM(LOWER(DatosLimpios[[#This Row],[Attack Type]]))))</f>
        <v>Ddos</v>
      </c>
      <c r="I2700" s="3" t="s">
        <v>27</v>
      </c>
      <c r="J270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00" s="11">
        <v>8565</v>
      </c>
      <c r="L2700" s="11">
        <f>IF(DatosLimpios[[#This Row],[Financial Loss (in Million $) ]]="",0,ABS(DatosLimpios[[#This Row],[Financial Loss (in Million $) ]]))*1000</f>
        <v>8565000</v>
      </c>
      <c r="M2700" s="11" t="str">
        <f>IF(DatosLimpios[[#This Row],[Perdida economica UNK]]&gt;4000000,"Alta", IF(DatosLimpios[[#This Row],[Perdida economica UNK]]&gt;100000,"Media", "Baja"))</f>
        <v>Alta</v>
      </c>
      <c r="N2700" s="18" t="s">
        <v>2747</v>
      </c>
      <c r="O2700" s="3" t="s">
        <v>29</v>
      </c>
      <c r="P2700" s="2">
        <f>IF(DatosLimpios[[#This Row],[Number of Affected Users]]="six hundred",600,VALUE(DatosLimpios[[#This Row],[Number of Affected Users]]))</f>
        <v>835349</v>
      </c>
      <c r="Q2700" s="2">
        <f>IF(DatosLimpios[[#This Row],[Number of Affected Users]]="six hundred",600,VALUE(DatosLimpios[[#This Row],[Number of Affected Users]]))</f>
        <v>835349</v>
      </c>
      <c r="R2700" s="11">
        <f>DatosLimpios[[#This Row],[Perdida economica UNK]] /DatosLimpios[[#This Row],[Nº de Usuarios Afectados]]</f>
        <v>10.25319956090209</v>
      </c>
      <c r="S2700" s="11" t="str">
        <f>IF(DatosLimpios[[#This Row],[Perdida $ por Usuario]]&gt;100, "Grave",IF(DatosLimpios[[#This Row],[Perdida $ por Usuario]]&gt;40, "Moderada","Leve"))</f>
        <v>Leve</v>
      </c>
      <c r="T2700" s="1" t="str">
        <f t="shared" si="42"/>
        <v>Nation-state</v>
      </c>
      <c r="U2700" s="3" t="s">
        <v>15</v>
      </c>
      <c r="V2700" s="3" t="s">
        <v>16</v>
      </c>
      <c r="W2700" s="2">
        <v>8</v>
      </c>
      <c r="X2700" s="2" t="str">
        <f>IF(DatosLimpios[[#This Row],[Incident Resolution Time (in Hours)]]&gt;50,"Tardia",IF(DatosLimpios[[#This Row],[Incident Resolution Time (in Hours)]]&gt;20,"Media","Rapida" ))</f>
        <v>Rapida</v>
      </c>
    </row>
    <row r="2701" spans="1:24" x14ac:dyDescent="0.25">
      <c r="A2701" s="2">
        <v>2717</v>
      </c>
      <c r="B2701" s="3" t="s">
        <v>71</v>
      </c>
      <c r="C27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01" s="1" t="str">
        <f>IFERROR(VLOOKUP(DatosLimpios[[#This Row],[Paises]], TablaRegiones[],2,FALSE), "Otra")</f>
        <v>Asia</v>
      </c>
      <c r="E2701" s="2">
        <v>2020</v>
      </c>
      <c r="F2701" s="3" t="s">
        <v>42</v>
      </c>
      <c r="G2701" s="2">
        <f xml:space="preserve"> 2025 -DatosLimpios[[#This Row],[Year]]</f>
        <v>5</v>
      </c>
      <c r="H2701" s="1" t="str">
        <f>IF(TRIM(DatosLimpios[[#This Row],[Attack Type]])="","Unknown",PROPER(TRIM(LOWER(DatosLimpios[[#This Row],[Attack Type]]))))</f>
        <v>Sql Injection</v>
      </c>
      <c r="I2701" s="3" t="s">
        <v>46</v>
      </c>
      <c r="J270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01" s="11">
        <v>6425</v>
      </c>
      <c r="L2701" s="11">
        <f>IF(DatosLimpios[[#This Row],[Financial Loss (in Million $) ]]="",0,ABS(DatosLimpios[[#This Row],[Financial Loss (in Million $) ]]))*1000</f>
        <v>6425000</v>
      </c>
      <c r="M2701" s="11" t="str">
        <f>IF(DatosLimpios[[#This Row],[Perdida economica UNK]]&gt;4000000,"Alta", IF(DatosLimpios[[#This Row],[Perdida economica UNK]]&gt;100000,"Media", "Baja"))</f>
        <v>Alta</v>
      </c>
      <c r="N2701" s="18" t="s">
        <v>2748</v>
      </c>
      <c r="O2701" s="3" t="s">
        <v>29</v>
      </c>
      <c r="P2701" s="2">
        <f>IF(DatosLimpios[[#This Row],[Number of Affected Users]]="six hundred",600,VALUE(DatosLimpios[[#This Row],[Number of Affected Users]]))</f>
        <v>877560</v>
      </c>
      <c r="Q2701" s="2">
        <f>IF(DatosLimpios[[#This Row],[Number of Affected Users]]="six hundred",600,VALUE(DatosLimpios[[#This Row],[Number of Affected Users]]))</f>
        <v>877560</v>
      </c>
      <c r="R2701" s="11">
        <f>DatosLimpios[[#This Row],[Perdida economica UNK]] /DatosLimpios[[#This Row],[Nº de Usuarios Afectados]]</f>
        <v>7.3214367108801675</v>
      </c>
      <c r="S2701" s="11" t="str">
        <f>IF(DatosLimpios[[#This Row],[Perdida $ por Usuario]]&gt;100, "Grave",IF(DatosLimpios[[#This Row],[Perdida $ por Usuario]]&gt;40, "Moderada","Leve"))</f>
        <v>Leve</v>
      </c>
      <c r="T2701" s="1" t="str">
        <f t="shared" si="42"/>
        <v>Nation-state</v>
      </c>
      <c r="U2701" s="3" t="s">
        <v>25</v>
      </c>
      <c r="V2701" s="3" t="s">
        <v>57</v>
      </c>
      <c r="W2701" s="2">
        <v>61</v>
      </c>
      <c r="X2701" s="2" t="str">
        <f>IF(DatosLimpios[[#This Row],[Incident Resolution Time (in Hours)]]&gt;50,"Tardia",IF(DatosLimpios[[#This Row],[Incident Resolution Time (in Hours)]]&gt;20,"Media","Rapida" ))</f>
        <v>Tardia</v>
      </c>
    </row>
    <row r="2702" spans="1:24" x14ac:dyDescent="0.25">
      <c r="A2702" s="2">
        <v>2718</v>
      </c>
      <c r="B2702" s="3" t="s">
        <v>32</v>
      </c>
      <c r="C27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02" s="1" t="str">
        <f>IFERROR(VLOOKUP(DatosLimpios[[#This Row],[Paises]], TablaRegiones[],2,FALSE), "Otra")</f>
        <v>Europa</v>
      </c>
      <c r="E2702" s="2">
        <v>2016</v>
      </c>
      <c r="F2702" s="3" t="s">
        <v>22</v>
      </c>
      <c r="G2702" s="2">
        <f xml:space="preserve"> 2025 -DatosLimpios[[#This Row],[Year]]</f>
        <v>9</v>
      </c>
      <c r="H2702" s="1" t="str">
        <f>IF(TRIM(DatosLimpios[[#This Row],[Attack Type]])="","Unknown",PROPER(TRIM(LOWER(DatosLimpios[[#This Row],[Attack Type]]))))</f>
        <v>Man-In-The-Middle</v>
      </c>
      <c r="I2702" s="3" t="s">
        <v>69</v>
      </c>
      <c r="J270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02" s="11">
        <v>5893</v>
      </c>
      <c r="L2702" s="11">
        <f>IF(DatosLimpios[[#This Row],[Financial Loss (in Million $) ]]="",0,ABS(DatosLimpios[[#This Row],[Financial Loss (in Million $) ]]))*1000</f>
        <v>5893000</v>
      </c>
      <c r="M2702" s="11" t="str">
        <f>IF(DatosLimpios[[#This Row],[Perdida economica UNK]]&gt;4000000,"Alta", IF(DatosLimpios[[#This Row],[Perdida economica UNK]]&gt;100000,"Media", "Baja"))</f>
        <v>Alta</v>
      </c>
      <c r="N2702" s="18" t="s">
        <v>2749</v>
      </c>
      <c r="O2702" s="3" t="s">
        <v>36</v>
      </c>
      <c r="P2702" s="2">
        <f>IF(DatosLimpios[[#This Row],[Number of Affected Users]]="six hundred",600,VALUE(DatosLimpios[[#This Row],[Number of Affected Users]]))</f>
        <v>249279</v>
      </c>
      <c r="Q2702" s="2">
        <f>IF(DatosLimpios[[#This Row],[Number of Affected Users]]="six hundred",600,VALUE(DatosLimpios[[#This Row],[Number of Affected Users]]))</f>
        <v>249279</v>
      </c>
      <c r="R2702" s="11">
        <f>DatosLimpios[[#This Row],[Perdida economica UNK]] /DatosLimpios[[#This Row],[Nº de Usuarios Afectados]]</f>
        <v>23.640178274142627</v>
      </c>
      <c r="S2702" s="11" t="str">
        <f>IF(DatosLimpios[[#This Row],[Perdida $ por Usuario]]&gt;100, "Grave",IF(DatosLimpios[[#This Row],[Perdida $ por Usuario]]&gt;40, "Moderada","Leve"))</f>
        <v>Leve</v>
      </c>
      <c r="T2702" s="1" t="str">
        <f t="shared" si="42"/>
        <v>Unknown</v>
      </c>
      <c r="U2702" s="3" t="s">
        <v>25</v>
      </c>
      <c r="V2702" s="3" t="s">
        <v>16</v>
      </c>
      <c r="W2702" s="2">
        <v>58</v>
      </c>
      <c r="X2702" s="2" t="str">
        <f>IF(DatosLimpios[[#This Row],[Incident Resolution Time (in Hours)]]&gt;50,"Tardia",IF(DatosLimpios[[#This Row],[Incident Resolution Time (in Hours)]]&gt;20,"Media","Rapida" ))</f>
        <v>Tardia</v>
      </c>
    </row>
    <row r="2703" spans="1:24" x14ac:dyDescent="0.25">
      <c r="A2703" s="2">
        <v>2719</v>
      </c>
      <c r="B2703" s="3" t="s">
        <v>71</v>
      </c>
      <c r="C27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03" s="1" t="str">
        <f>IFERROR(VLOOKUP(DatosLimpios[[#This Row],[Paises]], TablaRegiones[],2,FALSE), "Otra")</f>
        <v>Asia</v>
      </c>
      <c r="E2703" s="2">
        <v>2017</v>
      </c>
      <c r="F2703" s="3" t="s">
        <v>17</v>
      </c>
      <c r="G2703" s="2">
        <f xml:space="preserve"> 2025 -DatosLimpios[[#This Row],[Year]]</f>
        <v>8</v>
      </c>
      <c r="H2703" s="1" t="str">
        <f>IF(TRIM(DatosLimpios[[#This Row],[Attack Type]])="","Unknown",PROPER(TRIM(LOWER(DatosLimpios[[#This Row],[Attack Type]]))))</f>
        <v>Ransomware</v>
      </c>
      <c r="I2703" s="3" t="s">
        <v>69</v>
      </c>
      <c r="J270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03" s="11">
        <v>924</v>
      </c>
      <c r="L2703" s="11">
        <f>IF(DatosLimpios[[#This Row],[Financial Loss (in Million $) ]]="",0,ABS(DatosLimpios[[#This Row],[Financial Loss (in Million $) ]]))*1000</f>
        <v>924000</v>
      </c>
      <c r="M2703" s="11" t="str">
        <f>IF(DatosLimpios[[#This Row],[Perdida economica UNK]]&gt;4000000,"Alta", IF(DatosLimpios[[#This Row],[Perdida economica UNK]]&gt;100000,"Media", "Baja"))</f>
        <v>Media</v>
      </c>
      <c r="N2703" s="18" t="s">
        <v>2750</v>
      </c>
      <c r="O2703" s="3" t="s">
        <v>36</v>
      </c>
      <c r="P2703" s="2">
        <f>IF(DatosLimpios[[#This Row],[Number of Affected Users]]="six hundred",600,VALUE(DatosLimpios[[#This Row],[Number of Affected Users]]))</f>
        <v>126143</v>
      </c>
      <c r="Q2703" s="2">
        <f>IF(DatosLimpios[[#This Row],[Number of Affected Users]]="six hundred",600,VALUE(DatosLimpios[[#This Row],[Number of Affected Users]]))</f>
        <v>126143</v>
      </c>
      <c r="R2703" s="11">
        <f>DatosLimpios[[#This Row],[Perdida economica UNK]] /DatosLimpios[[#This Row],[Nº de Usuarios Afectados]]</f>
        <v>7.3250200169648734</v>
      </c>
      <c r="S2703" s="11" t="str">
        <f>IF(DatosLimpios[[#This Row],[Perdida $ por Usuario]]&gt;100, "Grave",IF(DatosLimpios[[#This Row],[Perdida $ por Usuario]]&gt;40, "Moderada","Leve"))</f>
        <v>Leve</v>
      </c>
      <c r="T2703" s="1" t="str">
        <f t="shared" si="42"/>
        <v>Unknown</v>
      </c>
      <c r="U2703" s="3" t="s">
        <v>25</v>
      </c>
      <c r="V2703" s="3" t="s">
        <v>37</v>
      </c>
      <c r="W2703" s="2">
        <v>35</v>
      </c>
      <c r="X2703" s="2" t="str">
        <f>IF(DatosLimpios[[#This Row],[Incident Resolution Time (in Hours)]]&gt;50,"Tardia",IF(DatosLimpios[[#This Row],[Incident Resolution Time (in Hours)]]&gt;20,"Media","Rapida" ))</f>
        <v>Media</v>
      </c>
    </row>
    <row r="2704" spans="1:24" x14ac:dyDescent="0.25">
      <c r="A2704" s="2">
        <v>2720</v>
      </c>
      <c r="B2704" s="3" t="s">
        <v>41</v>
      </c>
      <c r="C27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04" s="1" t="str">
        <f>IFERROR(VLOOKUP(DatosLimpios[[#This Row],[Paises]], TablaRegiones[],2,FALSE), "Otra")</f>
        <v>Europa</v>
      </c>
      <c r="E2704" s="2">
        <v>2021</v>
      </c>
      <c r="F2704" s="3" t="s">
        <v>63</v>
      </c>
      <c r="G2704" s="2">
        <f xml:space="preserve"> 2025 -DatosLimpios[[#This Row],[Year]]</f>
        <v>4</v>
      </c>
      <c r="H2704" s="1" t="str">
        <f>IF(TRIM(DatosLimpios[[#This Row],[Attack Type]])="","Unknown",PROPER(TRIM(LOWER(DatosLimpios[[#This Row],[Attack Type]]))))</f>
        <v>Malware</v>
      </c>
      <c r="I2704" s="3" t="s">
        <v>69</v>
      </c>
      <c r="J270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04" s="11">
        <v>5084</v>
      </c>
      <c r="L2704" s="11">
        <f>IF(DatosLimpios[[#This Row],[Financial Loss (in Million $) ]]="",0,ABS(DatosLimpios[[#This Row],[Financial Loss (in Million $) ]]))*1000</f>
        <v>5084000</v>
      </c>
      <c r="M2704" s="11" t="str">
        <f>IF(DatosLimpios[[#This Row],[Perdida economica UNK]]&gt;4000000,"Alta", IF(DatosLimpios[[#This Row],[Perdida economica UNK]]&gt;100000,"Media", "Baja"))</f>
        <v>Alta</v>
      </c>
      <c r="N2704" s="18" t="s">
        <v>2751</v>
      </c>
      <c r="O2704" s="3" t="s">
        <v>36</v>
      </c>
      <c r="P2704" s="2">
        <f>IF(DatosLimpios[[#This Row],[Number of Affected Users]]="six hundred",600,VALUE(DatosLimpios[[#This Row],[Number of Affected Users]]))</f>
        <v>7910</v>
      </c>
      <c r="Q2704" s="2">
        <f>IF(DatosLimpios[[#This Row],[Number of Affected Users]]="six hundred",600,VALUE(DatosLimpios[[#This Row],[Number of Affected Users]]))</f>
        <v>7910</v>
      </c>
      <c r="R2704" s="11">
        <f>DatosLimpios[[#This Row],[Perdida economica UNK]] /DatosLimpios[[#This Row],[Nº de Usuarios Afectados]]</f>
        <v>642.73072060682682</v>
      </c>
      <c r="S2704" s="11" t="str">
        <f>IF(DatosLimpios[[#This Row],[Perdida $ por Usuario]]&gt;100, "Grave",IF(DatosLimpios[[#This Row],[Perdida $ por Usuario]]&gt;40, "Moderada","Leve"))</f>
        <v>Grave</v>
      </c>
      <c r="T2704" s="1" t="str">
        <f t="shared" si="42"/>
        <v>Unknown</v>
      </c>
      <c r="U2704" s="3" t="s">
        <v>15</v>
      </c>
      <c r="V2704" s="3" t="s">
        <v>49</v>
      </c>
      <c r="W2704" s="2">
        <v>19</v>
      </c>
      <c r="X2704" s="2" t="str">
        <f>IF(DatosLimpios[[#This Row],[Incident Resolution Time (in Hours)]]&gt;50,"Tardia",IF(DatosLimpios[[#This Row],[Incident Resolution Time (in Hours)]]&gt;20,"Media","Rapida" ))</f>
        <v>Rapida</v>
      </c>
    </row>
    <row r="2705" spans="1:24" x14ac:dyDescent="0.25">
      <c r="A2705" s="2">
        <v>2721</v>
      </c>
      <c r="B2705" s="3" t="s">
        <v>66</v>
      </c>
      <c r="C27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705" s="1" t="str">
        <f>IFERROR(VLOOKUP(DatosLimpios[[#This Row],[Paises]], TablaRegiones[],2,FALSE), "Otra")</f>
        <v>América</v>
      </c>
      <c r="E2705" s="2">
        <v>2020</v>
      </c>
      <c r="F2705" s="3" t="s">
        <v>42</v>
      </c>
      <c r="G2705" s="2">
        <f xml:space="preserve"> 2025 -DatosLimpios[[#This Row],[Year]]</f>
        <v>5</v>
      </c>
      <c r="H2705" s="1" t="str">
        <f>IF(TRIM(DatosLimpios[[#This Row],[Attack Type]])="","Unknown",PROPER(TRIM(LOWER(DatosLimpios[[#This Row],[Attack Type]]))))</f>
        <v>Sql Injection</v>
      </c>
      <c r="I2705" s="3" t="s">
        <v>12</v>
      </c>
      <c r="J270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05" s="11">
        <v>8512</v>
      </c>
      <c r="L2705" s="11">
        <f>IF(DatosLimpios[[#This Row],[Financial Loss (in Million $) ]]="",0,ABS(DatosLimpios[[#This Row],[Financial Loss (in Million $) ]]))*1000</f>
        <v>8512000</v>
      </c>
      <c r="M2705" s="11" t="str">
        <f>IF(DatosLimpios[[#This Row],[Perdida economica UNK]]&gt;4000000,"Alta", IF(DatosLimpios[[#This Row],[Perdida economica UNK]]&gt;100000,"Media", "Baja"))</f>
        <v>Alta</v>
      </c>
      <c r="N2705" s="18" t="s">
        <v>2752</v>
      </c>
      <c r="O2705" s="3" t="s">
        <v>29</v>
      </c>
      <c r="P2705" s="2">
        <f>IF(DatosLimpios[[#This Row],[Number of Affected Users]]="six hundred",600,VALUE(DatosLimpios[[#This Row],[Number of Affected Users]]))</f>
        <v>732802</v>
      </c>
      <c r="Q2705" s="2">
        <f>IF(DatosLimpios[[#This Row],[Number of Affected Users]]="six hundred",600,VALUE(DatosLimpios[[#This Row],[Number of Affected Users]]))</f>
        <v>732802</v>
      </c>
      <c r="R2705" s="11">
        <f>DatosLimpios[[#This Row],[Perdida economica UNK]] /DatosLimpios[[#This Row],[Nº de Usuarios Afectados]]</f>
        <v>11.615688821809984</v>
      </c>
      <c r="S2705" s="11" t="str">
        <f>IF(DatosLimpios[[#This Row],[Perdida $ por Usuario]]&gt;100, "Grave",IF(DatosLimpios[[#This Row],[Perdida $ por Usuario]]&gt;40, "Moderada","Leve"))</f>
        <v>Leve</v>
      </c>
      <c r="T2705" s="1" t="str">
        <f t="shared" si="42"/>
        <v>Nation-state</v>
      </c>
      <c r="U2705" s="3" t="s">
        <v>25</v>
      </c>
      <c r="V2705" s="3" t="s">
        <v>37</v>
      </c>
      <c r="W2705" s="2">
        <v>62</v>
      </c>
      <c r="X2705" s="2" t="str">
        <f>IF(DatosLimpios[[#This Row],[Incident Resolution Time (in Hours)]]&gt;50,"Tardia",IF(DatosLimpios[[#This Row],[Incident Resolution Time (in Hours)]]&gt;20,"Media","Rapida" ))</f>
        <v>Tardia</v>
      </c>
    </row>
    <row r="2706" spans="1:24" x14ac:dyDescent="0.25">
      <c r="A2706" s="2">
        <v>2722</v>
      </c>
      <c r="B2706" s="3" t="s">
        <v>87</v>
      </c>
      <c r="C27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706" s="1" t="str">
        <f>IFERROR(VLOOKUP(DatosLimpios[[#This Row],[Paises]], TablaRegiones[],2,FALSE), "Otra")</f>
        <v>América</v>
      </c>
      <c r="E2706" s="2">
        <v>2019</v>
      </c>
      <c r="F2706" s="3" t="s">
        <v>39</v>
      </c>
      <c r="G2706" s="2">
        <f xml:space="preserve"> 2025 -DatosLimpios[[#This Row],[Year]]</f>
        <v>6</v>
      </c>
      <c r="H2706" s="1" t="str">
        <f>IF(TRIM(DatosLimpios[[#This Row],[Attack Type]])="","Unknown",PROPER(TRIM(LOWER(DatosLimpios[[#This Row],[Attack Type]]))))</f>
        <v>Ddos</v>
      </c>
      <c r="I2706" s="3" t="s">
        <v>27</v>
      </c>
      <c r="J270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06" s="11">
        <v>1213</v>
      </c>
      <c r="L2706" s="11">
        <f>IF(DatosLimpios[[#This Row],[Financial Loss (in Million $) ]]="",0,ABS(DatosLimpios[[#This Row],[Financial Loss (in Million $) ]]))*1000</f>
        <v>1213000</v>
      </c>
      <c r="M2706" s="11" t="str">
        <f>IF(DatosLimpios[[#This Row],[Perdida economica UNK]]&gt;4000000,"Alta", IF(DatosLimpios[[#This Row],[Perdida economica UNK]]&gt;100000,"Media", "Baja"))</f>
        <v>Media</v>
      </c>
      <c r="N2706" s="18" t="s">
        <v>2753</v>
      </c>
      <c r="O2706" s="3" t="s">
        <v>14</v>
      </c>
      <c r="P2706" s="2">
        <f>IF(DatosLimpios[[#This Row],[Number of Affected Users]]="six hundred",600,VALUE(DatosLimpios[[#This Row],[Number of Affected Users]]))</f>
        <v>426349</v>
      </c>
      <c r="Q2706" s="2">
        <f>IF(DatosLimpios[[#This Row],[Number of Affected Users]]="six hundred",600,VALUE(DatosLimpios[[#This Row],[Number of Affected Users]]))</f>
        <v>426349</v>
      </c>
      <c r="R2706" s="11">
        <f>DatosLimpios[[#This Row],[Perdida economica UNK]] /DatosLimpios[[#This Row],[Nº de Usuarios Afectados]]</f>
        <v>2.8450870061850737</v>
      </c>
      <c r="S2706" s="11" t="str">
        <f>IF(DatosLimpios[[#This Row],[Perdida $ por Usuario]]&gt;100, "Grave",IF(DatosLimpios[[#This Row],[Perdida $ por Usuario]]&gt;40, "Moderada","Leve"))</f>
        <v>Leve</v>
      </c>
      <c r="T2706" s="1" t="str">
        <f t="shared" si="42"/>
        <v>Hacker Group</v>
      </c>
      <c r="U2706" s="3" t="s">
        <v>15</v>
      </c>
      <c r="V2706" s="3" t="s">
        <v>57</v>
      </c>
      <c r="W2706" s="2">
        <v>44</v>
      </c>
      <c r="X2706" s="2" t="str">
        <f>IF(DatosLimpios[[#This Row],[Incident Resolution Time (in Hours)]]&gt;50,"Tardia",IF(DatosLimpios[[#This Row],[Incident Resolution Time (in Hours)]]&gt;20,"Media","Rapida" ))</f>
        <v>Media</v>
      </c>
    </row>
    <row r="2707" spans="1:24" x14ac:dyDescent="0.25">
      <c r="A2707" s="2">
        <v>2723</v>
      </c>
      <c r="B2707" s="3" t="s">
        <v>10</v>
      </c>
      <c r="C27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707" s="1" t="str">
        <f>IFERROR(VLOOKUP(DatosLimpios[[#This Row],[Paises]], TablaRegiones[],2,FALSE), "Otra")</f>
        <v>Asia</v>
      </c>
      <c r="E2707" s="2">
        <v>2019</v>
      </c>
      <c r="F2707" s="3" t="s">
        <v>22</v>
      </c>
      <c r="G2707" s="2">
        <f xml:space="preserve"> 2025 -DatosLimpios[[#This Row],[Year]]</f>
        <v>6</v>
      </c>
      <c r="H2707" s="1" t="str">
        <f>IF(TRIM(DatosLimpios[[#This Row],[Attack Type]])="","Unknown",PROPER(TRIM(LOWER(DatosLimpios[[#This Row],[Attack Type]]))))</f>
        <v>Man-In-The-Middle</v>
      </c>
      <c r="I2707" s="3" t="s">
        <v>27</v>
      </c>
      <c r="J270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07" s="11">
        <v>624</v>
      </c>
      <c r="L2707" s="11">
        <f>IF(DatosLimpios[[#This Row],[Financial Loss (in Million $) ]]="",0,ABS(DatosLimpios[[#This Row],[Financial Loss (in Million $) ]]))*1000</f>
        <v>624000</v>
      </c>
      <c r="M2707" s="11" t="str">
        <f>IF(DatosLimpios[[#This Row],[Perdida economica UNK]]&gt;4000000,"Alta", IF(DatosLimpios[[#This Row],[Perdida economica UNK]]&gt;100000,"Media", "Baja"))</f>
        <v>Media</v>
      </c>
      <c r="N2707" s="18" t="s">
        <v>2754</v>
      </c>
      <c r="O2707" s="3" t="s">
        <v>29</v>
      </c>
      <c r="P2707" s="2">
        <f>IF(DatosLimpios[[#This Row],[Number of Affected Users]]="six hundred",600,VALUE(DatosLimpios[[#This Row],[Number of Affected Users]]))</f>
        <v>739538</v>
      </c>
      <c r="Q2707" s="2">
        <f>IF(DatosLimpios[[#This Row],[Number of Affected Users]]="six hundred",600,VALUE(DatosLimpios[[#This Row],[Number of Affected Users]]))</f>
        <v>739538</v>
      </c>
      <c r="R2707" s="11">
        <f>DatosLimpios[[#This Row],[Perdida economica UNK]] /DatosLimpios[[#This Row],[Nº de Usuarios Afectados]]</f>
        <v>0.84377002939673151</v>
      </c>
      <c r="S2707" s="11" t="str">
        <f>IF(DatosLimpios[[#This Row],[Perdida $ por Usuario]]&gt;100, "Grave",IF(DatosLimpios[[#This Row],[Perdida $ por Usuario]]&gt;40, "Moderada","Leve"))</f>
        <v>Leve</v>
      </c>
      <c r="T2707" s="1" t="str">
        <f t="shared" si="42"/>
        <v>Nation-state</v>
      </c>
      <c r="U2707" s="3" t="s">
        <v>52</v>
      </c>
      <c r="V2707" s="3" t="s">
        <v>57</v>
      </c>
      <c r="W2707" s="2">
        <v>5</v>
      </c>
      <c r="X2707" s="2" t="str">
        <f>IF(DatosLimpios[[#This Row],[Incident Resolution Time (in Hours)]]&gt;50,"Tardia",IF(DatosLimpios[[#This Row],[Incident Resolution Time (in Hours)]]&gt;20,"Media","Rapida" ))</f>
        <v>Rapida</v>
      </c>
    </row>
    <row r="2708" spans="1:24" x14ac:dyDescent="0.25">
      <c r="A2708" s="2">
        <v>2724</v>
      </c>
      <c r="B2708" s="3" t="s">
        <v>26</v>
      </c>
      <c r="C27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708" s="1" t="str">
        <f>IFERROR(VLOOKUP(DatosLimpios[[#This Row],[Paises]], TablaRegiones[],2,FALSE), "Otra")</f>
        <v>Europa</v>
      </c>
      <c r="E2708" s="2">
        <v>2016</v>
      </c>
      <c r="F2708" s="3" t="s">
        <v>42</v>
      </c>
      <c r="G2708" s="2">
        <f xml:space="preserve"> 2025 -DatosLimpios[[#This Row],[Year]]</f>
        <v>9</v>
      </c>
      <c r="H2708" s="1" t="str">
        <f>IF(TRIM(DatosLimpios[[#This Row],[Attack Type]])="","Unknown",PROPER(TRIM(LOWER(DatosLimpios[[#This Row],[Attack Type]]))))</f>
        <v>Sql Injection</v>
      </c>
      <c r="I2708" s="3" t="s">
        <v>18</v>
      </c>
      <c r="J270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08" s="11">
        <v>1798</v>
      </c>
      <c r="L2708" s="11">
        <f>IF(DatosLimpios[[#This Row],[Financial Loss (in Million $) ]]="",0,ABS(DatosLimpios[[#This Row],[Financial Loss (in Million $) ]]))*1000</f>
        <v>1798000</v>
      </c>
      <c r="M2708" s="11" t="str">
        <f>IF(DatosLimpios[[#This Row],[Perdida economica UNK]]&gt;4000000,"Alta", IF(DatosLimpios[[#This Row],[Perdida economica UNK]]&gt;100000,"Media", "Baja"))</f>
        <v>Media</v>
      </c>
      <c r="N2708" s="18" t="s">
        <v>2755</v>
      </c>
      <c r="O2708" s="3" t="s">
        <v>29</v>
      </c>
      <c r="P2708" s="2">
        <f>IF(DatosLimpios[[#This Row],[Number of Affected Users]]="six hundred",600,VALUE(DatosLimpios[[#This Row],[Number of Affected Users]]))</f>
        <v>251689</v>
      </c>
      <c r="Q2708" s="2">
        <f>IF(DatosLimpios[[#This Row],[Number of Affected Users]]="six hundred",600,VALUE(DatosLimpios[[#This Row],[Number of Affected Users]]))</f>
        <v>251689</v>
      </c>
      <c r="R2708" s="11">
        <f>DatosLimpios[[#This Row],[Perdida economica UNK]] /DatosLimpios[[#This Row],[Nº de Usuarios Afectados]]</f>
        <v>7.1437369134129822</v>
      </c>
      <c r="S2708" s="11" t="str">
        <f>IF(DatosLimpios[[#This Row],[Perdida $ por Usuario]]&gt;100, "Grave",IF(DatosLimpios[[#This Row],[Perdida $ por Usuario]]&gt;40, "Moderada","Leve"))</f>
        <v>Leve</v>
      </c>
      <c r="T2708" s="1" t="str">
        <f t="shared" si="42"/>
        <v>Nation-state</v>
      </c>
      <c r="U2708" s="3" t="s">
        <v>34</v>
      </c>
      <c r="V2708" s="3" t="s">
        <v>37</v>
      </c>
      <c r="W2708" s="2">
        <v>1</v>
      </c>
      <c r="X2708" s="2" t="str">
        <f>IF(DatosLimpios[[#This Row],[Incident Resolution Time (in Hours)]]&gt;50,"Tardia",IF(DatosLimpios[[#This Row],[Incident Resolution Time (in Hours)]]&gt;20,"Media","Rapida" ))</f>
        <v>Rapida</v>
      </c>
    </row>
    <row r="2709" spans="1:24" x14ac:dyDescent="0.25">
      <c r="A2709" s="2">
        <v>2725</v>
      </c>
      <c r="B2709" s="3" t="s">
        <v>32</v>
      </c>
      <c r="C27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09" s="1" t="str">
        <f>IFERROR(VLOOKUP(DatosLimpios[[#This Row],[Paises]], TablaRegiones[],2,FALSE), "Otra")</f>
        <v>Europa</v>
      </c>
      <c r="E2709" s="2">
        <v>2015</v>
      </c>
      <c r="F2709" s="3" t="s">
        <v>63</v>
      </c>
      <c r="G2709" s="2">
        <f xml:space="preserve"> 2025 -DatosLimpios[[#This Row],[Year]]</f>
        <v>10</v>
      </c>
      <c r="H2709" s="1" t="str">
        <f>IF(TRIM(DatosLimpios[[#This Row],[Attack Type]])="","Unknown",PROPER(TRIM(LOWER(DatosLimpios[[#This Row],[Attack Type]]))))</f>
        <v>Malware</v>
      </c>
      <c r="I2709" s="3" t="s">
        <v>12</v>
      </c>
      <c r="J270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09" s="11">
        <v>752</v>
      </c>
      <c r="L2709" s="11">
        <f>IF(DatosLimpios[[#This Row],[Financial Loss (in Million $) ]]="",0,ABS(DatosLimpios[[#This Row],[Financial Loss (in Million $) ]]))*1000</f>
        <v>752000</v>
      </c>
      <c r="M2709" s="11" t="str">
        <f>IF(DatosLimpios[[#This Row],[Perdida economica UNK]]&gt;4000000,"Alta", IF(DatosLimpios[[#This Row],[Perdida economica UNK]]&gt;100000,"Media", "Baja"))</f>
        <v>Media</v>
      </c>
      <c r="N2709" s="18" t="s">
        <v>2756</v>
      </c>
      <c r="O2709" s="3" t="s">
        <v>33</v>
      </c>
      <c r="P2709" s="2">
        <f>IF(DatosLimpios[[#This Row],[Number of Affected Users]]="six hundred",600,VALUE(DatosLimpios[[#This Row],[Number of Affected Users]]))</f>
        <v>461291</v>
      </c>
      <c r="Q2709" s="2">
        <f>IF(DatosLimpios[[#This Row],[Number of Affected Users]]="six hundred",600,VALUE(DatosLimpios[[#This Row],[Number of Affected Users]]))</f>
        <v>461291</v>
      </c>
      <c r="R2709" s="11">
        <f>DatosLimpios[[#This Row],[Perdida economica UNK]] /DatosLimpios[[#This Row],[Nº de Usuarios Afectados]]</f>
        <v>1.6302073961989287</v>
      </c>
      <c r="S2709" s="11" t="str">
        <f>IF(DatosLimpios[[#This Row],[Perdida $ por Usuario]]&gt;100, "Grave",IF(DatosLimpios[[#This Row],[Perdida $ por Usuario]]&gt;40, "Moderada","Leve"))</f>
        <v>Leve</v>
      </c>
      <c r="T2709" s="1" t="str">
        <f t="shared" si="42"/>
        <v>Insider</v>
      </c>
      <c r="U2709" s="3" t="s">
        <v>34</v>
      </c>
      <c r="V2709" s="3" t="s">
        <v>31</v>
      </c>
      <c r="W2709" s="2">
        <v>5</v>
      </c>
      <c r="X2709" s="2" t="str">
        <f>IF(DatosLimpios[[#This Row],[Incident Resolution Time (in Hours)]]&gt;50,"Tardia",IF(DatosLimpios[[#This Row],[Incident Resolution Time (in Hours)]]&gt;20,"Media","Rapida" ))</f>
        <v>Rapida</v>
      </c>
    </row>
    <row r="2710" spans="1:24" x14ac:dyDescent="0.25">
      <c r="A2710" s="2">
        <v>2726</v>
      </c>
      <c r="B2710" s="3" t="s">
        <v>26</v>
      </c>
      <c r="C27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710" s="1" t="str">
        <f>IFERROR(VLOOKUP(DatosLimpios[[#This Row],[Paises]], TablaRegiones[],2,FALSE), "Otra")</f>
        <v>Europa</v>
      </c>
      <c r="E2710" s="2">
        <v>2021</v>
      </c>
      <c r="F2710" s="3" t="s">
        <v>22</v>
      </c>
      <c r="G2710" s="2">
        <f xml:space="preserve"> 2025 -DatosLimpios[[#This Row],[Year]]</f>
        <v>4</v>
      </c>
      <c r="H2710" s="1" t="str">
        <f>IF(TRIM(DatosLimpios[[#This Row],[Attack Type]])="","Unknown",PROPER(TRIM(LOWER(DatosLimpios[[#This Row],[Attack Type]]))))</f>
        <v>Man-In-The-Middle</v>
      </c>
      <c r="I2710" s="3" t="s">
        <v>46</v>
      </c>
      <c r="J271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10" s="11">
        <v>7188</v>
      </c>
      <c r="L2710" s="11">
        <f>IF(DatosLimpios[[#This Row],[Financial Loss (in Million $) ]]="",0,ABS(DatosLimpios[[#This Row],[Financial Loss (in Million $) ]]))*1000</f>
        <v>7188000</v>
      </c>
      <c r="M2710" s="11" t="str">
        <f>IF(DatosLimpios[[#This Row],[Perdida economica UNK]]&gt;4000000,"Alta", IF(DatosLimpios[[#This Row],[Perdida economica UNK]]&gt;100000,"Media", "Baja"))</f>
        <v>Alta</v>
      </c>
      <c r="N2710" s="18" t="s">
        <v>2757</v>
      </c>
      <c r="O2710" s="3" t="s">
        <v>33</v>
      </c>
      <c r="P2710" s="2">
        <f>IF(DatosLimpios[[#This Row],[Number of Affected Users]]="six hundred",600,VALUE(DatosLimpios[[#This Row],[Number of Affected Users]]))</f>
        <v>757595</v>
      </c>
      <c r="Q2710" s="2">
        <f>IF(DatosLimpios[[#This Row],[Number of Affected Users]]="six hundred",600,VALUE(DatosLimpios[[#This Row],[Number of Affected Users]]))</f>
        <v>757595</v>
      </c>
      <c r="R2710" s="11">
        <f>DatosLimpios[[#This Row],[Perdida economica UNK]] /DatosLimpios[[#This Row],[Nº de Usuarios Afectados]]</f>
        <v>9.4879190068572257</v>
      </c>
      <c r="S2710" s="11" t="str">
        <f>IF(DatosLimpios[[#This Row],[Perdida $ por Usuario]]&gt;100, "Grave",IF(DatosLimpios[[#This Row],[Perdida $ por Usuario]]&gt;40, "Moderada","Leve"))</f>
        <v>Leve</v>
      </c>
      <c r="T2710" s="1" t="str">
        <f t="shared" si="42"/>
        <v>Insider</v>
      </c>
      <c r="U2710" s="3" t="s">
        <v>25</v>
      </c>
      <c r="V2710" s="3" t="s">
        <v>16</v>
      </c>
      <c r="W2710" s="2">
        <v>40</v>
      </c>
      <c r="X2710" s="2" t="str">
        <f>IF(DatosLimpios[[#This Row],[Incident Resolution Time (in Hours)]]&gt;50,"Tardia",IF(DatosLimpios[[#This Row],[Incident Resolution Time (in Hours)]]&gt;20,"Media","Rapida" ))</f>
        <v>Media</v>
      </c>
    </row>
    <row r="2711" spans="1:24" x14ac:dyDescent="0.25">
      <c r="A2711" s="2">
        <v>2727</v>
      </c>
      <c r="B2711" s="3" t="s">
        <v>71</v>
      </c>
      <c r="C27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11" s="1" t="str">
        <f>IFERROR(VLOOKUP(DatosLimpios[[#This Row],[Paises]], TablaRegiones[],2,FALSE), "Otra")</f>
        <v>Asia</v>
      </c>
      <c r="E2711" s="2">
        <v>2024</v>
      </c>
      <c r="F2711" s="3" t="s">
        <v>22</v>
      </c>
      <c r="G2711" s="2">
        <f xml:space="preserve"> 2025 -DatosLimpios[[#This Row],[Year]]</f>
        <v>1</v>
      </c>
      <c r="H2711" s="1" t="str">
        <f>IF(TRIM(DatosLimpios[[#This Row],[Attack Type]])="","Unknown",PROPER(TRIM(LOWER(DatosLimpios[[#This Row],[Attack Type]]))))</f>
        <v>Man-In-The-Middle</v>
      </c>
      <c r="I2711" s="3" t="s">
        <v>18</v>
      </c>
      <c r="J271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11" s="11">
        <v>1262</v>
      </c>
      <c r="L2711" s="11">
        <f>IF(DatosLimpios[[#This Row],[Financial Loss (in Million $) ]]="",0,ABS(DatosLimpios[[#This Row],[Financial Loss (in Million $) ]]))*1000</f>
        <v>1262000</v>
      </c>
      <c r="M2711" s="11" t="str">
        <f>IF(DatosLimpios[[#This Row],[Perdida economica UNK]]&gt;4000000,"Alta", IF(DatosLimpios[[#This Row],[Perdida economica UNK]]&gt;100000,"Media", "Baja"))</f>
        <v>Media</v>
      </c>
      <c r="N2711" s="18" t="s">
        <v>2758</v>
      </c>
      <c r="O2711" s="3" t="s">
        <v>14</v>
      </c>
      <c r="P2711" s="2">
        <f>IF(DatosLimpios[[#This Row],[Number of Affected Users]]="six hundred",600,VALUE(DatosLimpios[[#This Row],[Number of Affected Users]]))</f>
        <v>970866</v>
      </c>
      <c r="Q2711" s="2">
        <f>IF(DatosLimpios[[#This Row],[Number of Affected Users]]="six hundred",600,VALUE(DatosLimpios[[#This Row],[Number of Affected Users]]))</f>
        <v>970866</v>
      </c>
      <c r="R2711" s="11">
        <f>DatosLimpios[[#This Row],[Perdida economica UNK]] /DatosLimpios[[#This Row],[Nº de Usuarios Afectados]]</f>
        <v>1.2998704249608082</v>
      </c>
      <c r="S2711" s="11" t="str">
        <f>IF(DatosLimpios[[#This Row],[Perdida $ por Usuario]]&gt;100, "Grave",IF(DatosLimpios[[#This Row],[Perdida $ por Usuario]]&gt;40, "Moderada","Leve"))</f>
        <v>Leve</v>
      </c>
      <c r="T2711" s="1" t="str">
        <f t="shared" si="42"/>
        <v>Hacker Group</v>
      </c>
      <c r="U2711" s="3" t="s">
        <v>25</v>
      </c>
      <c r="V2711" s="3" t="s">
        <v>49</v>
      </c>
      <c r="W2711" s="2">
        <v>13</v>
      </c>
      <c r="X2711" s="2" t="str">
        <f>IF(DatosLimpios[[#This Row],[Incident Resolution Time (in Hours)]]&gt;50,"Tardia",IF(DatosLimpios[[#This Row],[Incident Resolution Time (in Hours)]]&gt;20,"Media","Rapida" ))</f>
        <v>Rapida</v>
      </c>
    </row>
    <row r="2712" spans="1:24" x14ac:dyDescent="0.25">
      <c r="A2712" s="2">
        <v>2728</v>
      </c>
      <c r="B2712" s="3" t="s">
        <v>66</v>
      </c>
      <c r="C27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712" s="1" t="str">
        <f>IFERROR(VLOOKUP(DatosLimpios[[#This Row],[Paises]], TablaRegiones[],2,FALSE), "Otra")</f>
        <v>América</v>
      </c>
      <c r="E2712" s="2">
        <v>2021</v>
      </c>
      <c r="F2712" s="3" t="s">
        <v>63</v>
      </c>
      <c r="G2712" s="2">
        <f xml:space="preserve"> 2025 -DatosLimpios[[#This Row],[Year]]</f>
        <v>4</v>
      </c>
      <c r="H2712" s="1" t="str">
        <f>IF(TRIM(DatosLimpios[[#This Row],[Attack Type]])="","Unknown",PROPER(TRIM(LOWER(DatosLimpios[[#This Row],[Attack Type]]))))</f>
        <v>Malware</v>
      </c>
      <c r="I2712" s="3" t="s">
        <v>69</v>
      </c>
      <c r="J271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12" s="11">
        <v>7956</v>
      </c>
      <c r="L2712" s="11">
        <f>IF(DatosLimpios[[#This Row],[Financial Loss (in Million $) ]]="",0,ABS(DatosLimpios[[#This Row],[Financial Loss (in Million $) ]]))*1000</f>
        <v>7956000</v>
      </c>
      <c r="M2712" s="11" t="str">
        <f>IF(DatosLimpios[[#This Row],[Perdida economica UNK]]&gt;4000000,"Alta", IF(DatosLimpios[[#This Row],[Perdida economica UNK]]&gt;100000,"Media", "Baja"))</f>
        <v>Alta</v>
      </c>
      <c r="N2712" s="18" t="s">
        <v>2759</v>
      </c>
      <c r="O2712" s="3" t="s">
        <v>29</v>
      </c>
      <c r="P2712" s="2">
        <f>IF(DatosLimpios[[#This Row],[Number of Affected Users]]="six hundred",600,VALUE(DatosLimpios[[#This Row],[Number of Affected Users]]))</f>
        <v>334916</v>
      </c>
      <c r="Q2712" s="2">
        <f>IF(DatosLimpios[[#This Row],[Number of Affected Users]]="six hundred",600,VALUE(DatosLimpios[[#This Row],[Number of Affected Users]]))</f>
        <v>334916</v>
      </c>
      <c r="R2712" s="11">
        <f>DatosLimpios[[#This Row],[Perdida economica UNK]] /DatosLimpios[[#This Row],[Nº de Usuarios Afectados]]</f>
        <v>23.755210261677554</v>
      </c>
      <c r="S2712" s="11" t="str">
        <f>IF(DatosLimpios[[#This Row],[Perdida $ por Usuario]]&gt;100, "Grave",IF(DatosLimpios[[#This Row],[Perdida $ por Usuario]]&gt;40, "Moderada","Leve"))</f>
        <v>Leve</v>
      </c>
      <c r="T2712" s="1" t="str">
        <f t="shared" si="42"/>
        <v>Nation-state</v>
      </c>
      <c r="U2712" s="3" t="s">
        <v>25</v>
      </c>
      <c r="V2712" s="3" t="s">
        <v>49</v>
      </c>
      <c r="W2712" s="2">
        <v>35</v>
      </c>
      <c r="X2712" s="2" t="str">
        <f>IF(DatosLimpios[[#This Row],[Incident Resolution Time (in Hours)]]&gt;50,"Tardia",IF(DatosLimpios[[#This Row],[Incident Resolution Time (in Hours)]]&gt;20,"Media","Rapida" ))</f>
        <v>Media</v>
      </c>
    </row>
    <row r="2713" spans="1:24" x14ac:dyDescent="0.25">
      <c r="A2713" s="2">
        <v>2729</v>
      </c>
      <c r="B2713" s="3" t="s">
        <v>26</v>
      </c>
      <c r="C27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713" s="1" t="str">
        <f>IFERROR(VLOOKUP(DatosLimpios[[#This Row],[Paises]], TablaRegiones[],2,FALSE), "Otra")</f>
        <v>Europa</v>
      </c>
      <c r="E2713" s="2">
        <v>2019</v>
      </c>
      <c r="F2713" s="3" t="s">
        <v>22</v>
      </c>
      <c r="G2713" s="2">
        <f xml:space="preserve"> 2025 -DatosLimpios[[#This Row],[Year]]</f>
        <v>6</v>
      </c>
      <c r="H2713" s="1" t="str">
        <f>IF(TRIM(DatosLimpios[[#This Row],[Attack Type]])="","Unknown",PROPER(TRIM(LOWER(DatosLimpios[[#This Row],[Attack Type]]))))</f>
        <v>Man-In-The-Middle</v>
      </c>
      <c r="I2713" s="3" t="s">
        <v>23</v>
      </c>
      <c r="J271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13" s="11">
        <v>3537</v>
      </c>
      <c r="L2713" s="11">
        <f>IF(DatosLimpios[[#This Row],[Financial Loss (in Million $) ]]="",0,ABS(DatosLimpios[[#This Row],[Financial Loss (in Million $) ]]))*1000</f>
        <v>3537000</v>
      </c>
      <c r="M2713" s="11" t="str">
        <f>IF(DatosLimpios[[#This Row],[Perdida economica UNK]]&gt;4000000,"Alta", IF(DatosLimpios[[#This Row],[Perdida economica UNK]]&gt;100000,"Media", "Baja"))</f>
        <v>Media</v>
      </c>
      <c r="N2713" s="18" t="s">
        <v>2760</v>
      </c>
      <c r="O2713" s="3" t="s">
        <v>33</v>
      </c>
      <c r="P2713" s="2">
        <f>IF(DatosLimpios[[#This Row],[Number of Affected Users]]="six hundred",600,VALUE(DatosLimpios[[#This Row],[Number of Affected Users]]))</f>
        <v>384185</v>
      </c>
      <c r="Q2713" s="2">
        <f>IF(DatosLimpios[[#This Row],[Number of Affected Users]]="six hundred",600,VALUE(DatosLimpios[[#This Row],[Number of Affected Users]]))</f>
        <v>384185</v>
      </c>
      <c r="R2713" s="11">
        <f>DatosLimpios[[#This Row],[Perdida economica UNK]] /DatosLimpios[[#This Row],[Nº de Usuarios Afectados]]</f>
        <v>9.2065020758228453</v>
      </c>
      <c r="S2713" s="11" t="str">
        <f>IF(DatosLimpios[[#This Row],[Perdida $ por Usuario]]&gt;100, "Grave",IF(DatosLimpios[[#This Row],[Perdida $ por Usuario]]&gt;40, "Moderada","Leve"))</f>
        <v>Leve</v>
      </c>
      <c r="T2713" s="1" t="str">
        <f t="shared" si="42"/>
        <v>Insider</v>
      </c>
      <c r="U2713" s="3" t="s">
        <v>25</v>
      </c>
      <c r="V2713" s="3" t="s">
        <v>49</v>
      </c>
      <c r="W2713" s="2">
        <v>71</v>
      </c>
      <c r="X2713" s="2" t="str">
        <f>IF(DatosLimpios[[#This Row],[Incident Resolution Time (in Hours)]]&gt;50,"Tardia",IF(DatosLimpios[[#This Row],[Incident Resolution Time (in Hours)]]&gt;20,"Media","Rapida" ))</f>
        <v>Tardia</v>
      </c>
    </row>
    <row r="2714" spans="1:24" x14ac:dyDescent="0.25">
      <c r="A2714" s="2">
        <v>2730</v>
      </c>
      <c r="B2714" s="3" t="s">
        <v>58</v>
      </c>
      <c r="C27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14" s="1" t="str">
        <f>IFERROR(VLOOKUP(DatosLimpios[[#This Row],[Paises]], TablaRegiones[],2,FALSE), "Otra")</f>
        <v>Oceanía</v>
      </c>
      <c r="E2714" s="2">
        <v>2016</v>
      </c>
      <c r="F2714" s="3" t="s">
        <v>50</v>
      </c>
      <c r="G2714" s="2">
        <f xml:space="preserve"> 2025 -DatosLimpios[[#This Row],[Year]]</f>
        <v>9</v>
      </c>
      <c r="H2714" s="1" t="str">
        <f>IF(TRIM(DatosLimpios[[#This Row],[Attack Type]])="","Unknown",PROPER(TRIM(LOWER(DatosLimpios[[#This Row],[Attack Type]]))))</f>
        <v>Phishing</v>
      </c>
      <c r="I2714" s="3" t="s">
        <v>12</v>
      </c>
      <c r="J271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14" s="11">
        <v>9872</v>
      </c>
      <c r="L2714" s="11">
        <f>IF(DatosLimpios[[#This Row],[Financial Loss (in Million $) ]]="",0,ABS(DatosLimpios[[#This Row],[Financial Loss (in Million $) ]]))*1000</f>
        <v>9872000</v>
      </c>
      <c r="M2714" s="11" t="str">
        <f>IF(DatosLimpios[[#This Row],[Perdida economica UNK]]&gt;4000000,"Alta", IF(DatosLimpios[[#This Row],[Perdida economica UNK]]&gt;100000,"Media", "Baja"))</f>
        <v>Alta</v>
      </c>
      <c r="N2714" s="18" t="s">
        <v>2761</v>
      </c>
      <c r="O2714" s="3" t="s">
        <v>29</v>
      </c>
      <c r="P2714" s="2">
        <f>IF(DatosLimpios[[#This Row],[Number of Affected Users]]="six hundred",600,VALUE(DatosLimpios[[#This Row],[Number of Affected Users]]))</f>
        <v>6670</v>
      </c>
      <c r="Q2714" s="2">
        <f>IF(DatosLimpios[[#This Row],[Number of Affected Users]]="six hundred",600,VALUE(DatosLimpios[[#This Row],[Number of Affected Users]]))</f>
        <v>6670</v>
      </c>
      <c r="R2714" s="11">
        <f>DatosLimpios[[#This Row],[Perdida economica UNK]] /DatosLimpios[[#This Row],[Nº de Usuarios Afectados]]</f>
        <v>1480.0599700149926</v>
      </c>
      <c r="S2714" s="11" t="str">
        <f>IF(DatosLimpios[[#This Row],[Perdida $ por Usuario]]&gt;100, "Grave",IF(DatosLimpios[[#This Row],[Perdida $ por Usuario]]&gt;40, "Moderada","Leve"))</f>
        <v>Grave</v>
      </c>
      <c r="T2714" s="1" t="str">
        <f t="shared" si="42"/>
        <v>Nation-state</v>
      </c>
      <c r="U2714" s="3" t="s">
        <v>34</v>
      </c>
      <c r="V2714" s="3" t="s">
        <v>16</v>
      </c>
      <c r="W2714" s="2">
        <v>24</v>
      </c>
      <c r="X2714" s="2" t="str">
        <f>IF(DatosLimpios[[#This Row],[Incident Resolution Time (in Hours)]]&gt;50,"Tardia",IF(DatosLimpios[[#This Row],[Incident Resolution Time (in Hours)]]&gt;20,"Media","Rapida" ))</f>
        <v>Media</v>
      </c>
    </row>
    <row r="2715" spans="1:24" x14ac:dyDescent="0.25">
      <c r="A2715" s="2">
        <v>2731</v>
      </c>
      <c r="B2715" s="3" t="s">
        <v>41</v>
      </c>
      <c r="C27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15" s="1" t="str">
        <f>IFERROR(VLOOKUP(DatosLimpios[[#This Row],[Paises]], TablaRegiones[],2,FALSE), "Otra")</f>
        <v>Europa</v>
      </c>
      <c r="E2715" s="2">
        <v>2016</v>
      </c>
      <c r="F2715" s="3" t="s">
        <v>22</v>
      </c>
      <c r="G2715" s="2">
        <f xml:space="preserve"> 2025 -DatosLimpios[[#This Row],[Year]]</f>
        <v>9</v>
      </c>
      <c r="H2715" s="1" t="str">
        <f>IF(TRIM(DatosLimpios[[#This Row],[Attack Type]])="","Unknown",PROPER(TRIM(LOWER(DatosLimpios[[#This Row],[Attack Type]]))))</f>
        <v>Man-In-The-Middle</v>
      </c>
      <c r="I2715" s="3" t="s">
        <v>23</v>
      </c>
      <c r="J271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15" s="11">
        <v>6208</v>
      </c>
      <c r="L2715" s="11">
        <f>IF(DatosLimpios[[#This Row],[Financial Loss (in Million $) ]]="",0,ABS(DatosLimpios[[#This Row],[Financial Loss (in Million $) ]]))*1000</f>
        <v>6208000</v>
      </c>
      <c r="M2715" s="11" t="str">
        <f>IF(DatosLimpios[[#This Row],[Perdida economica UNK]]&gt;4000000,"Alta", IF(DatosLimpios[[#This Row],[Perdida economica UNK]]&gt;100000,"Media", "Baja"))</f>
        <v>Alta</v>
      </c>
      <c r="N2715" s="18" t="s">
        <v>2762</v>
      </c>
      <c r="O2715" s="3" t="s">
        <v>29</v>
      </c>
      <c r="P2715" s="2">
        <f>IF(DatosLimpios[[#This Row],[Number of Affected Users]]="six hundred",600,VALUE(DatosLimpios[[#This Row],[Number of Affected Users]]))</f>
        <v>801177</v>
      </c>
      <c r="Q2715" s="2">
        <f>IF(DatosLimpios[[#This Row],[Number of Affected Users]]="six hundred",600,VALUE(DatosLimpios[[#This Row],[Number of Affected Users]]))</f>
        <v>801177</v>
      </c>
      <c r="R2715" s="11">
        <f>DatosLimpios[[#This Row],[Perdida economica UNK]] /DatosLimpios[[#This Row],[Nº de Usuarios Afectados]]</f>
        <v>7.7485998724376763</v>
      </c>
      <c r="S2715" s="11" t="str">
        <f>IF(DatosLimpios[[#This Row],[Perdida $ por Usuario]]&gt;100, "Grave",IF(DatosLimpios[[#This Row],[Perdida $ por Usuario]]&gt;40, "Moderada","Leve"))</f>
        <v>Leve</v>
      </c>
      <c r="T2715" s="1" t="str">
        <f t="shared" si="42"/>
        <v>Nation-state</v>
      </c>
      <c r="U2715" s="3" t="s">
        <v>34</v>
      </c>
      <c r="V2715" s="3" t="s">
        <v>57</v>
      </c>
      <c r="W2715" s="2">
        <v>11</v>
      </c>
      <c r="X2715" s="2" t="str">
        <f>IF(DatosLimpios[[#This Row],[Incident Resolution Time (in Hours)]]&gt;50,"Tardia",IF(DatosLimpios[[#This Row],[Incident Resolution Time (in Hours)]]&gt;20,"Media","Rapida" ))</f>
        <v>Rapida</v>
      </c>
    </row>
    <row r="2716" spans="1:24" x14ac:dyDescent="0.25">
      <c r="A2716" s="2">
        <v>2732</v>
      </c>
      <c r="B2716" s="3" t="s">
        <v>60</v>
      </c>
      <c r="C27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16" s="1" t="str">
        <f>IFERROR(VLOOKUP(DatosLimpios[[#This Row],[Paises]], TablaRegiones[],2,FALSE), "Otra")</f>
        <v>Asia</v>
      </c>
      <c r="E2716" s="2">
        <v>2016</v>
      </c>
      <c r="F2716" s="3" t="s">
        <v>17</v>
      </c>
      <c r="G2716" s="2">
        <f xml:space="preserve"> 2025 -DatosLimpios[[#This Row],[Year]]</f>
        <v>9</v>
      </c>
      <c r="H2716" s="1" t="str">
        <f>IF(TRIM(DatosLimpios[[#This Row],[Attack Type]])="","Unknown",PROPER(TRIM(LOWER(DatosLimpios[[#This Row],[Attack Type]]))))</f>
        <v>Ransomware</v>
      </c>
      <c r="I2716" s="3" t="s">
        <v>46</v>
      </c>
      <c r="J271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16" s="11">
        <v>2879</v>
      </c>
      <c r="L2716" s="11">
        <f>IF(DatosLimpios[[#This Row],[Financial Loss (in Million $) ]]="",0,ABS(DatosLimpios[[#This Row],[Financial Loss (in Million $) ]]))*1000</f>
        <v>2879000</v>
      </c>
      <c r="M2716" s="11" t="str">
        <f>IF(DatosLimpios[[#This Row],[Perdida economica UNK]]&gt;4000000,"Alta", IF(DatosLimpios[[#This Row],[Perdida economica UNK]]&gt;100000,"Media", "Baja"))</f>
        <v>Media</v>
      </c>
      <c r="N2716" s="18" t="s">
        <v>2763</v>
      </c>
      <c r="O2716" s="3" t="s">
        <v>33</v>
      </c>
      <c r="P2716" s="2">
        <f>IF(DatosLimpios[[#This Row],[Number of Affected Users]]="six hundred",600,VALUE(DatosLimpios[[#This Row],[Number of Affected Users]]))</f>
        <v>183711</v>
      </c>
      <c r="Q2716" s="2">
        <f>IF(DatosLimpios[[#This Row],[Number of Affected Users]]="six hundred",600,VALUE(DatosLimpios[[#This Row],[Number of Affected Users]]))</f>
        <v>183711</v>
      </c>
      <c r="R2716" s="11">
        <f>DatosLimpios[[#This Row],[Perdida economica UNK]] /DatosLimpios[[#This Row],[Nº de Usuarios Afectados]]</f>
        <v>15.671353375682457</v>
      </c>
      <c r="S2716" s="11" t="str">
        <f>IF(DatosLimpios[[#This Row],[Perdida $ por Usuario]]&gt;100, "Grave",IF(DatosLimpios[[#This Row],[Perdida $ por Usuario]]&gt;40, "Moderada","Leve"))</f>
        <v>Leve</v>
      </c>
      <c r="T2716" s="1" t="str">
        <f t="shared" si="42"/>
        <v>Insider</v>
      </c>
      <c r="U2716" s="3" t="s">
        <v>52</v>
      </c>
      <c r="V2716" s="3" t="s">
        <v>57</v>
      </c>
      <c r="W2716" s="2">
        <v>50</v>
      </c>
      <c r="X2716" s="2" t="str">
        <f>IF(DatosLimpios[[#This Row],[Incident Resolution Time (in Hours)]]&gt;50,"Tardia",IF(DatosLimpios[[#This Row],[Incident Resolution Time (in Hours)]]&gt;20,"Media","Rapida" ))</f>
        <v>Media</v>
      </c>
    </row>
    <row r="2717" spans="1:24" x14ac:dyDescent="0.25">
      <c r="A2717" s="2">
        <v>2733</v>
      </c>
      <c r="B2717" s="3" t="s">
        <v>41</v>
      </c>
      <c r="C27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17" s="1" t="str">
        <f>IFERROR(VLOOKUP(DatosLimpios[[#This Row],[Paises]], TablaRegiones[],2,FALSE), "Otra")</f>
        <v>Europa</v>
      </c>
      <c r="E2717" s="2">
        <v>2015</v>
      </c>
      <c r="F2717" s="3" t="s">
        <v>63</v>
      </c>
      <c r="G2717" s="2">
        <f xml:space="preserve"> 2025 -DatosLimpios[[#This Row],[Year]]</f>
        <v>10</v>
      </c>
      <c r="H2717" s="1" t="str">
        <f>IF(TRIM(DatosLimpios[[#This Row],[Attack Type]])="","Unknown",PROPER(TRIM(LOWER(DatosLimpios[[#This Row],[Attack Type]]))))</f>
        <v>Malware</v>
      </c>
      <c r="I2717" s="3" t="s">
        <v>18</v>
      </c>
      <c r="J271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17" s="11">
        <v>8345</v>
      </c>
      <c r="L2717" s="11">
        <f>IF(DatosLimpios[[#This Row],[Financial Loss (in Million $) ]]="",0,ABS(DatosLimpios[[#This Row],[Financial Loss (in Million $) ]]))*1000</f>
        <v>8345000</v>
      </c>
      <c r="M2717" s="11" t="str">
        <f>IF(DatosLimpios[[#This Row],[Perdida economica UNK]]&gt;4000000,"Alta", IF(DatosLimpios[[#This Row],[Perdida economica UNK]]&gt;100000,"Media", "Baja"))</f>
        <v>Alta</v>
      </c>
      <c r="N2717" s="18" t="s">
        <v>2764</v>
      </c>
      <c r="O2717" s="3" t="s">
        <v>33</v>
      </c>
      <c r="P2717" s="2">
        <f>IF(DatosLimpios[[#This Row],[Number of Affected Users]]="six hundred",600,VALUE(DatosLimpios[[#This Row],[Number of Affected Users]]))</f>
        <v>573985</v>
      </c>
      <c r="Q2717" s="2">
        <f>IF(DatosLimpios[[#This Row],[Number of Affected Users]]="six hundred",600,VALUE(DatosLimpios[[#This Row],[Number of Affected Users]]))</f>
        <v>573985</v>
      </c>
      <c r="R2717" s="11">
        <f>DatosLimpios[[#This Row],[Perdida economica UNK]] /DatosLimpios[[#This Row],[Nº de Usuarios Afectados]]</f>
        <v>14.538707457511956</v>
      </c>
      <c r="S2717" s="11" t="str">
        <f>IF(DatosLimpios[[#This Row],[Perdida $ por Usuario]]&gt;100, "Grave",IF(DatosLimpios[[#This Row],[Perdida $ por Usuario]]&gt;40, "Moderada","Leve"))</f>
        <v>Leve</v>
      </c>
      <c r="T2717" s="1" t="str">
        <f t="shared" si="42"/>
        <v>Insider</v>
      </c>
      <c r="U2717" s="3" t="s">
        <v>25</v>
      </c>
      <c r="V2717" s="3" t="s">
        <v>31</v>
      </c>
      <c r="W2717" s="2">
        <v>45</v>
      </c>
      <c r="X2717" s="2" t="str">
        <f>IF(DatosLimpios[[#This Row],[Incident Resolution Time (in Hours)]]&gt;50,"Tardia",IF(DatosLimpios[[#This Row],[Incident Resolution Time (in Hours)]]&gt;20,"Media","Rapida" ))</f>
        <v>Media</v>
      </c>
    </row>
    <row r="2718" spans="1:24" x14ac:dyDescent="0.25">
      <c r="A2718" s="2">
        <v>2734</v>
      </c>
      <c r="B2718" s="3" t="s">
        <v>71</v>
      </c>
      <c r="C27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18" s="1" t="str">
        <f>IFERROR(VLOOKUP(DatosLimpios[[#This Row],[Paises]], TablaRegiones[],2,FALSE), "Otra")</f>
        <v>Asia</v>
      </c>
      <c r="E2718" s="2">
        <v>2018</v>
      </c>
      <c r="F2718" s="3" t="s">
        <v>39</v>
      </c>
      <c r="G2718" s="2">
        <f xml:space="preserve"> 2025 -DatosLimpios[[#This Row],[Year]]</f>
        <v>7</v>
      </c>
      <c r="H2718" s="1" t="str">
        <f>IF(TRIM(DatosLimpios[[#This Row],[Attack Type]])="","Unknown",PROPER(TRIM(LOWER(DatosLimpios[[#This Row],[Attack Type]]))))</f>
        <v>Ddos</v>
      </c>
      <c r="I2718" s="3" t="s">
        <v>47</v>
      </c>
      <c r="J271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18" s="11">
        <v>8804</v>
      </c>
      <c r="L2718" s="11">
        <f>IF(DatosLimpios[[#This Row],[Financial Loss (in Million $) ]]="",0,ABS(DatosLimpios[[#This Row],[Financial Loss (in Million $) ]]))*1000</f>
        <v>8804000</v>
      </c>
      <c r="M2718" s="11" t="str">
        <f>IF(DatosLimpios[[#This Row],[Perdida economica UNK]]&gt;4000000,"Alta", IF(DatosLimpios[[#This Row],[Perdida economica UNK]]&gt;100000,"Media", "Baja"))</f>
        <v>Alta</v>
      </c>
      <c r="N2718" s="18" t="s">
        <v>2765</v>
      </c>
      <c r="O2718" s="3" t="s">
        <v>29</v>
      </c>
      <c r="P2718" s="2">
        <f>IF(DatosLimpios[[#This Row],[Number of Affected Users]]="six hundred",600,VALUE(DatosLimpios[[#This Row],[Number of Affected Users]]))</f>
        <v>675172</v>
      </c>
      <c r="Q2718" s="2">
        <f>IF(DatosLimpios[[#This Row],[Number of Affected Users]]="six hundred",600,VALUE(DatosLimpios[[#This Row],[Number of Affected Users]]))</f>
        <v>675172</v>
      </c>
      <c r="R2718" s="11">
        <f>DatosLimpios[[#This Row],[Perdida economica UNK]] /DatosLimpios[[#This Row],[Nº de Usuarios Afectados]]</f>
        <v>13.039640269442453</v>
      </c>
      <c r="S2718" s="11" t="str">
        <f>IF(DatosLimpios[[#This Row],[Perdida $ por Usuario]]&gt;100, "Grave",IF(DatosLimpios[[#This Row],[Perdida $ por Usuario]]&gt;40, "Moderada","Leve"))</f>
        <v>Leve</v>
      </c>
      <c r="T2718" s="1" t="str">
        <f t="shared" si="42"/>
        <v>Nation-state</v>
      </c>
      <c r="U2718" s="3" t="s">
        <v>25</v>
      </c>
      <c r="V2718" s="3" t="s">
        <v>37</v>
      </c>
      <c r="W2718" s="2">
        <v>43</v>
      </c>
      <c r="X2718" s="2" t="str">
        <f>IF(DatosLimpios[[#This Row],[Incident Resolution Time (in Hours)]]&gt;50,"Tardia",IF(DatosLimpios[[#This Row],[Incident Resolution Time (in Hours)]]&gt;20,"Media","Rapida" ))</f>
        <v>Media</v>
      </c>
    </row>
    <row r="2719" spans="1:24" x14ac:dyDescent="0.25">
      <c r="A2719" s="2">
        <v>2735</v>
      </c>
      <c r="B2719" s="3" t="s">
        <v>32</v>
      </c>
      <c r="C27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19" s="1" t="str">
        <f>IFERROR(VLOOKUP(DatosLimpios[[#This Row],[Paises]], TablaRegiones[],2,FALSE), "Otra")</f>
        <v>Europa</v>
      </c>
      <c r="E2719" s="2">
        <v>2018</v>
      </c>
      <c r="F2719" s="3" t="s">
        <v>39</v>
      </c>
      <c r="G2719" s="2">
        <f xml:space="preserve"> 2025 -DatosLimpios[[#This Row],[Year]]</f>
        <v>7</v>
      </c>
      <c r="H2719" s="1" t="str">
        <f>IF(TRIM(DatosLimpios[[#This Row],[Attack Type]])="","Unknown",PROPER(TRIM(LOWER(DatosLimpios[[#This Row],[Attack Type]]))))</f>
        <v>Ddos</v>
      </c>
      <c r="I2719" s="3" t="s">
        <v>69</v>
      </c>
      <c r="J271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19" s="11">
        <v>3576</v>
      </c>
      <c r="L2719" s="11">
        <f>IF(DatosLimpios[[#This Row],[Financial Loss (in Million $) ]]="",0,ABS(DatosLimpios[[#This Row],[Financial Loss (in Million $) ]]))*1000</f>
        <v>3576000</v>
      </c>
      <c r="M2719" s="11" t="str">
        <f>IF(DatosLimpios[[#This Row],[Perdida economica UNK]]&gt;4000000,"Alta", IF(DatosLimpios[[#This Row],[Perdida economica UNK]]&gt;100000,"Media", "Baja"))</f>
        <v>Media</v>
      </c>
      <c r="N2719" s="18" t="s">
        <v>2766</v>
      </c>
      <c r="O2719" s="3" t="s">
        <v>33</v>
      </c>
      <c r="P2719" s="2">
        <f>IF(DatosLimpios[[#This Row],[Number of Affected Users]]="six hundred",600,VALUE(DatosLimpios[[#This Row],[Number of Affected Users]]))</f>
        <v>716770</v>
      </c>
      <c r="Q2719" s="2">
        <f>IF(DatosLimpios[[#This Row],[Number of Affected Users]]="six hundred",600,VALUE(DatosLimpios[[#This Row],[Number of Affected Users]]))</f>
        <v>716770</v>
      </c>
      <c r="R2719" s="11">
        <f>DatosLimpios[[#This Row],[Perdida economica UNK]] /DatosLimpios[[#This Row],[Nº de Usuarios Afectados]]</f>
        <v>4.9890480907404049</v>
      </c>
      <c r="S2719" s="11" t="str">
        <f>IF(DatosLimpios[[#This Row],[Perdida $ por Usuario]]&gt;100, "Grave",IF(DatosLimpios[[#This Row],[Perdida $ por Usuario]]&gt;40, "Moderada","Leve"))</f>
        <v>Leve</v>
      </c>
      <c r="T2719" s="1" t="str">
        <f t="shared" si="42"/>
        <v>Insider</v>
      </c>
      <c r="U2719" s="3" t="s">
        <v>15</v>
      </c>
      <c r="V2719" s="3" t="s">
        <v>57</v>
      </c>
      <c r="W2719" s="2">
        <v>2</v>
      </c>
      <c r="X2719" s="2" t="str">
        <f>IF(DatosLimpios[[#This Row],[Incident Resolution Time (in Hours)]]&gt;50,"Tardia",IF(DatosLimpios[[#This Row],[Incident Resolution Time (in Hours)]]&gt;20,"Media","Rapida" ))</f>
        <v>Rapida</v>
      </c>
    </row>
    <row r="2720" spans="1:24" x14ac:dyDescent="0.25">
      <c r="A2720" s="2">
        <v>2736</v>
      </c>
      <c r="B2720" s="3" t="s">
        <v>58</v>
      </c>
      <c r="C27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20" s="1" t="str">
        <f>IFERROR(VLOOKUP(DatosLimpios[[#This Row],[Paises]], TablaRegiones[],2,FALSE), "Otra")</f>
        <v>Oceanía</v>
      </c>
      <c r="E2720" s="2">
        <v>2016</v>
      </c>
      <c r="F2720" s="3" t="s">
        <v>39</v>
      </c>
      <c r="G2720" s="2">
        <f xml:space="preserve"> 2025 -DatosLimpios[[#This Row],[Year]]</f>
        <v>9</v>
      </c>
      <c r="H2720" s="1" t="str">
        <f>IF(TRIM(DatosLimpios[[#This Row],[Attack Type]])="","Unknown",PROPER(TRIM(LOWER(DatosLimpios[[#This Row],[Attack Type]]))))</f>
        <v>Ddos</v>
      </c>
      <c r="I2720" s="3" t="s">
        <v>23</v>
      </c>
      <c r="J272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20" s="11">
        <v>4319</v>
      </c>
      <c r="L2720" s="11">
        <f>IF(DatosLimpios[[#This Row],[Financial Loss (in Million $) ]]="",0,ABS(DatosLimpios[[#This Row],[Financial Loss (in Million $) ]]))*1000</f>
        <v>4319000</v>
      </c>
      <c r="M2720" s="11" t="str">
        <f>IF(DatosLimpios[[#This Row],[Perdida economica UNK]]&gt;4000000,"Alta", IF(DatosLimpios[[#This Row],[Perdida economica UNK]]&gt;100000,"Media", "Baja"))</f>
        <v>Alta</v>
      </c>
      <c r="N2720" s="18" t="s">
        <v>2767</v>
      </c>
      <c r="O2720" s="3" t="s">
        <v>36</v>
      </c>
      <c r="P2720" s="2">
        <f>IF(DatosLimpios[[#This Row],[Number of Affected Users]]="six hundred",600,VALUE(DatosLimpios[[#This Row],[Number of Affected Users]]))</f>
        <v>825866</v>
      </c>
      <c r="Q2720" s="2">
        <f>IF(DatosLimpios[[#This Row],[Number of Affected Users]]="six hundred",600,VALUE(DatosLimpios[[#This Row],[Number of Affected Users]]))</f>
        <v>825866</v>
      </c>
      <c r="R2720" s="11">
        <f>DatosLimpios[[#This Row],[Perdida economica UNK]] /DatosLimpios[[#This Row],[Nº de Usuarios Afectados]]</f>
        <v>5.2296619548449748</v>
      </c>
      <c r="S2720" s="11" t="str">
        <f>IF(DatosLimpios[[#This Row],[Perdida $ por Usuario]]&gt;100, "Grave",IF(DatosLimpios[[#This Row],[Perdida $ por Usuario]]&gt;40, "Moderada","Leve"))</f>
        <v>Leve</v>
      </c>
      <c r="T2720" s="1" t="str">
        <f t="shared" si="42"/>
        <v>Unknown</v>
      </c>
      <c r="U2720" s="3" t="s">
        <v>25</v>
      </c>
      <c r="V2720" s="3" t="s">
        <v>49</v>
      </c>
      <c r="W2720" s="2">
        <v>23</v>
      </c>
      <c r="X2720" s="2" t="str">
        <f>IF(DatosLimpios[[#This Row],[Incident Resolution Time (in Hours)]]&gt;50,"Tardia",IF(DatosLimpios[[#This Row],[Incident Resolution Time (in Hours)]]&gt;20,"Media","Rapida" ))</f>
        <v>Media</v>
      </c>
    </row>
    <row r="2721" spans="1:24" x14ac:dyDescent="0.25">
      <c r="A2721" s="2">
        <v>2737</v>
      </c>
      <c r="B2721" s="3" t="s">
        <v>87</v>
      </c>
      <c r="C27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721" s="1" t="str">
        <f>IFERROR(VLOOKUP(DatosLimpios[[#This Row],[Paises]], TablaRegiones[],2,FALSE), "Otra")</f>
        <v>América</v>
      </c>
      <c r="E2721" s="2">
        <v>2019</v>
      </c>
      <c r="F2721" s="3" t="s">
        <v>17</v>
      </c>
      <c r="G2721" s="2">
        <f xml:space="preserve"> 2025 -DatosLimpios[[#This Row],[Year]]</f>
        <v>6</v>
      </c>
      <c r="H2721" s="1" t="str">
        <f>IF(TRIM(DatosLimpios[[#This Row],[Attack Type]])="","Unknown",PROPER(TRIM(LOWER(DatosLimpios[[#This Row],[Attack Type]]))))</f>
        <v>Ransomware</v>
      </c>
      <c r="I2721" s="3" t="s">
        <v>47</v>
      </c>
      <c r="J272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21" s="11">
        <v>9243</v>
      </c>
      <c r="L2721" s="11">
        <f>IF(DatosLimpios[[#This Row],[Financial Loss (in Million $) ]]="",0,ABS(DatosLimpios[[#This Row],[Financial Loss (in Million $) ]]))*1000</f>
        <v>9243000</v>
      </c>
      <c r="M2721" s="11" t="str">
        <f>IF(DatosLimpios[[#This Row],[Perdida economica UNK]]&gt;4000000,"Alta", IF(DatosLimpios[[#This Row],[Perdida economica UNK]]&gt;100000,"Media", "Baja"))</f>
        <v>Alta</v>
      </c>
      <c r="N2721" s="18" t="s">
        <v>2768</v>
      </c>
      <c r="O2721" s="3" t="s">
        <v>36</v>
      </c>
      <c r="P2721" s="2">
        <f>IF(DatosLimpios[[#This Row],[Number of Affected Users]]="six hundred",600,VALUE(DatosLimpios[[#This Row],[Number of Affected Users]]))</f>
        <v>206631</v>
      </c>
      <c r="Q2721" s="2">
        <f>IF(DatosLimpios[[#This Row],[Number of Affected Users]]="six hundred",600,VALUE(DatosLimpios[[#This Row],[Number of Affected Users]]))</f>
        <v>206631</v>
      </c>
      <c r="R2721" s="11">
        <f>DatosLimpios[[#This Row],[Perdida economica UNK]] /DatosLimpios[[#This Row],[Nº de Usuarios Afectados]]</f>
        <v>44.731913410862845</v>
      </c>
      <c r="S2721" s="11" t="str">
        <f>IF(DatosLimpios[[#This Row],[Perdida $ por Usuario]]&gt;100, "Grave",IF(DatosLimpios[[#This Row],[Perdida $ por Usuario]]&gt;40, "Moderada","Leve"))</f>
        <v>Moderada</v>
      </c>
      <c r="T2721" s="1" t="str">
        <f t="shared" si="42"/>
        <v>Unknown</v>
      </c>
      <c r="U2721" s="3" t="s">
        <v>52</v>
      </c>
      <c r="V2721" s="3" t="s">
        <v>31</v>
      </c>
      <c r="W2721" s="2">
        <v>64</v>
      </c>
      <c r="X2721" s="2" t="str">
        <f>IF(DatosLimpios[[#This Row],[Incident Resolution Time (in Hours)]]&gt;50,"Tardia",IF(DatosLimpios[[#This Row],[Incident Resolution Time (in Hours)]]&gt;20,"Media","Rapida" ))</f>
        <v>Tardia</v>
      </c>
    </row>
    <row r="2722" spans="1:24" x14ac:dyDescent="0.25">
      <c r="A2722" s="2">
        <v>2738</v>
      </c>
      <c r="B2722" s="3" t="s">
        <v>32</v>
      </c>
      <c r="C27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22" s="1" t="str">
        <f>IFERROR(VLOOKUP(DatosLimpios[[#This Row],[Paises]], TablaRegiones[],2,FALSE), "Otra")</f>
        <v>Europa</v>
      </c>
      <c r="E2722" s="2">
        <v>2016</v>
      </c>
      <c r="F2722" s="3" t="s">
        <v>50</v>
      </c>
      <c r="G2722" s="2">
        <f xml:space="preserve"> 2025 -DatosLimpios[[#This Row],[Year]]</f>
        <v>9</v>
      </c>
      <c r="H2722" s="1" t="str">
        <f>IF(TRIM(DatosLimpios[[#This Row],[Attack Type]])="","Unknown",PROPER(TRIM(LOWER(DatosLimpios[[#This Row],[Attack Type]]))))</f>
        <v>Phishing</v>
      </c>
      <c r="I2722" s="3" t="s">
        <v>46</v>
      </c>
      <c r="J272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22" s="11">
        <v>4018</v>
      </c>
      <c r="L2722" s="11">
        <f>IF(DatosLimpios[[#This Row],[Financial Loss (in Million $) ]]="",0,ABS(DatosLimpios[[#This Row],[Financial Loss (in Million $) ]]))*1000</f>
        <v>4018000</v>
      </c>
      <c r="M2722" s="11" t="str">
        <f>IF(DatosLimpios[[#This Row],[Perdida economica UNK]]&gt;4000000,"Alta", IF(DatosLimpios[[#This Row],[Perdida economica UNK]]&gt;100000,"Media", "Baja"))</f>
        <v>Alta</v>
      </c>
      <c r="N2722" s="18" t="s">
        <v>2769</v>
      </c>
      <c r="O2722" s="3" t="s">
        <v>29</v>
      </c>
      <c r="P2722" s="2">
        <f>IF(DatosLimpios[[#This Row],[Number of Affected Users]]="six hundred",600,VALUE(DatosLimpios[[#This Row],[Number of Affected Users]]))</f>
        <v>153211</v>
      </c>
      <c r="Q2722" s="2">
        <f>IF(DatosLimpios[[#This Row],[Number of Affected Users]]="six hundred",600,VALUE(DatosLimpios[[#This Row],[Number of Affected Users]]))</f>
        <v>153211</v>
      </c>
      <c r="R2722" s="11">
        <f>DatosLimpios[[#This Row],[Perdida economica UNK]] /DatosLimpios[[#This Row],[Nº de Usuarios Afectados]]</f>
        <v>26.225271031453357</v>
      </c>
      <c r="S2722" s="11" t="str">
        <f>IF(DatosLimpios[[#This Row],[Perdida $ por Usuario]]&gt;100, "Grave",IF(DatosLimpios[[#This Row],[Perdida $ por Usuario]]&gt;40, "Moderada","Leve"))</f>
        <v>Leve</v>
      </c>
      <c r="T2722" s="1" t="str">
        <f t="shared" si="42"/>
        <v>Nation-state</v>
      </c>
      <c r="U2722" s="3" t="s">
        <v>25</v>
      </c>
      <c r="V2722" s="3" t="s">
        <v>57</v>
      </c>
      <c r="W2722" s="2">
        <v>43</v>
      </c>
      <c r="X2722" s="2" t="str">
        <f>IF(DatosLimpios[[#This Row],[Incident Resolution Time (in Hours)]]&gt;50,"Tardia",IF(DatosLimpios[[#This Row],[Incident Resolution Time (in Hours)]]&gt;20,"Media","Rapida" ))</f>
        <v>Media</v>
      </c>
    </row>
    <row r="2723" spans="1:24" x14ac:dyDescent="0.25">
      <c r="A2723" s="2">
        <v>2739</v>
      </c>
      <c r="B2723" s="3" t="s">
        <v>71</v>
      </c>
      <c r="C27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23" s="1" t="str">
        <f>IFERROR(VLOOKUP(DatosLimpios[[#This Row],[Paises]], TablaRegiones[],2,FALSE), "Otra")</f>
        <v>Asia</v>
      </c>
      <c r="E2723" s="2">
        <v>2018</v>
      </c>
      <c r="F2723" s="3" t="s">
        <v>42</v>
      </c>
      <c r="G2723" s="2">
        <f xml:space="preserve"> 2025 -DatosLimpios[[#This Row],[Year]]</f>
        <v>7</v>
      </c>
      <c r="H2723" s="1" t="str">
        <f>IF(TRIM(DatosLimpios[[#This Row],[Attack Type]])="","Unknown",PROPER(TRIM(LOWER(DatosLimpios[[#This Row],[Attack Type]]))))</f>
        <v>Sql Injection</v>
      </c>
      <c r="I2723" s="3" t="s">
        <v>23</v>
      </c>
      <c r="J272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23" s="11">
        <v>4891</v>
      </c>
      <c r="L2723" s="11">
        <f>IF(DatosLimpios[[#This Row],[Financial Loss (in Million $) ]]="",0,ABS(DatosLimpios[[#This Row],[Financial Loss (in Million $) ]]))*1000</f>
        <v>4891000</v>
      </c>
      <c r="M2723" s="11" t="str">
        <f>IF(DatosLimpios[[#This Row],[Perdida economica UNK]]&gt;4000000,"Alta", IF(DatosLimpios[[#This Row],[Perdida economica UNK]]&gt;100000,"Media", "Baja"))</f>
        <v>Alta</v>
      </c>
      <c r="N2723" s="18" t="s">
        <v>2770</v>
      </c>
      <c r="O2723" s="3" t="s">
        <v>29</v>
      </c>
      <c r="P2723" s="2">
        <f>IF(DatosLimpios[[#This Row],[Number of Affected Users]]="six hundred",600,VALUE(DatosLimpios[[#This Row],[Number of Affected Users]]))</f>
        <v>322255</v>
      </c>
      <c r="Q2723" s="2">
        <f>IF(DatosLimpios[[#This Row],[Number of Affected Users]]="six hundred",600,VALUE(DatosLimpios[[#This Row],[Number of Affected Users]]))</f>
        <v>322255</v>
      </c>
      <c r="R2723" s="11">
        <f>DatosLimpios[[#This Row],[Perdida economica UNK]] /DatosLimpios[[#This Row],[Nº de Usuarios Afectados]]</f>
        <v>15.177421607112381</v>
      </c>
      <c r="S2723" s="11" t="str">
        <f>IF(DatosLimpios[[#This Row],[Perdida $ por Usuario]]&gt;100, "Grave",IF(DatosLimpios[[#This Row],[Perdida $ por Usuario]]&gt;40, "Moderada","Leve"))</f>
        <v>Leve</v>
      </c>
      <c r="T2723" s="1" t="str">
        <f t="shared" si="42"/>
        <v>Nation-state</v>
      </c>
      <c r="U2723" s="3" t="s">
        <v>52</v>
      </c>
      <c r="V2723" s="3" t="s">
        <v>31</v>
      </c>
      <c r="W2723" s="2">
        <v>41</v>
      </c>
      <c r="X2723" s="2" t="str">
        <f>IF(DatosLimpios[[#This Row],[Incident Resolution Time (in Hours)]]&gt;50,"Tardia",IF(DatosLimpios[[#This Row],[Incident Resolution Time (in Hours)]]&gt;20,"Media","Rapida" ))</f>
        <v>Media</v>
      </c>
    </row>
    <row r="2724" spans="1:24" x14ac:dyDescent="0.25">
      <c r="A2724" s="2">
        <v>2740</v>
      </c>
      <c r="B2724" s="3" t="s">
        <v>10</v>
      </c>
      <c r="C27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724" s="1" t="str">
        <f>IFERROR(VLOOKUP(DatosLimpios[[#This Row],[Paises]], TablaRegiones[],2,FALSE), "Otra")</f>
        <v>Asia</v>
      </c>
      <c r="E2724" s="2">
        <v>2021</v>
      </c>
      <c r="F2724" s="3" t="s">
        <v>17</v>
      </c>
      <c r="G2724" s="2">
        <f xml:space="preserve"> 2025 -DatosLimpios[[#This Row],[Year]]</f>
        <v>4</v>
      </c>
      <c r="H2724" s="1" t="str">
        <f>IF(TRIM(DatosLimpios[[#This Row],[Attack Type]])="","Unknown",PROPER(TRIM(LOWER(DatosLimpios[[#This Row],[Attack Type]]))))</f>
        <v>Ransomware</v>
      </c>
      <c r="I2724" s="3" t="s">
        <v>27</v>
      </c>
      <c r="J272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24" s="11">
        <v>4484</v>
      </c>
      <c r="L2724" s="11">
        <f>IF(DatosLimpios[[#This Row],[Financial Loss (in Million $) ]]="",0,ABS(DatosLimpios[[#This Row],[Financial Loss (in Million $) ]]))*1000</f>
        <v>4484000</v>
      </c>
      <c r="M2724" s="11" t="str">
        <f>IF(DatosLimpios[[#This Row],[Perdida economica UNK]]&gt;4000000,"Alta", IF(DatosLimpios[[#This Row],[Perdida economica UNK]]&gt;100000,"Media", "Baja"))</f>
        <v>Alta</v>
      </c>
      <c r="N2724" s="18" t="s">
        <v>2771</v>
      </c>
      <c r="O2724" s="3" t="s">
        <v>29</v>
      </c>
      <c r="P2724" s="2">
        <f>IF(DatosLimpios[[#This Row],[Number of Affected Users]]="six hundred",600,VALUE(DatosLimpios[[#This Row],[Number of Affected Users]]))</f>
        <v>16106</v>
      </c>
      <c r="Q2724" s="2">
        <f>IF(DatosLimpios[[#This Row],[Number of Affected Users]]="six hundred",600,VALUE(DatosLimpios[[#This Row],[Number of Affected Users]]))</f>
        <v>16106</v>
      </c>
      <c r="R2724" s="11">
        <f>DatosLimpios[[#This Row],[Perdida economica UNK]] /DatosLimpios[[#This Row],[Nº de Usuarios Afectados]]</f>
        <v>278.40556314416989</v>
      </c>
      <c r="S2724" s="11" t="str">
        <f>IF(DatosLimpios[[#This Row],[Perdida $ por Usuario]]&gt;100, "Grave",IF(DatosLimpios[[#This Row],[Perdida $ por Usuario]]&gt;40, "Moderada","Leve"))</f>
        <v>Grave</v>
      </c>
      <c r="T2724" s="1" t="str">
        <f t="shared" si="42"/>
        <v>Nation-state</v>
      </c>
      <c r="U2724" s="3" t="s">
        <v>25</v>
      </c>
      <c r="V2724" s="3" t="s">
        <v>49</v>
      </c>
      <c r="W2724" s="2">
        <v>29</v>
      </c>
      <c r="X2724" s="2" t="str">
        <f>IF(DatosLimpios[[#This Row],[Incident Resolution Time (in Hours)]]&gt;50,"Tardia",IF(DatosLimpios[[#This Row],[Incident Resolution Time (in Hours)]]&gt;20,"Media","Rapida" ))</f>
        <v>Media</v>
      </c>
    </row>
    <row r="2725" spans="1:24" x14ac:dyDescent="0.25">
      <c r="A2725" s="2">
        <v>2741</v>
      </c>
      <c r="B2725" s="3" t="s">
        <v>87</v>
      </c>
      <c r="C27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725" s="1" t="str">
        <f>IFERROR(VLOOKUP(DatosLimpios[[#This Row],[Paises]], TablaRegiones[],2,FALSE), "Otra")</f>
        <v>América</v>
      </c>
      <c r="E2725" s="2">
        <v>2021</v>
      </c>
      <c r="F2725" s="3" t="s">
        <v>22</v>
      </c>
      <c r="G2725" s="2">
        <f xml:space="preserve"> 2025 -DatosLimpios[[#This Row],[Year]]</f>
        <v>4</v>
      </c>
      <c r="H2725" s="1" t="str">
        <f>IF(TRIM(DatosLimpios[[#This Row],[Attack Type]])="","Unknown",PROPER(TRIM(LOWER(DatosLimpios[[#This Row],[Attack Type]]))))</f>
        <v>Man-In-The-Middle</v>
      </c>
      <c r="I2725" s="3" t="s">
        <v>12</v>
      </c>
      <c r="J272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25" s="11">
        <v>5143</v>
      </c>
      <c r="L2725" s="11">
        <f>IF(DatosLimpios[[#This Row],[Financial Loss (in Million $) ]]="",0,ABS(DatosLimpios[[#This Row],[Financial Loss (in Million $) ]]))*1000</f>
        <v>5143000</v>
      </c>
      <c r="M2725" s="11" t="str">
        <f>IF(DatosLimpios[[#This Row],[Perdida economica UNK]]&gt;4000000,"Alta", IF(DatosLimpios[[#This Row],[Perdida economica UNK]]&gt;100000,"Media", "Baja"))</f>
        <v>Alta</v>
      </c>
      <c r="N2725" s="18" t="s">
        <v>2772</v>
      </c>
      <c r="O2725" s="3" t="s">
        <v>36</v>
      </c>
      <c r="P2725" s="2">
        <f>IF(DatosLimpios[[#This Row],[Number of Affected Users]]="six hundred",600,VALUE(DatosLimpios[[#This Row],[Number of Affected Users]]))</f>
        <v>640851</v>
      </c>
      <c r="Q2725" s="2">
        <f>IF(DatosLimpios[[#This Row],[Number of Affected Users]]="six hundred",600,VALUE(DatosLimpios[[#This Row],[Number of Affected Users]]))</f>
        <v>640851</v>
      </c>
      <c r="R2725" s="11">
        <f>DatosLimpios[[#This Row],[Perdida economica UNK]] /DatosLimpios[[#This Row],[Nº de Usuarios Afectados]]</f>
        <v>8.0252664035789909</v>
      </c>
      <c r="S2725" s="11" t="str">
        <f>IF(DatosLimpios[[#This Row],[Perdida $ por Usuario]]&gt;100, "Grave",IF(DatosLimpios[[#This Row],[Perdida $ por Usuario]]&gt;40, "Moderada","Leve"))</f>
        <v>Leve</v>
      </c>
      <c r="T2725" s="1" t="str">
        <f t="shared" si="42"/>
        <v>Unknown</v>
      </c>
      <c r="U2725" s="3" t="s">
        <v>52</v>
      </c>
      <c r="V2725" s="3" t="s">
        <v>16</v>
      </c>
      <c r="W2725" s="2">
        <v>11</v>
      </c>
      <c r="X2725" s="2" t="str">
        <f>IF(DatosLimpios[[#This Row],[Incident Resolution Time (in Hours)]]&gt;50,"Tardia",IF(DatosLimpios[[#This Row],[Incident Resolution Time (in Hours)]]&gt;20,"Media","Rapida" ))</f>
        <v>Rapida</v>
      </c>
    </row>
    <row r="2726" spans="1:24" x14ac:dyDescent="0.25">
      <c r="A2726" s="2">
        <v>2742</v>
      </c>
      <c r="B2726" s="3" t="s">
        <v>71</v>
      </c>
      <c r="C27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26" s="1" t="str">
        <f>IFERROR(VLOOKUP(DatosLimpios[[#This Row],[Paises]], TablaRegiones[],2,FALSE), "Otra")</f>
        <v>Asia</v>
      </c>
      <c r="E2726" s="2">
        <v>2022</v>
      </c>
      <c r="F2726" s="3" t="s">
        <v>50</v>
      </c>
      <c r="G2726" s="2">
        <f xml:space="preserve"> 2025 -DatosLimpios[[#This Row],[Year]]</f>
        <v>3</v>
      </c>
      <c r="H2726" s="1" t="str">
        <f>IF(TRIM(DatosLimpios[[#This Row],[Attack Type]])="","Unknown",PROPER(TRIM(LOWER(DatosLimpios[[#This Row],[Attack Type]]))))</f>
        <v>Phishing</v>
      </c>
      <c r="I2726" s="3" t="s">
        <v>46</v>
      </c>
      <c r="J272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26" s="11">
        <v>1242</v>
      </c>
      <c r="L2726" s="11">
        <f>IF(DatosLimpios[[#This Row],[Financial Loss (in Million $) ]]="",0,ABS(DatosLimpios[[#This Row],[Financial Loss (in Million $) ]]))*1000</f>
        <v>1242000</v>
      </c>
      <c r="M2726" s="11" t="str">
        <f>IF(DatosLimpios[[#This Row],[Perdida economica UNK]]&gt;4000000,"Alta", IF(DatosLimpios[[#This Row],[Perdida economica UNK]]&gt;100000,"Media", "Baja"))</f>
        <v>Media</v>
      </c>
      <c r="N2726" s="18" t="s">
        <v>2773</v>
      </c>
      <c r="O2726" s="3" t="s">
        <v>36</v>
      </c>
      <c r="P2726" s="2">
        <f>IF(DatosLimpios[[#This Row],[Number of Affected Users]]="six hundred",600,VALUE(DatosLimpios[[#This Row],[Number of Affected Users]]))</f>
        <v>570853</v>
      </c>
      <c r="Q2726" s="2">
        <f>IF(DatosLimpios[[#This Row],[Number of Affected Users]]="six hundred",600,VALUE(DatosLimpios[[#This Row],[Number of Affected Users]]))</f>
        <v>570853</v>
      </c>
      <c r="R2726" s="11">
        <f>DatosLimpios[[#This Row],[Perdida economica UNK]] /DatosLimpios[[#This Row],[Nº de Usuarios Afectados]]</f>
        <v>2.1756914652283514</v>
      </c>
      <c r="S2726" s="11" t="str">
        <f>IF(DatosLimpios[[#This Row],[Perdida $ por Usuario]]&gt;100, "Grave",IF(DatosLimpios[[#This Row],[Perdida $ por Usuario]]&gt;40, "Moderada","Leve"))</f>
        <v>Leve</v>
      </c>
      <c r="T2726" s="1" t="str">
        <f t="shared" si="42"/>
        <v>Unknown</v>
      </c>
      <c r="U2726" s="3" t="s">
        <v>15</v>
      </c>
      <c r="V2726" s="3" t="s">
        <v>57</v>
      </c>
      <c r="W2726" s="2">
        <v>4</v>
      </c>
      <c r="X2726" s="2" t="str">
        <f>IF(DatosLimpios[[#This Row],[Incident Resolution Time (in Hours)]]&gt;50,"Tardia",IF(DatosLimpios[[#This Row],[Incident Resolution Time (in Hours)]]&gt;20,"Media","Rapida" ))</f>
        <v>Rapida</v>
      </c>
    </row>
    <row r="2727" spans="1:24" x14ac:dyDescent="0.25">
      <c r="A2727" s="2">
        <v>2743</v>
      </c>
      <c r="B2727" s="3" t="s">
        <v>87</v>
      </c>
      <c r="C27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727" s="1" t="str">
        <f>IFERROR(VLOOKUP(DatosLimpios[[#This Row],[Paises]], TablaRegiones[],2,FALSE), "Otra")</f>
        <v>América</v>
      </c>
      <c r="E2727" s="2">
        <v>2023</v>
      </c>
      <c r="F2727" s="3" t="s">
        <v>42</v>
      </c>
      <c r="G2727" s="2">
        <f xml:space="preserve"> 2025 -DatosLimpios[[#This Row],[Year]]</f>
        <v>2</v>
      </c>
      <c r="H2727" s="1" t="str">
        <f>IF(TRIM(DatosLimpios[[#This Row],[Attack Type]])="","Unknown",PROPER(TRIM(LOWER(DatosLimpios[[#This Row],[Attack Type]]))))</f>
        <v>Sql Injection</v>
      </c>
      <c r="I2727" s="3" t="s">
        <v>46</v>
      </c>
      <c r="J272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27" s="11">
        <v>9891</v>
      </c>
      <c r="L2727" s="11">
        <f>IF(DatosLimpios[[#This Row],[Financial Loss (in Million $) ]]="",0,ABS(DatosLimpios[[#This Row],[Financial Loss (in Million $) ]]))*1000</f>
        <v>9891000</v>
      </c>
      <c r="M2727" s="11" t="str">
        <f>IF(DatosLimpios[[#This Row],[Perdida economica UNK]]&gt;4000000,"Alta", IF(DatosLimpios[[#This Row],[Perdida economica UNK]]&gt;100000,"Media", "Baja"))</f>
        <v>Alta</v>
      </c>
      <c r="N2727" s="18" t="s">
        <v>2774</v>
      </c>
      <c r="O2727" s="3" t="s">
        <v>36</v>
      </c>
      <c r="P2727" s="2">
        <f>IF(DatosLimpios[[#This Row],[Number of Affected Users]]="six hundred",600,VALUE(DatosLimpios[[#This Row],[Number of Affected Users]]))</f>
        <v>995462</v>
      </c>
      <c r="Q2727" s="2">
        <f>IF(DatosLimpios[[#This Row],[Number of Affected Users]]="six hundred",600,VALUE(DatosLimpios[[#This Row],[Number of Affected Users]]))</f>
        <v>995462</v>
      </c>
      <c r="R2727" s="11">
        <f>DatosLimpios[[#This Row],[Perdida economica UNK]] /DatosLimpios[[#This Row],[Nº de Usuarios Afectados]]</f>
        <v>9.9360899763125055</v>
      </c>
      <c r="S2727" s="11" t="str">
        <f>IF(DatosLimpios[[#This Row],[Perdida $ por Usuario]]&gt;100, "Grave",IF(DatosLimpios[[#This Row],[Perdida $ por Usuario]]&gt;40, "Moderada","Leve"))</f>
        <v>Leve</v>
      </c>
      <c r="T2727" s="1" t="str">
        <f t="shared" si="42"/>
        <v>Unknown</v>
      </c>
      <c r="U2727" s="3" t="s">
        <v>15</v>
      </c>
      <c r="V2727" s="3" t="s">
        <v>49</v>
      </c>
      <c r="W2727" s="2">
        <v>33</v>
      </c>
      <c r="X2727" s="2" t="str">
        <f>IF(DatosLimpios[[#This Row],[Incident Resolution Time (in Hours)]]&gt;50,"Tardia",IF(DatosLimpios[[#This Row],[Incident Resolution Time (in Hours)]]&gt;20,"Media","Rapida" ))</f>
        <v>Media</v>
      </c>
    </row>
    <row r="2728" spans="1:24" x14ac:dyDescent="0.25">
      <c r="A2728" s="2">
        <v>2744</v>
      </c>
      <c r="B2728" s="3" t="s">
        <v>60</v>
      </c>
      <c r="C27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28" s="1" t="str">
        <f>IFERROR(VLOOKUP(DatosLimpios[[#This Row],[Paises]], TablaRegiones[],2,FALSE), "Otra")</f>
        <v>Asia</v>
      </c>
      <c r="E2728" s="2">
        <v>2015</v>
      </c>
      <c r="F2728" s="3" t="s">
        <v>17</v>
      </c>
      <c r="G2728" s="2">
        <f xml:space="preserve"> 2025 -DatosLimpios[[#This Row],[Year]]</f>
        <v>10</v>
      </c>
      <c r="H2728" s="1" t="str">
        <f>IF(TRIM(DatosLimpios[[#This Row],[Attack Type]])="","Unknown",PROPER(TRIM(LOWER(DatosLimpios[[#This Row],[Attack Type]]))))</f>
        <v>Ransomware</v>
      </c>
      <c r="I2728" s="3" t="s">
        <v>27</v>
      </c>
      <c r="J272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28" s="11">
        <v>6468</v>
      </c>
      <c r="L2728" s="11">
        <f>IF(DatosLimpios[[#This Row],[Financial Loss (in Million $) ]]="",0,ABS(DatosLimpios[[#This Row],[Financial Loss (in Million $) ]]))*1000</f>
        <v>6468000</v>
      </c>
      <c r="M2728" s="11" t="str">
        <f>IF(DatosLimpios[[#This Row],[Perdida economica UNK]]&gt;4000000,"Alta", IF(DatosLimpios[[#This Row],[Perdida economica UNK]]&gt;100000,"Media", "Baja"))</f>
        <v>Alta</v>
      </c>
      <c r="N2728" s="18" t="s">
        <v>2775</v>
      </c>
      <c r="O2728" s="3" t="s">
        <v>14</v>
      </c>
      <c r="P2728" s="2">
        <f>IF(DatosLimpios[[#This Row],[Number of Affected Users]]="six hundred",600,VALUE(DatosLimpios[[#This Row],[Number of Affected Users]]))</f>
        <v>716832</v>
      </c>
      <c r="Q2728" s="2">
        <f>IF(DatosLimpios[[#This Row],[Number of Affected Users]]="six hundred",600,VALUE(DatosLimpios[[#This Row],[Number of Affected Users]]))</f>
        <v>716832</v>
      </c>
      <c r="R2728" s="11">
        <f>DatosLimpios[[#This Row],[Perdida economica UNK]] /DatosLimpios[[#This Row],[Nº de Usuarios Afectados]]</f>
        <v>9.0230346859515205</v>
      </c>
      <c r="S2728" s="11" t="str">
        <f>IF(DatosLimpios[[#This Row],[Perdida $ por Usuario]]&gt;100, "Grave",IF(DatosLimpios[[#This Row],[Perdida $ por Usuario]]&gt;40, "Moderada","Leve"))</f>
        <v>Leve</v>
      </c>
      <c r="T2728" s="1" t="str">
        <f t="shared" si="42"/>
        <v>Hacker Group</v>
      </c>
      <c r="U2728" s="3" t="s">
        <v>34</v>
      </c>
      <c r="V2728" s="3" t="s">
        <v>16</v>
      </c>
      <c r="W2728" s="2">
        <v>67</v>
      </c>
      <c r="X2728" s="2" t="str">
        <f>IF(DatosLimpios[[#This Row],[Incident Resolution Time (in Hours)]]&gt;50,"Tardia",IF(DatosLimpios[[#This Row],[Incident Resolution Time (in Hours)]]&gt;20,"Media","Rapida" ))</f>
        <v>Tardia</v>
      </c>
    </row>
    <row r="2729" spans="1:24" x14ac:dyDescent="0.25">
      <c r="A2729" s="2">
        <v>2745</v>
      </c>
      <c r="B2729" s="3" t="s">
        <v>87</v>
      </c>
      <c r="C27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729" s="1" t="str">
        <f>IFERROR(VLOOKUP(DatosLimpios[[#This Row],[Paises]], TablaRegiones[],2,FALSE), "Otra")</f>
        <v>América</v>
      </c>
      <c r="E2729" s="2">
        <v>2015</v>
      </c>
      <c r="F2729" s="3" t="s">
        <v>63</v>
      </c>
      <c r="G2729" s="2">
        <f xml:space="preserve"> 2025 -DatosLimpios[[#This Row],[Year]]</f>
        <v>10</v>
      </c>
      <c r="H2729" s="1" t="str">
        <f>IF(TRIM(DatosLimpios[[#This Row],[Attack Type]])="","Unknown",PROPER(TRIM(LOWER(DatosLimpios[[#This Row],[Attack Type]]))))</f>
        <v>Malware</v>
      </c>
      <c r="I2729" s="3" t="s">
        <v>18</v>
      </c>
      <c r="J272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29" s="11">
        <v>4134</v>
      </c>
      <c r="L2729" s="11">
        <f>IF(DatosLimpios[[#This Row],[Financial Loss (in Million $) ]]="",0,ABS(DatosLimpios[[#This Row],[Financial Loss (in Million $) ]]))*1000</f>
        <v>4134000</v>
      </c>
      <c r="M2729" s="11" t="str">
        <f>IF(DatosLimpios[[#This Row],[Perdida economica UNK]]&gt;4000000,"Alta", IF(DatosLimpios[[#This Row],[Perdida economica UNK]]&gt;100000,"Media", "Baja"))</f>
        <v>Alta</v>
      </c>
      <c r="N2729" s="18" t="s">
        <v>2776</v>
      </c>
      <c r="O2729" s="3" t="s">
        <v>36</v>
      </c>
      <c r="P2729" s="2">
        <f>IF(DatosLimpios[[#This Row],[Number of Affected Users]]="six hundred",600,VALUE(DatosLimpios[[#This Row],[Number of Affected Users]]))</f>
        <v>677462</v>
      </c>
      <c r="Q2729" s="2">
        <f>IF(DatosLimpios[[#This Row],[Number of Affected Users]]="six hundred",600,VALUE(DatosLimpios[[#This Row],[Number of Affected Users]]))</f>
        <v>677462</v>
      </c>
      <c r="R2729" s="11">
        <f>DatosLimpios[[#This Row],[Perdida economica UNK]] /DatosLimpios[[#This Row],[Nº de Usuarios Afectados]]</f>
        <v>6.10218728135305</v>
      </c>
      <c r="S2729" s="11" t="str">
        <f>IF(DatosLimpios[[#This Row],[Perdida $ por Usuario]]&gt;100, "Grave",IF(DatosLimpios[[#This Row],[Perdida $ por Usuario]]&gt;40, "Moderada","Leve"))</f>
        <v>Leve</v>
      </c>
      <c r="T2729" s="1" t="str">
        <f t="shared" si="42"/>
        <v>Unknown</v>
      </c>
      <c r="U2729" s="3" t="s">
        <v>15</v>
      </c>
      <c r="V2729" s="3" t="s">
        <v>31</v>
      </c>
      <c r="W2729" s="2">
        <v>45</v>
      </c>
      <c r="X2729" s="2" t="str">
        <f>IF(DatosLimpios[[#This Row],[Incident Resolution Time (in Hours)]]&gt;50,"Tardia",IF(DatosLimpios[[#This Row],[Incident Resolution Time (in Hours)]]&gt;20,"Media","Rapida" ))</f>
        <v>Media</v>
      </c>
    </row>
    <row r="2730" spans="1:24" x14ac:dyDescent="0.25">
      <c r="A2730" s="2">
        <v>2746</v>
      </c>
      <c r="B2730" s="3" t="s">
        <v>41</v>
      </c>
      <c r="C27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30" s="1" t="str">
        <f>IFERROR(VLOOKUP(DatosLimpios[[#This Row],[Paises]], TablaRegiones[],2,FALSE), "Otra")</f>
        <v>Europa</v>
      </c>
      <c r="E2730" s="2">
        <v>2020</v>
      </c>
      <c r="F2730" s="3" t="s">
        <v>39</v>
      </c>
      <c r="G2730" s="2">
        <f xml:space="preserve"> 2025 -DatosLimpios[[#This Row],[Year]]</f>
        <v>5</v>
      </c>
      <c r="H2730" s="1" t="str">
        <f>IF(TRIM(DatosLimpios[[#This Row],[Attack Type]])="","Unknown",PROPER(TRIM(LOWER(DatosLimpios[[#This Row],[Attack Type]]))))</f>
        <v>Ddos</v>
      </c>
      <c r="I2730" s="3" t="s">
        <v>23</v>
      </c>
      <c r="J273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30" s="11">
        <v>5209</v>
      </c>
      <c r="L2730" s="11">
        <f>IF(DatosLimpios[[#This Row],[Financial Loss (in Million $) ]]="",0,ABS(DatosLimpios[[#This Row],[Financial Loss (in Million $) ]]))*1000</f>
        <v>5209000</v>
      </c>
      <c r="M2730" s="11" t="str">
        <f>IF(DatosLimpios[[#This Row],[Perdida economica UNK]]&gt;4000000,"Alta", IF(DatosLimpios[[#This Row],[Perdida economica UNK]]&gt;100000,"Media", "Baja"))</f>
        <v>Alta</v>
      </c>
      <c r="N2730" s="18" t="s">
        <v>2777</v>
      </c>
      <c r="O2730" s="3" t="s">
        <v>33</v>
      </c>
      <c r="P2730" s="2">
        <f>IF(DatosLimpios[[#This Row],[Number of Affected Users]]="six hundred",600,VALUE(DatosLimpios[[#This Row],[Number of Affected Users]]))</f>
        <v>362499</v>
      </c>
      <c r="Q2730" s="2">
        <f>IF(DatosLimpios[[#This Row],[Number of Affected Users]]="six hundred",600,VALUE(DatosLimpios[[#This Row],[Number of Affected Users]]))</f>
        <v>362499</v>
      </c>
      <c r="R2730" s="11">
        <f>DatosLimpios[[#This Row],[Perdida economica UNK]] /DatosLimpios[[#This Row],[Nº de Usuarios Afectados]]</f>
        <v>14.369694812951208</v>
      </c>
      <c r="S2730" s="11" t="str">
        <f>IF(DatosLimpios[[#This Row],[Perdida $ por Usuario]]&gt;100, "Grave",IF(DatosLimpios[[#This Row],[Perdida $ por Usuario]]&gt;40, "Moderada","Leve"))</f>
        <v>Leve</v>
      </c>
      <c r="T2730" s="1" t="str">
        <f t="shared" si="42"/>
        <v>Insider</v>
      </c>
      <c r="U2730" s="3" t="s">
        <v>15</v>
      </c>
      <c r="V2730" s="3" t="s">
        <v>57</v>
      </c>
      <c r="W2730" s="2">
        <v>4</v>
      </c>
      <c r="X2730" s="2" t="str">
        <f>IF(DatosLimpios[[#This Row],[Incident Resolution Time (in Hours)]]&gt;50,"Tardia",IF(DatosLimpios[[#This Row],[Incident Resolution Time (in Hours)]]&gt;20,"Media","Rapida" ))</f>
        <v>Rapida</v>
      </c>
    </row>
    <row r="2731" spans="1:24" x14ac:dyDescent="0.25">
      <c r="A2731" s="2">
        <v>2747</v>
      </c>
      <c r="B2731" s="3" t="s">
        <v>45</v>
      </c>
      <c r="C27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731" s="1" t="str">
        <f>IFERROR(VLOOKUP(DatosLimpios[[#This Row],[Paises]], TablaRegiones[],2,FALSE), "Otra")</f>
        <v>Asia</v>
      </c>
      <c r="E2731" s="2">
        <v>2023</v>
      </c>
      <c r="F2731" s="3" t="s">
        <v>39</v>
      </c>
      <c r="G2731" s="2">
        <f xml:space="preserve"> 2025 -DatosLimpios[[#This Row],[Year]]</f>
        <v>2</v>
      </c>
      <c r="H2731" s="1" t="str">
        <f>IF(TRIM(DatosLimpios[[#This Row],[Attack Type]])="","Unknown",PROPER(TRIM(LOWER(DatosLimpios[[#This Row],[Attack Type]]))))</f>
        <v>Ddos</v>
      </c>
      <c r="I2731" s="3" t="s">
        <v>18</v>
      </c>
      <c r="J273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31" s="11">
        <v>2601</v>
      </c>
      <c r="L2731" s="11">
        <f>IF(DatosLimpios[[#This Row],[Financial Loss (in Million $) ]]="",0,ABS(DatosLimpios[[#This Row],[Financial Loss (in Million $) ]]))*1000</f>
        <v>2601000</v>
      </c>
      <c r="M2731" s="11" t="str">
        <f>IF(DatosLimpios[[#This Row],[Perdida economica UNK]]&gt;4000000,"Alta", IF(DatosLimpios[[#This Row],[Perdida economica UNK]]&gt;100000,"Media", "Baja"))</f>
        <v>Media</v>
      </c>
      <c r="N2731" s="18" t="s">
        <v>2778</v>
      </c>
      <c r="O2731" s="3" t="s">
        <v>33</v>
      </c>
      <c r="P2731" s="2">
        <f>IF(DatosLimpios[[#This Row],[Number of Affected Users]]="six hundred",600,VALUE(DatosLimpios[[#This Row],[Number of Affected Users]]))</f>
        <v>274512</v>
      </c>
      <c r="Q2731" s="2">
        <f>IF(DatosLimpios[[#This Row],[Number of Affected Users]]="six hundred",600,VALUE(DatosLimpios[[#This Row],[Number of Affected Users]]))</f>
        <v>274512</v>
      </c>
      <c r="R2731" s="11">
        <f>DatosLimpios[[#This Row],[Perdida economica UNK]] /DatosLimpios[[#This Row],[Nº de Usuarios Afectados]]</f>
        <v>9.4749956286064005</v>
      </c>
      <c r="S2731" s="11" t="str">
        <f>IF(DatosLimpios[[#This Row],[Perdida $ por Usuario]]&gt;100, "Grave",IF(DatosLimpios[[#This Row],[Perdida $ por Usuario]]&gt;40, "Moderada","Leve"))</f>
        <v>Leve</v>
      </c>
      <c r="T2731" s="1" t="str">
        <f t="shared" si="42"/>
        <v>Insider</v>
      </c>
      <c r="U2731" s="3" t="s">
        <v>25</v>
      </c>
      <c r="V2731" s="3" t="s">
        <v>31</v>
      </c>
      <c r="W2731" s="2">
        <v>69</v>
      </c>
      <c r="X2731" s="2" t="str">
        <f>IF(DatosLimpios[[#This Row],[Incident Resolution Time (in Hours)]]&gt;50,"Tardia",IF(DatosLimpios[[#This Row],[Incident Resolution Time (in Hours)]]&gt;20,"Media","Rapida" ))</f>
        <v>Tardia</v>
      </c>
    </row>
    <row r="2732" spans="1:24" x14ac:dyDescent="0.25">
      <c r="A2732" s="2">
        <v>2748</v>
      </c>
      <c r="B2732" s="3" t="s">
        <v>32</v>
      </c>
      <c r="C27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32" s="1" t="str">
        <f>IFERROR(VLOOKUP(DatosLimpios[[#This Row],[Paises]], TablaRegiones[],2,FALSE), "Otra")</f>
        <v>Europa</v>
      </c>
      <c r="E2732" s="2">
        <v>2017</v>
      </c>
      <c r="F2732" s="3" t="s">
        <v>63</v>
      </c>
      <c r="G2732" s="2">
        <f xml:space="preserve"> 2025 -DatosLimpios[[#This Row],[Year]]</f>
        <v>8</v>
      </c>
      <c r="H2732" s="1" t="str">
        <f>IF(TRIM(DatosLimpios[[#This Row],[Attack Type]])="","Unknown",PROPER(TRIM(LOWER(DatosLimpios[[#This Row],[Attack Type]]))))</f>
        <v>Malware</v>
      </c>
      <c r="I2732" s="3" t="s">
        <v>69</v>
      </c>
      <c r="J273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32" s="11">
        <v>6397</v>
      </c>
      <c r="L2732" s="11">
        <f>IF(DatosLimpios[[#This Row],[Financial Loss (in Million $) ]]="",0,ABS(DatosLimpios[[#This Row],[Financial Loss (in Million $) ]]))*1000</f>
        <v>6397000</v>
      </c>
      <c r="M2732" s="11" t="str">
        <f>IF(DatosLimpios[[#This Row],[Perdida economica UNK]]&gt;4000000,"Alta", IF(DatosLimpios[[#This Row],[Perdida economica UNK]]&gt;100000,"Media", "Baja"))</f>
        <v>Alta</v>
      </c>
      <c r="N2732" s="18" t="s">
        <v>2779</v>
      </c>
      <c r="O2732" s="3" t="s">
        <v>29</v>
      </c>
      <c r="P2732" s="2">
        <f>IF(DatosLimpios[[#This Row],[Number of Affected Users]]="six hundred",600,VALUE(DatosLimpios[[#This Row],[Number of Affected Users]]))</f>
        <v>590555</v>
      </c>
      <c r="Q2732" s="2">
        <f>IF(DatosLimpios[[#This Row],[Number of Affected Users]]="six hundred",600,VALUE(DatosLimpios[[#This Row],[Number of Affected Users]]))</f>
        <v>590555</v>
      </c>
      <c r="R2732" s="11">
        <f>DatosLimpios[[#This Row],[Perdida economica UNK]] /DatosLimpios[[#This Row],[Nº de Usuarios Afectados]]</f>
        <v>10.832183285214755</v>
      </c>
      <c r="S2732" s="11" t="str">
        <f>IF(DatosLimpios[[#This Row],[Perdida $ por Usuario]]&gt;100, "Grave",IF(DatosLimpios[[#This Row],[Perdida $ por Usuario]]&gt;40, "Moderada","Leve"))</f>
        <v>Leve</v>
      </c>
      <c r="T2732" s="1" t="str">
        <f t="shared" si="42"/>
        <v>Nation-state</v>
      </c>
      <c r="U2732" s="3" t="s">
        <v>34</v>
      </c>
      <c r="V2732" s="3" t="s">
        <v>31</v>
      </c>
      <c r="W2732" s="2">
        <v>27</v>
      </c>
      <c r="X2732" s="2" t="str">
        <f>IF(DatosLimpios[[#This Row],[Incident Resolution Time (in Hours)]]&gt;50,"Tardia",IF(DatosLimpios[[#This Row],[Incident Resolution Time (in Hours)]]&gt;20,"Media","Rapida" ))</f>
        <v>Media</v>
      </c>
    </row>
    <row r="2733" spans="1:24" x14ac:dyDescent="0.25">
      <c r="A2733" s="2">
        <v>2749</v>
      </c>
      <c r="B2733" s="3" t="s">
        <v>58</v>
      </c>
      <c r="C27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33" s="1" t="str">
        <f>IFERROR(VLOOKUP(DatosLimpios[[#This Row],[Paises]], TablaRegiones[],2,FALSE), "Otra")</f>
        <v>Oceanía</v>
      </c>
      <c r="E2733" s="2">
        <v>2024</v>
      </c>
      <c r="F2733" s="3" t="s">
        <v>50</v>
      </c>
      <c r="G2733" s="2">
        <f xml:space="preserve"> 2025 -DatosLimpios[[#This Row],[Year]]</f>
        <v>1</v>
      </c>
      <c r="H2733" s="1" t="str">
        <f>IF(TRIM(DatosLimpios[[#This Row],[Attack Type]])="","Unknown",PROPER(TRIM(LOWER(DatosLimpios[[#This Row],[Attack Type]]))))</f>
        <v>Phishing</v>
      </c>
      <c r="I2733" s="3" t="s">
        <v>27</v>
      </c>
      <c r="J273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33" s="11">
        <v>4228</v>
      </c>
      <c r="L2733" s="11">
        <f>IF(DatosLimpios[[#This Row],[Financial Loss (in Million $) ]]="",0,ABS(DatosLimpios[[#This Row],[Financial Loss (in Million $) ]]))*1000</f>
        <v>4228000</v>
      </c>
      <c r="M2733" s="11" t="str">
        <f>IF(DatosLimpios[[#This Row],[Perdida economica UNK]]&gt;4000000,"Alta", IF(DatosLimpios[[#This Row],[Perdida economica UNK]]&gt;100000,"Media", "Baja"))</f>
        <v>Alta</v>
      </c>
      <c r="N2733" s="18" t="s">
        <v>2780</v>
      </c>
      <c r="O2733" s="3" t="s">
        <v>29</v>
      </c>
      <c r="P2733" s="2">
        <f>IF(DatosLimpios[[#This Row],[Number of Affected Users]]="six hundred",600,VALUE(DatosLimpios[[#This Row],[Number of Affected Users]]))</f>
        <v>297456</v>
      </c>
      <c r="Q2733" s="2">
        <f>IF(DatosLimpios[[#This Row],[Number of Affected Users]]="six hundred",600,VALUE(DatosLimpios[[#This Row],[Number of Affected Users]]))</f>
        <v>297456</v>
      </c>
      <c r="R2733" s="11">
        <f>DatosLimpios[[#This Row],[Perdida economica UNK]] /DatosLimpios[[#This Row],[Nº de Usuarios Afectados]]</f>
        <v>14.213866924856113</v>
      </c>
      <c r="S2733" s="11" t="str">
        <f>IF(DatosLimpios[[#This Row],[Perdida $ por Usuario]]&gt;100, "Grave",IF(DatosLimpios[[#This Row],[Perdida $ por Usuario]]&gt;40, "Moderada","Leve"))</f>
        <v>Leve</v>
      </c>
      <c r="T2733" s="1" t="str">
        <f t="shared" si="42"/>
        <v>Nation-state</v>
      </c>
      <c r="U2733" s="3" t="s">
        <v>52</v>
      </c>
      <c r="V2733" s="3" t="s">
        <v>16</v>
      </c>
      <c r="W2733" s="2">
        <v>20</v>
      </c>
      <c r="X2733" s="2" t="str">
        <f>IF(DatosLimpios[[#This Row],[Incident Resolution Time (in Hours)]]&gt;50,"Tardia",IF(DatosLimpios[[#This Row],[Incident Resolution Time (in Hours)]]&gt;20,"Media","Rapida" ))</f>
        <v>Rapida</v>
      </c>
    </row>
    <row r="2734" spans="1:24" x14ac:dyDescent="0.25">
      <c r="A2734" s="2">
        <v>2750</v>
      </c>
      <c r="B2734" s="3" t="s">
        <v>60</v>
      </c>
      <c r="C27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34" s="1" t="str">
        <f>IFERROR(VLOOKUP(DatosLimpios[[#This Row],[Paises]], TablaRegiones[],2,FALSE), "Otra")</f>
        <v>Asia</v>
      </c>
      <c r="E2734" s="2">
        <v>2015</v>
      </c>
      <c r="F2734" s="3" t="s">
        <v>17</v>
      </c>
      <c r="G2734" s="2">
        <f xml:space="preserve"> 2025 -DatosLimpios[[#This Row],[Year]]</f>
        <v>10</v>
      </c>
      <c r="H2734" s="1" t="str">
        <f>IF(TRIM(DatosLimpios[[#This Row],[Attack Type]])="","Unknown",PROPER(TRIM(LOWER(DatosLimpios[[#This Row],[Attack Type]]))))</f>
        <v>Ransomware</v>
      </c>
      <c r="I2734" s="3" t="s">
        <v>69</v>
      </c>
      <c r="J273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34" s="11">
        <v>273</v>
      </c>
      <c r="L2734" s="11">
        <f>IF(DatosLimpios[[#This Row],[Financial Loss (in Million $) ]]="",0,ABS(DatosLimpios[[#This Row],[Financial Loss (in Million $) ]]))*1000</f>
        <v>273000</v>
      </c>
      <c r="M2734" s="11" t="str">
        <f>IF(DatosLimpios[[#This Row],[Perdida economica UNK]]&gt;4000000,"Alta", IF(DatosLimpios[[#This Row],[Perdida economica UNK]]&gt;100000,"Media", "Baja"))</f>
        <v>Media</v>
      </c>
      <c r="N2734" s="18" t="s">
        <v>2781</v>
      </c>
      <c r="O2734" s="3" t="s">
        <v>29</v>
      </c>
      <c r="P2734" s="2">
        <f>IF(DatosLimpios[[#This Row],[Number of Affected Users]]="six hundred",600,VALUE(DatosLimpios[[#This Row],[Number of Affected Users]]))</f>
        <v>465465</v>
      </c>
      <c r="Q2734" s="2">
        <f>IF(DatosLimpios[[#This Row],[Number of Affected Users]]="six hundred",600,VALUE(DatosLimpios[[#This Row],[Number of Affected Users]]))</f>
        <v>465465</v>
      </c>
      <c r="R2734" s="11">
        <f>DatosLimpios[[#This Row],[Perdida economica UNK]] /DatosLimpios[[#This Row],[Nº de Usuarios Afectados]]</f>
        <v>0.5865102639296188</v>
      </c>
      <c r="S2734" s="11" t="str">
        <f>IF(DatosLimpios[[#This Row],[Perdida $ por Usuario]]&gt;100, "Grave",IF(DatosLimpios[[#This Row],[Perdida $ por Usuario]]&gt;40, "Moderada","Leve"))</f>
        <v>Leve</v>
      </c>
      <c r="T2734" s="1" t="str">
        <f t="shared" si="42"/>
        <v>Nation-state</v>
      </c>
      <c r="U2734" s="3" t="s">
        <v>15</v>
      </c>
      <c r="V2734" s="3" t="s">
        <v>57</v>
      </c>
      <c r="W2734" s="2">
        <v>60</v>
      </c>
      <c r="X2734" s="2" t="str">
        <f>IF(DatosLimpios[[#This Row],[Incident Resolution Time (in Hours)]]&gt;50,"Tardia",IF(DatosLimpios[[#This Row],[Incident Resolution Time (in Hours)]]&gt;20,"Media","Rapida" ))</f>
        <v>Tardia</v>
      </c>
    </row>
    <row r="2735" spans="1:24" x14ac:dyDescent="0.25">
      <c r="A2735" s="2">
        <v>2751</v>
      </c>
      <c r="B2735" s="3" t="s">
        <v>45</v>
      </c>
      <c r="C27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735" s="1" t="str">
        <f>IFERROR(VLOOKUP(DatosLimpios[[#This Row],[Paises]], TablaRegiones[],2,FALSE), "Otra")</f>
        <v>Asia</v>
      </c>
      <c r="E2735" s="2">
        <v>2023</v>
      </c>
      <c r="F2735" s="3" t="s">
        <v>22</v>
      </c>
      <c r="G2735" s="2">
        <f xml:space="preserve"> 2025 -DatosLimpios[[#This Row],[Year]]</f>
        <v>2</v>
      </c>
      <c r="H2735" s="1" t="str">
        <f>IF(TRIM(DatosLimpios[[#This Row],[Attack Type]])="","Unknown",PROPER(TRIM(LOWER(DatosLimpios[[#This Row],[Attack Type]]))))</f>
        <v>Man-In-The-Middle</v>
      </c>
      <c r="I2735" s="3" t="s">
        <v>23</v>
      </c>
      <c r="J273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35" s="11">
        <v>589</v>
      </c>
      <c r="L2735" s="11">
        <f>IF(DatosLimpios[[#This Row],[Financial Loss (in Million $) ]]="",0,ABS(DatosLimpios[[#This Row],[Financial Loss (in Million $) ]]))*1000</f>
        <v>589000</v>
      </c>
      <c r="M2735" s="11" t="str">
        <f>IF(DatosLimpios[[#This Row],[Perdida economica UNK]]&gt;4000000,"Alta", IF(DatosLimpios[[#This Row],[Perdida economica UNK]]&gt;100000,"Media", "Baja"))</f>
        <v>Media</v>
      </c>
      <c r="N2735" s="18" t="s">
        <v>2782</v>
      </c>
      <c r="O2735" s="3" t="s">
        <v>14</v>
      </c>
      <c r="P2735" s="2">
        <f>IF(DatosLimpios[[#This Row],[Number of Affected Users]]="six hundred",600,VALUE(DatosLimpios[[#This Row],[Number of Affected Users]]))</f>
        <v>24387</v>
      </c>
      <c r="Q2735" s="2">
        <f>IF(DatosLimpios[[#This Row],[Number of Affected Users]]="six hundred",600,VALUE(DatosLimpios[[#This Row],[Number of Affected Users]]))</f>
        <v>24387</v>
      </c>
      <c r="R2735" s="11">
        <f>DatosLimpios[[#This Row],[Perdida economica UNK]] /DatosLimpios[[#This Row],[Nº de Usuarios Afectados]]</f>
        <v>24.152212244228483</v>
      </c>
      <c r="S2735" s="11" t="str">
        <f>IF(DatosLimpios[[#This Row],[Perdida $ por Usuario]]&gt;100, "Grave",IF(DatosLimpios[[#This Row],[Perdida $ por Usuario]]&gt;40, "Moderada","Leve"))</f>
        <v>Leve</v>
      </c>
      <c r="T2735" s="1" t="str">
        <f t="shared" si="42"/>
        <v>Hacker Group</v>
      </c>
      <c r="U2735" s="3" t="s">
        <v>15</v>
      </c>
      <c r="V2735" s="3" t="s">
        <v>57</v>
      </c>
      <c r="W2735" s="2">
        <v>29</v>
      </c>
      <c r="X2735" s="2" t="str">
        <f>IF(DatosLimpios[[#This Row],[Incident Resolution Time (in Hours)]]&gt;50,"Tardia",IF(DatosLimpios[[#This Row],[Incident Resolution Time (in Hours)]]&gt;20,"Media","Rapida" ))</f>
        <v>Media</v>
      </c>
    </row>
    <row r="2736" spans="1:24" x14ac:dyDescent="0.25">
      <c r="A2736" s="2">
        <v>2752</v>
      </c>
      <c r="B2736" s="3" t="s">
        <v>41</v>
      </c>
      <c r="C27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36" s="1" t="str">
        <f>IFERROR(VLOOKUP(DatosLimpios[[#This Row],[Paises]], TablaRegiones[],2,FALSE), "Otra")</f>
        <v>Europa</v>
      </c>
      <c r="E2736" s="2">
        <v>2020</v>
      </c>
      <c r="F2736" s="3" t="s">
        <v>22</v>
      </c>
      <c r="G2736" s="2">
        <f xml:space="preserve"> 2025 -DatosLimpios[[#This Row],[Year]]</f>
        <v>5</v>
      </c>
      <c r="H2736" s="1" t="str">
        <f>IF(TRIM(DatosLimpios[[#This Row],[Attack Type]])="","Unknown",PROPER(TRIM(LOWER(DatosLimpios[[#This Row],[Attack Type]]))))</f>
        <v>Man-In-The-Middle</v>
      </c>
      <c r="I2736" s="3" t="s">
        <v>12</v>
      </c>
      <c r="J273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36" s="11">
        <v>3512</v>
      </c>
      <c r="L2736" s="11">
        <f>IF(DatosLimpios[[#This Row],[Financial Loss (in Million $) ]]="",0,ABS(DatosLimpios[[#This Row],[Financial Loss (in Million $) ]]))*1000</f>
        <v>3512000</v>
      </c>
      <c r="M2736" s="11" t="str">
        <f>IF(DatosLimpios[[#This Row],[Perdida economica UNK]]&gt;4000000,"Alta", IF(DatosLimpios[[#This Row],[Perdida economica UNK]]&gt;100000,"Media", "Baja"))</f>
        <v>Media</v>
      </c>
      <c r="N2736" s="18" t="s">
        <v>2783</v>
      </c>
      <c r="O2736" s="3" t="s">
        <v>29</v>
      </c>
      <c r="P2736" s="2">
        <f>IF(DatosLimpios[[#This Row],[Number of Affected Users]]="six hundred",600,VALUE(DatosLimpios[[#This Row],[Number of Affected Users]]))</f>
        <v>871001</v>
      </c>
      <c r="Q2736" s="2">
        <f>IF(DatosLimpios[[#This Row],[Number of Affected Users]]="six hundred",600,VALUE(DatosLimpios[[#This Row],[Number of Affected Users]]))</f>
        <v>871001</v>
      </c>
      <c r="R2736" s="11">
        <f>DatosLimpios[[#This Row],[Perdida economica UNK]] /DatosLimpios[[#This Row],[Nº de Usuarios Afectados]]</f>
        <v>4.0321423281948015</v>
      </c>
      <c r="S2736" s="11" t="str">
        <f>IF(DatosLimpios[[#This Row],[Perdida $ por Usuario]]&gt;100, "Grave",IF(DatosLimpios[[#This Row],[Perdida $ por Usuario]]&gt;40, "Moderada","Leve"))</f>
        <v>Leve</v>
      </c>
      <c r="T2736" s="1" t="str">
        <f t="shared" si="42"/>
        <v>Nation-state</v>
      </c>
      <c r="U2736" s="3" t="s">
        <v>52</v>
      </c>
      <c r="V2736" s="3" t="s">
        <v>37</v>
      </c>
      <c r="W2736" s="2">
        <v>39</v>
      </c>
      <c r="X2736" s="2" t="str">
        <f>IF(DatosLimpios[[#This Row],[Incident Resolution Time (in Hours)]]&gt;50,"Tardia",IF(DatosLimpios[[#This Row],[Incident Resolution Time (in Hours)]]&gt;20,"Media","Rapida" ))</f>
        <v>Media</v>
      </c>
    </row>
    <row r="2737" spans="1:24" x14ac:dyDescent="0.25">
      <c r="A2737" s="2">
        <v>2753</v>
      </c>
      <c r="B2737" s="3" t="s">
        <v>66</v>
      </c>
      <c r="C27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737" s="1" t="str">
        <f>IFERROR(VLOOKUP(DatosLimpios[[#This Row],[Paises]], TablaRegiones[],2,FALSE), "Otra")</f>
        <v>América</v>
      </c>
      <c r="E2737" s="2">
        <v>2019</v>
      </c>
      <c r="F2737" s="3" t="s">
        <v>63</v>
      </c>
      <c r="G2737" s="2">
        <f xml:space="preserve"> 2025 -DatosLimpios[[#This Row],[Year]]</f>
        <v>6</v>
      </c>
      <c r="H2737" s="1" t="str">
        <f>IF(TRIM(DatosLimpios[[#This Row],[Attack Type]])="","Unknown",PROPER(TRIM(LOWER(DatosLimpios[[#This Row],[Attack Type]]))))</f>
        <v>Malware</v>
      </c>
      <c r="I2737" s="3" t="s">
        <v>23</v>
      </c>
      <c r="J273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37" s="11">
        <v>831</v>
      </c>
      <c r="L2737" s="11">
        <f>IF(DatosLimpios[[#This Row],[Financial Loss (in Million $) ]]="",0,ABS(DatosLimpios[[#This Row],[Financial Loss (in Million $) ]]))*1000</f>
        <v>831000</v>
      </c>
      <c r="M2737" s="11" t="str">
        <f>IF(DatosLimpios[[#This Row],[Perdida economica UNK]]&gt;4000000,"Alta", IF(DatosLimpios[[#This Row],[Perdida economica UNK]]&gt;100000,"Media", "Baja"))</f>
        <v>Media</v>
      </c>
      <c r="N2737" s="18" t="s">
        <v>2784</v>
      </c>
      <c r="O2737" s="3" t="s">
        <v>36</v>
      </c>
      <c r="P2737" s="2">
        <f>IF(DatosLimpios[[#This Row],[Number of Affected Users]]="six hundred",600,VALUE(DatosLimpios[[#This Row],[Number of Affected Users]]))</f>
        <v>989421</v>
      </c>
      <c r="Q2737" s="2">
        <f>IF(DatosLimpios[[#This Row],[Number of Affected Users]]="six hundred",600,VALUE(DatosLimpios[[#This Row],[Number of Affected Users]]))</f>
        <v>989421</v>
      </c>
      <c r="R2737" s="11">
        <f>DatosLimpios[[#This Row],[Perdida economica UNK]] /DatosLimpios[[#This Row],[Nº de Usuarios Afectados]]</f>
        <v>0.83988514494840927</v>
      </c>
      <c r="S2737" s="11" t="str">
        <f>IF(DatosLimpios[[#This Row],[Perdida $ por Usuario]]&gt;100, "Grave",IF(DatosLimpios[[#This Row],[Perdida $ por Usuario]]&gt;40, "Moderada","Leve"))</f>
        <v>Leve</v>
      </c>
      <c r="T2737" s="1" t="str">
        <f t="shared" si="42"/>
        <v>Unknown</v>
      </c>
      <c r="U2737" s="3" t="s">
        <v>52</v>
      </c>
      <c r="V2737" s="3" t="s">
        <v>49</v>
      </c>
      <c r="W2737" s="2">
        <v>46</v>
      </c>
      <c r="X2737" s="2" t="str">
        <f>IF(DatosLimpios[[#This Row],[Incident Resolution Time (in Hours)]]&gt;50,"Tardia",IF(DatosLimpios[[#This Row],[Incident Resolution Time (in Hours)]]&gt;20,"Media","Rapida" ))</f>
        <v>Media</v>
      </c>
    </row>
    <row r="2738" spans="1:24" x14ac:dyDescent="0.25">
      <c r="A2738" s="2">
        <v>2754</v>
      </c>
      <c r="B2738" s="3" t="s">
        <v>41</v>
      </c>
      <c r="C27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38" s="1" t="str">
        <f>IFERROR(VLOOKUP(DatosLimpios[[#This Row],[Paises]], TablaRegiones[],2,FALSE), "Otra")</f>
        <v>Europa</v>
      </c>
      <c r="E2738" s="2">
        <v>2015</v>
      </c>
      <c r="F2738" s="3" t="s">
        <v>50</v>
      </c>
      <c r="G2738" s="2">
        <f xml:space="preserve"> 2025 -DatosLimpios[[#This Row],[Year]]</f>
        <v>10</v>
      </c>
      <c r="H2738" s="1" t="str">
        <f>IF(TRIM(DatosLimpios[[#This Row],[Attack Type]])="","Unknown",PROPER(TRIM(LOWER(DatosLimpios[[#This Row],[Attack Type]]))))</f>
        <v>Phishing</v>
      </c>
      <c r="I2738" s="3" t="s">
        <v>18</v>
      </c>
      <c r="J273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38" s="11">
        <v>8486</v>
      </c>
      <c r="L2738" s="11">
        <f>IF(DatosLimpios[[#This Row],[Financial Loss (in Million $) ]]="",0,ABS(DatosLimpios[[#This Row],[Financial Loss (in Million $) ]]))*1000</f>
        <v>8486000</v>
      </c>
      <c r="M2738" s="11" t="str">
        <f>IF(DatosLimpios[[#This Row],[Perdida economica UNK]]&gt;4000000,"Alta", IF(DatosLimpios[[#This Row],[Perdida economica UNK]]&gt;100000,"Media", "Baja"))</f>
        <v>Alta</v>
      </c>
      <c r="N2738" s="18" t="s">
        <v>2785</v>
      </c>
      <c r="O2738" s="3" t="s">
        <v>29</v>
      </c>
      <c r="P2738" s="2">
        <f>IF(DatosLimpios[[#This Row],[Number of Affected Users]]="six hundred",600,VALUE(DatosLimpios[[#This Row],[Number of Affected Users]]))</f>
        <v>190100</v>
      </c>
      <c r="Q2738" s="2">
        <f>IF(DatosLimpios[[#This Row],[Number of Affected Users]]="six hundred",600,VALUE(DatosLimpios[[#This Row],[Number of Affected Users]]))</f>
        <v>190100</v>
      </c>
      <c r="R2738" s="11">
        <f>DatosLimpios[[#This Row],[Perdida economica UNK]] /DatosLimpios[[#This Row],[Nº de Usuarios Afectados]]</f>
        <v>44.639663335086794</v>
      </c>
      <c r="S2738" s="11" t="str">
        <f>IF(DatosLimpios[[#This Row],[Perdida $ por Usuario]]&gt;100, "Grave",IF(DatosLimpios[[#This Row],[Perdida $ por Usuario]]&gt;40, "Moderada","Leve"))</f>
        <v>Moderada</v>
      </c>
      <c r="T2738" s="1" t="str">
        <f t="shared" si="42"/>
        <v>Nation-state</v>
      </c>
      <c r="U2738" s="3" t="s">
        <v>52</v>
      </c>
      <c r="V2738" s="3" t="s">
        <v>31</v>
      </c>
      <c r="W2738" s="2">
        <v>69</v>
      </c>
      <c r="X2738" s="2" t="str">
        <f>IF(DatosLimpios[[#This Row],[Incident Resolution Time (in Hours)]]&gt;50,"Tardia",IF(DatosLimpios[[#This Row],[Incident Resolution Time (in Hours)]]&gt;20,"Media","Rapida" ))</f>
        <v>Tardia</v>
      </c>
    </row>
    <row r="2739" spans="1:24" x14ac:dyDescent="0.25">
      <c r="A2739" s="2">
        <v>2755</v>
      </c>
      <c r="B2739" s="3" t="s">
        <v>41</v>
      </c>
      <c r="C27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39" s="1" t="str">
        <f>IFERROR(VLOOKUP(DatosLimpios[[#This Row],[Paises]], TablaRegiones[],2,FALSE), "Otra")</f>
        <v>Europa</v>
      </c>
      <c r="E2739" s="2">
        <v>2018</v>
      </c>
      <c r="F2739" s="3" t="s">
        <v>42</v>
      </c>
      <c r="G2739" s="2">
        <f xml:space="preserve"> 2025 -DatosLimpios[[#This Row],[Year]]</f>
        <v>7</v>
      </c>
      <c r="H2739" s="1" t="str">
        <f>IF(TRIM(DatosLimpios[[#This Row],[Attack Type]])="","Unknown",PROPER(TRIM(LOWER(DatosLimpios[[#This Row],[Attack Type]]))))</f>
        <v>Sql Injection</v>
      </c>
      <c r="I2739" s="3" t="s">
        <v>23</v>
      </c>
      <c r="J273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39" s="11">
        <v>6356</v>
      </c>
      <c r="L2739" s="11">
        <f>IF(DatosLimpios[[#This Row],[Financial Loss (in Million $) ]]="",0,ABS(DatosLimpios[[#This Row],[Financial Loss (in Million $) ]]))*1000</f>
        <v>6356000</v>
      </c>
      <c r="M2739" s="11" t="str">
        <f>IF(DatosLimpios[[#This Row],[Perdida economica UNK]]&gt;4000000,"Alta", IF(DatosLimpios[[#This Row],[Perdida economica UNK]]&gt;100000,"Media", "Baja"))</f>
        <v>Alta</v>
      </c>
      <c r="N2739" s="18" t="s">
        <v>2786</v>
      </c>
      <c r="O2739" s="3" t="s">
        <v>36</v>
      </c>
      <c r="P2739" s="2">
        <f>IF(DatosLimpios[[#This Row],[Number of Affected Users]]="six hundred",600,VALUE(DatosLimpios[[#This Row],[Number of Affected Users]]))</f>
        <v>3324</v>
      </c>
      <c r="Q2739" s="2">
        <f>IF(DatosLimpios[[#This Row],[Number of Affected Users]]="six hundred",600,VALUE(DatosLimpios[[#This Row],[Number of Affected Users]]))</f>
        <v>3324</v>
      </c>
      <c r="R2739" s="11">
        <f>DatosLimpios[[#This Row],[Perdida economica UNK]] /DatosLimpios[[#This Row],[Nº de Usuarios Afectados]]</f>
        <v>1912.1540312876052</v>
      </c>
      <c r="S2739" s="11" t="str">
        <f>IF(DatosLimpios[[#This Row],[Perdida $ por Usuario]]&gt;100, "Grave",IF(DatosLimpios[[#This Row],[Perdida $ por Usuario]]&gt;40, "Moderada","Leve"))</f>
        <v>Grave</v>
      </c>
      <c r="T2739" s="1" t="str">
        <f t="shared" si="42"/>
        <v>Unknown</v>
      </c>
      <c r="U2739" s="3" t="s">
        <v>52</v>
      </c>
      <c r="V2739" s="3" t="s">
        <v>57</v>
      </c>
      <c r="W2739" s="2">
        <v>65</v>
      </c>
      <c r="X2739" s="2" t="str">
        <f>IF(DatosLimpios[[#This Row],[Incident Resolution Time (in Hours)]]&gt;50,"Tardia",IF(DatosLimpios[[#This Row],[Incident Resolution Time (in Hours)]]&gt;20,"Media","Rapida" ))</f>
        <v>Tardia</v>
      </c>
    </row>
    <row r="2740" spans="1:24" x14ac:dyDescent="0.25">
      <c r="A2740" s="2">
        <v>2756</v>
      </c>
      <c r="B2740" s="3" t="s">
        <v>26</v>
      </c>
      <c r="C27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740" s="1" t="str">
        <f>IFERROR(VLOOKUP(DatosLimpios[[#This Row],[Paises]], TablaRegiones[],2,FALSE), "Otra")</f>
        <v>Europa</v>
      </c>
      <c r="E2740" s="2">
        <v>2024</v>
      </c>
      <c r="F2740" s="3" t="s">
        <v>63</v>
      </c>
      <c r="G2740" s="2">
        <f xml:space="preserve"> 2025 -DatosLimpios[[#This Row],[Year]]</f>
        <v>1</v>
      </c>
      <c r="H2740" s="1" t="str">
        <f>IF(TRIM(DatosLimpios[[#This Row],[Attack Type]])="","Unknown",PROPER(TRIM(LOWER(DatosLimpios[[#This Row],[Attack Type]]))))</f>
        <v>Malware</v>
      </c>
      <c r="I2740" s="3" t="s">
        <v>18</v>
      </c>
      <c r="J274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40" s="11">
        <v>3324</v>
      </c>
      <c r="L2740" s="11">
        <f>IF(DatosLimpios[[#This Row],[Financial Loss (in Million $) ]]="",0,ABS(DatosLimpios[[#This Row],[Financial Loss (in Million $) ]]))*1000</f>
        <v>3324000</v>
      </c>
      <c r="M2740" s="11" t="str">
        <f>IF(DatosLimpios[[#This Row],[Perdida economica UNK]]&gt;4000000,"Alta", IF(DatosLimpios[[#This Row],[Perdida economica UNK]]&gt;100000,"Media", "Baja"))</f>
        <v>Media</v>
      </c>
      <c r="N2740" s="18" t="s">
        <v>2787</v>
      </c>
      <c r="O2740" s="3" t="s">
        <v>33</v>
      </c>
      <c r="P2740" s="2">
        <f>IF(DatosLimpios[[#This Row],[Number of Affected Users]]="six hundred",600,VALUE(DatosLimpios[[#This Row],[Number of Affected Users]]))</f>
        <v>851177</v>
      </c>
      <c r="Q2740" s="2">
        <f>IF(DatosLimpios[[#This Row],[Number of Affected Users]]="six hundred",600,VALUE(DatosLimpios[[#This Row],[Number of Affected Users]]))</f>
        <v>851177</v>
      </c>
      <c r="R2740" s="11">
        <f>DatosLimpios[[#This Row],[Perdida economica UNK]] /DatosLimpios[[#This Row],[Nº de Usuarios Afectados]]</f>
        <v>3.9051807085952746</v>
      </c>
      <c r="S2740" s="11" t="str">
        <f>IF(DatosLimpios[[#This Row],[Perdida $ por Usuario]]&gt;100, "Grave",IF(DatosLimpios[[#This Row],[Perdida $ por Usuario]]&gt;40, "Moderada","Leve"))</f>
        <v>Leve</v>
      </c>
      <c r="T2740" s="1" t="str">
        <f t="shared" si="42"/>
        <v>Insider</v>
      </c>
      <c r="U2740" s="3" t="s">
        <v>15</v>
      </c>
      <c r="V2740" s="3" t="s">
        <v>57</v>
      </c>
      <c r="W2740" s="2">
        <v>53</v>
      </c>
      <c r="X2740" s="2" t="str">
        <f>IF(DatosLimpios[[#This Row],[Incident Resolution Time (in Hours)]]&gt;50,"Tardia",IF(DatosLimpios[[#This Row],[Incident Resolution Time (in Hours)]]&gt;20,"Media","Rapida" ))</f>
        <v>Tardia</v>
      </c>
    </row>
    <row r="2741" spans="1:24" x14ac:dyDescent="0.25">
      <c r="A2741" s="2">
        <v>2757</v>
      </c>
      <c r="B2741" s="3" t="s">
        <v>60</v>
      </c>
      <c r="C27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41" s="1" t="str">
        <f>IFERROR(VLOOKUP(DatosLimpios[[#This Row],[Paises]], TablaRegiones[],2,FALSE), "Otra")</f>
        <v>Asia</v>
      </c>
      <c r="E2741" s="2">
        <v>2015</v>
      </c>
      <c r="F2741" s="3" t="s">
        <v>63</v>
      </c>
      <c r="G2741" s="2">
        <f xml:space="preserve"> 2025 -DatosLimpios[[#This Row],[Year]]</f>
        <v>10</v>
      </c>
      <c r="H2741" s="1" t="str">
        <f>IF(TRIM(DatosLimpios[[#This Row],[Attack Type]])="","Unknown",PROPER(TRIM(LOWER(DatosLimpios[[#This Row],[Attack Type]]))))</f>
        <v>Malware</v>
      </c>
      <c r="I2741" s="3" t="s">
        <v>47</v>
      </c>
      <c r="J274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41" s="11">
        <v>3511</v>
      </c>
      <c r="L2741" s="11">
        <f>IF(DatosLimpios[[#This Row],[Financial Loss (in Million $) ]]="",0,ABS(DatosLimpios[[#This Row],[Financial Loss (in Million $) ]]))*1000</f>
        <v>3511000</v>
      </c>
      <c r="M2741" s="11" t="str">
        <f>IF(DatosLimpios[[#This Row],[Perdida economica UNK]]&gt;4000000,"Alta", IF(DatosLimpios[[#This Row],[Perdida economica UNK]]&gt;100000,"Media", "Baja"))</f>
        <v>Media</v>
      </c>
      <c r="N2741" s="18" t="s">
        <v>2788</v>
      </c>
      <c r="O2741" s="3" t="s">
        <v>36</v>
      </c>
      <c r="P2741" s="2">
        <f>IF(DatosLimpios[[#This Row],[Number of Affected Users]]="six hundred",600,VALUE(DatosLimpios[[#This Row],[Number of Affected Users]]))</f>
        <v>477346</v>
      </c>
      <c r="Q2741" s="2">
        <f>IF(DatosLimpios[[#This Row],[Number of Affected Users]]="six hundred",600,VALUE(DatosLimpios[[#This Row],[Number of Affected Users]]))</f>
        <v>477346</v>
      </c>
      <c r="R2741" s="11">
        <f>DatosLimpios[[#This Row],[Perdida economica UNK]] /DatosLimpios[[#This Row],[Nº de Usuarios Afectados]]</f>
        <v>7.3552517461128826</v>
      </c>
      <c r="S2741" s="11" t="str">
        <f>IF(DatosLimpios[[#This Row],[Perdida $ por Usuario]]&gt;100, "Grave",IF(DatosLimpios[[#This Row],[Perdida $ por Usuario]]&gt;40, "Moderada","Leve"))</f>
        <v>Leve</v>
      </c>
      <c r="T2741" s="1" t="str">
        <f t="shared" si="42"/>
        <v>Unknown</v>
      </c>
      <c r="U2741" s="3" t="s">
        <v>34</v>
      </c>
      <c r="V2741" s="3" t="s">
        <v>49</v>
      </c>
      <c r="W2741" s="2">
        <v>8</v>
      </c>
      <c r="X2741" s="2" t="str">
        <f>IF(DatosLimpios[[#This Row],[Incident Resolution Time (in Hours)]]&gt;50,"Tardia",IF(DatosLimpios[[#This Row],[Incident Resolution Time (in Hours)]]&gt;20,"Media","Rapida" ))</f>
        <v>Rapida</v>
      </c>
    </row>
    <row r="2742" spans="1:24" x14ac:dyDescent="0.25">
      <c r="A2742" s="2">
        <v>2758</v>
      </c>
      <c r="B2742" s="3" t="s">
        <v>87</v>
      </c>
      <c r="C27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742" s="1" t="str">
        <f>IFERROR(VLOOKUP(DatosLimpios[[#This Row],[Paises]], TablaRegiones[],2,FALSE), "Otra")</f>
        <v>América</v>
      </c>
      <c r="E2742" s="2">
        <v>2021</v>
      </c>
      <c r="F2742" s="3" t="s">
        <v>63</v>
      </c>
      <c r="G2742" s="2">
        <f xml:space="preserve"> 2025 -DatosLimpios[[#This Row],[Year]]</f>
        <v>4</v>
      </c>
      <c r="H2742" s="1" t="str">
        <f>IF(TRIM(DatosLimpios[[#This Row],[Attack Type]])="","Unknown",PROPER(TRIM(LOWER(DatosLimpios[[#This Row],[Attack Type]]))))</f>
        <v>Malware</v>
      </c>
      <c r="I2742" s="3" t="s">
        <v>47</v>
      </c>
      <c r="J274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42" s="11">
        <v>4973</v>
      </c>
      <c r="L2742" s="11">
        <f>IF(DatosLimpios[[#This Row],[Financial Loss (in Million $) ]]="",0,ABS(DatosLimpios[[#This Row],[Financial Loss (in Million $) ]]))*1000</f>
        <v>4973000</v>
      </c>
      <c r="M2742" s="11" t="str">
        <f>IF(DatosLimpios[[#This Row],[Perdida economica UNK]]&gt;4000000,"Alta", IF(DatosLimpios[[#This Row],[Perdida economica UNK]]&gt;100000,"Media", "Baja"))</f>
        <v>Alta</v>
      </c>
      <c r="N2742" s="18" t="s">
        <v>2789</v>
      </c>
      <c r="O2742" s="3" t="s">
        <v>33</v>
      </c>
      <c r="P2742" s="2">
        <f>IF(DatosLimpios[[#This Row],[Number of Affected Users]]="six hundred",600,VALUE(DatosLimpios[[#This Row],[Number of Affected Users]]))</f>
        <v>386686</v>
      </c>
      <c r="Q2742" s="2">
        <f>IF(DatosLimpios[[#This Row],[Number of Affected Users]]="six hundred",600,VALUE(DatosLimpios[[#This Row],[Number of Affected Users]]))</f>
        <v>386686</v>
      </c>
      <c r="R2742" s="11">
        <f>DatosLimpios[[#This Row],[Perdida economica UNK]] /DatosLimpios[[#This Row],[Nº de Usuarios Afectados]]</f>
        <v>12.860563868358307</v>
      </c>
      <c r="S2742" s="11" t="str">
        <f>IF(DatosLimpios[[#This Row],[Perdida $ por Usuario]]&gt;100, "Grave",IF(DatosLimpios[[#This Row],[Perdida $ por Usuario]]&gt;40, "Moderada","Leve"))</f>
        <v>Leve</v>
      </c>
      <c r="T2742" s="1" t="str">
        <f t="shared" si="42"/>
        <v>Insider</v>
      </c>
      <c r="U2742" s="3" t="s">
        <v>52</v>
      </c>
      <c r="V2742" s="3" t="s">
        <v>31</v>
      </c>
      <c r="W2742" s="2">
        <v>7</v>
      </c>
      <c r="X2742" s="2" t="str">
        <f>IF(DatosLimpios[[#This Row],[Incident Resolution Time (in Hours)]]&gt;50,"Tardia",IF(DatosLimpios[[#This Row],[Incident Resolution Time (in Hours)]]&gt;20,"Media","Rapida" ))</f>
        <v>Rapida</v>
      </c>
    </row>
    <row r="2743" spans="1:24" x14ac:dyDescent="0.25">
      <c r="A2743" s="2">
        <v>2759</v>
      </c>
      <c r="B2743" s="3" t="s">
        <v>60</v>
      </c>
      <c r="C27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43" s="1" t="str">
        <f>IFERROR(VLOOKUP(DatosLimpios[[#This Row],[Paises]], TablaRegiones[],2,FALSE), "Otra")</f>
        <v>Asia</v>
      </c>
      <c r="E2743" s="2">
        <v>2016</v>
      </c>
      <c r="F2743" s="3" t="s">
        <v>39</v>
      </c>
      <c r="G2743" s="2">
        <f xml:space="preserve"> 2025 -DatosLimpios[[#This Row],[Year]]</f>
        <v>9</v>
      </c>
      <c r="H2743" s="1" t="str">
        <f>IF(TRIM(DatosLimpios[[#This Row],[Attack Type]])="","Unknown",PROPER(TRIM(LOWER(DatosLimpios[[#This Row],[Attack Type]]))))</f>
        <v>Ddos</v>
      </c>
      <c r="I2743" s="3" t="s">
        <v>46</v>
      </c>
      <c r="J274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43" s="11">
        <v>8762</v>
      </c>
      <c r="L2743" s="11">
        <f>IF(DatosLimpios[[#This Row],[Financial Loss (in Million $) ]]="",0,ABS(DatosLimpios[[#This Row],[Financial Loss (in Million $) ]]))*1000</f>
        <v>8762000</v>
      </c>
      <c r="M2743" s="11" t="str">
        <f>IF(DatosLimpios[[#This Row],[Perdida economica UNK]]&gt;4000000,"Alta", IF(DatosLimpios[[#This Row],[Perdida economica UNK]]&gt;100000,"Media", "Baja"))</f>
        <v>Alta</v>
      </c>
      <c r="N2743" s="18" t="s">
        <v>2790</v>
      </c>
      <c r="O2743" s="3" t="s">
        <v>33</v>
      </c>
      <c r="P2743" s="2">
        <f>IF(DatosLimpios[[#This Row],[Number of Affected Users]]="six hundred",600,VALUE(DatosLimpios[[#This Row],[Number of Affected Users]]))</f>
        <v>922456</v>
      </c>
      <c r="Q2743" s="2">
        <f>IF(DatosLimpios[[#This Row],[Number of Affected Users]]="six hundred",600,VALUE(DatosLimpios[[#This Row],[Number of Affected Users]]))</f>
        <v>922456</v>
      </c>
      <c r="R2743" s="11">
        <f>DatosLimpios[[#This Row],[Perdida economica UNK]] /DatosLimpios[[#This Row],[Nº de Usuarios Afectados]]</f>
        <v>9.4985560286886308</v>
      </c>
      <c r="S2743" s="11" t="str">
        <f>IF(DatosLimpios[[#This Row],[Perdida $ por Usuario]]&gt;100, "Grave",IF(DatosLimpios[[#This Row],[Perdida $ por Usuario]]&gt;40, "Moderada","Leve"))</f>
        <v>Leve</v>
      </c>
      <c r="T2743" s="1" t="str">
        <f t="shared" ref="T2743:T2806" si="43">IF(O2743="","Unknown",O2743)</f>
        <v>Insider</v>
      </c>
      <c r="U2743" s="3" t="s">
        <v>52</v>
      </c>
      <c r="V2743" s="3" t="s">
        <v>16</v>
      </c>
      <c r="W2743" s="2">
        <v>67</v>
      </c>
      <c r="X2743" s="2" t="str">
        <f>IF(DatosLimpios[[#This Row],[Incident Resolution Time (in Hours)]]&gt;50,"Tardia",IF(DatosLimpios[[#This Row],[Incident Resolution Time (in Hours)]]&gt;20,"Media","Rapida" ))</f>
        <v>Tardia</v>
      </c>
    </row>
    <row r="2744" spans="1:24" x14ac:dyDescent="0.25">
      <c r="A2744" s="2">
        <v>2760</v>
      </c>
      <c r="B2744" s="3" t="s">
        <v>10</v>
      </c>
      <c r="C27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744" s="1" t="str">
        <f>IFERROR(VLOOKUP(DatosLimpios[[#This Row],[Paises]], TablaRegiones[],2,FALSE), "Otra")</f>
        <v>Asia</v>
      </c>
      <c r="E2744" s="2">
        <v>2021</v>
      </c>
      <c r="F2744" s="3" t="s">
        <v>39</v>
      </c>
      <c r="G2744" s="2">
        <f xml:space="preserve"> 2025 -DatosLimpios[[#This Row],[Year]]</f>
        <v>4</v>
      </c>
      <c r="H2744" s="1" t="str">
        <f>IF(TRIM(DatosLimpios[[#This Row],[Attack Type]])="","Unknown",PROPER(TRIM(LOWER(DatosLimpios[[#This Row],[Attack Type]]))))</f>
        <v>Ddos</v>
      </c>
      <c r="I2744" s="3" t="s">
        <v>27</v>
      </c>
      <c r="J274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44" s="11">
        <v>8409</v>
      </c>
      <c r="L2744" s="11">
        <f>IF(DatosLimpios[[#This Row],[Financial Loss (in Million $) ]]="",0,ABS(DatosLimpios[[#This Row],[Financial Loss (in Million $) ]]))*1000</f>
        <v>8409000</v>
      </c>
      <c r="M2744" s="11" t="str">
        <f>IF(DatosLimpios[[#This Row],[Perdida economica UNK]]&gt;4000000,"Alta", IF(DatosLimpios[[#This Row],[Perdida economica UNK]]&gt;100000,"Media", "Baja"))</f>
        <v>Alta</v>
      </c>
      <c r="N2744" s="18" t="s">
        <v>2791</v>
      </c>
      <c r="O2744" s="3" t="s">
        <v>33</v>
      </c>
      <c r="P2744" s="2">
        <f>IF(DatosLimpios[[#This Row],[Number of Affected Users]]="six hundred",600,VALUE(DatosLimpios[[#This Row],[Number of Affected Users]]))</f>
        <v>954379</v>
      </c>
      <c r="Q2744" s="2">
        <f>IF(DatosLimpios[[#This Row],[Number of Affected Users]]="six hundred",600,VALUE(DatosLimpios[[#This Row],[Number of Affected Users]]))</f>
        <v>954379</v>
      </c>
      <c r="R2744" s="11">
        <f>DatosLimpios[[#This Row],[Perdida economica UNK]] /DatosLimpios[[#This Row],[Nº de Usuarios Afectados]]</f>
        <v>8.8109650359029281</v>
      </c>
      <c r="S2744" s="11" t="str">
        <f>IF(DatosLimpios[[#This Row],[Perdida $ por Usuario]]&gt;100, "Grave",IF(DatosLimpios[[#This Row],[Perdida $ por Usuario]]&gt;40, "Moderada","Leve"))</f>
        <v>Leve</v>
      </c>
      <c r="T2744" s="1" t="str">
        <f t="shared" si="43"/>
        <v>Insider</v>
      </c>
      <c r="U2744" s="3" t="s">
        <v>34</v>
      </c>
      <c r="V2744" s="3" t="s">
        <v>16</v>
      </c>
      <c r="W2744" s="2">
        <v>59</v>
      </c>
      <c r="X2744" s="2" t="str">
        <f>IF(DatosLimpios[[#This Row],[Incident Resolution Time (in Hours)]]&gt;50,"Tardia",IF(DatosLimpios[[#This Row],[Incident Resolution Time (in Hours)]]&gt;20,"Media","Rapida" ))</f>
        <v>Tardia</v>
      </c>
    </row>
    <row r="2745" spans="1:24" x14ac:dyDescent="0.25">
      <c r="A2745" s="2">
        <v>2761</v>
      </c>
      <c r="B2745" s="3" t="s">
        <v>32</v>
      </c>
      <c r="C27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45" s="1" t="str">
        <f>IFERROR(VLOOKUP(DatosLimpios[[#This Row],[Paises]], TablaRegiones[],2,FALSE), "Otra")</f>
        <v>Europa</v>
      </c>
      <c r="E2745" s="2">
        <v>2024</v>
      </c>
      <c r="F2745" s="3" t="s">
        <v>50</v>
      </c>
      <c r="G2745" s="2">
        <f xml:space="preserve"> 2025 -DatosLimpios[[#This Row],[Year]]</f>
        <v>1</v>
      </c>
      <c r="H2745" s="1" t="str">
        <f>IF(TRIM(DatosLimpios[[#This Row],[Attack Type]])="","Unknown",PROPER(TRIM(LOWER(DatosLimpios[[#This Row],[Attack Type]]))))</f>
        <v>Phishing</v>
      </c>
      <c r="I2745" s="3" t="s">
        <v>27</v>
      </c>
      <c r="J274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45" s="11">
        <v>3634</v>
      </c>
      <c r="L2745" s="11">
        <f>IF(DatosLimpios[[#This Row],[Financial Loss (in Million $) ]]="",0,ABS(DatosLimpios[[#This Row],[Financial Loss (in Million $) ]]))*1000</f>
        <v>3634000</v>
      </c>
      <c r="M2745" s="11" t="str">
        <f>IF(DatosLimpios[[#This Row],[Perdida economica UNK]]&gt;4000000,"Alta", IF(DatosLimpios[[#This Row],[Perdida economica UNK]]&gt;100000,"Media", "Baja"))</f>
        <v>Media</v>
      </c>
      <c r="N2745" s="18" t="s">
        <v>2792</v>
      </c>
      <c r="O2745" s="3" t="s">
        <v>33</v>
      </c>
      <c r="P2745" s="2">
        <f>IF(DatosLimpios[[#This Row],[Number of Affected Users]]="six hundred",600,VALUE(DatosLimpios[[#This Row],[Number of Affected Users]]))</f>
        <v>887186</v>
      </c>
      <c r="Q2745" s="2">
        <f>IF(DatosLimpios[[#This Row],[Number of Affected Users]]="six hundred",600,VALUE(DatosLimpios[[#This Row],[Number of Affected Users]]))</f>
        <v>887186</v>
      </c>
      <c r="R2745" s="11">
        <f>DatosLimpios[[#This Row],[Perdida economica UNK]] /DatosLimpios[[#This Row],[Nº de Usuarios Afectados]]</f>
        <v>4.0960970980155231</v>
      </c>
      <c r="S2745" s="11" t="str">
        <f>IF(DatosLimpios[[#This Row],[Perdida $ por Usuario]]&gt;100, "Grave",IF(DatosLimpios[[#This Row],[Perdida $ por Usuario]]&gt;40, "Moderada","Leve"))</f>
        <v>Leve</v>
      </c>
      <c r="T2745" s="1" t="str">
        <f t="shared" si="43"/>
        <v>Insider</v>
      </c>
      <c r="U2745" s="3" t="s">
        <v>25</v>
      </c>
      <c r="V2745" s="3" t="s">
        <v>37</v>
      </c>
      <c r="W2745" s="2">
        <v>8</v>
      </c>
      <c r="X2745" s="2" t="str">
        <f>IF(DatosLimpios[[#This Row],[Incident Resolution Time (in Hours)]]&gt;50,"Tardia",IF(DatosLimpios[[#This Row],[Incident Resolution Time (in Hours)]]&gt;20,"Media","Rapida" ))</f>
        <v>Rapida</v>
      </c>
    </row>
    <row r="2746" spans="1:24" x14ac:dyDescent="0.25">
      <c r="A2746" s="2">
        <v>2762</v>
      </c>
      <c r="B2746" s="3" t="s">
        <v>45</v>
      </c>
      <c r="C27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746" s="1" t="str">
        <f>IFERROR(VLOOKUP(DatosLimpios[[#This Row],[Paises]], TablaRegiones[],2,FALSE), "Otra")</f>
        <v>Asia</v>
      </c>
      <c r="E2746" s="2">
        <v>2018</v>
      </c>
      <c r="F2746" s="3" t="s">
        <v>63</v>
      </c>
      <c r="G2746" s="2">
        <f xml:space="preserve"> 2025 -DatosLimpios[[#This Row],[Year]]</f>
        <v>7</v>
      </c>
      <c r="H2746" s="1" t="str">
        <f>IF(TRIM(DatosLimpios[[#This Row],[Attack Type]])="","Unknown",PROPER(TRIM(LOWER(DatosLimpios[[#This Row],[Attack Type]]))))</f>
        <v>Malware</v>
      </c>
      <c r="I2746" s="3" t="s">
        <v>12</v>
      </c>
      <c r="J274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46" s="11">
        <v>4128</v>
      </c>
      <c r="L2746" s="11">
        <f>IF(DatosLimpios[[#This Row],[Financial Loss (in Million $) ]]="",0,ABS(DatosLimpios[[#This Row],[Financial Loss (in Million $) ]]))*1000</f>
        <v>4128000</v>
      </c>
      <c r="M2746" s="11" t="str">
        <f>IF(DatosLimpios[[#This Row],[Perdida economica UNK]]&gt;4000000,"Alta", IF(DatosLimpios[[#This Row],[Perdida economica UNK]]&gt;100000,"Media", "Baja"))</f>
        <v>Alta</v>
      </c>
      <c r="N2746" s="18" t="s">
        <v>2793</v>
      </c>
      <c r="O2746" s="3" t="s">
        <v>14</v>
      </c>
      <c r="P2746" s="2">
        <f>IF(DatosLimpios[[#This Row],[Number of Affected Users]]="six hundred",600,VALUE(DatosLimpios[[#This Row],[Number of Affected Users]]))</f>
        <v>197323</v>
      </c>
      <c r="Q2746" s="2">
        <f>IF(DatosLimpios[[#This Row],[Number of Affected Users]]="six hundred",600,VALUE(DatosLimpios[[#This Row],[Number of Affected Users]]))</f>
        <v>197323</v>
      </c>
      <c r="R2746" s="11">
        <f>DatosLimpios[[#This Row],[Perdida economica UNK]] /DatosLimpios[[#This Row],[Nº de Usuarios Afectados]]</f>
        <v>20.920014392645562</v>
      </c>
      <c r="S2746" s="11" t="str">
        <f>IF(DatosLimpios[[#This Row],[Perdida $ por Usuario]]&gt;100, "Grave",IF(DatosLimpios[[#This Row],[Perdida $ por Usuario]]&gt;40, "Moderada","Leve"))</f>
        <v>Leve</v>
      </c>
      <c r="T2746" s="1" t="str">
        <f t="shared" si="43"/>
        <v>Hacker Group</v>
      </c>
      <c r="U2746" s="3" t="s">
        <v>34</v>
      </c>
      <c r="V2746" s="3" t="s">
        <v>37</v>
      </c>
      <c r="W2746" s="2">
        <v>47</v>
      </c>
      <c r="X2746" s="2" t="str">
        <f>IF(DatosLimpios[[#This Row],[Incident Resolution Time (in Hours)]]&gt;50,"Tardia",IF(DatosLimpios[[#This Row],[Incident Resolution Time (in Hours)]]&gt;20,"Media","Rapida" ))</f>
        <v>Media</v>
      </c>
    </row>
    <row r="2747" spans="1:24" x14ac:dyDescent="0.25">
      <c r="A2747" s="2">
        <v>2763</v>
      </c>
      <c r="B2747" s="3" t="s">
        <v>45</v>
      </c>
      <c r="C27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747" s="1" t="str">
        <f>IFERROR(VLOOKUP(DatosLimpios[[#This Row],[Paises]], TablaRegiones[],2,FALSE), "Otra")</f>
        <v>Asia</v>
      </c>
      <c r="E2747" s="2">
        <v>2016</v>
      </c>
      <c r="F2747" s="3" t="s">
        <v>63</v>
      </c>
      <c r="G2747" s="2">
        <f xml:space="preserve"> 2025 -DatosLimpios[[#This Row],[Year]]</f>
        <v>9</v>
      </c>
      <c r="H2747" s="1" t="str">
        <f>IF(TRIM(DatosLimpios[[#This Row],[Attack Type]])="","Unknown",PROPER(TRIM(LOWER(DatosLimpios[[#This Row],[Attack Type]]))))</f>
        <v>Malware</v>
      </c>
      <c r="I2747" s="3" t="s">
        <v>23</v>
      </c>
      <c r="J274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47" s="11">
        <v>3478</v>
      </c>
      <c r="L2747" s="11">
        <f>IF(DatosLimpios[[#This Row],[Financial Loss (in Million $) ]]="",0,ABS(DatosLimpios[[#This Row],[Financial Loss (in Million $) ]]))*1000</f>
        <v>3478000</v>
      </c>
      <c r="M2747" s="11" t="str">
        <f>IF(DatosLimpios[[#This Row],[Perdida economica UNK]]&gt;4000000,"Alta", IF(DatosLimpios[[#This Row],[Perdida economica UNK]]&gt;100000,"Media", "Baja"))</f>
        <v>Media</v>
      </c>
      <c r="N2747" s="18" t="s">
        <v>2794</v>
      </c>
      <c r="O2747" s="3" t="s">
        <v>36</v>
      </c>
      <c r="P2747" s="2">
        <f>IF(DatosLimpios[[#This Row],[Number of Affected Users]]="six hundred",600,VALUE(DatosLimpios[[#This Row],[Number of Affected Users]]))</f>
        <v>294587</v>
      </c>
      <c r="Q2747" s="2">
        <f>IF(DatosLimpios[[#This Row],[Number of Affected Users]]="six hundred",600,VALUE(DatosLimpios[[#This Row],[Number of Affected Users]]))</f>
        <v>294587</v>
      </c>
      <c r="R2747" s="11">
        <f>DatosLimpios[[#This Row],[Perdida economica UNK]] /DatosLimpios[[#This Row],[Nº de Usuarios Afectados]]</f>
        <v>11.806359411650888</v>
      </c>
      <c r="S2747" s="11" t="str">
        <f>IF(DatosLimpios[[#This Row],[Perdida $ por Usuario]]&gt;100, "Grave",IF(DatosLimpios[[#This Row],[Perdida $ por Usuario]]&gt;40, "Moderada","Leve"))</f>
        <v>Leve</v>
      </c>
      <c r="T2747" s="1" t="str">
        <f t="shared" si="43"/>
        <v>Unknown</v>
      </c>
      <c r="U2747" s="3" t="s">
        <v>34</v>
      </c>
      <c r="V2747" s="3" t="s">
        <v>31</v>
      </c>
      <c r="W2747" s="2">
        <v>43</v>
      </c>
      <c r="X2747" s="2" t="str">
        <f>IF(DatosLimpios[[#This Row],[Incident Resolution Time (in Hours)]]&gt;50,"Tardia",IF(DatosLimpios[[#This Row],[Incident Resolution Time (in Hours)]]&gt;20,"Media","Rapida" ))</f>
        <v>Media</v>
      </c>
    </row>
    <row r="2748" spans="1:24" x14ac:dyDescent="0.25">
      <c r="A2748" s="2">
        <v>2764</v>
      </c>
      <c r="B2748" s="3" t="s">
        <v>26</v>
      </c>
      <c r="C27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748" s="1" t="str">
        <f>IFERROR(VLOOKUP(DatosLimpios[[#This Row],[Paises]], TablaRegiones[],2,FALSE), "Otra")</f>
        <v>Europa</v>
      </c>
      <c r="E2748" s="2">
        <v>2022</v>
      </c>
      <c r="F2748" s="3" t="s">
        <v>22</v>
      </c>
      <c r="G2748" s="2">
        <f xml:space="preserve"> 2025 -DatosLimpios[[#This Row],[Year]]</f>
        <v>3</v>
      </c>
      <c r="H2748" s="1" t="str">
        <f>IF(TRIM(DatosLimpios[[#This Row],[Attack Type]])="","Unknown",PROPER(TRIM(LOWER(DatosLimpios[[#This Row],[Attack Type]]))))</f>
        <v>Man-In-The-Middle</v>
      </c>
      <c r="I2748" s="3" t="s">
        <v>27</v>
      </c>
      <c r="J2748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48" s="11">
        <v>8871</v>
      </c>
      <c r="L2748" s="11">
        <f>IF(DatosLimpios[[#This Row],[Financial Loss (in Million $) ]]="",0,ABS(DatosLimpios[[#This Row],[Financial Loss (in Million $) ]]))*1000</f>
        <v>8871000</v>
      </c>
      <c r="M2748" s="11" t="str">
        <f>IF(DatosLimpios[[#This Row],[Perdida economica UNK]]&gt;4000000,"Alta", IF(DatosLimpios[[#This Row],[Perdida economica UNK]]&gt;100000,"Media", "Baja"))</f>
        <v>Alta</v>
      </c>
      <c r="N2748" s="18" t="s">
        <v>2795</v>
      </c>
      <c r="O2748" s="3" t="s">
        <v>14</v>
      </c>
      <c r="P2748" s="2">
        <f>IF(DatosLimpios[[#This Row],[Number of Affected Users]]="six hundred",600,VALUE(DatosLimpios[[#This Row],[Number of Affected Users]]))</f>
        <v>191263</v>
      </c>
      <c r="Q2748" s="2">
        <f>IF(DatosLimpios[[#This Row],[Number of Affected Users]]="six hundred",600,VALUE(DatosLimpios[[#This Row],[Number of Affected Users]]))</f>
        <v>191263</v>
      </c>
      <c r="R2748" s="11">
        <f>DatosLimpios[[#This Row],[Perdida economica UNK]] /DatosLimpios[[#This Row],[Nº de Usuarios Afectados]]</f>
        <v>46.38116101912027</v>
      </c>
      <c r="S2748" s="11" t="str">
        <f>IF(DatosLimpios[[#This Row],[Perdida $ por Usuario]]&gt;100, "Grave",IF(DatosLimpios[[#This Row],[Perdida $ por Usuario]]&gt;40, "Moderada","Leve"))</f>
        <v>Moderada</v>
      </c>
      <c r="T2748" s="1" t="str">
        <f t="shared" si="43"/>
        <v>Hacker Group</v>
      </c>
      <c r="U2748" s="3" t="s">
        <v>15</v>
      </c>
      <c r="V2748" s="3" t="s">
        <v>57</v>
      </c>
      <c r="W2748" s="2">
        <v>68</v>
      </c>
      <c r="X2748" s="2" t="str">
        <f>IF(DatosLimpios[[#This Row],[Incident Resolution Time (in Hours)]]&gt;50,"Tardia",IF(DatosLimpios[[#This Row],[Incident Resolution Time (in Hours)]]&gt;20,"Media","Rapida" ))</f>
        <v>Tardia</v>
      </c>
    </row>
    <row r="2749" spans="1:24" x14ac:dyDescent="0.25">
      <c r="A2749" s="2">
        <v>2765</v>
      </c>
      <c r="B2749" s="3" t="s">
        <v>41</v>
      </c>
      <c r="C27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49" s="1" t="str">
        <f>IFERROR(VLOOKUP(DatosLimpios[[#This Row],[Paises]], TablaRegiones[],2,FALSE), "Otra")</f>
        <v>Europa</v>
      </c>
      <c r="E2749" s="2">
        <v>2017</v>
      </c>
      <c r="F2749" s="3" t="s">
        <v>17</v>
      </c>
      <c r="G2749" s="2">
        <f xml:space="preserve"> 2025 -DatosLimpios[[#This Row],[Year]]</f>
        <v>8</v>
      </c>
      <c r="H2749" s="1" t="str">
        <f>IF(TRIM(DatosLimpios[[#This Row],[Attack Type]])="","Unknown",PROPER(TRIM(LOWER(DatosLimpios[[#This Row],[Attack Type]]))))</f>
        <v>Ransomware</v>
      </c>
      <c r="I2749" s="3" t="s">
        <v>47</v>
      </c>
      <c r="J274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49" s="11">
        <v>8879</v>
      </c>
      <c r="L2749" s="11">
        <f>IF(DatosLimpios[[#This Row],[Financial Loss (in Million $) ]]="",0,ABS(DatosLimpios[[#This Row],[Financial Loss (in Million $) ]]))*1000</f>
        <v>8879000</v>
      </c>
      <c r="M2749" s="11" t="str">
        <f>IF(DatosLimpios[[#This Row],[Perdida economica UNK]]&gt;4000000,"Alta", IF(DatosLimpios[[#This Row],[Perdida economica UNK]]&gt;100000,"Media", "Baja"))</f>
        <v>Alta</v>
      </c>
      <c r="N2749" s="18" t="s">
        <v>2796</v>
      </c>
      <c r="O2749" s="3" t="s">
        <v>29</v>
      </c>
      <c r="P2749" s="2">
        <f>IF(DatosLimpios[[#This Row],[Number of Affected Users]]="six hundred",600,VALUE(DatosLimpios[[#This Row],[Number of Affected Users]]))</f>
        <v>332214</v>
      </c>
      <c r="Q2749" s="2">
        <f>IF(DatosLimpios[[#This Row],[Number of Affected Users]]="six hundred",600,VALUE(DatosLimpios[[#This Row],[Number of Affected Users]]))</f>
        <v>332214</v>
      </c>
      <c r="R2749" s="11">
        <f>DatosLimpios[[#This Row],[Perdida economica UNK]] /DatosLimpios[[#This Row],[Nº de Usuarios Afectados]]</f>
        <v>26.726748421198383</v>
      </c>
      <c r="S2749" s="11" t="str">
        <f>IF(DatosLimpios[[#This Row],[Perdida $ por Usuario]]&gt;100, "Grave",IF(DatosLimpios[[#This Row],[Perdida $ por Usuario]]&gt;40, "Moderada","Leve"))</f>
        <v>Leve</v>
      </c>
      <c r="T2749" s="1" t="str">
        <f t="shared" si="43"/>
        <v>Nation-state</v>
      </c>
      <c r="U2749" s="3" t="s">
        <v>34</v>
      </c>
      <c r="V2749" s="3" t="s">
        <v>37</v>
      </c>
      <c r="W2749" s="2">
        <v>16</v>
      </c>
      <c r="X2749" s="2" t="str">
        <f>IF(DatosLimpios[[#This Row],[Incident Resolution Time (in Hours)]]&gt;50,"Tardia",IF(DatosLimpios[[#This Row],[Incident Resolution Time (in Hours)]]&gt;20,"Media","Rapida" ))</f>
        <v>Rapida</v>
      </c>
    </row>
    <row r="2750" spans="1:24" x14ac:dyDescent="0.25">
      <c r="A2750" s="2">
        <v>2766</v>
      </c>
      <c r="B2750" s="3" t="s">
        <v>10</v>
      </c>
      <c r="C27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750" s="1" t="str">
        <f>IFERROR(VLOOKUP(DatosLimpios[[#This Row],[Paises]], TablaRegiones[],2,FALSE), "Otra")</f>
        <v>Asia</v>
      </c>
      <c r="E2750" s="2">
        <v>2024</v>
      </c>
      <c r="F2750" s="3" t="s">
        <v>22</v>
      </c>
      <c r="G2750" s="2">
        <f xml:space="preserve"> 2025 -DatosLimpios[[#This Row],[Year]]</f>
        <v>1</v>
      </c>
      <c r="H2750" s="1" t="str">
        <f>IF(TRIM(DatosLimpios[[#This Row],[Attack Type]])="","Unknown",PROPER(TRIM(LOWER(DatosLimpios[[#This Row],[Attack Type]]))))</f>
        <v>Man-In-The-Middle</v>
      </c>
      <c r="I2750" s="3" t="s">
        <v>69</v>
      </c>
      <c r="J275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50" s="11">
        <v>5626</v>
      </c>
      <c r="L2750" s="11">
        <f>IF(DatosLimpios[[#This Row],[Financial Loss (in Million $) ]]="",0,ABS(DatosLimpios[[#This Row],[Financial Loss (in Million $) ]]))*1000</f>
        <v>5626000</v>
      </c>
      <c r="M2750" s="11" t="str">
        <f>IF(DatosLimpios[[#This Row],[Perdida economica UNK]]&gt;4000000,"Alta", IF(DatosLimpios[[#This Row],[Perdida economica UNK]]&gt;100000,"Media", "Baja"))</f>
        <v>Alta</v>
      </c>
      <c r="N2750" s="18" t="s">
        <v>2797</v>
      </c>
      <c r="O2750" s="3" t="s">
        <v>14</v>
      </c>
      <c r="P2750" s="2">
        <f>IF(DatosLimpios[[#This Row],[Number of Affected Users]]="six hundred",600,VALUE(DatosLimpios[[#This Row],[Number of Affected Users]]))</f>
        <v>196531</v>
      </c>
      <c r="Q2750" s="2">
        <f>IF(DatosLimpios[[#This Row],[Number of Affected Users]]="six hundred",600,VALUE(DatosLimpios[[#This Row],[Number of Affected Users]]))</f>
        <v>196531</v>
      </c>
      <c r="R2750" s="11">
        <f>DatosLimpios[[#This Row],[Perdida economica UNK]] /DatosLimpios[[#This Row],[Nº de Usuarios Afectados]]</f>
        <v>28.626527112771011</v>
      </c>
      <c r="S2750" s="11" t="str">
        <f>IF(DatosLimpios[[#This Row],[Perdida $ por Usuario]]&gt;100, "Grave",IF(DatosLimpios[[#This Row],[Perdida $ por Usuario]]&gt;40, "Moderada","Leve"))</f>
        <v>Leve</v>
      </c>
      <c r="T2750" s="1" t="str">
        <f t="shared" si="43"/>
        <v>Hacker Group</v>
      </c>
      <c r="U2750" s="3" t="s">
        <v>52</v>
      </c>
      <c r="V2750" s="3" t="s">
        <v>49</v>
      </c>
      <c r="W2750" s="2">
        <v>45</v>
      </c>
      <c r="X2750" s="2" t="str">
        <f>IF(DatosLimpios[[#This Row],[Incident Resolution Time (in Hours)]]&gt;50,"Tardia",IF(DatosLimpios[[#This Row],[Incident Resolution Time (in Hours)]]&gt;20,"Media","Rapida" ))</f>
        <v>Media</v>
      </c>
    </row>
    <row r="2751" spans="1:24" x14ac:dyDescent="0.25">
      <c r="A2751" s="2">
        <v>2767</v>
      </c>
      <c r="B2751" s="3" t="s">
        <v>66</v>
      </c>
      <c r="C27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751" s="1" t="str">
        <f>IFERROR(VLOOKUP(DatosLimpios[[#This Row],[Paises]], TablaRegiones[],2,FALSE), "Otra")</f>
        <v>América</v>
      </c>
      <c r="E2751" s="2">
        <v>2021</v>
      </c>
      <c r="F2751" s="3" t="s">
        <v>42</v>
      </c>
      <c r="G2751" s="2">
        <f xml:space="preserve"> 2025 -DatosLimpios[[#This Row],[Year]]</f>
        <v>4</v>
      </c>
      <c r="H2751" s="1" t="str">
        <f>IF(TRIM(DatosLimpios[[#This Row],[Attack Type]])="","Unknown",PROPER(TRIM(LOWER(DatosLimpios[[#This Row],[Attack Type]]))))</f>
        <v>Sql Injection</v>
      </c>
      <c r="I2751" s="3" t="s">
        <v>46</v>
      </c>
      <c r="J275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51" s="11">
        <v>434</v>
      </c>
      <c r="L2751" s="11">
        <f>IF(DatosLimpios[[#This Row],[Financial Loss (in Million $) ]]="",0,ABS(DatosLimpios[[#This Row],[Financial Loss (in Million $) ]]))*1000</f>
        <v>434000</v>
      </c>
      <c r="M2751" s="11" t="str">
        <f>IF(DatosLimpios[[#This Row],[Perdida economica UNK]]&gt;4000000,"Alta", IF(DatosLimpios[[#This Row],[Perdida economica UNK]]&gt;100000,"Media", "Baja"))</f>
        <v>Media</v>
      </c>
      <c r="N2751" s="18" t="s">
        <v>2798</v>
      </c>
      <c r="O2751" s="3" t="s">
        <v>14</v>
      </c>
      <c r="P2751" s="2">
        <f>IF(DatosLimpios[[#This Row],[Number of Affected Users]]="six hundred",600,VALUE(DatosLimpios[[#This Row],[Number of Affected Users]]))</f>
        <v>258021</v>
      </c>
      <c r="Q2751" s="2">
        <f>IF(DatosLimpios[[#This Row],[Number of Affected Users]]="six hundred",600,VALUE(DatosLimpios[[#This Row],[Number of Affected Users]]))</f>
        <v>258021</v>
      </c>
      <c r="R2751" s="11">
        <f>DatosLimpios[[#This Row],[Perdida economica UNK]] /DatosLimpios[[#This Row],[Nº de Usuarios Afectados]]</f>
        <v>1.6820336329213514</v>
      </c>
      <c r="S2751" s="11" t="str">
        <f>IF(DatosLimpios[[#This Row],[Perdida $ por Usuario]]&gt;100, "Grave",IF(DatosLimpios[[#This Row],[Perdida $ por Usuario]]&gt;40, "Moderada","Leve"))</f>
        <v>Leve</v>
      </c>
      <c r="T2751" s="1" t="str">
        <f t="shared" si="43"/>
        <v>Hacker Group</v>
      </c>
      <c r="U2751" s="3" t="s">
        <v>15</v>
      </c>
      <c r="V2751" s="3" t="s">
        <v>57</v>
      </c>
      <c r="W2751" s="2">
        <v>46</v>
      </c>
      <c r="X2751" s="2" t="str">
        <f>IF(DatosLimpios[[#This Row],[Incident Resolution Time (in Hours)]]&gt;50,"Tardia",IF(DatosLimpios[[#This Row],[Incident Resolution Time (in Hours)]]&gt;20,"Media","Rapida" ))</f>
        <v>Media</v>
      </c>
    </row>
    <row r="2752" spans="1:24" x14ac:dyDescent="0.25">
      <c r="A2752" s="2">
        <v>2768</v>
      </c>
      <c r="B2752" s="3" t="s">
        <v>60</v>
      </c>
      <c r="C27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52" s="1" t="str">
        <f>IFERROR(VLOOKUP(DatosLimpios[[#This Row],[Paises]], TablaRegiones[],2,FALSE), "Otra")</f>
        <v>Asia</v>
      </c>
      <c r="E2752" s="2">
        <v>2021</v>
      </c>
      <c r="F2752" s="3" t="s">
        <v>17</v>
      </c>
      <c r="G2752" s="2">
        <f xml:space="preserve"> 2025 -DatosLimpios[[#This Row],[Year]]</f>
        <v>4</v>
      </c>
      <c r="H2752" s="1" t="str">
        <f>IF(TRIM(DatosLimpios[[#This Row],[Attack Type]])="","Unknown",PROPER(TRIM(LOWER(DatosLimpios[[#This Row],[Attack Type]]))))</f>
        <v>Ransomware</v>
      </c>
      <c r="I2752" s="3" t="s">
        <v>47</v>
      </c>
      <c r="J275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52" s="11">
        <v>8565</v>
      </c>
      <c r="L2752" s="11">
        <f>IF(DatosLimpios[[#This Row],[Financial Loss (in Million $) ]]="",0,ABS(DatosLimpios[[#This Row],[Financial Loss (in Million $) ]]))*1000</f>
        <v>8565000</v>
      </c>
      <c r="M2752" s="11" t="str">
        <f>IF(DatosLimpios[[#This Row],[Perdida economica UNK]]&gt;4000000,"Alta", IF(DatosLimpios[[#This Row],[Perdida economica UNK]]&gt;100000,"Media", "Baja"))</f>
        <v>Alta</v>
      </c>
      <c r="N2752" s="18" t="s">
        <v>2799</v>
      </c>
      <c r="O2752" s="3" t="s">
        <v>36</v>
      </c>
      <c r="P2752" s="2">
        <f>IF(DatosLimpios[[#This Row],[Number of Affected Users]]="six hundred",600,VALUE(DatosLimpios[[#This Row],[Number of Affected Users]]))</f>
        <v>920121</v>
      </c>
      <c r="Q2752" s="2">
        <f>IF(DatosLimpios[[#This Row],[Number of Affected Users]]="six hundred",600,VALUE(DatosLimpios[[#This Row],[Number of Affected Users]]))</f>
        <v>920121</v>
      </c>
      <c r="R2752" s="11">
        <f>DatosLimpios[[#This Row],[Perdida economica UNK]] /DatosLimpios[[#This Row],[Nº de Usuarios Afectados]]</f>
        <v>9.3085583309151723</v>
      </c>
      <c r="S2752" s="11" t="str">
        <f>IF(DatosLimpios[[#This Row],[Perdida $ por Usuario]]&gt;100, "Grave",IF(DatosLimpios[[#This Row],[Perdida $ por Usuario]]&gt;40, "Moderada","Leve"))</f>
        <v>Leve</v>
      </c>
      <c r="T2752" s="1" t="str">
        <f t="shared" si="43"/>
        <v>Unknown</v>
      </c>
      <c r="U2752" s="3" t="s">
        <v>34</v>
      </c>
      <c r="V2752" s="3" t="s">
        <v>37</v>
      </c>
      <c r="W2752" s="2">
        <v>21</v>
      </c>
      <c r="X2752" s="2" t="str">
        <f>IF(DatosLimpios[[#This Row],[Incident Resolution Time (in Hours)]]&gt;50,"Tardia",IF(DatosLimpios[[#This Row],[Incident Resolution Time (in Hours)]]&gt;20,"Media","Rapida" ))</f>
        <v>Media</v>
      </c>
    </row>
    <row r="2753" spans="1:24" x14ac:dyDescent="0.25">
      <c r="A2753" s="2">
        <v>2769</v>
      </c>
      <c r="B2753" s="3" t="s">
        <v>58</v>
      </c>
      <c r="C27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53" s="1" t="str">
        <f>IFERROR(VLOOKUP(DatosLimpios[[#This Row],[Paises]], TablaRegiones[],2,FALSE), "Otra")</f>
        <v>Oceanía</v>
      </c>
      <c r="E2753" s="2">
        <v>2021</v>
      </c>
      <c r="F2753" s="3" t="s">
        <v>42</v>
      </c>
      <c r="G2753" s="2">
        <f xml:space="preserve"> 2025 -DatosLimpios[[#This Row],[Year]]</f>
        <v>4</v>
      </c>
      <c r="H2753" s="1" t="str">
        <f>IF(TRIM(DatosLimpios[[#This Row],[Attack Type]])="","Unknown",PROPER(TRIM(LOWER(DatosLimpios[[#This Row],[Attack Type]]))))</f>
        <v>Sql Injection</v>
      </c>
      <c r="I2753" s="3" t="s">
        <v>23</v>
      </c>
      <c r="J275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53" s="11">
        <v>452</v>
      </c>
      <c r="L2753" s="11">
        <f>IF(DatosLimpios[[#This Row],[Financial Loss (in Million $) ]]="",0,ABS(DatosLimpios[[#This Row],[Financial Loss (in Million $) ]]))*1000</f>
        <v>452000</v>
      </c>
      <c r="M2753" s="11" t="str">
        <f>IF(DatosLimpios[[#This Row],[Perdida economica UNK]]&gt;4000000,"Alta", IF(DatosLimpios[[#This Row],[Perdida economica UNK]]&gt;100000,"Media", "Baja"))</f>
        <v>Media</v>
      </c>
      <c r="N2753" s="18" t="s">
        <v>2800</v>
      </c>
      <c r="O2753" s="3" t="s">
        <v>36</v>
      </c>
      <c r="P2753" s="2">
        <f>IF(DatosLimpios[[#This Row],[Number of Affected Users]]="six hundred",600,VALUE(DatosLimpios[[#This Row],[Number of Affected Users]]))</f>
        <v>971908</v>
      </c>
      <c r="Q2753" s="2">
        <f>IF(DatosLimpios[[#This Row],[Number of Affected Users]]="six hundred",600,VALUE(DatosLimpios[[#This Row],[Number of Affected Users]]))</f>
        <v>971908</v>
      </c>
      <c r="R2753" s="11">
        <f>DatosLimpios[[#This Row],[Perdida economica UNK]] /DatosLimpios[[#This Row],[Nº de Usuarios Afectados]]</f>
        <v>0.4650645945912576</v>
      </c>
      <c r="S2753" s="11" t="str">
        <f>IF(DatosLimpios[[#This Row],[Perdida $ por Usuario]]&gt;100, "Grave",IF(DatosLimpios[[#This Row],[Perdida $ por Usuario]]&gt;40, "Moderada","Leve"))</f>
        <v>Leve</v>
      </c>
      <c r="T2753" s="1" t="str">
        <f t="shared" si="43"/>
        <v>Unknown</v>
      </c>
      <c r="U2753" s="3" t="s">
        <v>52</v>
      </c>
      <c r="V2753" s="3" t="s">
        <v>31</v>
      </c>
      <c r="W2753" s="2">
        <v>16</v>
      </c>
      <c r="X2753" s="2" t="str">
        <f>IF(DatosLimpios[[#This Row],[Incident Resolution Time (in Hours)]]&gt;50,"Tardia",IF(DatosLimpios[[#This Row],[Incident Resolution Time (in Hours)]]&gt;20,"Media","Rapida" ))</f>
        <v>Rapida</v>
      </c>
    </row>
    <row r="2754" spans="1:24" x14ac:dyDescent="0.25">
      <c r="A2754" s="2">
        <v>2770</v>
      </c>
      <c r="B2754" s="3" t="s">
        <v>41</v>
      </c>
      <c r="C27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54" s="1" t="str">
        <f>IFERROR(VLOOKUP(DatosLimpios[[#This Row],[Paises]], TablaRegiones[],2,FALSE), "Otra")</f>
        <v>Europa</v>
      </c>
      <c r="E2754" s="2">
        <v>2017</v>
      </c>
      <c r="F2754" s="3" t="s">
        <v>17</v>
      </c>
      <c r="G2754" s="2">
        <f xml:space="preserve"> 2025 -DatosLimpios[[#This Row],[Year]]</f>
        <v>8</v>
      </c>
      <c r="H2754" s="1" t="str">
        <f>IF(TRIM(DatosLimpios[[#This Row],[Attack Type]])="","Unknown",PROPER(TRIM(LOWER(DatosLimpios[[#This Row],[Attack Type]]))))</f>
        <v>Ransomware</v>
      </c>
      <c r="I2754" s="3" t="s">
        <v>23</v>
      </c>
      <c r="J275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54" s="11">
        <v>2719</v>
      </c>
      <c r="L2754" s="11">
        <f>IF(DatosLimpios[[#This Row],[Financial Loss (in Million $) ]]="",0,ABS(DatosLimpios[[#This Row],[Financial Loss (in Million $) ]]))*1000</f>
        <v>2719000</v>
      </c>
      <c r="M2754" s="11" t="str">
        <f>IF(DatosLimpios[[#This Row],[Perdida economica UNK]]&gt;4000000,"Alta", IF(DatosLimpios[[#This Row],[Perdida economica UNK]]&gt;100000,"Media", "Baja"))</f>
        <v>Media</v>
      </c>
      <c r="N2754" s="18" t="s">
        <v>2801</v>
      </c>
      <c r="O2754" s="3" t="s">
        <v>29</v>
      </c>
      <c r="P2754" s="2">
        <f>IF(DatosLimpios[[#This Row],[Number of Affected Users]]="six hundred",600,VALUE(DatosLimpios[[#This Row],[Number of Affected Users]]))</f>
        <v>760590</v>
      </c>
      <c r="Q2754" s="2">
        <f>IF(DatosLimpios[[#This Row],[Number of Affected Users]]="six hundred",600,VALUE(DatosLimpios[[#This Row],[Number of Affected Users]]))</f>
        <v>760590</v>
      </c>
      <c r="R2754" s="11">
        <f>DatosLimpios[[#This Row],[Perdida economica UNK]] /DatosLimpios[[#This Row],[Nº de Usuarios Afectados]]</f>
        <v>3.5748563615088287</v>
      </c>
      <c r="S2754" s="11" t="str">
        <f>IF(DatosLimpios[[#This Row],[Perdida $ por Usuario]]&gt;100, "Grave",IF(DatosLimpios[[#This Row],[Perdida $ por Usuario]]&gt;40, "Moderada","Leve"))</f>
        <v>Leve</v>
      </c>
      <c r="T2754" s="1" t="str">
        <f t="shared" si="43"/>
        <v>Nation-state</v>
      </c>
      <c r="U2754" s="3" t="s">
        <v>25</v>
      </c>
      <c r="V2754" s="3" t="s">
        <v>57</v>
      </c>
      <c r="W2754" s="2">
        <v>9</v>
      </c>
      <c r="X2754" s="2" t="str">
        <f>IF(DatosLimpios[[#This Row],[Incident Resolution Time (in Hours)]]&gt;50,"Tardia",IF(DatosLimpios[[#This Row],[Incident Resolution Time (in Hours)]]&gt;20,"Media","Rapida" ))</f>
        <v>Rapida</v>
      </c>
    </row>
    <row r="2755" spans="1:24" x14ac:dyDescent="0.25">
      <c r="A2755" s="2">
        <v>2771</v>
      </c>
      <c r="B2755" s="3" t="s">
        <v>26</v>
      </c>
      <c r="C27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755" s="1" t="str">
        <f>IFERROR(VLOOKUP(DatosLimpios[[#This Row],[Paises]], TablaRegiones[],2,FALSE), "Otra")</f>
        <v>Europa</v>
      </c>
      <c r="E2755" s="2">
        <v>2023</v>
      </c>
      <c r="F2755" s="3" t="s">
        <v>22</v>
      </c>
      <c r="G2755" s="2">
        <f xml:space="preserve"> 2025 -DatosLimpios[[#This Row],[Year]]</f>
        <v>2</v>
      </c>
      <c r="H2755" s="1" t="str">
        <f>IF(TRIM(DatosLimpios[[#This Row],[Attack Type]])="","Unknown",PROPER(TRIM(LOWER(DatosLimpios[[#This Row],[Attack Type]]))))</f>
        <v>Man-In-The-Middle</v>
      </c>
      <c r="I2755" s="3" t="s">
        <v>69</v>
      </c>
      <c r="J275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55" s="11">
        <v>4516</v>
      </c>
      <c r="L2755" s="11">
        <f>IF(DatosLimpios[[#This Row],[Financial Loss (in Million $) ]]="",0,ABS(DatosLimpios[[#This Row],[Financial Loss (in Million $) ]]))*1000</f>
        <v>4516000</v>
      </c>
      <c r="M2755" s="11" t="str">
        <f>IF(DatosLimpios[[#This Row],[Perdida economica UNK]]&gt;4000000,"Alta", IF(DatosLimpios[[#This Row],[Perdida economica UNK]]&gt;100000,"Media", "Baja"))</f>
        <v>Alta</v>
      </c>
      <c r="N2755" s="18" t="s">
        <v>2802</v>
      </c>
      <c r="O2755" s="3" t="s">
        <v>14</v>
      </c>
      <c r="P2755" s="2">
        <f>IF(DatosLimpios[[#This Row],[Number of Affected Users]]="six hundred",600,VALUE(DatosLimpios[[#This Row],[Number of Affected Users]]))</f>
        <v>569044</v>
      </c>
      <c r="Q2755" s="2">
        <f>IF(DatosLimpios[[#This Row],[Number of Affected Users]]="six hundred",600,VALUE(DatosLimpios[[#This Row],[Number of Affected Users]]))</f>
        <v>569044</v>
      </c>
      <c r="R2755" s="11">
        <f>DatosLimpios[[#This Row],[Perdida economica UNK]] /DatosLimpios[[#This Row],[Nº de Usuarios Afectados]]</f>
        <v>7.9361174179852521</v>
      </c>
      <c r="S2755" s="11" t="str">
        <f>IF(DatosLimpios[[#This Row],[Perdida $ por Usuario]]&gt;100, "Grave",IF(DatosLimpios[[#This Row],[Perdida $ por Usuario]]&gt;40, "Moderada","Leve"))</f>
        <v>Leve</v>
      </c>
      <c r="T2755" s="1" t="str">
        <f t="shared" si="43"/>
        <v>Hacker Group</v>
      </c>
      <c r="U2755" s="3" t="s">
        <v>34</v>
      </c>
      <c r="V2755" s="3" t="s">
        <v>37</v>
      </c>
      <c r="W2755" s="2">
        <v>27</v>
      </c>
      <c r="X2755" s="2" t="str">
        <f>IF(DatosLimpios[[#This Row],[Incident Resolution Time (in Hours)]]&gt;50,"Tardia",IF(DatosLimpios[[#This Row],[Incident Resolution Time (in Hours)]]&gt;20,"Media","Rapida" ))</f>
        <v>Media</v>
      </c>
    </row>
    <row r="2756" spans="1:24" x14ac:dyDescent="0.25">
      <c r="A2756" s="2">
        <v>2772</v>
      </c>
      <c r="B2756" s="3" t="s">
        <v>41</v>
      </c>
      <c r="C27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56" s="1" t="str">
        <f>IFERROR(VLOOKUP(DatosLimpios[[#This Row],[Paises]], TablaRegiones[],2,FALSE), "Otra")</f>
        <v>Europa</v>
      </c>
      <c r="E2756" s="2">
        <v>2021</v>
      </c>
      <c r="F2756" s="3" t="s">
        <v>42</v>
      </c>
      <c r="G2756" s="2">
        <f xml:space="preserve"> 2025 -DatosLimpios[[#This Row],[Year]]</f>
        <v>4</v>
      </c>
      <c r="H2756" s="1" t="str">
        <f>IF(TRIM(DatosLimpios[[#This Row],[Attack Type]])="","Unknown",PROPER(TRIM(LOWER(DatosLimpios[[#This Row],[Attack Type]]))))</f>
        <v>Sql Injection</v>
      </c>
      <c r="I2756" s="3" t="s">
        <v>69</v>
      </c>
      <c r="J275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56" s="11">
        <v>23</v>
      </c>
      <c r="L2756" s="11">
        <f>IF(DatosLimpios[[#This Row],[Financial Loss (in Million $) ]]="",0,ABS(DatosLimpios[[#This Row],[Financial Loss (in Million $) ]]))*1000</f>
        <v>23000</v>
      </c>
      <c r="M2756" s="11" t="str">
        <f>IF(DatosLimpios[[#This Row],[Perdida economica UNK]]&gt;4000000,"Alta", IF(DatosLimpios[[#This Row],[Perdida economica UNK]]&gt;100000,"Media", "Baja"))</f>
        <v>Baja</v>
      </c>
      <c r="N2756" s="18" t="s">
        <v>2803</v>
      </c>
      <c r="O2756" s="3" t="s">
        <v>36</v>
      </c>
      <c r="P2756" s="2">
        <f>IF(DatosLimpios[[#This Row],[Number of Affected Users]]="six hundred",600,VALUE(DatosLimpios[[#This Row],[Number of Affected Users]]))</f>
        <v>841324</v>
      </c>
      <c r="Q2756" s="2">
        <f>IF(DatosLimpios[[#This Row],[Number of Affected Users]]="six hundred",600,VALUE(DatosLimpios[[#This Row],[Number of Affected Users]]))</f>
        <v>841324</v>
      </c>
      <c r="R2756" s="11">
        <f>DatosLimpios[[#This Row],[Perdida economica UNK]] /DatosLimpios[[#This Row],[Nº de Usuarios Afectados]]</f>
        <v>2.7337862702121893E-2</v>
      </c>
      <c r="S2756" s="11" t="str">
        <f>IF(DatosLimpios[[#This Row],[Perdida $ por Usuario]]&gt;100, "Grave",IF(DatosLimpios[[#This Row],[Perdida $ por Usuario]]&gt;40, "Moderada","Leve"))</f>
        <v>Leve</v>
      </c>
      <c r="T2756" s="1" t="str">
        <f t="shared" si="43"/>
        <v>Unknown</v>
      </c>
      <c r="U2756" s="3" t="s">
        <v>25</v>
      </c>
      <c r="V2756" s="3" t="s">
        <v>57</v>
      </c>
      <c r="W2756" s="2">
        <v>8</v>
      </c>
      <c r="X2756" s="2" t="str">
        <f>IF(DatosLimpios[[#This Row],[Incident Resolution Time (in Hours)]]&gt;50,"Tardia",IF(DatosLimpios[[#This Row],[Incident Resolution Time (in Hours)]]&gt;20,"Media","Rapida" ))</f>
        <v>Rapida</v>
      </c>
    </row>
    <row r="2757" spans="1:24" x14ac:dyDescent="0.25">
      <c r="A2757" s="2">
        <v>2773</v>
      </c>
      <c r="B2757" s="3" t="s">
        <v>71</v>
      </c>
      <c r="C27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57" s="1" t="str">
        <f>IFERROR(VLOOKUP(DatosLimpios[[#This Row],[Paises]], TablaRegiones[],2,FALSE), "Otra")</f>
        <v>Asia</v>
      </c>
      <c r="E2757" s="2">
        <v>2022</v>
      </c>
      <c r="F2757" s="3" t="s">
        <v>63</v>
      </c>
      <c r="G2757" s="2">
        <f xml:space="preserve"> 2025 -DatosLimpios[[#This Row],[Year]]</f>
        <v>3</v>
      </c>
      <c r="H2757" s="1" t="str">
        <f>IF(TRIM(DatosLimpios[[#This Row],[Attack Type]])="","Unknown",PROPER(TRIM(LOWER(DatosLimpios[[#This Row],[Attack Type]]))))</f>
        <v>Malware</v>
      </c>
      <c r="I2757" s="3" t="s">
        <v>69</v>
      </c>
      <c r="J275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57" s="11">
        <v>7154</v>
      </c>
      <c r="L2757" s="11">
        <f>IF(DatosLimpios[[#This Row],[Financial Loss (in Million $) ]]="",0,ABS(DatosLimpios[[#This Row],[Financial Loss (in Million $) ]]))*1000</f>
        <v>7154000</v>
      </c>
      <c r="M2757" s="11" t="str">
        <f>IF(DatosLimpios[[#This Row],[Perdida economica UNK]]&gt;4000000,"Alta", IF(DatosLimpios[[#This Row],[Perdida economica UNK]]&gt;100000,"Media", "Baja"))</f>
        <v>Alta</v>
      </c>
      <c r="N2757" s="18" t="s">
        <v>2804</v>
      </c>
      <c r="O2757" s="3" t="s">
        <v>36</v>
      </c>
      <c r="P2757" s="2">
        <f>IF(DatosLimpios[[#This Row],[Number of Affected Users]]="six hundred",600,VALUE(DatosLimpios[[#This Row],[Number of Affected Users]]))</f>
        <v>668679</v>
      </c>
      <c r="Q2757" s="2">
        <f>IF(DatosLimpios[[#This Row],[Number of Affected Users]]="six hundred",600,VALUE(DatosLimpios[[#This Row],[Number of Affected Users]]))</f>
        <v>668679</v>
      </c>
      <c r="R2757" s="11">
        <f>DatosLimpios[[#This Row],[Perdida economica UNK]] /DatosLimpios[[#This Row],[Nº de Usuarios Afectados]]</f>
        <v>10.698705956071597</v>
      </c>
      <c r="S2757" s="11" t="str">
        <f>IF(DatosLimpios[[#This Row],[Perdida $ por Usuario]]&gt;100, "Grave",IF(DatosLimpios[[#This Row],[Perdida $ por Usuario]]&gt;40, "Moderada","Leve"))</f>
        <v>Leve</v>
      </c>
      <c r="T2757" s="1" t="str">
        <f t="shared" si="43"/>
        <v>Unknown</v>
      </c>
      <c r="U2757" s="3" t="s">
        <v>34</v>
      </c>
      <c r="V2757" s="3" t="s">
        <v>16</v>
      </c>
      <c r="W2757" s="2">
        <v>27</v>
      </c>
      <c r="X2757" s="2" t="str">
        <f>IF(DatosLimpios[[#This Row],[Incident Resolution Time (in Hours)]]&gt;50,"Tardia",IF(DatosLimpios[[#This Row],[Incident Resolution Time (in Hours)]]&gt;20,"Media","Rapida" ))</f>
        <v>Media</v>
      </c>
    </row>
    <row r="2758" spans="1:24" x14ac:dyDescent="0.25">
      <c r="A2758" s="2">
        <v>2774</v>
      </c>
      <c r="B2758" s="3" t="s">
        <v>45</v>
      </c>
      <c r="C27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758" s="1" t="str">
        <f>IFERROR(VLOOKUP(DatosLimpios[[#This Row],[Paises]], TablaRegiones[],2,FALSE), "Otra")</f>
        <v>Asia</v>
      </c>
      <c r="E2758" s="2">
        <v>2022</v>
      </c>
      <c r="F2758" s="3" t="s">
        <v>42</v>
      </c>
      <c r="G2758" s="2">
        <f xml:space="preserve"> 2025 -DatosLimpios[[#This Row],[Year]]</f>
        <v>3</v>
      </c>
      <c r="H2758" s="1" t="str">
        <f>IF(TRIM(DatosLimpios[[#This Row],[Attack Type]])="","Unknown",PROPER(TRIM(LOWER(DatosLimpios[[#This Row],[Attack Type]]))))</f>
        <v>Sql Injection</v>
      </c>
      <c r="I2758" s="3" t="s">
        <v>46</v>
      </c>
      <c r="J275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58" s="11">
        <v>2786</v>
      </c>
      <c r="L2758" s="11">
        <f>IF(DatosLimpios[[#This Row],[Financial Loss (in Million $) ]]="",0,ABS(DatosLimpios[[#This Row],[Financial Loss (in Million $) ]]))*1000</f>
        <v>2786000</v>
      </c>
      <c r="M2758" s="11" t="str">
        <f>IF(DatosLimpios[[#This Row],[Perdida economica UNK]]&gt;4000000,"Alta", IF(DatosLimpios[[#This Row],[Perdida economica UNK]]&gt;100000,"Media", "Baja"))</f>
        <v>Media</v>
      </c>
      <c r="N2758" s="18" t="s">
        <v>2805</v>
      </c>
      <c r="O2758" s="3" t="s">
        <v>36</v>
      </c>
      <c r="P2758" s="2">
        <f>IF(DatosLimpios[[#This Row],[Number of Affected Users]]="six hundred",600,VALUE(DatosLimpios[[#This Row],[Number of Affected Users]]))</f>
        <v>310150</v>
      </c>
      <c r="Q2758" s="2">
        <f>IF(DatosLimpios[[#This Row],[Number of Affected Users]]="six hundred",600,VALUE(DatosLimpios[[#This Row],[Number of Affected Users]]))</f>
        <v>310150</v>
      </c>
      <c r="R2758" s="11">
        <f>DatosLimpios[[#This Row],[Perdida economica UNK]] /DatosLimpios[[#This Row],[Nº de Usuarios Afectados]]</f>
        <v>8.9827502821215539</v>
      </c>
      <c r="S2758" s="11" t="str">
        <f>IF(DatosLimpios[[#This Row],[Perdida $ por Usuario]]&gt;100, "Grave",IF(DatosLimpios[[#This Row],[Perdida $ por Usuario]]&gt;40, "Moderada","Leve"))</f>
        <v>Leve</v>
      </c>
      <c r="T2758" s="1" t="str">
        <f t="shared" si="43"/>
        <v>Unknown</v>
      </c>
      <c r="U2758" s="3" t="s">
        <v>15</v>
      </c>
      <c r="V2758" s="3" t="s">
        <v>31</v>
      </c>
      <c r="W2758" s="2">
        <v>21</v>
      </c>
      <c r="X2758" s="2" t="str">
        <f>IF(DatosLimpios[[#This Row],[Incident Resolution Time (in Hours)]]&gt;50,"Tardia",IF(DatosLimpios[[#This Row],[Incident Resolution Time (in Hours)]]&gt;20,"Media","Rapida" ))</f>
        <v>Media</v>
      </c>
    </row>
    <row r="2759" spans="1:24" x14ac:dyDescent="0.25">
      <c r="A2759" s="2">
        <v>2775</v>
      </c>
      <c r="B2759" s="3" t="s">
        <v>32</v>
      </c>
      <c r="C27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59" s="1" t="str">
        <f>IFERROR(VLOOKUP(DatosLimpios[[#This Row],[Paises]], TablaRegiones[],2,FALSE), "Otra")</f>
        <v>Europa</v>
      </c>
      <c r="E2759" s="2">
        <v>2016</v>
      </c>
      <c r="F2759" s="3" t="s">
        <v>22</v>
      </c>
      <c r="G2759" s="2">
        <f xml:space="preserve"> 2025 -DatosLimpios[[#This Row],[Year]]</f>
        <v>9</v>
      </c>
      <c r="H2759" s="1" t="str">
        <f>IF(TRIM(DatosLimpios[[#This Row],[Attack Type]])="","Unknown",PROPER(TRIM(LOWER(DatosLimpios[[#This Row],[Attack Type]]))))</f>
        <v>Man-In-The-Middle</v>
      </c>
      <c r="I2759" s="3" t="s">
        <v>23</v>
      </c>
      <c r="J275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59" s="11">
        <v>1321</v>
      </c>
      <c r="L2759" s="11">
        <f>IF(DatosLimpios[[#This Row],[Financial Loss (in Million $) ]]="",0,ABS(DatosLimpios[[#This Row],[Financial Loss (in Million $) ]]))*1000</f>
        <v>1321000</v>
      </c>
      <c r="M2759" s="11" t="str">
        <f>IF(DatosLimpios[[#This Row],[Perdida economica UNK]]&gt;4000000,"Alta", IF(DatosLimpios[[#This Row],[Perdida economica UNK]]&gt;100000,"Media", "Baja"))</f>
        <v>Media</v>
      </c>
      <c r="N2759" s="18" t="s">
        <v>2806</v>
      </c>
      <c r="O2759" s="3" t="s">
        <v>36</v>
      </c>
      <c r="P2759" s="2">
        <f>IF(DatosLimpios[[#This Row],[Number of Affected Users]]="six hundred",600,VALUE(DatosLimpios[[#This Row],[Number of Affected Users]]))</f>
        <v>549414</v>
      </c>
      <c r="Q2759" s="2">
        <f>IF(DatosLimpios[[#This Row],[Number of Affected Users]]="six hundred",600,VALUE(DatosLimpios[[#This Row],[Number of Affected Users]]))</f>
        <v>549414</v>
      </c>
      <c r="R2759" s="11">
        <f>DatosLimpios[[#This Row],[Perdida economica UNK]] /DatosLimpios[[#This Row],[Nº de Usuarios Afectados]]</f>
        <v>2.4043799393535656</v>
      </c>
      <c r="S2759" s="11" t="str">
        <f>IF(DatosLimpios[[#This Row],[Perdida $ por Usuario]]&gt;100, "Grave",IF(DatosLimpios[[#This Row],[Perdida $ por Usuario]]&gt;40, "Moderada","Leve"))</f>
        <v>Leve</v>
      </c>
      <c r="T2759" s="1" t="str">
        <f t="shared" si="43"/>
        <v>Unknown</v>
      </c>
      <c r="U2759" s="3" t="s">
        <v>34</v>
      </c>
      <c r="V2759" s="3" t="s">
        <v>57</v>
      </c>
      <c r="W2759" s="2">
        <v>70</v>
      </c>
      <c r="X2759" s="2" t="str">
        <f>IF(DatosLimpios[[#This Row],[Incident Resolution Time (in Hours)]]&gt;50,"Tardia",IF(DatosLimpios[[#This Row],[Incident Resolution Time (in Hours)]]&gt;20,"Media","Rapida" ))</f>
        <v>Tardia</v>
      </c>
    </row>
    <row r="2760" spans="1:24" x14ac:dyDescent="0.25">
      <c r="A2760" s="2">
        <v>2776</v>
      </c>
      <c r="B2760" s="3" t="s">
        <v>58</v>
      </c>
      <c r="C27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60" s="1" t="str">
        <f>IFERROR(VLOOKUP(DatosLimpios[[#This Row],[Paises]], TablaRegiones[],2,FALSE), "Otra")</f>
        <v>Oceanía</v>
      </c>
      <c r="E2760" s="2">
        <v>2015</v>
      </c>
      <c r="F2760" s="3" t="s">
        <v>39</v>
      </c>
      <c r="G2760" s="2">
        <f xml:space="preserve"> 2025 -DatosLimpios[[#This Row],[Year]]</f>
        <v>10</v>
      </c>
      <c r="H2760" s="1" t="str">
        <f>IF(TRIM(DatosLimpios[[#This Row],[Attack Type]])="","Unknown",PROPER(TRIM(LOWER(DatosLimpios[[#This Row],[Attack Type]]))))</f>
        <v>Ddos</v>
      </c>
      <c r="I2760" s="3" t="s">
        <v>69</v>
      </c>
      <c r="J276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60" s="11">
        <v>1189</v>
      </c>
      <c r="L2760" s="11">
        <f>IF(DatosLimpios[[#This Row],[Financial Loss (in Million $) ]]="",0,ABS(DatosLimpios[[#This Row],[Financial Loss (in Million $) ]]))*1000</f>
        <v>1189000</v>
      </c>
      <c r="M2760" s="11" t="str">
        <f>IF(DatosLimpios[[#This Row],[Perdida economica UNK]]&gt;4000000,"Alta", IF(DatosLimpios[[#This Row],[Perdida economica UNK]]&gt;100000,"Media", "Baja"))</f>
        <v>Media</v>
      </c>
      <c r="N2760" s="18" t="s">
        <v>2807</v>
      </c>
      <c r="O2760" s="3" t="s">
        <v>36</v>
      </c>
      <c r="P2760" s="2">
        <f>IF(DatosLimpios[[#This Row],[Number of Affected Users]]="six hundred",600,VALUE(DatosLimpios[[#This Row],[Number of Affected Users]]))</f>
        <v>731839</v>
      </c>
      <c r="Q2760" s="2">
        <f>IF(DatosLimpios[[#This Row],[Number of Affected Users]]="six hundred",600,VALUE(DatosLimpios[[#This Row],[Number of Affected Users]]))</f>
        <v>731839</v>
      </c>
      <c r="R2760" s="11">
        <f>DatosLimpios[[#This Row],[Perdida economica UNK]] /DatosLimpios[[#This Row],[Nº de Usuarios Afectados]]</f>
        <v>1.6246742794521747</v>
      </c>
      <c r="S2760" s="11" t="str">
        <f>IF(DatosLimpios[[#This Row],[Perdida $ por Usuario]]&gt;100, "Grave",IF(DatosLimpios[[#This Row],[Perdida $ por Usuario]]&gt;40, "Moderada","Leve"))</f>
        <v>Leve</v>
      </c>
      <c r="T2760" s="1" t="str">
        <f t="shared" si="43"/>
        <v>Unknown</v>
      </c>
      <c r="U2760" s="3" t="s">
        <v>52</v>
      </c>
      <c r="V2760" s="3" t="s">
        <v>31</v>
      </c>
      <c r="W2760" s="2">
        <v>14</v>
      </c>
      <c r="X2760" s="2" t="str">
        <f>IF(DatosLimpios[[#This Row],[Incident Resolution Time (in Hours)]]&gt;50,"Tardia",IF(DatosLimpios[[#This Row],[Incident Resolution Time (in Hours)]]&gt;20,"Media","Rapida" ))</f>
        <v>Rapida</v>
      </c>
    </row>
    <row r="2761" spans="1:24" x14ac:dyDescent="0.25">
      <c r="A2761" s="2">
        <v>2777</v>
      </c>
      <c r="B2761" s="3" t="s">
        <v>66</v>
      </c>
      <c r="C27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761" s="1" t="str">
        <f>IFERROR(VLOOKUP(DatosLimpios[[#This Row],[Paises]], TablaRegiones[],2,FALSE), "Otra")</f>
        <v>América</v>
      </c>
      <c r="E2761" s="2">
        <v>2023</v>
      </c>
      <c r="F2761" s="3" t="s">
        <v>42</v>
      </c>
      <c r="G2761" s="2">
        <f xml:space="preserve"> 2025 -DatosLimpios[[#This Row],[Year]]</f>
        <v>2</v>
      </c>
      <c r="H2761" s="1" t="str">
        <f>IF(TRIM(DatosLimpios[[#This Row],[Attack Type]])="","Unknown",PROPER(TRIM(LOWER(DatosLimpios[[#This Row],[Attack Type]]))))</f>
        <v>Sql Injection</v>
      </c>
      <c r="I2761" s="3" t="s">
        <v>47</v>
      </c>
      <c r="J276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61" s="11">
        <v>7658</v>
      </c>
      <c r="L2761" s="11">
        <f>IF(DatosLimpios[[#This Row],[Financial Loss (in Million $) ]]="",0,ABS(DatosLimpios[[#This Row],[Financial Loss (in Million $) ]]))*1000</f>
        <v>7658000</v>
      </c>
      <c r="M2761" s="11" t="str">
        <f>IF(DatosLimpios[[#This Row],[Perdida economica UNK]]&gt;4000000,"Alta", IF(DatosLimpios[[#This Row],[Perdida economica UNK]]&gt;100000,"Media", "Baja"))</f>
        <v>Alta</v>
      </c>
      <c r="N2761" s="18" t="s">
        <v>2808</v>
      </c>
      <c r="O2761" s="3" t="s">
        <v>14</v>
      </c>
      <c r="P2761" s="2">
        <f>IF(DatosLimpios[[#This Row],[Number of Affected Users]]="six hundred",600,VALUE(DatosLimpios[[#This Row],[Number of Affected Users]]))</f>
        <v>626352</v>
      </c>
      <c r="Q2761" s="2">
        <f>IF(DatosLimpios[[#This Row],[Number of Affected Users]]="six hundred",600,VALUE(DatosLimpios[[#This Row],[Number of Affected Users]]))</f>
        <v>626352</v>
      </c>
      <c r="R2761" s="11">
        <f>DatosLimpios[[#This Row],[Perdida economica UNK]] /DatosLimpios[[#This Row],[Nº de Usuarios Afectados]]</f>
        <v>12.226351955449971</v>
      </c>
      <c r="S2761" s="11" t="str">
        <f>IF(DatosLimpios[[#This Row],[Perdida $ por Usuario]]&gt;100, "Grave",IF(DatosLimpios[[#This Row],[Perdida $ por Usuario]]&gt;40, "Moderada","Leve"))</f>
        <v>Leve</v>
      </c>
      <c r="T2761" s="1" t="str">
        <f t="shared" si="43"/>
        <v>Hacker Group</v>
      </c>
      <c r="U2761" s="3" t="s">
        <v>34</v>
      </c>
      <c r="V2761" s="3" t="s">
        <v>57</v>
      </c>
      <c r="W2761" s="2">
        <v>33</v>
      </c>
      <c r="X2761" s="2" t="str">
        <f>IF(DatosLimpios[[#This Row],[Incident Resolution Time (in Hours)]]&gt;50,"Tardia",IF(DatosLimpios[[#This Row],[Incident Resolution Time (in Hours)]]&gt;20,"Media","Rapida" ))</f>
        <v>Media</v>
      </c>
    </row>
    <row r="2762" spans="1:24" x14ac:dyDescent="0.25">
      <c r="A2762" s="2">
        <v>2778</v>
      </c>
      <c r="B2762" s="3" t="s">
        <v>45</v>
      </c>
      <c r="C27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762" s="1" t="str">
        <f>IFERROR(VLOOKUP(DatosLimpios[[#This Row],[Paises]], TablaRegiones[],2,FALSE), "Otra")</f>
        <v>Asia</v>
      </c>
      <c r="E2762" s="2">
        <v>2022</v>
      </c>
      <c r="F2762" s="3" t="s">
        <v>39</v>
      </c>
      <c r="G2762" s="2">
        <f xml:space="preserve"> 2025 -DatosLimpios[[#This Row],[Year]]</f>
        <v>3</v>
      </c>
      <c r="H2762" s="1" t="str">
        <f>IF(TRIM(DatosLimpios[[#This Row],[Attack Type]])="","Unknown",PROPER(TRIM(LOWER(DatosLimpios[[#This Row],[Attack Type]]))))</f>
        <v>Ddos</v>
      </c>
      <c r="I2762" s="3" t="s">
        <v>46</v>
      </c>
      <c r="J276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62" s="11">
        <v>9223</v>
      </c>
      <c r="L2762" s="11">
        <f>IF(DatosLimpios[[#This Row],[Financial Loss (in Million $) ]]="",0,ABS(DatosLimpios[[#This Row],[Financial Loss (in Million $) ]]))*1000</f>
        <v>9223000</v>
      </c>
      <c r="M2762" s="11" t="str">
        <f>IF(DatosLimpios[[#This Row],[Perdida economica UNK]]&gt;4000000,"Alta", IF(DatosLimpios[[#This Row],[Perdida economica UNK]]&gt;100000,"Media", "Baja"))</f>
        <v>Alta</v>
      </c>
      <c r="N2762" s="18" t="s">
        <v>2809</v>
      </c>
      <c r="O2762" s="3" t="s">
        <v>36</v>
      </c>
      <c r="P2762" s="2">
        <f>IF(DatosLimpios[[#This Row],[Number of Affected Users]]="six hundred",600,VALUE(DatosLimpios[[#This Row],[Number of Affected Users]]))</f>
        <v>626017</v>
      </c>
      <c r="Q2762" s="2">
        <f>IF(DatosLimpios[[#This Row],[Number of Affected Users]]="six hundred",600,VALUE(DatosLimpios[[#This Row],[Number of Affected Users]]))</f>
        <v>626017</v>
      </c>
      <c r="R2762" s="11">
        <f>DatosLimpios[[#This Row],[Perdida economica UNK]] /DatosLimpios[[#This Row],[Nº de Usuarios Afectados]]</f>
        <v>14.73282674432164</v>
      </c>
      <c r="S2762" s="11" t="str">
        <f>IF(DatosLimpios[[#This Row],[Perdida $ por Usuario]]&gt;100, "Grave",IF(DatosLimpios[[#This Row],[Perdida $ por Usuario]]&gt;40, "Moderada","Leve"))</f>
        <v>Leve</v>
      </c>
      <c r="T2762" s="1" t="str">
        <f t="shared" si="43"/>
        <v>Unknown</v>
      </c>
      <c r="U2762" s="3" t="s">
        <v>15</v>
      </c>
      <c r="V2762" s="3" t="s">
        <v>37</v>
      </c>
      <c r="W2762" s="2">
        <v>1</v>
      </c>
      <c r="X2762" s="2" t="str">
        <f>IF(DatosLimpios[[#This Row],[Incident Resolution Time (in Hours)]]&gt;50,"Tardia",IF(DatosLimpios[[#This Row],[Incident Resolution Time (in Hours)]]&gt;20,"Media","Rapida" ))</f>
        <v>Rapida</v>
      </c>
    </row>
    <row r="2763" spans="1:24" x14ac:dyDescent="0.25">
      <c r="A2763" s="2">
        <v>2779</v>
      </c>
      <c r="B2763" s="3" t="s">
        <v>58</v>
      </c>
      <c r="C27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63" s="1" t="str">
        <f>IFERROR(VLOOKUP(DatosLimpios[[#This Row],[Paises]], TablaRegiones[],2,FALSE), "Otra")</f>
        <v>Oceanía</v>
      </c>
      <c r="E2763" s="2">
        <v>2019</v>
      </c>
      <c r="F2763" s="3" t="s">
        <v>39</v>
      </c>
      <c r="G2763" s="2">
        <f xml:space="preserve"> 2025 -DatosLimpios[[#This Row],[Year]]</f>
        <v>6</v>
      </c>
      <c r="H2763" s="1" t="str">
        <f>IF(TRIM(DatosLimpios[[#This Row],[Attack Type]])="","Unknown",PROPER(TRIM(LOWER(DatosLimpios[[#This Row],[Attack Type]]))))</f>
        <v>Ddos</v>
      </c>
      <c r="I2763" s="3" t="s">
        <v>27</v>
      </c>
      <c r="J276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63" s="11">
        <v>707</v>
      </c>
      <c r="L2763" s="11">
        <f>IF(DatosLimpios[[#This Row],[Financial Loss (in Million $) ]]="",0,ABS(DatosLimpios[[#This Row],[Financial Loss (in Million $) ]]))*1000</f>
        <v>707000</v>
      </c>
      <c r="M2763" s="11" t="str">
        <f>IF(DatosLimpios[[#This Row],[Perdida economica UNK]]&gt;4000000,"Alta", IF(DatosLimpios[[#This Row],[Perdida economica UNK]]&gt;100000,"Media", "Baja"))</f>
        <v>Media</v>
      </c>
      <c r="N2763" s="18" t="s">
        <v>2810</v>
      </c>
      <c r="O2763" s="3" t="s">
        <v>36</v>
      </c>
      <c r="P2763" s="2">
        <f>IF(DatosLimpios[[#This Row],[Number of Affected Users]]="six hundred",600,VALUE(DatosLimpios[[#This Row],[Number of Affected Users]]))</f>
        <v>172782</v>
      </c>
      <c r="Q2763" s="2">
        <f>IF(DatosLimpios[[#This Row],[Number of Affected Users]]="six hundred",600,VALUE(DatosLimpios[[#This Row],[Number of Affected Users]]))</f>
        <v>172782</v>
      </c>
      <c r="R2763" s="11">
        <f>DatosLimpios[[#This Row],[Perdida economica UNK]] /DatosLimpios[[#This Row],[Nº de Usuarios Afectados]]</f>
        <v>4.0918614207498463</v>
      </c>
      <c r="S2763" s="11" t="str">
        <f>IF(DatosLimpios[[#This Row],[Perdida $ por Usuario]]&gt;100, "Grave",IF(DatosLimpios[[#This Row],[Perdida $ por Usuario]]&gt;40, "Moderada","Leve"))</f>
        <v>Leve</v>
      </c>
      <c r="T2763" s="1" t="str">
        <f t="shared" si="43"/>
        <v>Unknown</v>
      </c>
      <c r="U2763" s="3" t="s">
        <v>34</v>
      </c>
      <c r="V2763" s="3" t="s">
        <v>16</v>
      </c>
      <c r="W2763" s="2">
        <v>2</v>
      </c>
      <c r="X2763" s="2" t="str">
        <f>IF(DatosLimpios[[#This Row],[Incident Resolution Time (in Hours)]]&gt;50,"Tardia",IF(DatosLimpios[[#This Row],[Incident Resolution Time (in Hours)]]&gt;20,"Media","Rapida" ))</f>
        <v>Rapida</v>
      </c>
    </row>
    <row r="2764" spans="1:24" x14ac:dyDescent="0.25">
      <c r="A2764" s="2">
        <v>2780</v>
      </c>
      <c r="B2764" s="3" t="s">
        <v>41</v>
      </c>
      <c r="C27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64" s="1" t="str">
        <f>IFERROR(VLOOKUP(DatosLimpios[[#This Row],[Paises]], TablaRegiones[],2,FALSE), "Otra")</f>
        <v>Europa</v>
      </c>
      <c r="E2764" s="2">
        <v>2021</v>
      </c>
      <c r="F2764" s="3" t="s">
        <v>17</v>
      </c>
      <c r="G2764" s="2">
        <f xml:space="preserve"> 2025 -DatosLimpios[[#This Row],[Year]]</f>
        <v>4</v>
      </c>
      <c r="H2764" s="1" t="str">
        <f>IF(TRIM(DatosLimpios[[#This Row],[Attack Type]])="","Unknown",PROPER(TRIM(LOWER(DatosLimpios[[#This Row],[Attack Type]]))))</f>
        <v>Ransomware</v>
      </c>
      <c r="I2764" s="3" t="s">
        <v>69</v>
      </c>
      <c r="J276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64" s="11">
        <v>239</v>
      </c>
      <c r="L2764" s="11">
        <f>IF(DatosLimpios[[#This Row],[Financial Loss (in Million $) ]]="",0,ABS(DatosLimpios[[#This Row],[Financial Loss (in Million $) ]]))*1000</f>
        <v>239000</v>
      </c>
      <c r="M2764" s="11" t="str">
        <f>IF(DatosLimpios[[#This Row],[Perdida economica UNK]]&gt;4000000,"Alta", IF(DatosLimpios[[#This Row],[Perdida economica UNK]]&gt;100000,"Media", "Baja"))</f>
        <v>Media</v>
      </c>
      <c r="N2764" s="18" t="s">
        <v>2811</v>
      </c>
      <c r="O2764" s="3" t="s">
        <v>33</v>
      </c>
      <c r="P2764" s="2">
        <f>IF(DatosLimpios[[#This Row],[Number of Affected Users]]="six hundred",600,VALUE(DatosLimpios[[#This Row],[Number of Affected Users]]))</f>
        <v>665023</v>
      </c>
      <c r="Q2764" s="2">
        <f>IF(DatosLimpios[[#This Row],[Number of Affected Users]]="six hundred",600,VALUE(DatosLimpios[[#This Row],[Number of Affected Users]]))</f>
        <v>665023</v>
      </c>
      <c r="R2764" s="11">
        <f>DatosLimpios[[#This Row],[Perdida economica UNK]] /DatosLimpios[[#This Row],[Nº de Usuarios Afectados]]</f>
        <v>0.35938606634657749</v>
      </c>
      <c r="S2764" s="11" t="str">
        <f>IF(DatosLimpios[[#This Row],[Perdida $ por Usuario]]&gt;100, "Grave",IF(DatosLimpios[[#This Row],[Perdida $ por Usuario]]&gt;40, "Moderada","Leve"))</f>
        <v>Leve</v>
      </c>
      <c r="T2764" s="1" t="str">
        <f t="shared" si="43"/>
        <v>Insider</v>
      </c>
      <c r="U2764" s="3" t="s">
        <v>15</v>
      </c>
      <c r="V2764" s="3" t="s">
        <v>49</v>
      </c>
      <c r="W2764" s="2">
        <v>49</v>
      </c>
      <c r="X2764" s="2" t="str">
        <f>IF(DatosLimpios[[#This Row],[Incident Resolution Time (in Hours)]]&gt;50,"Tardia",IF(DatosLimpios[[#This Row],[Incident Resolution Time (in Hours)]]&gt;20,"Media","Rapida" ))</f>
        <v>Media</v>
      </c>
    </row>
    <row r="2765" spans="1:24" x14ac:dyDescent="0.25">
      <c r="A2765" s="2">
        <v>2781</v>
      </c>
      <c r="B2765" s="3" t="s">
        <v>32</v>
      </c>
      <c r="C27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65" s="1" t="str">
        <f>IFERROR(VLOOKUP(DatosLimpios[[#This Row],[Paises]], TablaRegiones[],2,FALSE), "Otra")</f>
        <v>Europa</v>
      </c>
      <c r="E2765" s="2">
        <v>2018</v>
      </c>
      <c r="F2765" s="3" t="s">
        <v>22</v>
      </c>
      <c r="G2765" s="2">
        <f xml:space="preserve"> 2025 -DatosLimpios[[#This Row],[Year]]</f>
        <v>7</v>
      </c>
      <c r="H2765" s="1" t="str">
        <f>IF(TRIM(DatosLimpios[[#This Row],[Attack Type]])="","Unknown",PROPER(TRIM(LOWER(DatosLimpios[[#This Row],[Attack Type]]))))</f>
        <v>Man-In-The-Middle</v>
      </c>
      <c r="I2765" s="3" t="s">
        <v>46</v>
      </c>
      <c r="J276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65" s="11">
        <v>8987</v>
      </c>
      <c r="L2765" s="11">
        <f>IF(DatosLimpios[[#This Row],[Financial Loss (in Million $) ]]="",0,ABS(DatosLimpios[[#This Row],[Financial Loss (in Million $) ]]))*1000</f>
        <v>8987000</v>
      </c>
      <c r="M2765" s="11" t="str">
        <f>IF(DatosLimpios[[#This Row],[Perdida economica UNK]]&gt;4000000,"Alta", IF(DatosLimpios[[#This Row],[Perdida economica UNK]]&gt;100000,"Media", "Baja"))</f>
        <v>Alta</v>
      </c>
      <c r="N2765" s="18" t="s">
        <v>2812</v>
      </c>
      <c r="O2765" s="3" t="s">
        <v>29</v>
      </c>
      <c r="P2765" s="2">
        <f>IF(DatosLimpios[[#This Row],[Number of Affected Users]]="six hundred",600,VALUE(DatosLimpios[[#This Row],[Number of Affected Users]]))</f>
        <v>15909</v>
      </c>
      <c r="Q2765" s="2">
        <f>IF(DatosLimpios[[#This Row],[Number of Affected Users]]="six hundred",600,VALUE(DatosLimpios[[#This Row],[Number of Affected Users]]))</f>
        <v>15909</v>
      </c>
      <c r="R2765" s="11">
        <f>DatosLimpios[[#This Row],[Perdida economica UNK]] /DatosLimpios[[#This Row],[Nº de Usuarios Afectados]]</f>
        <v>564.90037085926201</v>
      </c>
      <c r="S2765" s="11" t="str">
        <f>IF(DatosLimpios[[#This Row],[Perdida $ por Usuario]]&gt;100, "Grave",IF(DatosLimpios[[#This Row],[Perdida $ por Usuario]]&gt;40, "Moderada","Leve"))</f>
        <v>Grave</v>
      </c>
      <c r="T2765" s="1" t="str">
        <f t="shared" si="43"/>
        <v>Nation-state</v>
      </c>
      <c r="U2765" s="3" t="s">
        <v>52</v>
      </c>
      <c r="V2765" s="3" t="s">
        <v>37</v>
      </c>
      <c r="W2765" s="2">
        <v>19</v>
      </c>
      <c r="X2765" s="2" t="str">
        <f>IF(DatosLimpios[[#This Row],[Incident Resolution Time (in Hours)]]&gt;50,"Tardia",IF(DatosLimpios[[#This Row],[Incident Resolution Time (in Hours)]]&gt;20,"Media","Rapida" ))</f>
        <v>Rapida</v>
      </c>
    </row>
    <row r="2766" spans="1:24" x14ac:dyDescent="0.25">
      <c r="A2766" s="2">
        <v>2782</v>
      </c>
      <c r="B2766" s="3" t="s">
        <v>26</v>
      </c>
      <c r="C27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766" s="1" t="str">
        <f>IFERROR(VLOOKUP(DatosLimpios[[#This Row],[Paises]], TablaRegiones[],2,FALSE), "Otra")</f>
        <v>Europa</v>
      </c>
      <c r="E2766" s="2">
        <v>2023</v>
      </c>
      <c r="F2766" s="3" t="s">
        <v>22</v>
      </c>
      <c r="G2766" s="2">
        <f xml:space="preserve"> 2025 -DatosLimpios[[#This Row],[Year]]</f>
        <v>2</v>
      </c>
      <c r="H2766" s="1" t="str">
        <f>IF(TRIM(DatosLimpios[[#This Row],[Attack Type]])="","Unknown",PROPER(TRIM(LOWER(DatosLimpios[[#This Row],[Attack Type]]))))</f>
        <v>Man-In-The-Middle</v>
      </c>
      <c r="I2766" s="3" t="s">
        <v>46</v>
      </c>
      <c r="J276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66" s="11">
        <v>2428</v>
      </c>
      <c r="L2766" s="11">
        <f>IF(DatosLimpios[[#This Row],[Financial Loss (in Million $) ]]="",0,ABS(DatosLimpios[[#This Row],[Financial Loss (in Million $) ]]))*1000</f>
        <v>2428000</v>
      </c>
      <c r="M2766" s="11" t="str">
        <f>IF(DatosLimpios[[#This Row],[Perdida economica UNK]]&gt;4000000,"Alta", IF(DatosLimpios[[#This Row],[Perdida economica UNK]]&gt;100000,"Media", "Baja"))</f>
        <v>Media</v>
      </c>
      <c r="N2766" s="18" t="s">
        <v>2813</v>
      </c>
      <c r="O2766" s="3" t="s">
        <v>36</v>
      </c>
      <c r="P2766" s="2">
        <f>IF(DatosLimpios[[#This Row],[Number of Affected Users]]="six hundred",600,VALUE(DatosLimpios[[#This Row],[Number of Affected Users]]))</f>
        <v>998547</v>
      </c>
      <c r="Q2766" s="2">
        <f>IF(DatosLimpios[[#This Row],[Number of Affected Users]]="six hundred",600,VALUE(DatosLimpios[[#This Row],[Number of Affected Users]]))</f>
        <v>998547</v>
      </c>
      <c r="R2766" s="11">
        <f>DatosLimpios[[#This Row],[Perdida economica UNK]] /DatosLimpios[[#This Row],[Nº de Usuarios Afectados]]</f>
        <v>2.4315330174743903</v>
      </c>
      <c r="S2766" s="11" t="str">
        <f>IF(DatosLimpios[[#This Row],[Perdida $ por Usuario]]&gt;100, "Grave",IF(DatosLimpios[[#This Row],[Perdida $ por Usuario]]&gt;40, "Moderada","Leve"))</f>
        <v>Leve</v>
      </c>
      <c r="T2766" s="1" t="str">
        <f t="shared" si="43"/>
        <v>Unknown</v>
      </c>
      <c r="U2766" s="3" t="s">
        <v>25</v>
      </c>
      <c r="V2766" s="3" t="s">
        <v>37</v>
      </c>
      <c r="W2766" s="2">
        <v>46</v>
      </c>
      <c r="X2766" s="2" t="str">
        <f>IF(DatosLimpios[[#This Row],[Incident Resolution Time (in Hours)]]&gt;50,"Tardia",IF(DatosLimpios[[#This Row],[Incident Resolution Time (in Hours)]]&gt;20,"Media","Rapida" ))</f>
        <v>Media</v>
      </c>
    </row>
    <row r="2767" spans="1:24" x14ac:dyDescent="0.25">
      <c r="A2767" s="2">
        <v>2783</v>
      </c>
      <c r="B2767" s="3" t="s">
        <v>58</v>
      </c>
      <c r="C27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67" s="1" t="str">
        <f>IFERROR(VLOOKUP(DatosLimpios[[#This Row],[Paises]], TablaRegiones[],2,FALSE), "Otra")</f>
        <v>Oceanía</v>
      </c>
      <c r="E2767" s="2">
        <v>2019</v>
      </c>
      <c r="F2767" s="3" t="s">
        <v>39</v>
      </c>
      <c r="G2767" s="2">
        <f xml:space="preserve"> 2025 -DatosLimpios[[#This Row],[Year]]</f>
        <v>6</v>
      </c>
      <c r="H2767" s="1" t="str">
        <f>IF(TRIM(DatosLimpios[[#This Row],[Attack Type]])="","Unknown",PROPER(TRIM(LOWER(DatosLimpios[[#This Row],[Attack Type]]))))</f>
        <v>Ddos</v>
      </c>
      <c r="I2767" s="3" t="s">
        <v>23</v>
      </c>
      <c r="J276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67" s="11">
        <v>583</v>
      </c>
      <c r="L2767" s="11">
        <f>IF(DatosLimpios[[#This Row],[Financial Loss (in Million $) ]]="",0,ABS(DatosLimpios[[#This Row],[Financial Loss (in Million $) ]]))*1000</f>
        <v>583000</v>
      </c>
      <c r="M2767" s="11" t="str">
        <f>IF(DatosLimpios[[#This Row],[Perdida economica UNK]]&gt;4000000,"Alta", IF(DatosLimpios[[#This Row],[Perdida economica UNK]]&gt;100000,"Media", "Baja"))</f>
        <v>Media</v>
      </c>
      <c r="N2767" s="18" t="s">
        <v>2814</v>
      </c>
      <c r="O2767" s="3" t="s">
        <v>29</v>
      </c>
      <c r="P2767" s="2">
        <f>IF(DatosLimpios[[#This Row],[Number of Affected Users]]="six hundred",600,VALUE(DatosLimpios[[#This Row],[Number of Affected Users]]))</f>
        <v>76358</v>
      </c>
      <c r="Q2767" s="2">
        <f>IF(DatosLimpios[[#This Row],[Number of Affected Users]]="six hundred",600,VALUE(DatosLimpios[[#This Row],[Number of Affected Users]]))</f>
        <v>76358</v>
      </c>
      <c r="R2767" s="11">
        <f>DatosLimpios[[#This Row],[Perdida economica UNK]] /DatosLimpios[[#This Row],[Nº de Usuarios Afectados]]</f>
        <v>7.6350873516854811</v>
      </c>
      <c r="S2767" s="11" t="str">
        <f>IF(DatosLimpios[[#This Row],[Perdida $ por Usuario]]&gt;100, "Grave",IF(DatosLimpios[[#This Row],[Perdida $ por Usuario]]&gt;40, "Moderada","Leve"))</f>
        <v>Leve</v>
      </c>
      <c r="T2767" s="1" t="str">
        <f t="shared" si="43"/>
        <v>Nation-state</v>
      </c>
      <c r="U2767" s="3" t="s">
        <v>25</v>
      </c>
      <c r="V2767" s="3" t="s">
        <v>57</v>
      </c>
      <c r="W2767" s="2">
        <v>58</v>
      </c>
      <c r="X2767" s="2" t="str">
        <f>IF(DatosLimpios[[#This Row],[Incident Resolution Time (in Hours)]]&gt;50,"Tardia",IF(DatosLimpios[[#This Row],[Incident Resolution Time (in Hours)]]&gt;20,"Media","Rapida" ))</f>
        <v>Tardia</v>
      </c>
    </row>
    <row r="2768" spans="1:24" x14ac:dyDescent="0.25">
      <c r="A2768" s="2">
        <v>2784</v>
      </c>
      <c r="B2768" s="3" t="s">
        <v>32</v>
      </c>
      <c r="C27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68" s="1" t="str">
        <f>IFERROR(VLOOKUP(DatosLimpios[[#This Row],[Paises]], TablaRegiones[],2,FALSE), "Otra")</f>
        <v>Europa</v>
      </c>
      <c r="E2768" s="2">
        <v>2024</v>
      </c>
      <c r="F2768" s="3" t="s">
        <v>22</v>
      </c>
      <c r="G2768" s="2">
        <f xml:space="preserve"> 2025 -DatosLimpios[[#This Row],[Year]]</f>
        <v>1</v>
      </c>
      <c r="H2768" s="1" t="str">
        <f>IF(TRIM(DatosLimpios[[#This Row],[Attack Type]])="","Unknown",PROPER(TRIM(LOWER(DatosLimpios[[#This Row],[Attack Type]]))))</f>
        <v>Man-In-The-Middle</v>
      </c>
      <c r="I2768" s="3" t="s">
        <v>23</v>
      </c>
      <c r="J276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68" s="11">
        <v>8419</v>
      </c>
      <c r="L2768" s="11">
        <f>IF(DatosLimpios[[#This Row],[Financial Loss (in Million $) ]]="",0,ABS(DatosLimpios[[#This Row],[Financial Loss (in Million $) ]]))*1000</f>
        <v>8419000</v>
      </c>
      <c r="M2768" s="11" t="str">
        <f>IF(DatosLimpios[[#This Row],[Perdida economica UNK]]&gt;4000000,"Alta", IF(DatosLimpios[[#This Row],[Perdida economica UNK]]&gt;100000,"Media", "Baja"))</f>
        <v>Alta</v>
      </c>
      <c r="N2768" s="18" t="s">
        <v>2815</v>
      </c>
      <c r="O2768" s="3" t="s">
        <v>14</v>
      </c>
      <c r="P2768" s="2">
        <f>IF(DatosLimpios[[#This Row],[Number of Affected Users]]="six hundred",600,VALUE(DatosLimpios[[#This Row],[Number of Affected Users]]))</f>
        <v>89704</v>
      </c>
      <c r="Q2768" s="2">
        <f>IF(DatosLimpios[[#This Row],[Number of Affected Users]]="six hundred",600,VALUE(DatosLimpios[[#This Row],[Number of Affected Users]]))</f>
        <v>89704</v>
      </c>
      <c r="R2768" s="11">
        <f>DatosLimpios[[#This Row],[Perdida economica UNK]] /DatosLimpios[[#This Row],[Nº de Usuarios Afectados]]</f>
        <v>93.85311691786319</v>
      </c>
      <c r="S2768" s="11" t="str">
        <f>IF(DatosLimpios[[#This Row],[Perdida $ por Usuario]]&gt;100, "Grave",IF(DatosLimpios[[#This Row],[Perdida $ por Usuario]]&gt;40, "Moderada","Leve"))</f>
        <v>Moderada</v>
      </c>
      <c r="T2768" s="1" t="str">
        <f t="shared" si="43"/>
        <v>Hacker Group</v>
      </c>
      <c r="U2768" s="3" t="s">
        <v>34</v>
      </c>
      <c r="V2768" s="3" t="s">
        <v>37</v>
      </c>
      <c r="W2768" s="2">
        <v>26</v>
      </c>
      <c r="X2768" s="2" t="str">
        <f>IF(DatosLimpios[[#This Row],[Incident Resolution Time (in Hours)]]&gt;50,"Tardia",IF(DatosLimpios[[#This Row],[Incident Resolution Time (in Hours)]]&gt;20,"Media","Rapida" ))</f>
        <v>Media</v>
      </c>
    </row>
    <row r="2769" spans="1:24" x14ac:dyDescent="0.25">
      <c r="A2769" s="2">
        <v>2785</v>
      </c>
      <c r="B2769" s="3" t="s">
        <v>60</v>
      </c>
      <c r="C27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69" s="1" t="str">
        <f>IFERROR(VLOOKUP(DatosLimpios[[#This Row],[Paises]], TablaRegiones[],2,FALSE), "Otra")</f>
        <v>Asia</v>
      </c>
      <c r="E2769" s="2">
        <v>2024</v>
      </c>
      <c r="F2769" s="3" t="s">
        <v>22</v>
      </c>
      <c r="G2769" s="2">
        <f xml:space="preserve"> 2025 -DatosLimpios[[#This Row],[Year]]</f>
        <v>1</v>
      </c>
      <c r="H2769" s="1" t="str">
        <f>IF(TRIM(DatosLimpios[[#This Row],[Attack Type]])="","Unknown",PROPER(TRIM(LOWER(DatosLimpios[[#This Row],[Attack Type]]))))</f>
        <v>Man-In-The-Middle</v>
      </c>
      <c r="I2769" s="3" t="s">
        <v>12</v>
      </c>
      <c r="J276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69" s="11">
        <v>7202</v>
      </c>
      <c r="L2769" s="11">
        <f>IF(DatosLimpios[[#This Row],[Financial Loss (in Million $) ]]="",0,ABS(DatosLimpios[[#This Row],[Financial Loss (in Million $) ]]))*1000</f>
        <v>7202000</v>
      </c>
      <c r="M2769" s="11" t="str">
        <f>IF(DatosLimpios[[#This Row],[Perdida economica UNK]]&gt;4000000,"Alta", IF(DatosLimpios[[#This Row],[Perdida economica UNK]]&gt;100000,"Media", "Baja"))</f>
        <v>Alta</v>
      </c>
      <c r="N2769" s="18" t="s">
        <v>2816</v>
      </c>
      <c r="O2769" s="3" t="s">
        <v>14</v>
      </c>
      <c r="P2769" s="2">
        <f>IF(DatosLimpios[[#This Row],[Number of Affected Users]]="six hundred",600,VALUE(DatosLimpios[[#This Row],[Number of Affected Users]]))</f>
        <v>191361</v>
      </c>
      <c r="Q2769" s="2">
        <f>IF(DatosLimpios[[#This Row],[Number of Affected Users]]="six hundred",600,VALUE(DatosLimpios[[#This Row],[Number of Affected Users]]))</f>
        <v>191361</v>
      </c>
      <c r="R2769" s="11">
        <f>DatosLimpios[[#This Row],[Perdida economica UNK]] /DatosLimpios[[#This Row],[Nº de Usuarios Afectados]]</f>
        <v>37.635672890505383</v>
      </c>
      <c r="S2769" s="11" t="str">
        <f>IF(DatosLimpios[[#This Row],[Perdida $ por Usuario]]&gt;100, "Grave",IF(DatosLimpios[[#This Row],[Perdida $ por Usuario]]&gt;40, "Moderada","Leve"))</f>
        <v>Leve</v>
      </c>
      <c r="T2769" s="1" t="str">
        <f t="shared" si="43"/>
        <v>Hacker Group</v>
      </c>
      <c r="U2769" s="3" t="s">
        <v>15</v>
      </c>
      <c r="V2769" s="3" t="s">
        <v>31</v>
      </c>
      <c r="W2769" s="2">
        <v>11</v>
      </c>
      <c r="X2769" s="2" t="str">
        <f>IF(DatosLimpios[[#This Row],[Incident Resolution Time (in Hours)]]&gt;50,"Tardia",IF(DatosLimpios[[#This Row],[Incident Resolution Time (in Hours)]]&gt;20,"Media","Rapida" ))</f>
        <v>Rapida</v>
      </c>
    </row>
    <row r="2770" spans="1:24" x14ac:dyDescent="0.25">
      <c r="A2770" s="2">
        <v>2786</v>
      </c>
      <c r="B2770" s="3" t="s">
        <v>32</v>
      </c>
      <c r="C27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70" s="1" t="str">
        <f>IFERROR(VLOOKUP(DatosLimpios[[#This Row],[Paises]], TablaRegiones[],2,FALSE), "Otra")</f>
        <v>Europa</v>
      </c>
      <c r="E2770" s="2">
        <v>2023</v>
      </c>
      <c r="F2770" s="3" t="s">
        <v>22</v>
      </c>
      <c r="G2770" s="2">
        <f xml:space="preserve"> 2025 -DatosLimpios[[#This Row],[Year]]</f>
        <v>2</v>
      </c>
      <c r="H2770" s="1" t="str">
        <f>IF(TRIM(DatosLimpios[[#This Row],[Attack Type]])="","Unknown",PROPER(TRIM(LOWER(DatosLimpios[[#This Row],[Attack Type]]))))</f>
        <v>Man-In-The-Middle</v>
      </c>
      <c r="I2770" s="3" t="s">
        <v>69</v>
      </c>
      <c r="J277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70" s="11">
        <v>61</v>
      </c>
      <c r="L2770" s="11">
        <f>IF(DatosLimpios[[#This Row],[Financial Loss (in Million $) ]]="",0,ABS(DatosLimpios[[#This Row],[Financial Loss (in Million $) ]]))*1000</f>
        <v>61000</v>
      </c>
      <c r="M2770" s="11" t="str">
        <f>IF(DatosLimpios[[#This Row],[Perdida economica UNK]]&gt;4000000,"Alta", IF(DatosLimpios[[#This Row],[Perdida economica UNK]]&gt;100000,"Media", "Baja"))</f>
        <v>Baja</v>
      </c>
      <c r="N2770" s="18" t="s">
        <v>2817</v>
      </c>
      <c r="O2770" s="3" t="s">
        <v>33</v>
      </c>
      <c r="P2770" s="2">
        <f>IF(DatosLimpios[[#This Row],[Number of Affected Users]]="six hundred",600,VALUE(DatosLimpios[[#This Row],[Number of Affected Users]]))</f>
        <v>200862</v>
      </c>
      <c r="Q2770" s="2">
        <f>IF(DatosLimpios[[#This Row],[Number of Affected Users]]="six hundred",600,VALUE(DatosLimpios[[#This Row],[Number of Affected Users]]))</f>
        <v>200862</v>
      </c>
      <c r="R2770" s="11">
        <f>DatosLimpios[[#This Row],[Perdida economica UNK]] /DatosLimpios[[#This Row],[Nº de Usuarios Afectados]]</f>
        <v>0.30369109139608286</v>
      </c>
      <c r="S2770" s="11" t="str">
        <f>IF(DatosLimpios[[#This Row],[Perdida $ por Usuario]]&gt;100, "Grave",IF(DatosLimpios[[#This Row],[Perdida $ por Usuario]]&gt;40, "Moderada","Leve"))</f>
        <v>Leve</v>
      </c>
      <c r="T2770" s="1" t="str">
        <f t="shared" si="43"/>
        <v>Insider</v>
      </c>
      <c r="U2770" s="3" t="s">
        <v>34</v>
      </c>
      <c r="V2770" s="3" t="s">
        <v>57</v>
      </c>
      <c r="W2770" s="2">
        <v>13</v>
      </c>
      <c r="X2770" s="2" t="str">
        <f>IF(DatosLimpios[[#This Row],[Incident Resolution Time (in Hours)]]&gt;50,"Tardia",IF(DatosLimpios[[#This Row],[Incident Resolution Time (in Hours)]]&gt;20,"Media","Rapida" ))</f>
        <v>Rapida</v>
      </c>
    </row>
    <row r="2771" spans="1:24" x14ac:dyDescent="0.25">
      <c r="A2771" s="2">
        <v>2787</v>
      </c>
      <c r="B2771" s="3" t="s">
        <v>87</v>
      </c>
      <c r="C27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771" s="1" t="str">
        <f>IFERROR(VLOOKUP(DatosLimpios[[#This Row],[Paises]], TablaRegiones[],2,FALSE), "Otra")</f>
        <v>América</v>
      </c>
      <c r="E2771" s="2">
        <v>2017</v>
      </c>
      <c r="F2771" s="3" t="s">
        <v>63</v>
      </c>
      <c r="G2771" s="2">
        <f xml:space="preserve"> 2025 -DatosLimpios[[#This Row],[Year]]</f>
        <v>8</v>
      </c>
      <c r="H2771" s="1" t="str">
        <f>IF(TRIM(DatosLimpios[[#This Row],[Attack Type]])="","Unknown",PROPER(TRIM(LOWER(DatosLimpios[[#This Row],[Attack Type]]))))</f>
        <v>Malware</v>
      </c>
      <c r="I2771" s="3" t="s">
        <v>69</v>
      </c>
      <c r="J277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71" s="11">
        <v>8949</v>
      </c>
      <c r="L2771" s="11">
        <f>IF(DatosLimpios[[#This Row],[Financial Loss (in Million $) ]]="",0,ABS(DatosLimpios[[#This Row],[Financial Loss (in Million $) ]]))*1000</f>
        <v>8949000</v>
      </c>
      <c r="M2771" s="11" t="str">
        <f>IF(DatosLimpios[[#This Row],[Perdida economica UNK]]&gt;4000000,"Alta", IF(DatosLimpios[[#This Row],[Perdida economica UNK]]&gt;100000,"Media", "Baja"))</f>
        <v>Alta</v>
      </c>
      <c r="N2771" s="18" t="s">
        <v>2818</v>
      </c>
      <c r="O2771" s="3" t="s">
        <v>14</v>
      </c>
      <c r="P2771" s="2">
        <f>IF(DatosLimpios[[#This Row],[Number of Affected Users]]="six hundred",600,VALUE(DatosLimpios[[#This Row],[Number of Affected Users]]))</f>
        <v>4966</v>
      </c>
      <c r="Q2771" s="2">
        <f>IF(DatosLimpios[[#This Row],[Number of Affected Users]]="six hundred",600,VALUE(DatosLimpios[[#This Row],[Number of Affected Users]]))</f>
        <v>4966</v>
      </c>
      <c r="R2771" s="11">
        <f>DatosLimpios[[#This Row],[Perdida economica UNK]] /DatosLimpios[[#This Row],[Nº de Usuarios Afectados]]</f>
        <v>1802.053966975433</v>
      </c>
      <c r="S2771" s="11" t="str">
        <f>IF(DatosLimpios[[#This Row],[Perdida $ por Usuario]]&gt;100, "Grave",IF(DatosLimpios[[#This Row],[Perdida $ por Usuario]]&gt;40, "Moderada","Leve"))</f>
        <v>Grave</v>
      </c>
      <c r="T2771" s="1" t="str">
        <f t="shared" si="43"/>
        <v>Hacker Group</v>
      </c>
      <c r="U2771" s="3" t="s">
        <v>34</v>
      </c>
      <c r="V2771" s="3" t="s">
        <v>31</v>
      </c>
      <c r="W2771" s="2">
        <v>41</v>
      </c>
      <c r="X2771" s="2" t="str">
        <f>IF(DatosLimpios[[#This Row],[Incident Resolution Time (in Hours)]]&gt;50,"Tardia",IF(DatosLimpios[[#This Row],[Incident Resolution Time (in Hours)]]&gt;20,"Media","Rapida" ))</f>
        <v>Media</v>
      </c>
    </row>
    <row r="2772" spans="1:24" x14ac:dyDescent="0.25">
      <c r="A2772" s="2">
        <v>2788</v>
      </c>
      <c r="B2772" s="3" t="s">
        <v>71</v>
      </c>
      <c r="C27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72" s="1" t="str">
        <f>IFERROR(VLOOKUP(DatosLimpios[[#This Row],[Paises]], TablaRegiones[],2,FALSE), "Otra")</f>
        <v>Asia</v>
      </c>
      <c r="E2772" s="2">
        <v>2018</v>
      </c>
      <c r="F2772" s="3" t="s">
        <v>50</v>
      </c>
      <c r="G2772" s="2">
        <f xml:space="preserve"> 2025 -DatosLimpios[[#This Row],[Year]]</f>
        <v>7</v>
      </c>
      <c r="H2772" s="1" t="str">
        <f>IF(TRIM(DatosLimpios[[#This Row],[Attack Type]])="","Unknown",PROPER(TRIM(LOWER(DatosLimpios[[#This Row],[Attack Type]]))))</f>
        <v>Phishing</v>
      </c>
      <c r="I2772" s="3" t="s">
        <v>12</v>
      </c>
      <c r="J277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72" s="11">
        <v>3406</v>
      </c>
      <c r="L2772" s="11">
        <f>IF(DatosLimpios[[#This Row],[Financial Loss (in Million $) ]]="",0,ABS(DatosLimpios[[#This Row],[Financial Loss (in Million $) ]]))*1000</f>
        <v>3406000</v>
      </c>
      <c r="M2772" s="11" t="str">
        <f>IF(DatosLimpios[[#This Row],[Perdida economica UNK]]&gt;4000000,"Alta", IF(DatosLimpios[[#This Row],[Perdida economica UNK]]&gt;100000,"Media", "Baja"))</f>
        <v>Media</v>
      </c>
      <c r="N2772" s="18" t="s">
        <v>2819</v>
      </c>
      <c r="O2772" s="3" t="s">
        <v>36</v>
      </c>
      <c r="P2772" s="2">
        <f>IF(DatosLimpios[[#This Row],[Number of Affected Users]]="six hundred",600,VALUE(DatosLimpios[[#This Row],[Number of Affected Users]]))</f>
        <v>344674</v>
      </c>
      <c r="Q2772" s="2">
        <f>IF(DatosLimpios[[#This Row],[Number of Affected Users]]="six hundred",600,VALUE(DatosLimpios[[#This Row],[Number of Affected Users]]))</f>
        <v>344674</v>
      </c>
      <c r="R2772" s="11">
        <f>DatosLimpios[[#This Row],[Perdida economica UNK]] /DatosLimpios[[#This Row],[Nº de Usuarios Afectados]]</f>
        <v>9.8818013543232155</v>
      </c>
      <c r="S2772" s="11" t="str">
        <f>IF(DatosLimpios[[#This Row],[Perdida $ por Usuario]]&gt;100, "Grave",IF(DatosLimpios[[#This Row],[Perdida $ por Usuario]]&gt;40, "Moderada","Leve"))</f>
        <v>Leve</v>
      </c>
      <c r="T2772" s="1" t="str">
        <f t="shared" si="43"/>
        <v>Unknown</v>
      </c>
      <c r="U2772" s="3" t="s">
        <v>25</v>
      </c>
      <c r="V2772" s="3" t="s">
        <v>37</v>
      </c>
      <c r="W2772" s="2">
        <v>19</v>
      </c>
      <c r="X2772" s="2" t="str">
        <f>IF(DatosLimpios[[#This Row],[Incident Resolution Time (in Hours)]]&gt;50,"Tardia",IF(DatosLimpios[[#This Row],[Incident Resolution Time (in Hours)]]&gt;20,"Media","Rapida" ))</f>
        <v>Rapida</v>
      </c>
    </row>
    <row r="2773" spans="1:24" x14ac:dyDescent="0.25">
      <c r="A2773" s="2">
        <v>2789</v>
      </c>
      <c r="B2773" s="3" t="s">
        <v>87</v>
      </c>
      <c r="C27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773" s="1" t="str">
        <f>IFERROR(VLOOKUP(DatosLimpios[[#This Row],[Paises]], TablaRegiones[],2,FALSE), "Otra")</f>
        <v>América</v>
      </c>
      <c r="E2773" s="2">
        <v>2020</v>
      </c>
      <c r="F2773" s="3" t="s">
        <v>50</v>
      </c>
      <c r="G2773" s="2">
        <f xml:space="preserve"> 2025 -DatosLimpios[[#This Row],[Year]]</f>
        <v>5</v>
      </c>
      <c r="H2773" s="1" t="str">
        <f>IF(TRIM(DatosLimpios[[#This Row],[Attack Type]])="","Unknown",PROPER(TRIM(LOWER(DatosLimpios[[#This Row],[Attack Type]]))))</f>
        <v>Phishing</v>
      </c>
      <c r="I2773" s="3" t="s">
        <v>69</v>
      </c>
      <c r="J277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73" s="11">
        <v>3766</v>
      </c>
      <c r="L2773" s="11">
        <f>IF(DatosLimpios[[#This Row],[Financial Loss (in Million $) ]]="",0,ABS(DatosLimpios[[#This Row],[Financial Loss (in Million $) ]]))*1000</f>
        <v>3766000</v>
      </c>
      <c r="M2773" s="11" t="str">
        <f>IF(DatosLimpios[[#This Row],[Perdida economica UNK]]&gt;4000000,"Alta", IF(DatosLimpios[[#This Row],[Perdida economica UNK]]&gt;100000,"Media", "Baja"))</f>
        <v>Media</v>
      </c>
      <c r="N2773" s="18" t="s">
        <v>2820</v>
      </c>
      <c r="O2773" s="3" t="s">
        <v>36</v>
      </c>
      <c r="P2773" s="2">
        <f>IF(DatosLimpios[[#This Row],[Number of Affected Users]]="six hundred",600,VALUE(DatosLimpios[[#This Row],[Number of Affected Users]]))</f>
        <v>449424</v>
      </c>
      <c r="Q2773" s="2">
        <f>IF(DatosLimpios[[#This Row],[Number of Affected Users]]="six hundred",600,VALUE(DatosLimpios[[#This Row],[Number of Affected Users]]))</f>
        <v>449424</v>
      </c>
      <c r="R2773" s="11">
        <f>DatosLimpios[[#This Row],[Perdida economica UNK]] /DatosLimpios[[#This Row],[Nº de Usuarios Afectados]]</f>
        <v>8.379614795827548</v>
      </c>
      <c r="S2773" s="11" t="str">
        <f>IF(DatosLimpios[[#This Row],[Perdida $ por Usuario]]&gt;100, "Grave",IF(DatosLimpios[[#This Row],[Perdida $ por Usuario]]&gt;40, "Moderada","Leve"))</f>
        <v>Leve</v>
      </c>
      <c r="T2773" s="1" t="str">
        <f t="shared" si="43"/>
        <v>Unknown</v>
      </c>
      <c r="U2773" s="3" t="s">
        <v>15</v>
      </c>
      <c r="V2773" s="3" t="s">
        <v>49</v>
      </c>
      <c r="W2773" s="2">
        <v>3</v>
      </c>
      <c r="X2773" s="2" t="str">
        <f>IF(DatosLimpios[[#This Row],[Incident Resolution Time (in Hours)]]&gt;50,"Tardia",IF(DatosLimpios[[#This Row],[Incident Resolution Time (in Hours)]]&gt;20,"Media","Rapida" ))</f>
        <v>Rapida</v>
      </c>
    </row>
    <row r="2774" spans="1:24" x14ac:dyDescent="0.25">
      <c r="A2774" s="2">
        <v>2790</v>
      </c>
      <c r="B2774" s="3" t="s">
        <v>32</v>
      </c>
      <c r="C27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74" s="1" t="str">
        <f>IFERROR(VLOOKUP(DatosLimpios[[#This Row],[Paises]], TablaRegiones[],2,FALSE), "Otra")</f>
        <v>Europa</v>
      </c>
      <c r="E2774" s="2">
        <v>2020</v>
      </c>
      <c r="F2774" s="3" t="s">
        <v>50</v>
      </c>
      <c r="G2774" s="2">
        <f xml:space="preserve"> 2025 -DatosLimpios[[#This Row],[Year]]</f>
        <v>5</v>
      </c>
      <c r="H2774" s="1" t="str">
        <f>IF(TRIM(DatosLimpios[[#This Row],[Attack Type]])="","Unknown",PROPER(TRIM(LOWER(DatosLimpios[[#This Row],[Attack Type]]))))</f>
        <v>Phishing</v>
      </c>
      <c r="I2774" s="3" t="s">
        <v>47</v>
      </c>
      <c r="J277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74" s="11">
        <v>692</v>
      </c>
      <c r="L2774" s="11">
        <f>IF(DatosLimpios[[#This Row],[Financial Loss (in Million $) ]]="",0,ABS(DatosLimpios[[#This Row],[Financial Loss (in Million $) ]]))*1000</f>
        <v>692000</v>
      </c>
      <c r="M2774" s="11" t="str">
        <f>IF(DatosLimpios[[#This Row],[Perdida economica UNK]]&gt;4000000,"Alta", IF(DatosLimpios[[#This Row],[Perdida economica UNK]]&gt;100000,"Media", "Baja"))</f>
        <v>Media</v>
      </c>
      <c r="N2774" s="18" t="s">
        <v>2821</v>
      </c>
      <c r="O2774" s="3" t="s">
        <v>14</v>
      </c>
      <c r="P2774" s="2">
        <f>IF(DatosLimpios[[#This Row],[Number of Affected Users]]="six hundred",600,VALUE(DatosLimpios[[#This Row],[Number of Affected Users]]))</f>
        <v>162807</v>
      </c>
      <c r="Q2774" s="2">
        <f>IF(DatosLimpios[[#This Row],[Number of Affected Users]]="six hundred",600,VALUE(DatosLimpios[[#This Row],[Number of Affected Users]]))</f>
        <v>162807</v>
      </c>
      <c r="R2774" s="11">
        <f>DatosLimpios[[#This Row],[Perdida economica UNK]] /DatosLimpios[[#This Row],[Nº de Usuarios Afectados]]</f>
        <v>4.2504314925033935</v>
      </c>
      <c r="S2774" s="11" t="str">
        <f>IF(DatosLimpios[[#This Row],[Perdida $ por Usuario]]&gt;100, "Grave",IF(DatosLimpios[[#This Row],[Perdida $ por Usuario]]&gt;40, "Moderada","Leve"))</f>
        <v>Leve</v>
      </c>
      <c r="T2774" s="1" t="str">
        <f t="shared" si="43"/>
        <v>Hacker Group</v>
      </c>
      <c r="U2774" s="3" t="s">
        <v>15</v>
      </c>
      <c r="V2774" s="3" t="s">
        <v>57</v>
      </c>
      <c r="W2774" s="2">
        <v>4</v>
      </c>
      <c r="X2774" s="2" t="str">
        <f>IF(DatosLimpios[[#This Row],[Incident Resolution Time (in Hours)]]&gt;50,"Tardia",IF(DatosLimpios[[#This Row],[Incident Resolution Time (in Hours)]]&gt;20,"Media","Rapida" ))</f>
        <v>Rapida</v>
      </c>
    </row>
    <row r="2775" spans="1:24" x14ac:dyDescent="0.25">
      <c r="A2775" s="2">
        <v>2791</v>
      </c>
      <c r="B2775" s="3" t="s">
        <v>45</v>
      </c>
      <c r="C27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775" s="1" t="str">
        <f>IFERROR(VLOOKUP(DatosLimpios[[#This Row],[Paises]], TablaRegiones[],2,FALSE), "Otra")</f>
        <v>Asia</v>
      </c>
      <c r="E2775" s="2">
        <v>2024</v>
      </c>
      <c r="F2775" s="3" t="s">
        <v>39</v>
      </c>
      <c r="G2775" s="2">
        <f xml:space="preserve"> 2025 -DatosLimpios[[#This Row],[Year]]</f>
        <v>1</v>
      </c>
      <c r="H2775" s="1" t="str">
        <f>IF(TRIM(DatosLimpios[[#This Row],[Attack Type]])="","Unknown",PROPER(TRIM(LOWER(DatosLimpios[[#This Row],[Attack Type]]))))</f>
        <v>Ddos</v>
      </c>
      <c r="I2775" s="3" t="s">
        <v>46</v>
      </c>
      <c r="J2775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75" s="11">
        <v>471</v>
      </c>
      <c r="L2775" s="11">
        <f>IF(DatosLimpios[[#This Row],[Financial Loss (in Million $) ]]="",0,ABS(DatosLimpios[[#This Row],[Financial Loss (in Million $) ]]))*1000</f>
        <v>471000</v>
      </c>
      <c r="M2775" s="11" t="str">
        <f>IF(DatosLimpios[[#This Row],[Perdida economica UNK]]&gt;4000000,"Alta", IF(DatosLimpios[[#This Row],[Perdida economica UNK]]&gt;100000,"Media", "Baja"))</f>
        <v>Media</v>
      </c>
      <c r="N2775" s="18" t="s">
        <v>2822</v>
      </c>
      <c r="O2775" s="3" t="s">
        <v>33</v>
      </c>
      <c r="P2775" s="2">
        <f>IF(DatosLimpios[[#This Row],[Number of Affected Users]]="six hundred",600,VALUE(DatosLimpios[[#This Row],[Number of Affected Users]]))</f>
        <v>21292</v>
      </c>
      <c r="Q2775" s="2">
        <f>IF(DatosLimpios[[#This Row],[Number of Affected Users]]="six hundred",600,VALUE(DatosLimpios[[#This Row],[Number of Affected Users]]))</f>
        <v>21292</v>
      </c>
      <c r="R2775" s="11">
        <f>DatosLimpios[[#This Row],[Perdida economica UNK]] /DatosLimpios[[#This Row],[Nº de Usuarios Afectados]]</f>
        <v>22.120984407289122</v>
      </c>
      <c r="S2775" s="11" t="str">
        <f>IF(DatosLimpios[[#This Row],[Perdida $ por Usuario]]&gt;100, "Grave",IF(DatosLimpios[[#This Row],[Perdida $ por Usuario]]&gt;40, "Moderada","Leve"))</f>
        <v>Leve</v>
      </c>
      <c r="T2775" s="1" t="str">
        <f t="shared" si="43"/>
        <v>Insider</v>
      </c>
      <c r="U2775" s="3" t="s">
        <v>34</v>
      </c>
      <c r="V2775" s="3" t="s">
        <v>37</v>
      </c>
      <c r="W2775" s="2">
        <v>10</v>
      </c>
      <c r="X2775" s="2" t="str">
        <f>IF(DatosLimpios[[#This Row],[Incident Resolution Time (in Hours)]]&gt;50,"Tardia",IF(DatosLimpios[[#This Row],[Incident Resolution Time (in Hours)]]&gt;20,"Media","Rapida" ))</f>
        <v>Rapida</v>
      </c>
    </row>
    <row r="2776" spans="1:24" x14ac:dyDescent="0.25">
      <c r="A2776" s="2">
        <v>2792</v>
      </c>
      <c r="B2776" s="3" t="s">
        <v>58</v>
      </c>
      <c r="C27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76" s="1" t="str">
        <f>IFERROR(VLOOKUP(DatosLimpios[[#This Row],[Paises]], TablaRegiones[],2,FALSE), "Otra")</f>
        <v>Oceanía</v>
      </c>
      <c r="E2776" s="2">
        <v>2023</v>
      </c>
      <c r="F2776" s="3" t="s">
        <v>63</v>
      </c>
      <c r="G2776" s="2">
        <f xml:space="preserve"> 2025 -DatosLimpios[[#This Row],[Year]]</f>
        <v>2</v>
      </c>
      <c r="H2776" s="1" t="str">
        <f>IF(TRIM(DatosLimpios[[#This Row],[Attack Type]])="","Unknown",PROPER(TRIM(LOWER(DatosLimpios[[#This Row],[Attack Type]]))))</f>
        <v>Malware</v>
      </c>
      <c r="I2776" s="3" t="s">
        <v>46</v>
      </c>
      <c r="J277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76" s="11">
        <v>257</v>
      </c>
      <c r="L2776" s="11">
        <f>IF(DatosLimpios[[#This Row],[Financial Loss (in Million $) ]]="",0,ABS(DatosLimpios[[#This Row],[Financial Loss (in Million $) ]]))*1000</f>
        <v>257000</v>
      </c>
      <c r="M2776" s="11" t="str">
        <f>IF(DatosLimpios[[#This Row],[Perdida economica UNK]]&gt;4000000,"Alta", IF(DatosLimpios[[#This Row],[Perdida economica UNK]]&gt;100000,"Media", "Baja"))</f>
        <v>Media</v>
      </c>
      <c r="N2776" s="18" t="s">
        <v>2823</v>
      </c>
      <c r="O2776" s="3" t="s">
        <v>29</v>
      </c>
      <c r="P2776" s="2">
        <f>IF(DatosLimpios[[#This Row],[Number of Affected Users]]="six hundred",600,VALUE(DatosLimpios[[#This Row],[Number of Affected Users]]))</f>
        <v>993215</v>
      </c>
      <c r="Q2776" s="2">
        <f>IF(DatosLimpios[[#This Row],[Number of Affected Users]]="six hundred",600,VALUE(DatosLimpios[[#This Row],[Number of Affected Users]]))</f>
        <v>993215</v>
      </c>
      <c r="R2776" s="11">
        <f>DatosLimpios[[#This Row],[Perdida economica UNK]] /DatosLimpios[[#This Row],[Nº de Usuarios Afectados]]</f>
        <v>0.25875565713365184</v>
      </c>
      <c r="S2776" s="11" t="str">
        <f>IF(DatosLimpios[[#This Row],[Perdida $ por Usuario]]&gt;100, "Grave",IF(DatosLimpios[[#This Row],[Perdida $ por Usuario]]&gt;40, "Moderada","Leve"))</f>
        <v>Leve</v>
      </c>
      <c r="T2776" s="1" t="str">
        <f t="shared" si="43"/>
        <v>Nation-state</v>
      </c>
      <c r="U2776" s="3" t="s">
        <v>52</v>
      </c>
      <c r="V2776" s="3" t="s">
        <v>31</v>
      </c>
      <c r="W2776" s="2">
        <v>56</v>
      </c>
      <c r="X2776" s="2" t="str">
        <f>IF(DatosLimpios[[#This Row],[Incident Resolution Time (in Hours)]]&gt;50,"Tardia",IF(DatosLimpios[[#This Row],[Incident Resolution Time (in Hours)]]&gt;20,"Media","Rapida" ))</f>
        <v>Tardia</v>
      </c>
    </row>
    <row r="2777" spans="1:24" x14ac:dyDescent="0.25">
      <c r="A2777" s="2">
        <v>2793</v>
      </c>
      <c r="B2777" s="3" t="s">
        <v>58</v>
      </c>
      <c r="C27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77" s="1" t="str">
        <f>IFERROR(VLOOKUP(DatosLimpios[[#This Row],[Paises]], TablaRegiones[],2,FALSE), "Otra")</f>
        <v>Oceanía</v>
      </c>
      <c r="E2777" s="2">
        <v>2017</v>
      </c>
      <c r="F2777" s="3" t="s">
        <v>39</v>
      </c>
      <c r="G2777" s="2">
        <f xml:space="preserve"> 2025 -DatosLimpios[[#This Row],[Year]]</f>
        <v>8</v>
      </c>
      <c r="H2777" s="1" t="str">
        <f>IF(TRIM(DatosLimpios[[#This Row],[Attack Type]])="","Unknown",PROPER(TRIM(LOWER(DatosLimpios[[#This Row],[Attack Type]]))))</f>
        <v>Ddos</v>
      </c>
      <c r="I2777" s="3" t="s">
        <v>46</v>
      </c>
      <c r="J277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77" s="11">
        <v>1658</v>
      </c>
      <c r="L2777" s="11">
        <f>IF(DatosLimpios[[#This Row],[Financial Loss (in Million $) ]]="",0,ABS(DatosLimpios[[#This Row],[Financial Loss (in Million $) ]]))*1000</f>
        <v>1658000</v>
      </c>
      <c r="M2777" s="11" t="str">
        <f>IF(DatosLimpios[[#This Row],[Perdida economica UNK]]&gt;4000000,"Alta", IF(DatosLimpios[[#This Row],[Perdida economica UNK]]&gt;100000,"Media", "Baja"))</f>
        <v>Media</v>
      </c>
      <c r="N2777" s="18" t="s">
        <v>2824</v>
      </c>
      <c r="O2777" s="3" t="s">
        <v>14</v>
      </c>
      <c r="P2777" s="2">
        <f>IF(DatosLimpios[[#This Row],[Number of Affected Users]]="six hundred",600,VALUE(DatosLimpios[[#This Row],[Number of Affected Users]]))</f>
        <v>744201</v>
      </c>
      <c r="Q2777" s="2">
        <f>IF(DatosLimpios[[#This Row],[Number of Affected Users]]="six hundred",600,VALUE(DatosLimpios[[#This Row],[Number of Affected Users]]))</f>
        <v>744201</v>
      </c>
      <c r="R2777" s="11">
        <f>DatosLimpios[[#This Row],[Perdida economica UNK]] /DatosLimpios[[#This Row],[Nº de Usuarios Afectados]]</f>
        <v>2.2278927332803908</v>
      </c>
      <c r="S2777" s="11" t="str">
        <f>IF(DatosLimpios[[#This Row],[Perdida $ por Usuario]]&gt;100, "Grave",IF(DatosLimpios[[#This Row],[Perdida $ por Usuario]]&gt;40, "Moderada","Leve"))</f>
        <v>Leve</v>
      </c>
      <c r="T2777" s="1" t="str">
        <f t="shared" si="43"/>
        <v>Hacker Group</v>
      </c>
      <c r="U2777" s="3" t="s">
        <v>52</v>
      </c>
      <c r="V2777" s="3" t="s">
        <v>16</v>
      </c>
      <c r="W2777" s="2">
        <v>7</v>
      </c>
      <c r="X2777" s="2" t="str">
        <f>IF(DatosLimpios[[#This Row],[Incident Resolution Time (in Hours)]]&gt;50,"Tardia",IF(DatosLimpios[[#This Row],[Incident Resolution Time (in Hours)]]&gt;20,"Media","Rapida" ))</f>
        <v>Rapida</v>
      </c>
    </row>
    <row r="2778" spans="1:24" x14ac:dyDescent="0.25">
      <c r="A2778" s="2">
        <v>2794</v>
      </c>
      <c r="B2778" s="3" t="s">
        <v>71</v>
      </c>
      <c r="C27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78" s="1" t="str">
        <f>IFERROR(VLOOKUP(DatosLimpios[[#This Row],[Paises]], TablaRegiones[],2,FALSE), "Otra")</f>
        <v>Asia</v>
      </c>
      <c r="E2778" s="2">
        <v>2017</v>
      </c>
      <c r="F2778" s="3" t="s">
        <v>50</v>
      </c>
      <c r="G2778" s="2">
        <f xml:space="preserve"> 2025 -DatosLimpios[[#This Row],[Year]]</f>
        <v>8</v>
      </c>
      <c r="H2778" s="1" t="str">
        <f>IF(TRIM(DatosLimpios[[#This Row],[Attack Type]])="","Unknown",PROPER(TRIM(LOWER(DatosLimpios[[#This Row],[Attack Type]]))))</f>
        <v>Phishing</v>
      </c>
      <c r="I2778" s="3" t="s">
        <v>46</v>
      </c>
      <c r="J277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78" s="11">
        <v>6133</v>
      </c>
      <c r="L2778" s="11">
        <f>IF(DatosLimpios[[#This Row],[Financial Loss (in Million $) ]]="",0,ABS(DatosLimpios[[#This Row],[Financial Loss (in Million $) ]]))*1000</f>
        <v>6133000</v>
      </c>
      <c r="M2778" s="11" t="str">
        <f>IF(DatosLimpios[[#This Row],[Perdida economica UNK]]&gt;4000000,"Alta", IF(DatosLimpios[[#This Row],[Perdida economica UNK]]&gt;100000,"Media", "Baja"))</f>
        <v>Alta</v>
      </c>
      <c r="N2778" s="18" t="s">
        <v>2825</v>
      </c>
      <c r="O2778" s="3" t="s">
        <v>29</v>
      </c>
      <c r="P2778" s="2">
        <f>IF(DatosLimpios[[#This Row],[Number of Affected Users]]="six hundred",600,VALUE(DatosLimpios[[#This Row],[Number of Affected Users]]))</f>
        <v>762300</v>
      </c>
      <c r="Q2778" s="2">
        <f>IF(DatosLimpios[[#This Row],[Number of Affected Users]]="six hundred",600,VALUE(DatosLimpios[[#This Row],[Number of Affected Users]]))</f>
        <v>762300</v>
      </c>
      <c r="R2778" s="11">
        <f>DatosLimpios[[#This Row],[Perdida economica UNK]] /DatosLimpios[[#This Row],[Nº de Usuarios Afectados]]</f>
        <v>8.0453889544798631</v>
      </c>
      <c r="S2778" s="11" t="str">
        <f>IF(DatosLimpios[[#This Row],[Perdida $ por Usuario]]&gt;100, "Grave",IF(DatosLimpios[[#This Row],[Perdida $ por Usuario]]&gt;40, "Moderada","Leve"))</f>
        <v>Leve</v>
      </c>
      <c r="T2778" s="1" t="str">
        <f t="shared" si="43"/>
        <v>Nation-state</v>
      </c>
      <c r="U2778" s="3" t="s">
        <v>34</v>
      </c>
      <c r="V2778" s="3" t="s">
        <v>16</v>
      </c>
      <c r="W2778" s="2">
        <v>20</v>
      </c>
      <c r="X2778" s="2" t="str">
        <f>IF(DatosLimpios[[#This Row],[Incident Resolution Time (in Hours)]]&gt;50,"Tardia",IF(DatosLimpios[[#This Row],[Incident Resolution Time (in Hours)]]&gt;20,"Media","Rapida" ))</f>
        <v>Rapida</v>
      </c>
    </row>
    <row r="2779" spans="1:24" x14ac:dyDescent="0.25">
      <c r="A2779" s="2">
        <v>2795</v>
      </c>
      <c r="B2779" s="3" t="s">
        <v>41</v>
      </c>
      <c r="C27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79" s="1" t="str">
        <f>IFERROR(VLOOKUP(DatosLimpios[[#This Row],[Paises]], TablaRegiones[],2,FALSE), "Otra")</f>
        <v>Europa</v>
      </c>
      <c r="E2779" s="2">
        <v>2018</v>
      </c>
      <c r="F2779" s="3" t="s">
        <v>39</v>
      </c>
      <c r="G2779" s="2">
        <f xml:space="preserve"> 2025 -DatosLimpios[[#This Row],[Year]]</f>
        <v>7</v>
      </c>
      <c r="H2779" s="1" t="str">
        <f>IF(TRIM(DatosLimpios[[#This Row],[Attack Type]])="","Unknown",PROPER(TRIM(LOWER(DatosLimpios[[#This Row],[Attack Type]]))))</f>
        <v>Ddos</v>
      </c>
      <c r="I2779" s="3" t="s">
        <v>69</v>
      </c>
      <c r="J2779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79" s="11">
        <v>141</v>
      </c>
      <c r="L2779" s="11">
        <f>IF(DatosLimpios[[#This Row],[Financial Loss (in Million $) ]]="",0,ABS(DatosLimpios[[#This Row],[Financial Loss (in Million $) ]]))*1000</f>
        <v>141000</v>
      </c>
      <c r="M2779" s="11" t="str">
        <f>IF(DatosLimpios[[#This Row],[Perdida economica UNK]]&gt;4000000,"Alta", IF(DatosLimpios[[#This Row],[Perdida economica UNK]]&gt;100000,"Media", "Baja"))</f>
        <v>Media</v>
      </c>
      <c r="N2779" s="18" t="s">
        <v>2826</v>
      </c>
      <c r="O2779" s="3" t="s">
        <v>33</v>
      </c>
      <c r="P2779" s="2">
        <f>IF(DatosLimpios[[#This Row],[Number of Affected Users]]="six hundred",600,VALUE(DatosLimpios[[#This Row],[Number of Affected Users]]))</f>
        <v>764003</v>
      </c>
      <c r="Q2779" s="2">
        <f>IF(DatosLimpios[[#This Row],[Number of Affected Users]]="six hundred",600,VALUE(DatosLimpios[[#This Row],[Number of Affected Users]]))</f>
        <v>764003</v>
      </c>
      <c r="R2779" s="11">
        <f>DatosLimpios[[#This Row],[Perdida economica UNK]] /DatosLimpios[[#This Row],[Nº de Usuarios Afectados]]</f>
        <v>0.18455424913252957</v>
      </c>
      <c r="S2779" s="11" t="str">
        <f>IF(DatosLimpios[[#This Row],[Perdida $ por Usuario]]&gt;100, "Grave",IF(DatosLimpios[[#This Row],[Perdida $ por Usuario]]&gt;40, "Moderada","Leve"))</f>
        <v>Leve</v>
      </c>
      <c r="T2779" s="1" t="str">
        <f t="shared" si="43"/>
        <v>Insider</v>
      </c>
      <c r="U2779" s="3" t="s">
        <v>52</v>
      </c>
      <c r="V2779" s="3" t="s">
        <v>31</v>
      </c>
      <c r="W2779" s="2">
        <v>43</v>
      </c>
      <c r="X2779" s="2" t="str">
        <f>IF(DatosLimpios[[#This Row],[Incident Resolution Time (in Hours)]]&gt;50,"Tardia",IF(DatosLimpios[[#This Row],[Incident Resolution Time (in Hours)]]&gt;20,"Media","Rapida" ))</f>
        <v>Media</v>
      </c>
    </row>
    <row r="2780" spans="1:24" x14ac:dyDescent="0.25">
      <c r="A2780" s="2">
        <v>2796</v>
      </c>
      <c r="B2780" s="3" t="s">
        <v>10</v>
      </c>
      <c r="C27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780" s="1" t="str">
        <f>IFERROR(VLOOKUP(DatosLimpios[[#This Row],[Paises]], TablaRegiones[],2,FALSE), "Otra")</f>
        <v>Asia</v>
      </c>
      <c r="E2780" s="2">
        <v>2019</v>
      </c>
      <c r="F2780" s="3" t="s">
        <v>39</v>
      </c>
      <c r="G2780" s="2">
        <f xml:space="preserve"> 2025 -DatosLimpios[[#This Row],[Year]]</f>
        <v>6</v>
      </c>
      <c r="H2780" s="1" t="str">
        <f>IF(TRIM(DatosLimpios[[#This Row],[Attack Type]])="","Unknown",PROPER(TRIM(LOWER(DatosLimpios[[#This Row],[Attack Type]]))))</f>
        <v>Ddos</v>
      </c>
      <c r="I2780" s="3" t="s">
        <v>46</v>
      </c>
      <c r="J278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80" s="11">
        <v>3388</v>
      </c>
      <c r="L2780" s="11">
        <f>IF(DatosLimpios[[#This Row],[Financial Loss (in Million $) ]]="",0,ABS(DatosLimpios[[#This Row],[Financial Loss (in Million $) ]]))*1000</f>
        <v>3388000</v>
      </c>
      <c r="M2780" s="11" t="str">
        <f>IF(DatosLimpios[[#This Row],[Perdida economica UNK]]&gt;4000000,"Alta", IF(DatosLimpios[[#This Row],[Perdida economica UNK]]&gt;100000,"Media", "Baja"))</f>
        <v>Media</v>
      </c>
      <c r="N2780" s="18" t="s">
        <v>2827</v>
      </c>
      <c r="O2780" s="3" t="s">
        <v>14</v>
      </c>
      <c r="P2780" s="2">
        <f>IF(DatosLimpios[[#This Row],[Number of Affected Users]]="six hundred",600,VALUE(DatosLimpios[[#This Row],[Number of Affected Users]]))</f>
        <v>761910</v>
      </c>
      <c r="Q2780" s="2">
        <f>IF(DatosLimpios[[#This Row],[Number of Affected Users]]="six hundred",600,VALUE(DatosLimpios[[#This Row],[Number of Affected Users]]))</f>
        <v>761910</v>
      </c>
      <c r="R2780" s="11">
        <f>DatosLimpios[[#This Row],[Perdida economica UNK]] /DatosLimpios[[#This Row],[Nº de Usuarios Afectados]]</f>
        <v>4.4467194288039273</v>
      </c>
      <c r="S2780" s="11" t="str">
        <f>IF(DatosLimpios[[#This Row],[Perdida $ por Usuario]]&gt;100, "Grave",IF(DatosLimpios[[#This Row],[Perdida $ por Usuario]]&gt;40, "Moderada","Leve"))</f>
        <v>Leve</v>
      </c>
      <c r="T2780" s="1" t="str">
        <f t="shared" si="43"/>
        <v>Hacker Group</v>
      </c>
      <c r="U2780" s="3" t="s">
        <v>52</v>
      </c>
      <c r="V2780" s="3" t="s">
        <v>37</v>
      </c>
      <c r="W2780" s="2">
        <v>27</v>
      </c>
      <c r="X2780" s="2" t="str">
        <f>IF(DatosLimpios[[#This Row],[Incident Resolution Time (in Hours)]]&gt;50,"Tardia",IF(DatosLimpios[[#This Row],[Incident Resolution Time (in Hours)]]&gt;20,"Media","Rapida" ))</f>
        <v>Media</v>
      </c>
    </row>
    <row r="2781" spans="1:24" x14ac:dyDescent="0.25">
      <c r="A2781" s="2">
        <v>2797</v>
      </c>
      <c r="B2781" s="3" t="s">
        <v>41</v>
      </c>
      <c r="C27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81" s="1" t="str">
        <f>IFERROR(VLOOKUP(DatosLimpios[[#This Row],[Paises]], TablaRegiones[],2,FALSE), "Otra")</f>
        <v>Europa</v>
      </c>
      <c r="E2781" s="2">
        <v>2023</v>
      </c>
      <c r="F2781" s="3" t="s">
        <v>17</v>
      </c>
      <c r="G2781" s="2">
        <f xml:space="preserve"> 2025 -DatosLimpios[[#This Row],[Year]]</f>
        <v>2</v>
      </c>
      <c r="H2781" s="1" t="str">
        <f>IF(TRIM(DatosLimpios[[#This Row],[Attack Type]])="","Unknown",PROPER(TRIM(LOWER(DatosLimpios[[#This Row],[Attack Type]]))))</f>
        <v>Ransomware</v>
      </c>
      <c r="I2781" s="3" t="s">
        <v>23</v>
      </c>
      <c r="J278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81" s="11">
        <v>8745</v>
      </c>
      <c r="L2781" s="11">
        <f>IF(DatosLimpios[[#This Row],[Financial Loss (in Million $) ]]="",0,ABS(DatosLimpios[[#This Row],[Financial Loss (in Million $) ]]))*1000</f>
        <v>8745000</v>
      </c>
      <c r="M2781" s="11" t="str">
        <f>IF(DatosLimpios[[#This Row],[Perdida economica UNK]]&gt;4000000,"Alta", IF(DatosLimpios[[#This Row],[Perdida economica UNK]]&gt;100000,"Media", "Baja"))</f>
        <v>Alta</v>
      </c>
      <c r="N2781" s="18" t="s">
        <v>2828</v>
      </c>
      <c r="O2781" s="3" t="s">
        <v>33</v>
      </c>
      <c r="P2781" s="2">
        <f>IF(DatosLimpios[[#This Row],[Number of Affected Users]]="six hundred",600,VALUE(DatosLimpios[[#This Row],[Number of Affected Users]]))</f>
        <v>296050</v>
      </c>
      <c r="Q2781" s="2">
        <f>IF(DatosLimpios[[#This Row],[Number of Affected Users]]="six hundred",600,VALUE(DatosLimpios[[#This Row],[Number of Affected Users]]))</f>
        <v>296050</v>
      </c>
      <c r="R2781" s="11">
        <f>DatosLimpios[[#This Row],[Perdida economica UNK]] /DatosLimpios[[#This Row],[Nº de Usuarios Afectados]]</f>
        <v>29.538929234926531</v>
      </c>
      <c r="S2781" s="11" t="str">
        <f>IF(DatosLimpios[[#This Row],[Perdida $ por Usuario]]&gt;100, "Grave",IF(DatosLimpios[[#This Row],[Perdida $ por Usuario]]&gt;40, "Moderada","Leve"))</f>
        <v>Leve</v>
      </c>
      <c r="T2781" s="1" t="str">
        <f t="shared" si="43"/>
        <v>Insider</v>
      </c>
      <c r="U2781" s="3" t="s">
        <v>25</v>
      </c>
      <c r="V2781" s="3" t="s">
        <v>16</v>
      </c>
      <c r="W2781" s="2">
        <v>30</v>
      </c>
      <c r="X2781" s="2" t="str">
        <f>IF(DatosLimpios[[#This Row],[Incident Resolution Time (in Hours)]]&gt;50,"Tardia",IF(DatosLimpios[[#This Row],[Incident Resolution Time (in Hours)]]&gt;20,"Media","Rapida" ))</f>
        <v>Media</v>
      </c>
    </row>
    <row r="2782" spans="1:24" x14ac:dyDescent="0.25">
      <c r="A2782" s="2">
        <v>2798</v>
      </c>
      <c r="B2782" s="3" t="s">
        <v>41</v>
      </c>
      <c r="C27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82" s="1" t="str">
        <f>IFERROR(VLOOKUP(DatosLimpios[[#This Row],[Paises]], TablaRegiones[],2,FALSE), "Otra")</f>
        <v>Europa</v>
      </c>
      <c r="E2782" s="2">
        <v>2020</v>
      </c>
      <c r="F2782" s="3" t="s">
        <v>63</v>
      </c>
      <c r="G2782" s="2">
        <f xml:space="preserve"> 2025 -DatosLimpios[[#This Row],[Year]]</f>
        <v>5</v>
      </c>
      <c r="H2782" s="1" t="str">
        <f>IF(TRIM(DatosLimpios[[#This Row],[Attack Type]])="","Unknown",PROPER(TRIM(LOWER(DatosLimpios[[#This Row],[Attack Type]]))))</f>
        <v>Malware</v>
      </c>
      <c r="I2782" s="3" t="s">
        <v>69</v>
      </c>
      <c r="J278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82" s="11">
        <v>2743</v>
      </c>
      <c r="L2782" s="11">
        <f>IF(DatosLimpios[[#This Row],[Financial Loss (in Million $) ]]="",0,ABS(DatosLimpios[[#This Row],[Financial Loss (in Million $) ]]))*1000</f>
        <v>2743000</v>
      </c>
      <c r="M2782" s="11" t="str">
        <f>IF(DatosLimpios[[#This Row],[Perdida economica UNK]]&gt;4000000,"Alta", IF(DatosLimpios[[#This Row],[Perdida economica UNK]]&gt;100000,"Media", "Baja"))</f>
        <v>Media</v>
      </c>
      <c r="N2782" s="18" t="s">
        <v>2829</v>
      </c>
      <c r="O2782" s="3" t="s">
        <v>14</v>
      </c>
      <c r="P2782" s="2">
        <f>IF(DatosLimpios[[#This Row],[Number of Affected Users]]="six hundred",600,VALUE(DatosLimpios[[#This Row],[Number of Affected Users]]))</f>
        <v>82853</v>
      </c>
      <c r="Q2782" s="2">
        <f>IF(DatosLimpios[[#This Row],[Number of Affected Users]]="six hundred",600,VALUE(DatosLimpios[[#This Row],[Number of Affected Users]]))</f>
        <v>82853</v>
      </c>
      <c r="R2782" s="11">
        <f>DatosLimpios[[#This Row],[Perdida economica UNK]] /DatosLimpios[[#This Row],[Nº de Usuarios Afectados]]</f>
        <v>33.106827755180859</v>
      </c>
      <c r="S2782" s="11" t="str">
        <f>IF(DatosLimpios[[#This Row],[Perdida $ por Usuario]]&gt;100, "Grave",IF(DatosLimpios[[#This Row],[Perdida $ por Usuario]]&gt;40, "Moderada","Leve"))</f>
        <v>Leve</v>
      </c>
      <c r="T2782" s="1" t="str">
        <f t="shared" si="43"/>
        <v>Hacker Group</v>
      </c>
      <c r="U2782" s="3" t="s">
        <v>34</v>
      </c>
      <c r="V2782" s="3" t="s">
        <v>57</v>
      </c>
      <c r="W2782" s="2">
        <v>67</v>
      </c>
      <c r="X2782" s="2" t="str">
        <f>IF(DatosLimpios[[#This Row],[Incident Resolution Time (in Hours)]]&gt;50,"Tardia",IF(DatosLimpios[[#This Row],[Incident Resolution Time (in Hours)]]&gt;20,"Media","Rapida" ))</f>
        <v>Tardia</v>
      </c>
    </row>
    <row r="2783" spans="1:24" x14ac:dyDescent="0.25">
      <c r="A2783" s="2">
        <v>2799</v>
      </c>
      <c r="B2783" s="3" t="s">
        <v>71</v>
      </c>
      <c r="C27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83" s="1" t="str">
        <f>IFERROR(VLOOKUP(DatosLimpios[[#This Row],[Paises]], TablaRegiones[],2,FALSE), "Otra")</f>
        <v>Asia</v>
      </c>
      <c r="E2783" s="2">
        <v>2022</v>
      </c>
      <c r="F2783" s="3" t="s">
        <v>42</v>
      </c>
      <c r="G2783" s="2">
        <f xml:space="preserve"> 2025 -DatosLimpios[[#This Row],[Year]]</f>
        <v>3</v>
      </c>
      <c r="H2783" s="1" t="str">
        <f>IF(TRIM(DatosLimpios[[#This Row],[Attack Type]])="","Unknown",PROPER(TRIM(LOWER(DatosLimpios[[#This Row],[Attack Type]]))))</f>
        <v>Sql Injection</v>
      </c>
      <c r="I2783" s="3" t="s">
        <v>46</v>
      </c>
      <c r="J278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783" s="11">
        <v>3403</v>
      </c>
      <c r="L2783" s="11">
        <f>IF(DatosLimpios[[#This Row],[Financial Loss (in Million $) ]]="",0,ABS(DatosLimpios[[#This Row],[Financial Loss (in Million $) ]]))*1000</f>
        <v>3403000</v>
      </c>
      <c r="M2783" s="11" t="str">
        <f>IF(DatosLimpios[[#This Row],[Perdida economica UNK]]&gt;4000000,"Alta", IF(DatosLimpios[[#This Row],[Perdida economica UNK]]&gt;100000,"Media", "Baja"))</f>
        <v>Media</v>
      </c>
      <c r="N2783" s="18" t="s">
        <v>2830</v>
      </c>
      <c r="O2783" s="3" t="s">
        <v>33</v>
      </c>
      <c r="P2783" s="2">
        <f>IF(DatosLimpios[[#This Row],[Number of Affected Users]]="six hundred",600,VALUE(DatosLimpios[[#This Row],[Number of Affected Users]]))</f>
        <v>700439</v>
      </c>
      <c r="Q2783" s="2">
        <f>IF(DatosLimpios[[#This Row],[Number of Affected Users]]="six hundred",600,VALUE(DatosLimpios[[#This Row],[Number of Affected Users]]))</f>
        <v>700439</v>
      </c>
      <c r="R2783" s="11">
        <f>DatosLimpios[[#This Row],[Perdida economica UNK]] /DatosLimpios[[#This Row],[Nº de Usuarios Afectados]]</f>
        <v>4.8583816720656614</v>
      </c>
      <c r="S2783" s="11" t="str">
        <f>IF(DatosLimpios[[#This Row],[Perdida $ por Usuario]]&gt;100, "Grave",IF(DatosLimpios[[#This Row],[Perdida $ por Usuario]]&gt;40, "Moderada","Leve"))</f>
        <v>Leve</v>
      </c>
      <c r="T2783" s="1" t="str">
        <f t="shared" si="43"/>
        <v>Insider</v>
      </c>
      <c r="U2783" s="3" t="s">
        <v>52</v>
      </c>
      <c r="V2783" s="3" t="s">
        <v>57</v>
      </c>
      <c r="W2783" s="2">
        <v>41</v>
      </c>
      <c r="X2783" s="2" t="str">
        <f>IF(DatosLimpios[[#This Row],[Incident Resolution Time (in Hours)]]&gt;50,"Tardia",IF(DatosLimpios[[#This Row],[Incident Resolution Time (in Hours)]]&gt;20,"Media","Rapida" ))</f>
        <v>Media</v>
      </c>
    </row>
    <row r="2784" spans="1:24" x14ac:dyDescent="0.25">
      <c r="A2784" s="2">
        <v>2800</v>
      </c>
      <c r="B2784" s="3" t="s">
        <v>60</v>
      </c>
      <c r="C27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84" s="1" t="str">
        <f>IFERROR(VLOOKUP(DatosLimpios[[#This Row],[Paises]], TablaRegiones[],2,FALSE), "Otra")</f>
        <v>Asia</v>
      </c>
      <c r="E2784" s="2">
        <v>2022</v>
      </c>
      <c r="F2784" s="3" t="s">
        <v>42</v>
      </c>
      <c r="G2784" s="2">
        <f xml:space="preserve"> 2025 -DatosLimpios[[#This Row],[Year]]</f>
        <v>3</v>
      </c>
      <c r="H2784" s="1" t="str">
        <f>IF(TRIM(DatosLimpios[[#This Row],[Attack Type]])="","Unknown",PROPER(TRIM(LOWER(DatosLimpios[[#This Row],[Attack Type]]))))</f>
        <v>Sql Injection</v>
      </c>
      <c r="I2784" s="3" t="s">
        <v>18</v>
      </c>
      <c r="J278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84" s="11">
        <v>661</v>
      </c>
      <c r="L2784" s="11">
        <f>IF(DatosLimpios[[#This Row],[Financial Loss (in Million $) ]]="",0,ABS(DatosLimpios[[#This Row],[Financial Loss (in Million $) ]]))*1000</f>
        <v>661000</v>
      </c>
      <c r="M2784" s="11" t="str">
        <f>IF(DatosLimpios[[#This Row],[Perdida economica UNK]]&gt;4000000,"Alta", IF(DatosLimpios[[#This Row],[Perdida economica UNK]]&gt;100000,"Media", "Baja"))</f>
        <v>Media</v>
      </c>
      <c r="N2784" s="18" t="s">
        <v>2831</v>
      </c>
      <c r="O2784" s="3" t="s">
        <v>33</v>
      </c>
      <c r="P2784" s="2">
        <f>IF(DatosLimpios[[#This Row],[Number of Affected Users]]="six hundred",600,VALUE(DatosLimpios[[#This Row],[Number of Affected Users]]))</f>
        <v>351048</v>
      </c>
      <c r="Q2784" s="2">
        <f>IF(DatosLimpios[[#This Row],[Number of Affected Users]]="six hundred",600,VALUE(DatosLimpios[[#This Row],[Number of Affected Users]]))</f>
        <v>351048</v>
      </c>
      <c r="R2784" s="11">
        <f>DatosLimpios[[#This Row],[Perdida economica UNK]] /DatosLimpios[[#This Row],[Nº de Usuarios Afectados]]</f>
        <v>1.8829333880267085</v>
      </c>
      <c r="S2784" s="11" t="str">
        <f>IF(DatosLimpios[[#This Row],[Perdida $ por Usuario]]&gt;100, "Grave",IF(DatosLimpios[[#This Row],[Perdida $ por Usuario]]&gt;40, "Moderada","Leve"))</f>
        <v>Leve</v>
      </c>
      <c r="T2784" s="1" t="str">
        <f t="shared" si="43"/>
        <v>Insider</v>
      </c>
      <c r="U2784" s="3" t="s">
        <v>15</v>
      </c>
      <c r="V2784" s="3" t="s">
        <v>16</v>
      </c>
      <c r="W2784" s="2">
        <v>57</v>
      </c>
      <c r="X2784" s="2" t="str">
        <f>IF(DatosLimpios[[#This Row],[Incident Resolution Time (in Hours)]]&gt;50,"Tardia",IF(DatosLimpios[[#This Row],[Incident Resolution Time (in Hours)]]&gt;20,"Media","Rapida" ))</f>
        <v>Tardia</v>
      </c>
    </row>
    <row r="2785" spans="1:24" x14ac:dyDescent="0.25">
      <c r="A2785" s="2">
        <v>2801</v>
      </c>
      <c r="B2785" s="3" t="s">
        <v>10</v>
      </c>
      <c r="C27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785" s="1" t="str">
        <f>IFERROR(VLOOKUP(DatosLimpios[[#This Row],[Paises]], TablaRegiones[],2,FALSE), "Otra")</f>
        <v>Asia</v>
      </c>
      <c r="E2785" s="2">
        <v>2020</v>
      </c>
      <c r="F2785" s="3" t="s">
        <v>50</v>
      </c>
      <c r="G2785" s="2">
        <f xml:space="preserve"> 2025 -DatosLimpios[[#This Row],[Year]]</f>
        <v>5</v>
      </c>
      <c r="H2785" s="1" t="str">
        <f>IF(TRIM(DatosLimpios[[#This Row],[Attack Type]])="","Unknown",PROPER(TRIM(LOWER(DatosLimpios[[#This Row],[Attack Type]]))))</f>
        <v>Phishing</v>
      </c>
      <c r="I2785" s="3" t="s">
        <v>18</v>
      </c>
      <c r="J278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85" s="11">
        <v>1799</v>
      </c>
      <c r="L2785" s="11">
        <f>IF(DatosLimpios[[#This Row],[Financial Loss (in Million $) ]]="",0,ABS(DatosLimpios[[#This Row],[Financial Loss (in Million $) ]]))*1000</f>
        <v>1799000</v>
      </c>
      <c r="M2785" s="11" t="str">
        <f>IF(DatosLimpios[[#This Row],[Perdida economica UNK]]&gt;4000000,"Alta", IF(DatosLimpios[[#This Row],[Perdida economica UNK]]&gt;100000,"Media", "Baja"))</f>
        <v>Media</v>
      </c>
      <c r="N2785" s="18" t="s">
        <v>2832</v>
      </c>
      <c r="O2785" s="3" t="s">
        <v>33</v>
      </c>
      <c r="P2785" s="2">
        <f>IF(DatosLimpios[[#This Row],[Number of Affected Users]]="six hundred",600,VALUE(DatosLimpios[[#This Row],[Number of Affected Users]]))</f>
        <v>36963</v>
      </c>
      <c r="Q2785" s="2">
        <f>IF(DatosLimpios[[#This Row],[Number of Affected Users]]="six hundred",600,VALUE(DatosLimpios[[#This Row],[Number of Affected Users]]))</f>
        <v>36963</v>
      </c>
      <c r="R2785" s="11">
        <f>DatosLimpios[[#This Row],[Perdida economica UNK]] /DatosLimpios[[#This Row],[Nº de Usuarios Afectados]]</f>
        <v>48.670291913535159</v>
      </c>
      <c r="S2785" s="11" t="str">
        <f>IF(DatosLimpios[[#This Row],[Perdida $ por Usuario]]&gt;100, "Grave",IF(DatosLimpios[[#This Row],[Perdida $ por Usuario]]&gt;40, "Moderada","Leve"))</f>
        <v>Moderada</v>
      </c>
      <c r="T2785" s="1" t="str">
        <f t="shared" si="43"/>
        <v>Insider</v>
      </c>
      <c r="U2785" s="3" t="s">
        <v>52</v>
      </c>
      <c r="V2785" s="3" t="s">
        <v>16</v>
      </c>
      <c r="W2785" s="2">
        <v>54</v>
      </c>
      <c r="X2785" s="2" t="str">
        <f>IF(DatosLimpios[[#This Row],[Incident Resolution Time (in Hours)]]&gt;50,"Tardia",IF(DatosLimpios[[#This Row],[Incident Resolution Time (in Hours)]]&gt;20,"Media","Rapida" ))</f>
        <v>Tardia</v>
      </c>
    </row>
    <row r="2786" spans="1:24" x14ac:dyDescent="0.25">
      <c r="A2786" s="2">
        <v>2802</v>
      </c>
      <c r="B2786" s="3" t="s">
        <v>41</v>
      </c>
      <c r="C27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86" s="1" t="str">
        <f>IFERROR(VLOOKUP(DatosLimpios[[#This Row],[Paises]], TablaRegiones[],2,FALSE), "Otra")</f>
        <v>Europa</v>
      </c>
      <c r="E2786" s="2">
        <v>2021</v>
      </c>
      <c r="F2786" s="3" t="s">
        <v>17</v>
      </c>
      <c r="G2786" s="2">
        <f xml:space="preserve"> 2025 -DatosLimpios[[#This Row],[Year]]</f>
        <v>4</v>
      </c>
      <c r="H2786" s="1" t="str">
        <f>IF(TRIM(DatosLimpios[[#This Row],[Attack Type]])="","Unknown",PROPER(TRIM(LOWER(DatosLimpios[[#This Row],[Attack Type]]))))</f>
        <v>Ransomware</v>
      </c>
      <c r="I2786" s="3" t="s">
        <v>23</v>
      </c>
      <c r="J278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86" s="11">
        <v>9977</v>
      </c>
      <c r="L2786" s="11">
        <f>IF(DatosLimpios[[#This Row],[Financial Loss (in Million $) ]]="",0,ABS(DatosLimpios[[#This Row],[Financial Loss (in Million $) ]]))*1000</f>
        <v>9977000</v>
      </c>
      <c r="M2786" s="11" t="str">
        <f>IF(DatosLimpios[[#This Row],[Perdida economica UNK]]&gt;4000000,"Alta", IF(DatosLimpios[[#This Row],[Perdida economica UNK]]&gt;100000,"Media", "Baja"))</f>
        <v>Alta</v>
      </c>
      <c r="N2786" s="18" t="s">
        <v>2833</v>
      </c>
      <c r="O2786" s="3" t="s">
        <v>29</v>
      </c>
      <c r="P2786" s="2">
        <f>IF(DatosLimpios[[#This Row],[Number of Affected Users]]="six hundred",600,VALUE(DatosLimpios[[#This Row],[Number of Affected Users]]))</f>
        <v>533151</v>
      </c>
      <c r="Q2786" s="2">
        <f>IF(DatosLimpios[[#This Row],[Number of Affected Users]]="six hundred",600,VALUE(DatosLimpios[[#This Row],[Number of Affected Users]]))</f>
        <v>533151</v>
      </c>
      <c r="R2786" s="11">
        <f>DatosLimpios[[#This Row],[Perdida economica UNK]] /DatosLimpios[[#This Row],[Nº de Usuarios Afectados]]</f>
        <v>18.713272600070148</v>
      </c>
      <c r="S2786" s="11" t="str">
        <f>IF(DatosLimpios[[#This Row],[Perdida $ por Usuario]]&gt;100, "Grave",IF(DatosLimpios[[#This Row],[Perdida $ por Usuario]]&gt;40, "Moderada","Leve"))</f>
        <v>Leve</v>
      </c>
      <c r="T2786" s="1" t="str">
        <f t="shared" si="43"/>
        <v>Nation-state</v>
      </c>
      <c r="U2786" s="3" t="s">
        <v>52</v>
      </c>
      <c r="V2786" s="3" t="s">
        <v>37</v>
      </c>
      <c r="W2786" s="2">
        <v>43</v>
      </c>
      <c r="X2786" s="2" t="str">
        <f>IF(DatosLimpios[[#This Row],[Incident Resolution Time (in Hours)]]&gt;50,"Tardia",IF(DatosLimpios[[#This Row],[Incident Resolution Time (in Hours)]]&gt;20,"Media","Rapida" ))</f>
        <v>Media</v>
      </c>
    </row>
    <row r="2787" spans="1:24" x14ac:dyDescent="0.25">
      <c r="A2787" s="2">
        <v>2803</v>
      </c>
      <c r="B2787" s="3" t="s">
        <v>32</v>
      </c>
      <c r="C27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787" s="1" t="str">
        <f>IFERROR(VLOOKUP(DatosLimpios[[#This Row],[Paises]], TablaRegiones[],2,FALSE), "Otra")</f>
        <v>Europa</v>
      </c>
      <c r="E2787" s="2">
        <v>2018</v>
      </c>
      <c r="F2787" s="3" t="s">
        <v>22</v>
      </c>
      <c r="G2787" s="2">
        <f xml:space="preserve"> 2025 -DatosLimpios[[#This Row],[Year]]</f>
        <v>7</v>
      </c>
      <c r="H2787" s="1" t="str">
        <f>IF(TRIM(DatosLimpios[[#This Row],[Attack Type]])="","Unknown",PROPER(TRIM(LOWER(DatosLimpios[[#This Row],[Attack Type]]))))</f>
        <v>Man-In-The-Middle</v>
      </c>
      <c r="I2787" s="3" t="s">
        <v>47</v>
      </c>
      <c r="J278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87" s="11">
        <v>6193</v>
      </c>
      <c r="L2787" s="11">
        <f>IF(DatosLimpios[[#This Row],[Financial Loss (in Million $) ]]="",0,ABS(DatosLimpios[[#This Row],[Financial Loss (in Million $) ]]))*1000</f>
        <v>6193000</v>
      </c>
      <c r="M2787" s="11" t="str">
        <f>IF(DatosLimpios[[#This Row],[Perdida economica UNK]]&gt;4000000,"Alta", IF(DatosLimpios[[#This Row],[Perdida economica UNK]]&gt;100000,"Media", "Baja"))</f>
        <v>Alta</v>
      </c>
      <c r="N2787" s="18" t="s">
        <v>2834</v>
      </c>
      <c r="O2787" s="3" t="s">
        <v>29</v>
      </c>
      <c r="P2787" s="2">
        <f>IF(DatosLimpios[[#This Row],[Number of Affected Users]]="six hundred",600,VALUE(DatosLimpios[[#This Row],[Number of Affected Users]]))</f>
        <v>62185</v>
      </c>
      <c r="Q2787" s="2">
        <f>IF(DatosLimpios[[#This Row],[Number of Affected Users]]="six hundred",600,VALUE(DatosLimpios[[#This Row],[Number of Affected Users]]))</f>
        <v>62185</v>
      </c>
      <c r="R2787" s="11">
        <f>DatosLimpios[[#This Row],[Perdida economica UNK]] /DatosLimpios[[#This Row],[Nº de Usuarios Afectados]]</f>
        <v>99.589933263648788</v>
      </c>
      <c r="S2787" s="11" t="str">
        <f>IF(DatosLimpios[[#This Row],[Perdida $ por Usuario]]&gt;100, "Grave",IF(DatosLimpios[[#This Row],[Perdida $ por Usuario]]&gt;40, "Moderada","Leve"))</f>
        <v>Moderada</v>
      </c>
      <c r="T2787" s="1" t="str">
        <f t="shared" si="43"/>
        <v>Nation-state</v>
      </c>
      <c r="U2787" s="3" t="s">
        <v>34</v>
      </c>
      <c r="V2787" s="3" t="s">
        <v>57</v>
      </c>
      <c r="W2787" s="2">
        <v>32</v>
      </c>
      <c r="X2787" s="2" t="str">
        <f>IF(DatosLimpios[[#This Row],[Incident Resolution Time (in Hours)]]&gt;50,"Tardia",IF(DatosLimpios[[#This Row],[Incident Resolution Time (in Hours)]]&gt;20,"Media","Rapida" ))</f>
        <v>Media</v>
      </c>
    </row>
    <row r="2788" spans="1:24" x14ac:dyDescent="0.25">
      <c r="A2788" s="2">
        <v>2804</v>
      </c>
      <c r="B2788" s="3" t="s">
        <v>87</v>
      </c>
      <c r="C27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788" s="1" t="str">
        <f>IFERROR(VLOOKUP(DatosLimpios[[#This Row],[Paises]], TablaRegiones[],2,FALSE), "Otra")</f>
        <v>América</v>
      </c>
      <c r="E2788" s="2">
        <v>2016</v>
      </c>
      <c r="F2788" s="3" t="s">
        <v>39</v>
      </c>
      <c r="G2788" s="2">
        <f xml:space="preserve"> 2025 -DatosLimpios[[#This Row],[Year]]</f>
        <v>9</v>
      </c>
      <c r="H2788" s="1" t="str">
        <f>IF(TRIM(DatosLimpios[[#This Row],[Attack Type]])="","Unknown",PROPER(TRIM(LOWER(DatosLimpios[[#This Row],[Attack Type]]))))</f>
        <v>Ddos</v>
      </c>
      <c r="I2788" s="3" t="s">
        <v>12</v>
      </c>
      <c r="J278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88" s="11">
        <v>4883</v>
      </c>
      <c r="L2788" s="11">
        <f>IF(DatosLimpios[[#This Row],[Financial Loss (in Million $) ]]="",0,ABS(DatosLimpios[[#This Row],[Financial Loss (in Million $) ]]))*1000</f>
        <v>4883000</v>
      </c>
      <c r="M2788" s="11" t="str">
        <f>IF(DatosLimpios[[#This Row],[Perdida economica UNK]]&gt;4000000,"Alta", IF(DatosLimpios[[#This Row],[Perdida economica UNK]]&gt;100000,"Media", "Baja"))</f>
        <v>Alta</v>
      </c>
      <c r="N2788" s="18" t="s">
        <v>2835</v>
      </c>
      <c r="O2788" s="3" t="s">
        <v>36</v>
      </c>
      <c r="P2788" s="2">
        <f>IF(DatosLimpios[[#This Row],[Number of Affected Users]]="six hundred",600,VALUE(DatosLimpios[[#This Row],[Number of Affected Users]]))</f>
        <v>231299</v>
      </c>
      <c r="Q2788" s="2">
        <f>IF(DatosLimpios[[#This Row],[Number of Affected Users]]="six hundred",600,VALUE(DatosLimpios[[#This Row],[Number of Affected Users]]))</f>
        <v>231299</v>
      </c>
      <c r="R2788" s="11">
        <f>DatosLimpios[[#This Row],[Perdida economica UNK]] /DatosLimpios[[#This Row],[Nº de Usuarios Afectados]]</f>
        <v>21.111202383062615</v>
      </c>
      <c r="S2788" s="11" t="str">
        <f>IF(DatosLimpios[[#This Row],[Perdida $ por Usuario]]&gt;100, "Grave",IF(DatosLimpios[[#This Row],[Perdida $ por Usuario]]&gt;40, "Moderada","Leve"))</f>
        <v>Leve</v>
      </c>
      <c r="T2788" s="1" t="str">
        <f t="shared" si="43"/>
        <v>Unknown</v>
      </c>
      <c r="U2788" s="3" t="s">
        <v>15</v>
      </c>
      <c r="V2788" s="3" t="s">
        <v>57</v>
      </c>
      <c r="W2788" s="2">
        <v>58</v>
      </c>
      <c r="X2788" s="2" t="str">
        <f>IF(DatosLimpios[[#This Row],[Incident Resolution Time (in Hours)]]&gt;50,"Tardia",IF(DatosLimpios[[#This Row],[Incident Resolution Time (in Hours)]]&gt;20,"Media","Rapida" ))</f>
        <v>Tardia</v>
      </c>
    </row>
    <row r="2789" spans="1:24" x14ac:dyDescent="0.25">
      <c r="A2789" s="2">
        <v>2805</v>
      </c>
      <c r="B2789" s="3" t="s">
        <v>26</v>
      </c>
      <c r="C27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789" s="1" t="str">
        <f>IFERROR(VLOOKUP(DatosLimpios[[#This Row],[Paises]], TablaRegiones[],2,FALSE), "Otra")</f>
        <v>Europa</v>
      </c>
      <c r="E2789" s="2">
        <v>2017</v>
      </c>
      <c r="F2789" s="3" t="s">
        <v>42</v>
      </c>
      <c r="G2789" s="2">
        <f xml:space="preserve"> 2025 -DatosLimpios[[#This Row],[Year]]</f>
        <v>8</v>
      </c>
      <c r="H2789" s="1" t="str">
        <f>IF(TRIM(DatosLimpios[[#This Row],[Attack Type]])="","Unknown",PROPER(TRIM(LOWER(DatosLimpios[[#This Row],[Attack Type]]))))</f>
        <v>Sql Injection</v>
      </c>
      <c r="I2789" s="3" t="s">
        <v>18</v>
      </c>
      <c r="J278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89" s="11">
        <v>4799</v>
      </c>
      <c r="L2789" s="11">
        <f>IF(DatosLimpios[[#This Row],[Financial Loss (in Million $) ]]="",0,ABS(DatosLimpios[[#This Row],[Financial Loss (in Million $) ]]))*1000</f>
        <v>4799000</v>
      </c>
      <c r="M2789" s="11" t="str">
        <f>IF(DatosLimpios[[#This Row],[Perdida economica UNK]]&gt;4000000,"Alta", IF(DatosLimpios[[#This Row],[Perdida economica UNK]]&gt;100000,"Media", "Baja"))</f>
        <v>Alta</v>
      </c>
      <c r="N2789" s="18" t="s">
        <v>2836</v>
      </c>
      <c r="O2789" s="3" t="s">
        <v>33</v>
      </c>
      <c r="P2789" s="2">
        <f>IF(DatosLimpios[[#This Row],[Number of Affected Users]]="six hundred",600,VALUE(DatosLimpios[[#This Row],[Number of Affected Users]]))</f>
        <v>914365</v>
      </c>
      <c r="Q2789" s="2">
        <f>IF(DatosLimpios[[#This Row],[Number of Affected Users]]="six hundred",600,VALUE(DatosLimpios[[#This Row],[Number of Affected Users]]))</f>
        <v>914365</v>
      </c>
      <c r="R2789" s="11">
        <f>DatosLimpios[[#This Row],[Perdida economica UNK]] /DatosLimpios[[#This Row],[Nº de Usuarios Afectados]]</f>
        <v>5.2484511108802288</v>
      </c>
      <c r="S2789" s="11" t="str">
        <f>IF(DatosLimpios[[#This Row],[Perdida $ por Usuario]]&gt;100, "Grave",IF(DatosLimpios[[#This Row],[Perdida $ por Usuario]]&gt;40, "Moderada","Leve"))</f>
        <v>Leve</v>
      </c>
      <c r="T2789" s="1" t="str">
        <f t="shared" si="43"/>
        <v>Insider</v>
      </c>
      <c r="U2789" s="3" t="s">
        <v>25</v>
      </c>
      <c r="V2789" s="3" t="s">
        <v>49</v>
      </c>
      <c r="W2789" s="2">
        <v>52</v>
      </c>
      <c r="X2789" s="2" t="str">
        <f>IF(DatosLimpios[[#This Row],[Incident Resolution Time (in Hours)]]&gt;50,"Tardia",IF(DatosLimpios[[#This Row],[Incident Resolution Time (in Hours)]]&gt;20,"Media","Rapida" ))</f>
        <v>Tardia</v>
      </c>
    </row>
    <row r="2790" spans="1:24" x14ac:dyDescent="0.25">
      <c r="A2790" s="2">
        <v>2806</v>
      </c>
      <c r="B2790" s="3" t="s">
        <v>71</v>
      </c>
      <c r="C27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90" s="1" t="str">
        <f>IFERROR(VLOOKUP(DatosLimpios[[#This Row],[Paises]], TablaRegiones[],2,FALSE), "Otra")</f>
        <v>Asia</v>
      </c>
      <c r="E2790" s="2">
        <v>2024</v>
      </c>
      <c r="F2790" s="3" t="s">
        <v>17</v>
      </c>
      <c r="G2790" s="2">
        <f xml:space="preserve"> 2025 -DatosLimpios[[#This Row],[Year]]</f>
        <v>1</v>
      </c>
      <c r="H2790" s="1" t="str">
        <f>IF(TRIM(DatosLimpios[[#This Row],[Attack Type]])="","Unknown",PROPER(TRIM(LOWER(DatosLimpios[[#This Row],[Attack Type]]))))</f>
        <v>Ransomware</v>
      </c>
      <c r="I2790" s="3" t="s">
        <v>18</v>
      </c>
      <c r="J279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90" s="11">
        <v>4744</v>
      </c>
      <c r="L2790" s="11">
        <f>IF(DatosLimpios[[#This Row],[Financial Loss (in Million $) ]]="",0,ABS(DatosLimpios[[#This Row],[Financial Loss (in Million $) ]]))*1000</f>
        <v>4744000</v>
      </c>
      <c r="M2790" s="11" t="str">
        <f>IF(DatosLimpios[[#This Row],[Perdida economica UNK]]&gt;4000000,"Alta", IF(DatosLimpios[[#This Row],[Perdida economica UNK]]&gt;100000,"Media", "Baja"))</f>
        <v>Alta</v>
      </c>
      <c r="N2790" s="18" t="s">
        <v>2837</v>
      </c>
      <c r="O2790" s="3" t="s">
        <v>29</v>
      </c>
      <c r="P2790" s="2">
        <f>IF(DatosLimpios[[#This Row],[Number of Affected Users]]="six hundred",600,VALUE(DatosLimpios[[#This Row],[Number of Affected Users]]))</f>
        <v>696953</v>
      </c>
      <c r="Q2790" s="2">
        <f>IF(DatosLimpios[[#This Row],[Number of Affected Users]]="six hundred",600,VALUE(DatosLimpios[[#This Row],[Number of Affected Users]]))</f>
        <v>696953</v>
      </c>
      <c r="R2790" s="11">
        <f>DatosLimpios[[#This Row],[Perdida economica UNK]] /DatosLimpios[[#This Row],[Nº de Usuarios Afectados]]</f>
        <v>6.8067717622278687</v>
      </c>
      <c r="S2790" s="11" t="str">
        <f>IF(DatosLimpios[[#This Row],[Perdida $ por Usuario]]&gt;100, "Grave",IF(DatosLimpios[[#This Row],[Perdida $ por Usuario]]&gt;40, "Moderada","Leve"))</f>
        <v>Leve</v>
      </c>
      <c r="T2790" s="1" t="str">
        <f t="shared" si="43"/>
        <v>Nation-state</v>
      </c>
      <c r="U2790" s="3" t="s">
        <v>52</v>
      </c>
      <c r="V2790" s="3" t="s">
        <v>49</v>
      </c>
      <c r="W2790" s="2">
        <v>54</v>
      </c>
      <c r="X2790" s="2" t="str">
        <f>IF(DatosLimpios[[#This Row],[Incident Resolution Time (in Hours)]]&gt;50,"Tardia",IF(DatosLimpios[[#This Row],[Incident Resolution Time (in Hours)]]&gt;20,"Media","Rapida" ))</f>
        <v>Tardia</v>
      </c>
    </row>
    <row r="2791" spans="1:24" x14ac:dyDescent="0.25">
      <c r="A2791" s="2">
        <v>2807</v>
      </c>
      <c r="B2791" s="3" t="s">
        <v>60</v>
      </c>
      <c r="C27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791" s="1" t="str">
        <f>IFERROR(VLOOKUP(DatosLimpios[[#This Row],[Paises]], TablaRegiones[],2,FALSE), "Otra")</f>
        <v>Asia</v>
      </c>
      <c r="E2791" s="2">
        <v>2015</v>
      </c>
      <c r="F2791" s="3" t="s">
        <v>63</v>
      </c>
      <c r="G2791" s="2">
        <f xml:space="preserve"> 2025 -DatosLimpios[[#This Row],[Year]]</f>
        <v>10</v>
      </c>
      <c r="H2791" s="1" t="str">
        <f>IF(TRIM(DatosLimpios[[#This Row],[Attack Type]])="","Unknown",PROPER(TRIM(LOWER(DatosLimpios[[#This Row],[Attack Type]]))))</f>
        <v>Malware</v>
      </c>
      <c r="I2791" s="3" t="s">
        <v>12</v>
      </c>
      <c r="J279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791" s="11">
        <v>2447</v>
      </c>
      <c r="L2791" s="11">
        <f>IF(DatosLimpios[[#This Row],[Financial Loss (in Million $) ]]="",0,ABS(DatosLimpios[[#This Row],[Financial Loss (in Million $) ]]))*1000</f>
        <v>2447000</v>
      </c>
      <c r="M2791" s="11" t="str">
        <f>IF(DatosLimpios[[#This Row],[Perdida economica UNK]]&gt;4000000,"Alta", IF(DatosLimpios[[#This Row],[Perdida economica UNK]]&gt;100000,"Media", "Baja"))</f>
        <v>Media</v>
      </c>
      <c r="N2791" s="18" t="s">
        <v>2838</v>
      </c>
      <c r="O2791" s="3" t="s">
        <v>14</v>
      </c>
      <c r="P2791" s="2">
        <f>IF(DatosLimpios[[#This Row],[Number of Affected Users]]="six hundred",600,VALUE(DatosLimpios[[#This Row],[Number of Affected Users]]))</f>
        <v>977607</v>
      </c>
      <c r="Q2791" s="2">
        <f>IF(DatosLimpios[[#This Row],[Number of Affected Users]]="six hundred",600,VALUE(DatosLimpios[[#This Row],[Number of Affected Users]]))</f>
        <v>977607</v>
      </c>
      <c r="R2791" s="11">
        <f>DatosLimpios[[#This Row],[Perdida economica UNK]] /DatosLimpios[[#This Row],[Nº de Usuarios Afectados]]</f>
        <v>2.5030508169438228</v>
      </c>
      <c r="S2791" s="11" t="str">
        <f>IF(DatosLimpios[[#This Row],[Perdida $ por Usuario]]&gt;100, "Grave",IF(DatosLimpios[[#This Row],[Perdida $ por Usuario]]&gt;40, "Moderada","Leve"))</f>
        <v>Leve</v>
      </c>
      <c r="T2791" s="1" t="str">
        <f t="shared" si="43"/>
        <v>Hacker Group</v>
      </c>
      <c r="U2791" s="3" t="s">
        <v>52</v>
      </c>
      <c r="V2791" s="3" t="s">
        <v>31</v>
      </c>
      <c r="W2791" s="2">
        <v>62</v>
      </c>
      <c r="X2791" s="2" t="str">
        <f>IF(DatosLimpios[[#This Row],[Incident Resolution Time (in Hours)]]&gt;50,"Tardia",IF(DatosLimpios[[#This Row],[Incident Resolution Time (in Hours)]]&gt;20,"Media","Rapida" ))</f>
        <v>Tardia</v>
      </c>
    </row>
    <row r="2792" spans="1:24" x14ac:dyDescent="0.25">
      <c r="A2792" s="2">
        <v>2808</v>
      </c>
      <c r="B2792" s="3" t="s">
        <v>58</v>
      </c>
      <c r="C27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92" s="1" t="str">
        <f>IFERROR(VLOOKUP(DatosLimpios[[#This Row],[Paises]], TablaRegiones[],2,FALSE), "Otra")</f>
        <v>Oceanía</v>
      </c>
      <c r="E2792" s="2">
        <v>2020</v>
      </c>
      <c r="F2792" s="3" t="s">
        <v>17</v>
      </c>
      <c r="G2792" s="2">
        <f xml:space="preserve"> 2025 -DatosLimpios[[#This Row],[Year]]</f>
        <v>5</v>
      </c>
      <c r="H2792" s="1" t="str">
        <f>IF(TRIM(DatosLimpios[[#This Row],[Attack Type]])="","Unknown",PROPER(TRIM(LOWER(DatosLimpios[[#This Row],[Attack Type]]))))</f>
        <v>Ransomware</v>
      </c>
      <c r="I2792" s="3" t="s">
        <v>18</v>
      </c>
      <c r="J279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792" s="11">
        <v>7103</v>
      </c>
      <c r="L2792" s="11">
        <f>IF(DatosLimpios[[#This Row],[Financial Loss (in Million $) ]]="",0,ABS(DatosLimpios[[#This Row],[Financial Loss (in Million $) ]]))*1000</f>
        <v>7103000</v>
      </c>
      <c r="M2792" s="11" t="str">
        <f>IF(DatosLimpios[[#This Row],[Perdida economica UNK]]&gt;4000000,"Alta", IF(DatosLimpios[[#This Row],[Perdida economica UNK]]&gt;100000,"Media", "Baja"))</f>
        <v>Alta</v>
      </c>
      <c r="N2792" s="18" t="s">
        <v>2839</v>
      </c>
      <c r="O2792" s="3" t="s">
        <v>14</v>
      </c>
      <c r="P2792" s="2">
        <f>IF(DatosLimpios[[#This Row],[Number of Affected Users]]="six hundred",600,VALUE(DatosLimpios[[#This Row],[Number of Affected Users]]))</f>
        <v>91228</v>
      </c>
      <c r="Q2792" s="2">
        <f>IF(DatosLimpios[[#This Row],[Number of Affected Users]]="six hundred",600,VALUE(DatosLimpios[[#This Row],[Number of Affected Users]]))</f>
        <v>91228</v>
      </c>
      <c r="R2792" s="11">
        <f>DatosLimpios[[#This Row],[Perdida economica UNK]] /DatosLimpios[[#This Row],[Nº de Usuarios Afectados]]</f>
        <v>77.859867584513523</v>
      </c>
      <c r="S2792" s="11" t="str">
        <f>IF(DatosLimpios[[#This Row],[Perdida $ por Usuario]]&gt;100, "Grave",IF(DatosLimpios[[#This Row],[Perdida $ por Usuario]]&gt;40, "Moderada","Leve"))</f>
        <v>Moderada</v>
      </c>
      <c r="T2792" s="1" t="str">
        <f t="shared" si="43"/>
        <v>Hacker Group</v>
      </c>
      <c r="U2792" s="3" t="s">
        <v>34</v>
      </c>
      <c r="V2792" s="3" t="s">
        <v>37</v>
      </c>
      <c r="W2792" s="2">
        <v>22</v>
      </c>
      <c r="X2792" s="2" t="str">
        <f>IF(DatosLimpios[[#This Row],[Incident Resolution Time (in Hours)]]&gt;50,"Tardia",IF(DatosLimpios[[#This Row],[Incident Resolution Time (in Hours)]]&gt;20,"Media","Rapida" ))</f>
        <v>Media</v>
      </c>
    </row>
    <row r="2793" spans="1:24" x14ac:dyDescent="0.25">
      <c r="A2793" s="2">
        <v>2809</v>
      </c>
      <c r="B2793" s="3" t="s">
        <v>10</v>
      </c>
      <c r="C27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793" s="1" t="str">
        <f>IFERROR(VLOOKUP(DatosLimpios[[#This Row],[Paises]], TablaRegiones[],2,FALSE), "Otra")</f>
        <v>Asia</v>
      </c>
      <c r="E2793" s="2">
        <v>2016</v>
      </c>
      <c r="F2793" s="3" t="s">
        <v>50</v>
      </c>
      <c r="G2793" s="2">
        <f xml:space="preserve"> 2025 -DatosLimpios[[#This Row],[Year]]</f>
        <v>9</v>
      </c>
      <c r="H2793" s="1" t="str">
        <f>IF(TRIM(DatosLimpios[[#This Row],[Attack Type]])="","Unknown",PROPER(TRIM(LOWER(DatosLimpios[[#This Row],[Attack Type]]))))</f>
        <v>Phishing</v>
      </c>
      <c r="I2793" s="3" t="s">
        <v>69</v>
      </c>
      <c r="J279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93" s="11">
        <v>5995</v>
      </c>
      <c r="L2793" s="11">
        <f>IF(DatosLimpios[[#This Row],[Financial Loss (in Million $) ]]="",0,ABS(DatosLimpios[[#This Row],[Financial Loss (in Million $) ]]))*1000</f>
        <v>5995000</v>
      </c>
      <c r="M2793" s="11" t="str">
        <f>IF(DatosLimpios[[#This Row],[Perdida economica UNK]]&gt;4000000,"Alta", IF(DatosLimpios[[#This Row],[Perdida economica UNK]]&gt;100000,"Media", "Baja"))</f>
        <v>Alta</v>
      </c>
      <c r="N2793" s="18" t="s">
        <v>2840</v>
      </c>
      <c r="O2793" s="3" t="s">
        <v>33</v>
      </c>
      <c r="P2793" s="2">
        <f>IF(DatosLimpios[[#This Row],[Number of Affected Users]]="six hundred",600,VALUE(DatosLimpios[[#This Row],[Number of Affected Users]]))</f>
        <v>417253</v>
      </c>
      <c r="Q2793" s="2">
        <f>IF(DatosLimpios[[#This Row],[Number of Affected Users]]="six hundred",600,VALUE(DatosLimpios[[#This Row],[Number of Affected Users]]))</f>
        <v>417253</v>
      </c>
      <c r="R2793" s="11">
        <f>DatosLimpios[[#This Row],[Perdida economica UNK]] /DatosLimpios[[#This Row],[Nº de Usuarios Afectados]]</f>
        <v>14.367781657651353</v>
      </c>
      <c r="S2793" s="11" t="str">
        <f>IF(DatosLimpios[[#This Row],[Perdida $ por Usuario]]&gt;100, "Grave",IF(DatosLimpios[[#This Row],[Perdida $ por Usuario]]&gt;40, "Moderada","Leve"))</f>
        <v>Leve</v>
      </c>
      <c r="T2793" s="1" t="str">
        <f t="shared" si="43"/>
        <v>Insider</v>
      </c>
      <c r="U2793" s="3" t="s">
        <v>25</v>
      </c>
      <c r="V2793" s="3" t="s">
        <v>16</v>
      </c>
      <c r="W2793" s="2">
        <v>16</v>
      </c>
      <c r="X2793" s="2" t="str">
        <f>IF(DatosLimpios[[#This Row],[Incident Resolution Time (in Hours)]]&gt;50,"Tardia",IF(DatosLimpios[[#This Row],[Incident Resolution Time (in Hours)]]&gt;20,"Media","Rapida" ))</f>
        <v>Rapida</v>
      </c>
    </row>
    <row r="2794" spans="1:24" x14ac:dyDescent="0.25">
      <c r="A2794" s="2">
        <v>2810</v>
      </c>
      <c r="B2794" s="3" t="s">
        <v>41</v>
      </c>
      <c r="C27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94" s="1" t="str">
        <f>IFERROR(VLOOKUP(DatosLimpios[[#This Row],[Paises]], TablaRegiones[],2,FALSE), "Otra")</f>
        <v>Europa</v>
      </c>
      <c r="E2794" s="2">
        <v>2021</v>
      </c>
      <c r="F2794" s="3" t="s">
        <v>22</v>
      </c>
      <c r="G2794" s="2">
        <f xml:space="preserve"> 2025 -DatosLimpios[[#This Row],[Year]]</f>
        <v>4</v>
      </c>
      <c r="H2794" s="1" t="str">
        <f>IF(TRIM(DatosLimpios[[#This Row],[Attack Type]])="","Unknown",PROPER(TRIM(LOWER(DatosLimpios[[#This Row],[Attack Type]]))))</f>
        <v>Man-In-The-Middle</v>
      </c>
      <c r="I2794" s="3" t="s">
        <v>69</v>
      </c>
      <c r="J279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794" s="11">
        <v>4403</v>
      </c>
      <c r="L2794" s="11">
        <f>IF(DatosLimpios[[#This Row],[Financial Loss (in Million $) ]]="",0,ABS(DatosLimpios[[#This Row],[Financial Loss (in Million $) ]]))*1000</f>
        <v>4403000</v>
      </c>
      <c r="M2794" s="11" t="str">
        <f>IF(DatosLimpios[[#This Row],[Perdida economica UNK]]&gt;4000000,"Alta", IF(DatosLimpios[[#This Row],[Perdida economica UNK]]&gt;100000,"Media", "Baja"))</f>
        <v>Alta</v>
      </c>
      <c r="N2794" s="18" t="s">
        <v>2841</v>
      </c>
      <c r="O2794" s="3" t="s">
        <v>14</v>
      </c>
      <c r="P2794" s="2">
        <f>IF(DatosLimpios[[#This Row],[Number of Affected Users]]="six hundred",600,VALUE(DatosLimpios[[#This Row],[Number of Affected Users]]))</f>
        <v>60431</v>
      </c>
      <c r="Q2794" s="2">
        <f>IF(DatosLimpios[[#This Row],[Number of Affected Users]]="six hundred",600,VALUE(DatosLimpios[[#This Row],[Number of Affected Users]]))</f>
        <v>60431</v>
      </c>
      <c r="R2794" s="11">
        <f>DatosLimpios[[#This Row],[Perdida economica UNK]] /DatosLimpios[[#This Row],[Nº de Usuarios Afectados]]</f>
        <v>72.859955982856476</v>
      </c>
      <c r="S2794" s="11" t="str">
        <f>IF(DatosLimpios[[#This Row],[Perdida $ por Usuario]]&gt;100, "Grave",IF(DatosLimpios[[#This Row],[Perdida $ por Usuario]]&gt;40, "Moderada","Leve"))</f>
        <v>Moderada</v>
      </c>
      <c r="T2794" s="1" t="str">
        <f t="shared" si="43"/>
        <v>Hacker Group</v>
      </c>
      <c r="U2794" s="3" t="s">
        <v>25</v>
      </c>
      <c r="V2794" s="3" t="s">
        <v>31</v>
      </c>
      <c r="W2794" s="2">
        <v>59</v>
      </c>
      <c r="X2794" s="2" t="str">
        <f>IF(DatosLimpios[[#This Row],[Incident Resolution Time (in Hours)]]&gt;50,"Tardia",IF(DatosLimpios[[#This Row],[Incident Resolution Time (in Hours)]]&gt;20,"Media","Rapida" ))</f>
        <v>Tardia</v>
      </c>
    </row>
    <row r="2795" spans="1:24" x14ac:dyDescent="0.25">
      <c r="A2795" s="2">
        <v>2811</v>
      </c>
      <c r="B2795" s="3" t="s">
        <v>71</v>
      </c>
      <c r="C27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95" s="1" t="str">
        <f>IFERROR(VLOOKUP(DatosLimpios[[#This Row],[Paises]], TablaRegiones[],2,FALSE), "Otra")</f>
        <v>Asia</v>
      </c>
      <c r="E2795" s="2">
        <v>2016</v>
      </c>
      <c r="F2795" s="3" t="s">
        <v>22</v>
      </c>
      <c r="G2795" s="2">
        <f xml:space="preserve"> 2025 -DatosLimpios[[#This Row],[Year]]</f>
        <v>9</v>
      </c>
      <c r="H2795" s="1" t="str">
        <f>IF(TRIM(DatosLimpios[[#This Row],[Attack Type]])="","Unknown",PROPER(TRIM(LOWER(DatosLimpios[[#This Row],[Attack Type]]))))</f>
        <v>Man-In-The-Middle</v>
      </c>
      <c r="I2795" s="3" t="s">
        <v>47</v>
      </c>
      <c r="J279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795" s="11">
        <v>4469</v>
      </c>
      <c r="L2795" s="11">
        <f>IF(DatosLimpios[[#This Row],[Financial Loss (in Million $) ]]="",0,ABS(DatosLimpios[[#This Row],[Financial Loss (in Million $) ]]))*1000</f>
        <v>4469000</v>
      </c>
      <c r="M2795" s="11" t="str">
        <f>IF(DatosLimpios[[#This Row],[Perdida economica UNK]]&gt;4000000,"Alta", IF(DatosLimpios[[#This Row],[Perdida economica UNK]]&gt;100000,"Media", "Baja"))</f>
        <v>Alta</v>
      </c>
      <c r="N2795" s="18" t="s">
        <v>2842</v>
      </c>
      <c r="O2795" s="3" t="s">
        <v>14</v>
      </c>
      <c r="P2795" s="2">
        <f>IF(DatosLimpios[[#This Row],[Number of Affected Users]]="six hundred",600,VALUE(DatosLimpios[[#This Row],[Number of Affected Users]]))</f>
        <v>567209</v>
      </c>
      <c r="Q2795" s="2">
        <f>IF(DatosLimpios[[#This Row],[Number of Affected Users]]="six hundred",600,VALUE(DatosLimpios[[#This Row],[Number of Affected Users]]))</f>
        <v>567209</v>
      </c>
      <c r="R2795" s="11">
        <f>DatosLimpios[[#This Row],[Perdida economica UNK]] /DatosLimpios[[#This Row],[Nº de Usuarios Afectados]]</f>
        <v>7.8789299887695714</v>
      </c>
      <c r="S2795" s="11" t="str">
        <f>IF(DatosLimpios[[#This Row],[Perdida $ por Usuario]]&gt;100, "Grave",IF(DatosLimpios[[#This Row],[Perdida $ por Usuario]]&gt;40, "Moderada","Leve"))</f>
        <v>Leve</v>
      </c>
      <c r="T2795" s="1" t="str">
        <f t="shared" si="43"/>
        <v>Hacker Group</v>
      </c>
      <c r="U2795" s="3" t="s">
        <v>34</v>
      </c>
      <c r="V2795" s="3" t="s">
        <v>37</v>
      </c>
      <c r="W2795" s="2">
        <v>1</v>
      </c>
      <c r="X2795" s="2" t="str">
        <f>IF(DatosLimpios[[#This Row],[Incident Resolution Time (in Hours)]]&gt;50,"Tardia",IF(DatosLimpios[[#This Row],[Incident Resolution Time (in Hours)]]&gt;20,"Media","Rapida" ))</f>
        <v>Rapida</v>
      </c>
    </row>
    <row r="2796" spans="1:24" x14ac:dyDescent="0.25">
      <c r="A2796" s="2">
        <v>2812</v>
      </c>
      <c r="B2796" s="3" t="s">
        <v>41</v>
      </c>
      <c r="C27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796" s="1" t="str">
        <f>IFERROR(VLOOKUP(DatosLimpios[[#This Row],[Paises]], TablaRegiones[],2,FALSE), "Otra")</f>
        <v>Europa</v>
      </c>
      <c r="E2796" s="2">
        <v>2015</v>
      </c>
      <c r="F2796" s="3" t="s">
        <v>42</v>
      </c>
      <c r="G2796" s="2">
        <f xml:space="preserve"> 2025 -DatosLimpios[[#This Row],[Year]]</f>
        <v>10</v>
      </c>
      <c r="H2796" s="1" t="str">
        <f>IF(TRIM(DatosLimpios[[#This Row],[Attack Type]])="","Unknown",PROPER(TRIM(LOWER(DatosLimpios[[#This Row],[Attack Type]]))))</f>
        <v>Sql Injection</v>
      </c>
      <c r="I2796" s="3" t="s">
        <v>23</v>
      </c>
      <c r="J279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96" s="11">
        <v>7018</v>
      </c>
      <c r="L2796" s="11">
        <f>IF(DatosLimpios[[#This Row],[Financial Loss (in Million $) ]]="",0,ABS(DatosLimpios[[#This Row],[Financial Loss (in Million $) ]]))*1000</f>
        <v>7018000</v>
      </c>
      <c r="M2796" s="11" t="str">
        <f>IF(DatosLimpios[[#This Row],[Perdida economica UNK]]&gt;4000000,"Alta", IF(DatosLimpios[[#This Row],[Perdida economica UNK]]&gt;100000,"Media", "Baja"))</f>
        <v>Alta</v>
      </c>
      <c r="N2796" s="18" t="s">
        <v>2843</v>
      </c>
      <c r="O2796" s="3" t="s">
        <v>29</v>
      </c>
      <c r="P2796" s="2">
        <f>IF(DatosLimpios[[#This Row],[Number of Affected Users]]="six hundred",600,VALUE(DatosLimpios[[#This Row],[Number of Affected Users]]))</f>
        <v>596168</v>
      </c>
      <c r="Q2796" s="2">
        <f>IF(DatosLimpios[[#This Row],[Number of Affected Users]]="six hundred",600,VALUE(DatosLimpios[[#This Row],[Number of Affected Users]]))</f>
        <v>596168</v>
      </c>
      <c r="R2796" s="11">
        <f>DatosLimpios[[#This Row],[Perdida economica UNK]] /DatosLimpios[[#This Row],[Nº de Usuarios Afectados]]</f>
        <v>11.771849545765622</v>
      </c>
      <c r="S2796" s="11" t="str">
        <f>IF(DatosLimpios[[#This Row],[Perdida $ por Usuario]]&gt;100, "Grave",IF(DatosLimpios[[#This Row],[Perdida $ por Usuario]]&gt;40, "Moderada","Leve"))</f>
        <v>Leve</v>
      </c>
      <c r="T2796" s="1" t="str">
        <f t="shared" si="43"/>
        <v>Nation-state</v>
      </c>
      <c r="U2796" s="3" t="s">
        <v>52</v>
      </c>
      <c r="V2796" s="3" t="s">
        <v>57</v>
      </c>
      <c r="W2796" s="2">
        <v>15</v>
      </c>
      <c r="X2796" s="2" t="str">
        <f>IF(DatosLimpios[[#This Row],[Incident Resolution Time (in Hours)]]&gt;50,"Tardia",IF(DatosLimpios[[#This Row],[Incident Resolution Time (in Hours)]]&gt;20,"Media","Rapida" ))</f>
        <v>Rapida</v>
      </c>
    </row>
    <row r="2797" spans="1:24" x14ac:dyDescent="0.25">
      <c r="A2797" s="2">
        <v>2813</v>
      </c>
      <c r="B2797" s="3" t="s">
        <v>71</v>
      </c>
      <c r="C27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797" s="1" t="str">
        <f>IFERROR(VLOOKUP(DatosLimpios[[#This Row],[Paises]], TablaRegiones[],2,FALSE), "Otra")</f>
        <v>Asia</v>
      </c>
      <c r="E2797" s="2">
        <v>2024</v>
      </c>
      <c r="F2797" s="3" t="s">
        <v>63</v>
      </c>
      <c r="G2797" s="2">
        <f xml:space="preserve"> 2025 -DatosLimpios[[#This Row],[Year]]</f>
        <v>1</v>
      </c>
      <c r="H2797" s="1" t="str">
        <f>IF(TRIM(DatosLimpios[[#This Row],[Attack Type]])="","Unknown",PROPER(TRIM(LOWER(DatosLimpios[[#This Row],[Attack Type]]))))</f>
        <v>Malware</v>
      </c>
      <c r="I2797" s="3" t="s">
        <v>27</v>
      </c>
      <c r="J279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797" s="11">
        <v>4988</v>
      </c>
      <c r="L2797" s="11">
        <f>IF(DatosLimpios[[#This Row],[Financial Loss (in Million $) ]]="",0,ABS(DatosLimpios[[#This Row],[Financial Loss (in Million $) ]]))*1000</f>
        <v>4988000</v>
      </c>
      <c r="M2797" s="11" t="str">
        <f>IF(DatosLimpios[[#This Row],[Perdida economica UNK]]&gt;4000000,"Alta", IF(DatosLimpios[[#This Row],[Perdida economica UNK]]&gt;100000,"Media", "Baja"))</f>
        <v>Alta</v>
      </c>
      <c r="N2797" s="18" t="s">
        <v>2844</v>
      </c>
      <c r="O2797" s="3" t="s">
        <v>36</v>
      </c>
      <c r="P2797" s="2">
        <f>IF(DatosLimpios[[#This Row],[Number of Affected Users]]="six hundred",600,VALUE(DatosLimpios[[#This Row],[Number of Affected Users]]))</f>
        <v>437357</v>
      </c>
      <c r="Q2797" s="2">
        <f>IF(DatosLimpios[[#This Row],[Number of Affected Users]]="six hundred",600,VALUE(DatosLimpios[[#This Row],[Number of Affected Users]]))</f>
        <v>437357</v>
      </c>
      <c r="R2797" s="11">
        <f>DatosLimpios[[#This Row],[Perdida economica UNK]] /DatosLimpios[[#This Row],[Nº de Usuarios Afectados]]</f>
        <v>11.404870620568552</v>
      </c>
      <c r="S2797" s="11" t="str">
        <f>IF(DatosLimpios[[#This Row],[Perdida $ por Usuario]]&gt;100, "Grave",IF(DatosLimpios[[#This Row],[Perdida $ por Usuario]]&gt;40, "Moderada","Leve"))</f>
        <v>Leve</v>
      </c>
      <c r="T2797" s="1" t="str">
        <f t="shared" si="43"/>
        <v>Unknown</v>
      </c>
      <c r="U2797" s="3" t="s">
        <v>25</v>
      </c>
      <c r="V2797" s="3" t="s">
        <v>31</v>
      </c>
      <c r="W2797" s="2">
        <v>56</v>
      </c>
      <c r="X2797" s="2" t="str">
        <f>IF(DatosLimpios[[#This Row],[Incident Resolution Time (in Hours)]]&gt;50,"Tardia",IF(DatosLimpios[[#This Row],[Incident Resolution Time (in Hours)]]&gt;20,"Media","Rapida" ))</f>
        <v>Tardia</v>
      </c>
    </row>
    <row r="2798" spans="1:24" x14ac:dyDescent="0.25">
      <c r="A2798" s="2">
        <v>2814</v>
      </c>
      <c r="B2798" s="3" t="s">
        <v>58</v>
      </c>
      <c r="C27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798" s="1" t="str">
        <f>IFERROR(VLOOKUP(DatosLimpios[[#This Row],[Paises]], TablaRegiones[],2,FALSE), "Otra")</f>
        <v>Oceanía</v>
      </c>
      <c r="E2798" s="2">
        <v>2016</v>
      </c>
      <c r="F2798" s="3" t="s">
        <v>17</v>
      </c>
      <c r="G2798" s="2">
        <f xml:space="preserve"> 2025 -DatosLimpios[[#This Row],[Year]]</f>
        <v>9</v>
      </c>
      <c r="H2798" s="1" t="str">
        <f>IF(TRIM(DatosLimpios[[#This Row],[Attack Type]])="","Unknown",PROPER(TRIM(LOWER(DatosLimpios[[#This Row],[Attack Type]]))))</f>
        <v>Ransomware</v>
      </c>
      <c r="I2798" s="3" t="s">
        <v>23</v>
      </c>
      <c r="J279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98" s="11">
        <v>4388</v>
      </c>
      <c r="L2798" s="11">
        <f>IF(DatosLimpios[[#This Row],[Financial Loss (in Million $) ]]="",0,ABS(DatosLimpios[[#This Row],[Financial Loss (in Million $) ]]))*1000</f>
        <v>4388000</v>
      </c>
      <c r="M2798" s="11" t="str">
        <f>IF(DatosLimpios[[#This Row],[Perdida economica UNK]]&gt;4000000,"Alta", IF(DatosLimpios[[#This Row],[Perdida economica UNK]]&gt;100000,"Media", "Baja"))</f>
        <v>Alta</v>
      </c>
      <c r="N2798" s="18" t="s">
        <v>2845</v>
      </c>
      <c r="O2798" s="3" t="s">
        <v>29</v>
      </c>
      <c r="P2798" s="2">
        <f>IF(DatosLimpios[[#This Row],[Number of Affected Users]]="six hundred",600,VALUE(DatosLimpios[[#This Row],[Number of Affected Users]]))</f>
        <v>588421</v>
      </c>
      <c r="Q2798" s="2">
        <f>IF(DatosLimpios[[#This Row],[Number of Affected Users]]="six hundred",600,VALUE(DatosLimpios[[#This Row],[Number of Affected Users]]))</f>
        <v>588421</v>
      </c>
      <c r="R2798" s="11">
        <f>DatosLimpios[[#This Row],[Perdida economica UNK]] /DatosLimpios[[#This Row],[Nº de Usuarios Afectados]]</f>
        <v>7.4572457475175087</v>
      </c>
      <c r="S2798" s="11" t="str">
        <f>IF(DatosLimpios[[#This Row],[Perdida $ por Usuario]]&gt;100, "Grave",IF(DatosLimpios[[#This Row],[Perdida $ por Usuario]]&gt;40, "Moderada","Leve"))</f>
        <v>Leve</v>
      </c>
      <c r="T2798" s="1" t="str">
        <f t="shared" si="43"/>
        <v>Nation-state</v>
      </c>
      <c r="U2798" s="3" t="s">
        <v>15</v>
      </c>
      <c r="V2798" s="3" t="s">
        <v>57</v>
      </c>
      <c r="W2798" s="2">
        <v>72</v>
      </c>
      <c r="X2798" s="2" t="str">
        <f>IF(DatosLimpios[[#This Row],[Incident Resolution Time (in Hours)]]&gt;50,"Tardia",IF(DatosLimpios[[#This Row],[Incident Resolution Time (in Hours)]]&gt;20,"Media","Rapida" ))</f>
        <v>Tardia</v>
      </c>
    </row>
    <row r="2799" spans="1:24" x14ac:dyDescent="0.25">
      <c r="A2799" s="2">
        <v>2815</v>
      </c>
      <c r="B2799" s="3" t="s">
        <v>26</v>
      </c>
      <c r="C27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799" s="1" t="str">
        <f>IFERROR(VLOOKUP(DatosLimpios[[#This Row],[Paises]], TablaRegiones[],2,FALSE), "Otra")</f>
        <v>Europa</v>
      </c>
      <c r="E2799" s="2">
        <v>2017</v>
      </c>
      <c r="F2799" s="3" t="s">
        <v>50</v>
      </c>
      <c r="G2799" s="2">
        <f xml:space="preserve"> 2025 -DatosLimpios[[#This Row],[Year]]</f>
        <v>8</v>
      </c>
      <c r="H2799" s="1" t="str">
        <f>IF(TRIM(DatosLimpios[[#This Row],[Attack Type]])="","Unknown",PROPER(TRIM(LOWER(DatosLimpios[[#This Row],[Attack Type]]))))</f>
        <v>Phishing</v>
      </c>
      <c r="I2799" s="3" t="s">
        <v>23</v>
      </c>
      <c r="J279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799" s="11">
        <v>5717</v>
      </c>
      <c r="L2799" s="11">
        <f>IF(DatosLimpios[[#This Row],[Financial Loss (in Million $) ]]="",0,ABS(DatosLimpios[[#This Row],[Financial Loss (in Million $) ]]))*1000</f>
        <v>5717000</v>
      </c>
      <c r="M2799" s="11" t="str">
        <f>IF(DatosLimpios[[#This Row],[Perdida economica UNK]]&gt;4000000,"Alta", IF(DatosLimpios[[#This Row],[Perdida economica UNK]]&gt;100000,"Media", "Baja"))</f>
        <v>Alta</v>
      </c>
      <c r="N2799" s="18" t="s">
        <v>2846</v>
      </c>
      <c r="O2799" s="3" t="s">
        <v>29</v>
      </c>
      <c r="P2799" s="2">
        <f>IF(DatosLimpios[[#This Row],[Number of Affected Users]]="six hundred",600,VALUE(DatosLimpios[[#This Row],[Number of Affected Users]]))</f>
        <v>477292</v>
      </c>
      <c r="Q2799" s="2">
        <f>IF(DatosLimpios[[#This Row],[Number of Affected Users]]="six hundred",600,VALUE(DatosLimpios[[#This Row],[Number of Affected Users]]))</f>
        <v>477292</v>
      </c>
      <c r="R2799" s="11">
        <f>DatosLimpios[[#This Row],[Perdida economica UNK]] /DatosLimpios[[#This Row],[Nº de Usuarios Afectados]]</f>
        <v>11.977992507731116</v>
      </c>
      <c r="S2799" s="11" t="str">
        <f>IF(DatosLimpios[[#This Row],[Perdida $ por Usuario]]&gt;100, "Grave",IF(DatosLimpios[[#This Row],[Perdida $ por Usuario]]&gt;40, "Moderada","Leve"))</f>
        <v>Leve</v>
      </c>
      <c r="T2799" s="1" t="str">
        <f t="shared" si="43"/>
        <v>Nation-state</v>
      </c>
      <c r="U2799" s="3" t="s">
        <v>34</v>
      </c>
      <c r="V2799" s="3" t="s">
        <v>31</v>
      </c>
      <c r="W2799" s="2">
        <v>18</v>
      </c>
      <c r="X2799" s="2" t="str">
        <f>IF(DatosLimpios[[#This Row],[Incident Resolution Time (in Hours)]]&gt;50,"Tardia",IF(DatosLimpios[[#This Row],[Incident Resolution Time (in Hours)]]&gt;20,"Media","Rapida" ))</f>
        <v>Rapida</v>
      </c>
    </row>
    <row r="2800" spans="1:24" x14ac:dyDescent="0.25">
      <c r="A2800" s="2">
        <v>2816</v>
      </c>
      <c r="B2800" s="3" t="s">
        <v>32</v>
      </c>
      <c r="C28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00" s="1" t="str">
        <f>IFERROR(VLOOKUP(DatosLimpios[[#This Row],[Paises]], TablaRegiones[],2,FALSE), "Otra")</f>
        <v>Europa</v>
      </c>
      <c r="E2800" s="2">
        <v>2018</v>
      </c>
      <c r="F2800" s="3" t="s">
        <v>50</v>
      </c>
      <c r="G2800" s="2">
        <f xml:space="preserve"> 2025 -DatosLimpios[[#This Row],[Year]]</f>
        <v>7</v>
      </c>
      <c r="H2800" s="1" t="str">
        <f>IF(TRIM(DatosLimpios[[#This Row],[Attack Type]])="","Unknown",PROPER(TRIM(LOWER(DatosLimpios[[#This Row],[Attack Type]]))))</f>
        <v>Phishing</v>
      </c>
      <c r="I2800" s="3" t="s">
        <v>12</v>
      </c>
      <c r="J280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00" s="11">
        <v>1676</v>
      </c>
      <c r="L2800" s="11">
        <f>IF(DatosLimpios[[#This Row],[Financial Loss (in Million $) ]]="",0,ABS(DatosLimpios[[#This Row],[Financial Loss (in Million $) ]]))*1000</f>
        <v>1676000</v>
      </c>
      <c r="M2800" s="11" t="str">
        <f>IF(DatosLimpios[[#This Row],[Perdida economica UNK]]&gt;4000000,"Alta", IF(DatosLimpios[[#This Row],[Perdida economica UNK]]&gt;100000,"Media", "Baja"))</f>
        <v>Media</v>
      </c>
      <c r="N2800" s="18" t="s">
        <v>2847</v>
      </c>
      <c r="O2800" s="3" t="s">
        <v>33</v>
      </c>
      <c r="P2800" s="2">
        <f>IF(DatosLimpios[[#This Row],[Number of Affected Users]]="six hundred",600,VALUE(DatosLimpios[[#This Row],[Number of Affected Users]]))</f>
        <v>163839</v>
      </c>
      <c r="Q2800" s="2">
        <f>IF(DatosLimpios[[#This Row],[Number of Affected Users]]="six hundred",600,VALUE(DatosLimpios[[#This Row],[Number of Affected Users]]))</f>
        <v>163839</v>
      </c>
      <c r="R2800" s="11">
        <f>DatosLimpios[[#This Row],[Perdida economica UNK]] /DatosLimpios[[#This Row],[Nº de Usuarios Afectados]]</f>
        <v>10.229554623746482</v>
      </c>
      <c r="S2800" s="11" t="str">
        <f>IF(DatosLimpios[[#This Row],[Perdida $ por Usuario]]&gt;100, "Grave",IF(DatosLimpios[[#This Row],[Perdida $ por Usuario]]&gt;40, "Moderada","Leve"))</f>
        <v>Leve</v>
      </c>
      <c r="T2800" s="1" t="str">
        <f t="shared" si="43"/>
        <v>Insider</v>
      </c>
      <c r="U2800" s="3" t="s">
        <v>34</v>
      </c>
      <c r="V2800" s="3" t="s">
        <v>57</v>
      </c>
      <c r="W2800" s="2">
        <v>19</v>
      </c>
      <c r="X2800" s="2" t="str">
        <f>IF(DatosLimpios[[#This Row],[Incident Resolution Time (in Hours)]]&gt;50,"Tardia",IF(DatosLimpios[[#This Row],[Incident Resolution Time (in Hours)]]&gt;20,"Media","Rapida" ))</f>
        <v>Rapida</v>
      </c>
    </row>
    <row r="2801" spans="1:24" x14ac:dyDescent="0.25">
      <c r="A2801" s="2">
        <v>2817</v>
      </c>
      <c r="B2801" s="3" t="s">
        <v>26</v>
      </c>
      <c r="C28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01" s="1" t="str">
        <f>IFERROR(VLOOKUP(DatosLimpios[[#This Row],[Paises]], TablaRegiones[],2,FALSE), "Otra")</f>
        <v>Europa</v>
      </c>
      <c r="E2801" s="2">
        <v>2024</v>
      </c>
      <c r="F2801" s="3" t="s">
        <v>42</v>
      </c>
      <c r="G2801" s="2">
        <f xml:space="preserve"> 2025 -DatosLimpios[[#This Row],[Year]]</f>
        <v>1</v>
      </c>
      <c r="H2801" s="1" t="str">
        <f>IF(TRIM(DatosLimpios[[#This Row],[Attack Type]])="","Unknown",PROPER(TRIM(LOWER(DatosLimpios[[#This Row],[Attack Type]]))))</f>
        <v>Sql Injection</v>
      </c>
      <c r="I2801" s="3" t="s">
        <v>23</v>
      </c>
      <c r="J280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01" s="11">
        <v>6506</v>
      </c>
      <c r="L2801" s="11">
        <f>IF(DatosLimpios[[#This Row],[Financial Loss (in Million $) ]]="",0,ABS(DatosLimpios[[#This Row],[Financial Loss (in Million $) ]]))*1000</f>
        <v>6506000</v>
      </c>
      <c r="M2801" s="11" t="str">
        <f>IF(DatosLimpios[[#This Row],[Perdida economica UNK]]&gt;4000000,"Alta", IF(DatosLimpios[[#This Row],[Perdida economica UNK]]&gt;100000,"Media", "Baja"))</f>
        <v>Alta</v>
      </c>
      <c r="N2801" s="18" t="s">
        <v>2848</v>
      </c>
      <c r="O2801" s="3" t="s">
        <v>36</v>
      </c>
      <c r="P2801" s="2">
        <f>IF(DatosLimpios[[#This Row],[Number of Affected Users]]="six hundred",600,VALUE(DatosLimpios[[#This Row],[Number of Affected Users]]))</f>
        <v>922676</v>
      </c>
      <c r="Q2801" s="2">
        <f>IF(DatosLimpios[[#This Row],[Number of Affected Users]]="six hundred",600,VALUE(DatosLimpios[[#This Row],[Number of Affected Users]]))</f>
        <v>922676</v>
      </c>
      <c r="R2801" s="11">
        <f>DatosLimpios[[#This Row],[Perdida economica UNK]] /DatosLimpios[[#This Row],[Nº de Usuarios Afectados]]</f>
        <v>7.0512292505711649</v>
      </c>
      <c r="S2801" s="11" t="str">
        <f>IF(DatosLimpios[[#This Row],[Perdida $ por Usuario]]&gt;100, "Grave",IF(DatosLimpios[[#This Row],[Perdida $ por Usuario]]&gt;40, "Moderada","Leve"))</f>
        <v>Leve</v>
      </c>
      <c r="T2801" s="1" t="str">
        <f t="shared" si="43"/>
        <v>Unknown</v>
      </c>
      <c r="U2801" s="3" t="s">
        <v>52</v>
      </c>
      <c r="V2801" s="3" t="s">
        <v>16</v>
      </c>
      <c r="W2801" s="2">
        <v>6</v>
      </c>
      <c r="X2801" s="2" t="str">
        <f>IF(DatosLimpios[[#This Row],[Incident Resolution Time (in Hours)]]&gt;50,"Tardia",IF(DatosLimpios[[#This Row],[Incident Resolution Time (in Hours)]]&gt;20,"Media","Rapida" ))</f>
        <v>Rapida</v>
      </c>
    </row>
    <row r="2802" spans="1:24" x14ac:dyDescent="0.25">
      <c r="A2802" s="2">
        <v>2818</v>
      </c>
      <c r="B2802" s="3" t="s">
        <v>26</v>
      </c>
      <c r="C28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02" s="1" t="str">
        <f>IFERROR(VLOOKUP(DatosLimpios[[#This Row],[Paises]], TablaRegiones[],2,FALSE), "Otra")</f>
        <v>Europa</v>
      </c>
      <c r="E2802" s="2">
        <v>2023</v>
      </c>
      <c r="F2802" s="3" t="s">
        <v>63</v>
      </c>
      <c r="G2802" s="2">
        <f xml:space="preserve"> 2025 -DatosLimpios[[#This Row],[Year]]</f>
        <v>2</v>
      </c>
      <c r="H2802" s="1" t="str">
        <f>IF(TRIM(DatosLimpios[[#This Row],[Attack Type]])="","Unknown",PROPER(TRIM(LOWER(DatosLimpios[[#This Row],[Attack Type]]))))</f>
        <v>Malware</v>
      </c>
      <c r="I2802" s="3" t="s">
        <v>12</v>
      </c>
      <c r="J280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02" s="11">
        <v>3466</v>
      </c>
      <c r="L2802" s="11">
        <f>IF(DatosLimpios[[#This Row],[Financial Loss (in Million $) ]]="",0,ABS(DatosLimpios[[#This Row],[Financial Loss (in Million $) ]]))*1000</f>
        <v>3466000</v>
      </c>
      <c r="M2802" s="11" t="str">
        <f>IF(DatosLimpios[[#This Row],[Perdida economica UNK]]&gt;4000000,"Alta", IF(DatosLimpios[[#This Row],[Perdida economica UNK]]&gt;100000,"Media", "Baja"))</f>
        <v>Media</v>
      </c>
      <c r="N2802" s="18" t="s">
        <v>2849</v>
      </c>
      <c r="O2802" s="3" t="s">
        <v>29</v>
      </c>
      <c r="P2802" s="2">
        <f>IF(DatosLimpios[[#This Row],[Number of Affected Users]]="six hundred",600,VALUE(DatosLimpios[[#This Row],[Number of Affected Users]]))</f>
        <v>941720</v>
      </c>
      <c r="Q2802" s="2">
        <f>IF(DatosLimpios[[#This Row],[Number of Affected Users]]="six hundred",600,VALUE(DatosLimpios[[#This Row],[Number of Affected Users]]))</f>
        <v>941720</v>
      </c>
      <c r="R2802" s="11">
        <f>DatosLimpios[[#This Row],[Perdida economica UNK]] /DatosLimpios[[#This Row],[Nº de Usuarios Afectados]]</f>
        <v>3.6804995115320902</v>
      </c>
      <c r="S2802" s="11" t="str">
        <f>IF(DatosLimpios[[#This Row],[Perdida $ por Usuario]]&gt;100, "Grave",IF(DatosLimpios[[#This Row],[Perdida $ por Usuario]]&gt;40, "Moderada","Leve"))</f>
        <v>Leve</v>
      </c>
      <c r="T2802" s="1" t="str">
        <f t="shared" si="43"/>
        <v>Nation-state</v>
      </c>
      <c r="U2802" s="3" t="s">
        <v>52</v>
      </c>
      <c r="V2802" s="3" t="s">
        <v>37</v>
      </c>
      <c r="W2802" s="2">
        <v>71</v>
      </c>
      <c r="X2802" s="2" t="str">
        <f>IF(DatosLimpios[[#This Row],[Incident Resolution Time (in Hours)]]&gt;50,"Tardia",IF(DatosLimpios[[#This Row],[Incident Resolution Time (in Hours)]]&gt;20,"Media","Rapida" ))</f>
        <v>Tardia</v>
      </c>
    </row>
    <row r="2803" spans="1:24" x14ac:dyDescent="0.25">
      <c r="A2803" s="2">
        <v>2819</v>
      </c>
      <c r="B2803" s="3" t="s">
        <v>32</v>
      </c>
      <c r="C28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03" s="1" t="str">
        <f>IFERROR(VLOOKUP(DatosLimpios[[#This Row],[Paises]], TablaRegiones[],2,FALSE), "Otra")</f>
        <v>Europa</v>
      </c>
      <c r="E2803" s="2">
        <v>2019</v>
      </c>
      <c r="F2803" s="3" t="s">
        <v>50</v>
      </c>
      <c r="G2803" s="2">
        <f xml:space="preserve"> 2025 -DatosLimpios[[#This Row],[Year]]</f>
        <v>6</v>
      </c>
      <c r="H2803" s="1" t="str">
        <f>IF(TRIM(DatosLimpios[[#This Row],[Attack Type]])="","Unknown",PROPER(TRIM(LOWER(DatosLimpios[[#This Row],[Attack Type]]))))</f>
        <v>Phishing</v>
      </c>
      <c r="I2803" s="3" t="s">
        <v>69</v>
      </c>
      <c r="J280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03" s="11">
        <v>4971</v>
      </c>
      <c r="L2803" s="11">
        <f>IF(DatosLimpios[[#This Row],[Financial Loss (in Million $) ]]="",0,ABS(DatosLimpios[[#This Row],[Financial Loss (in Million $) ]]))*1000</f>
        <v>4971000</v>
      </c>
      <c r="M2803" s="11" t="str">
        <f>IF(DatosLimpios[[#This Row],[Perdida economica UNK]]&gt;4000000,"Alta", IF(DatosLimpios[[#This Row],[Perdida economica UNK]]&gt;100000,"Media", "Baja"))</f>
        <v>Alta</v>
      </c>
      <c r="N2803" s="18" t="s">
        <v>2850</v>
      </c>
      <c r="O2803" s="3" t="s">
        <v>36</v>
      </c>
      <c r="P2803" s="2">
        <f>IF(DatosLimpios[[#This Row],[Number of Affected Users]]="six hundred",600,VALUE(DatosLimpios[[#This Row],[Number of Affected Users]]))</f>
        <v>647613</v>
      </c>
      <c r="Q2803" s="2">
        <f>IF(DatosLimpios[[#This Row],[Number of Affected Users]]="six hundred",600,VALUE(DatosLimpios[[#This Row],[Number of Affected Users]]))</f>
        <v>647613</v>
      </c>
      <c r="R2803" s="11">
        <f>DatosLimpios[[#This Row],[Perdida economica UNK]] /DatosLimpios[[#This Row],[Nº de Usuarios Afectados]]</f>
        <v>7.6758805027076358</v>
      </c>
      <c r="S2803" s="11" t="str">
        <f>IF(DatosLimpios[[#This Row],[Perdida $ por Usuario]]&gt;100, "Grave",IF(DatosLimpios[[#This Row],[Perdida $ por Usuario]]&gt;40, "Moderada","Leve"))</f>
        <v>Leve</v>
      </c>
      <c r="T2803" s="1" t="str">
        <f t="shared" si="43"/>
        <v>Unknown</v>
      </c>
      <c r="U2803" s="3" t="s">
        <v>34</v>
      </c>
      <c r="V2803" s="3" t="s">
        <v>37</v>
      </c>
      <c r="W2803" s="2">
        <v>53</v>
      </c>
      <c r="X2803" s="2" t="str">
        <f>IF(DatosLimpios[[#This Row],[Incident Resolution Time (in Hours)]]&gt;50,"Tardia",IF(DatosLimpios[[#This Row],[Incident Resolution Time (in Hours)]]&gt;20,"Media","Rapida" ))</f>
        <v>Tardia</v>
      </c>
    </row>
    <row r="2804" spans="1:24" x14ac:dyDescent="0.25">
      <c r="A2804" s="2">
        <v>2820</v>
      </c>
      <c r="B2804" s="3" t="s">
        <v>58</v>
      </c>
      <c r="C28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04" s="1" t="str">
        <f>IFERROR(VLOOKUP(DatosLimpios[[#This Row],[Paises]], TablaRegiones[],2,FALSE), "Otra")</f>
        <v>Oceanía</v>
      </c>
      <c r="E2804" s="2">
        <v>2016</v>
      </c>
      <c r="F2804" s="3" t="s">
        <v>17</v>
      </c>
      <c r="G2804" s="2">
        <f xml:space="preserve"> 2025 -DatosLimpios[[#This Row],[Year]]</f>
        <v>9</v>
      </c>
      <c r="H2804" s="1" t="str">
        <f>IF(TRIM(DatosLimpios[[#This Row],[Attack Type]])="","Unknown",PROPER(TRIM(LOWER(DatosLimpios[[#This Row],[Attack Type]]))))</f>
        <v>Ransomware</v>
      </c>
      <c r="I2804" s="3" t="s">
        <v>27</v>
      </c>
      <c r="J280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804" s="11">
        <v>2717</v>
      </c>
      <c r="L2804" s="11">
        <f>IF(DatosLimpios[[#This Row],[Financial Loss (in Million $) ]]="",0,ABS(DatosLimpios[[#This Row],[Financial Loss (in Million $) ]]))*1000</f>
        <v>2717000</v>
      </c>
      <c r="M2804" s="11" t="str">
        <f>IF(DatosLimpios[[#This Row],[Perdida economica UNK]]&gt;4000000,"Alta", IF(DatosLimpios[[#This Row],[Perdida economica UNK]]&gt;100000,"Media", "Baja"))</f>
        <v>Media</v>
      </c>
      <c r="N2804" s="18" t="s">
        <v>2851</v>
      </c>
      <c r="O2804" s="3" t="s">
        <v>14</v>
      </c>
      <c r="P2804" s="2">
        <f>IF(DatosLimpios[[#This Row],[Number of Affected Users]]="six hundred",600,VALUE(DatosLimpios[[#This Row],[Number of Affected Users]]))</f>
        <v>429456</v>
      </c>
      <c r="Q2804" s="2">
        <f>IF(DatosLimpios[[#This Row],[Number of Affected Users]]="six hundred",600,VALUE(DatosLimpios[[#This Row],[Number of Affected Users]]))</f>
        <v>429456</v>
      </c>
      <c r="R2804" s="11">
        <f>DatosLimpios[[#This Row],[Perdida economica UNK]] /DatosLimpios[[#This Row],[Nº de Usuarios Afectados]]</f>
        <v>6.3266085466264297</v>
      </c>
      <c r="S2804" s="11" t="str">
        <f>IF(DatosLimpios[[#This Row],[Perdida $ por Usuario]]&gt;100, "Grave",IF(DatosLimpios[[#This Row],[Perdida $ por Usuario]]&gt;40, "Moderada","Leve"))</f>
        <v>Leve</v>
      </c>
      <c r="T2804" s="1" t="str">
        <f t="shared" si="43"/>
        <v>Hacker Group</v>
      </c>
      <c r="U2804" s="3" t="s">
        <v>34</v>
      </c>
      <c r="V2804" s="3" t="s">
        <v>16</v>
      </c>
      <c r="W2804" s="2">
        <v>28</v>
      </c>
      <c r="X2804" s="2" t="str">
        <f>IF(DatosLimpios[[#This Row],[Incident Resolution Time (in Hours)]]&gt;50,"Tardia",IF(DatosLimpios[[#This Row],[Incident Resolution Time (in Hours)]]&gt;20,"Media","Rapida" ))</f>
        <v>Media</v>
      </c>
    </row>
    <row r="2805" spans="1:24" x14ac:dyDescent="0.25">
      <c r="A2805" s="2">
        <v>2821</v>
      </c>
      <c r="B2805" s="3" t="s">
        <v>45</v>
      </c>
      <c r="C28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805" s="1" t="str">
        <f>IFERROR(VLOOKUP(DatosLimpios[[#This Row],[Paises]], TablaRegiones[],2,FALSE), "Otra")</f>
        <v>Asia</v>
      </c>
      <c r="E2805" s="2">
        <v>2020</v>
      </c>
      <c r="F2805" s="3" t="s">
        <v>50</v>
      </c>
      <c r="G2805" s="2">
        <f xml:space="preserve"> 2025 -DatosLimpios[[#This Row],[Year]]</f>
        <v>5</v>
      </c>
      <c r="H2805" s="1" t="str">
        <f>IF(TRIM(DatosLimpios[[#This Row],[Attack Type]])="","Unknown",PROPER(TRIM(LOWER(DatosLimpios[[#This Row],[Attack Type]]))))</f>
        <v>Phishing</v>
      </c>
      <c r="I2805" s="3" t="s">
        <v>69</v>
      </c>
      <c r="J280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05" s="11">
        <v>8573</v>
      </c>
      <c r="L2805" s="11">
        <f>IF(DatosLimpios[[#This Row],[Financial Loss (in Million $) ]]="",0,ABS(DatosLimpios[[#This Row],[Financial Loss (in Million $) ]]))*1000</f>
        <v>8573000</v>
      </c>
      <c r="M2805" s="11" t="str">
        <f>IF(DatosLimpios[[#This Row],[Perdida economica UNK]]&gt;4000000,"Alta", IF(DatosLimpios[[#This Row],[Perdida economica UNK]]&gt;100000,"Media", "Baja"))</f>
        <v>Alta</v>
      </c>
      <c r="N2805" s="18" t="s">
        <v>2852</v>
      </c>
      <c r="O2805" s="3" t="s">
        <v>36</v>
      </c>
      <c r="P2805" s="2">
        <f>IF(DatosLimpios[[#This Row],[Number of Affected Users]]="six hundred",600,VALUE(DatosLimpios[[#This Row],[Number of Affected Users]]))</f>
        <v>340643</v>
      </c>
      <c r="Q2805" s="2">
        <f>IF(DatosLimpios[[#This Row],[Number of Affected Users]]="six hundred",600,VALUE(DatosLimpios[[#This Row],[Number of Affected Users]]))</f>
        <v>340643</v>
      </c>
      <c r="R2805" s="11">
        <f>DatosLimpios[[#This Row],[Perdida economica UNK]] /DatosLimpios[[#This Row],[Nº de Usuarios Afectados]]</f>
        <v>25.167110435265073</v>
      </c>
      <c r="S2805" s="11" t="str">
        <f>IF(DatosLimpios[[#This Row],[Perdida $ por Usuario]]&gt;100, "Grave",IF(DatosLimpios[[#This Row],[Perdida $ por Usuario]]&gt;40, "Moderada","Leve"))</f>
        <v>Leve</v>
      </c>
      <c r="T2805" s="1" t="str">
        <f t="shared" si="43"/>
        <v>Unknown</v>
      </c>
      <c r="U2805" s="3" t="s">
        <v>52</v>
      </c>
      <c r="V2805" s="3" t="s">
        <v>49</v>
      </c>
      <c r="W2805" s="2">
        <v>72</v>
      </c>
      <c r="X2805" s="2" t="str">
        <f>IF(DatosLimpios[[#This Row],[Incident Resolution Time (in Hours)]]&gt;50,"Tardia",IF(DatosLimpios[[#This Row],[Incident Resolution Time (in Hours)]]&gt;20,"Media","Rapida" ))</f>
        <v>Tardia</v>
      </c>
    </row>
    <row r="2806" spans="1:24" x14ac:dyDescent="0.25">
      <c r="A2806" s="2">
        <v>2822</v>
      </c>
      <c r="B2806" s="3" t="s">
        <v>41</v>
      </c>
      <c r="C28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06" s="1" t="str">
        <f>IFERROR(VLOOKUP(DatosLimpios[[#This Row],[Paises]], TablaRegiones[],2,FALSE), "Otra")</f>
        <v>Europa</v>
      </c>
      <c r="E2806" s="2">
        <v>2021</v>
      </c>
      <c r="F2806" s="3" t="s">
        <v>63</v>
      </c>
      <c r="G2806" s="2">
        <f xml:space="preserve"> 2025 -DatosLimpios[[#This Row],[Year]]</f>
        <v>4</v>
      </c>
      <c r="H2806" s="1" t="str">
        <f>IF(TRIM(DatosLimpios[[#This Row],[Attack Type]])="","Unknown",PROPER(TRIM(LOWER(DatosLimpios[[#This Row],[Attack Type]]))))</f>
        <v>Malware</v>
      </c>
      <c r="I2806" s="3" t="s">
        <v>12</v>
      </c>
      <c r="J280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06" s="11">
        <v>5566</v>
      </c>
      <c r="L2806" s="11">
        <f>IF(DatosLimpios[[#This Row],[Financial Loss (in Million $) ]]="",0,ABS(DatosLimpios[[#This Row],[Financial Loss (in Million $) ]]))*1000</f>
        <v>5566000</v>
      </c>
      <c r="M2806" s="11" t="str">
        <f>IF(DatosLimpios[[#This Row],[Perdida economica UNK]]&gt;4000000,"Alta", IF(DatosLimpios[[#This Row],[Perdida economica UNK]]&gt;100000,"Media", "Baja"))</f>
        <v>Alta</v>
      </c>
      <c r="N2806" s="18" t="s">
        <v>2853</v>
      </c>
      <c r="O2806" s="3" t="s">
        <v>14</v>
      </c>
      <c r="P2806" s="2">
        <f>IF(DatosLimpios[[#This Row],[Number of Affected Users]]="six hundred",600,VALUE(DatosLimpios[[#This Row],[Number of Affected Users]]))</f>
        <v>21833</v>
      </c>
      <c r="Q2806" s="2">
        <f>IF(DatosLimpios[[#This Row],[Number of Affected Users]]="six hundred",600,VALUE(DatosLimpios[[#This Row],[Number of Affected Users]]))</f>
        <v>21833</v>
      </c>
      <c r="R2806" s="11">
        <f>DatosLimpios[[#This Row],[Perdida economica UNK]] /DatosLimpios[[#This Row],[Nº de Usuarios Afectados]]</f>
        <v>254.93518985022672</v>
      </c>
      <c r="S2806" s="11" t="str">
        <f>IF(DatosLimpios[[#This Row],[Perdida $ por Usuario]]&gt;100, "Grave",IF(DatosLimpios[[#This Row],[Perdida $ por Usuario]]&gt;40, "Moderada","Leve"))</f>
        <v>Grave</v>
      </c>
      <c r="T2806" s="1" t="str">
        <f t="shared" si="43"/>
        <v>Hacker Group</v>
      </c>
      <c r="U2806" s="3" t="s">
        <v>52</v>
      </c>
      <c r="V2806" s="3" t="s">
        <v>57</v>
      </c>
      <c r="W2806" s="2">
        <v>2</v>
      </c>
      <c r="X2806" s="2" t="str">
        <f>IF(DatosLimpios[[#This Row],[Incident Resolution Time (in Hours)]]&gt;50,"Tardia",IF(DatosLimpios[[#This Row],[Incident Resolution Time (in Hours)]]&gt;20,"Media","Rapida" ))</f>
        <v>Rapida</v>
      </c>
    </row>
    <row r="2807" spans="1:24" x14ac:dyDescent="0.25">
      <c r="A2807" s="2">
        <v>2823</v>
      </c>
      <c r="B2807" s="3" t="s">
        <v>71</v>
      </c>
      <c r="C28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07" s="1" t="str">
        <f>IFERROR(VLOOKUP(DatosLimpios[[#This Row],[Paises]], TablaRegiones[],2,FALSE), "Otra")</f>
        <v>Asia</v>
      </c>
      <c r="E2807" s="2">
        <v>2018</v>
      </c>
      <c r="F2807" s="3" t="s">
        <v>50</v>
      </c>
      <c r="G2807" s="2">
        <f xml:space="preserve"> 2025 -DatosLimpios[[#This Row],[Year]]</f>
        <v>7</v>
      </c>
      <c r="H2807" s="1" t="str">
        <f>IF(TRIM(DatosLimpios[[#This Row],[Attack Type]])="","Unknown",PROPER(TRIM(LOWER(DatosLimpios[[#This Row],[Attack Type]]))))</f>
        <v>Phishing</v>
      </c>
      <c r="I2807" s="3" t="s">
        <v>12</v>
      </c>
      <c r="J280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07" s="11">
        <v>36</v>
      </c>
      <c r="L2807" s="11">
        <f>IF(DatosLimpios[[#This Row],[Financial Loss (in Million $) ]]="",0,ABS(DatosLimpios[[#This Row],[Financial Loss (in Million $) ]]))*1000</f>
        <v>36000</v>
      </c>
      <c r="M2807" s="11" t="str">
        <f>IF(DatosLimpios[[#This Row],[Perdida economica UNK]]&gt;4000000,"Alta", IF(DatosLimpios[[#This Row],[Perdida economica UNK]]&gt;100000,"Media", "Baja"))</f>
        <v>Baja</v>
      </c>
      <c r="N2807" s="18" t="s">
        <v>2854</v>
      </c>
      <c r="O2807" s="3" t="s">
        <v>33</v>
      </c>
      <c r="P2807" s="2">
        <f>IF(DatosLimpios[[#This Row],[Number of Affected Users]]="six hundred",600,VALUE(DatosLimpios[[#This Row],[Number of Affected Users]]))</f>
        <v>598297</v>
      </c>
      <c r="Q2807" s="2">
        <f>IF(DatosLimpios[[#This Row],[Number of Affected Users]]="six hundred",600,VALUE(DatosLimpios[[#This Row],[Number of Affected Users]]))</f>
        <v>598297</v>
      </c>
      <c r="R2807" s="11">
        <f>DatosLimpios[[#This Row],[Perdida economica UNK]] /DatosLimpios[[#This Row],[Nº de Usuarios Afectados]]</f>
        <v>6.0170784744031813E-2</v>
      </c>
      <c r="S2807" s="11" t="str">
        <f>IF(DatosLimpios[[#This Row],[Perdida $ por Usuario]]&gt;100, "Grave",IF(DatosLimpios[[#This Row],[Perdida $ por Usuario]]&gt;40, "Moderada","Leve"))</f>
        <v>Leve</v>
      </c>
      <c r="T2807" s="1" t="str">
        <f t="shared" ref="T2807:T2870" si="44">IF(O2807="","Unknown",O2807)</f>
        <v>Insider</v>
      </c>
      <c r="U2807" s="3" t="s">
        <v>34</v>
      </c>
      <c r="V2807" s="3" t="s">
        <v>16</v>
      </c>
      <c r="W2807" s="2">
        <v>49</v>
      </c>
      <c r="X2807" s="2" t="str">
        <f>IF(DatosLimpios[[#This Row],[Incident Resolution Time (in Hours)]]&gt;50,"Tardia",IF(DatosLimpios[[#This Row],[Incident Resolution Time (in Hours)]]&gt;20,"Media","Rapida" ))</f>
        <v>Media</v>
      </c>
    </row>
    <row r="2808" spans="1:24" x14ac:dyDescent="0.25">
      <c r="A2808" s="2">
        <v>2824</v>
      </c>
      <c r="B2808" s="3" t="s">
        <v>58</v>
      </c>
      <c r="C28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08" s="1" t="str">
        <f>IFERROR(VLOOKUP(DatosLimpios[[#This Row],[Paises]], TablaRegiones[],2,FALSE), "Otra")</f>
        <v>Oceanía</v>
      </c>
      <c r="E2808" s="2">
        <v>2023</v>
      </c>
      <c r="F2808" s="3" t="s">
        <v>50</v>
      </c>
      <c r="G2808" s="2">
        <f xml:space="preserve"> 2025 -DatosLimpios[[#This Row],[Year]]</f>
        <v>2</v>
      </c>
      <c r="H2808" s="1" t="str">
        <f>IF(TRIM(DatosLimpios[[#This Row],[Attack Type]])="","Unknown",PROPER(TRIM(LOWER(DatosLimpios[[#This Row],[Attack Type]]))))</f>
        <v>Phishing</v>
      </c>
      <c r="I2808" s="3" t="s">
        <v>18</v>
      </c>
      <c r="J280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08" s="11">
        <v>7828</v>
      </c>
      <c r="L2808" s="11">
        <f>IF(DatosLimpios[[#This Row],[Financial Loss (in Million $) ]]="",0,ABS(DatosLimpios[[#This Row],[Financial Loss (in Million $) ]]))*1000</f>
        <v>7828000</v>
      </c>
      <c r="M2808" s="11" t="str">
        <f>IF(DatosLimpios[[#This Row],[Perdida economica UNK]]&gt;4000000,"Alta", IF(DatosLimpios[[#This Row],[Perdida economica UNK]]&gt;100000,"Media", "Baja"))</f>
        <v>Alta</v>
      </c>
      <c r="N2808" s="18" t="s">
        <v>2855</v>
      </c>
      <c r="O2808" s="3" t="s">
        <v>33</v>
      </c>
      <c r="P2808" s="2">
        <f>IF(DatosLimpios[[#This Row],[Number of Affected Users]]="six hundred",600,VALUE(DatosLimpios[[#This Row],[Number of Affected Users]]))</f>
        <v>92925</v>
      </c>
      <c r="Q2808" s="2">
        <f>IF(DatosLimpios[[#This Row],[Number of Affected Users]]="six hundred",600,VALUE(DatosLimpios[[#This Row],[Number of Affected Users]]))</f>
        <v>92925</v>
      </c>
      <c r="R2808" s="11">
        <f>DatosLimpios[[#This Row],[Perdida economica UNK]] /DatosLimpios[[#This Row],[Nº de Usuarios Afectados]]</f>
        <v>84.239978477266618</v>
      </c>
      <c r="S2808" s="11" t="str">
        <f>IF(DatosLimpios[[#This Row],[Perdida $ por Usuario]]&gt;100, "Grave",IF(DatosLimpios[[#This Row],[Perdida $ por Usuario]]&gt;40, "Moderada","Leve"))</f>
        <v>Moderada</v>
      </c>
      <c r="T2808" s="1" t="str">
        <f t="shared" si="44"/>
        <v>Insider</v>
      </c>
      <c r="U2808" s="3" t="s">
        <v>52</v>
      </c>
      <c r="V2808" s="3" t="s">
        <v>16</v>
      </c>
      <c r="W2808" s="2">
        <v>53</v>
      </c>
      <c r="X2808" s="2" t="str">
        <f>IF(DatosLimpios[[#This Row],[Incident Resolution Time (in Hours)]]&gt;50,"Tardia",IF(DatosLimpios[[#This Row],[Incident Resolution Time (in Hours)]]&gt;20,"Media","Rapida" ))</f>
        <v>Tardia</v>
      </c>
    </row>
    <row r="2809" spans="1:24" x14ac:dyDescent="0.25">
      <c r="A2809" s="2">
        <v>2825</v>
      </c>
      <c r="B2809" s="3" t="s">
        <v>32</v>
      </c>
      <c r="C28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09" s="1" t="str">
        <f>IFERROR(VLOOKUP(DatosLimpios[[#This Row],[Paises]], TablaRegiones[],2,FALSE), "Otra")</f>
        <v>Europa</v>
      </c>
      <c r="E2809" s="2">
        <v>2020</v>
      </c>
      <c r="F2809" s="3" t="s">
        <v>42</v>
      </c>
      <c r="G2809" s="2">
        <f xml:space="preserve"> 2025 -DatosLimpios[[#This Row],[Year]]</f>
        <v>5</v>
      </c>
      <c r="H2809" s="1" t="str">
        <f>IF(TRIM(DatosLimpios[[#This Row],[Attack Type]])="","Unknown",PROPER(TRIM(LOWER(DatosLimpios[[#This Row],[Attack Type]]))))</f>
        <v>Sql Injection</v>
      </c>
      <c r="I2809" s="3" t="s">
        <v>18</v>
      </c>
      <c r="J280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09" s="11">
        <v>7009</v>
      </c>
      <c r="L2809" s="11">
        <f>IF(DatosLimpios[[#This Row],[Financial Loss (in Million $) ]]="",0,ABS(DatosLimpios[[#This Row],[Financial Loss (in Million $) ]]))*1000</f>
        <v>7009000</v>
      </c>
      <c r="M2809" s="11" t="str">
        <f>IF(DatosLimpios[[#This Row],[Perdida economica UNK]]&gt;4000000,"Alta", IF(DatosLimpios[[#This Row],[Perdida economica UNK]]&gt;100000,"Media", "Baja"))</f>
        <v>Alta</v>
      </c>
      <c r="N2809" s="18" t="s">
        <v>2856</v>
      </c>
      <c r="O2809" s="3" t="s">
        <v>14</v>
      </c>
      <c r="P2809" s="2">
        <f>IF(DatosLimpios[[#This Row],[Number of Affected Users]]="six hundred",600,VALUE(DatosLimpios[[#This Row],[Number of Affected Users]]))</f>
        <v>98500</v>
      </c>
      <c r="Q2809" s="2">
        <f>IF(DatosLimpios[[#This Row],[Number of Affected Users]]="six hundred",600,VALUE(DatosLimpios[[#This Row],[Number of Affected Users]]))</f>
        <v>98500</v>
      </c>
      <c r="R2809" s="11">
        <f>DatosLimpios[[#This Row],[Perdida economica UNK]] /DatosLimpios[[#This Row],[Nº de Usuarios Afectados]]</f>
        <v>71.157360406091371</v>
      </c>
      <c r="S2809" s="11" t="str">
        <f>IF(DatosLimpios[[#This Row],[Perdida $ por Usuario]]&gt;100, "Grave",IF(DatosLimpios[[#This Row],[Perdida $ por Usuario]]&gt;40, "Moderada","Leve"))</f>
        <v>Moderada</v>
      </c>
      <c r="T2809" s="1" t="str">
        <f t="shared" si="44"/>
        <v>Hacker Group</v>
      </c>
      <c r="U2809" s="3" t="s">
        <v>15</v>
      </c>
      <c r="V2809" s="3" t="s">
        <v>37</v>
      </c>
      <c r="W2809" s="2">
        <v>30</v>
      </c>
      <c r="X2809" s="2" t="str">
        <f>IF(DatosLimpios[[#This Row],[Incident Resolution Time (in Hours)]]&gt;50,"Tardia",IF(DatosLimpios[[#This Row],[Incident Resolution Time (in Hours)]]&gt;20,"Media","Rapida" ))</f>
        <v>Media</v>
      </c>
    </row>
    <row r="2810" spans="1:24" x14ac:dyDescent="0.25">
      <c r="A2810" s="2">
        <v>2826</v>
      </c>
      <c r="B2810" s="3" t="s">
        <v>71</v>
      </c>
      <c r="C28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10" s="1" t="str">
        <f>IFERROR(VLOOKUP(DatosLimpios[[#This Row],[Paises]], TablaRegiones[],2,FALSE), "Otra")</f>
        <v>Asia</v>
      </c>
      <c r="E2810" s="2">
        <v>2020</v>
      </c>
      <c r="F2810" s="3" t="s">
        <v>42</v>
      </c>
      <c r="G2810" s="2">
        <f xml:space="preserve"> 2025 -DatosLimpios[[#This Row],[Year]]</f>
        <v>5</v>
      </c>
      <c r="H2810" s="1" t="str">
        <f>IF(TRIM(DatosLimpios[[#This Row],[Attack Type]])="","Unknown",PROPER(TRIM(LOWER(DatosLimpios[[#This Row],[Attack Type]]))))</f>
        <v>Sql Injection</v>
      </c>
      <c r="I2810" s="3" t="s">
        <v>23</v>
      </c>
      <c r="J281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10" s="11">
        <v>6456</v>
      </c>
      <c r="L2810" s="11">
        <f>IF(DatosLimpios[[#This Row],[Financial Loss (in Million $) ]]="",0,ABS(DatosLimpios[[#This Row],[Financial Loss (in Million $) ]]))*1000</f>
        <v>6456000</v>
      </c>
      <c r="M2810" s="11" t="str">
        <f>IF(DatosLimpios[[#This Row],[Perdida economica UNK]]&gt;4000000,"Alta", IF(DatosLimpios[[#This Row],[Perdida economica UNK]]&gt;100000,"Media", "Baja"))</f>
        <v>Alta</v>
      </c>
      <c r="N2810" s="18" t="s">
        <v>2857</v>
      </c>
      <c r="O2810" s="3" t="s">
        <v>14</v>
      </c>
      <c r="P2810" s="2">
        <f>IF(DatosLimpios[[#This Row],[Number of Affected Users]]="six hundred",600,VALUE(DatosLimpios[[#This Row],[Number of Affected Users]]))</f>
        <v>820070</v>
      </c>
      <c r="Q2810" s="2">
        <f>IF(DatosLimpios[[#This Row],[Number of Affected Users]]="six hundred",600,VALUE(DatosLimpios[[#This Row],[Number of Affected Users]]))</f>
        <v>820070</v>
      </c>
      <c r="R2810" s="11">
        <f>DatosLimpios[[#This Row],[Perdida economica UNK]] /DatosLimpios[[#This Row],[Nº de Usuarios Afectados]]</f>
        <v>7.8724986891362931</v>
      </c>
      <c r="S2810" s="11" t="str">
        <f>IF(DatosLimpios[[#This Row],[Perdida $ por Usuario]]&gt;100, "Grave",IF(DatosLimpios[[#This Row],[Perdida $ por Usuario]]&gt;40, "Moderada","Leve"))</f>
        <v>Leve</v>
      </c>
      <c r="T2810" s="1" t="str">
        <f t="shared" si="44"/>
        <v>Hacker Group</v>
      </c>
      <c r="U2810" s="3" t="s">
        <v>25</v>
      </c>
      <c r="V2810" s="3" t="s">
        <v>57</v>
      </c>
      <c r="W2810" s="2">
        <v>70</v>
      </c>
      <c r="X2810" s="2" t="str">
        <f>IF(DatosLimpios[[#This Row],[Incident Resolution Time (in Hours)]]&gt;50,"Tardia",IF(DatosLimpios[[#This Row],[Incident Resolution Time (in Hours)]]&gt;20,"Media","Rapida" ))</f>
        <v>Tardia</v>
      </c>
    </row>
    <row r="2811" spans="1:24" x14ac:dyDescent="0.25">
      <c r="A2811" s="2">
        <v>2827</v>
      </c>
      <c r="B2811" s="3" t="s">
        <v>26</v>
      </c>
      <c r="C28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11" s="1" t="str">
        <f>IFERROR(VLOOKUP(DatosLimpios[[#This Row],[Paises]], TablaRegiones[],2,FALSE), "Otra")</f>
        <v>Europa</v>
      </c>
      <c r="E2811" s="2">
        <v>2024</v>
      </c>
      <c r="F2811" s="3" t="s">
        <v>50</v>
      </c>
      <c r="G2811" s="2">
        <f xml:space="preserve"> 2025 -DatosLimpios[[#This Row],[Year]]</f>
        <v>1</v>
      </c>
      <c r="H2811" s="1" t="str">
        <f>IF(TRIM(DatosLimpios[[#This Row],[Attack Type]])="","Unknown",PROPER(TRIM(LOWER(DatosLimpios[[#This Row],[Attack Type]]))))</f>
        <v>Phishing</v>
      </c>
      <c r="I2811" s="3" t="s">
        <v>46</v>
      </c>
      <c r="J281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11" s="11">
        <v>6665</v>
      </c>
      <c r="L2811" s="11">
        <f>IF(DatosLimpios[[#This Row],[Financial Loss (in Million $) ]]="",0,ABS(DatosLimpios[[#This Row],[Financial Loss (in Million $) ]]))*1000</f>
        <v>6665000</v>
      </c>
      <c r="M2811" s="11" t="str">
        <f>IF(DatosLimpios[[#This Row],[Perdida economica UNK]]&gt;4000000,"Alta", IF(DatosLimpios[[#This Row],[Perdida economica UNK]]&gt;100000,"Media", "Baja"))</f>
        <v>Alta</v>
      </c>
      <c r="N2811" s="18" t="s">
        <v>2858</v>
      </c>
      <c r="O2811" s="3" t="s">
        <v>36</v>
      </c>
      <c r="P2811" s="2">
        <f>IF(DatosLimpios[[#This Row],[Number of Affected Users]]="six hundred",600,VALUE(DatosLimpios[[#This Row],[Number of Affected Users]]))</f>
        <v>170892</v>
      </c>
      <c r="Q2811" s="2">
        <f>IF(DatosLimpios[[#This Row],[Number of Affected Users]]="six hundred",600,VALUE(DatosLimpios[[#This Row],[Number of Affected Users]]))</f>
        <v>170892</v>
      </c>
      <c r="R2811" s="11">
        <f>DatosLimpios[[#This Row],[Perdida economica UNK]] /DatosLimpios[[#This Row],[Nº de Usuarios Afectados]]</f>
        <v>39.001240549586875</v>
      </c>
      <c r="S2811" s="11" t="str">
        <f>IF(DatosLimpios[[#This Row],[Perdida $ por Usuario]]&gt;100, "Grave",IF(DatosLimpios[[#This Row],[Perdida $ por Usuario]]&gt;40, "Moderada","Leve"))</f>
        <v>Leve</v>
      </c>
      <c r="T2811" s="1" t="str">
        <f t="shared" si="44"/>
        <v>Unknown</v>
      </c>
      <c r="U2811" s="3" t="s">
        <v>52</v>
      </c>
      <c r="V2811" s="3" t="s">
        <v>31</v>
      </c>
      <c r="W2811" s="2">
        <v>47</v>
      </c>
      <c r="X2811" s="2" t="str">
        <f>IF(DatosLimpios[[#This Row],[Incident Resolution Time (in Hours)]]&gt;50,"Tardia",IF(DatosLimpios[[#This Row],[Incident Resolution Time (in Hours)]]&gt;20,"Media","Rapida" ))</f>
        <v>Media</v>
      </c>
    </row>
    <row r="2812" spans="1:24" x14ac:dyDescent="0.25">
      <c r="A2812" s="2">
        <v>2828</v>
      </c>
      <c r="B2812" s="3" t="s">
        <v>66</v>
      </c>
      <c r="C28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812" s="1" t="str">
        <f>IFERROR(VLOOKUP(DatosLimpios[[#This Row],[Paises]], TablaRegiones[],2,FALSE), "Otra")</f>
        <v>América</v>
      </c>
      <c r="E2812" s="2">
        <v>2024</v>
      </c>
      <c r="F2812" s="3" t="s">
        <v>17</v>
      </c>
      <c r="G2812" s="2">
        <f xml:space="preserve"> 2025 -DatosLimpios[[#This Row],[Year]]</f>
        <v>1</v>
      </c>
      <c r="H2812" s="1" t="str">
        <f>IF(TRIM(DatosLimpios[[#This Row],[Attack Type]])="","Unknown",PROPER(TRIM(LOWER(DatosLimpios[[#This Row],[Attack Type]]))))</f>
        <v>Ransomware</v>
      </c>
      <c r="I2812" s="3" t="s">
        <v>47</v>
      </c>
      <c r="J281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12" s="11">
        <v>6013</v>
      </c>
      <c r="L2812" s="11">
        <f>IF(DatosLimpios[[#This Row],[Financial Loss (in Million $) ]]="",0,ABS(DatosLimpios[[#This Row],[Financial Loss (in Million $) ]]))*1000</f>
        <v>6013000</v>
      </c>
      <c r="M2812" s="11" t="str">
        <f>IF(DatosLimpios[[#This Row],[Perdida economica UNK]]&gt;4000000,"Alta", IF(DatosLimpios[[#This Row],[Perdida economica UNK]]&gt;100000,"Media", "Baja"))</f>
        <v>Alta</v>
      </c>
      <c r="N2812" s="18" t="s">
        <v>2859</v>
      </c>
      <c r="O2812" s="3" t="s">
        <v>14</v>
      </c>
      <c r="P2812" s="2">
        <f>IF(DatosLimpios[[#This Row],[Number of Affected Users]]="six hundred",600,VALUE(DatosLimpios[[#This Row],[Number of Affected Users]]))</f>
        <v>887531</v>
      </c>
      <c r="Q2812" s="2">
        <f>IF(DatosLimpios[[#This Row],[Number of Affected Users]]="six hundred",600,VALUE(DatosLimpios[[#This Row],[Number of Affected Users]]))</f>
        <v>887531</v>
      </c>
      <c r="R2812" s="11">
        <f>DatosLimpios[[#This Row],[Perdida economica UNK]] /DatosLimpios[[#This Row],[Nº de Usuarios Afectados]]</f>
        <v>6.7749746206048016</v>
      </c>
      <c r="S2812" s="11" t="str">
        <f>IF(DatosLimpios[[#This Row],[Perdida $ por Usuario]]&gt;100, "Grave",IF(DatosLimpios[[#This Row],[Perdida $ por Usuario]]&gt;40, "Moderada","Leve"))</f>
        <v>Leve</v>
      </c>
      <c r="T2812" s="1" t="str">
        <f t="shared" si="44"/>
        <v>Hacker Group</v>
      </c>
      <c r="U2812" s="3" t="s">
        <v>34</v>
      </c>
      <c r="V2812" s="3" t="s">
        <v>57</v>
      </c>
      <c r="W2812" s="2">
        <v>51</v>
      </c>
      <c r="X2812" s="2" t="str">
        <f>IF(DatosLimpios[[#This Row],[Incident Resolution Time (in Hours)]]&gt;50,"Tardia",IF(DatosLimpios[[#This Row],[Incident Resolution Time (in Hours)]]&gt;20,"Media","Rapida" ))</f>
        <v>Tardia</v>
      </c>
    </row>
    <row r="2813" spans="1:24" x14ac:dyDescent="0.25">
      <c r="A2813" s="2">
        <v>2829</v>
      </c>
      <c r="B2813" s="3" t="s">
        <v>58</v>
      </c>
      <c r="C28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13" s="1" t="str">
        <f>IFERROR(VLOOKUP(DatosLimpios[[#This Row],[Paises]], TablaRegiones[],2,FALSE), "Otra")</f>
        <v>Oceanía</v>
      </c>
      <c r="E2813" s="2">
        <v>2024</v>
      </c>
      <c r="F2813" s="3" t="s">
        <v>39</v>
      </c>
      <c r="G2813" s="2">
        <f xml:space="preserve"> 2025 -DatosLimpios[[#This Row],[Year]]</f>
        <v>1</v>
      </c>
      <c r="H2813" s="1" t="str">
        <f>IF(TRIM(DatosLimpios[[#This Row],[Attack Type]])="","Unknown",PROPER(TRIM(LOWER(DatosLimpios[[#This Row],[Attack Type]]))))</f>
        <v>Ddos</v>
      </c>
      <c r="I2813" s="3" t="s">
        <v>23</v>
      </c>
      <c r="J281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13" s="11">
        <v>5781</v>
      </c>
      <c r="L2813" s="11">
        <f>IF(DatosLimpios[[#This Row],[Financial Loss (in Million $) ]]="",0,ABS(DatosLimpios[[#This Row],[Financial Loss (in Million $) ]]))*1000</f>
        <v>5781000</v>
      </c>
      <c r="M2813" s="11" t="str">
        <f>IF(DatosLimpios[[#This Row],[Perdida economica UNK]]&gt;4000000,"Alta", IF(DatosLimpios[[#This Row],[Perdida economica UNK]]&gt;100000,"Media", "Baja"))</f>
        <v>Alta</v>
      </c>
      <c r="N2813" s="18" t="s">
        <v>2860</v>
      </c>
      <c r="O2813" s="3" t="s">
        <v>33</v>
      </c>
      <c r="P2813" s="2">
        <f>IF(DatosLimpios[[#This Row],[Number of Affected Users]]="six hundred",600,VALUE(DatosLimpios[[#This Row],[Number of Affected Users]]))</f>
        <v>179507</v>
      </c>
      <c r="Q2813" s="2">
        <f>IF(DatosLimpios[[#This Row],[Number of Affected Users]]="six hundred",600,VALUE(DatosLimpios[[#This Row],[Number of Affected Users]]))</f>
        <v>179507</v>
      </c>
      <c r="R2813" s="11">
        <f>DatosLimpios[[#This Row],[Perdida economica UNK]] /DatosLimpios[[#This Row],[Nº de Usuarios Afectados]]</f>
        <v>32.204872233394795</v>
      </c>
      <c r="S2813" s="11" t="str">
        <f>IF(DatosLimpios[[#This Row],[Perdida $ por Usuario]]&gt;100, "Grave",IF(DatosLimpios[[#This Row],[Perdida $ por Usuario]]&gt;40, "Moderada","Leve"))</f>
        <v>Leve</v>
      </c>
      <c r="T2813" s="1" t="str">
        <f t="shared" si="44"/>
        <v>Insider</v>
      </c>
      <c r="U2813" s="3" t="s">
        <v>25</v>
      </c>
      <c r="V2813" s="3" t="s">
        <v>16</v>
      </c>
      <c r="W2813" s="2">
        <v>8</v>
      </c>
      <c r="X2813" s="2" t="str">
        <f>IF(DatosLimpios[[#This Row],[Incident Resolution Time (in Hours)]]&gt;50,"Tardia",IF(DatosLimpios[[#This Row],[Incident Resolution Time (in Hours)]]&gt;20,"Media","Rapida" ))</f>
        <v>Rapida</v>
      </c>
    </row>
    <row r="2814" spans="1:24" x14ac:dyDescent="0.25">
      <c r="A2814" s="2">
        <v>2830</v>
      </c>
      <c r="B2814" s="3" t="s">
        <v>60</v>
      </c>
      <c r="C28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14" s="1" t="str">
        <f>IFERROR(VLOOKUP(DatosLimpios[[#This Row],[Paises]], TablaRegiones[],2,FALSE), "Otra")</f>
        <v>Asia</v>
      </c>
      <c r="E2814" s="2">
        <v>2023</v>
      </c>
      <c r="F2814" s="3" t="s">
        <v>39</v>
      </c>
      <c r="G2814" s="2">
        <f xml:space="preserve"> 2025 -DatosLimpios[[#This Row],[Year]]</f>
        <v>2</v>
      </c>
      <c r="H2814" s="1" t="str">
        <f>IF(TRIM(DatosLimpios[[#This Row],[Attack Type]])="","Unknown",PROPER(TRIM(LOWER(DatosLimpios[[#This Row],[Attack Type]]))))</f>
        <v>Ddos</v>
      </c>
      <c r="I2814" s="3" t="s">
        <v>46</v>
      </c>
      <c r="J2814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14" s="11">
        <v>7871</v>
      </c>
      <c r="L2814" s="11">
        <f>IF(DatosLimpios[[#This Row],[Financial Loss (in Million $) ]]="",0,ABS(DatosLimpios[[#This Row],[Financial Loss (in Million $) ]]))*1000</f>
        <v>7871000</v>
      </c>
      <c r="M2814" s="11" t="str">
        <f>IF(DatosLimpios[[#This Row],[Perdida economica UNK]]&gt;4000000,"Alta", IF(DatosLimpios[[#This Row],[Perdida economica UNK]]&gt;100000,"Media", "Baja"))</f>
        <v>Alta</v>
      </c>
      <c r="N2814" s="18" t="s">
        <v>2861</v>
      </c>
      <c r="O2814" s="3" t="s">
        <v>36</v>
      </c>
      <c r="P2814" s="2">
        <f>IF(DatosLimpios[[#This Row],[Number of Affected Users]]="six hundred",600,VALUE(DatosLimpios[[#This Row],[Number of Affected Users]]))</f>
        <v>315219</v>
      </c>
      <c r="Q2814" s="2">
        <f>IF(DatosLimpios[[#This Row],[Number of Affected Users]]="six hundred",600,VALUE(DatosLimpios[[#This Row],[Number of Affected Users]]))</f>
        <v>315219</v>
      </c>
      <c r="R2814" s="11">
        <f>DatosLimpios[[#This Row],[Perdida economica UNK]] /DatosLimpios[[#This Row],[Nº de Usuarios Afectados]]</f>
        <v>24.969941532712177</v>
      </c>
      <c r="S2814" s="11" t="str">
        <f>IF(DatosLimpios[[#This Row],[Perdida $ por Usuario]]&gt;100, "Grave",IF(DatosLimpios[[#This Row],[Perdida $ por Usuario]]&gt;40, "Moderada","Leve"))</f>
        <v>Leve</v>
      </c>
      <c r="T2814" s="1" t="str">
        <f t="shared" si="44"/>
        <v>Unknown</v>
      </c>
      <c r="U2814" s="3" t="s">
        <v>34</v>
      </c>
      <c r="V2814" s="3" t="s">
        <v>37</v>
      </c>
      <c r="W2814" s="2">
        <v>30</v>
      </c>
      <c r="X2814" s="2" t="str">
        <f>IF(DatosLimpios[[#This Row],[Incident Resolution Time (in Hours)]]&gt;50,"Tardia",IF(DatosLimpios[[#This Row],[Incident Resolution Time (in Hours)]]&gt;20,"Media","Rapida" ))</f>
        <v>Media</v>
      </c>
    </row>
    <row r="2815" spans="1:24" x14ac:dyDescent="0.25">
      <c r="A2815" s="2">
        <v>2831</v>
      </c>
      <c r="B2815" s="3" t="s">
        <v>87</v>
      </c>
      <c r="C28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815" s="1" t="str">
        <f>IFERROR(VLOOKUP(DatosLimpios[[#This Row],[Paises]], TablaRegiones[],2,FALSE), "Otra")</f>
        <v>América</v>
      </c>
      <c r="E2815" s="2">
        <v>2016</v>
      </c>
      <c r="F2815" s="3" t="s">
        <v>50</v>
      </c>
      <c r="G2815" s="2">
        <f xml:space="preserve"> 2025 -DatosLimpios[[#This Row],[Year]]</f>
        <v>9</v>
      </c>
      <c r="H2815" s="1" t="str">
        <f>IF(TRIM(DatosLimpios[[#This Row],[Attack Type]])="","Unknown",PROPER(TRIM(LOWER(DatosLimpios[[#This Row],[Attack Type]]))))</f>
        <v>Phishing</v>
      </c>
      <c r="I2815" s="3" t="s">
        <v>69</v>
      </c>
      <c r="J281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15" s="11">
        <v>6335</v>
      </c>
      <c r="L2815" s="11">
        <f>IF(DatosLimpios[[#This Row],[Financial Loss (in Million $) ]]="",0,ABS(DatosLimpios[[#This Row],[Financial Loss (in Million $) ]]))*1000</f>
        <v>6335000</v>
      </c>
      <c r="M2815" s="11" t="str">
        <f>IF(DatosLimpios[[#This Row],[Perdida economica UNK]]&gt;4000000,"Alta", IF(DatosLimpios[[#This Row],[Perdida economica UNK]]&gt;100000,"Media", "Baja"))</f>
        <v>Alta</v>
      </c>
      <c r="N2815" s="18" t="s">
        <v>2862</v>
      </c>
      <c r="O2815" s="3" t="s">
        <v>33</v>
      </c>
      <c r="P2815" s="2">
        <f>IF(DatosLimpios[[#This Row],[Number of Affected Users]]="six hundred",600,VALUE(DatosLimpios[[#This Row],[Number of Affected Users]]))</f>
        <v>223827</v>
      </c>
      <c r="Q2815" s="2">
        <f>IF(DatosLimpios[[#This Row],[Number of Affected Users]]="six hundred",600,VALUE(DatosLimpios[[#This Row],[Number of Affected Users]]))</f>
        <v>223827</v>
      </c>
      <c r="R2815" s="11">
        <f>DatosLimpios[[#This Row],[Perdida economica UNK]] /DatosLimpios[[#This Row],[Nº de Usuarios Afectados]]</f>
        <v>28.303109097651312</v>
      </c>
      <c r="S2815" s="11" t="str">
        <f>IF(DatosLimpios[[#This Row],[Perdida $ por Usuario]]&gt;100, "Grave",IF(DatosLimpios[[#This Row],[Perdida $ por Usuario]]&gt;40, "Moderada","Leve"))</f>
        <v>Leve</v>
      </c>
      <c r="T2815" s="1" t="str">
        <f t="shared" si="44"/>
        <v>Insider</v>
      </c>
      <c r="U2815" s="3" t="s">
        <v>52</v>
      </c>
      <c r="V2815" s="3" t="s">
        <v>37</v>
      </c>
      <c r="W2815" s="2">
        <v>21</v>
      </c>
      <c r="X2815" s="2" t="str">
        <f>IF(DatosLimpios[[#This Row],[Incident Resolution Time (in Hours)]]&gt;50,"Tardia",IF(DatosLimpios[[#This Row],[Incident Resolution Time (in Hours)]]&gt;20,"Media","Rapida" ))</f>
        <v>Media</v>
      </c>
    </row>
    <row r="2816" spans="1:24" x14ac:dyDescent="0.25">
      <c r="A2816" s="2">
        <v>2832</v>
      </c>
      <c r="B2816" s="3" t="s">
        <v>41</v>
      </c>
      <c r="C28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16" s="1" t="str">
        <f>IFERROR(VLOOKUP(DatosLimpios[[#This Row],[Paises]], TablaRegiones[],2,FALSE), "Otra")</f>
        <v>Europa</v>
      </c>
      <c r="E2816" s="2">
        <v>2016</v>
      </c>
      <c r="F2816" s="3" t="s">
        <v>39</v>
      </c>
      <c r="G2816" s="2">
        <f xml:space="preserve"> 2025 -DatosLimpios[[#This Row],[Year]]</f>
        <v>9</v>
      </c>
      <c r="H2816" s="1" t="str">
        <f>IF(TRIM(DatosLimpios[[#This Row],[Attack Type]])="","Unknown",PROPER(TRIM(LOWER(DatosLimpios[[#This Row],[Attack Type]]))))</f>
        <v>Ddos</v>
      </c>
      <c r="I2816" s="3" t="s">
        <v>47</v>
      </c>
      <c r="J281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16" s="11">
        <v>4701</v>
      </c>
      <c r="L2816" s="11">
        <f>IF(DatosLimpios[[#This Row],[Financial Loss (in Million $) ]]="",0,ABS(DatosLimpios[[#This Row],[Financial Loss (in Million $) ]]))*1000</f>
        <v>4701000</v>
      </c>
      <c r="M2816" s="11" t="str">
        <f>IF(DatosLimpios[[#This Row],[Perdida economica UNK]]&gt;4000000,"Alta", IF(DatosLimpios[[#This Row],[Perdida economica UNK]]&gt;100000,"Media", "Baja"))</f>
        <v>Alta</v>
      </c>
      <c r="N2816" s="18" t="s">
        <v>2863</v>
      </c>
      <c r="O2816" s="3" t="s">
        <v>36</v>
      </c>
      <c r="P2816" s="2">
        <f>IF(DatosLimpios[[#This Row],[Number of Affected Users]]="six hundred",600,VALUE(DatosLimpios[[#This Row],[Number of Affected Users]]))</f>
        <v>254371</v>
      </c>
      <c r="Q2816" s="2">
        <f>IF(DatosLimpios[[#This Row],[Number of Affected Users]]="six hundred",600,VALUE(DatosLimpios[[#This Row],[Number of Affected Users]]))</f>
        <v>254371</v>
      </c>
      <c r="R2816" s="11">
        <f>DatosLimpios[[#This Row],[Perdida economica UNK]] /DatosLimpios[[#This Row],[Nº de Usuarios Afectados]]</f>
        <v>18.480880289026658</v>
      </c>
      <c r="S2816" s="11" t="str">
        <f>IF(DatosLimpios[[#This Row],[Perdida $ por Usuario]]&gt;100, "Grave",IF(DatosLimpios[[#This Row],[Perdida $ por Usuario]]&gt;40, "Moderada","Leve"))</f>
        <v>Leve</v>
      </c>
      <c r="T2816" s="1" t="str">
        <f t="shared" si="44"/>
        <v>Unknown</v>
      </c>
      <c r="U2816" s="3" t="s">
        <v>52</v>
      </c>
      <c r="V2816" s="3" t="s">
        <v>37</v>
      </c>
      <c r="W2816" s="2">
        <v>13</v>
      </c>
      <c r="X2816" s="2" t="str">
        <f>IF(DatosLimpios[[#This Row],[Incident Resolution Time (in Hours)]]&gt;50,"Tardia",IF(DatosLimpios[[#This Row],[Incident Resolution Time (in Hours)]]&gt;20,"Media","Rapida" ))</f>
        <v>Rapida</v>
      </c>
    </row>
    <row r="2817" spans="1:24" x14ac:dyDescent="0.25">
      <c r="A2817" s="2">
        <v>2833</v>
      </c>
      <c r="B2817" s="3" t="s">
        <v>71</v>
      </c>
      <c r="C28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17" s="1" t="str">
        <f>IFERROR(VLOOKUP(DatosLimpios[[#This Row],[Paises]], TablaRegiones[],2,FALSE), "Otra")</f>
        <v>Asia</v>
      </c>
      <c r="E2817" s="2">
        <v>2023</v>
      </c>
      <c r="F2817" s="3" t="s">
        <v>39</v>
      </c>
      <c r="G2817" s="2">
        <f xml:space="preserve"> 2025 -DatosLimpios[[#This Row],[Year]]</f>
        <v>2</v>
      </c>
      <c r="H2817" s="1" t="str">
        <f>IF(TRIM(DatosLimpios[[#This Row],[Attack Type]])="","Unknown",PROPER(TRIM(LOWER(DatosLimpios[[#This Row],[Attack Type]]))))</f>
        <v>Ddos</v>
      </c>
      <c r="I2817" s="3" t="s">
        <v>69</v>
      </c>
      <c r="J281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17" s="11">
        <v>6759</v>
      </c>
      <c r="L2817" s="11">
        <f>IF(DatosLimpios[[#This Row],[Financial Loss (in Million $) ]]="",0,ABS(DatosLimpios[[#This Row],[Financial Loss (in Million $) ]]))*1000</f>
        <v>6759000</v>
      </c>
      <c r="M2817" s="11" t="str">
        <f>IF(DatosLimpios[[#This Row],[Perdida economica UNK]]&gt;4000000,"Alta", IF(DatosLimpios[[#This Row],[Perdida economica UNK]]&gt;100000,"Media", "Baja"))</f>
        <v>Alta</v>
      </c>
      <c r="N2817" s="18" t="s">
        <v>2864</v>
      </c>
      <c r="O2817" s="3" t="s">
        <v>36</v>
      </c>
      <c r="P2817" s="2">
        <f>IF(DatosLimpios[[#This Row],[Number of Affected Users]]="six hundred",600,VALUE(DatosLimpios[[#This Row],[Number of Affected Users]]))</f>
        <v>839088</v>
      </c>
      <c r="Q2817" s="2">
        <f>IF(DatosLimpios[[#This Row],[Number of Affected Users]]="six hundred",600,VALUE(DatosLimpios[[#This Row],[Number of Affected Users]]))</f>
        <v>839088</v>
      </c>
      <c r="R2817" s="11">
        <f>DatosLimpios[[#This Row],[Perdida economica UNK]] /DatosLimpios[[#This Row],[Nº de Usuarios Afectados]]</f>
        <v>8.0551741891196151</v>
      </c>
      <c r="S2817" s="11" t="str">
        <f>IF(DatosLimpios[[#This Row],[Perdida $ por Usuario]]&gt;100, "Grave",IF(DatosLimpios[[#This Row],[Perdida $ por Usuario]]&gt;40, "Moderada","Leve"))</f>
        <v>Leve</v>
      </c>
      <c r="T2817" s="1" t="str">
        <f t="shared" si="44"/>
        <v>Unknown</v>
      </c>
      <c r="U2817" s="3" t="s">
        <v>15</v>
      </c>
      <c r="V2817" s="3" t="s">
        <v>16</v>
      </c>
      <c r="W2817" s="2">
        <v>62</v>
      </c>
      <c r="X2817" s="2" t="str">
        <f>IF(DatosLimpios[[#This Row],[Incident Resolution Time (in Hours)]]&gt;50,"Tardia",IF(DatosLimpios[[#This Row],[Incident Resolution Time (in Hours)]]&gt;20,"Media","Rapida" ))</f>
        <v>Tardia</v>
      </c>
    </row>
    <row r="2818" spans="1:24" x14ac:dyDescent="0.25">
      <c r="A2818" s="2">
        <v>2834</v>
      </c>
      <c r="B2818" s="3" t="s">
        <v>10</v>
      </c>
      <c r="C28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18" s="1" t="str">
        <f>IFERROR(VLOOKUP(DatosLimpios[[#This Row],[Paises]], TablaRegiones[],2,FALSE), "Otra")</f>
        <v>Asia</v>
      </c>
      <c r="E2818" s="2">
        <v>2017</v>
      </c>
      <c r="F2818" s="3" t="s">
        <v>39</v>
      </c>
      <c r="G2818" s="2">
        <f xml:space="preserve"> 2025 -DatosLimpios[[#This Row],[Year]]</f>
        <v>8</v>
      </c>
      <c r="H2818" s="1" t="str">
        <f>IF(TRIM(DatosLimpios[[#This Row],[Attack Type]])="","Unknown",PROPER(TRIM(LOWER(DatosLimpios[[#This Row],[Attack Type]]))))</f>
        <v>Ddos</v>
      </c>
      <c r="I2818" s="3" t="s">
        <v>23</v>
      </c>
      <c r="J281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18" s="11">
        <v>1749</v>
      </c>
      <c r="L2818" s="11">
        <f>IF(DatosLimpios[[#This Row],[Financial Loss (in Million $) ]]="",0,ABS(DatosLimpios[[#This Row],[Financial Loss (in Million $) ]]))*1000</f>
        <v>1749000</v>
      </c>
      <c r="M2818" s="11" t="str">
        <f>IF(DatosLimpios[[#This Row],[Perdida economica UNK]]&gt;4000000,"Alta", IF(DatosLimpios[[#This Row],[Perdida economica UNK]]&gt;100000,"Media", "Baja"))</f>
        <v>Media</v>
      </c>
      <c r="N2818" s="18" t="s">
        <v>2865</v>
      </c>
      <c r="O2818" s="3" t="s">
        <v>36</v>
      </c>
      <c r="P2818" s="2">
        <f>IF(DatosLimpios[[#This Row],[Number of Affected Users]]="six hundred",600,VALUE(DatosLimpios[[#This Row],[Number of Affected Users]]))</f>
        <v>394109</v>
      </c>
      <c r="Q2818" s="2">
        <f>IF(DatosLimpios[[#This Row],[Number of Affected Users]]="six hundred",600,VALUE(DatosLimpios[[#This Row],[Number of Affected Users]]))</f>
        <v>394109</v>
      </c>
      <c r="R2818" s="11">
        <f>DatosLimpios[[#This Row],[Perdida economica UNK]] /DatosLimpios[[#This Row],[Nº de Usuarios Afectados]]</f>
        <v>4.4378585619714341</v>
      </c>
      <c r="S2818" s="11" t="str">
        <f>IF(DatosLimpios[[#This Row],[Perdida $ por Usuario]]&gt;100, "Grave",IF(DatosLimpios[[#This Row],[Perdida $ por Usuario]]&gt;40, "Moderada","Leve"))</f>
        <v>Leve</v>
      </c>
      <c r="T2818" s="1" t="str">
        <f t="shared" si="44"/>
        <v>Unknown</v>
      </c>
      <c r="U2818" s="3" t="s">
        <v>15</v>
      </c>
      <c r="V2818" s="3" t="s">
        <v>31</v>
      </c>
      <c r="W2818" s="2">
        <v>37</v>
      </c>
      <c r="X2818" s="2" t="str">
        <f>IF(DatosLimpios[[#This Row],[Incident Resolution Time (in Hours)]]&gt;50,"Tardia",IF(DatosLimpios[[#This Row],[Incident Resolution Time (in Hours)]]&gt;20,"Media","Rapida" ))</f>
        <v>Media</v>
      </c>
    </row>
    <row r="2819" spans="1:24" x14ac:dyDescent="0.25">
      <c r="A2819" s="2">
        <v>2835</v>
      </c>
      <c r="B2819" s="3" t="s">
        <v>41</v>
      </c>
      <c r="C28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19" s="1" t="str">
        <f>IFERROR(VLOOKUP(DatosLimpios[[#This Row],[Paises]], TablaRegiones[],2,FALSE), "Otra")</f>
        <v>Europa</v>
      </c>
      <c r="E2819" s="2">
        <v>2019</v>
      </c>
      <c r="F2819" s="3" t="s">
        <v>39</v>
      </c>
      <c r="G2819" s="2">
        <f xml:space="preserve"> 2025 -DatosLimpios[[#This Row],[Year]]</f>
        <v>6</v>
      </c>
      <c r="H2819" s="1" t="str">
        <f>IF(TRIM(DatosLimpios[[#This Row],[Attack Type]])="","Unknown",PROPER(TRIM(LOWER(DatosLimpios[[#This Row],[Attack Type]]))))</f>
        <v>Ddos</v>
      </c>
      <c r="I2819" s="3" t="s">
        <v>23</v>
      </c>
      <c r="J281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19" s="11">
        <v>7584</v>
      </c>
      <c r="L2819" s="11">
        <f>IF(DatosLimpios[[#This Row],[Financial Loss (in Million $) ]]="",0,ABS(DatosLimpios[[#This Row],[Financial Loss (in Million $) ]]))*1000</f>
        <v>7584000</v>
      </c>
      <c r="M2819" s="11" t="str">
        <f>IF(DatosLimpios[[#This Row],[Perdida economica UNK]]&gt;4000000,"Alta", IF(DatosLimpios[[#This Row],[Perdida economica UNK]]&gt;100000,"Media", "Baja"))</f>
        <v>Alta</v>
      </c>
      <c r="N2819" s="18" t="s">
        <v>2866</v>
      </c>
      <c r="O2819" s="3" t="s">
        <v>36</v>
      </c>
      <c r="P2819" s="2">
        <f>IF(DatosLimpios[[#This Row],[Number of Affected Users]]="six hundred",600,VALUE(DatosLimpios[[#This Row],[Number of Affected Users]]))</f>
        <v>877224</v>
      </c>
      <c r="Q2819" s="2">
        <f>IF(DatosLimpios[[#This Row],[Number of Affected Users]]="six hundred",600,VALUE(DatosLimpios[[#This Row],[Number of Affected Users]]))</f>
        <v>877224</v>
      </c>
      <c r="R2819" s="11">
        <f>DatosLimpios[[#This Row],[Perdida economica UNK]] /DatosLimpios[[#This Row],[Nº de Usuarios Afectados]]</f>
        <v>8.6454542967360677</v>
      </c>
      <c r="S2819" s="11" t="str">
        <f>IF(DatosLimpios[[#This Row],[Perdida $ por Usuario]]&gt;100, "Grave",IF(DatosLimpios[[#This Row],[Perdida $ por Usuario]]&gt;40, "Moderada","Leve"))</f>
        <v>Leve</v>
      </c>
      <c r="T2819" s="1" t="str">
        <f t="shared" si="44"/>
        <v>Unknown</v>
      </c>
      <c r="U2819" s="3" t="s">
        <v>15</v>
      </c>
      <c r="V2819" s="3" t="s">
        <v>57</v>
      </c>
      <c r="W2819" s="2">
        <v>57</v>
      </c>
      <c r="X2819" s="2" t="str">
        <f>IF(DatosLimpios[[#This Row],[Incident Resolution Time (in Hours)]]&gt;50,"Tardia",IF(DatosLimpios[[#This Row],[Incident Resolution Time (in Hours)]]&gt;20,"Media","Rapida" ))</f>
        <v>Tardia</v>
      </c>
    </row>
    <row r="2820" spans="1:24" x14ac:dyDescent="0.25">
      <c r="A2820" s="2">
        <v>2836</v>
      </c>
      <c r="B2820" s="3" t="s">
        <v>71</v>
      </c>
      <c r="C28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20" s="1" t="str">
        <f>IFERROR(VLOOKUP(DatosLimpios[[#This Row],[Paises]], TablaRegiones[],2,FALSE), "Otra")</f>
        <v>Asia</v>
      </c>
      <c r="E2820" s="2">
        <v>2020</v>
      </c>
      <c r="F2820" s="3" t="s">
        <v>50</v>
      </c>
      <c r="G2820" s="2">
        <f xml:space="preserve"> 2025 -DatosLimpios[[#This Row],[Year]]</f>
        <v>5</v>
      </c>
      <c r="H2820" s="1" t="str">
        <f>IF(TRIM(DatosLimpios[[#This Row],[Attack Type]])="","Unknown",PROPER(TRIM(LOWER(DatosLimpios[[#This Row],[Attack Type]]))))</f>
        <v>Phishing</v>
      </c>
      <c r="I2820" s="3" t="s">
        <v>27</v>
      </c>
      <c r="J282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820" s="11">
        <v>9152</v>
      </c>
      <c r="L2820" s="11">
        <f>IF(DatosLimpios[[#This Row],[Financial Loss (in Million $) ]]="",0,ABS(DatosLimpios[[#This Row],[Financial Loss (in Million $) ]]))*1000</f>
        <v>9152000</v>
      </c>
      <c r="M2820" s="11" t="str">
        <f>IF(DatosLimpios[[#This Row],[Perdida economica UNK]]&gt;4000000,"Alta", IF(DatosLimpios[[#This Row],[Perdida economica UNK]]&gt;100000,"Media", "Baja"))</f>
        <v>Alta</v>
      </c>
      <c r="N2820" s="18" t="s">
        <v>2867</v>
      </c>
      <c r="O2820" s="3" t="s">
        <v>29</v>
      </c>
      <c r="P2820" s="2">
        <f>IF(DatosLimpios[[#This Row],[Number of Affected Users]]="six hundred",600,VALUE(DatosLimpios[[#This Row],[Number of Affected Users]]))</f>
        <v>846884</v>
      </c>
      <c r="Q2820" s="2">
        <f>IF(DatosLimpios[[#This Row],[Number of Affected Users]]="six hundred",600,VALUE(DatosLimpios[[#This Row],[Number of Affected Users]]))</f>
        <v>846884</v>
      </c>
      <c r="R2820" s="11">
        <f>DatosLimpios[[#This Row],[Perdida economica UNK]] /DatosLimpios[[#This Row],[Nº de Usuarios Afectados]]</f>
        <v>10.806674822053552</v>
      </c>
      <c r="S2820" s="11" t="str">
        <f>IF(DatosLimpios[[#This Row],[Perdida $ por Usuario]]&gt;100, "Grave",IF(DatosLimpios[[#This Row],[Perdida $ por Usuario]]&gt;40, "Moderada","Leve"))</f>
        <v>Leve</v>
      </c>
      <c r="T2820" s="1" t="str">
        <f t="shared" si="44"/>
        <v>Nation-state</v>
      </c>
      <c r="U2820" s="3" t="s">
        <v>34</v>
      </c>
      <c r="V2820" s="3" t="s">
        <v>31</v>
      </c>
      <c r="W2820" s="2">
        <v>42</v>
      </c>
      <c r="X2820" s="2" t="str">
        <f>IF(DatosLimpios[[#This Row],[Incident Resolution Time (in Hours)]]&gt;50,"Tardia",IF(DatosLimpios[[#This Row],[Incident Resolution Time (in Hours)]]&gt;20,"Media","Rapida" ))</f>
        <v>Media</v>
      </c>
    </row>
    <row r="2821" spans="1:24" x14ac:dyDescent="0.25">
      <c r="A2821" s="2">
        <v>2837</v>
      </c>
      <c r="B2821" s="3" t="s">
        <v>26</v>
      </c>
      <c r="C28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21" s="1" t="str">
        <f>IFERROR(VLOOKUP(DatosLimpios[[#This Row],[Paises]], TablaRegiones[],2,FALSE), "Otra")</f>
        <v>Europa</v>
      </c>
      <c r="E2821" s="2">
        <v>2020</v>
      </c>
      <c r="F2821" s="3" t="s">
        <v>63</v>
      </c>
      <c r="G2821" s="2">
        <f xml:space="preserve"> 2025 -DatosLimpios[[#This Row],[Year]]</f>
        <v>5</v>
      </c>
      <c r="H2821" s="1" t="str">
        <f>IF(TRIM(DatosLimpios[[#This Row],[Attack Type]])="","Unknown",PROPER(TRIM(LOWER(DatosLimpios[[#This Row],[Attack Type]]))))</f>
        <v>Malware</v>
      </c>
      <c r="I2821" s="3" t="s">
        <v>23</v>
      </c>
      <c r="J282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21" s="11">
        <v>4405</v>
      </c>
      <c r="L2821" s="11">
        <f>IF(DatosLimpios[[#This Row],[Financial Loss (in Million $) ]]="",0,ABS(DatosLimpios[[#This Row],[Financial Loss (in Million $) ]]))*1000</f>
        <v>4405000</v>
      </c>
      <c r="M2821" s="11" t="str">
        <f>IF(DatosLimpios[[#This Row],[Perdida economica UNK]]&gt;4000000,"Alta", IF(DatosLimpios[[#This Row],[Perdida economica UNK]]&gt;100000,"Media", "Baja"))</f>
        <v>Alta</v>
      </c>
      <c r="N2821" s="18" t="s">
        <v>2868</v>
      </c>
      <c r="O2821" s="3" t="s">
        <v>29</v>
      </c>
      <c r="P2821" s="2">
        <f>IF(DatosLimpios[[#This Row],[Number of Affected Users]]="six hundred",600,VALUE(DatosLimpios[[#This Row],[Number of Affected Users]]))</f>
        <v>100972</v>
      </c>
      <c r="Q2821" s="2">
        <f>IF(DatosLimpios[[#This Row],[Number of Affected Users]]="six hundred",600,VALUE(DatosLimpios[[#This Row],[Number of Affected Users]]))</f>
        <v>100972</v>
      </c>
      <c r="R2821" s="11">
        <f>DatosLimpios[[#This Row],[Perdida economica UNK]] /DatosLimpios[[#This Row],[Nº de Usuarios Afectados]]</f>
        <v>43.625955710493997</v>
      </c>
      <c r="S2821" s="11" t="str">
        <f>IF(DatosLimpios[[#This Row],[Perdida $ por Usuario]]&gt;100, "Grave",IF(DatosLimpios[[#This Row],[Perdida $ por Usuario]]&gt;40, "Moderada","Leve"))</f>
        <v>Moderada</v>
      </c>
      <c r="T2821" s="1" t="str">
        <f t="shared" si="44"/>
        <v>Nation-state</v>
      </c>
      <c r="U2821" s="3" t="s">
        <v>15</v>
      </c>
      <c r="V2821" s="3" t="s">
        <v>37</v>
      </c>
      <c r="W2821" s="2">
        <v>54</v>
      </c>
      <c r="X2821" s="2" t="str">
        <f>IF(DatosLimpios[[#This Row],[Incident Resolution Time (in Hours)]]&gt;50,"Tardia",IF(DatosLimpios[[#This Row],[Incident Resolution Time (in Hours)]]&gt;20,"Media","Rapida" ))</f>
        <v>Tardia</v>
      </c>
    </row>
    <row r="2822" spans="1:24" x14ac:dyDescent="0.25">
      <c r="A2822" s="2">
        <v>2838</v>
      </c>
      <c r="B2822" s="3" t="s">
        <v>26</v>
      </c>
      <c r="C28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22" s="1" t="str">
        <f>IFERROR(VLOOKUP(DatosLimpios[[#This Row],[Paises]], TablaRegiones[],2,FALSE), "Otra")</f>
        <v>Europa</v>
      </c>
      <c r="E2822" s="2">
        <v>2017</v>
      </c>
      <c r="F2822" s="3" t="s">
        <v>39</v>
      </c>
      <c r="G2822" s="2">
        <f xml:space="preserve"> 2025 -DatosLimpios[[#This Row],[Year]]</f>
        <v>8</v>
      </c>
      <c r="H2822" s="1" t="str">
        <f>IF(TRIM(DatosLimpios[[#This Row],[Attack Type]])="","Unknown",PROPER(TRIM(LOWER(DatosLimpios[[#This Row],[Attack Type]]))))</f>
        <v>Ddos</v>
      </c>
      <c r="I2822" s="3" t="s">
        <v>12</v>
      </c>
      <c r="J2822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22" s="11">
        <v>4018</v>
      </c>
      <c r="L2822" s="11">
        <f>IF(DatosLimpios[[#This Row],[Financial Loss (in Million $) ]]="",0,ABS(DatosLimpios[[#This Row],[Financial Loss (in Million $) ]]))*1000</f>
        <v>4018000</v>
      </c>
      <c r="M2822" s="11" t="str">
        <f>IF(DatosLimpios[[#This Row],[Perdida economica UNK]]&gt;4000000,"Alta", IF(DatosLimpios[[#This Row],[Perdida economica UNK]]&gt;100000,"Media", "Baja"))</f>
        <v>Alta</v>
      </c>
      <c r="N2822" s="18" t="s">
        <v>2869</v>
      </c>
      <c r="O2822" s="3" t="s">
        <v>33</v>
      </c>
      <c r="P2822" s="2">
        <f>IF(DatosLimpios[[#This Row],[Number of Affected Users]]="six hundred",600,VALUE(DatosLimpios[[#This Row],[Number of Affected Users]]))</f>
        <v>148447</v>
      </c>
      <c r="Q2822" s="2">
        <f>IF(DatosLimpios[[#This Row],[Number of Affected Users]]="six hundred",600,VALUE(DatosLimpios[[#This Row],[Number of Affected Users]]))</f>
        <v>148447</v>
      </c>
      <c r="R2822" s="11">
        <f>DatosLimpios[[#This Row],[Perdida economica UNK]] /DatosLimpios[[#This Row],[Nº de Usuarios Afectados]]</f>
        <v>27.066899297392336</v>
      </c>
      <c r="S2822" s="11" t="str">
        <f>IF(DatosLimpios[[#This Row],[Perdida $ por Usuario]]&gt;100, "Grave",IF(DatosLimpios[[#This Row],[Perdida $ por Usuario]]&gt;40, "Moderada","Leve"))</f>
        <v>Leve</v>
      </c>
      <c r="T2822" s="1" t="str">
        <f t="shared" si="44"/>
        <v>Insider</v>
      </c>
      <c r="U2822" s="3" t="s">
        <v>52</v>
      </c>
      <c r="V2822" s="3" t="s">
        <v>31</v>
      </c>
      <c r="W2822" s="2">
        <v>39</v>
      </c>
      <c r="X2822" s="2" t="str">
        <f>IF(DatosLimpios[[#This Row],[Incident Resolution Time (in Hours)]]&gt;50,"Tardia",IF(DatosLimpios[[#This Row],[Incident Resolution Time (in Hours)]]&gt;20,"Media","Rapida" ))</f>
        <v>Media</v>
      </c>
    </row>
    <row r="2823" spans="1:24" x14ac:dyDescent="0.25">
      <c r="A2823" s="2">
        <v>2839</v>
      </c>
      <c r="B2823" s="3" t="s">
        <v>41</v>
      </c>
      <c r="C28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23" s="1" t="str">
        <f>IFERROR(VLOOKUP(DatosLimpios[[#This Row],[Paises]], TablaRegiones[],2,FALSE), "Otra")</f>
        <v>Europa</v>
      </c>
      <c r="E2823" s="2">
        <v>2017</v>
      </c>
      <c r="F2823" s="3" t="s">
        <v>42</v>
      </c>
      <c r="G2823" s="2">
        <f xml:space="preserve"> 2025 -DatosLimpios[[#This Row],[Year]]</f>
        <v>8</v>
      </c>
      <c r="H2823" s="1" t="str">
        <f>IF(TRIM(DatosLimpios[[#This Row],[Attack Type]])="","Unknown",PROPER(TRIM(LOWER(DatosLimpios[[#This Row],[Attack Type]]))))</f>
        <v>Sql Injection</v>
      </c>
      <c r="I2823" s="3" t="s">
        <v>23</v>
      </c>
      <c r="J282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23" s="11">
        <v>4456</v>
      </c>
      <c r="L2823" s="11">
        <f>IF(DatosLimpios[[#This Row],[Financial Loss (in Million $) ]]="",0,ABS(DatosLimpios[[#This Row],[Financial Loss (in Million $) ]]))*1000</f>
        <v>4456000</v>
      </c>
      <c r="M2823" s="11" t="str">
        <f>IF(DatosLimpios[[#This Row],[Perdida economica UNK]]&gt;4000000,"Alta", IF(DatosLimpios[[#This Row],[Perdida economica UNK]]&gt;100000,"Media", "Baja"))</f>
        <v>Alta</v>
      </c>
      <c r="N2823" s="18" t="s">
        <v>2870</v>
      </c>
      <c r="O2823" s="3" t="s">
        <v>29</v>
      </c>
      <c r="P2823" s="2">
        <f>IF(DatosLimpios[[#This Row],[Number of Affected Users]]="six hundred",600,VALUE(DatosLimpios[[#This Row],[Number of Affected Users]]))</f>
        <v>698908</v>
      </c>
      <c r="Q2823" s="2">
        <f>IF(DatosLimpios[[#This Row],[Number of Affected Users]]="six hundred",600,VALUE(DatosLimpios[[#This Row],[Number of Affected Users]]))</f>
        <v>698908</v>
      </c>
      <c r="R2823" s="11">
        <f>DatosLimpios[[#This Row],[Perdida economica UNK]] /DatosLimpios[[#This Row],[Nº de Usuarios Afectados]]</f>
        <v>6.3756603158069449</v>
      </c>
      <c r="S2823" s="11" t="str">
        <f>IF(DatosLimpios[[#This Row],[Perdida $ por Usuario]]&gt;100, "Grave",IF(DatosLimpios[[#This Row],[Perdida $ por Usuario]]&gt;40, "Moderada","Leve"))</f>
        <v>Leve</v>
      </c>
      <c r="T2823" s="1" t="str">
        <f t="shared" si="44"/>
        <v>Nation-state</v>
      </c>
      <c r="U2823" s="3" t="s">
        <v>52</v>
      </c>
      <c r="V2823" s="3" t="s">
        <v>37</v>
      </c>
      <c r="W2823" s="2">
        <v>32</v>
      </c>
      <c r="X2823" s="2" t="str">
        <f>IF(DatosLimpios[[#This Row],[Incident Resolution Time (in Hours)]]&gt;50,"Tardia",IF(DatosLimpios[[#This Row],[Incident Resolution Time (in Hours)]]&gt;20,"Media","Rapida" ))</f>
        <v>Media</v>
      </c>
    </row>
    <row r="2824" spans="1:24" x14ac:dyDescent="0.25">
      <c r="A2824" s="2">
        <v>2840</v>
      </c>
      <c r="B2824" s="3" t="s">
        <v>45</v>
      </c>
      <c r="C28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824" s="1" t="str">
        <f>IFERROR(VLOOKUP(DatosLimpios[[#This Row],[Paises]], TablaRegiones[],2,FALSE), "Otra")</f>
        <v>Asia</v>
      </c>
      <c r="E2824" s="2">
        <v>2022</v>
      </c>
      <c r="F2824" s="3" t="s">
        <v>42</v>
      </c>
      <c r="G2824" s="2">
        <f xml:space="preserve"> 2025 -DatosLimpios[[#This Row],[Year]]</f>
        <v>3</v>
      </c>
      <c r="H2824" s="1" t="str">
        <f>IF(TRIM(DatosLimpios[[#This Row],[Attack Type]])="","Unknown",PROPER(TRIM(LOWER(DatosLimpios[[#This Row],[Attack Type]]))))</f>
        <v>Sql Injection</v>
      </c>
      <c r="I2824" s="3" t="s">
        <v>69</v>
      </c>
      <c r="J282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24" s="11">
        <v>5389</v>
      </c>
      <c r="L2824" s="11">
        <f>IF(DatosLimpios[[#This Row],[Financial Loss (in Million $) ]]="",0,ABS(DatosLimpios[[#This Row],[Financial Loss (in Million $) ]]))*1000</f>
        <v>5389000</v>
      </c>
      <c r="M2824" s="11" t="str">
        <f>IF(DatosLimpios[[#This Row],[Perdida economica UNK]]&gt;4000000,"Alta", IF(DatosLimpios[[#This Row],[Perdida economica UNK]]&gt;100000,"Media", "Baja"))</f>
        <v>Alta</v>
      </c>
      <c r="N2824" s="18" t="s">
        <v>2871</v>
      </c>
      <c r="O2824" s="3" t="s">
        <v>29</v>
      </c>
      <c r="P2824" s="2">
        <f>IF(DatosLimpios[[#This Row],[Number of Affected Users]]="six hundred",600,VALUE(DatosLimpios[[#This Row],[Number of Affected Users]]))</f>
        <v>633626</v>
      </c>
      <c r="Q2824" s="2">
        <f>IF(DatosLimpios[[#This Row],[Number of Affected Users]]="six hundred",600,VALUE(DatosLimpios[[#This Row],[Number of Affected Users]]))</f>
        <v>633626</v>
      </c>
      <c r="R2824" s="11">
        <f>DatosLimpios[[#This Row],[Perdida economica UNK]] /DatosLimpios[[#This Row],[Nº de Usuarios Afectados]]</f>
        <v>8.505017155230373</v>
      </c>
      <c r="S2824" s="11" t="str">
        <f>IF(DatosLimpios[[#This Row],[Perdida $ por Usuario]]&gt;100, "Grave",IF(DatosLimpios[[#This Row],[Perdida $ por Usuario]]&gt;40, "Moderada","Leve"))</f>
        <v>Leve</v>
      </c>
      <c r="T2824" s="1" t="str">
        <f t="shared" si="44"/>
        <v>Nation-state</v>
      </c>
      <c r="U2824" s="3" t="s">
        <v>34</v>
      </c>
      <c r="V2824" s="3" t="s">
        <v>37</v>
      </c>
      <c r="W2824" s="2">
        <v>54</v>
      </c>
      <c r="X2824" s="2" t="str">
        <f>IF(DatosLimpios[[#This Row],[Incident Resolution Time (in Hours)]]&gt;50,"Tardia",IF(DatosLimpios[[#This Row],[Incident Resolution Time (in Hours)]]&gt;20,"Media","Rapida" ))</f>
        <v>Tardia</v>
      </c>
    </row>
    <row r="2825" spans="1:24" x14ac:dyDescent="0.25">
      <c r="A2825" s="2">
        <v>2841</v>
      </c>
      <c r="B2825" s="3" t="s">
        <v>32</v>
      </c>
      <c r="C28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25" s="1" t="str">
        <f>IFERROR(VLOOKUP(DatosLimpios[[#This Row],[Paises]], TablaRegiones[],2,FALSE), "Otra")</f>
        <v>Europa</v>
      </c>
      <c r="E2825" s="2">
        <v>2021</v>
      </c>
      <c r="F2825" s="3" t="s">
        <v>63</v>
      </c>
      <c r="G2825" s="2">
        <f xml:space="preserve"> 2025 -DatosLimpios[[#This Row],[Year]]</f>
        <v>4</v>
      </c>
      <c r="H2825" s="1" t="str">
        <f>IF(TRIM(DatosLimpios[[#This Row],[Attack Type]])="","Unknown",PROPER(TRIM(LOWER(DatosLimpios[[#This Row],[Attack Type]]))))</f>
        <v>Malware</v>
      </c>
      <c r="I2825" s="3" t="s">
        <v>69</v>
      </c>
      <c r="J282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25" s="11">
        <v>8801</v>
      </c>
      <c r="L2825" s="11">
        <f>IF(DatosLimpios[[#This Row],[Financial Loss (in Million $) ]]="",0,ABS(DatosLimpios[[#This Row],[Financial Loss (in Million $) ]]))*1000</f>
        <v>8801000</v>
      </c>
      <c r="M2825" s="11" t="str">
        <f>IF(DatosLimpios[[#This Row],[Perdida economica UNK]]&gt;4000000,"Alta", IF(DatosLimpios[[#This Row],[Perdida economica UNK]]&gt;100000,"Media", "Baja"))</f>
        <v>Alta</v>
      </c>
      <c r="N2825" s="18" t="s">
        <v>2872</v>
      </c>
      <c r="O2825" s="3" t="s">
        <v>36</v>
      </c>
      <c r="P2825" s="2">
        <f>IF(DatosLimpios[[#This Row],[Number of Affected Users]]="six hundred",600,VALUE(DatosLimpios[[#This Row],[Number of Affected Users]]))</f>
        <v>334748</v>
      </c>
      <c r="Q2825" s="2">
        <f>IF(DatosLimpios[[#This Row],[Number of Affected Users]]="six hundred",600,VALUE(DatosLimpios[[#This Row],[Number of Affected Users]]))</f>
        <v>334748</v>
      </c>
      <c r="R2825" s="11">
        <f>DatosLimpios[[#This Row],[Perdida economica UNK]] /DatosLimpios[[#This Row],[Nº de Usuarios Afectados]]</f>
        <v>26.291419216843714</v>
      </c>
      <c r="S2825" s="11" t="str">
        <f>IF(DatosLimpios[[#This Row],[Perdida $ por Usuario]]&gt;100, "Grave",IF(DatosLimpios[[#This Row],[Perdida $ por Usuario]]&gt;40, "Moderada","Leve"))</f>
        <v>Leve</v>
      </c>
      <c r="T2825" s="1" t="str">
        <f t="shared" si="44"/>
        <v>Unknown</v>
      </c>
      <c r="U2825" s="3" t="s">
        <v>52</v>
      </c>
      <c r="V2825" s="3" t="s">
        <v>57</v>
      </c>
      <c r="W2825" s="2">
        <v>5</v>
      </c>
      <c r="X2825" s="2" t="str">
        <f>IF(DatosLimpios[[#This Row],[Incident Resolution Time (in Hours)]]&gt;50,"Tardia",IF(DatosLimpios[[#This Row],[Incident Resolution Time (in Hours)]]&gt;20,"Media","Rapida" ))</f>
        <v>Rapida</v>
      </c>
    </row>
    <row r="2826" spans="1:24" x14ac:dyDescent="0.25">
      <c r="A2826" s="2">
        <v>2842</v>
      </c>
      <c r="B2826" s="3" t="s">
        <v>10</v>
      </c>
      <c r="C28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26" s="1" t="str">
        <f>IFERROR(VLOOKUP(DatosLimpios[[#This Row],[Paises]], TablaRegiones[],2,FALSE), "Otra")</f>
        <v>Asia</v>
      </c>
      <c r="E2826" s="2">
        <v>2023</v>
      </c>
      <c r="F2826" s="3" t="s">
        <v>50</v>
      </c>
      <c r="G2826" s="2">
        <f xml:space="preserve"> 2025 -DatosLimpios[[#This Row],[Year]]</f>
        <v>2</v>
      </c>
      <c r="H2826" s="1" t="str">
        <f>IF(TRIM(DatosLimpios[[#This Row],[Attack Type]])="","Unknown",PROPER(TRIM(LOWER(DatosLimpios[[#This Row],[Attack Type]]))))</f>
        <v>Phishing</v>
      </c>
      <c r="I2826" s="3" t="s">
        <v>46</v>
      </c>
      <c r="J282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26" s="11">
        <v>5594</v>
      </c>
      <c r="L2826" s="11">
        <f>IF(DatosLimpios[[#This Row],[Financial Loss (in Million $) ]]="",0,ABS(DatosLimpios[[#This Row],[Financial Loss (in Million $) ]]))*1000</f>
        <v>5594000</v>
      </c>
      <c r="M2826" s="11" t="str">
        <f>IF(DatosLimpios[[#This Row],[Perdida economica UNK]]&gt;4000000,"Alta", IF(DatosLimpios[[#This Row],[Perdida economica UNK]]&gt;100000,"Media", "Baja"))</f>
        <v>Alta</v>
      </c>
      <c r="N2826" s="18" t="s">
        <v>2873</v>
      </c>
      <c r="O2826" s="3" t="s">
        <v>36</v>
      </c>
      <c r="P2826" s="2">
        <f>IF(DatosLimpios[[#This Row],[Number of Affected Users]]="six hundred",600,VALUE(DatosLimpios[[#This Row],[Number of Affected Users]]))</f>
        <v>383589</v>
      </c>
      <c r="Q2826" s="2">
        <f>IF(DatosLimpios[[#This Row],[Number of Affected Users]]="six hundred",600,VALUE(DatosLimpios[[#This Row],[Number of Affected Users]]))</f>
        <v>383589</v>
      </c>
      <c r="R2826" s="11">
        <f>DatosLimpios[[#This Row],[Perdida economica UNK]] /DatosLimpios[[#This Row],[Nº de Usuarios Afectados]]</f>
        <v>14.583317039852551</v>
      </c>
      <c r="S2826" s="11" t="str">
        <f>IF(DatosLimpios[[#This Row],[Perdida $ por Usuario]]&gt;100, "Grave",IF(DatosLimpios[[#This Row],[Perdida $ por Usuario]]&gt;40, "Moderada","Leve"))</f>
        <v>Leve</v>
      </c>
      <c r="T2826" s="1" t="str">
        <f t="shared" si="44"/>
        <v>Unknown</v>
      </c>
      <c r="U2826" s="3" t="s">
        <v>25</v>
      </c>
      <c r="V2826" s="3" t="s">
        <v>49</v>
      </c>
      <c r="W2826" s="2">
        <v>7</v>
      </c>
      <c r="X2826" s="2" t="str">
        <f>IF(DatosLimpios[[#This Row],[Incident Resolution Time (in Hours)]]&gt;50,"Tardia",IF(DatosLimpios[[#This Row],[Incident Resolution Time (in Hours)]]&gt;20,"Media","Rapida" ))</f>
        <v>Rapida</v>
      </c>
    </row>
    <row r="2827" spans="1:24" x14ac:dyDescent="0.25">
      <c r="A2827" s="2">
        <v>2843</v>
      </c>
      <c r="B2827" s="3" t="s">
        <v>32</v>
      </c>
      <c r="C28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27" s="1" t="str">
        <f>IFERROR(VLOOKUP(DatosLimpios[[#This Row],[Paises]], TablaRegiones[],2,FALSE), "Otra")</f>
        <v>Europa</v>
      </c>
      <c r="E2827" s="2">
        <v>2018</v>
      </c>
      <c r="F2827" s="3" t="s">
        <v>17</v>
      </c>
      <c r="G2827" s="2">
        <f xml:space="preserve"> 2025 -DatosLimpios[[#This Row],[Year]]</f>
        <v>7</v>
      </c>
      <c r="H2827" s="1" t="str">
        <f>IF(TRIM(DatosLimpios[[#This Row],[Attack Type]])="","Unknown",PROPER(TRIM(LOWER(DatosLimpios[[#This Row],[Attack Type]]))))</f>
        <v>Ransomware</v>
      </c>
      <c r="I2827" s="3" t="s">
        <v>12</v>
      </c>
      <c r="J2827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27" s="11">
        <v>9048</v>
      </c>
      <c r="L2827" s="11">
        <f>IF(DatosLimpios[[#This Row],[Financial Loss (in Million $) ]]="",0,ABS(DatosLimpios[[#This Row],[Financial Loss (in Million $) ]]))*1000</f>
        <v>9048000</v>
      </c>
      <c r="M2827" s="11" t="str">
        <f>IF(DatosLimpios[[#This Row],[Perdida economica UNK]]&gt;4000000,"Alta", IF(DatosLimpios[[#This Row],[Perdida economica UNK]]&gt;100000,"Media", "Baja"))</f>
        <v>Alta</v>
      </c>
      <c r="N2827" s="18" t="s">
        <v>2874</v>
      </c>
      <c r="O2827" s="3" t="s">
        <v>36</v>
      </c>
      <c r="P2827" s="2">
        <f>IF(DatosLimpios[[#This Row],[Number of Affected Users]]="six hundred",600,VALUE(DatosLimpios[[#This Row],[Number of Affected Users]]))</f>
        <v>901880</v>
      </c>
      <c r="Q2827" s="2">
        <f>IF(DatosLimpios[[#This Row],[Number of Affected Users]]="six hundred",600,VALUE(DatosLimpios[[#This Row],[Number of Affected Users]]))</f>
        <v>901880</v>
      </c>
      <c r="R2827" s="11">
        <f>DatosLimpios[[#This Row],[Perdida economica UNK]] /DatosLimpios[[#This Row],[Nº de Usuarios Afectados]]</f>
        <v>10.032376812879763</v>
      </c>
      <c r="S2827" s="11" t="str">
        <f>IF(DatosLimpios[[#This Row],[Perdida $ por Usuario]]&gt;100, "Grave",IF(DatosLimpios[[#This Row],[Perdida $ por Usuario]]&gt;40, "Moderada","Leve"))</f>
        <v>Leve</v>
      </c>
      <c r="T2827" s="1" t="str">
        <f t="shared" si="44"/>
        <v>Unknown</v>
      </c>
      <c r="U2827" s="3" t="s">
        <v>34</v>
      </c>
      <c r="V2827" s="3" t="s">
        <v>16</v>
      </c>
      <c r="W2827" s="2">
        <v>16</v>
      </c>
      <c r="X2827" s="2" t="str">
        <f>IF(DatosLimpios[[#This Row],[Incident Resolution Time (in Hours)]]&gt;50,"Tardia",IF(DatosLimpios[[#This Row],[Incident Resolution Time (in Hours)]]&gt;20,"Media","Rapida" ))</f>
        <v>Rapida</v>
      </c>
    </row>
    <row r="2828" spans="1:24" x14ac:dyDescent="0.25">
      <c r="A2828" s="2">
        <v>2844</v>
      </c>
      <c r="B2828" s="3" t="s">
        <v>60</v>
      </c>
      <c r="C28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28" s="1" t="str">
        <f>IFERROR(VLOOKUP(DatosLimpios[[#This Row],[Paises]], TablaRegiones[],2,FALSE), "Otra")</f>
        <v>Asia</v>
      </c>
      <c r="E2828" s="2">
        <v>2018</v>
      </c>
      <c r="F2828" s="3" t="s">
        <v>42</v>
      </c>
      <c r="G2828" s="2">
        <f xml:space="preserve"> 2025 -DatosLimpios[[#This Row],[Year]]</f>
        <v>7</v>
      </c>
      <c r="H2828" s="1" t="str">
        <f>IF(TRIM(DatosLimpios[[#This Row],[Attack Type]])="","Unknown",PROPER(TRIM(LOWER(DatosLimpios[[#This Row],[Attack Type]]))))</f>
        <v>Sql Injection</v>
      </c>
      <c r="I2828" s="3" t="s">
        <v>12</v>
      </c>
      <c r="J282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28" s="11">
        <v>4059</v>
      </c>
      <c r="L2828" s="11">
        <f>IF(DatosLimpios[[#This Row],[Financial Loss (in Million $) ]]="",0,ABS(DatosLimpios[[#This Row],[Financial Loss (in Million $) ]]))*1000</f>
        <v>4059000</v>
      </c>
      <c r="M2828" s="11" t="str">
        <f>IF(DatosLimpios[[#This Row],[Perdida economica UNK]]&gt;4000000,"Alta", IF(DatosLimpios[[#This Row],[Perdida economica UNK]]&gt;100000,"Media", "Baja"))</f>
        <v>Alta</v>
      </c>
      <c r="N2828" s="18" t="s">
        <v>2875</v>
      </c>
      <c r="O2828" s="3" t="s">
        <v>29</v>
      </c>
      <c r="P2828" s="2">
        <f>IF(DatosLimpios[[#This Row],[Number of Affected Users]]="six hundred",600,VALUE(DatosLimpios[[#This Row],[Number of Affected Users]]))</f>
        <v>598151</v>
      </c>
      <c r="Q2828" s="2">
        <f>IF(DatosLimpios[[#This Row],[Number of Affected Users]]="six hundred",600,VALUE(DatosLimpios[[#This Row],[Number of Affected Users]]))</f>
        <v>598151</v>
      </c>
      <c r="R2828" s="11">
        <f>DatosLimpios[[#This Row],[Perdida economica UNK]] /DatosLimpios[[#This Row],[Nº de Usuarios Afectados]]</f>
        <v>6.7859119185623697</v>
      </c>
      <c r="S2828" s="11" t="str">
        <f>IF(DatosLimpios[[#This Row],[Perdida $ por Usuario]]&gt;100, "Grave",IF(DatosLimpios[[#This Row],[Perdida $ por Usuario]]&gt;40, "Moderada","Leve"))</f>
        <v>Leve</v>
      </c>
      <c r="T2828" s="1" t="str">
        <f t="shared" si="44"/>
        <v>Nation-state</v>
      </c>
      <c r="U2828" s="3" t="s">
        <v>15</v>
      </c>
      <c r="V2828" s="3" t="s">
        <v>31</v>
      </c>
      <c r="W2828" s="2">
        <v>34</v>
      </c>
      <c r="X2828" s="2" t="str">
        <f>IF(DatosLimpios[[#This Row],[Incident Resolution Time (in Hours)]]&gt;50,"Tardia",IF(DatosLimpios[[#This Row],[Incident Resolution Time (in Hours)]]&gt;20,"Media","Rapida" ))</f>
        <v>Media</v>
      </c>
    </row>
    <row r="2829" spans="1:24" x14ac:dyDescent="0.25">
      <c r="A2829" s="2">
        <v>2845</v>
      </c>
      <c r="B2829" s="3" t="s">
        <v>41</v>
      </c>
      <c r="C28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29" s="1" t="str">
        <f>IFERROR(VLOOKUP(DatosLimpios[[#This Row],[Paises]], TablaRegiones[],2,FALSE), "Otra")</f>
        <v>Europa</v>
      </c>
      <c r="E2829" s="2">
        <v>2016</v>
      </c>
      <c r="F2829" s="3" t="s">
        <v>39</v>
      </c>
      <c r="G2829" s="2">
        <f xml:space="preserve"> 2025 -DatosLimpios[[#This Row],[Year]]</f>
        <v>9</v>
      </c>
      <c r="H2829" s="1" t="str">
        <f>IF(TRIM(DatosLimpios[[#This Row],[Attack Type]])="","Unknown",PROPER(TRIM(LOWER(DatosLimpios[[#This Row],[Attack Type]]))))</f>
        <v>Ddos</v>
      </c>
      <c r="I2829" s="3" t="s">
        <v>46</v>
      </c>
      <c r="J282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29" s="11">
        <v>7729</v>
      </c>
      <c r="L2829" s="11">
        <f>IF(DatosLimpios[[#This Row],[Financial Loss (in Million $) ]]="",0,ABS(DatosLimpios[[#This Row],[Financial Loss (in Million $) ]]))*1000</f>
        <v>7729000</v>
      </c>
      <c r="M2829" s="11" t="str">
        <f>IF(DatosLimpios[[#This Row],[Perdida economica UNK]]&gt;4000000,"Alta", IF(DatosLimpios[[#This Row],[Perdida economica UNK]]&gt;100000,"Media", "Baja"))</f>
        <v>Alta</v>
      </c>
      <c r="N2829" s="18" t="s">
        <v>2876</v>
      </c>
      <c r="O2829" s="3" t="s">
        <v>29</v>
      </c>
      <c r="P2829" s="2">
        <f>IF(DatosLimpios[[#This Row],[Number of Affected Users]]="six hundred",600,VALUE(DatosLimpios[[#This Row],[Number of Affected Users]]))</f>
        <v>120341</v>
      </c>
      <c r="Q2829" s="2">
        <f>IF(DatosLimpios[[#This Row],[Number of Affected Users]]="six hundred",600,VALUE(DatosLimpios[[#This Row],[Number of Affected Users]]))</f>
        <v>120341</v>
      </c>
      <c r="R2829" s="11">
        <f>DatosLimpios[[#This Row],[Perdida economica UNK]] /DatosLimpios[[#This Row],[Nº de Usuarios Afectados]]</f>
        <v>64.225824947441026</v>
      </c>
      <c r="S2829" s="11" t="str">
        <f>IF(DatosLimpios[[#This Row],[Perdida $ por Usuario]]&gt;100, "Grave",IF(DatosLimpios[[#This Row],[Perdida $ por Usuario]]&gt;40, "Moderada","Leve"))</f>
        <v>Moderada</v>
      </c>
      <c r="T2829" s="1" t="str">
        <f t="shared" si="44"/>
        <v>Nation-state</v>
      </c>
      <c r="U2829" s="3" t="s">
        <v>52</v>
      </c>
      <c r="V2829" s="3" t="s">
        <v>16</v>
      </c>
      <c r="W2829" s="2">
        <v>45</v>
      </c>
      <c r="X2829" s="2" t="str">
        <f>IF(DatosLimpios[[#This Row],[Incident Resolution Time (in Hours)]]&gt;50,"Tardia",IF(DatosLimpios[[#This Row],[Incident Resolution Time (in Hours)]]&gt;20,"Media","Rapida" ))</f>
        <v>Media</v>
      </c>
    </row>
    <row r="2830" spans="1:24" x14ac:dyDescent="0.25">
      <c r="A2830" s="2">
        <v>2846</v>
      </c>
      <c r="B2830" s="3" t="s">
        <v>58</v>
      </c>
      <c r="C28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30" s="1" t="str">
        <f>IFERROR(VLOOKUP(DatosLimpios[[#This Row],[Paises]], TablaRegiones[],2,FALSE), "Otra")</f>
        <v>Oceanía</v>
      </c>
      <c r="E2830" s="2">
        <v>2023</v>
      </c>
      <c r="F2830" s="3" t="s">
        <v>50</v>
      </c>
      <c r="G2830" s="2">
        <f xml:space="preserve"> 2025 -DatosLimpios[[#This Row],[Year]]</f>
        <v>2</v>
      </c>
      <c r="H2830" s="1" t="str">
        <f>IF(TRIM(DatosLimpios[[#This Row],[Attack Type]])="","Unknown",PROPER(TRIM(LOWER(DatosLimpios[[#This Row],[Attack Type]]))))</f>
        <v>Phishing</v>
      </c>
      <c r="I2830" s="3" t="s">
        <v>69</v>
      </c>
      <c r="J283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30" s="11">
        <v>9102</v>
      </c>
      <c r="L2830" s="11">
        <f>IF(DatosLimpios[[#This Row],[Financial Loss (in Million $) ]]="",0,ABS(DatosLimpios[[#This Row],[Financial Loss (in Million $) ]]))*1000</f>
        <v>9102000</v>
      </c>
      <c r="M2830" s="11" t="str">
        <f>IF(DatosLimpios[[#This Row],[Perdida economica UNK]]&gt;4000000,"Alta", IF(DatosLimpios[[#This Row],[Perdida economica UNK]]&gt;100000,"Media", "Baja"))</f>
        <v>Alta</v>
      </c>
      <c r="N2830" s="18" t="s">
        <v>2877</v>
      </c>
      <c r="O2830" s="3" t="s">
        <v>14</v>
      </c>
      <c r="P2830" s="2">
        <f>IF(DatosLimpios[[#This Row],[Number of Affected Users]]="six hundred",600,VALUE(DatosLimpios[[#This Row],[Number of Affected Users]]))</f>
        <v>305005</v>
      </c>
      <c r="Q2830" s="2">
        <f>IF(DatosLimpios[[#This Row],[Number of Affected Users]]="six hundred",600,VALUE(DatosLimpios[[#This Row],[Number of Affected Users]]))</f>
        <v>305005</v>
      </c>
      <c r="R2830" s="11">
        <f>DatosLimpios[[#This Row],[Perdida economica UNK]] /DatosLimpios[[#This Row],[Nº de Usuarios Afectados]]</f>
        <v>29.842133735512533</v>
      </c>
      <c r="S2830" s="11" t="str">
        <f>IF(DatosLimpios[[#This Row],[Perdida $ por Usuario]]&gt;100, "Grave",IF(DatosLimpios[[#This Row],[Perdida $ por Usuario]]&gt;40, "Moderada","Leve"))</f>
        <v>Leve</v>
      </c>
      <c r="T2830" s="1" t="str">
        <f t="shared" si="44"/>
        <v>Hacker Group</v>
      </c>
      <c r="U2830" s="3" t="s">
        <v>52</v>
      </c>
      <c r="V2830" s="3" t="s">
        <v>49</v>
      </c>
      <c r="W2830" s="2">
        <v>71</v>
      </c>
      <c r="X2830" s="2" t="str">
        <f>IF(DatosLimpios[[#This Row],[Incident Resolution Time (in Hours)]]&gt;50,"Tardia",IF(DatosLimpios[[#This Row],[Incident Resolution Time (in Hours)]]&gt;20,"Media","Rapida" ))</f>
        <v>Tardia</v>
      </c>
    </row>
    <row r="2831" spans="1:24" x14ac:dyDescent="0.25">
      <c r="A2831" s="2">
        <v>2847</v>
      </c>
      <c r="B2831" s="3" t="s">
        <v>32</v>
      </c>
      <c r="C28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31" s="1" t="str">
        <f>IFERROR(VLOOKUP(DatosLimpios[[#This Row],[Paises]], TablaRegiones[],2,FALSE), "Otra")</f>
        <v>Europa</v>
      </c>
      <c r="E2831" s="2">
        <v>2024</v>
      </c>
      <c r="F2831" s="3" t="s">
        <v>22</v>
      </c>
      <c r="G2831" s="2">
        <f xml:space="preserve"> 2025 -DatosLimpios[[#This Row],[Year]]</f>
        <v>1</v>
      </c>
      <c r="H2831" s="1" t="str">
        <f>IF(TRIM(DatosLimpios[[#This Row],[Attack Type]])="","Unknown",PROPER(TRIM(LOWER(DatosLimpios[[#This Row],[Attack Type]]))))</f>
        <v>Man-In-The-Middle</v>
      </c>
      <c r="I2831" s="3" t="s">
        <v>18</v>
      </c>
      <c r="J283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31" s="11">
        <v>4641</v>
      </c>
      <c r="L2831" s="11">
        <f>IF(DatosLimpios[[#This Row],[Financial Loss (in Million $) ]]="",0,ABS(DatosLimpios[[#This Row],[Financial Loss (in Million $) ]]))*1000</f>
        <v>4641000</v>
      </c>
      <c r="M2831" s="11" t="str">
        <f>IF(DatosLimpios[[#This Row],[Perdida economica UNK]]&gt;4000000,"Alta", IF(DatosLimpios[[#This Row],[Perdida economica UNK]]&gt;100000,"Media", "Baja"))</f>
        <v>Alta</v>
      </c>
      <c r="N2831" s="18" t="s">
        <v>2878</v>
      </c>
      <c r="O2831" s="3" t="s">
        <v>14</v>
      </c>
      <c r="P2831" s="2">
        <f>IF(DatosLimpios[[#This Row],[Number of Affected Users]]="six hundred",600,VALUE(DatosLimpios[[#This Row],[Number of Affected Users]]))</f>
        <v>494622</v>
      </c>
      <c r="Q2831" s="2">
        <f>IF(DatosLimpios[[#This Row],[Number of Affected Users]]="six hundred",600,VALUE(DatosLimpios[[#This Row],[Number of Affected Users]]))</f>
        <v>494622</v>
      </c>
      <c r="R2831" s="11">
        <f>DatosLimpios[[#This Row],[Perdida economica UNK]] /DatosLimpios[[#This Row],[Nº de Usuarios Afectados]]</f>
        <v>9.3829227167412697</v>
      </c>
      <c r="S2831" s="11" t="str">
        <f>IF(DatosLimpios[[#This Row],[Perdida $ por Usuario]]&gt;100, "Grave",IF(DatosLimpios[[#This Row],[Perdida $ por Usuario]]&gt;40, "Moderada","Leve"))</f>
        <v>Leve</v>
      </c>
      <c r="T2831" s="1" t="str">
        <f t="shared" si="44"/>
        <v>Hacker Group</v>
      </c>
      <c r="U2831" s="3" t="s">
        <v>34</v>
      </c>
      <c r="V2831" s="3" t="s">
        <v>16</v>
      </c>
      <c r="W2831" s="2">
        <v>37</v>
      </c>
      <c r="X2831" s="2" t="str">
        <f>IF(DatosLimpios[[#This Row],[Incident Resolution Time (in Hours)]]&gt;50,"Tardia",IF(DatosLimpios[[#This Row],[Incident Resolution Time (in Hours)]]&gt;20,"Media","Rapida" ))</f>
        <v>Media</v>
      </c>
    </row>
    <row r="2832" spans="1:24" x14ac:dyDescent="0.25">
      <c r="A2832" s="2">
        <v>2848</v>
      </c>
      <c r="B2832" s="3" t="s">
        <v>32</v>
      </c>
      <c r="C28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32" s="1" t="str">
        <f>IFERROR(VLOOKUP(DatosLimpios[[#This Row],[Paises]], TablaRegiones[],2,FALSE), "Otra")</f>
        <v>Europa</v>
      </c>
      <c r="E2832" s="2">
        <v>2021</v>
      </c>
      <c r="F2832" s="3" t="s">
        <v>42</v>
      </c>
      <c r="G2832" s="2">
        <f xml:space="preserve"> 2025 -DatosLimpios[[#This Row],[Year]]</f>
        <v>4</v>
      </c>
      <c r="H2832" s="1" t="str">
        <f>IF(TRIM(DatosLimpios[[#This Row],[Attack Type]])="","Unknown",PROPER(TRIM(LOWER(DatosLimpios[[#This Row],[Attack Type]]))))</f>
        <v>Sql Injection</v>
      </c>
      <c r="I2832" s="3" t="s">
        <v>46</v>
      </c>
      <c r="J283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32" s="11">
        <v>6907</v>
      </c>
      <c r="L2832" s="11">
        <f>IF(DatosLimpios[[#This Row],[Financial Loss (in Million $) ]]="",0,ABS(DatosLimpios[[#This Row],[Financial Loss (in Million $) ]]))*1000</f>
        <v>6907000</v>
      </c>
      <c r="M2832" s="11" t="str">
        <f>IF(DatosLimpios[[#This Row],[Perdida economica UNK]]&gt;4000000,"Alta", IF(DatosLimpios[[#This Row],[Perdida economica UNK]]&gt;100000,"Media", "Baja"))</f>
        <v>Alta</v>
      </c>
      <c r="N2832" s="18" t="s">
        <v>2879</v>
      </c>
      <c r="O2832" s="3" t="s">
        <v>33</v>
      </c>
      <c r="P2832" s="2">
        <f>IF(DatosLimpios[[#This Row],[Number of Affected Users]]="six hundred",600,VALUE(DatosLimpios[[#This Row],[Number of Affected Users]]))</f>
        <v>264662</v>
      </c>
      <c r="Q2832" s="2">
        <f>IF(DatosLimpios[[#This Row],[Number of Affected Users]]="six hundred",600,VALUE(DatosLimpios[[#This Row],[Number of Affected Users]]))</f>
        <v>264662</v>
      </c>
      <c r="R2832" s="11">
        <f>DatosLimpios[[#This Row],[Perdida economica UNK]] /DatosLimpios[[#This Row],[Nº de Usuarios Afectados]]</f>
        <v>26.097437486303285</v>
      </c>
      <c r="S2832" s="11" t="str">
        <f>IF(DatosLimpios[[#This Row],[Perdida $ por Usuario]]&gt;100, "Grave",IF(DatosLimpios[[#This Row],[Perdida $ por Usuario]]&gt;40, "Moderada","Leve"))</f>
        <v>Leve</v>
      </c>
      <c r="T2832" s="1" t="str">
        <f t="shared" si="44"/>
        <v>Insider</v>
      </c>
      <c r="U2832" s="3" t="s">
        <v>34</v>
      </c>
      <c r="V2832" s="3" t="s">
        <v>31</v>
      </c>
      <c r="W2832" s="2">
        <v>46</v>
      </c>
      <c r="X2832" s="2" t="str">
        <f>IF(DatosLimpios[[#This Row],[Incident Resolution Time (in Hours)]]&gt;50,"Tardia",IF(DatosLimpios[[#This Row],[Incident Resolution Time (in Hours)]]&gt;20,"Media","Rapida" ))</f>
        <v>Media</v>
      </c>
    </row>
    <row r="2833" spans="1:24" x14ac:dyDescent="0.25">
      <c r="A2833" s="2">
        <v>2849</v>
      </c>
      <c r="B2833" s="3" t="s">
        <v>45</v>
      </c>
      <c r="C28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833" s="1" t="str">
        <f>IFERROR(VLOOKUP(DatosLimpios[[#This Row],[Paises]], TablaRegiones[],2,FALSE), "Otra")</f>
        <v>Asia</v>
      </c>
      <c r="E2833" s="2">
        <v>2021</v>
      </c>
      <c r="F2833" s="3" t="s">
        <v>42</v>
      </c>
      <c r="G2833" s="2">
        <f xml:space="preserve"> 2025 -DatosLimpios[[#This Row],[Year]]</f>
        <v>4</v>
      </c>
      <c r="H2833" s="1" t="str">
        <f>IF(TRIM(DatosLimpios[[#This Row],[Attack Type]])="","Unknown",PROPER(TRIM(LOWER(DatosLimpios[[#This Row],[Attack Type]]))))</f>
        <v>Sql Injection</v>
      </c>
      <c r="I2833" s="3" t="s">
        <v>47</v>
      </c>
      <c r="J283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33" s="11">
        <v>23</v>
      </c>
      <c r="L2833" s="11">
        <f>IF(DatosLimpios[[#This Row],[Financial Loss (in Million $) ]]="",0,ABS(DatosLimpios[[#This Row],[Financial Loss (in Million $) ]]))*1000</f>
        <v>23000</v>
      </c>
      <c r="M2833" s="11" t="str">
        <f>IF(DatosLimpios[[#This Row],[Perdida economica UNK]]&gt;4000000,"Alta", IF(DatosLimpios[[#This Row],[Perdida economica UNK]]&gt;100000,"Media", "Baja"))</f>
        <v>Baja</v>
      </c>
      <c r="N2833" s="18" t="s">
        <v>2880</v>
      </c>
      <c r="O2833" s="3" t="s">
        <v>33</v>
      </c>
      <c r="P2833" s="2">
        <f>IF(DatosLimpios[[#This Row],[Number of Affected Users]]="six hundred",600,VALUE(DatosLimpios[[#This Row],[Number of Affected Users]]))</f>
        <v>942089</v>
      </c>
      <c r="Q2833" s="2">
        <f>IF(DatosLimpios[[#This Row],[Number of Affected Users]]="six hundred",600,VALUE(DatosLimpios[[#This Row],[Number of Affected Users]]))</f>
        <v>942089</v>
      </c>
      <c r="R2833" s="11">
        <f>DatosLimpios[[#This Row],[Perdida economica UNK]] /DatosLimpios[[#This Row],[Nº de Usuarios Afectados]]</f>
        <v>2.4413829266661642E-2</v>
      </c>
      <c r="S2833" s="11" t="str">
        <f>IF(DatosLimpios[[#This Row],[Perdida $ por Usuario]]&gt;100, "Grave",IF(DatosLimpios[[#This Row],[Perdida $ por Usuario]]&gt;40, "Moderada","Leve"))</f>
        <v>Leve</v>
      </c>
      <c r="T2833" s="1" t="str">
        <f t="shared" si="44"/>
        <v>Insider</v>
      </c>
      <c r="U2833" s="3" t="s">
        <v>15</v>
      </c>
      <c r="V2833" s="3" t="s">
        <v>16</v>
      </c>
      <c r="W2833" s="2">
        <v>39</v>
      </c>
      <c r="X2833" s="2" t="str">
        <f>IF(DatosLimpios[[#This Row],[Incident Resolution Time (in Hours)]]&gt;50,"Tardia",IF(DatosLimpios[[#This Row],[Incident Resolution Time (in Hours)]]&gt;20,"Media","Rapida" ))</f>
        <v>Media</v>
      </c>
    </row>
    <row r="2834" spans="1:24" x14ac:dyDescent="0.25">
      <c r="A2834" s="2">
        <v>2850</v>
      </c>
      <c r="B2834" s="3" t="s">
        <v>41</v>
      </c>
      <c r="C28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34" s="1" t="str">
        <f>IFERROR(VLOOKUP(DatosLimpios[[#This Row],[Paises]], TablaRegiones[],2,FALSE), "Otra")</f>
        <v>Europa</v>
      </c>
      <c r="E2834" s="2">
        <v>2016</v>
      </c>
      <c r="F2834" s="3" t="s">
        <v>22</v>
      </c>
      <c r="G2834" s="2">
        <f xml:space="preserve"> 2025 -DatosLimpios[[#This Row],[Year]]</f>
        <v>9</v>
      </c>
      <c r="H2834" s="1" t="str">
        <f>IF(TRIM(DatosLimpios[[#This Row],[Attack Type]])="","Unknown",PROPER(TRIM(LOWER(DatosLimpios[[#This Row],[Attack Type]]))))</f>
        <v>Man-In-The-Middle</v>
      </c>
      <c r="I2834" s="3" t="s">
        <v>12</v>
      </c>
      <c r="J283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34" s="11">
        <v>3345</v>
      </c>
      <c r="L2834" s="11">
        <f>IF(DatosLimpios[[#This Row],[Financial Loss (in Million $) ]]="",0,ABS(DatosLimpios[[#This Row],[Financial Loss (in Million $) ]]))*1000</f>
        <v>3345000</v>
      </c>
      <c r="M2834" s="11" t="str">
        <f>IF(DatosLimpios[[#This Row],[Perdida economica UNK]]&gt;4000000,"Alta", IF(DatosLimpios[[#This Row],[Perdida economica UNK]]&gt;100000,"Media", "Baja"))</f>
        <v>Media</v>
      </c>
      <c r="N2834" s="18" t="s">
        <v>2881</v>
      </c>
      <c r="O2834" s="3" t="s">
        <v>29</v>
      </c>
      <c r="P2834" s="2">
        <f>IF(DatosLimpios[[#This Row],[Number of Affected Users]]="six hundred",600,VALUE(DatosLimpios[[#This Row],[Number of Affected Users]]))</f>
        <v>779870</v>
      </c>
      <c r="Q2834" s="2">
        <f>IF(DatosLimpios[[#This Row],[Number of Affected Users]]="six hundred",600,VALUE(DatosLimpios[[#This Row],[Number of Affected Users]]))</f>
        <v>779870</v>
      </c>
      <c r="R2834" s="11">
        <f>DatosLimpios[[#This Row],[Perdida economica UNK]] /DatosLimpios[[#This Row],[Nº de Usuarios Afectados]]</f>
        <v>4.2891764011950713</v>
      </c>
      <c r="S2834" s="11" t="str">
        <f>IF(DatosLimpios[[#This Row],[Perdida $ por Usuario]]&gt;100, "Grave",IF(DatosLimpios[[#This Row],[Perdida $ por Usuario]]&gt;40, "Moderada","Leve"))</f>
        <v>Leve</v>
      </c>
      <c r="T2834" s="1" t="str">
        <f t="shared" si="44"/>
        <v>Nation-state</v>
      </c>
      <c r="U2834" s="3" t="s">
        <v>52</v>
      </c>
      <c r="V2834" s="3" t="s">
        <v>49</v>
      </c>
      <c r="W2834" s="2">
        <v>6</v>
      </c>
      <c r="X2834" s="2" t="str">
        <f>IF(DatosLimpios[[#This Row],[Incident Resolution Time (in Hours)]]&gt;50,"Tardia",IF(DatosLimpios[[#This Row],[Incident Resolution Time (in Hours)]]&gt;20,"Media","Rapida" ))</f>
        <v>Rapida</v>
      </c>
    </row>
    <row r="2835" spans="1:24" x14ac:dyDescent="0.25">
      <c r="A2835" s="2">
        <v>2851</v>
      </c>
      <c r="B2835" s="3" t="s">
        <v>26</v>
      </c>
      <c r="C28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35" s="1" t="str">
        <f>IFERROR(VLOOKUP(DatosLimpios[[#This Row],[Paises]], TablaRegiones[],2,FALSE), "Otra")</f>
        <v>Europa</v>
      </c>
      <c r="E2835" s="2">
        <v>2015</v>
      </c>
      <c r="F2835" s="3" t="s">
        <v>50</v>
      </c>
      <c r="G2835" s="2">
        <f xml:space="preserve"> 2025 -DatosLimpios[[#This Row],[Year]]</f>
        <v>10</v>
      </c>
      <c r="H2835" s="1" t="str">
        <f>IF(TRIM(DatosLimpios[[#This Row],[Attack Type]])="","Unknown",PROPER(TRIM(LOWER(DatosLimpios[[#This Row],[Attack Type]]))))</f>
        <v>Phishing</v>
      </c>
      <c r="I2835" s="3" t="s">
        <v>23</v>
      </c>
      <c r="J283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35" s="11">
        <v>1527</v>
      </c>
      <c r="L2835" s="11">
        <f>IF(DatosLimpios[[#This Row],[Financial Loss (in Million $) ]]="",0,ABS(DatosLimpios[[#This Row],[Financial Loss (in Million $) ]]))*1000</f>
        <v>1527000</v>
      </c>
      <c r="M2835" s="11" t="str">
        <f>IF(DatosLimpios[[#This Row],[Perdida economica UNK]]&gt;4000000,"Alta", IF(DatosLimpios[[#This Row],[Perdida economica UNK]]&gt;100000,"Media", "Baja"))</f>
        <v>Media</v>
      </c>
      <c r="N2835" s="18" t="s">
        <v>2882</v>
      </c>
      <c r="O2835" s="3" t="s">
        <v>33</v>
      </c>
      <c r="P2835" s="2">
        <f>IF(DatosLimpios[[#This Row],[Number of Affected Users]]="six hundred",600,VALUE(DatosLimpios[[#This Row],[Number of Affected Users]]))</f>
        <v>407233</v>
      </c>
      <c r="Q2835" s="2">
        <f>IF(DatosLimpios[[#This Row],[Number of Affected Users]]="six hundred",600,VALUE(DatosLimpios[[#This Row],[Number of Affected Users]]))</f>
        <v>407233</v>
      </c>
      <c r="R2835" s="11">
        <f>DatosLimpios[[#This Row],[Perdida economica UNK]] /DatosLimpios[[#This Row],[Nº de Usuarios Afectados]]</f>
        <v>3.7496961199116967</v>
      </c>
      <c r="S2835" s="11" t="str">
        <f>IF(DatosLimpios[[#This Row],[Perdida $ por Usuario]]&gt;100, "Grave",IF(DatosLimpios[[#This Row],[Perdida $ por Usuario]]&gt;40, "Moderada","Leve"))</f>
        <v>Leve</v>
      </c>
      <c r="T2835" s="1" t="str">
        <f t="shared" si="44"/>
        <v>Insider</v>
      </c>
      <c r="U2835" s="3" t="s">
        <v>15</v>
      </c>
      <c r="V2835" s="3" t="s">
        <v>37</v>
      </c>
      <c r="W2835" s="2">
        <v>72</v>
      </c>
      <c r="X2835" s="2" t="str">
        <f>IF(DatosLimpios[[#This Row],[Incident Resolution Time (in Hours)]]&gt;50,"Tardia",IF(DatosLimpios[[#This Row],[Incident Resolution Time (in Hours)]]&gt;20,"Media","Rapida" ))</f>
        <v>Tardia</v>
      </c>
    </row>
    <row r="2836" spans="1:24" x14ac:dyDescent="0.25">
      <c r="A2836" s="2">
        <v>2852</v>
      </c>
      <c r="B2836" s="3" t="s">
        <v>60</v>
      </c>
      <c r="C28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36" s="1" t="str">
        <f>IFERROR(VLOOKUP(DatosLimpios[[#This Row],[Paises]], TablaRegiones[],2,FALSE), "Otra")</f>
        <v>Asia</v>
      </c>
      <c r="E2836" s="2">
        <v>2019</v>
      </c>
      <c r="F2836" s="3" t="s">
        <v>63</v>
      </c>
      <c r="G2836" s="2">
        <f xml:space="preserve"> 2025 -DatosLimpios[[#This Row],[Year]]</f>
        <v>6</v>
      </c>
      <c r="H2836" s="1" t="str">
        <f>IF(TRIM(DatosLimpios[[#This Row],[Attack Type]])="","Unknown",PROPER(TRIM(LOWER(DatosLimpios[[#This Row],[Attack Type]]))))</f>
        <v>Malware</v>
      </c>
      <c r="I2836" s="3" t="s">
        <v>46</v>
      </c>
      <c r="J283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36" s="11">
        <v>9859</v>
      </c>
      <c r="L2836" s="11">
        <f>IF(DatosLimpios[[#This Row],[Financial Loss (in Million $) ]]="",0,ABS(DatosLimpios[[#This Row],[Financial Loss (in Million $) ]]))*1000</f>
        <v>9859000</v>
      </c>
      <c r="M2836" s="11" t="str">
        <f>IF(DatosLimpios[[#This Row],[Perdida economica UNK]]&gt;4000000,"Alta", IF(DatosLimpios[[#This Row],[Perdida economica UNK]]&gt;100000,"Media", "Baja"))</f>
        <v>Alta</v>
      </c>
      <c r="N2836" s="18" t="s">
        <v>2883</v>
      </c>
      <c r="O2836" s="3" t="s">
        <v>29</v>
      </c>
      <c r="P2836" s="2">
        <f>IF(DatosLimpios[[#This Row],[Number of Affected Users]]="six hundred",600,VALUE(DatosLimpios[[#This Row],[Number of Affected Users]]))</f>
        <v>148622</v>
      </c>
      <c r="Q2836" s="2">
        <f>IF(DatosLimpios[[#This Row],[Number of Affected Users]]="six hundred",600,VALUE(DatosLimpios[[#This Row],[Number of Affected Users]]))</f>
        <v>148622</v>
      </c>
      <c r="R2836" s="11">
        <f>DatosLimpios[[#This Row],[Perdida economica UNK]] /DatosLimpios[[#This Row],[Nº de Usuarios Afectados]]</f>
        <v>66.336074067096391</v>
      </c>
      <c r="S2836" s="11" t="str">
        <f>IF(DatosLimpios[[#This Row],[Perdida $ por Usuario]]&gt;100, "Grave",IF(DatosLimpios[[#This Row],[Perdida $ por Usuario]]&gt;40, "Moderada","Leve"))</f>
        <v>Moderada</v>
      </c>
      <c r="T2836" s="1" t="str">
        <f t="shared" si="44"/>
        <v>Nation-state</v>
      </c>
      <c r="U2836" s="3" t="s">
        <v>25</v>
      </c>
      <c r="V2836" s="3" t="s">
        <v>49</v>
      </c>
      <c r="W2836" s="2">
        <v>6</v>
      </c>
      <c r="X2836" s="2" t="str">
        <f>IF(DatosLimpios[[#This Row],[Incident Resolution Time (in Hours)]]&gt;50,"Tardia",IF(DatosLimpios[[#This Row],[Incident Resolution Time (in Hours)]]&gt;20,"Media","Rapida" ))</f>
        <v>Rapida</v>
      </c>
    </row>
    <row r="2837" spans="1:24" x14ac:dyDescent="0.25">
      <c r="A2837" s="2">
        <v>2853</v>
      </c>
      <c r="B2837" s="3" t="s">
        <v>66</v>
      </c>
      <c r="C28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837" s="1" t="str">
        <f>IFERROR(VLOOKUP(DatosLimpios[[#This Row],[Paises]], TablaRegiones[],2,FALSE), "Otra")</f>
        <v>América</v>
      </c>
      <c r="E2837" s="2">
        <v>2023</v>
      </c>
      <c r="F2837" s="3" t="s">
        <v>17</v>
      </c>
      <c r="G2837" s="2">
        <f xml:space="preserve"> 2025 -DatosLimpios[[#This Row],[Year]]</f>
        <v>2</v>
      </c>
      <c r="H2837" s="1" t="str">
        <f>IF(TRIM(DatosLimpios[[#This Row],[Attack Type]])="","Unknown",PROPER(TRIM(LOWER(DatosLimpios[[#This Row],[Attack Type]]))))</f>
        <v>Ransomware</v>
      </c>
      <c r="I2837" s="3" t="s">
        <v>47</v>
      </c>
      <c r="J283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37" s="11">
        <v>3045</v>
      </c>
      <c r="L2837" s="11">
        <f>IF(DatosLimpios[[#This Row],[Financial Loss (in Million $) ]]="",0,ABS(DatosLimpios[[#This Row],[Financial Loss (in Million $) ]]))*1000</f>
        <v>3045000</v>
      </c>
      <c r="M2837" s="11" t="str">
        <f>IF(DatosLimpios[[#This Row],[Perdida economica UNK]]&gt;4000000,"Alta", IF(DatosLimpios[[#This Row],[Perdida economica UNK]]&gt;100000,"Media", "Baja"))</f>
        <v>Media</v>
      </c>
      <c r="N2837" s="18" t="s">
        <v>2884</v>
      </c>
      <c r="O2837" s="3" t="s">
        <v>14</v>
      </c>
      <c r="P2837" s="2">
        <f>IF(DatosLimpios[[#This Row],[Number of Affected Users]]="six hundred",600,VALUE(DatosLimpios[[#This Row],[Number of Affected Users]]))</f>
        <v>480773</v>
      </c>
      <c r="Q2837" s="2">
        <f>IF(DatosLimpios[[#This Row],[Number of Affected Users]]="six hundred",600,VALUE(DatosLimpios[[#This Row],[Number of Affected Users]]))</f>
        <v>480773</v>
      </c>
      <c r="R2837" s="11">
        <f>DatosLimpios[[#This Row],[Perdida economica UNK]] /DatosLimpios[[#This Row],[Nº de Usuarios Afectados]]</f>
        <v>6.3335503449652952</v>
      </c>
      <c r="S2837" s="11" t="str">
        <f>IF(DatosLimpios[[#This Row],[Perdida $ por Usuario]]&gt;100, "Grave",IF(DatosLimpios[[#This Row],[Perdida $ por Usuario]]&gt;40, "Moderada","Leve"))</f>
        <v>Leve</v>
      </c>
      <c r="T2837" s="1" t="str">
        <f t="shared" si="44"/>
        <v>Hacker Group</v>
      </c>
      <c r="U2837" s="3" t="s">
        <v>25</v>
      </c>
      <c r="V2837" s="3" t="s">
        <v>57</v>
      </c>
      <c r="W2837" s="2">
        <v>52</v>
      </c>
      <c r="X2837" s="2" t="str">
        <f>IF(DatosLimpios[[#This Row],[Incident Resolution Time (in Hours)]]&gt;50,"Tardia",IF(DatosLimpios[[#This Row],[Incident Resolution Time (in Hours)]]&gt;20,"Media","Rapida" ))</f>
        <v>Tardia</v>
      </c>
    </row>
    <row r="2838" spans="1:24" x14ac:dyDescent="0.25">
      <c r="A2838" s="2">
        <v>2854</v>
      </c>
      <c r="B2838" s="3" t="s">
        <v>26</v>
      </c>
      <c r="C28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38" s="1" t="str">
        <f>IFERROR(VLOOKUP(DatosLimpios[[#This Row],[Paises]], TablaRegiones[],2,FALSE), "Otra")</f>
        <v>Europa</v>
      </c>
      <c r="E2838" s="2">
        <v>2023</v>
      </c>
      <c r="F2838" s="3" t="s">
        <v>63</v>
      </c>
      <c r="G2838" s="2">
        <f xml:space="preserve"> 2025 -DatosLimpios[[#This Row],[Year]]</f>
        <v>2</v>
      </c>
      <c r="H2838" s="1" t="str">
        <f>IF(TRIM(DatosLimpios[[#This Row],[Attack Type]])="","Unknown",PROPER(TRIM(LOWER(DatosLimpios[[#This Row],[Attack Type]]))))</f>
        <v>Malware</v>
      </c>
      <c r="I2838" s="3" t="s">
        <v>23</v>
      </c>
      <c r="J283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38" s="11">
        <v>2224</v>
      </c>
      <c r="L2838" s="11">
        <f>IF(DatosLimpios[[#This Row],[Financial Loss (in Million $) ]]="",0,ABS(DatosLimpios[[#This Row],[Financial Loss (in Million $) ]]))*1000</f>
        <v>2224000</v>
      </c>
      <c r="M2838" s="11" t="str">
        <f>IF(DatosLimpios[[#This Row],[Perdida economica UNK]]&gt;4000000,"Alta", IF(DatosLimpios[[#This Row],[Perdida economica UNK]]&gt;100000,"Media", "Baja"))</f>
        <v>Media</v>
      </c>
      <c r="N2838" s="18" t="s">
        <v>2885</v>
      </c>
      <c r="O2838" s="3" t="s">
        <v>36</v>
      </c>
      <c r="P2838" s="2">
        <f>IF(DatosLimpios[[#This Row],[Number of Affected Users]]="six hundred",600,VALUE(DatosLimpios[[#This Row],[Number of Affected Users]]))</f>
        <v>946994</v>
      </c>
      <c r="Q2838" s="2">
        <f>IF(DatosLimpios[[#This Row],[Number of Affected Users]]="six hundred",600,VALUE(DatosLimpios[[#This Row],[Number of Affected Users]]))</f>
        <v>946994</v>
      </c>
      <c r="R2838" s="11">
        <f>DatosLimpios[[#This Row],[Perdida economica UNK]] /DatosLimpios[[#This Row],[Nº de Usuarios Afectados]]</f>
        <v>2.3484837285135916</v>
      </c>
      <c r="S2838" s="11" t="str">
        <f>IF(DatosLimpios[[#This Row],[Perdida $ por Usuario]]&gt;100, "Grave",IF(DatosLimpios[[#This Row],[Perdida $ por Usuario]]&gt;40, "Moderada","Leve"))</f>
        <v>Leve</v>
      </c>
      <c r="T2838" s="1" t="str">
        <f t="shared" si="44"/>
        <v>Unknown</v>
      </c>
      <c r="U2838" s="3" t="s">
        <v>52</v>
      </c>
      <c r="V2838" s="3" t="s">
        <v>16</v>
      </c>
      <c r="W2838" s="2">
        <v>13</v>
      </c>
      <c r="X2838" s="2" t="str">
        <f>IF(DatosLimpios[[#This Row],[Incident Resolution Time (in Hours)]]&gt;50,"Tardia",IF(DatosLimpios[[#This Row],[Incident Resolution Time (in Hours)]]&gt;20,"Media","Rapida" ))</f>
        <v>Rapida</v>
      </c>
    </row>
    <row r="2839" spans="1:24" x14ac:dyDescent="0.25">
      <c r="A2839" s="2">
        <v>2855</v>
      </c>
      <c r="B2839" s="3" t="s">
        <v>71</v>
      </c>
      <c r="C28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39" s="1" t="str">
        <f>IFERROR(VLOOKUP(DatosLimpios[[#This Row],[Paises]], TablaRegiones[],2,FALSE), "Otra")</f>
        <v>Asia</v>
      </c>
      <c r="E2839" s="2">
        <v>2015</v>
      </c>
      <c r="F2839" s="3" t="s">
        <v>63</v>
      </c>
      <c r="G2839" s="2">
        <f xml:space="preserve"> 2025 -DatosLimpios[[#This Row],[Year]]</f>
        <v>10</v>
      </c>
      <c r="H2839" s="1" t="str">
        <f>IF(TRIM(DatosLimpios[[#This Row],[Attack Type]])="","Unknown",PROPER(TRIM(LOWER(DatosLimpios[[#This Row],[Attack Type]]))))</f>
        <v>Malware</v>
      </c>
      <c r="I2839" s="3" t="s">
        <v>18</v>
      </c>
      <c r="J283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39" s="11">
        <v>975</v>
      </c>
      <c r="L2839" s="11">
        <f>IF(DatosLimpios[[#This Row],[Financial Loss (in Million $) ]]="",0,ABS(DatosLimpios[[#This Row],[Financial Loss (in Million $) ]]))*1000</f>
        <v>975000</v>
      </c>
      <c r="M2839" s="11" t="str">
        <f>IF(DatosLimpios[[#This Row],[Perdida economica UNK]]&gt;4000000,"Alta", IF(DatosLimpios[[#This Row],[Perdida economica UNK]]&gt;100000,"Media", "Baja"))</f>
        <v>Media</v>
      </c>
      <c r="N2839" s="18" t="s">
        <v>2886</v>
      </c>
      <c r="O2839" s="3" t="s">
        <v>29</v>
      </c>
      <c r="P2839" s="2">
        <f>IF(DatosLimpios[[#This Row],[Number of Affected Users]]="six hundred",600,VALUE(DatosLimpios[[#This Row],[Number of Affected Users]]))</f>
        <v>559143</v>
      </c>
      <c r="Q2839" s="2">
        <f>IF(DatosLimpios[[#This Row],[Number of Affected Users]]="six hundred",600,VALUE(DatosLimpios[[#This Row],[Number of Affected Users]]))</f>
        <v>559143</v>
      </c>
      <c r="R2839" s="11">
        <f>DatosLimpios[[#This Row],[Perdida economica UNK]] /DatosLimpios[[#This Row],[Nº de Usuarios Afectados]]</f>
        <v>1.7437399734951524</v>
      </c>
      <c r="S2839" s="11" t="str">
        <f>IF(DatosLimpios[[#This Row],[Perdida $ por Usuario]]&gt;100, "Grave",IF(DatosLimpios[[#This Row],[Perdida $ por Usuario]]&gt;40, "Moderada","Leve"))</f>
        <v>Leve</v>
      </c>
      <c r="T2839" s="1" t="str">
        <f t="shared" si="44"/>
        <v>Nation-state</v>
      </c>
      <c r="U2839" s="3" t="s">
        <v>34</v>
      </c>
      <c r="V2839" s="3" t="s">
        <v>16</v>
      </c>
      <c r="W2839" s="2">
        <v>69</v>
      </c>
      <c r="X2839" s="2" t="str">
        <f>IF(DatosLimpios[[#This Row],[Incident Resolution Time (in Hours)]]&gt;50,"Tardia",IF(DatosLimpios[[#This Row],[Incident Resolution Time (in Hours)]]&gt;20,"Media","Rapida" ))</f>
        <v>Tardia</v>
      </c>
    </row>
    <row r="2840" spans="1:24" x14ac:dyDescent="0.25">
      <c r="A2840" s="2">
        <v>2856</v>
      </c>
      <c r="B2840" s="3" t="s">
        <v>66</v>
      </c>
      <c r="C28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840" s="1" t="str">
        <f>IFERROR(VLOOKUP(DatosLimpios[[#This Row],[Paises]], TablaRegiones[],2,FALSE), "Otra")</f>
        <v>América</v>
      </c>
      <c r="E2840" s="2">
        <v>2017</v>
      </c>
      <c r="F2840" s="3" t="s">
        <v>22</v>
      </c>
      <c r="G2840" s="2">
        <f xml:space="preserve"> 2025 -DatosLimpios[[#This Row],[Year]]</f>
        <v>8</v>
      </c>
      <c r="H2840" s="1" t="str">
        <f>IF(TRIM(DatosLimpios[[#This Row],[Attack Type]])="","Unknown",PROPER(TRIM(LOWER(DatosLimpios[[#This Row],[Attack Type]]))))</f>
        <v>Man-In-The-Middle</v>
      </c>
      <c r="I2840" s="3" t="s">
        <v>12</v>
      </c>
      <c r="J284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40" s="11">
        <v>6755</v>
      </c>
      <c r="L2840" s="11">
        <f>IF(DatosLimpios[[#This Row],[Financial Loss (in Million $) ]]="",0,ABS(DatosLimpios[[#This Row],[Financial Loss (in Million $) ]]))*1000</f>
        <v>6755000</v>
      </c>
      <c r="M2840" s="11" t="str">
        <f>IF(DatosLimpios[[#This Row],[Perdida economica UNK]]&gt;4000000,"Alta", IF(DatosLimpios[[#This Row],[Perdida economica UNK]]&gt;100000,"Media", "Baja"))</f>
        <v>Alta</v>
      </c>
      <c r="N2840" s="18" t="s">
        <v>2887</v>
      </c>
      <c r="O2840" s="3" t="s">
        <v>29</v>
      </c>
      <c r="P2840" s="2">
        <f>IF(DatosLimpios[[#This Row],[Number of Affected Users]]="six hundred",600,VALUE(DatosLimpios[[#This Row],[Number of Affected Users]]))</f>
        <v>287646</v>
      </c>
      <c r="Q2840" s="2">
        <f>IF(DatosLimpios[[#This Row],[Number of Affected Users]]="six hundred",600,VALUE(DatosLimpios[[#This Row],[Number of Affected Users]]))</f>
        <v>287646</v>
      </c>
      <c r="R2840" s="11">
        <f>DatosLimpios[[#This Row],[Perdida economica UNK]] /DatosLimpios[[#This Row],[Nº de Usuarios Afectados]]</f>
        <v>23.483726524964712</v>
      </c>
      <c r="S2840" s="11" t="str">
        <f>IF(DatosLimpios[[#This Row],[Perdida $ por Usuario]]&gt;100, "Grave",IF(DatosLimpios[[#This Row],[Perdida $ por Usuario]]&gt;40, "Moderada","Leve"))</f>
        <v>Leve</v>
      </c>
      <c r="T2840" s="1" t="str">
        <f t="shared" si="44"/>
        <v>Nation-state</v>
      </c>
      <c r="U2840" s="3" t="s">
        <v>34</v>
      </c>
      <c r="V2840" s="3" t="s">
        <v>16</v>
      </c>
      <c r="W2840" s="2">
        <v>68</v>
      </c>
      <c r="X2840" s="2" t="str">
        <f>IF(DatosLimpios[[#This Row],[Incident Resolution Time (in Hours)]]&gt;50,"Tardia",IF(DatosLimpios[[#This Row],[Incident Resolution Time (in Hours)]]&gt;20,"Media","Rapida" ))</f>
        <v>Tardia</v>
      </c>
    </row>
    <row r="2841" spans="1:24" x14ac:dyDescent="0.25">
      <c r="A2841" s="2">
        <v>2857</v>
      </c>
      <c r="B2841" s="3" t="s">
        <v>10</v>
      </c>
      <c r="C28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41" s="1" t="str">
        <f>IFERROR(VLOOKUP(DatosLimpios[[#This Row],[Paises]], TablaRegiones[],2,FALSE), "Otra")</f>
        <v>Asia</v>
      </c>
      <c r="E2841" s="2">
        <v>2019</v>
      </c>
      <c r="F2841" s="3" t="s">
        <v>42</v>
      </c>
      <c r="G2841" s="2">
        <f xml:space="preserve"> 2025 -DatosLimpios[[#This Row],[Year]]</f>
        <v>6</v>
      </c>
      <c r="H2841" s="1" t="str">
        <f>IF(TRIM(DatosLimpios[[#This Row],[Attack Type]])="","Unknown",PROPER(TRIM(LOWER(DatosLimpios[[#This Row],[Attack Type]]))))</f>
        <v>Sql Injection</v>
      </c>
      <c r="I2841" s="3" t="s">
        <v>18</v>
      </c>
      <c r="J284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41" s="11">
        <v>2697</v>
      </c>
      <c r="L2841" s="11">
        <f>IF(DatosLimpios[[#This Row],[Financial Loss (in Million $) ]]="",0,ABS(DatosLimpios[[#This Row],[Financial Loss (in Million $) ]]))*1000</f>
        <v>2697000</v>
      </c>
      <c r="M2841" s="11" t="str">
        <f>IF(DatosLimpios[[#This Row],[Perdida economica UNK]]&gt;4000000,"Alta", IF(DatosLimpios[[#This Row],[Perdida economica UNK]]&gt;100000,"Media", "Baja"))</f>
        <v>Media</v>
      </c>
      <c r="N2841" s="18" t="s">
        <v>2888</v>
      </c>
      <c r="O2841" s="3" t="s">
        <v>33</v>
      </c>
      <c r="P2841" s="2">
        <f>IF(DatosLimpios[[#This Row],[Number of Affected Users]]="six hundred",600,VALUE(DatosLimpios[[#This Row],[Number of Affected Users]]))</f>
        <v>19575</v>
      </c>
      <c r="Q2841" s="2">
        <f>IF(DatosLimpios[[#This Row],[Number of Affected Users]]="six hundred",600,VALUE(DatosLimpios[[#This Row],[Number of Affected Users]]))</f>
        <v>19575</v>
      </c>
      <c r="R2841" s="11">
        <f>DatosLimpios[[#This Row],[Perdida economica UNK]] /DatosLimpios[[#This Row],[Nº de Usuarios Afectados]]</f>
        <v>137.77777777777777</v>
      </c>
      <c r="S2841" s="11" t="str">
        <f>IF(DatosLimpios[[#This Row],[Perdida $ por Usuario]]&gt;100, "Grave",IF(DatosLimpios[[#This Row],[Perdida $ por Usuario]]&gt;40, "Moderada","Leve"))</f>
        <v>Grave</v>
      </c>
      <c r="T2841" s="1" t="str">
        <f t="shared" si="44"/>
        <v>Insider</v>
      </c>
      <c r="U2841" s="3" t="s">
        <v>52</v>
      </c>
      <c r="V2841" s="3" t="s">
        <v>31</v>
      </c>
      <c r="W2841" s="2">
        <v>1</v>
      </c>
      <c r="X2841" s="2" t="str">
        <f>IF(DatosLimpios[[#This Row],[Incident Resolution Time (in Hours)]]&gt;50,"Tardia",IF(DatosLimpios[[#This Row],[Incident Resolution Time (in Hours)]]&gt;20,"Media","Rapida" ))</f>
        <v>Rapida</v>
      </c>
    </row>
    <row r="2842" spans="1:24" x14ac:dyDescent="0.25">
      <c r="A2842" s="2">
        <v>2858</v>
      </c>
      <c r="B2842" s="3" t="s">
        <v>10</v>
      </c>
      <c r="C28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42" s="1" t="str">
        <f>IFERROR(VLOOKUP(DatosLimpios[[#This Row],[Paises]], TablaRegiones[],2,FALSE), "Otra")</f>
        <v>Asia</v>
      </c>
      <c r="E2842" s="2">
        <v>2015</v>
      </c>
      <c r="F2842" s="3" t="s">
        <v>63</v>
      </c>
      <c r="G2842" s="2">
        <f xml:space="preserve"> 2025 -DatosLimpios[[#This Row],[Year]]</f>
        <v>10</v>
      </c>
      <c r="H2842" s="1" t="str">
        <f>IF(TRIM(DatosLimpios[[#This Row],[Attack Type]])="","Unknown",PROPER(TRIM(LOWER(DatosLimpios[[#This Row],[Attack Type]]))))</f>
        <v>Malware</v>
      </c>
      <c r="I2842" s="3" t="s">
        <v>18</v>
      </c>
      <c r="J284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42" s="11">
        <v>7345</v>
      </c>
      <c r="L2842" s="11">
        <f>IF(DatosLimpios[[#This Row],[Financial Loss (in Million $) ]]="",0,ABS(DatosLimpios[[#This Row],[Financial Loss (in Million $) ]]))*1000</f>
        <v>7345000</v>
      </c>
      <c r="M2842" s="11" t="str">
        <f>IF(DatosLimpios[[#This Row],[Perdida economica UNK]]&gt;4000000,"Alta", IF(DatosLimpios[[#This Row],[Perdida economica UNK]]&gt;100000,"Media", "Baja"))</f>
        <v>Alta</v>
      </c>
      <c r="N2842" s="18" t="s">
        <v>2889</v>
      </c>
      <c r="O2842" s="3" t="s">
        <v>14</v>
      </c>
      <c r="P2842" s="2">
        <f>IF(DatosLimpios[[#This Row],[Number of Affected Users]]="six hundred",600,VALUE(DatosLimpios[[#This Row],[Number of Affected Users]]))</f>
        <v>701505</v>
      </c>
      <c r="Q2842" s="2">
        <f>IF(DatosLimpios[[#This Row],[Number of Affected Users]]="six hundred",600,VALUE(DatosLimpios[[#This Row],[Number of Affected Users]]))</f>
        <v>701505</v>
      </c>
      <c r="R2842" s="11">
        <f>DatosLimpios[[#This Row],[Perdida economica UNK]] /DatosLimpios[[#This Row],[Nº de Usuarios Afectados]]</f>
        <v>10.470345899173919</v>
      </c>
      <c r="S2842" s="11" t="str">
        <f>IF(DatosLimpios[[#This Row],[Perdida $ por Usuario]]&gt;100, "Grave",IF(DatosLimpios[[#This Row],[Perdida $ por Usuario]]&gt;40, "Moderada","Leve"))</f>
        <v>Leve</v>
      </c>
      <c r="T2842" s="1" t="str">
        <f t="shared" si="44"/>
        <v>Hacker Group</v>
      </c>
      <c r="U2842" s="3" t="s">
        <v>34</v>
      </c>
      <c r="V2842" s="3" t="s">
        <v>37</v>
      </c>
      <c r="W2842" s="2">
        <v>36</v>
      </c>
      <c r="X2842" s="2" t="str">
        <f>IF(DatosLimpios[[#This Row],[Incident Resolution Time (in Hours)]]&gt;50,"Tardia",IF(DatosLimpios[[#This Row],[Incident Resolution Time (in Hours)]]&gt;20,"Media","Rapida" ))</f>
        <v>Media</v>
      </c>
    </row>
    <row r="2843" spans="1:24" x14ac:dyDescent="0.25">
      <c r="A2843" s="2">
        <v>2859</v>
      </c>
      <c r="B2843" s="3" t="s">
        <v>10</v>
      </c>
      <c r="C28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43" s="1" t="str">
        <f>IFERROR(VLOOKUP(DatosLimpios[[#This Row],[Paises]], TablaRegiones[],2,FALSE), "Otra")</f>
        <v>Asia</v>
      </c>
      <c r="E2843" s="2">
        <v>2021</v>
      </c>
      <c r="F2843" s="3" t="s">
        <v>17</v>
      </c>
      <c r="G2843" s="2">
        <f xml:space="preserve"> 2025 -DatosLimpios[[#This Row],[Year]]</f>
        <v>4</v>
      </c>
      <c r="H2843" s="1" t="str">
        <f>IF(TRIM(DatosLimpios[[#This Row],[Attack Type]])="","Unknown",PROPER(TRIM(LOWER(DatosLimpios[[#This Row],[Attack Type]]))))</f>
        <v>Ransomware</v>
      </c>
      <c r="I2843" s="3" t="s">
        <v>18</v>
      </c>
      <c r="J284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43" s="11">
        <v>4001</v>
      </c>
      <c r="L2843" s="11">
        <f>IF(DatosLimpios[[#This Row],[Financial Loss (in Million $) ]]="",0,ABS(DatosLimpios[[#This Row],[Financial Loss (in Million $) ]]))*1000</f>
        <v>4001000</v>
      </c>
      <c r="M2843" s="11" t="str">
        <f>IF(DatosLimpios[[#This Row],[Perdida economica UNK]]&gt;4000000,"Alta", IF(DatosLimpios[[#This Row],[Perdida economica UNK]]&gt;100000,"Media", "Baja"))</f>
        <v>Alta</v>
      </c>
      <c r="N2843" s="18" t="s">
        <v>2890</v>
      </c>
      <c r="O2843" s="3" t="s">
        <v>36</v>
      </c>
      <c r="P2843" s="2">
        <f>IF(DatosLimpios[[#This Row],[Number of Affected Users]]="six hundred",600,VALUE(DatosLimpios[[#This Row],[Number of Affected Users]]))</f>
        <v>998728</v>
      </c>
      <c r="Q2843" s="2">
        <f>IF(DatosLimpios[[#This Row],[Number of Affected Users]]="six hundred",600,VALUE(DatosLimpios[[#This Row],[Number of Affected Users]]))</f>
        <v>998728</v>
      </c>
      <c r="R2843" s="11">
        <f>DatosLimpios[[#This Row],[Perdida economica UNK]] /DatosLimpios[[#This Row],[Nº de Usuarios Afectados]]</f>
        <v>4.0060957537988324</v>
      </c>
      <c r="S2843" s="11" t="str">
        <f>IF(DatosLimpios[[#This Row],[Perdida $ por Usuario]]&gt;100, "Grave",IF(DatosLimpios[[#This Row],[Perdida $ por Usuario]]&gt;40, "Moderada","Leve"))</f>
        <v>Leve</v>
      </c>
      <c r="T2843" s="1" t="str">
        <f t="shared" si="44"/>
        <v>Unknown</v>
      </c>
      <c r="U2843" s="3" t="s">
        <v>25</v>
      </c>
      <c r="V2843" s="3" t="s">
        <v>31</v>
      </c>
      <c r="W2843" s="2">
        <v>68</v>
      </c>
      <c r="X2843" s="2" t="str">
        <f>IF(DatosLimpios[[#This Row],[Incident Resolution Time (in Hours)]]&gt;50,"Tardia",IF(DatosLimpios[[#This Row],[Incident Resolution Time (in Hours)]]&gt;20,"Media","Rapida" ))</f>
        <v>Tardia</v>
      </c>
    </row>
    <row r="2844" spans="1:24" x14ac:dyDescent="0.25">
      <c r="A2844" s="2">
        <v>2860</v>
      </c>
      <c r="B2844" s="3" t="s">
        <v>41</v>
      </c>
      <c r="C28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44" s="1" t="str">
        <f>IFERROR(VLOOKUP(DatosLimpios[[#This Row],[Paises]], TablaRegiones[],2,FALSE), "Otra")</f>
        <v>Europa</v>
      </c>
      <c r="E2844" s="2">
        <v>2021</v>
      </c>
      <c r="F2844" s="3" t="s">
        <v>42</v>
      </c>
      <c r="G2844" s="2">
        <f xml:space="preserve"> 2025 -DatosLimpios[[#This Row],[Year]]</f>
        <v>4</v>
      </c>
      <c r="H2844" s="1" t="str">
        <f>IF(TRIM(DatosLimpios[[#This Row],[Attack Type]])="","Unknown",PROPER(TRIM(LOWER(DatosLimpios[[#This Row],[Attack Type]]))))</f>
        <v>Sql Injection</v>
      </c>
      <c r="I2844" s="3" t="s">
        <v>27</v>
      </c>
      <c r="J284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844" s="11">
        <v>5267</v>
      </c>
      <c r="L2844" s="11">
        <f>IF(DatosLimpios[[#This Row],[Financial Loss (in Million $) ]]="",0,ABS(DatosLimpios[[#This Row],[Financial Loss (in Million $) ]]))*1000</f>
        <v>5267000</v>
      </c>
      <c r="M2844" s="11" t="str">
        <f>IF(DatosLimpios[[#This Row],[Perdida economica UNK]]&gt;4000000,"Alta", IF(DatosLimpios[[#This Row],[Perdida economica UNK]]&gt;100000,"Media", "Baja"))</f>
        <v>Alta</v>
      </c>
      <c r="N2844" s="18" t="s">
        <v>2891</v>
      </c>
      <c r="O2844" s="3" t="s">
        <v>36</v>
      </c>
      <c r="P2844" s="2">
        <f>IF(DatosLimpios[[#This Row],[Number of Affected Users]]="six hundred",600,VALUE(DatosLimpios[[#This Row],[Number of Affected Users]]))</f>
        <v>434504</v>
      </c>
      <c r="Q2844" s="2">
        <f>IF(DatosLimpios[[#This Row],[Number of Affected Users]]="six hundred",600,VALUE(DatosLimpios[[#This Row],[Number of Affected Users]]))</f>
        <v>434504</v>
      </c>
      <c r="R2844" s="11">
        <f>DatosLimpios[[#This Row],[Perdida economica UNK]] /DatosLimpios[[#This Row],[Nº de Usuarios Afectados]]</f>
        <v>12.121867692817558</v>
      </c>
      <c r="S2844" s="11" t="str">
        <f>IF(DatosLimpios[[#This Row],[Perdida $ por Usuario]]&gt;100, "Grave",IF(DatosLimpios[[#This Row],[Perdida $ por Usuario]]&gt;40, "Moderada","Leve"))</f>
        <v>Leve</v>
      </c>
      <c r="T2844" s="1" t="str">
        <f t="shared" si="44"/>
        <v>Unknown</v>
      </c>
      <c r="U2844" s="3" t="s">
        <v>34</v>
      </c>
      <c r="V2844" s="3" t="s">
        <v>31</v>
      </c>
      <c r="W2844" s="2">
        <v>46</v>
      </c>
      <c r="X2844" s="2" t="str">
        <f>IF(DatosLimpios[[#This Row],[Incident Resolution Time (in Hours)]]&gt;50,"Tardia",IF(DatosLimpios[[#This Row],[Incident Resolution Time (in Hours)]]&gt;20,"Media","Rapida" ))</f>
        <v>Media</v>
      </c>
    </row>
    <row r="2845" spans="1:24" x14ac:dyDescent="0.25">
      <c r="A2845" s="2">
        <v>2861</v>
      </c>
      <c r="B2845" s="3" t="s">
        <v>58</v>
      </c>
      <c r="C28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45" s="1" t="str">
        <f>IFERROR(VLOOKUP(DatosLimpios[[#This Row],[Paises]], TablaRegiones[],2,FALSE), "Otra")</f>
        <v>Oceanía</v>
      </c>
      <c r="E2845" s="2">
        <v>2021</v>
      </c>
      <c r="F2845" s="3" t="s">
        <v>17</v>
      </c>
      <c r="G2845" s="2">
        <f xml:space="preserve"> 2025 -DatosLimpios[[#This Row],[Year]]</f>
        <v>4</v>
      </c>
      <c r="H2845" s="1" t="str">
        <f>IF(TRIM(DatosLimpios[[#This Row],[Attack Type]])="","Unknown",PROPER(TRIM(LOWER(DatosLimpios[[#This Row],[Attack Type]]))))</f>
        <v>Ransomware</v>
      </c>
      <c r="I2845" s="3" t="s">
        <v>18</v>
      </c>
      <c r="J284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45" s="11">
        <v>6146</v>
      </c>
      <c r="L2845" s="11">
        <f>IF(DatosLimpios[[#This Row],[Financial Loss (in Million $) ]]="",0,ABS(DatosLimpios[[#This Row],[Financial Loss (in Million $) ]]))*1000</f>
        <v>6146000</v>
      </c>
      <c r="M2845" s="11" t="str">
        <f>IF(DatosLimpios[[#This Row],[Perdida economica UNK]]&gt;4000000,"Alta", IF(DatosLimpios[[#This Row],[Perdida economica UNK]]&gt;100000,"Media", "Baja"))</f>
        <v>Alta</v>
      </c>
      <c r="N2845" s="18" t="s">
        <v>2892</v>
      </c>
      <c r="O2845" s="3" t="s">
        <v>36</v>
      </c>
      <c r="P2845" s="2">
        <f>IF(DatosLimpios[[#This Row],[Number of Affected Users]]="six hundred",600,VALUE(DatosLimpios[[#This Row],[Number of Affected Users]]))</f>
        <v>860546</v>
      </c>
      <c r="Q2845" s="2">
        <f>IF(DatosLimpios[[#This Row],[Number of Affected Users]]="six hundred",600,VALUE(DatosLimpios[[#This Row],[Number of Affected Users]]))</f>
        <v>860546</v>
      </c>
      <c r="R2845" s="11">
        <f>DatosLimpios[[#This Row],[Perdida economica UNK]] /DatosLimpios[[#This Row],[Nº de Usuarios Afectados]]</f>
        <v>7.1419773027821876</v>
      </c>
      <c r="S2845" s="11" t="str">
        <f>IF(DatosLimpios[[#This Row],[Perdida $ por Usuario]]&gt;100, "Grave",IF(DatosLimpios[[#This Row],[Perdida $ por Usuario]]&gt;40, "Moderada","Leve"))</f>
        <v>Leve</v>
      </c>
      <c r="T2845" s="1" t="str">
        <f t="shared" si="44"/>
        <v>Unknown</v>
      </c>
      <c r="U2845" s="3" t="s">
        <v>52</v>
      </c>
      <c r="V2845" s="3" t="s">
        <v>31</v>
      </c>
      <c r="W2845" s="2">
        <v>22</v>
      </c>
      <c r="X2845" s="2" t="str">
        <f>IF(DatosLimpios[[#This Row],[Incident Resolution Time (in Hours)]]&gt;50,"Tardia",IF(DatosLimpios[[#This Row],[Incident Resolution Time (in Hours)]]&gt;20,"Media","Rapida" ))</f>
        <v>Media</v>
      </c>
    </row>
    <row r="2846" spans="1:24" x14ac:dyDescent="0.25">
      <c r="A2846" s="2">
        <v>2862</v>
      </c>
      <c r="B2846" s="3" t="s">
        <v>66</v>
      </c>
      <c r="C28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846" s="1" t="str">
        <f>IFERROR(VLOOKUP(DatosLimpios[[#This Row],[Paises]], TablaRegiones[],2,FALSE), "Otra")</f>
        <v>América</v>
      </c>
      <c r="E2846" s="2">
        <v>2020</v>
      </c>
      <c r="F2846" s="3" t="s">
        <v>42</v>
      </c>
      <c r="G2846" s="2">
        <f xml:space="preserve"> 2025 -DatosLimpios[[#This Row],[Year]]</f>
        <v>5</v>
      </c>
      <c r="H2846" s="1" t="str">
        <f>IF(TRIM(DatosLimpios[[#This Row],[Attack Type]])="","Unknown",PROPER(TRIM(LOWER(DatosLimpios[[#This Row],[Attack Type]]))))</f>
        <v>Sql Injection</v>
      </c>
      <c r="I2846" s="3" t="s">
        <v>12</v>
      </c>
      <c r="J2846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46" s="11">
        <v>6272</v>
      </c>
      <c r="L2846" s="11">
        <f>IF(DatosLimpios[[#This Row],[Financial Loss (in Million $) ]]="",0,ABS(DatosLimpios[[#This Row],[Financial Loss (in Million $) ]]))*1000</f>
        <v>6272000</v>
      </c>
      <c r="M2846" s="11" t="str">
        <f>IF(DatosLimpios[[#This Row],[Perdida economica UNK]]&gt;4000000,"Alta", IF(DatosLimpios[[#This Row],[Perdida economica UNK]]&gt;100000,"Media", "Baja"))</f>
        <v>Alta</v>
      </c>
      <c r="N2846" s="18" t="s">
        <v>2893</v>
      </c>
      <c r="O2846" s="3" t="s">
        <v>29</v>
      </c>
      <c r="P2846" s="2">
        <f>IF(DatosLimpios[[#This Row],[Number of Affected Users]]="six hundred",600,VALUE(DatosLimpios[[#This Row],[Number of Affected Users]]))</f>
        <v>827349</v>
      </c>
      <c r="Q2846" s="2">
        <f>IF(DatosLimpios[[#This Row],[Number of Affected Users]]="six hundred",600,VALUE(DatosLimpios[[#This Row],[Number of Affected Users]]))</f>
        <v>827349</v>
      </c>
      <c r="R2846" s="11">
        <f>DatosLimpios[[#This Row],[Perdida economica UNK]] /DatosLimpios[[#This Row],[Nº de Usuarios Afectados]]</f>
        <v>7.5808395247954614</v>
      </c>
      <c r="S2846" s="11" t="str">
        <f>IF(DatosLimpios[[#This Row],[Perdida $ por Usuario]]&gt;100, "Grave",IF(DatosLimpios[[#This Row],[Perdida $ por Usuario]]&gt;40, "Moderada","Leve"))</f>
        <v>Leve</v>
      </c>
      <c r="T2846" s="1" t="str">
        <f t="shared" si="44"/>
        <v>Nation-state</v>
      </c>
      <c r="U2846" s="3" t="s">
        <v>15</v>
      </c>
      <c r="V2846" s="3" t="s">
        <v>16</v>
      </c>
      <c r="W2846" s="2">
        <v>68</v>
      </c>
      <c r="X2846" s="2" t="str">
        <f>IF(DatosLimpios[[#This Row],[Incident Resolution Time (in Hours)]]&gt;50,"Tardia",IF(DatosLimpios[[#This Row],[Incident Resolution Time (in Hours)]]&gt;20,"Media","Rapida" ))</f>
        <v>Tardia</v>
      </c>
    </row>
    <row r="2847" spans="1:24" x14ac:dyDescent="0.25">
      <c r="A2847" s="2">
        <v>2863</v>
      </c>
      <c r="B2847" s="3" t="s">
        <v>71</v>
      </c>
      <c r="C28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47" s="1" t="str">
        <f>IFERROR(VLOOKUP(DatosLimpios[[#This Row],[Paises]], TablaRegiones[],2,FALSE), "Otra")</f>
        <v>Asia</v>
      </c>
      <c r="E2847" s="2">
        <v>2018</v>
      </c>
      <c r="F2847" s="3" t="s">
        <v>39</v>
      </c>
      <c r="G2847" s="2">
        <f xml:space="preserve"> 2025 -DatosLimpios[[#This Row],[Year]]</f>
        <v>7</v>
      </c>
      <c r="H2847" s="1" t="str">
        <f>IF(TRIM(DatosLimpios[[#This Row],[Attack Type]])="","Unknown",PROPER(TRIM(LOWER(DatosLimpios[[#This Row],[Attack Type]]))))</f>
        <v>Ddos</v>
      </c>
      <c r="I2847" s="3" t="s">
        <v>23</v>
      </c>
      <c r="J284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47" s="11">
        <v>265</v>
      </c>
      <c r="L2847" s="11">
        <f>IF(DatosLimpios[[#This Row],[Financial Loss (in Million $) ]]="",0,ABS(DatosLimpios[[#This Row],[Financial Loss (in Million $) ]]))*1000</f>
        <v>265000</v>
      </c>
      <c r="M2847" s="11" t="str">
        <f>IF(DatosLimpios[[#This Row],[Perdida economica UNK]]&gt;4000000,"Alta", IF(DatosLimpios[[#This Row],[Perdida economica UNK]]&gt;100000,"Media", "Baja"))</f>
        <v>Media</v>
      </c>
      <c r="N2847" s="18" t="s">
        <v>2894</v>
      </c>
      <c r="O2847" s="3" t="s">
        <v>29</v>
      </c>
      <c r="P2847" s="2">
        <f>IF(DatosLimpios[[#This Row],[Number of Affected Users]]="six hundred",600,VALUE(DatosLimpios[[#This Row],[Number of Affected Users]]))</f>
        <v>145427</v>
      </c>
      <c r="Q2847" s="2">
        <f>IF(DatosLimpios[[#This Row],[Number of Affected Users]]="six hundred",600,VALUE(DatosLimpios[[#This Row],[Number of Affected Users]]))</f>
        <v>145427</v>
      </c>
      <c r="R2847" s="11">
        <f>DatosLimpios[[#This Row],[Perdida economica UNK]] /DatosLimpios[[#This Row],[Nº de Usuarios Afectados]]</f>
        <v>1.8222200829282045</v>
      </c>
      <c r="S2847" s="11" t="str">
        <f>IF(DatosLimpios[[#This Row],[Perdida $ por Usuario]]&gt;100, "Grave",IF(DatosLimpios[[#This Row],[Perdida $ por Usuario]]&gt;40, "Moderada","Leve"))</f>
        <v>Leve</v>
      </c>
      <c r="T2847" s="1" t="str">
        <f t="shared" si="44"/>
        <v>Nation-state</v>
      </c>
      <c r="U2847" s="3" t="s">
        <v>34</v>
      </c>
      <c r="V2847" s="3" t="s">
        <v>16</v>
      </c>
      <c r="W2847" s="2">
        <v>28</v>
      </c>
      <c r="X2847" s="2" t="str">
        <f>IF(DatosLimpios[[#This Row],[Incident Resolution Time (in Hours)]]&gt;50,"Tardia",IF(DatosLimpios[[#This Row],[Incident Resolution Time (in Hours)]]&gt;20,"Media","Rapida" ))</f>
        <v>Media</v>
      </c>
    </row>
    <row r="2848" spans="1:24" x14ac:dyDescent="0.25">
      <c r="A2848" s="2">
        <v>2864</v>
      </c>
      <c r="B2848" s="3" t="s">
        <v>60</v>
      </c>
      <c r="C28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48" s="1" t="str">
        <f>IFERROR(VLOOKUP(DatosLimpios[[#This Row],[Paises]], TablaRegiones[],2,FALSE), "Otra")</f>
        <v>Asia</v>
      </c>
      <c r="E2848" s="2">
        <v>2022</v>
      </c>
      <c r="F2848" s="3" t="s">
        <v>63</v>
      </c>
      <c r="G2848" s="2">
        <f xml:space="preserve"> 2025 -DatosLimpios[[#This Row],[Year]]</f>
        <v>3</v>
      </c>
      <c r="H2848" s="1" t="str">
        <f>IF(TRIM(DatosLimpios[[#This Row],[Attack Type]])="","Unknown",PROPER(TRIM(LOWER(DatosLimpios[[#This Row],[Attack Type]]))))</f>
        <v>Malware</v>
      </c>
      <c r="I2848" s="3" t="s">
        <v>69</v>
      </c>
      <c r="J284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48" s="11">
        <v>338</v>
      </c>
      <c r="L2848" s="11">
        <f>IF(DatosLimpios[[#This Row],[Financial Loss (in Million $) ]]="",0,ABS(DatosLimpios[[#This Row],[Financial Loss (in Million $) ]]))*1000</f>
        <v>338000</v>
      </c>
      <c r="M2848" s="11" t="str">
        <f>IF(DatosLimpios[[#This Row],[Perdida economica UNK]]&gt;4000000,"Alta", IF(DatosLimpios[[#This Row],[Perdida economica UNK]]&gt;100000,"Media", "Baja"))</f>
        <v>Media</v>
      </c>
      <c r="N2848" s="18" t="s">
        <v>2895</v>
      </c>
      <c r="O2848" s="3" t="s">
        <v>36</v>
      </c>
      <c r="P2848" s="2">
        <f>IF(DatosLimpios[[#This Row],[Number of Affected Users]]="six hundred",600,VALUE(DatosLimpios[[#This Row],[Number of Affected Users]]))</f>
        <v>613718</v>
      </c>
      <c r="Q2848" s="2">
        <f>IF(DatosLimpios[[#This Row],[Number of Affected Users]]="six hundred",600,VALUE(DatosLimpios[[#This Row],[Number of Affected Users]]))</f>
        <v>613718</v>
      </c>
      <c r="R2848" s="11">
        <f>DatosLimpios[[#This Row],[Perdida economica UNK]] /DatosLimpios[[#This Row],[Nº de Usuarios Afectados]]</f>
        <v>0.55074154579138956</v>
      </c>
      <c r="S2848" s="11" t="str">
        <f>IF(DatosLimpios[[#This Row],[Perdida $ por Usuario]]&gt;100, "Grave",IF(DatosLimpios[[#This Row],[Perdida $ por Usuario]]&gt;40, "Moderada","Leve"))</f>
        <v>Leve</v>
      </c>
      <c r="T2848" s="1" t="str">
        <f t="shared" si="44"/>
        <v>Unknown</v>
      </c>
      <c r="U2848" s="3" t="s">
        <v>15</v>
      </c>
      <c r="V2848" s="3" t="s">
        <v>31</v>
      </c>
      <c r="W2848" s="2">
        <v>60</v>
      </c>
      <c r="X2848" s="2" t="str">
        <f>IF(DatosLimpios[[#This Row],[Incident Resolution Time (in Hours)]]&gt;50,"Tardia",IF(DatosLimpios[[#This Row],[Incident Resolution Time (in Hours)]]&gt;20,"Media","Rapida" ))</f>
        <v>Tardia</v>
      </c>
    </row>
    <row r="2849" spans="1:24" x14ac:dyDescent="0.25">
      <c r="A2849" s="2">
        <v>2865</v>
      </c>
      <c r="B2849" s="3" t="s">
        <v>58</v>
      </c>
      <c r="C28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49" s="1" t="str">
        <f>IFERROR(VLOOKUP(DatosLimpios[[#This Row],[Paises]], TablaRegiones[],2,FALSE), "Otra")</f>
        <v>Oceanía</v>
      </c>
      <c r="E2849" s="2">
        <v>2018</v>
      </c>
      <c r="F2849" s="3" t="s">
        <v>50</v>
      </c>
      <c r="G2849" s="2">
        <f xml:space="preserve"> 2025 -DatosLimpios[[#This Row],[Year]]</f>
        <v>7</v>
      </c>
      <c r="H2849" s="1" t="str">
        <f>IF(TRIM(DatosLimpios[[#This Row],[Attack Type]])="","Unknown",PROPER(TRIM(LOWER(DatosLimpios[[#This Row],[Attack Type]]))))</f>
        <v>Phishing</v>
      </c>
      <c r="I2849" s="3" t="s">
        <v>23</v>
      </c>
      <c r="J284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49" s="11">
        <v>6147</v>
      </c>
      <c r="L2849" s="11">
        <f>IF(DatosLimpios[[#This Row],[Financial Loss (in Million $) ]]="",0,ABS(DatosLimpios[[#This Row],[Financial Loss (in Million $) ]]))*1000</f>
        <v>6147000</v>
      </c>
      <c r="M2849" s="11" t="str">
        <f>IF(DatosLimpios[[#This Row],[Perdida economica UNK]]&gt;4000000,"Alta", IF(DatosLimpios[[#This Row],[Perdida economica UNK]]&gt;100000,"Media", "Baja"))</f>
        <v>Alta</v>
      </c>
      <c r="N2849" s="18" t="s">
        <v>2896</v>
      </c>
      <c r="O2849" s="3" t="s">
        <v>36</v>
      </c>
      <c r="P2849" s="2">
        <f>IF(DatosLimpios[[#This Row],[Number of Affected Users]]="six hundred",600,VALUE(DatosLimpios[[#This Row],[Number of Affected Users]]))</f>
        <v>239301</v>
      </c>
      <c r="Q2849" s="2">
        <f>IF(DatosLimpios[[#This Row],[Number of Affected Users]]="six hundred",600,VALUE(DatosLimpios[[#This Row],[Number of Affected Users]]))</f>
        <v>239301</v>
      </c>
      <c r="R2849" s="11">
        <f>DatosLimpios[[#This Row],[Perdida economica UNK]] /DatosLimpios[[#This Row],[Nº de Usuarios Afectados]]</f>
        <v>25.687314302907218</v>
      </c>
      <c r="S2849" s="11" t="str">
        <f>IF(DatosLimpios[[#This Row],[Perdida $ por Usuario]]&gt;100, "Grave",IF(DatosLimpios[[#This Row],[Perdida $ por Usuario]]&gt;40, "Moderada","Leve"))</f>
        <v>Leve</v>
      </c>
      <c r="T2849" s="1" t="str">
        <f t="shared" si="44"/>
        <v>Unknown</v>
      </c>
      <c r="U2849" s="3" t="s">
        <v>34</v>
      </c>
      <c r="V2849" s="3" t="s">
        <v>37</v>
      </c>
      <c r="W2849" s="2">
        <v>22</v>
      </c>
      <c r="X2849" s="2" t="str">
        <f>IF(DatosLimpios[[#This Row],[Incident Resolution Time (in Hours)]]&gt;50,"Tardia",IF(DatosLimpios[[#This Row],[Incident Resolution Time (in Hours)]]&gt;20,"Media","Rapida" ))</f>
        <v>Media</v>
      </c>
    </row>
    <row r="2850" spans="1:24" x14ac:dyDescent="0.25">
      <c r="A2850" s="2">
        <v>2866</v>
      </c>
      <c r="B2850" s="3" t="s">
        <v>10</v>
      </c>
      <c r="C28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50" s="1" t="str">
        <f>IFERROR(VLOOKUP(DatosLimpios[[#This Row],[Paises]], TablaRegiones[],2,FALSE), "Otra")</f>
        <v>Asia</v>
      </c>
      <c r="E2850" s="2">
        <v>2017</v>
      </c>
      <c r="F2850" s="3" t="s">
        <v>50</v>
      </c>
      <c r="G2850" s="2">
        <f xml:space="preserve"> 2025 -DatosLimpios[[#This Row],[Year]]</f>
        <v>8</v>
      </c>
      <c r="H2850" s="1" t="str">
        <f>IF(TRIM(DatosLimpios[[#This Row],[Attack Type]])="","Unknown",PROPER(TRIM(LOWER(DatosLimpios[[#This Row],[Attack Type]]))))</f>
        <v>Phishing</v>
      </c>
      <c r="I2850" s="3" t="s">
        <v>12</v>
      </c>
      <c r="J285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50" s="11">
        <v>1682</v>
      </c>
      <c r="L2850" s="11">
        <f>IF(DatosLimpios[[#This Row],[Financial Loss (in Million $) ]]="",0,ABS(DatosLimpios[[#This Row],[Financial Loss (in Million $) ]]))*1000</f>
        <v>1682000</v>
      </c>
      <c r="M2850" s="11" t="str">
        <f>IF(DatosLimpios[[#This Row],[Perdida economica UNK]]&gt;4000000,"Alta", IF(DatosLimpios[[#This Row],[Perdida economica UNK]]&gt;100000,"Media", "Baja"))</f>
        <v>Media</v>
      </c>
      <c r="N2850" s="18" t="s">
        <v>2897</v>
      </c>
      <c r="O2850" s="3" t="s">
        <v>14</v>
      </c>
      <c r="P2850" s="2">
        <f>IF(DatosLimpios[[#This Row],[Number of Affected Users]]="six hundred",600,VALUE(DatosLimpios[[#This Row],[Number of Affected Users]]))</f>
        <v>848597</v>
      </c>
      <c r="Q2850" s="2">
        <f>IF(DatosLimpios[[#This Row],[Number of Affected Users]]="six hundred",600,VALUE(DatosLimpios[[#This Row],[Number of Affected Users]]))</f>
        <v>848597</v>
      </c>
      <c r="R2850" s="11">
        <f>DatosLimpios[[#This Row],[Perdida economica UNK]] /DatosLimpios[[#This Row],[Nº de Usuarios Afectados]]</f>
        <v>1.9820951523514696</v>
      </c>
      <c r="S2850" s="11" t="str">
        <f>IF(DatosLimpios[[#This Row],[Perdida $ por Usuario]]&gt;100, "Grave",IF(DatosLimpios[[#This Row],[Perdida $ por Usuario]]&gt;40, "Moderada","Leve"))</f>
        <v>Leve</v>
      </c>
      <c r="T2850" s="1" t="str">
        <f t="shared" si="44"/>
        <v>Hacker Group</v>
      </c>
      <c r="U2850" s="3" t="s">
        <v>25</v>
      </c>
      <c r="V2850" s="3" t="s">
        <v>31</v>
      </c>
      <c r="W2850" s="2">
        <v>11</v>
      </c>
      <c r="X2850" s="2" t="str">
        <f>IF(DatosLimpios[[#This Row],[Incident Resolution Time (in Hours)]]&gt;50,"Tardia",IF(DatosLimpios[[#This Row],[Incident Resolution Time (in Hours)]]&gt;20,"Media","Rapida" ))</f>
        <v>Rapida</v>
      </c>
    </row>
    <row r="2851" spans="1:24" x14ac:dyDescent="0.25">
      <c r="A2851" s="2">
        <v>2867</v>
      </c>
      <c r="B2851" s="3" t="s">
        <v>71</v>
      </c>
      <c r="C28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51" s="1" t="str">
        <f>IFERROR(VLOOKUP(DatosLimpios[[#This Row],[Paises]], TablaRegiones[],2,FALSE), "Otra")</f>
        <v>Asia</v>
      </c>
      <c r="E2851" s="2">
        <v>2020</v>
      </c>
      <c r="F2851" s="3" t="s">
        <v>22</v>
      </c>
      <c r="G2851" s="2">
        <f xml:space="preserve"> 2025 -DatosLimpios[[#This Row],[Year]]</f>
        <v>5</v>
      </c>
      <c r="H2851" s="1" t="str">
        <f>IF(TRIM(DatosLimpios[[#This Row],[Attack Type]])="","Unknown",PROPER(TRIM(LOWER(DatosLimpios[[#This Row],[Attack Type]]))))</f>
        <v>Man-In-The-Middle</v>
      </c>
      <c r="I2851" s="3" t="s">
        <v>46</v>
      </c>
      <c r="J285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51" s="11">
        <v>7385</v>
      </c>
      <c r="L2851" s="11">
        <f>IF(DatosLimpios[[#This Row],[Financial Loss (in Million $) ]]="",0,ABS(DatosLimpios[[#This Row],[Financial Loss (in Million $) ]]))*1000</f>
        <v>7385000</v>
      </c>
      <c r="M2851" s="11" t="str">
        <f>IF(DatosLimpios[[#This Row],[Perdida economica UNK]]&gt;4000000,"Alta", IF(DatosLimpios[[#This Row],[Perdida economica UNK]]&gt;100000,"Media", "Baja"))</f>
        <v>Alta</v>
      </c>
      <c r="N2851" s="18" t="s">
        <v>2898</v>
      </c>
      <c r="O2851" s="3" t="s">
        <v>29</v>
      </c>
      <c r="P2851" s="2">
        <f>IF(DatosLimpios[[#This Row],[Number of Affected Users]]="six hundred",600,VALUE(DatosLimpios[[#This Row],[Number of Affected Users]]))</f>
        <v>278424</v>
      </c>
      <c r="Q2851" s="2">
        <f>IF(DatosLimpios[[#This Row],[Number of Affected Users]]="six hundred",600,VALUE(DatosLimpios[[#This Row],[Number of Affected Users]]))</f>
        <v>278424</v>
      </c>
      <c r="R2851" s="11">
        <f>DatosLimpios[[#This Row],[Perdida economica UNK]] /DatosLimpios[[#This Row],[Nº de Usuarios Afectados]]</f>
        <v>26.524293882711259</v>
      </c>
      <c r="S2851" s="11" t="str">
        <f>IF(DatosLimpios[[#This Row],[Perdida $ por Usuario]]&gt;100, "Grave",IF(DatosLimpios[[#This Row],[Perdida $ por Usuario]]&gt;40, "Moderada","Leve"))</f>
        <v>Leve</v>
      </c>
      <c r="T2851" s="1" t="str">
        <f t="shared" si="44"/>
        <v>Nation-state</v>
      </c>
      <c r="U2851" s="3" t="s">
        <v>52</v>
      </c>
      <c r="V2851" s="3" t="s">
        <v>57</v>
      </c>
      <c r="W2851" s="2">
        <v>9</v>
      </c>
      <c r="X2851" s="2" t="str">
        <f>IF(DatosLimpios[[#This Row],[Incident Resolution Time (in Hours)]]&gt;50,"Tardia",IF(DatosLimpios[[#This Row],[Incident Resolution Time (in Hours)]]&gt;20,"Media","Rapida" ))</f>
        <v>Rapida</v>
      </c>
    </row>
    <row r="2852" spans="1:24" x14ac:dyDescent="0.25">
      <c r="A2852" s="2">
        <v>2868</v>
      </c>
      <c r="B2852" s="3" t="s">
        <v>60</v>
      </c>
      <c r="C28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52" s="1" t="str">
        <f>IFERROR(VLOOKUP(DatosLimpios[[#This Row],[Paises]], TablaRegiones[],2,FALSE), "Otra")</f>
        <v>Asia</v>
      </c>
      <c r="E2852" s="2">
        <v>2015</v>
      </c>
      <c r="F2852" s="3" t="s">
        <v>39</v>
      </c>
      <c r="G2852" s="2">
        <f xml:space="preserve"> 2025 -DatosLimpios[[#This Row],[Year]]</f>
        <v>10</v>
      </c>
      <c r="H2852" s="1" t="str">
        <f>IF(TRIM(DatosLimpios[[#This Row],[Attack Type]])="","Unknown",PROPER(TRIM(LOWER(DatosLimpios[[#This Row],[Attack Type]]))))</f>
        <v>Ddos</v>
      </c>
      <c r="I2852" s="3" t="s">
        <v>69</v>
      </c>
      <c r="J285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52" s="11">
        <v>974</v>
      </c>
      <c r="L2852" s="11">
        <f>IF(DatosLimpios[[#This Row],[Financial Loss (in Million $) ]]="",0,ABS(DatosLimpios[[#This Row],[Financial Loss (in Million $) ]]))*1000</f>
        <v>974000</v>
      </c>
      <c r="M2852" s="11" t="str">
        <f>IF(DatosLimpios[[#This Row],[Perdida economica UNK]]&gt;4000000,"Alta", IF(DatosLimpios[[#This Row],[Perdida economica UNK]]&gt;100000,"Media", "Baja"))</f>
        <v>Media</v>
      </c>
      <c r="N2852" s="18" t="s">
        <v>2899</v>
      </c>
      <c r="O2852" s="3" t="s">
        <v>36</v>
      </c>
      <c r="P2852" s="2">
        <f>IF(DatosLimpios[[#This Row],[Number of Affected Users]]="six hundred",600,VALUE(DatosLimpios[[#This Row],[Number of Affected Users]]))</f>
        <v>23096</v>
      </c>
      <c r="Q2852" s="2">
        <f>IF(DatosLimpios[[#This Row],[Number of Affected Users]]="six hundred",600,VALUE(DatosLimpios[[#This Row],[Number of Affected Users]]))</f>
        <v>23096</v>
      </c>
      <c r="R2852" s="11">
        <f>DatosLimpios[[#This Row],[Perdida economica UNK]] /DatosLimpios[[#This Row],[Nº de Usuarios Afectados]]</f>
        <v>42.171804641496365</v>
      </c>
      <c r="S2852" s="11" t="str">
        <f>IF(DatosLimpios[[#This Row],[Perdida $ por Usuario]]&gt;100, "Grave",IF(DatosLimpios[[#This Row],[Perdida $ por Usuario]]&gt;40, "Moderada","Leve"))</f>
        <v>Moderada</v>
      </c>
      <c r="T2852" s="1" t="str">
        <f t="shared" si="44"/>
        <v>Unknown</v>
      </c>
      <c r="U2852" s="3" t="s">
        <v>25</v>
      </c>
      <c r="V2852" s="3" t="s">
        <v>49</v>
      </c>
      <c r="W2852" s="2">
        <v>38</v>
      </c>
      <c r="X2852" s="2" t="str">
        <f>IF(DatosLimpios[[#This Row],[Incident Resolution Time (in Hours)]]&gt;50,"Tardia",IF(DatosLimpios[[#This Row],[Incident Resolution Time (in Hours)]]&gt;20,"Media","Rapida" ))</f>
        <v>Media</v>
      </c>
    </row>
    <row r="2853" spans="1:24" x14ac:dyDescent="0.25">
      <c r="A2853" s="2">
        <v>2869</v>
      </c>
      <c r="B2853" s="3" t="s">
        <v>60</v>
      </c>
      <c r="C28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53" s="1" t="str">
        <f>IFERROR(VLOOKUP(DatosLimpios[[#This Row],[Paises]], TablaRegiones[],2,FALSE), "Otra")</f>
        <v>Asia</v>
      </c>
      <c r="E2853" s="2">
        <v>2022</v>
      </c>
      <c r="F2853" s="3" t="s">
        <v>50</v>
      </c>
      <c r="G2853" s="2">
        <f xml:space="preserve"> 2025 -DatosLimpios[[#This Row],[Year]]</f>
        <v>3</v>
      </c>
      <c r="H2853" s="1" t="str">
        <f>IF(TRIM(DatosLimpios[[#This Row],[Attack Type]])="","Unknown",PROPER(TRIM(LOWER(DatosLimpios[[#This Row],[Attack Type]]))))</f>
        <v>Phishing</v>
      </c>
      <c r="I2853" s="3" t="s">
        <v>12</v>
      </c>
      <c r="J285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53" s="11">
        <v>3349</v>
      </c>
      <c r="L2853" s="11">
        <f>IF(DatosLimpios[[#This Row],[Financial Loss (in Million $) ]]="",0,ABS(DatosLimpios[[#This Row],[Financial Loss (in Million $) ]]))*1000</f>
        <v>3349000</v>
      </c>
      <c r="M2853" s="11" t="str">
        <f>IF(DatosLimpios[[#This Row],[Perdida economica UNK]]&gt;4000000,"Alta", IF(DatosLimpios[[#This Row],[Perdida economica UNK]]&gt;100000,"Media", "Baja"))</f>
        <v>Media</v>
      </c>
      <c r="N2853" s="18" t="s">
        <v>2900</v>
      </c>
      <c r="O2853" s="3" t="s">
        <v>29</v>
      </c>
      <c r="P2853" s="2">
        <f>IF(DatosLimpios[[#This Row],[Number of Affected Users]]="six hundred",600,VALUE(DatosLimpios[[#This Row],[Number of Affected Users]]))</f>
        <v>68371</v>
      </c>
      <c r="Q2853" s="2">
        <f>IF(DatosLimpios[[#This Row],[Number of Affected Users]]="six hundred",600,VALUE(DatosLimpios[[#This Row],[Number of Affected Users]]))</f>
        <v>68371</v>
      </c>
      <c r="R2853" s="11">
        <f>DatosLimpios[[#This Row],[Perdida economica UNK]] /DatosLimpios[[#This Row],[Nº de Usuarios Afectados]]</f>
        <v>48.982755846777145</v>
      </c>
      <c r="S2853" s="11" t="str">
        <f>IF(DatosLimpios[[#This Row],[Perdida $ por Usuario]]&gt;100, "Grave",IF(DatosLimpios[[#This Row],[Perdida $ por Usuario]]&gt;40, "Moderada","Leve"))</f>
        <v>Moderada</v>
      </c>
      <c r="T2853" s="1" t="str">
        <f t="shared" si="44"/>
        <v>Nation-state</v>
      </c>
      <c r="U2853" s="3" t="s">
        <v>15</v>
      </c>
      <c r="V2853" s="3" t="s">
        <v>49</v>
      </c>
      <c r="W2853" s="2">
        <v>57</v>
      </c>
      <c r="X2853" s="2" t="str">
        <f>IF(DatosLimpios[[#This Row],[Incident Resolution Time (in Hours)]]&gt;50,"Tardia",IF(DatosLimpios[[#This Row],[Incident Resolution Time (in Hours)]]&gt;20,"Media","Rapida" ))</f>
        <v>Tardia</v>
      </c>
    </row>
    <row r="2854" spans="1:24" x14ac:dyDescent="0.25">
      <c r="A2854" s="2">
        <v>2870</v>
      </c>
      <c r="B2854" s="3" t="s">
        <v>10</v>
      </c>
      <c r="C28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54" s="1" t="str">
        <f>IFERROR(VLOOKUP(DatosLimpios[[#This Row],[Paises]], TablaRegiones[],2,FALSE), "Otra")</f>
        <v>Asia</v>
      </c>
      <c r="E2854" s="2">
        <v>2023</v>
      </c>
      <c r="F2854" s="3" t="s">
        <v>17</v>
      </c>
      <c r="G2854" s="2">
        <f xml:space="preserve"> 2025 -DatosLimpios[[#This Row],[Year]]</f>
        <v>2</v>
      </c>
      <c r="H2854" s="1" t="str">
        <f>IF(TRIM(DatosLimpios[[#This Row],[Attack Type]])="","Unknown",PROPER(TRIM(LOWER(DatosLimpios[[#This Row],[Attack Type]]))))</f>
        <v>Ransomware</v>
      </c>
      <c r="I2854" s="3" t="s">
        <v>47</v>
      </c>
      <c r="J285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54" s="11">
        <v>6221</v>
      </c>
      <c r="L2854" s="11">
        <f>IF(DatosLimpios[[#This Row],[Financial Loss (in Million $) ]]="",0,ABS(DatosLimpios[[#This Row],[Financial Loss (in Million $) ]]))*1000</f>
        <v>6221000</v>
      </c>
      <c r="M2854" s="11" t="str">
        <f>IF(DatosLimpios[[#This Row],[Perdida economica UNK]]&gt;4000000,"Alta", IF(DatosLimpios[[#This Row],[Perdida economica UNK]]&gt;100000,"Media", "Baja"))</f>
        <v>Alta</v>
      </c>
      <c r="N2854" s="18" t="s">
        <v>2901</v>
      </c>
      <c r="O2854" s="3" t="s">
        <v>33</v>
      </c>
      <c r="P2854" s="2">
        <f>IF(DatosLimpios[[#This Row],[Number of Affected Users]]="six hundred",600,VALUE(DatosLimpios[[#This Row],[Number of Affected Users]]))</f>
        <v>534686</v>
      </c>
      <c r="Q2854" s="2">
        <f>IF(DatosLimpios[[#This Row],[Number of Affected Users]]="six hundred",600,VALUE(DatosLimpios[[#This Row],[Number of Affected Users]]))</f>
        <v>534686</v>
      </c>
      <c r="R2854" s="11">
        <f>DatosLimpios[[#This Row],[Perdida economica UNK]] /DatosLimpios[[#This Row],[Nº de Usuarios Afectados]]</f>
        <v>11.634866070927609</v>
      </c>
      <c r="S2854" s="11" t="str">
        <f>IF(DatosLimpios[[#This Row],[Perdida $ por Usuario]]&gt;100, "Grave",IF(DatosLimpios[[#This Row],[Perdida $ por Usuario]]&gt;40, "Moderada","Leve"))</f>
        <v>Leve</v>
      </c>
      <c r="T2854" s="1" t="str">
        <f t="shared" si="44"/>
        <v>Insider</v>
      </c>
      <c r="U2854" s="3" t="s">
        <v>15</v>
      </c>
      <c r="V2854" s="3" t="s">
        <v>31</v>
      </c>
      <c r="W2854" s="2">
        <v>44</v>
      </c>
      <c r="X2854" s="2" t="str">
        <f>IF(DatosLimpios[[#This Row],[Incident Resolution Time (in Hours)]]&gt;50,"Tardia",IF(DatosLimpios[[#This Row],[Incident Resolution Time (in Hours)]]&gt;20,"Media","Rapida" ))</f>
        <v>Media</v>
      </c>
    </row>
    <row r="2855" spans="1:24" x14ac:dyDescent="0.25">
      <c r="A2855" s="2">
        <v>2871</v>
      </c>
      <c r="B2855" s="3" t="s">
        <v>10</v>
      </c>
      <c r="C28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55" s="1" t="str">
        <f>IFERROR(VLOOKUP(DatosLimpios[[#This Row],[Paises]], TablaRegiones[],2,FALSE), "Otra")</f>
        <v>Asia</v>
      </c>
      <c r="E2855" s="2">
        <v>2019</v>
      </c>
      <c r="F2855" s="3" t="s">
        <v>22</v>
      </c>
      <c r="G2855" s="2">
        <f xml:space="preserve"> 2025 -DatosLimpios[[#This Row],[Year]]</f>
        <v>6</v>
      </c>
      <c r="H2855" s="1" t="str">
        <f>IF(TRIM(DatosLimpios[[#This Row],[Attack Type]])="","Unknown",PROPER(TRIM(LOWER(DatosLimpios[[#This Row],[Attack Type]]))))</f>
        <v>Man-In-The-Middle</v>
      </c>
      <c r="I2855" s="3" t="s">
        <v>12</v>
      </c>
      <c r="J285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55" s="11">
        <v>7586</v>
      </c>
      <c r="L2855" s="11">
        <f>IF(DatosLimpios[[#This Row],[Financial Loss (in Million $) ]]="",0,ABS(DatosLimpios[[#This Row],[Financial Loss (in Million $) ]]))*1000</f>
        <v>7586000</v>
      </c>
      <c r="M2855" s="11" t="str">
        <f>IF(DatosLimpios[[#This Row],[Perdida economica UNK]]&gt;4000000,"Alta", IF(DatosLimpios[[#This Row],[Perdida economica UNK]]&gt;100000,"Media", "Baja"))</f>
        <v>Alta</v>
      </c>
      <c r="N2855" s="18" t="s">
        <v>2902</v>
      </c>
      <c r="O2855" s="3" t="s">
        <v>36</v>
      </c>
      <c r="P2855" s="2">
        <f>IF(DatosLimpios[[#This Row],[Number of Affected Users]]="six hundred",600,VALUE(DatosLimpios[[#This Row],[Number of Affected Users]]))</f>
        <v>985505</v>
      </c>
      <c r="Q2855" s="2">
        <f>IF(DatosLimpios[[#This Row],[Number of Affected Users]]="six hundred",600,VALUE(DatosLimpios[[#This Row],[Number of Affected Users]]))</f>
        <v>985505</v>
      </c>
      <c r="R2855" s="11">
        <f>DatosLimpios[[#This Row],[Perdida economica UNK]] /DatosLimpios[[#This Row],[Nº de Usuarios Afectados]]</f>
        <v>7.6975763694755477</v>
      </c>
      <c r="S2855" s="11" t="str">
        <f>IF(DatosLimpios[[#This Row],[Perdida $ por Usuario]]&gt;100, "Grave",IF(DatosLimpios[[#This Row],[Perdida $ por Usuario]]&gt;40, "Moderada","Leve"))</f>
        <v>Leve</v>
      </c>
      <c r="T2855" s="1" t="str">
        <f t="shared" si="44"/>
        <v>Unknown</v>
      </c>
      <c r="U2855" s="3" t="s">
        <v>34</v>
      </c>
      <c r="V2855" s="3" t="s">
        <v>57</v>
      </c>
      <c r="W2855" s="2">
        <v>26</v>
      </c>
      <c r="X2855" s="2" t="str">
        <f>IF(DatosLimpios[[#This Row],[Incident Resolution Time (in Hours)]]&gt;50,"Tardia",IF(DatosLimpios[[#This Row],[Incident Resolution Time (in Hours)]]&gt;20,"Media","Rapida" ))</f>
        <v>Media</v>
      </c>
    </row>
    <row r="2856" spans="1:24" x14ac:dyDescent="0.25">
      <c r="A2856" s="2">
        <v>2872</v>
      </c>
      <c r="B2856" s="3" t="s">
        <v>87</v>
      </c>
      <c r="C28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856" s="1" t="str">
        <f>IFERROR(VLOOKUP(DatosLimpios[[#This Row],[Paises]], TablaRegiones[],2,FALSE), "Otra")</f>
        <v>América</v>
      </c>
      <c r="E2856" s="2">
        <v>2015</v>
      </c>
      <c r="F2856" s="3" t="s">
        <v>39</v>
      </c>
      <c r="G2856" s="2">
        <f xml:space="preserve"> 2025 -DatosLimpios[[#This Row],[Year]]</f>
        <v>10</v>
      </c>
      <c r="H2856" s="1" t="str">
        <f>IF(TRIM(DatosLimpios[[#This Row],[Attack Type]])="","Unknown",PROPER(TRIM(LOWER(DatosLimpios[[#This Row],[Attack Type]]))))</f>
        <v>Ddos</v>
      </c>
      <c r="I2856" s="3" t="s">
        <v>46</v>
      </c>
      <c r="J285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56" s="11">
        <v>9839</v>
      </c>
      <c r="L2856" s="11">
        <f>IF(DatosLimpios[[#This Row],[Financial Loss (in Million $) ]]="",0,ABS(DatosLimpios[[#This Row],[Financial Loss (in Million $) ]]))*1000</f>
        <v>9839000</v>
      </c>
      <c r="M2856" s="11" t="str">
        <f>IF(DatosLimpios[[#This Row],[Perdida economica UNK]]&gt;4000000,"Alta", IF(DatosLimpios[[#This Row],[Perdida economica UNK]]&gt;100000,"Media", "Baja"))</f>
        <v>Alta</v>
      </c>
      <c r="N2856" s="18" t="s">
        <v>2903</v>
      </c>
      <c r="O2856" s="3" t="s">
        <v>33</v>
      </c>
      <c r="P2856" s="2">
        <f>IF(DatosLimpios[[#This Row],[Number of Affected Users]]="six hundred",600,VALUE(DatosLimpios[[#This Row],[Number of Affected Users]]))</f>
        <v>306320</v>
      </c>
      <c r="Q2856" s="2">
        <f>IF(DatosLimpios[[#This Row],[Number of Affected Users]]="six hundred",600,VALUE(DatosLimpios[[#This Row],[Number of Affected Users]]))</f>
        <v>306320</v>
      </c>
      <c r="R2856" s="11">
        <f>DatosLimpios[[#This Row],[Perdida economica UNK]] /DatosLimpios[[#This Row],[Nº de Usuarios Afectados]]</f>
        <v>32.120005223295898</v>
      </c>
      <c r="S2856" s="11" t="str">
        <f>IF(DatosLimpios[[#This Row],[Perdida $ por Usuario]]&gt;100, "Grave",IF(DatosLimpios[[#This Row],[Perdida $ por Usuario]]&gt;40, "Moderada","Leve"))</f>
        <v>Leve</v>
      </c>
      <c r="T2856" s="1" t="str">
        <f t="shared" si="44"/>
        <v>Insider</v>
      </c>
      <c r="U2856" s="3" t="s">
        <v>15</v>
      </c>
      <c r="V2856" s="3" t="s">
        <v>31</v>
      </c>
      <c r="W2856" s="2">
        <v>41</v>
      </c>
      <c r="X2856" s="2" t="str">
        <f>IF(DatosLimpios[[#This Row],[Incident Resolution Time (in Hours)]]&gt;50,"Tardia",IF(DatosLimpios[[#This Row],[Incident Resolution Time (in Hours)]]&gt;20,"Media","Rapida" ))</f>
        <v>Media</v>
      </c>
    </row>
    <row r="2857" spans="1:24" x14ac:dyDescent="0.25">
      <c r="A2857" s="2">
        <v>2873</v>
      </c>
      <c r="B2857" s="3" t="s">
        <v>71</v>
      </c>
      <c r="C28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57" s="1" t="str">
        <f>IFERROR(VLOOKUP(DatosLimpios[[#This Row],[Paises]], TablaRegiones[],2,FALSE), "Otra")</f>
        <v>Asia</v>
      </c>
      <c r="E2857" s="2">
        <v>2023</v>
      </c>
      <c r="F2857" s="3" t="s">
        <v>39</v>
      </c>
      <c r="G2857" s="2">
        <f xml:space="preserve"> 2025 -DatosLimpios[[#This Row],[Year]]</f>
        <v>2</v>
      </c>
      <c r="H2857" s="1" t="str">
        <f>IF(TRIM(DatosLimpios[[#This Row],[Attack Type]])="","Unknown",PROPER(TRIM(LOWER(DatosLimpios[[#This Row],[Attack Type]]))))</f>
        <v>Ddos</v>
      </c>
      <c r="I2857" s="3" t="s">
        <v>69</v>
      </c>
      <c r="J285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57" s="11">
        <v>1769</v>
      </c>
      <c r="L2857" s="11">
        <f>IF(DatosLimpios[[#This Row],[Financial Loss (in Million $) ]]="",0,ABS(DatosLimpios[[#This Row],[Financial Loss (in Million $) ]]))*1000</f>
        <v>1769000</v>
      </c>
      <c r="M2857" s="11" t="str">
        <f>IF(DatosLimpios[[#This Row],[Perdida economica UNK]]&gt;4000000,"Alta", IF(DatosLimpios[[#This Row],[Perdida economica UNK]]&gt;100000,"Media", "Baja"))</f>
        <v>Media</v>
      </c>
      <c r="N2857" s="18" t="s">
        <v>2904</v>
      </c>
      <c r="O2857" s="3" t="s">
        <v>36</v>
      </c>
      <c r="P2857" s="2">
        <f>IF(DatosLimpios[[#This Row],[Number of Affected Users]]="six hundred",600,VALUE(DatosLimpios[[#This Row],[Number of Affected Users]]))</f>
        <v>799380</v>
      </c>
      <c r="Q2857" s="2">
        <f>IF(DatosLimpios[[#This Row],[Number of Affected Users]]="six hundred",600,VALUE(DatosLimpios[[#This Row],[Number of Affected Users]]))</f>
        <v>799380</v>
      </c>
      <c r="R2857" s="11">
        <f>DatosLimpios[[#This Row],[Perdida economica UNK]] /DatosLimpios[[#This Row],[Nº de Usuarios Afectados]]</f>
        <v>2.2129650479121321</v>
      </c>
      <c r="S2857" s="11" t="str">
        <f>IF(DatosLimpios[[#This Row],[Perdida $ por Usuario]]&gt;100, "Grave",IF(DatosLimpios[[#This Row],[Perdida $ por Usuario]]&gt;40, "Moderada","Leve"))</f>
        <v>Leve</v>
      </c>
      <c r="T2857" s="1" t="str">
        <f t="shared" si="44"/>
        <v>Unknown</v>
      </c>
      <c r="U2857" s="3" t="s">
        <v>25</v>
      </c>
      <c r="V2857" s="3" t="s">
        <v>31</v>
      </c>
      <c r="W2857" s="2">
        <v>57</v>
      </c>
      <c r="X2857" s="2" t="str">
        <f>IF(DatosLimpios[[#This Row],[Incident Resolution Time (in Hours)]]&gt;50,"Tardia",IF(DatosLimpios[[#This Row],[Incident Resolution Time (in Hours)]]&gt;20,"Media","Rapida" ))</f>
        <v>Tardia</v>
      </c>
    </row>
    <row r="2858" spans="1:24" x14ac:dyDescent="0.25">
      <c r="A2858" s="2">
        <v>2874</v>
      </c>
      <c r="B2858" s="3" t="s">
        <v>87</v>
      </c>
      <c r="C28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858" s="1" t="str">
        <f>IFERROR(VLOOKUP(DatosLimpios[[#This Row],[Paises]], TablaRegiones[],2,FALSE), "Otra")</f>
        <v>América</v>
      </c>
      <c r="E2858" s="2">
        <v>2023</v>
      </c>
      <c r="F2858" s="3" t="s">
        <v>39</v>
      </c>
      <c r="G2858" s="2">
        <f xml:space="preserve"> 2025 -DatosLimpios[[#This Row],[Year]]</f>
        <v>2</v>
      </c>
      <c r="H2858" s="1" t="str">
        <f>IF(TRIM(DatosLimpios[[#This Row],[Attack Type]])="","Unknown",PROPER(TRIM(LOWER(DatosLimpios[[#This Row],[Attack Type]]))))</f>
        <v>Ddos</v>
      </c>
      <c r="I2858" s="3" t="s">
        <v>23</v>
      </c>
      <c r="J285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58" s="11">
        <v>5514</v>
      </c>
      <c r="L2858" s="11">
        <f>IF(DatosLimpios[[#This Row],[Financial Loss (in Million $) ]]="",0,ABS(DatosLimpios[[#This Row],[Financial Loss (in Million $) ]]))*1000</f>
        <v>5514000</v>
      </c>
      <c r="M2858" s="11" t="str">
        <f>IF(DatosLimpios[[#This Row],[Perdida economica UNK]]&gt;4000000,"Alta", IF(DatosLimpios[[#This Row],[Perdida economica UNK]]&gt;100000,"Media", "Baja"))</f>
        <v>Alta</v>
      </c>
      <c r="N2858" s="18" t="s">
        <v>2905</v>
      </c>
      <c r="O2858" s="3" t="s">
        <v>36</v>
      </c>
      <c r="P2858" s="2">
        <f>IF(DatosLimpios[[#This Row],[Number of Affected Users]]="six hundred",600,VALUE(DatosLimpios[[#This Row],[Number of Affected Users]]))</f>
        <v>529551</v>
      </c>
      <c r="Q2858" s="2">
        <f>IF(DatosLimpios[[#This Row],[Number of Affected Users]]="six hundred",600,VALUE(DatosLimpios[[#This Row],[Number of Affected Users]]))</f>
        <v>529551</v>
      </c>
      <c r="R2858" s="11">
        <f>DatosLimpios[[#This Row],[Perdida economica UNK]] /DatosLimpios[[#This Row],[Nº de Usuarios Afectados]]</f>
        <v>10.412594820895437</v>
      </c>
      <c r="S2858" s="11" t="str">
        <f>IF(DatosLimpios[[#This Row],[Perdida $ por Usuario]]&gt;100, "Grave",IF(DatosLimpios[[#This Row],[Perdida $ por Usuario]]&gt;40, "Moderada","Leve"))</f>
        <v>Leve</v>
      </c>
      <c r="T2858" s="1" t="str">
        <f t="shared" si="44"/>
        <v>Unknown</v>
      </c>
      <c r="U2858" s="3" t="s">
        <v>52</v>
      </c>
      <c r="V2858" s="3" t="s">
        <v>16</v>
      </c>
      <c r="W2858" s="2">
        <v>61</v>
      </c>
      <c r="X2858" s="2" t="str">
        <f>IF(DatosLimpios[[#This Row],[Incident Resolution Time (in Hours)]]&gt;50,"Tardia",IF(DatosLimpios[[#This Row],[Incident Resolution Time (in Hours)]]&gt;20,"Media","Rapida" ))</f>
        <v>Tardia</v>
      </c>
    </row>
    <row r="2859" spans="1:24" x14ac:dyDescent="0.25">
      <c r="A2859" s="2">
        <v>2875</v>
      </c>
      <c r="B2859" s="3" t="s">
        <v>58</v>
      </c>
      <c r="C28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59" s="1" t="str">
        <f>IFERROR(VLOOKUP(DatosLimpios[[#This Row],[Paises]], TablaRegiones[],2,FALSE), "Otra")</f>
        <v>Oceanía</v>
      </c>
      <c r="E2859" s="2">
        <v>2024</v>
      </c>
      <c r="F2859" s="3" t="s">
        <v>39</v>
      </c>
      <c r="G2859" s="2">
        <f xml:space="preserve"> 2025 -DatosLimpios[[#This Row],[Year]]</f>
        <v>1</v>
      </c>
      <c r="H2859" s="1" t="str">
        <f>IF(TRIM(DatosLimpios[[#This Row],[Attack Type]])="","Unknown",PROPER(TRIM(LOWER(DatosLimpios[[#This Row],[Attack Type]]))))</f>
        <v>Ddos</v>
      </c>
      <c r="I2859" s="3" t="s">
        <v>23</v>
      </c>
      <c r="J285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59" s="11">
        <v>8249</v>
      </c>
      <c r="L2859" s="11">
        <f>IF(DatosLimpios[[#This Row],[Financial Loss (in Million $) ]]="",0,ABS(DatosLimpios[[#This Row],[Financial Loss (in Million $) ]]))*1000</f>
        <v>8249000</v>
      </c>
      <c r="M2859" s="11" t="str">
        <f>IF(DatosLimpios[[#This Row],[Perdida economica UNK]]&gt;4000000,"Alta", IF(DatosLimpios[[#This Row],[Perdida economica UNK]]&gt;100000,"Media", "Baja"))</f>
        <v>Alta</v>
      </c>
      <c r="N2859" s="18" t="s">
        <v>2906</v>
      </c>
      <c r="O2859" s="3" t="s">
        <v>36</v>
      </c>
      <c r="P2859" s="2">
        <f>IF(DatosLimpios[[#This Row],[Number of Affected Users]]="six hundred",600,VALUE(DatosLimpios[[#This Row],[Number of Affected Users]]))</f>
        <v>102295</v>
      </c>
      <c r="Q2859" s="2">
        <f>IF(DatosLimpios[[#This Row],[Number of Affected Users]]="six hundred",600,VALUE(DatosLimpios[[#This Row],[Number of Affected Users]]))</f>
        <v>102295</v>
      </c>
      <c r="R2859" s="11">
        <f>DatosLimpios[[#This Row],[Perdida economica UNK]] /DatosLimpios[[#This Row],[Nº de Usuarios Afectados]]</f>
        <v>80.639327435358524</v>
      </c>
      <c r="S2859" s="11" t="str">
        <f>IF(DatosLimpios[[#This Row],[Perdida $ por Usuario]]&gt;100, "Grave",IF(DatosLimpios[[#This Row],[Perdida $ por Usuario]]&gt;40, "Moderada","Leve"))</f>
        <v>Moderada</v>
      </c>
      <c r="T2859" s="1" t="str">
        <f t="shared" si="44"/>
        <v>Unknown</v>
      </c>
      <c r="U2859" s="3" t="s">
        <v>25</v>
      </c>
      <c r="V2859" s="3" t="s">
        <v>16</v>
      </c>
      <c r="W2859" s="2">
        <v>46</v>
      </c>
      <c r="X2859" s="2" t="str">
        <f>IF(DatosLimpios[[#This Row],[Incident Resolution Time (in Hours)]]&gt;50,"Tardia",IF(DatosLimpios[[#This Row],[Incident Resolution Time (in Hours)]]&gt;20,"Media","Rapida" ))</f>
        <v>Media</v>
      </c>
    </row>
    <row r="2860" spans="1:24" x14ac:dyDescent="0.25">
      <c r="A2860" s="2">
        <v>2876</v>
      </c>
      <c r="B2860" s="3" t="s">
        <v>58</v>
      </c>
      <c r="C28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60" s="1" t="str">
        <f>IFERROR(VLOOKUP(DatosLimpios[[#This Row],[Paises]], TablaRegiones[],2,FALSE), "Otra")</f>
        <v>Oceanía</v>
      </c>
      <c r="E2860" s="2">
        <v>2022</v>
      </c>
      <c r="F2860" s="3" t="s">
        <v>50</v>
      </c>
      <c r="G2860" s="2">
        <f xml:space="preserve"> 2025 -DatosLimpios[[#This Row],[Year]]</f>
        <v>3</v>
      </c>
      <c r="H2860" s="1" t="str">
        <f>IF(TRIM(DatosLimpios[[#This Row],[Attack Type]])="","Unknown",PROPER(TRIM(LOWER(DatosLimpios[[#This Row],[Attack Type]]))))</f>
        <v>Phishing</v>
      </c>
      <c r="I2860" s="3" t="s">
        <v>46</v>
      </c>
      <c r="J2860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60" s="11">
        <v>6407</v>
      </c>
      <c r="L2860" s="11">
        <f>IF(DatosLimpios[[#This Row],[Financial Loss (in Million $) ]]="",0,ABS(DatosLimpios[[#This Row],[Financial Loss (in Million $) ]]))*1000</f>
        <v>6407000</v>
      </c>
      <c r="M2860" s="11" t="str">
        <f>IF(DatosLimpios[[#This Row],[Perdida economica UNK]]&gt;4000000,"Alta", IF(DatosLimpios[[#This Row],[Perdida economica UNK]]&gt;100000,"Media", "Baja"))</f>
        <v>Alta</v>
      </c>
      <c r="N2860" s="18" t="s">
        <v>2907</v>
      </c>
      <c r="O2860" s="3" t="s">
        <v>36</v>
      </c>
      <c r="P2860" s="2">
        <f>IF(DatosLimpios[[#This Row],[Number of Affected Users]]="six hundred",600,VALUE(DatosLimpios[[#This Row],[Number of Affected Users]]))</f>
        <v>800131</v>
      </c>
      <c r="Q2860" s="2">
        <f>IF(DatosLimpios[[#This Row],[Number of Affected Users]]="six hundred",600,VALUE(DatosLimpios[[#This Row],[Number of Affected Users]]))</f>
        <v>800131</v>
      </c>
      <c r="R2860" s="11">
        <f>DatosLimpios[[#This Row],[Perdida economica UNK]] /DatosLimpios[[#This Row],[Nº de Usuarios Afectados]]</f>
        <v>8.0074387818994648</v>
      </c>
      <c r="S2860" s="11" t="str">
        <f>IF(DatosLimpios[[#This Row],[Perdida $ por Usuario]]&gt;100, "Grave",IF(DatosLimpios[[#This Row],[Perdida $ por Usuario]]&gt;40, "Moderada","Leve"))</f>
        <v>Leve</v>
      </c>
      <c r="T2860" s="1" t="str">
        <f t="shared" si="44"/>
        <v>Unknown</v>
      </c>
      <c r="U2860" s="3" t="s">
        <v>52</v>
      </c>
      <c r="V2860" s="3" t="s">
        <v>31</v>
      </c>
      <c r="W2860" s="2">
        <v>69</v>
      </c>
      <c r="X2860" s="2" t="str">
        <f>IF(DatosLimpios[[#This Row],[Incident Resolution Time (in Hours)]]&gt;50,"Tardia",IF(DatosLimpios[[#This Row],[Incident Resolution Time (in Hours)]]&gt;20,"Media","Rapida" ))</f>
        <v>Tardia</v>
      </c>
    </row>
    <row r="2861" spans="1:24" x14ac:dyDescent="0.25">
      <c r="A2861" s="2">
        <v>2877</v>
      </c>
      <c r="B2861" s="3" t="s">
        <v>26</v>
      </c>
      <c r="C28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61" s="1" t="str">
        <f>IFERROR(VLOOKUP(DatosLimpios[[#This Row],[Paises]], TablaRegiones[],2,FALSE), "Otra")</f>
        <v>Europa</v>
      </c>
      <c r="E2861" s="2">
        <v>2015</v>
      </c>
      <c r="F2861" s="3" t="s">
        <v>17</v>
      </c>
      <c r="G2861" s="2">
        <f xml:space="preserve"> 2025 -DatosLimpios[[#This Row],[Year]]</f>
        <v>10</v>
      </c>
      <c r="H2861" s="1" t="str">
        <f>IF(TRIM(DatosLimpios[[#This Row],[Attack Type]])="","Unknown",PROPER(TRIM(LOWER(DatosLimpios[[#This Row],[Attack Type]]))))</f>
        <v>Ransomware</v>
      </c>
      <c r="I2861" s="3" t="s">
        <v>46</v>
      </c>
      <c r="J286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61" s="11">
        <v>320</v>
      </c>
      <c r="L2861" s="11">
        <f>IF(DatosLimpios[[#This Row],[Financial Loss (in Million $) ]]="",0,ABS(DatosLimpios[[#This Row],[Financial Loss (in Million $) ]]))*1000</f>
        <v>320000</v>
      </c>
      <c r="M2861" s="11" t="str">
        <f>IF(DatosLimpios[[#This Row],[Perdida economica UNK]]&gt;4000000,"Alta", IF(DatosLimpios[[#This Row],[Perdida economica UNK]]&gt;100000,"Media", "Baja"))</f>
        <v>Media</v>
      </c>
      <c r="N2861" s="18" t="s">
        <v>2908</v>
      </c>
      <c r="O2861" s="3" t="s">
        <v>29</v>
      </c>
      <c r="P2861" s="2">
        <f>IF(DatosLimpios[[#This Row],[Number of Affected Users]]="six hundred",600,VALUE(DatosLimpios[[#This Row],[Number of Affected Users]]))</f>
        <v>712739</v>
      </c>
      <c r="Q2861" s="2">
        <f>IF(DatosLimpios[[#This Row],[Number of Affected Users]]="six hundred",600,VALUE(DatosLimpios[[#This Row],[Number of Affected Users]]))</f>
        <v>712739</v>
      </c>
      <c r="R2861" s="11">
        <f>DatosLimpios[[#This Row],[Perdida economica UNK]] /DatosLimpios[[#This Row],[Nº de Usuarios Afectados]]</f>
        <v>0.44897220441143254</v>
      </c>
      <c r="S2861" s="11" t="str">
        <f>IF(DatosLimpios[[#This Row],[Perdida $ por Usuario]]&gt;100, "Grave",IF(DatosLimpios[[#This Row],[Perdida $ por Usuario]]&gt;40, "Moderada","Leve"))</f>
        <v>Leve</v>
      </c>
      <c r="T2861" s="1" t="str">
        <f t="shared" si="44"/>
        <v>Nation-state</v>
      </c>
      <c r="U2861" s="3" t="s">
        <v>25</v>
      </c>
      <c r="V2861" s="3" t="s">
        <v>37</v>
      </c>
      <c r="W2861" s="2">
        <v>17</v>
      </c>
      <c r="X2861" s="2" t="str">
        <f>IF(DatosLimpios[[#This Row],[Incident Resolution Time (in Hours)]]&gt;50,"Tardia",IF(DatosLimpios[[#This Row],[Incident Resolution Time (in Hours)]]&gt;20,"Media","Rapida" ))</f>
        <v>Rapida</v>
      </c>
    </row>
    <row r="2862" spans="1:24" x14ac:dyDescent="0.25">
      <c r="A2862" s="2">
        <v>2878</v>
      </c>
      <c r="B2862" s="3" t="s">
        <v>60</v>
      </c>
      <c r="C28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62" s="1" t="str">
        <f>IFERROR(VLOOKUP(DatosLimpios[[#This Row],[Paises]], TablaRegiones[],2,FALSE), "Otra")</f>
        <v>Asia</v>
      </c>
      <c r="E2862" s="2">
        <v>2018</v>
      </c>
      <c r="F2862" s="3" t="s">
        <v>50</v>
      </c>
      <c r="G2862" s="2">
        <f xml:space="preserve"> 2025 -DatosLimpios[[#This Row],[Year]]</f>
        <v>7</v>
      </c>
      <c r="H2862" s="1" t="str">
        <f>IF(TRIM(DatosLimpios[[#This Row],[Attack Type]])="","Unknown",PROPER(TRIM(LOWER(DatosLimpios[[#This Row],[Attack Type]]))))</f>
        <v>Phishing</v>
      </c>
      <c r="I2862" s="3" t="s">
        <v>27</v>
      </c>
      <c r="J286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862" s="11">
        <v>3915</v>
      </c>
      <c r="L2862" s="11">
        <f>IF(DatosLimpios[[#This Row],[Financial Loss (in Million $) ]]="",0,ABS(DatosLimpios[[#This Row],[Financial Loss (in Million $) ]]))*1000</f>
        <v>3915000</v>
      </c>
      <c r="M2862" s="11" t="str">
        <f>IF(DatosLimpios[[#This Row],[Perdida economica UNK]]&gt;4000000,"Alta", IF(DatosLimpios[[#This Row],[Perdida economica UNK]]&gt;100000,"Media", "Baja"))</f>
        <v>Media</v>
      </c>
      <c r="N2862" s="18" t="s">
        <v>2909</v>
      </c>
      <c r="O2862" s="3" t="s">
        <v>14</v>
      </c>
      <c r="P2862" s="2">
        <f>IF(DatosLimpios[[#This Row],[Number of Affected Users]]="six hundred",600,VALUE(DatosLimpios[[#This Row],[Number of Affected Users]]))</f>
        <v>814119</v>
      </c>
      <c r="Q2862" s="2">
        <f>IF(DatosLimpios[[#This Row],[Number of Affected Users]]="six hundred",600,VALUE(DatosLimpios[[#This Row],[Number of Affected Users]]))</f>
        <v>814119</v>
      </c>
      <c r="R2862" s="11">
        <f>DatosLimpios[[#This Row],[Perdida economica UNK]] /DatosLimpios[[#This Row],[Nº de Usuarios Afectados]]</f>
        <v>4.8088792916023335</v>
      </c>
      <c r="S2862" s="11" t="str">
        <f>IF(DatosLimpios[[#This Row],[Perdida $ por Usuario]]&gt;100, "Grave",IF(DatosLimpios[[#This Row],[Perdida $ por Usuario]]&gt;40, "Moderada","Leve"))</f>
        <v>Leve</v>
      </c>
      <c r="T2862" s="1" t="str">
        <f t="shared" si="44"/>
        <v>Hacker Group</v>
      </c>
      <c r="U2862" s="3" t="s">
        <v>25</v>
      </c>
      <c r="V2862" s="3" t="s">
        <v>49</v>
      </c>
      <c r="W2862" s="2">
        <v>64</v>
      </c>
      <c r="X2862" s="2" t="str">
        <f>IF(DatosLimpios[[#This Row],[Incident Resolution Time (in Hours)]]&gt;50,"Tardia",IF(DatosLimpios[[#This Row],[Incident Resolution Time (in Hours)]]&gt;20,"Media","Rapida" ))</f>
        <v>Tardia</v>
      </c>
    </row>
    <row r="2863" spans="1:24" x14ac:dyDescent="0.25">
      <c r="A2863" s="2">
        <v>2879</v>
      </c>
      <c r="B2863" s="3" t="s">
        <v>45</v>
      </c>
      <c r="C28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863" s="1" t="str">
        <f>IFERROR(VLOOKUP(DatosLimpios[[#This Row],[Paises]], TablaRegiones[],2,FALSE), "Otra")</f>
        <v>Asia</v>
      </c>
      <c r="E2863" s="2">
        <v>2018</v>
      </c>
      <c r="F2863" s="3" t="s">
        <v>42</v>
      </c>
      <c r="G2863" s="2">
        <f xml:space="preserve"> 2025 -DatosLimpios[[#This Row],[Year]]</f>
        <v>7</v>
      </c>
      <c r="H2863" s="1" t="str">
        <f>IF(TRIM(DatosLimpios[[#This Row],[Attack Type]])="","Unknown",PROPER(TRIM(LOWER(DatosLimpios[[#This Row],[Attack Type]]))))</f>
        <v>Sql Injection</v>
      </c>
      <c r="I2863" s="3" t="s">
        <v>12</v>
      </c>
      <c r="J286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63" s="11">
        <v>1244</v>
      </c>
      <c r="L2863" s="11">
        <f>IF(DatosLimpios[[#This Row],[Financial Loss (in Million $) ]]="",0,ABS(DatosLimpios[[#This Row],[Financial Loss (in Million $) ]]))*1000</f>
        <v>1244000</v>
      </c>
      <c r="M2863" s="11" t="str">
        <f>IF(DatosLimpios[[#This Row],[Perdida economica UNK]]&gt;4000000,"Alta", IF(DatosLimpios[[#This Row],[Perdida economica UNK]]&gt;100000,"Media", "Baja"))</f>
        <v>Media</v>
      </c>
      <c r="N2863" s="18" t="s">
        <v>2910</v>
      </c>
      <c r="O2863" s="3" t="s">
        <v>29</v>
      </c>
      <c r="P2863" s="2">
        <f>IF(DatosLimpios[[#This Row],[Number of Affected Users]]="six hundred",600,VALUE(DatosLimpios[[#This Row],[Number of Affected Users]]))</f>
        <v>599905</v>
      </c>
      <c r="Q2863" s="2">
        <f>IF(DatosLimpios[[#This Row],[Number of Affected Users]]="six hundred",600,VALUE(DatosLimpios[[#This Row],[Number of Affected Users]]))</f>
        <v>599905</v>
      </c>
      <c r="R2863" s="11">
        <f>DatosLimpios[[#This Row],[Perdida economica UNK]] /DatosLimpios[[#This Row],[Nº de Usuarios Afectados]]</f>
        <v>2.0736616630966571</v>
      </c>
      <c r="S2863" s="11" t="str">
        <f>IF(DatosLimpios[[#This Row],[Perdida $ por Usuario]]&gt;100, "Grave",IF(DatosLimpios[[#This Row],[Perdida $ por Usuario]]&gt;40, "Moderada","Leve"))</f>
        <v>Leve</v>
      </c>
      <c r="T2863" s="1" t="str">
        <f t="shared" si="44"/>
        <v>Nation-state</v>
      </c>
      <c r="U2863" s="3" t="s">
        <v>34</v>
      </c>
      <c r="V2863" s="3" t="s">
        <v>16</v>
      </c>
      <c r="W2863" s="2">
        <v>13</v>
      </c>
      <c r="X2863" s="2" t="str">
        <f>IF(DatosLimpios[[#This Row],[Incident Resolution Time (in Hours)]]&gt;50,"Tardia",IF(DatosLimpios[[#This Row],[Incident Resolution Time (in Hours)]]&gt;20,"Media","Rapida" ))</f>
        <v>Rapida</v>
      </c>
    </row>
    <row r="2864" spans="1:24" x14ac:dyDescent="0.25">
      <c r="A2864" s="2">
        <v>2880</v>
      </c>
      <c r="B2864" s="3" t="s">
        <v>41</v>
      </c>
      <c r="C28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64" s="1" t="str">
        <f>IFERROR(VLOOKUP(DatosLimpios[[#This Row],[Paises]], TablaRegiones[],2,FALSE), "Otra")</f>
        <v>Europa</v>
      </c>
      <c r="E2864" s="2">
        <v>2017</v>
      </c>
      <c r="F2864" s="3" t="s">
        <v>39</v>
      </c>
      <c r="G2864" s="2">
        <f xml:space="preserve"> 2025 -DatosLimpios[[#This Row],[Year]]</f>
        <v>8</v>
      </c>
      <c r="H2864" s="1" t="str">
        <f>IF(TRIM(DatosLimpios[[#This Row],[Attack Type]])="","Unknown",PROPER(TRIM(LOWER(DatosLimpios[[#This Row],[Attack Type]]))))</f>
        <v>Ddos</v>
      </c>
      <c r="I2864" s="3" t="s">
        <v>47</v>
      </c>
      <c r="J286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64" s="11">
        <v>507</v>
      </c>
      <c r="L2864" s="11">
        <f>IF(DatosLimpios[[#This Row],[Financial Loss (in Million $) ]]="",0,ABS(DatosLimpios[[#This Row],[Financial Loss (in Million $) ]]))*1000</f>
        <v>507000</v>
      </c>
      <c r="M2864" s="11" t="str">
        <f>IF(DatosLimpios[[#This Row],[Perdida economica UNK]]&gt;4000000,"Alta", IF(DatosLimpios[[#This Row],[Perdida economica UNK]]&gt;100000,"Media", "Baja"))</f>
        <v>Media</v>
      </c>
      <c r="N2864" s="18" t="s">
        <v>2911</v>
      </c>
      <c r="O2864" s="3" t="s">
        <v>36</v>
      </c>
      <c r="P2864" s="2">
        <f>IF(DatosLimpios[[#This Row],[Number of Affected Users]]="six hundred",600,VALUE(DatosLimpios[[#This Row],[Number of Affected Users]]))</f>
        <v>65117</v>
      </c>
      <c r="Q2864" s="2">
        <f>IF(DatosLimpios[[#This Row],[Number of Affected Users]]="six hundred",600,VALUE(DatosLimpios[[#This Row],[Number of Affected Users]]))</f>
        <v>65117</v>
      </c>
      <c r="R2864" s="11">
        <f>DatosLimpios[[#This Row],[Perdida economica UNK]] /DatosLimpios[[#This Row],[Nº de Usuarios Afectados]]</f>
        <v>7.7859852265921345</v>
      </c>
      <c r="S2864" s="11" t="str">
        <f>IF(DatosLimpios[[#This Row],[Perdida $ por Usuario]]&gt;100, "Grave",IF(DatosLimpios[[#This Row],[Perdida $ por Usuario]]&gt;40, "Moderada","Leve"))</f>
        <v>Leve</v>
      </c>
      <c r="T2864" s="1" t="str">
        <f t="shared" si="44"/>
        <v>Unknown</v>
      </c>
      <c r="U2864" s="3" t="s">
        <v>34</v>
      </c>
      <c r="V2864" s="3" t="s">
        <v>49</v>
      </c>
      <c r="W2864" s="2">
        <v>3</v>
      </c>
      <c r="X2864" s="2" t="str">
        <f>IF(DatosLimpios[[#This Row],[Incident Resolution Time (in Hours)]]&gt;50,"Tardia",IF(DatosLimpios[[#This Row],[Incident Resolution Time (in Hours)]]&gt;20,"Media","Rapida" ))</f>
        <v>Rapida</v>
      </c>
    </row>
    <row r="2865" spans="1:24" x14ac:dyDescent="0.25">
      <c r="A2865" s="2">
        <v>2881</v>
      </c>
      <c r="B2865" s="3" t="s">
        <v>87</v>
      </c>
      <c r="C28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865" s="1" t="str">
        <f>IFERROR(VLOOKUP(DatosLimpios[[#This Row],[Paises]], TablaRegiones[],2,FALSE), "Otra")</f>
        <v>América</v>
      </c>
      <c r="E2865" s="2">
        <v>2023</v>
      </c>
      <c r="F2865" s="3" t="s">
        <v>50</v>
      </c>
      <c r="G2865" s="2">
        <f xml:space="preserve"> 2025 -DatosLimpios[[#This Row],[Year]]</f>
        <v>2</v>
      </c>
      <c r="H2865" s="1" t="str">
        <f>IF(TRIM(DatosLimpios[[#This Row],[Attack Type]])="","Unknown",PROPER(TRIM(LOWER(DatosLimpios[[#This Row],[Attack Type]]))))</f>
        <v>Phishing</v>
      </c>
      <c r="I2865" s="3" t="s">
        <v>27</v>
      </c>
      <c r="J286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865" s="11">
        <v>618</v>
      </c>
      <c r="L2865" s="11">
        <f>IF(DatosLimpios[[#This Row],[Financial Loss (in Million $) ]]="",0,ABS(DatosLimpios[[#This Row],[Financial Loss (in Million $) ]]))*1000</f>
        <v>618000</v>
      </c>
      <c r="M2865" s="11" t="str">
        <f>IF(DatosLimpios[[#This Row],[Perdida economica UNK]]&gt;4000000,"Alta", IF(DatosLimpios[[#This Row],[Perdida economica UNK]]&gt;100000,"Media", "Baja"))</f>
        <v>Media</v>
      </c>
      <c r="N2865" s="18" t="s">
        <v>2912</v>
      </c>
      <c r="O2865" s="3" t="s">
        <v>29</v>
      </c>
      <c r="P2865" s="2">
        <f>IF(DatosLimpios[[#This Row],[Number of Affected Users]]="six hundred",600,VALUE(DatosLimpios[[#This Row],[Number of Affected Users]]))</f>
        <v>591348</v>
      </c>
      <c r="Q2865" s="2">
        <f>IF(DatosLimpios[[#This Row],[Number of Affected Users]]="six hundred",600,VALUE(DatosLimpios[[#This Row],[Number of Affected Users]]))</f>
        <v>591348</v>
      </c>
      <c r="R2865" s="11">
        <f>DatosLimpios[[#This Row],[Perdida economica UNK]] /DatosLimpios[[#This Row],[Nº de Usuarios Afectados]]</f>
        <v>1.0450699080744332</v>
      </c>
      <c r="S2865" s="11" t="str">
        <f>IF(DatosLimpios[[#This Row],[Perdida $ por Usuario]]&gt;100, "Grave",IF(DatosLimpios[[#This Row],[Perdida $ por Usuario]]&gt;40, "Moderada","Leve"))</f>
        <v>Leve</v>
      </c>
      <c r="T2865" s="1" t="str">
        <f t="shared" si="44"/>
        <v>Nation-state</v>
      </c>
      <c r="U2865" s="3" t="s">
        <v>25</v>
      </c>
      <c r="V2865" s="3" t="s">
        <v>57</v>
      </c>
      <c r="W2865" s="2">
        <v>55</v>
      </c>
      <c r="X2865" s="2" t="str">
        <f>IF(DatosLimpios[[#This Row],[Incident Resolution Time (in Hours)]]&gt;50,"Tardia",IF(DatosLimpios[[#This Row],[Incident Resolution Time (in Hours)]]&gt;20,"Media","Rapida" ))</f>
        <v>Tardia</v>
      </c>
    </row>
    <row r="2866" spans="1:24" x14ac:dyDescent="0.25">
      <c r="A2866" s="2">
        <v>2882</v>
      </c>
      <c r="B2866" s="3" t="s">
        <v>71</v>
      </c>
      <c r="C28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866" s="1" t="str">
        <f>IFERROR(VLOOKUP(DatosLimpios[[#This Row],[Paises]], TablaRegiones[],2,FALSE), "Otra")</f>
        <v>Asia</v>
      </c>
      <c r="E2866" s="2">
        <v>2023</v>
      </c>
      <c r="F2866" s="3" t="s">
        <v>50</v>
      </c>
      <c r="G2866" s="2">
        <f xml:space="preserve"> 2025 -DatosLimpios[[#This Row],[Year]]</f>
        <v>2</v>
      </c>
      <c r="H2866" s="1" t="str">
        <f>IF(TRIM(DatosLimpios[[#This Row],[Attack Type]])="","Unknown",PROPER(TRIM(LOWER(DatosLimpios[[#This Row],[Attack Type]]))))</f>
        <v>Phishing</v>
      </c>
      <c r="I2866" s="3" t="s">
        <v>18</v>
      </c>
      <c r="J286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66" s="11">
        <v>557</v>
      </c>
      <c r="L2866" s="11">
        <f>IF(DatosLimpios[[#This Row],[Financial Loss (in Million $) ]]="",0,ABS(DatosLimpios[[#This Row],[Financial Loss (in Million $) ]]))*1000</f>
        <v>557000</v>
      </c>
      <c r="M2866" s="11" t="str">
        <f>IF(DatosLimpios[[#This Row],[Perdida economica UNK]]&gt;4000000,"Alta", IF(DatosLimpios[[#This Row],[Perdida economica UNK]]&gt;100000,"Media", "Baja"))</f>
        <v>Media</v>
      </c>
      <c r="N2866" s="18" t="s">
        <v>2913</v>
      </c>
      <c r="O2866" s="3" t="s">
        <v>33</v>
      </c>
      <c r="P2866" s="2">
        <f>IF(DatosLimpios[[#This Row],[Number of Affected Users]]="six hundred",600,VALUE(DatosLimpios[[#This Row],[Number of Affected Users]]))</f>
        <v>53447</v>
      </c>
      <c r="Q2866" s="2">
        <f>IF(DatosLimpios[[#This Row],[Number of Affected Users]]="six hundred",600,VALUE(DatosLimpios[[#This Row],[Number of Affected Users]]))</f>
        <v>53447</v>
      </c>
      <c r="R2866" s="11">
        <f>DatosLimpios[[#This Row],[Perdida economica UNK]] /DatosLimpios[[#This Row],[Nº de Usuarios Afectados]]</f>
        <v>10.421539094804199</v>
      </c>
      <c r="S2866" s="11" t="str">
        <f>IF(DatosLimpios[[#This Row],[Perdida $ por Usuario]]&gt;100, "Grave",IF(DatosLimpios[[#This Row],[Perdida $ por Usuario]]&gt;40, "Moderada","Leve"))</f>
        <v>Leve</v>
      </c>
      <c r="T2866" s="1" t="str">
        <f t="shared" si="44"/>
        <v>Insider</v>
      </c>
      <c r="U2866" s="3" t="s">
        <v>15</v>
      </c>
      <c r="V2866" s="3" t="s">
        <v>31</v>
      </c>
      <c r="W2866" s="2">
        <v>43</v>
      </c>
      <c r="X2866" s="2" t="str">
        <f>IF(DatosLimpios[[#This Row],[Incident Resolution Time (in Hours)]]&gt;50,"Tardia",IF(DatosLimpios[[#This Row],[Incident Resolution Time (in Hours)]]&gt;20,"Media","Rapida" ))</f>
        <v>Media</v>
      </c>
    </row>
    <row r="2867" spans="1:24" x14ac:dyDescent="0.25">
      <c r="A2867" s="2">
        <v>2883</v>
      </c>
      <c r="B2867" s="3" t="s">
        <v>32</v>
      </c>
      <c r="C28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67" s="1" t="str">
        <f>IFERROR(VLOOKUP(DatosLimpios[[#This Row],[Paises]], TablaRegiones[],2,FALSE), "Otra")</f>
        <v>Europa</v>
      </c>
      <c r="E2867" s="2">
        <v>2024</v>
      </c>
      <c r="F2867" s="3" t="s">
        <v>63</v>
      </c>
      <c r="G2867" s="2">
        <f xml:space="preserve"> 2025 -DatosLimpios[[#This Row],[Year]]</f>
        <v>1</v>
      </c>
      <c r="H2867" s="1" t="str">
        <f>IF(TRIM(DatosLimpios[[#This Row],[Attack Type]])="","Unknown",PROPER(TRIM(LOWER(DatosLimpios[[#This Row],[Attack Type]]))))</f>
        <v>Malware</v>
      </c>
      <c r="I2867" s="3" t="s">
        <v>23</v>
      </c>
      <c r="J2867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67" s="11">
        <v>4713</v>
      </c>
      <c r="L2867" s="11">
        <f>IF(DatosLimpios[[#This Row],[Financial Loss (in Million $) ]]="",0,ABS(DatosLimpios[[#This Row],[Financial Loss (in Million $) ]]))*1000</f>
        <v>4713000</v>
      </c>
      <c r="M2867" s="11" t="str">
        <f>IF(DatosLimpios[[#This Row],[Perdida economica UNK]]&gt;4000000,"Alta", IF(DatosLimpios[[#This Row],[Perdida economica UNK]]&gt;100000,"Media", "Baja"))</f>
        <v>Alta</v>
      </c>
      <c r="N2867" s="18" t="s">
        <v>2914</v>
      </c>
      <c r="O2867" s="3" t="s">
        <v>36</v>
      </c>
      <c r="P2867" s="2">
        <f>IF(DatosLimpios[[#This Row],[Number of Affected Users]]="six hundred",600,VALUE(DatosLimpios[[#This Row],[Number of Affected Users]]))</f>
        <v>471379</v>
      </c>
      <c r="Q2867" s="2">
        <f>IF(DatosLimpios[[#This Row],[Number of Affected Users]]="six hundred",600,VALUE(DatosLimpios[[#This Row],[Number of Affected Users]]))</f>
        <v>471379</v>
      </c>
      <c r="R2867" s="11">
        <f>DatosLimpios[[#This Row],[Perdida economica UNK]] /DatosLimpios[[#This Row],[Nº de Usuarios Afectados]]</f>
        <v>9.998324066197263</v>
      </c>
      <c r="S2867" s="11" t="str">
        <f>IF(DatosLimpios[[#This Row],[Perdida $ por Usuario]]&gt;100, "Grave",IF(DatosLimpios[[#This Row],[Perdida $ por Usuario]]&gt;40, "Moderada","Leve"))</f>
        <v>Leve</v>
      </c>
      <c r="T2867" s="1" t="str">
        <f t="shared" si="44"/>
        <v>Unknown</v>
      </c>
      <c r="U2867" s="3" t="s">
        <v>15</v>
      </c>
      <c r="V2867" s="3" t="s">
        <v>31</v>
      </c>
      <c r="W2867" s="2">
        <v>67</v>
      </c>
      <c r="X2867" s="2" t="str">
        <f>IF(DatosLimpios[[#This Row],[Incident Resolution Time (in Hours)]]&gt;50,"Tardia",IF(DatosLimpios[[#This Row],[Incident Resolution Time (in Hours)]]&gt;20,"Media","Rapida" ))</f>
        <v>Tardia</v>
      </c>
    </row>
    <row r="2868" spans="1:24" x14ac:dyDescent="0.25">
      <c r="A2868" s="2">
        <v>2884</v>
      </c>
      <c r="B2868" s="3" t="s">
        <v>60</v>
      </c>
      <c r="C28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68" s="1" t="str">
        <f>IFERROR(VLOOKUP(DatosLimpios[[#This Row],[Paises]], TablaRegiones[],2,FALSE), "Otra")</f>
        <v>Asia</v>
      </c>
      <c r="E2868" s="2">
        <v>2017</v>
      </c>
      <c r="F2868" s="3" t="s">
        <v>42</v>
      </c>
      <c r="G2868" s="2">
        <f xml:space="preserve"> 2025 -DatosLimpios[[#This Row],[Year]]</f>
        <v>8</v>
      </c>
      <c r="H2868" s="1" t="str">
        <f>IF(TRIM(DatosLimpios[[#This Row],[Attack Type]])="","Unknown",PROPER(TRIM(LOWER(DatosLimpios[[#This Row],[Attack Type]]))))</f>
        <v>Sql Injection</v>
      </c>
      <c r="I2868" s="3" t="s">
        <v>46</v>
      </c>
      <c r="J286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68" s="11">
        <v>7684</v>
      </c>
      <c r="L2868" s="11">
        <f>IF(DatosLimpios[[#This Row],[Financial Loss (in Million $) ]]="",0,ABS(DatosLimpios[[#This Row],[Financial Loss (in Million $) ]]))*1000</f>
        <v>7684000</v>
      </c>
      <c r="M2868" s="11" t="str">
        <f>IF(DatosLimpios[[#This Row],[Perdida economica UNK]]&gt;4000000,"Alta", IF(DatosLimpios[[#This Row],[Perdida economica UNK]]&gt;100000,"Media", "Baja"))</f>
        <v>Alta</v>
      </c>
      <c r="N2868" s="18" t="s">
        <v>2915</v>
      </c>
      <c r="O2868" s="3" t="s">
        <v>14</v>
      </c>
      <c r="P2868" s="2">
        <f>IF(DatosLimpios[[#This Row],[Number of Affected Users]]="six hundred",600,VALUE(DatosLimpios[[#This Row],[Number of Affected Users]]))</f>
        <v>883919</v>
      </c>
      <c r="Q2868" s="2">
        <f>IF(DatosLimpios[[#This Row],[Number of Affected Users]]="six hundred",600,VALUE(DatosLimpios[[#This Row],[Number of Affected Users]]))</f>
        <v>883919</v>
      </c>
      <c r="R2868" s="11">
        <f>DatosLimpios[[#This Row],[Perdida economica UNK]] /DatosLimpios[[#This Row],[Nº de Usuarios Afectados]]</f>
        <v>8.6931042324013852</v>
      </c>
      <c r="S2868" s="11" t="str">
        <f>IF(DatosLimpios[[#This Row],[Perdida $ por Usuario]]&gt;100, "Grave",IF(DatosLimpios[[#This Row],[Perdida $ por Usuario]]&gt;40, "Moderada","Leve"))</f>
        <v>Leve</v>
      </c>
      <c r="T2868" s="1" t="str">
        <f t="shared" si="44"/>
        <v>Hacker Group</v>
      </c>
      <c r="U2868" s="3" t="s">
        <v>34</v>
      </c>
      <c r="V2868" s="3" t="s">
        <v>16</v>
      </c>
      <c r="W2868" s="2">
        <v>8</v>
      </c>
      <c r="X2868" s="2" t="str">
        <f>IF(DatosLimpios[[#This Row],[Incident Resolution Time (in Hours)]]&gt;50,"Tardia",IF(DatosLimpios[[#This Row],[Incident Resolution Time (in Hours)]]&gt;20,"Media","Rapida" ))</f>
        <v>Rapida</v>
      </c>
    </row>
    <row r="2869" spans="1:24" x14ac:dyDescent="0.25">
      <c r="A2869" s="2">
        <v>2885</v>
      </c>
      <c r="B2869" s="3" t="s">
        <v>32</v>
      </c>
      <c r="C28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69" s="1" t="str">
        <f>IFERROR(VLOOKUP(DatosLimpios[[#This Row],[Paises]], TablaRegiones[],2,FALSE), "Otra")</f>
        <v>Europa</v>
      </c>
      <c r="E2869" s="2">
        <v>2021</v>
      </c>
      <c r="F2869" s="3" t="s">
        <v>63</v>
      </c>
      <c r="G2869" s="2">
        <f xml:space="preserve"> 2025 -DatosLimpios[[#This Row],[Year]]</f>
        <v>4</v>
      </c>
      <c r="H2869" s="1" t="str">
        <f>IF(TRIM(DatosLimpios[[#This Row],[Attack Type]])="","Unknown",PROPER(TRIM(LOWER(DatosLimpios[[#This Row],[Attack Type]]))))</f>
        <v>Malware</v>
      </c>
      <c r="I2869" s="3" t="s">
        <v>27</v>
      </c>
      <c r="J286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869" s="11">
        <v>7846</v>
      </c>
      <c r="L2869" s="11">
        <f>IF(DatosLimpios[[#This Row],[Financial Loss (in Million $) ]]="",0,ABS(DatosLimpios[[#This Row],[Financial Loss (in Million $) ]]))*1000</f>
        <v>7846000</v>
      </c>
      <c r="M2869" s="11" t="str">
        <f>IF(DatosLimpios[[#This Row],[Perdida economica UNK]]&gt;4000000,"Alta", IF(DatosLimpios[[#This Row],[Perdida economica UNK]]&gt;100000,"Media", "Baja"))</f>
        <v>Alta</v>
      </c>
      <c r="N2869" s="18" t="s">
        <v>2916</v>
      </c>
      <c r="O2869" s="3" t="s">
        <v>33</v>
      </c>
      <c r="P2869" s="2">
        <f>IF(DatosLimpios[[#This Row],[Number of Affected Users]]="six hundred",600,VALUE(DatosLimpios[[#This Row],[Number of Affected Users]]))</f>
        <v>606940</v>
      </c>
      <c r="Q2869" s="2">
        <f>IF(DatosLimpios[[#This Row],[Number of Affected Users]]="six hundred",600,VALUE(DatosLimpios[[#This Row],[Number of Affected Users]]))</f>
        <v>606940</v>
      </c>
      <c r="R2869" s="11">
        <f>DatosLimpios[[#This Row],[Perdida economica UNK]] /DatosLimpios[[#This Row],[Nº de Usuarios Afectados]]</f>
        <v>12.927142715919201</v>
      </c>
      <c r="S2869" s="11" t="str">
        <f>IF(DatosLimpios[[#This Row],[Perdida $ por Usuario]]&gt;100, "Grave",IF(DatosLimpios[[#This Row],[Perdida $ por Usuario]]&gt;40, "Moderada","Leve"))</f>
        <v>Leve</v>
      </c>
      <c r="T2869" s="1" t="str">
        <f t="shared" si="44"/>
        <v>Insider</v>
      </c>
      <c r="U2869" s="3" t="s">
        <v>34</v>
      </c>
      <c r="V2869" s="3" t="s">
        <v>31</v>
      </c>
      <c r="W2869" s="2">
        <v>32</v>
      </c>
      <c r="X2869" s="2" t="str">
        <f>IF(DatosLimpios[[#This Row],[Incident Resolution Time (in Hours)]]&gt;50,"Tardia",IF(DatosLimpios[[#This Row],[Incident Resolution Time (in Hours)]]&gt;20,"Media","Rapida" ))</f>
        <v>Media</v>
      </c>
    </row>
    <row r="2870" spans="1:24" x14ac:dyDescent="0.25">
      <c r="A2870" s="2">
        <v>2886</v>
      </c>
      <c r="B2870" s="3" t="s">
        <v>45</v>
      </c>
      <c r="C28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870" s="1" t="str">
        <f>IFERROR(VLOOKUP(DatosLimpios[[#This Row],[Paises]], TablaRegiones[],2,FALSE), "Otra")</f>
        <v>Asia</v>
      </c>
      <c r="E2870" s="2">
        <v>2018</v>
      </c>
      <c r="F2870" s="3" t="s">
        <v>22</v>
      </c>
      <c r="G2870" s="2">
        <f xml:space="preserve"> 2025 -DatosLimpios[[#This Row],[Year]]</f>
        <v>7</v>
      </c>
      <c r="H2870" s="1" t="str">
        <f>IF(TRIM(DatosLimpios[[#This Row],[Attack Type]])="","Unknown",PROPER(TRIM(LOWER(DatosLimpios[[#This Row],[Attack Type]]))))</f>
        <v>Man-In-The-Middle</v>
      </c>
      <c r="I2870" s="3" t="s">
        <v>47</v>
      </c>
      <c r="J287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70" s="11">
        <v>5688</v>
      </c>
      <c r="L2870" s="11">
        <f>IF(DatosLimpios[[#This Row],[Financial Loss (in Million $) ]]="",0,ABS(DatosLimpios[[#This Row],[Financial Loss (in Million $) ]]))*1000</f>
        <v>5688000</v>
      </c>
      <c r="M2870" s="11" t="str">
        <f>IF(DatosLimpios[[#This Row],[Perdida economica UNK]]&gt;4000000,"Alta", IF(DatosLimpios[[#This Row],[Perdida economica UNK]]&gt;100000,"Media", "Baja"))</f>
        <v>Alta</v>
      </c>
      <c r="N2870" s="18" t="s">
        <v>2917</v>
      </c>
      <c r="O2870" s="3" t="s">
        <v>14</v>
      </c>
      <c r="P2870" s="2">
        <f>IF(DatosLimpios[[#This Row],[Number of Affected Users]]="six hundred",600,VALUE(DatosLimpios[[#This Row],[Number of Affected Users]]))</f>
        <v>416331</v>
      </c>
      <c r="Q2870" s="2">
        <f>IF(DatosLimpios[[#This Row],[Number of Affected Users]]="six hundred",600,VALUE(DatosLimpios[[#This Row],[Number of Affected Users]]))</f>
        <v>416331</v>
      </c>
      <c r="R2870" s="11">
        <f>DatosLimpios[[#This Row],[Perdida economica UNK]] /DatosLimpios[[#This Row],[Nº de Usuarios Afectados]]</f>
        <v>13.66220627337383</v>
      </c>
      <c r="S2870" s="11" t="str">
        <f>IF(DatosLimpios[[#This Row],[Perdida $ por Usuario]]&gt;100, "Grave",IF(DatosLimpios[[#This Row],[Perdida $ por Usuario]]&gt;40, "Moderada","Leve"))</f>
        <v>Leve</v>
      </c>
      <c r="T2870" s="1" t="str">
        <f t="shared" si="44"/>
        <v>Hacker Group</v>
      </c>
      <c r="U2870" s="3" t="s">
        <v>15</v>
      </c>
      <c r="V2870" s="3" t="s">
        <v>57</v>
      </c>
      <c r="W2870" s="2">
        <v>62</v>
      </c>
      <c r="X2870" s="2" t="str">
        <f>IF(DatosLimpios[[#This Row],[Incident Resolution Time (in Hours)]]&gt;50,"Tardia",IF(DatosLimpios[[#This Row],[Incident Resolution Time (in Hours)]]&gt;20,"Media","Rapida" ))</f>
        <v>Tardia</v>
      </c>
    </row>
    <row r="2871" spans="1:24" x14ac:dyDescent="0.25">
      <c r="A2871" s="2">
        <v>2887</v>
      </c>
      <c r="B2871" s="3" t="s">
        <v>60</v>
      </c>
      <c r="C28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71" s="1" t="str">
        <f>IFERROR(VLOOKUP(DatosLimpios[[#This Row],[Paises]], TablaRegiones[],2,FALSE), "Otra")</f>
        <v>Asia</v>
      </c>
      <c r="E2871" s="2">
        <v>2019</v>
      </c>
      <c r="F2871" s="3" t="s">
        <v>50</v>
      </c>
      <c r="G2871" s="2">
        <f xml:space="preserve"> 2025 -DatosLimpios[[#This Row],[Year]]</f>
        <v>6</v>
      </c>
      <c r="H2871" s="1" t="str">
        <f>IF(TRIM(DatosLimpios[[#This Row],[Attack Type]])="","Unknown",PROPER(TRIM(LOWER(DatosLimpios[[#This Row],[Attack Type]]))))</f>
        <v>Phishing</v>
      </c>
      <c r="I2871" s="3" t="s">
        <v>46</v>
      </c>
      <c r="J287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71" s="11">
        <v>5838</v>
      </c>
      <c r="L2871" s="11">
        <f>IF(DatosLimpios[[#This Row],[Financial Loss (in Million $) ]]="",0,ABS(DatosLimpios[[#This Row],[Financial Loss (in Million $) ]]))*1000</f>
        <v>5838000</v>
      </c>
      <c r="M2871" s="11" t="str">
        <f>IF(DatosLimpios[[#This Row],[Perdida economica UNK]]&gt;4000000,"Alta", IF(DatosLimpios[[#This Row],[Perdida economica UNK]]&gt;100000,"Media", "Baja"))</f>
        <v>Alta</v>
      </c>
      <c r="N2871" s="18" t="s">
        <v>2918</v>
      </c>
      <c r="O2871" s="3" t="s">
        <v>33</v>
      </c>
      <c r="P2871" s="2">
        <f>IF(DatosLimpios[[#This Row],[Number of Affected Users]]="six hundred",600,VALUE(DatosLimpios[[#This Row],[Number of Affected Users]]))</f>
        <v>826778</v>
      </c>
      <c r="Q2871" s="2">
        <f>IF(DatosLimpios[[#This Row],[Number of Affected Users]]="six hundred",600,VALUE(DatosLimpios[[#This Row],[Number of Affected Users]]))</f>
        <v>826778</v>
      </c>
      <c r="R2871" s="11">
        <f>DatosLimpios[[#This Row],[Perdida economica UNK]] /DatosLimpios[[#This Row],[Nº de Usuarios Afectados]]</f>
        <v>7.0611457972998801</v>
      </c>
      <c r="S2871" s="11" t="str">
        <f>IF(DatosLimpios[[#This Row],[Perdida $ por Usuario]]&gt;100, "Grave",IF(DatosLimpios[[#This Row],[Perdida $ por Usuario]]&gt;40, "Moderada","Leve"))</f>
        <v>Leve</v>
      </c>
      <c r="T2871" s="1" t="str">
        <f t="shared" ref="T2871:T2934" si="45">IF(O2871="","Unknown",O2871)</f>
        <v>Insider</v>
      </c>
      <c r="U2871" s="3" t="s">
        <v>52</v>
      </c>
      <c r="V2871" s="3" t="s">
        <v>31</v>
      </c>
      <c r="W2871" s="2">
        <v>59</v>
      </c>
      <c r="X2871" s="2" t="str">
        <f>IF(DatosLimpios[[#This Row],[Incident Resolution Time (in Hours)]]&gt;50,"Tardia",IF(DatosLimpios[[#This Row],[Incident Resolution Time (in Hours)]]&gt;20,"Media","Rapida" ))</f>
        <v>Tardia</v>
      </c>
    </row>
    <row r="2872" spans="1:24" x14ac:dyDescent="0.25">
      <c r="A2872" s="2">
        <v>2888</v>
      </c>
      <c r="B2872" s="3" t="s">
        <v>10</v>
      </c>
      <c r="C28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72" s="1" t="str">
        <f>IFERROR(VLOOKUP(DatosLimpios[[#This Row],[Paises]], TablaRegiones[],2,FALSE), "Otra")</f>
        <v>Asia</v>
      </c>
      <c r="E2872" s="2">
        <v>2022</v>
      </c>
      <c r="F2872" s="3" t="s">
        <v>17</v>
      </c>
      <c r="G2872" s="2">
        <f xml:space="preserve"> 2025 -DatosLimpios[[#This Row],[Year]]</f>
        <v>3</v>
      </c>
      <c r="H2872" s="1" t="str">
        <f>IF(TRIM(DatosLimpios[[#This Row],[Attack Type]])="","Unknown",PROPER(TRIM(LOWER(DatosLimpios[[#This Row],[Attack Type]]))))</f>
        <v>Ransomware</v>
      </c>
      <c r="I2872" s="3" t="s">
        <v>47</v>
      </c>
      <c r="J287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72" s="11">
        <v>7136</v>
      </c>
      <c r="L2872" s="11">
        <f>IF(DatosLimpios[[#This Row],[Financial Loss (in Million $) ]]="",0,ABS(DatosLimpios[[#This Row],[Financial Loss (in Million $) ]]))*1000</f>
        <v>7136000</v>
      </c>
      <c r="M2872" s="11" t="str">
        <f>IF(DatosLimpios[[#This Row],[Perdida economica UNK]]&gt;4000000,"Alta", IF(DatosLimpios[[#This Row],[Perdida economica UNK]]&gt;100000,"Media", "Baja"))</f>
        <v>Alta</v>
      </c>
      <c r="N2872" s="18" t="s">
        <v>2919</v>
      </c>
      <c r="O2872" s="3" t="s">
        <v>33</v>
      </c>
      <c r="P2872" s="2">
        <f>IF(DatosLimpios[[#This Row],[Number of Affected Users]]="six hundred",600,VALUE(DatosLimpios[[#This Row],[Number of Affected Users]]))</f>
        <v>712697</v>
      </c>
      <c r="Q2872" s="2">
        <f>IF(DatosLimpios[[#This Row],[Number of Affected Users]]="six hundred",600,VALUE(DatosLimpios[[#This Row],[Number of Affected Users]]))</f>
        <v>712697</v>
      </c>
      <c r="R2872" s="11">
        <f>DatosLimpios[[#This Row],[Perdida economica UNK]] /DatosLimpios[[#This Row],[Nº de Usuarios Afectados]]</f>
        <v>10.012670181016617</v>
      </c>
      <c r="S2872" s="11" t="str">
        <f>IF(DatosLimpios[[#This Row],[Perdida $ por Usuario]]&gt;100, "Grave",IF(DatosLimpios[[#This Row],[Perdida $ por Usuario]]&gt;40, "Moderada","Leve"))</f>
        <v>Leve</v>
      </c>
      <c r="T2872" s="1" t="str">
        <f t="shared" si="45"/>
        <v>Insider</v>
      </c>
      <c r="U2872" s="3" t="s">
        <v>15</v>
      </c>
      <c r="V2872" s="3" t="s">
        <v>31</v>
      </c>
      <c r="W2872" s="2">
        <v>39</v>
      </c>
      <c r="X2872" s="2" t="str">
        <f>IF(DatosLimpios[[#This Row],[Incident Resolution Time (in Hours)]]&gt;50,"Tardia",IF(DatosLimpios[[#This Row],[Incident Resolution Time (in Hours)]]&gt;20,"Media","Rapida" ))</f>
        <v>Media</v>
      </c>
    </row>
    <row r="2873" spans="1:24" x14ac:dyDescent="0.25">
      <c r="A2873" s="2">
        <v>2889</v>
      </c>
      <c r="B2873" s="3" t="s">
        <v>26</v>
      </c>
      <c r="C28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73" s="1" t="str">
        <f>IFERROR(VLOOKUP(DatosLimpios[[#This Row],[Paises]], TablaRegiones[],2,FALSE), "Otra")</f>
        <v>Europa</v>
      </c>
      <c r="E2873" s="2">
        <v>2023</v>
      </c>
      <c r="F2873" s="3" t="s">
        <v>22</v>
      </c>
      <c r="G2873" s="2">
        <f xml:space="preserve"> 2025 -DatosLimpios[[#This Row],[Year]]</f>
        <v>2</v>
      </c>
      <c r="H2873" s="1" t="str">
        <f>IF(TRIM(DatosLimpios[[#This Row],[Attack Type]])="","Unknown",PROPER(TRIM(LOWER(DatosLimpios[[#This Row],[Attack Type]]))))</f>
        <v>Man-In-The-Middle</v>
      </c>
      <c r="I2873" s="3" t="s">
        <v>69</v>
      </c>
      <c r="J287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73" s="11">
        <v>4819</v>
      </c>
      <c r="L2873" s="11">
        <f>IF(DatosLimpios[[#This Row],[Financial Loss (in Million $) ]]="",0,ABS(DatosLimpios[[#This Row],[Financial Loss (in Million $) ]]))*1000</f>
        <v>4819000</v>
      </c>
      <c r="M2873" s="11" t="str">
        <f>IF(DatosLimpios[[#This Row],[Perdida economica UNK]]&gt;4000000,"Alta", IF(DatosLimpios[[#This Row],[Perdida economica UNK]]&gt;100000,"Media", "Baja"))</f>
        <v>Alta</v>
      </c>
      <c r="N2873" s="18" t="s">
        <v>2920</v>
      </c>
      <c r="O2873" s="3" t="s">
        <v>29</v>
      </c>
      <c r="P2873" s="2">
        <f>IF(DatosLimpios[[#This Row],[Number of Affected Users]]="six hundred",600,VALUE(DatosLimpios[[#This Row],[Number of Affected Users]]))</f>
        <v>450891</v>
      </c>
      <c r="Q2873" s="2">
        <f>IF(DatosLimpios[[#This Row],[Number of Affected Users]]="six hundred",600,VALUE(DatosLimpios[[#This Row],[Number of Affected Users]]))</f>
        <v>450891</v>
      </c>
      <c r="R2873" s="11">
        <f>DatosLimpios[[#This Row],[Perdida economica UNK]] /DatosLimpios[[#This Row],[Nº de Usuarios Afectados]]</f>
        <v>10.687727189054561</v>
      </c>
      <c r="S2873" s="11" t="str">
        <f>IF(DatosLimpios[[#This Row],[Perdida $ por Usuario]]&gt;100, "Grave",IF(DatosLimpios[[#This Row],[Perdida $ por Usuario]]&gt;40, "Moderada","Leve"))</f>
        <v>Leve</v>
      </c>
      <c r="T2873" s="1" t="str">
        <f t="shared" si="45"/>
        <v>Nation-state</v>
      </c>
      <c r="U2873" s="3" t="s">
        <v>34</v>
      </c>
      <c r="V2873" s="3" t="s">
        <v>57</v>
      </c>
      <c r="W2873" s="2">
        <v>32</v>
      </c>
      <c r="X2873" s="2" t="str">
        <f>IF(DatosLimpios[[#This Row],[Incident Resolution Time (in Hours)]]&gt;50,"Tardia",IF(DatosLimpios[[#This Row],[Incident Resolution Time (in Hours)]]&gt;20,"Media","Rapida" ))</f>
        <v>Media</v>
      </c>
    </row>
    <row r="2874" spans="1:24" x14ac:dyDescent="0.25">
      <c r="A2874" s="2">
        <v>2890</v>
      </c>
      <c r="B2874" s="3" t="s">
        <v>60</v>
      </c>
      <c r="C28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74" s="1" t="str">
        <f>IFERROR(VLOOKUP(DatosLimpios[[#This Row],[Paises]], TablaRegiones[],2,FALSE), "Otra")</f>
        <v>Asia</v>
      </c>
      <c r="E2874" s="2">
        <v>2016</v>
      </c>
      <c r="F2874" s="3" t="s">
        <v>50</v>
      </c>
      <c r="G2874" s="2">
        <f xml:space="preserve"> 2025 -DatosLimpios[[#This Row],[Year]]</f>
        <v>9</v>
      </c>
      <c r="H2874" s="1" t="str">
        <f>IF(TRIM(DatosLimpios[[#This Row],[Attack Type]])="","Unknown",PROPER(TRIM(LOWER(DatosLimpios[[#This Row],[Attack Type]]))))</f>
        <v>Phishing</v>
      </c>
      <c r="I2874" s="3" t="s">
        <v>47</v>
      </c>
      <c r="J287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74" s="11">
        <v>1391</v>
      </c>
      <c r="L2874" s="11">
        <f>IF(DatosLimpios[[#This Row],[Financial Loss (in Million $) ]]="",0,ABS(DatosLimpios[[#This Row],[Financial Loss (in Million $) ]]))*1000</f>
        <v>1391000</v>
      </c>
      <c r="M2874" s="11" t="str">
        <f>IF(DatosLimpios[[#This Row],[Perdida economica UNK]]&gt;4000000,"Alta", IF(DatosLimpios[[#This Row],[Perdida economica UNK]]&gt;100000,"Media", "Baja"))</f>
        <v>Media</v>
      </c>
      <c r="N2874" s="18" t="s">
        <v>2921</v>
      </c>
      <c r="O2874" s="3" t="s">
        <v>14</v>
      </c>
      <c r="P2874" s="2">
        <f>IF(DatosLimpios[[#This Row],[Number of Affected Users]]="six hundred",600,VALUE(DatosLimpios[[#This Row],[Number of Affected Users]]))</f>
        <v>600700</v>
      </c>
      <c r="Q2874" s="2">
        <f>IF(DatosLimpios[[#This Row],[Number of Affected Users]]="six hundred",600,VALUE(DatosLimpios[[#This Row],[Number of Affected Users]]))</f>
        <v>600700</v>
      </c>
      <c r="R2874" s="11">
        <f>DatosLimpios[[#This Row],[Perdida economica UNK]] /DatosLimpios[[#This Row],[Nº de Usuarios Afectados]]</f>
        <v>2.3156317629432328</v>
      </c>
      <c r="S2874" s="11" t="str">
        <f>IF(DatosLimpios[[#This Row],[Perdida $ por Usuario]]&gt;100, "Grave",IF(DatosLimpios[[#This Row],[Perdida $ por Usuario]]&gt;40, "Moderada","Leve"))</f>
        <v>Leve</v>
      </c>
      <c r="T2874" s="1" t="str">
        <f t="shared" si="45"/>
        <v>Hacker Group</v>
      </c>
      <c r="U2874" s="3" t="s">
        <v>52</v>
      </c>
      <c r="V2874" s="3" t="s">
        <v>49</v>
      </c>
      <c r="W2874" s="2">
        <v>28</v>
      </c>
      <c r="X2874" s="2" t="str">
        <f>IF(DatosLimpios[[#This Row],[Incident Resolution Time (in Hours)]]&gt;50,"Tardia",IF(DatosLimpios[[#This Row],[Incident Resolution Time (in Hours)]]&gt;20,"Media","Rapida" ))</f>
        <v>Media</v>
      </c>
    </row>
    <row r="2875" spans="1:24" x14ac:dyDescent="0.25">
      <c r="A2875" s="2">
        <v>2891</v>
      </c>
      <c r="B2875" s="3" t="s">
        <v>66</v>
      </c>
      <c r="C28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875" s="1" t="str">
        <f>IFERROR(VLOOKUP(DatosLimpios[[#This Row],[Paises]], TablaRegiones[],2,FALSE), "Otra")</f>
        <v>América</v>
      </c>
      <c r="E2875" s="2">
        <v>2019</v>
      </c>
      <c r="F2875" s="3" t="s">
        <v>39</v>
      </c>
      <c r="G2875" s="2">
        <f xml:space="preserve"> 2025 -DatosLimpios[[#This Row],[Year]]</f>
        <v>6</v>
      </c>
      <c r="H2875" s="1" t="str">
        <f>IF(TRIM(DatosLimpios[[#This Row],[Attack Type]])="","Unknown",PROPER(TRIM(LOWER(DatosLimpios[[#This Row],[Attack Type]]))))</f>
        <v>Ddos</v>
      </c>
      <c r="I2875" s="3" t="s">
        <v>12</v>
      </c>
      <c r="J287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75" s="11">
        <v>4451</v>
      </c>
      <c r="L2875" s="11">
        <f>IF(DatosLimpios[[#This Row],[Financial Loss (in Million $) ]]="",0,ABS(DatosLimpios[[#This Row],[Financial Loss (in Million $) ]]))*1000</f>
        <v>4451000</v>
      </c>
      <c r="M2875" s="11" t="str">
        <f>IF(DatosLimpios[[#This Row],[Perdida economica UNK]]&gt;4000000,"Alta", IF(DatosLimpios[[#This Row],[Perdida economica UNK]]&gt;100000,"Media", "Baja"))</f>
        <v>Alta</v>
      </c>
      <c r="N2875" s="18" t="s">
        <v>2922</v>
      </c>
      <c r="O2875" s="3" t="s">
        <v>29</v>
      </c>
      <c r="P2875" s="2">
        <f>IF(DatosLimpios[[#This Row],[Number of Affected Users]]="six hundred",600,VALUE(DatosLimpios[[#This Row],[Number of Affected Users]]))</f>
        <v>119319</v>
      </c>
      <c r="Q2875" s="2">
        <f>IF(DatosLimpios[[#This Row],[Number of Affected Users]]="six hundred",600,VALUE(DatosLimpios[[#This Row],[Number of Affected Users]]))</f>
        <v>119319</v>
      </c>
      <c r="R2875" s="11">
        <f>DatosLimpios[[#This Row],[Perdida economica UNK]] /DatosLimpios[[#This Row],[Nº de Usuarios Afectados]]</f>
        <v>37.303363253128168</v>
      </c>
      <c r="S2875" s="11" t="str">
        <f>IF(DatosLimpios[[#This Row],[Perdida $ por Usuario]]&gt;100, "Grave",IF(DatosLimpios[[#This Row],[Perdida $ por Usuario]]&gt;40, "Moderada","Leve"))</f>
        <v>Leve</v>
      </c>
      <c r="T2875" s="1" t="str">
        <f t="shared" si="45"/>
        <v>Nation-state</v>
      </c>
      <c r="U2875" s="3" t="s">
        <v>52</v>
      </c>
      <c r="V2875" s="3" t="s">
        <v>49</v>
      </c>
      <c r="W2875" s="2">
        <v>9</v>
      </c>
      <c r="X2875" s="2" t="str">
        <f>IF(DatosLimpios[[#This Row],[Incident Resolution Time (in Hours)]]&gt;50,"Tardia",IF(DatosLimpios[[#This Row],[Incident Resolution Time (in Hours)]]&gt;20,"Media","Rapida" ))</f>
        <v>Rapida</v>
      </c>
    </row>
    <row r="2876" spans="1:24" x14ac:dyDescent="0.25">
      <c r="A2876" s="2">
        <v>2892</v>
      </c>
      <c r="B2876" s="3" t="s">
        <v>26</v>
      </c>
      <c r="C28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876" s="1" t="str">
        <f>IFERROR(VLOOKUP(DatosLimpios[[#This Row],[Paises]], TablaRegiones[],2,FALSE), "Otra")</f>
        <v>Europa</v>
      </c>
      <c r="E2876" s="2">
        <v>2017</v>
      </c>
      <c r="F2876" s="3" t="s">
        <v>17</v>
      </c>
      <c r="G2876" s="2">
        <f xml:space="preserve"> 2025 -DatosLimpios[[#This Row],[Year]]</f>
        <v>8</v>
      </c>
      <c r="H2876" s="1" t="str">
        <f>IF(TRIM(DatosLimpios[[#This Row],[Attack Type]])="","Unknown",PROPER(TRIM(LOWER(DatosLimpios[[#This Row],[Attack Type]]))))</f>
        <v>Ransomware</v>
      </c>
      <c r="I2876" s="3" t="s">
        <v>47</v>
      </c>
      <c r="J2876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76" s="11">
        <v>5545</v>
      </c>
      <c r="L2876" s="11">
        <f>IF(DatosLimpios[[#This Row],[Financial Loss (in Million $) ]]="",0,ABS(DatosLimpios[[#This Row],[Financial Loss (in Million $) ]]))*1000</f>
        <v>5545000</v>
      </c>
      <c r="M2876" s="11" t="str">
        <f>IF(DatosLimpios[[#This Row],[Perdida economica UNK]]&gt;4000000,"Alta", IF(DatosLimpios[[#This Row],[Perdida economica UNK]]&gt;100000,"Media", "Baja"))</f>
        <v>Alta</v>
      </c>
      <c r="N2876" s="18" t="s">
        <v>2923</v>
      </c>
      <c r="O2876" s="3" t="s">
        <v>14</v>
      </c>
      <c r="P2876" s="2">
        <f>IF(DatosLimpios[[#This Row],[Number of Affected Users]]="six hundred",600,VALUE(DatosLimpios[[#This Row],[Number of Affected Users]]))</f>
        <v>490818</v>
      </c>
      <c r="Q2876" s="2">
        <f>IF(DatosLimpios[[#This Row],[Number of Affected Users]]="six hundred",600,VALUE(DatosLimpios[[#This Row],[Number of Affected Users]]))</f>
        <v>490818</v>
      </c>
      <c r="R2876" s="11">
        <f>DatosLimpios[[#This Row],[Perdida economica UNK]] /DatosLimpios[[#This Row],[Nº de Usuarios Afectados]]</f>
        <v>11.297466678076191</v>
      </c>
      <c r="S2876" s="11" t="str">
        <f>IF(DatosLimpios[[#This Row],[Perdida $ por Usuario]]&gt;100, "Grave",IF(DatosLimpios[[#This Row],[Perdida $ por Usuario]]&gt;40, "Moderada","Leve"))</f>
        <v>Leve</v>
      </c>
      <c r="T2876" s="1" t="str">
        <f t="shared" si="45"/>
        <v>Hacker Group</v>
      </c>
      <c r="U2876" s="3" t="s">
        <v>15</v>
      </c>
      <c r="V2876" s="3" t="s">
        <v>16</v>
      </c>
      <c r="W2876" s="2">
        <v>65</v>
      </c>
      <c r="X2876" s="2" t="str">
        <f>IF(DatosLimpios[[#This Row],[Incident Resolution Time (in Hours)]]&gt;50,"Tardia",IF(DatosLimpios[[#This Row],[Incident Resolution Time (in Hours)]]&gt;20,"Media","Rapida" ))</f>
        <v>Tardia</v>
      </c>
    </row>
    <row r="2877" spans="1:24" x14ac:dyDescent="0.25">
      <c r="A2877" s="2">
        <v>2893</v>
      </c>
      <c r="B2877" s="3" t="s">
        <v>32</v>
      </c>
      <c r="C28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877" s="1" t="str">
        <f>IFERROR(VLOOKUP(DatosLimpios[[#This Row],[Paises]], TablaRegiones[],2,FALSE), "Otra")</f>
        <v>Europa</v>
      </c>
      <c r="E2877" s="2">
        <v>2024</v>
      </c>
      <c r="F2877" s="3" t="s">
        <v>17</v>
      </c>
      <c r="G2877" s="2">
        <f xml:space="preserve"> 2025 -DatosLimpios[[#This Row],[Year]]</f>
        <v>1</v>
      </c>
      <c r="H2877" s="1" t="str">
        <f>IF(TRIM(DatosLimpios[[#This Row],[Attack Type]])="","Unknown",PROPER(TRIM(LOWER(DatosLimpios[[#This Row],[Attack Type]]))))</f>
        <v>Ransomware</v>
      </c>
      <c r="I2877" s="3" t="s">
        <v>27</v>
      </c>
      <c r="J287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877" s="11">
        <v>1792</v>
      </c>
      <c r="L2877" s="11">
        <f>IF(DatosLimpios[[#This Row],[Financial Loss (in Million $) ]]="",0,ABS(DatosLimpios[[#This Row],[Financial Loss (in Million $) ]]))*1000</f>
        <v>1792000</v>
      </c>
      <c r="M2877" s="11" t="str">
        <f>IF(DatosLimpios[[#This Row],[Perdida economica UNK]]&gt;4000000,"Alta", IF(DatosLimpios[[#This Row],[Perdida economica UNK]]&gt;100000,"Media", "Baja"))</f>
        <v>Media</v>
      </c>
      <c r="N2877" s="18" t="s">
        <v>2924</v>
      </c>
      <c r="O2877" s="3" t="s">
        <v>33</v>
      </c>
      <c r="P2877" s="2">
        <f>IF(DatosLimpios[[#This Row],[Number of Affected Users]]="six hundred",600,VALUE(DatosLimpios[[#This Row],[Number of Affected Users]]))</f>
        <v>155170</v>
      </c>
      <c r="Q2877" s="2">
        <f>IF(DatosLimpios[[#This Row],[Number of Affected Users]]="six hundred",600,VALUE(DatosLimpios[[#This Row],[Number of Affected Users]]))</f>
        <v>155170</v>
      </c>
      <c r="R2877" s="11">
        <f>DatosLimpios[[#This Row],[Perdida economica UNK]] /DatosLimpios[[#This Row],[Nº de Usuarios Afectados]]</f>
        <v>11.548624089708062</v>
      </c>
      <c r="S2877" s="11" t="str">
        <f>IF(DatosLimpios[[#This Row],[Perdida $ por Usuario]]&gt;100, "Grave",IF(DatosLimpios[[#This Row],[Perdida $ por Usuario]]&gt;40, "Moderada","Leve"))</f>
        <v>Leve</v>
      </c>
      <c r="T2877" s="1" t="str">
        <f t="shared" si="45"/>
        <v>Insider</v>
      </c>
      <c r="U2877" s="3" t="s">
        <v>52</v>
      </c>
      <c r="V2877" s="3" t="s">
        <v>16</v>
      </c>
      <c r="W2877" s="2">
        <v>15</v>
      </c>
      <c r="X2877" s="2" t="str">
        <f>IF(DatosLimpios[[#This Row],[Incident Resolution Time (in Hours)]]&gt;50,"Tardia",IF(DatosLimpios[[#This Row],[Incident Resolution Time (in Hours)]]&gt;20,"Media","Rapida" ))</f>
        <v>Rapida</v>
      </c>
    </row>
    <row r="2878" spans="1:24" x14ac:dyDescent="0.25">
      <c r="A2878" s="2">
        <v>2894</v>
      </c>
      <c r="B2878" s="3" t="s">
        <v>41</v>
      </c>
      <c r="C28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78" s="1" t="str">
        <f>IFERROR(VLOOKUP(DatosLimpios[[#This Row],[Paises]], TablaRegiones[],2,FALSE), "Otra")</f>
        <v>Europa</v>
      </c>
      <c r="E2878" s="2">
        <v>2017</v>
      </c>
      <c r="F2878" s="3" t="s">
        <v>63</v>
      </c>
      <c r="G2878" s="2">
        <f xml:space="preserve"> 2025 -DatosLimpios[[#This Row],[Year]]</f>
        <v>8</v>
      </c>
      <c r="H2878" s="1" t="str">
        <f>IF(TRIM(DatosLimpios[[#This Row],[Attack Type]])="","Unknown",PROPER(TRIM(LOWER(DatosLimpios[[#This Row],[Attack Type]]))))</f>
        <v>Malware</v>
      </c>
      <c r="I2878" s="3" t="s">
        <v>47</v>
      </c>
      <c r="J287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78" s="11">
        <v>4137</v>
      </c>
      <c r="L2878" s="11">
        <f>IF(DatosLimpios[[#This Row],[Financial Loss (in Million $) ]]="",0,ABS(DatosLimpios[[#This Row],[Financial Loss (in Million $) ]]))*1000</f>
        <v>4137000</v>
      </c>
      <c r="M2878" s="11" t="str">
        <f>IF(DatosLimpios[[#This Row],[Perdida economica UNK]]&gt;4000000,"Alta", IF(DatosLimpios[[#This Row],[Perdida economica UNK]]&gt;100000,"Media", "Baja"))</f>
        <v>Alta</v>
      </c>
      <c r="N2878" s="18" t="s">
        <v>2925</v>
      </c>
      <c r="O2878" s="3" t="s">
        <v>14</v>
      </c>
      <c r="P2878" s="2">
        <f>IF(DatosLimpios[[#This Row],[Number of Affected Users]]="six hundred",600,VALUE(DatosLimpios[[#This Row],[Number of Affected Users]]))</f>
        <v>783899</v>
      </c>
      <c r="Q2878" s="2">
        <f>IF(DatosLimpios[[#This Row],[Number of Affected Users]]="six hundred",600,VALUE(DatosLimpios[[#This Row],[Number of Affected Users]]))</f>
        <v>783899</v>
      </c>
      <c r="R2878" s="11">
        <f>DatosLimpios[[#This Row],[Perdida economica UNK]] /DatosLimpios[[#This Row],[Nº de Usuarios Afectados]]</f>
        <v>5.2774655918683404</v>
      </c>
      <c r="S2878" s="11" t="str">
        <f>IF(DatosLimpios[[#This Row],[Perdida $ por Usuario]]&gt;100, "Grave",IF(DatosLimpios[[#This Row],[Perdida $ por Usuario]]&gt;40, "Moderada","Leve"))</f>
        <v>Leve</v>
      </c>
      <c r="T2878" s="1" t="str">
        <f t="shared" si="45"/>
        <v>Hacker Group</v>
      </c>
      <c r="U2878" s="3" t="s">
        <v>34</v>
      </c>
      <c r="V2878" s="3" t="s">
        <v>31</v>
      </c>
      <c r="W2878" s="2">
        <v>29</v>
      </c>
      <c r="X2878" s="2" t="str">
        <f>IF(DatosLimpios[[#This Row],[Incident Resolution Time (in Hours)]]&gt;50,"Tardia",IF(DatosLimpios[[#This Row],[Incident Resolution Time (in Hours)]]&gt;20,"Media","Rapida" ))</f>
        <v>Media</v>
      </c>
    </row>
    <row r="2879" spans="1:24" x14ac:dyDescent="0.25">
      <c r="A2879" s="2">
        <v>2895</v>
      </c>
      <c r="B2879" s="3" t="s">
        <v>10</v>
      </c>
      <c r="C28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79" s="1" t="str">
        <f>IFERROR(VLOOKUP(DatosLimpios[[#This Row],[Paises]], TablaRegiones[],2,FALSE), "Otra")</f>
        <v>Asia</v>
      </c>
      <c r="E2879" s="2">
        <v>2020</v>
      </c>
      <c r="F2879" s="3" t="s">
        <v>63</v>
      </c>
      <c r="G2879" s="2">
        <f xml:space="preserve"> 2025 -DatosLimpios[[#This Row],[Year]]</f>
        <v>5</v>
      </c>
      <c r="H2879" s="1" t="str">
        <f>IF(TRIM(DatosLimpios[[#This Row],[Attack Type]])="","Unknown",PROPER(TRIM(LOWER(DatosLimpios[[#This Row],[Attack Type]]))))</f>
        <v>Malware</v>
      </c>
      <c r="I2879" s="3" t="s">
        <v>47</v>
      </c>
      <c r="J287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79" s="11">
        <v>2478</v>
      </c>
      <c r="L2879" s="11">
        <f>IF(DatosLimpios[[#This Row],[Financial Loss (in Million $) ]]="",0,ABS(DatosLimpios[[#This Row],[Financial Loss (in Million $) ]]))*1000</f>
        <v>2478000</v>
      </c>
      <c r="M2879" s="11" t="str">
        <f>IF(DatosLimpios[[#This Row],[Perdida economica UNK]]&gt;4000000,"Alta", IF(DatosLimpios[[#This Row],[Perdida economica UNK]]&gt;100000,"Media", "Baja"))</f>
        <v>Media</v>
      </c>
      <c r="N2879" s="18" t="s">
        <v>2926</v>
      </c>
      <c r="O2879" s="3" t="s">
        <v>29</v>
      </c>
      <c r="P2879" s="2">
        <f>IF(DatosLimpios[[#This Row],[Number of Affected Users]]="six hundred",600,VALUE(DatosLimpios[[#This Row],[Number of Affected Users]]))</f>
        <v>275619</v>
      </c>
      <c r="Q2879" s="2">
        <f>IF(DatosLimpios[[#This Row],[Number of Affected Users]]="six hundred",600,VALUE(DatosLimpios[[#This Row],[Number of Affected Users]]))</f>
        <v>275619</v>
      </c>
      <c r="R2879" s="11">
        <f>DatosLimpios[[#This Row],[Perdida economica UNK]] /DatosLimpios[[#This Row],[Nº de Usuarios Afectados]]</f>
        <v>8.9906719057829836</v>
      </c>
      <c r="S2879" s="11" t="str">
        <f>IF(DatosLimpios[[#This Row],[Perdida $ por Usuario]]&gt;100, "Grave",IF(DatosLimpios[[#This Row],[Perdida $ por Usuario]]&gt;40, "Moderada","Leve"))</f>
        <v>Leve</v>
      </c>
      <c r="T2879" s="1" t="str">
        <f t="shared" si="45"/>
        <v>Nation-state</v>
      </c>
      <c r="U2879" s="3" t="s">
        <v>25</v>
      </c>
      <c r="V2879" s="3" t="s">
        <v>37</v>
      </c>
      <c r="W2879" s="2">
        <v>4</v>
      </c>
      <c r="X2879" s="2" t="str">
        <f>IF(DatosLimpios[[#This Row],[Incident Resolution Time (in Hours)]]&gt;50,"Tardia",IF(DatosLimpios[[#This Row],[Incident Resolution Time (in Hours)]]&gt;20,"Media","Rapida" ))</f>
        <v>Rapida</v>
      </c>
    </row>
    <row r="2880" spans="1:24" x14ac:dyDescent="0.25">
      <c r="A2880" s="2">
        <v>2896</v>
      </c>
      <c r="B2880" s="3" t="s">
        <v>45</v>
      </c>
      <c r="C28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880" s="1" t="str">
        <f>IFERROR(VLOOKUP(DatosLimpios[[#This Row],[Paises]], TablaRegiones[],2,FALSE), "Otra")</f>
        <v>Asia</v>
      </c>
      <c r="E2880" s="2">
        <v>2024</v>
      </c>
      <c r="F2880" s="3" t="s">
        <v>42</v>
      </c>
      <c r="G2880" s="2">
        <f xml:space="preserve"> 2025 -DatosLimpios[[#This Row],[Year]]</f>
        <v>1</v>
      </c>
      <c r="H2880" s="1" t="str">
        <f>IF(TRIM(DatosLimpios[[#This Row],[Attack Type]])="","Unknown",PROPER(TRIM(LOWER(DatosLimpios[[#This Row],[Attack Type]]))))</f>
        <v>Sql Injection</v>
      </c>
      <c r="I2880" s="3" t="s">
        <v>23</v>
      </c>
      <c r="J288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80" s="11">
        <v>885</v>
      </c>
      <c r="L2880" s="11">
        <f>IF(DatosLimpios[[#This Row],[Financial Loss (in Million $) ]]="",0,ABS(DatosLimpios[[#This Row],[Financial Loss (in Million $) ]]))*1000</f>
        <v>885000</v>
      </c>
      <c r="M2880" s="11" t="str">
        <f>IF(DatosLimpios[[#This Row],[Perdida economica UNK]]&gt;4000000,"Alta", IF(DatosLimpios[[#This Row],[Perdida economica UNK]]&gt;100000,"Media", "Baja"))</f>
        <v>Media</v>
      </c>
      <c r="N2880" s="18" t="s">
        <v>2927</v>
      </c>
      <c r="O2880" s="3" t="s">
        <v>29</v>
      </c>
      <c r="P2880" s="2">
        <f>IF(DatosLimpios[[#This Row],[Number of Affected Users]]="six hundred",600,VALUE(DatosLimpios[[#This Row],[Number of Affected Users]]))</f>
        <v>746862</v>
      </c>
      <c r="Q2880" s="2">
        <f>IF(DatosLimpios[[#This Row],[Number of Affected Users]]="six hundred",600,VALUE(DatosLimpios[[#This Row],[Number of Affected Users]]))</f>
        <v>746862</v>
      </c>
      <c r="R2880" s="11">
        <f>DatosLimpios[[#This Row],[Perdida economica UNK]] /DatosLimpios[[#This Row],[Nº de Usuarios Afectados]]</f>
        <v>1.184957863701728</v>
      </c>
      <c r="S2880" s="11" t="str">
        <f>IF(DatosLimpios[[#This Row],[Perdida $ por Usuario]]&gt;100, "Grave",IF(DatosLimpios[[#This Row],[Perdida $ por Usuario]]&gt;40, "Moderada","Leve"))</f>
        <v>Leve</v>
      </c>
      <c r="T2880" s="1" t="str">
        <f t="shared" si="45"/>
        <v>Nation-state</v>
      </c>
      <c r="U2880" s="3" t="s">
        <v>15</v>
      </c>
      <c r="V2880" s="3" t="s">
        <v>57</v>
      </c>
      <c r="W2880" s="2">
        <v>51</v>
      </c>
      <c r="X2880" s="2" t="str">
        <f>IF(DatosLimpios[[#This Row],[Incident Resolution Time (in Hours)]]&gt;50,"Tardia",IF(DatosLimpios[[#This Row],[Incident Resolution Time (in Hours)]]&gt;20,"Media","Rapida" ))</f>
        <v>Tardia</v>
      </c>
    </row>
    <row r="2881" spans="1:24" x14ac:dyDescent="0.25">
      <c r="A2881" s="2">
        <v>2897</v>
      </c>
      <c r="B2881" s="3" t="s">
        <v>45</v>
      </c>
      <c r="C28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881" s="1" t="str">
        <f>IFERROR(VLOOKUP(DatosLimpios[[#This Row],[Paises]], TablaRegiones[],2,FALSE), "Otra")</f>
        <v>Asia</v>
      </c>
      <c r="E2881" s="2">
        <v>2024</v>
      </c>
      <c r="F2881" s="3" t="s">
        <v>42</v>
      </c>
      <c r="G2881" s="2">
        <f xml:space="preserve"> 2025 -DatosLimpios[[#This Row],[Year]]</f>
        <v>1</v>
      </c>
      <c r="H2881" s="1" t="str">
        <f>IF(TRIM(DatosLimpios[[#This Row],[Attack Type]])="","Unknown",PROPER(TRIM(LOWER(DatosLimpios[[#This Row],[Attack Type]]))))</f>
        <v>Sql Injection</v>
      </c>
      <c r="I2881" s="3" t="s">
        <v>69</v>
      </c>
      <c r="J288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81" s="11">
        <v>2813</v>
      </c>
      <c r="L2881" s="11">
        <f>IF(DatosLimpios[[#This Row],[Financial Loss (in Million $) ]]="",0,ABS(DatosLimpios[[#This Row],[Financial Loss (in Million $) ]]))*1000</f>
        <v>2813000</v>
      </c>
      <c r="M2881" s="11" t="str">
        <f>IF(DatosLimpios[[#This Row],[Perdida economica UNK]]&gt;4000000,"Alta", IF(DatosLimpios[[#This Row],[Perdida economica UNK]]&gt;100000,"Media", "Baja"))</f>
        <v>Media</v>
      </c>
      <c r="N2881" s="18" t="s">
        <v>2928</v>
      </c>
      <c r="O2881" s="3" t="s">
        <v>14</v>
      </c>
      <c r="P2881" s="2">
        <f>IF(DatosLimpios[[#This Row],[Number of Affected Users]]="six hundred",600,VALUE(DatosLimpios[[#This Row],[Number of Affected Users]]))</f>
        <v>244429</v>
      </c>
      <c r="Q2881" s="2">
        <f>IF(DatosLimpios[[#This Row],[Number of Affected Users]]="six hundred",600,VALUE(DatosLimpios[[#This Row],[Number of Affected Users]]))</f>
        <v>244429</v>
      </c>
      <c r="R2881" s="11">
        <f>DatosLimpios[[#This Row],[Perdida economica UNK]] /DatosLimpios[[#This Row],[Nº de Usuarios Afectados]]</f>
        <v>11.508454397800588</v>
      </c>
      <c r="S2881" s="11" t="str">
        <f>IF(DatosLimpios[[#This Row],[Perdida $ por Usuario]]&gt;100, "Grave",IF(DatosLimpios[[#This Row],[Perdida $ por Usuario]]&gt;40, "Moderada","Leve"))</f>
        <v>Leve</v>
      </c>
      <c r="T2881" s="1" t="str">
        <f t="shared" si="45"/>
        <v>Hacker Group</v>
      </c>
      <c r="U2881" s="3" t="s">
        <v>52</v>
      </c>
      <c r="V2881" s="3" t="s">
        <v>31</v>
      </c>
      <c r="W2881" s="2">
        <v>8</v>
      </c>
      <c r="X2881" s="2" t="str">
        <f>IF(DatosLimpios[[#This Row],[Incident Resolution Time (in Hours)]]&gt;50,"Tardia",IF(DatosLimpios[[#This Row],[Incident Resolution Time (in Hours)]]&gt;20,"Media","Rapida" ))</f>
        <v>Rapida</v>
      </c>
    </row>
    <row r="2882" spans="1:24" x14ac:dyDescent="0.25">
      <c r="A2882" s="2">
        <v>2898</v>
      </c>
      <c r="B2882" s="3" t="s">
        <v>60</v>
      </c>
      <c r="C28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82" s="1" t="str">
        <f>IFERROR(VLOOKUP(DatosLimpios[[#This Row],[Paises]], TablaRegiones[],2,FALSE), "Otra")</f>
        <v>Asia</v>
      </c>
      <c r="E2882" s="2">
        <v>2016</v>
      </c>
      <c r="F2882" s="3" t="s">
        <v>42</v>
      </c>
      <c r="G2882" s="2">
        <f xml:space="preserve"> 2025 -DatosLimpios[[#This Row],[Year]]</f>
        <v>9</v>
      </c>
      <c r="H2882" s="1" t="str">
        <f>IF(TRIM(DatosLimpios[[#This Row],[Attack Type]])="","Unknown",PROPER(TRIM(LOWER(DatosLimpios[[#This Row],[Attack Type]]))))</f>
        <v>Sql Injection</v>
      </c>
      <c r="I2882" s="3" t="s">
        <v>69</v>
      </c>
      <c r="J288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82" s="11">
        <v>5259</v>
      </c>
      <c r="L2882" s="11">
        <f>IF(DatosLimpios[[#This Row],[Financial Loss (in Million $) ]]="",0,ABS(DatosLimpios[[#This Row],[Financial Loss (in Million $) ]]))*1000</f>
        <v>5259000</v>
      </c>
      <c r="M2882" s="11" t="str">
        <f>IF(DatosLimpios[[#This Row],[Perdida economica UNK]]&gt;4000000,"Alta", IF(DatosLimpios[[#This Row],[Perdida economica UNK]]&gt;100000,"Media", "Baja"))</f>
        <v>Alta</v>
      </c>
      <c r="N2882" s="18" t="s">
        <v>2929</v>
      </c>
      <c r="O2882" s="3" t="s">
        <v>14</v>
      </c>
      <c r="P2882" s="2">
        <f>IF(DatosLimpios[[#This Row],[Number of Affected Users]]="six hundred",600,VALUE(DatosLimpios[[#This Row],[Number of Affected Users]]))</f>
        <v>287446</v>
      </c>
      <c r="Q2882" s="2">
        <f>IF(DatosLimpios[[#This Row],[Number of Affected Users]]="six hundred",600,VALUE(DatosLimpios[[#This Row],[Number of Affected Users]]))</f>
        <v>287446</v>
      </c>
      <c r="R2882" s="11">
        <f>DatosLimpios[[#This Row],[Perdida economica UNK]] /DatosLimpios[[#This Row],[Nº de Usuarios Afectados]]</f>
        <v>18.295610305935725</v>
      </c>
      <c r="S2882" s="11" t="str">
        <f>IF(DatosLimpios[[#This Row],[Perdida $ por Usuario]]&gt;100, "Grave",IF(DatosLimpios[[#This Row],[Perdida $ por Usuario]]&gt;40, "Moderada","Leve"))</f>
        <v>Leve</v>
      </c>
      <c r="T2882" s="1" t="str">
        <f t="shared" si="45"/>
        <v>Hacker Group</v>
      </c>
      <c r="U2882" s="3" t="s">
        <v>15</v>
      </c>
      <c r="V2882" s="3" t="s">
        <v>57</v>
      </c>
      <c r="W2882" s="2">
        <v>56</v>
      </c>
      <c r="X2882" s="2" t="str">
        <f>IF(DatosLimpios[[#This Row],[Incident Resolution Time (in Hours)]]&gt;50,"Tardia",IF(DatosLimpios[[#This Row],[Incident Resolution Time (in Hours)]]&gt;20,"Media","Rapida" ))</f>
        <v>Tardia</v>
      </c>
    </row>
    <row r="2883" spans="1:24" x14ac:dyDescent="0.25">
      <c r="A2883" s="2">
        <v>2899</v>
      </c>
      <c r="B2883" s="3" t="s">
        <v>41</v>
      </c>
      <c r="C28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83" s="1" t="str">
        <f>IFERROR(VLOOKUP(DatosLimpios[[#This Row],[Paises]], TablaRegiones[],2,FALSE), "Otra")</f>
        <v>Europa</v>
      </c>
      <c r="E2883" s="2">
        <v>2023</v>
      </c>
      <c r="F2883" s="3" t="s">
        <v>39</v>
      </c>
      <c r="G2883" s="2">
        <f xml:space="preserve"> 2025 -DatosLimpios[[#This Row],[Year]]</f>
        <v>2</v>
      </c>
      <c r="H2883" s="1" t="str">
        <f>IF(TRIM(DatosLimpios[[#This Row],[Attack Type]])="","Unknown",PROPER(TRIM(LOWER(DatosLimpios[[#This Row],[Attack Type]]))))</f>
        <v>Ddos</v>
      </c>
      <c r="I2883" s="3" t="s">
        <v>18</v>
      </c>
      <c r="J288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83" s="11">
        <v>7986</v>
      </c>
      <c r="L2883" s="11">
        <f>IF(DatosLimpios[[#This Row],[Financial Loss (in Million $) ]]="",0,ABS(DatosLimpios[[#This Row],[Financial Loss (in Million $) ]]))*1000</f>
        <v>7986000</v>
      </c>
      <c r="M2883" s="11" t="str">
        <f>IF(DatosLimpios[[#This Row],[Perdida economica UNK]]&gt;4000000,"Alta", IF(DatosLimpios[[#This Row],[Perdida economica UNK]]&gt;100000,"Media", "Baja"))</f>
        <v>Alta</v>
      </c>
      <c r="N2883" s="18" t="s">
        <v>2930</v>
      </c>
      <c r="O2883" s="3" t="s">
        <v>29</v>
      </c>
      <c r="P2883" s="2">
        <f>IF(DatosLimpios[[#This Row],[Number of Affected Users]]="six hundred",600,VALUE(DatosLimpios[[#This Row],[Number of Affected Users]]))</f>
        <v>966469</v>
      </c>
      <c r="Q2883" s="2">
        <f>IF(DatosLimpios[[#This Row],[Number of Affected Users]]="six hundred",600,VALUE(DatosLimpios[[#This Row],[Number of Affected Users]]))</f>
        <v>966469</v>
      </c>
      <c r="R2883" s="11">
        <f>DatosLimpios[[#This Row],[Perdida economica UNK]] /DatosLimpios[[#This Row],[Nº de Usuarios Afectados]]</f>
        <v>8.2630689654815619</v>
      </c>
      <c r="S2883" s="11" t="str">
        <f>IF(DatosLimpios[[#This Row],[Perdida $ por Usuario]]&gt;100, "Grave",IF(DatosLimpios[[#This Row],[Perdida $ por Usuario]]&gt;40, "Moderada","Leve"))</f>
        <v>Leve</v>
      </c>
      <c r="T2883" s="1" t="str">
        <f t="shared" si="45"/>
        <v>Nation-state</v>
      </c>
      <c r="U2883" s="3" t="s">
        <v>34</v>
      </c>
      <c r="V2883" s="3" t="s">
        <v>37</v>
      </c>
      <c r="W2883" s="2">
        <v>43</v>
      </c>
      <c r="X2883" s="2" t="str">
        <f>IF(DatosLimpios[[#This Row],[Incident Resolution Time (in Hours)]]&gt;50,"Tardia",IF(DatosLimpios[[#This Row],[Incident Resolution Time (in Hours)]]&gt;20,"Media","Rapida" ))</f>
        <v>Media</v>
      </c>
    </row>
    <row r="2884" spans="1:24" x14ac:dyDescent="0.25">
      <c r="A2884" s="2">
        <v>2900</v>
      </c>
      <c r="B2884" s="3" t="s">
        <v>58</v>
      </c>
      <c r="C28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84" s="1" t="str">
        <f>IFERROR(VLOOKUP(DatosLimpios[[#This Row],[Paises]], TablaRegiones[],2,FALSE), "Otra")</f>
        <v>Oceanía</v>
      </c>
      <c r="E2884" s="2">
        <v>2021</v>
      </c>
      <c r="F2884" s="3" t="s">
        <v>39</v>
      </c>
      <c r="G2884" s="2">
        <f xml:space="preserve"> 2025 -DatosLimpios[[#This Row],[Year]]</f>
        <v>4</v>
      </c>
      <c r="H2884" s="1" t="str">
        <f>IF(TRIM(DatosLimpios[[#This Row],[Attack Type]])="","Unknown",PROPER(TRIM(LOWER(DatosLimpios[[#This Row],[Attack Type]]))))</f>
        <v>Ddos</v>
      </c>
      <c r="I2884" s="3" t="s">
        <v>23</v>
      </c>
      <c r="J288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84" s="11">
        <v>4783</v>
      </c>
      <c r="L2884" s="11">
        <f>IF(DatosLimpios[[#This Row],[Financial Loss (in Million $) ]]="",0,ABS(DatosLimpios[[#This Row],[Financial Loss (in Million $) ]]))*1000</f>
        <v>4783000</v>
      </c>
      <c r="M2884" s="11" t="str">
        <f>IF(DatosLimpios[[#This Row],[Perdida economica UNK]]&gt;4000000,"Alta", IF(DatosLimpios[[#This Row],[Perdida economica UNK]]&gt;100000,"Media", "Baja"))</f>
        <v>Alta</v>
      </c>
      <c r="N2884" s="18" t="s">
        <v>2931</v>
      </c>
      <c r="O2884" s="3" t="s">
        <v>36</v>
      </c>
      <c r="P2884" s="2">
        <f>IF(DatosLimpios[[#This Row],[Number of Affected Users]]="six hundred",600,VALUE(DatosLimpios[[#This Row],[Number of Affected Users]]))</f>
        <v>126709</v>
      </c>
      <c r="Q2884" s="2">
        <f>IF(DatosLimpios[[#This Row],[Number of Affected Users]]="six hundred",600,VALUE(DatosLimpios[[#This Row],[Number of Affected Users]]))</f>
        <v>126709</v>
      </c>
      <c r="R2884" s="11">
        <f>DatosLimpios[[#This Row],[Perdida economica UNK]] /DatosLimpios[[#This Row],[Nº de Usuarios Afectados]]</f>
        <v>37.747910566731647</v>
      </c>
      <c r="S2884" s="11" t="str">
        <f>IF(DatosLimpios[[#This Row],[Perdida $ por Usuario]]&gt;100, "Grave",IF(DatosLimpios[[#This Row],[Perdida $ por Usuario]]&gt;40, "Moderada","Leve"))</f>
        <v>Leve</v>
      </c>
      <c r="T2884" s="1" t="str">
        <f t="shared" si="45"/>
        <v>Unknown</v>
      </c>
      <c r="U2884" s="3" t="s">
        <v>25</v>
      </c>
      <c r="V2884" s="3" t="s">
        <v>37</v>
      </c>
      <c r="W2884" s="2">
        <v>45</v>
      </c>
      <c r="X2884" s="2" t="str">
        <f>IF(DatosLimpios[[#This Row],[Incident Resolution Time (in Hours)]]&gt;50,"Tardia",IF(DatosLimpios[[#This Row],[Incident Resolution Time (in Hours)]]&gt;20,"Media","Rapida" ))</f>
        <v>Media</v>
      </c>
    </row>
    <row r="2885" spans="1:24" x14ac:dyDescent="0.25">
      <c r="A2885" s="2">
        <v>2901</v>
      </c>
      <c r="B2885" s="3" t="s">
        <v>66</v>
      </c>
      <c r="C28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885" s="1" t="str">
        <f>IFERROR(VLOOKUP(DatosLimpios[[#This Row],[Paises]], TablaRegiones[],2,FALSE), "Otra")</f>
        <v>América</v>
      </c>
      <c r="E2885" s="2">
        <v>2019</v>
      </c>
      <c r="F2885" s="3" t="s">
        <v>63</v>
      </c>
      <c r="G2885" s="2">
        <f xml:space="preserve"> 2025 -DatosLimpios[[#This Row],[Year]]</f>
        <v>6</v>
      </c>
      <c r="H2885" s="1" t="str">
        <f>IF(TRIM(DatosLimpios[[#This Row],[Attack Type]])="","Unknown",PROPER(TRIM(LOWER(DatosLimpios[[#This Row],[Attack Type]]))))</f>
        <v>Malware</v>
      </c>
      <c r="I2885" s="3" t="s">
        <v>23</v>
      </c>
      <c r="J288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85" s="11">
        <v>5426</v>
      </c>
      <c r="L2885" s="11">
        <f>IF(DatosLimpios[[#This Row],[Financial Loss (in Million $) ]]="",0,ABS(DatosLimpios[[#This Row],[Financial Loss (in Million $) ]]))*1000</f>
        <v>5426000</v>
      </c>
      <c r="M2885" s="11" t="str">
        <f>IF(DatosLimpios[[#This Row],[Perdida economica UNK]]&gt;4000000,"Alta", IF(DatosLimpios[[#This Row],[Perdida economica UNK]]&gt;100000,"Media", "Baja"))</f>
        <v>Alta</v>
      </c>
      <c r="N2885" s="18" t="s">
        <v>2932</v>
      </c>
      <c r="O2885" s="3" t="s">
        <v>29</v>
      </c>
      <c r="P2885" s="2">
        <f>IF(DatosLimpios[[#This Row],[Number of Affected Users]]="six hundred",600,VALUE(DatosLimpios[[#This Row],[Number of Affected Users]]))</f>
        <v>883977</v>
      </c>
      <c r="Q2885" s="2">
        <f>IF(DatosLimpios[[#This Row],[Number of Affected Users]]="six hundred",600,VALUE(DatosLimpios[[#This Row],[Number of Affected Users]]))</f>
        <v>883977</v>
      </c>
      <c r="R2885" s="11">
        <f>DatosLimpios[[#This Row],[Perdida economica UNK]] /DatosLimpios[[#This Row],[Nº de Usuarios Afectados]]</f>
        <v>6.1381687532594178</v>
      </c>
      <c r="S2885" s="11" t="str">
        <f>IF(DatosLimpios[[#This Row],[Perdida $ por Usuario]]&gt;100, "Grave",IF(DatosLimpios[[#This Row],[Perdida $ por Usuario]]&gt;40, "Moderada","Leve"))</f>
        <v>Leve</v>
      </c>
      <c r="T2885" s="1" t="str">
        <f t="shared" si="45"/>
        <v>Nation-state</v>
      </c>
      <c r="U2885" s="3" t="s">
        <v>15</v>
      </c>
      <c r="V2885" s="3" t="s">
        <v>37</v>
      </c>
      <c r="W2885" s="2">
        <v>47</v>
      </c>
      <c r="X2885" s="2" t="str">
        <f>IF(DatosLimpios[[#This Row],[Incident Resolution Time (in Hours)]]&gt;50,"Tardia",IF(DatosLimpios[[#This Row],[Incident Resolution Time (in Hours)]]&gt;20,"Media","Rapida" ))</f>
        <v>Media</v>
      </c>
    </row>
    <row r="2886" spans="1:24" x14ac:dyDescent="0.25">
      <c r="A2886" s="2">
        <v>2902</v>
      </c>
      <c r="B2886" s="3" t="s">
        <v>58</v>
      </c>
      <c r="C28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86" s="1" t="str">
        <f>IFERROR(VLOOKUP(DatosLimpios[[#This Row],[Paises]], TablaRegiones[],2,FALSE), "Otra")</f>
        <v>Oceanía</v>
      </c>
      <c r="E2886" s="2">
        <v>2023</v>
      </c>
      <c r="F2886" s="3" t="s">
        <v>42</v>
      </c>
      <c r="G2886" s="2">
        <f xml:space="preserve"> 2025 -DatosLimpios[[#This Row],[Year]]</f>
        <v>2</v>
      </c>
      <c r="H2886" s="1" t="str">
        <f>IF(TRIM(DatosLimpios[[#This Row],[Attack Type]])="","Unknown",PROPER(TRIM(LOWER(DatosLimpios[[#This Row],[Attack Type]]))))</f>
        <v>Sql Injection</v>
      </c>
      <c r="I2886" s="3" t="s">
        <v>18</v>
      </c>
      <c r="J2886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86" s="11">
        <v>7857</v>
      </c>
      <c r="L2886" s="11">
        <f>IF(DatosLimpios[[#This Row],[Financial Loss (in Million $) ]]="",0,ABS(DatosLimpios[[#This Row],[Financial Loss (in Million $) ]]))*1000</f>
        <v>7857000</v>
      </c>
      <c r="M2886" s="11" t="str">
        <f>IF(DatosLimpios[[#This Row],[Perdida economica UNK]]&gt;4000000,"Alta", IF(DatosLimpios[[#This Row],[Perdida economica UNK]]&gt;100000,"Media", "Baja"))</f>
        <v>Alta</v>
      </c>
      <c r="N2886" s="18" t="s">
        <v>2933</v>
      </c>
      <c r="O2886" s="3" t="s">
        <v>36</v>
      </c>
      <c r="P2886" s="2">
        <f>IF(DatosLimpios[[#This Row],[Number of Affected Users]]="six hundred",600,VALUE(DatosLimpios[[#This Row],[Number of Affected Users]]))</f>
        <v>805183</v>
      </c>
      <c r="Q2886" s="2">
        <f>IF(DatosLimpios[[#This Row],[Number of Affected Users]]="six hundred",600,VALUE(DatosLimpios[[#This Row],[Number of Affected Users]]))</f>
        <v>805183</v>
      </c>
      <c r="R2886" s="11">
        <f>DatosLimpios[[#This Row],[Perdida economica UNK]] /DatosLimpios[[#This Row],[Nº de Usuarios Afectados]]</f>
        <v>9.7580301620873762</v>
      </c>
      <c r="S2886" s="11" t="str">
        <f>IF(DatosLimpios[[#This Row],[Perdida $ por Usuario]]&gt;100, "Grave",IF(DatosLimpios[[#This Row],[Perdida $ por Usuario]]&gt;40, "Moderada","Leve"))</f>
        <v>Leve</v>
      </c>
      <c r="T2886" s="1" t="str">
        <f t="shared" si="45"/>
        <v>Unknown</v>
      </c>
      <c r="U2886" s="3" t="s">
        <v>25</v>
      </c>
      <c r="V2886" s="3" t="s">
        <v>16</v>
      </c>
      <c r="W2886" s="2">
        <v>37</v>
      </c>
      <c r="X2886" s="2" t="str">
        <f>IF(DatosLimpios[[#This Row],[Incident Resolution Time (in Hours)]]&gt;50,"Tardia",IF(DatosLimpios[[#This Row],[Incident Resolution Time (in Hours)]]&gt;20,"Media","Rapida" ))</f>
        <v>Media</v>
      </c>
    </row>
    <row r="2887" spans="1:24" x14ac:dyDescent="0.25">
      <c r="A2887" s="2">
        <v>2903</v>
      </c>
      <c r="B2887" s="3" t="s">
        <v>58</v>
      </c>
      <c r="C28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87" s="1" t="str">
        <f>IFERROR(VLOOKUP(DatosLimpios[[#This Row],[Paises]], TablaRegiones[],2,FALSE), "Otra")</f>
        <v>Oceanía</v>
      </c>
      <c r="E2887" s="2">
        <v>2021</v>
      </c>
      <c r="F2887" s="3" t="s">
        <v>63</v>
      </c>
      <c r="G2887" s="2">
        <f xml:space="preserve"> 2025 -DatosLimpios[[#This Row],[Year]]</f>
        <v>4</v>
      </c>
      <c r="H2887" s="1" t="str">
        <f>IF(TRIM(DatosLimpios[[#This Row],[Attack Type]])="","Unknown",PROPER(TRIM(LOWER(DatosLimpios[[#This Row],[Attack Type]]))))</f>
        <v>Malware</v>
      </c>
      <c r="I2887" s="3" t="s">
        <v>27</v>
      </c>
      <c r="J288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887" s="11">
        <v>7763</v>
      </c>
      <c r="L2887" s="11">
        <f>IF(DatosLimpios[[#This Row],[Financial Loss (in Million $) ]]="",0,ABS(DatosLimpios[[#This Row],[Financial Loss (in Million $) ]]))*1000</f>
        <v>7763000</v>
      </c>
      <c r="M2887" s="11" t="str">
        <f>IF(DatosLimpios[[#This Row],[Perdida economica UNK]]&gt;4000000,"Alta", IF(DatosLimpios[[#This Row],[Perdida economica UNK]]&gt;100000,"Media", "Baja"))</f>
        <v>Alta</v>
      </c>
      <c r="N2887" s="18" t="s">
        <v>2934</v>
      </c>
      <c r="O2887" s="3" t="s">
        <v>36</v>
      </c>
      <c r="P2887" s="2">
        <f>IF(DatosLimpios[[#This Row],[Number of Affected Users]]="six hundred",600,VALUE(DatosLimpios[[#This Row],[Number of Affected Users]]))</f>
        <v>434446</v>
      </c>
      <c r="Q2887" s="2">
        <f>IF(DatosLimpios[[#This Row],[Number of Affected Users]]="six hundred",600,VALUE(DatosLimpios[[#This Row],[Number of Affected Users]]))</f>
        <v>434446</v>
      </c>
      <c r="R2887" s="11">
        <f>DatosLimpios[[#This Row],[Perdida economica UNK]] /DatosLimpios[[#This Row],[Nº de Usuarios Afectados]]</f>
        <v>17.868733973842549</v>
      </c>
      <c r="S2887" s="11" t="str">
        <f>IF(DatosLimpios[[#This Row],[Perdida $ por Usuario]]&gt;100, "Grave",IF(DatosLimpios[[#This Row],[Perdida $ por Usuario]]&gt;40, "Moderada","Leve"))</f>
        <v>Leve</v>
      </c>
      <c r="T2887" s="1" t="str">
        <f t="shared" si="45"/>
        <v>Unknown</v>
      </c>
      <c r="U2887" s="3" t="s">
        <v>34</v>
      </c>
      <c r="V2887" s="3" t="s">
        <v>57</v>
      </c>
      <c r="W2887" s="2">
        <v>28</v>
      </c>
      <c r="X2887" s="2" t="str">
        <f>IF(DatosLimpios[[#This Row],[Incident Resolution Time (in Hours)]]&gt;50,"Tardia",IF(DatosLimpios[[#This Row],[Incident Resolution Time (in Hours)]]&gt;20,"Media","Rapida" ))</f>
        <v>Media</v>
      </c>
    </row>
    <row r="2888" spans="1:24" x14ac:dyDescent="0.25">
      <c r="A2888" s="2">
        <v>2904</v>
      </c>
      <c r="B2888" s="3" t="s">
        <v>41</v>
      </c>
      <c r="C28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88" s="1" t="str">
        <f>IFERROR(VLOOKUP(DatosLimpios[[#This Row],[Paises]], TablaRegiones[],2,FALSE), "Otra")</f>
        <v>Europa</v>
      </c>
      <c r="E2888" s="2">
        <v>2019</v>
      </c>
      <c r="F2888" s="3" t="s">
        <v>17</v>
      </c>
      <c r="G2888" s="2">
        <f xml:space="preserve"> 2025 -DatosLimpios[[#This Row],[Year]]</f>
        <v>6</v>
      </c>
      <c r="H2888" s="1" t="str">
        <f>IF(TRIM(DatosLimpios[[#This Row],[Attack Type]])="","Unknown",PROPER(TRIM(LOWER(DatosLimpios[[#This Row],[Attack Type]]))))</f>
        <v>Ransomware</v>
      </c>
      <c r="I2888" s="3" t="s">
        <v>12</v>
      </c>
      <c r="J288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88" s="11">
        <v>227</v>
      </c>
      <c r="L2888" s="11">
        <f>IF(DatosLimpios[[#This Row],[Financial Loss (in Million $) ]]="",0,ABS(DatosLimpios[[#This Row],[Financial Loss (in Million $) ]]))*1000</f>
        <v>227000</v>
      </c>
      <c r="M2888" s="11" t="str">
        <f>IF(DatosLimpios[[#This Row],[Perdida economica UNK]]&gt;4000000,"Alta", IF(DatosLimpios[[#This Row],[Perdida economica UNK]]&gt;100000,"Media", "Baja"))</f>
        <v>Media</v>
      </c>
      <c r="N2888" s="18" t="s">
        <v>2935</v>
      </c>
      <c r="O2888" s="3" t="s">
        <v>29</v>
      </c>
      <c r="P2888" s="2">
        <f>IF(DatosLimpios[[#This Row],[Number of Affected Users]]="six hundred",600,VALUE(DatosLimpios[[#This Row],[Number of Affected Users]]))</f>
        <v>63872</v>
      </c>
      <c r="Q2888" s="2">
        <f>IF(DatosLimpios[[#This Row],[Number of Affected Users]]="six hundred",600,VALUE(DatosLimpios[[#This Row],[Number of Affected Users]]))</f>
        <v>63872</v>
      </c>
      <c r="R2888" s="11">
        <f>DatosLimpios[[#This Row],[Perdida economica UNK]] /DatosLimpios[[#This Row],[Nº de Usuarios Afectados]]</f>
        <v>3.5539829659318638</v>
      </c>
      <c r="S2888" s="11" t="str">
        <f>IF(DatosLimpios[[#This Row],[Perdida $ por Usuario]]&gt;100, "Grave",IF(DatosLimpios[[#This Row],[Perdida $ por Usuario]]&gt;40, "Moderada","Leve"))</f>
        <v>Leve</v>
      </c>
      <c r="T2888" s="1" t="str">
        <f t="shared" si="45"/>
        <v>Nation-state</v>
      </c>
      <c r="U2888" s="3" t="s">
        <v>15</v>
      </c>
      <c r="V2888" s="3" t="s">
        <v>49</v>
      </c>
      <c r="W2888" s="2">
        <v>55</v>
      </c>
      <c r="X2888" s="2" t="str">
        <f>IF(DatosLimpios[[#This Row],[Incident Resolution Time (in Hours)]]&gt;50,"Tardia",IF(DatosLimpios[[#This Row],[Incident Resolution Time (in Hours)]]&gt;20,"Media","Rapida" ))</f>
        <v>Tardia</v>
      </c>
    </row>
    <row r="2889" spans="1:24" x14ac:dyDescent="0.25">
      <c r="A2889" s="2">
        <v>2905</v>
      </c>
      <c r="B2889" s="3" t="s">
        <v>41</v>
      </c>
      <c r="C28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89" s="1" t="str">
        <f>IFERROR(VLOOKUP(DatosLimpios[[#This Row],[Paises]], TablaRegiones[],2,FALSE), "Otra")</f>
        <v>Europa</v>
      </c>
      <c r="E2889" s="2">
        <v>2022</v>
      </c>
      <c r="F2889" s="3" t="s">
        <v>17</v>
      </c>
      <c r="G2889" s="2">
        <f xml:space="preserve"> 2025 -DatosLimpios[[#This Row],[Year]]</f>
        <v>3</v>
      </c>
      <c r="H2889" s="1" t="str">
        <f>IF(TRIM(DatosLimpios[[#This Row],[Attack Type]])="","Unknown",PROPER(TRIM(LOWER(DatosLimpios[[#This Row],[Attack Type]]))))</f>
        <v>Ransomware</v>
      </c>
      <c r="I2889" s="3" t="s">
        <v>12</v>
      </c>
      <c r="J288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89" s="11">
        <v>590</v>
      </c>
      <c r="L2889" s="11">
        <f>IF(DatosLimpios[[#This Row],[Financial Loss (in Million $) ]]="",0,ABS(DatosLimpios[[#This Row],[Financial Loss (in Million $) ]]))*1000</f>
        <v>590000</v>
      </c>
      <c r="M2889" s="11" t="str">
        <f>IF(DatosLimpios[[#This Row],[Perdida economica UNK]]&gt;4000000,"Alta", IF(DatosLimpios[[#This Row],[Perdida economica UNK]]&gt;100000,"Media", "Baja"))</f>
        <v>Media</v>
      </c>
      <c r="N2889" s="18" t="s">
        <v>2936</v>
      </c>
      <c r="O2889" s="3" t="s">
        <v>14</v>
      </c>
      <c r="P2889" s="2">
        <f>IF(DatosLimpios[[#This Row],[Number of Affected Users]]="six hundred",600,VALUE(DatosLimpios[[#This Row],[Number of Affected Users]]))</f>
        <v>131307</v>
      </c>
      <c r="Q2889" s="2">
        <f>IF(DatosLimpios[[#This Row],[Number of Affected Users]]="six hundred",600,VALUE(DatosLimpios[[#This Row],[Number of Affected Users]]))</f>
        <v>131307</v>
      </c>
      <c r="R2889" s="11">
        <f>DatosLimpios[[#This Row],[Perdida economica UNK]] /DatosLimpios[[#This Row],[Nº de Usuarios Afectados]]</f>
        <v>4.4932867250032364</v>
      </c>
      <c r="S2889" s="11" t="str">
        <f>IF(DatosLimpios[[#This Row],[Perdida $ por Usuario]]&gt;100, "Grave",IF(DatosLimpios[[#This Row],[Perdida $ por Usuario]]&gt;40, "Moderada","Leve"))</f>
        <v>Leve</v>
      </c>
      <c r="T2889" s="1" t="str">
        <f t="shared" si="45"/>
        <v>Hacker Group</v>
      </c>
      <c r="U2889" s="3" t="s">
        <v>25</v>
      </c>
      <c r="V2889" s="3" t="s">
        <v>31</v>
      </c>
      <c r="W2889" s="2">
        <v>46</v>
      </c>
      <c r="X2889" s="2" t="str">
        <f>IF(DatosLimpios[[#This Row],[Incident Resolution Time (in Hours)]]&gt;50,"Tardia",IF(DatosLimpios[[#This Row],[Incident Resolution Time (in Hours)]]&gt;20,"Media","Rapida" ))</f>
        <v>Media</v>
      </c>
    </row>
    <row r="2890" spans="1:24" x14ac:dyDescent="0.25">
      <c r="A2890" s="2">
        <v>2906</v>
      </c>
      <c r="B2890" s="3" t="s">
        <v>58</v>
      </c>
      <c r="C28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890" s="1" t="str">
        <f>IFERROR(VLOOKUP(DatosLimpios[[#This Row],[Paises]], TablaRegiones[],2,FALSE), "Otra")</f>
        <v>Oceanía</v>
      </c>
      <c r="E2890" s="2">
        <v>2018</v>
      </c>
      <c r="F2890" s="3" t="s">
        <v>39</v>
      </c>
      <c r="G2890" s="2">
        <f xml:space="preserve"> 2025 -DatosLimpios[[#This Row],[Year]]</f>
        <v>7</v>
      </c>
      <c r="H2890" s="1" t="str">
        <f>IF(TRIM(DatosLimpios[[#This Row],[Attack Type]])="","Unknown",PROPER(TRIM(LOWER(DatosLimpios[[#This Row],[Attack Type]]))))</f>
        <v>Ddos</v>
      </c>
      <c r="I2890" s="3" t="s">
        <v>27</v>
      </c>
      <c r="J2890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890" s="11">
        <v>2507</v>
      </c>
      <c r="L2890" s="11">
        <f>IF(DatosLimpios[[#This Row],[Financial Loss (in Million $) ]]="",0,ABS(DatosLimpios[[#This Row],[Financial Loss (in Million $) ]]))*1000</f>
        <v>2507000</v>
      </c>
      <c r="M2890" s="11" t="str">
        <f>IF(DatosLimpios[[#This Row],[Perdida economica UNK]]&gt;4000000,"Alta", IF(DatosLimpios[[#This Row],[Perdida economica UNK]]&gt;100000,"Media", "Baja"))</f>
        <v>Media</v>
      </c>
      <c r="N2890" s="18" t="s">
        <v>2937</v>
      </c>
      <c r="O2890" s="3" t="s">
        <v>14</v>
      </c>
      <c r="P2890" s="2">
        <f>IF(DatosLimpios[[#This Row],[Number of Affected Users]]="six hundred",600,VALUE(DatosLimpios[[#This Row],[Number of Affected Users]]))</f>
        <v>732072</v>
      </c>
      <c r="Q2890" s="2">
        <f>IF(DatosLimpios[[#This Row],[Number of Affected Users]]="six hundred",600,VALUE(DatosLimpios[[#This Row],[Number of Affected Users]]))</f>
        <v>732072</v>
      </c>
      <c r="R2890" s="11">
        <f>DatosLimpios[[#This Row],[Perdida economica UNK]] /DatosLimpios[[#This Row],[Nº de Usuarios Afectados]]</f>
        <v>3.4245265493011616</v>
      </c>
      <c r="S2890" s="11" t="str">
        <f>IF(DatosLimpios[[#This Row],[Perdida $ por Usuario]]&gt;100, "Grave",IF(DatosLimpios[[#This Row],[Perdida $ por Usuario]]&gt;40, "Moderada","Leve"))</f>
        <v>Leve</v>
      </c>
      <c r="T2890" s="1" t="str">
        <f t="shared" si="45"/>
        <v>Hacker Group</v>
      </c>
      <c r="U2890" s="3" t="s">
        <v>34</v>
      </c>
      <c r="V2890" s="3" t="s">
        <v>49</v>
      </c>
      <c r="W2890" s="2">
        <v>35</v>
      </c>
      <c r="X2890" s="2" t="str">
        <f>IF(DatosLimpios[[#This Row],[Incident Resolution Time (in Hours)]]&gt;50,"Tardia",IF(DatosLimpios[[#This Row],[Incident Resolution Time (in Hours)]]&gt;20,"Media","Rapida" ))</f>
        <v>Media</v>
      </c>
    </row>
    <row r="2891" spans="1:24" x14ac:dyDescent="0.25">
      <c r="A2891" s="2">
        <v>2907</v>
      </c>
      <c r="B2891" s="3" t="s">
        <v>45</v>
      </c>
      <c r="C28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891" s="1" t="str">
        <f>IFERROR(VLOOKUP(DatosLimpios[[#This Row],[Paises]], TablaRegiones[],2,FALSE), "Otra")</f>
        <v>Asia</v>
      </c>
      <c r="E2891" s="2">
        <v>2016</v>
      </c>
      <c r="F2891" s="3" t="s">
        <v>17</v>
      </c>
      <c r="G2891" s="2">
        <f xml:space="preserve"> 2025 -DatosLimpios[[#This Row],[Year]]</f>
        <v>9</v>
      </c>
      <c r="H2891" s="1" t="str">
        <f>IF(TRIM(DatosLimpios[[#This Row],[Attack Type]])="","Unknown",PROPER(TRIM(LOWER(DatosLimpios[[#This Row],[Attack Type]]))))</f>
        <v>Ransomware</v>
      </c>
      <c r="I2891" s="3" t="s">
        <v>23</v>
      </c>
      <c r="J289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891" s="11">
        <v>4365</v>
      </c>
      <c r="L2891" s="11">
        <f>IF(DatosLimpios[[#This Row],[Financial Loss (in Million $) ]]="",0,ABS(DatosLimpios[[#This Row],[Financial Loss (in Million $) ]]))*1000</f>
        <v>4365000</v>
      </c>
      <c r="M2891" s="11" t="str">
        <f>IF(DatosLimpios[[#This Row],[Perdida economica UNK]]&gt;4000000,"Alta", IF(DatosLimpios[[#This Row],[Perdida economica UNK]]&gt;100000,"Media", "Baja"))</f>
        <v>Alta</v>
      </c>
      <c r="N2891" s="18" t="s">
        <v>2938</v>
      </c>
      <c r="O2891" s="3" t="s">
        <v>29</v>
      </c>
      <c r="P2891" s="2">
        <f>IF(DatosLimpios[[#This Row],[Number of Affected Users]]="six hundred",600,VALUE(DatosLimpios[[#This Row],[Number of Affected Users]]))</f>
        <v>340213</v>
      </c>
      <c r="Q2891" s="2">
        <f>IF(DatosLimpios[[#This Row],[Number of Affected Users]]="six hundred",600,VALUE(DatosLimpios[[#This Row],[Number of Affected Users]]))</f>
        <v>340213</v>
      </c>
      <c r="R2891" s="11">
        <f>DatosLimpios[[#This Row],[Perdida economica UNK]] /DatosLimpios[[#This Row],[Nº de Usuarios Afectados]]</f>
        <v>12.830197552709626</v>
      </c>
      <c r="S2891" s="11" t="str">
        <f>IF(DatosLimpios[[#This Row],[Perdida $ por Usuario]]&gt;100, "Grave",IF(DatosLimpios[[#This Row],[Perdida $ por Usuario]]&gt;40, "Moderada","Leve"))</f>
        <v>Leve</v>
      </c>
      <c r="T2891" s="1" t="str">
        <f t="shared" si="45"/>
        <v>Nation-state</v>
      </c>
      <c r="U2891" s="3" t="s">
        <v>52</v>
      </c>
      <c r="V2891" s="3" t="s">
        <v>37</v>
      </c>
      <c r="W2891" s="2">
        <v>15</v>
      </c>
      <c r="X2891" s="2" t="str">
        <f>IF(DatosLimpios[[#This Row],[Incident Resolution Time (in Hours)]]&gt;50,"Tardia",IF(DatosLimpios[[#This Row],[Incident Resolution Time (in Hours)]]&gt;20,"Media","Rapida" ))</f>
        <v>Rapida</v>
      </c>
    </row>
    <row r="2892" spans="1:24" x14ac:dyDescent="0.25">
      <c r="A2892" s="2">
        <v>2908</v>
      </c>
      <c r="B2892" s="3" t="s">
        <v>10</v>
      </c>
      <c r="C28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92" s="1" t="str">
        <f>IFERROR(VLOOKUP(DatosLimpios[[#This Row],[Paises]], TablaRegiones[],2,FALSE), "Otra")</f>
        <v>Asia</v>
      </c>
      <c r="E2892" s="2">
        <v>2021</v>
      </c>
      <c r="F2892" s="3" t="s">
        <v>50</v>
      </c>
      <c r="G2892" s="2">
        <f xml:space="preserve"> 2025 -DatosLimpios[[#This Row],[Year]]</f>
        <v>4</v>
      </c>
      <c r="H2892" s="1" t="str">
        <f>IF(TRIM(DatosLimpios[[#This Row],[Attack Type]])="","Unknown",PROPER(TRIM(LOWER(DatosLimpios[[#This Row],[Attack Type]]))))</f>
        <v>Phishing</v>
      </c>
      <c r="I2892" s="3" t="s">
        <v>18</v>
      </c>
      <c r="J2892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92" s="11">
        <v>4197</v>
      </c>
      <c r="L2892" s="11">
        <f>IF(DatosLimpios[[#This Row],[Financial Loss (in Million $) ]]="",0,ABS(DatosLimpios[[#This Row],[Financial Loss (in Million $) ]]))*1000</f>
        <v>4197000</v>
      </c>
      <c r="M2892" s="11" t="str">
        <f>IF(DatosLimpios[[#This Row],[Perdida economica UNK]]&gt;4000000,"Alta", IF(DatosLimpios[[#This Row],[Perdida economica UNK]]&gt;100000,"Media", "Baja"))</f>
        <v>Alta</v>
      </c>
      <c r="N2892" s="18" t="s">
        <v>2939</v>
      </c>
      <c r="O2892" s="3" t="s">
        <v>33</v>
      </c>
      <c r="P2892" s="2">
        <f>IF(DatosLimpios[[#This Row],[Number of Affected Users]]="six hundred",600,VALUE(DatosLimpios[[#This Row],[Number of Affected Users]]))</f>
        <v>617987</v>
      </c>
      <c r="Q2892" s="2">
        <f>IF(DatosLimpios[[#This Row],[Number of Affected Users]]="six hundred",600,VALUE(DatosLimpios[[#This Row],[Number of Affected Users]]))</f>
        <v>617987</v>
      </c>
      <c r="R2892" s="11">
        <f>DatosLimpios[[#This Row],[Perdida economica UNK]] /DatosLimpios[[#This Row],[Nº de Usuarios Afectados]]</f>
        <v>6.7914049971924975</v>
      </c>
      <c r="S2892" s="11" t="str">
        <f>IF(DatosLimpios[[#This Row],[Perdida $ por Usuario]]&gt;100, "Grave",IF(DatosLimpios[[#This Row],[Perdida $ por Usuario]]&gt;40, "Moderada","Leve"))</f>
        <v>Leve</v>
      </c>
      <c r="T2892" s="1" t="str">
        <f t="shared" si="45"/>
        <v>Insider</v>
      </c>
      <c r="U2892" s="3" t="s">
        <v>34</v>
      </c>
      <c r="V2892" s="3" t="s">
        <v>37</v>
      </c>
      <c r="W2892" s="2">
        <v>23</v>
      </c>
      <c r="X2892" s="2" t="str">
        <f>IF(DatosLimpios[[#This Row],[Incident Resolution Time (in Hours)]]&gt;50,"Tardia",IF(DatosLimpios[[#This Row],[Incident Resolution Time (in Hours)]]&gt;20,"Media","Rapida" ))</f>
        <v>Media</v>
      </c>
    </row>
    <row r="2893" spans="1:24" x14ac:dyDescent="0.25">
      <c r="A2893" s="2">
        <v>2909</v>
      </c>
      <c r="B2893" s="3" t="s">
        <v>45</v>
      </c>
      <c r="C28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893" s="1" t="str">
        <f>IFERROR(VLOOKUP(DatosLimpios[[#This Row],[Paises]], TablaRegiones[],2,FALSE), "Otra")</f>
        <v>Asia</v>
      </c>
      <c r="E2893" s="2">
        <v>2024</v>
      </c>
      <c r="F2893" s="3" t="s">
        <v>63</v>
      </c>
      <c r="G2893" s="2">
        <f xml:space="preserve"> 2025 -DatosLimpios[[#This Row],[Year]]</f>
        <v>1</v>
      </c>
      <c r="H2893" s="1" t="str">
        <f>IF(TRIM(DatosLimpios[[#This Row],[Attack Type]])="","Unknown",PROPER(TRIM(LOWER(DatosLimpios[[#This Row],[Attack Type]]))))</f>
        <v>Malware</v>
      </c>
      <c r="I2893" s="3" t="s">
        <v>69</v>
      </c>
      <c r="J289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893" s="11">
        <v>5613</v>
      </c>
      <c r="L2893" s="11">
        <f>IF(DatosLimpios[[#This Row],[Financial Loss (in Million $) ]]="",0,ABS(DatosLimpios[[#This Row],[Financial Loss (in Million $) ]]))*1000</f>
        <v>5613000</v>
      </c>
      <c r="M2893" s="11" t="str">
        <f>IF(DatosLimpios[[#This Row],[Perdida economica UNK]]&gt;4000000,"Alta", IF(DatosLimpios[[#This Row],[Perdida economica UNK]]&gt;100000,"Media", "Baja"))</f>
        <v>Alta</v>
      </c>
      <c r="N2893" s="18" t="s">
        <v>2940</v>
      </c>
      <c r="O2893" s="3" t="s">
        <v>33</v>
      </c>
      <c r="P2893" s="2">
        <f>IF(DatosLimpios[[#This Row],[Number of Affected Users]]="six hundred",600,VALUE(DatosLimpios[[#This Row],[Number of Affected Users]]))</f>
        <v>629293</v>
      </c>
      <c r="Q2893" s="2">
        <f>IF(DatosLimpios[[#This Row],[Number of Affected Users]]="six hundred",600,VALUE(DatosLimpios[[#This Row],[Number of Affected Users]]))</f>
        <v>629293</v>
      </c>
      <c r="R2893" s="11">
        <f>DatosLimpios[[#This Row],[Perdida economica UNK]] /DatosLimpios[[#This Row],[Nº de Usuarios Afectados]]</f>
        <v>8.9195335082386098</v>
      </c>
      <c r="S2893" s="11" t="str">
        <f>IF(DatosLimpios[[#This Row],[Perdida $ por Usuario]]&gt;100, "Grave",IF(DatosLimpios[[#This Row],[Perdida $ por Usuario]]&gt;40, "Moderada","Leve"))</f>
        <v>Leve</v>
      </c>
      <c r="T2893" s="1" t="str">
        <f t="shared" si="45"/>
        <v>Insider</v>
      </c>
      <c r="U2893" s="3" t="s">
        <v>25</v>
      </c>
      <c r="V2893" s="3" t="s">
        <v>16</v>
      </c>
      <c r="W2893" s="2">
        <v>69</v>
      </c>
      <c r="X2893" s="2" t="str">
        <f>IF(DatosLimpios[[#This Row],[Incident Resolution Time (in Hours)]]&gt;50,"Tardia",IF(DatosLimpios[[#This Row],[Incident Resolution Time (in Hours)]]&gt;20,"Media","Rapida" ))</f>
        <v>Tardia</v>
      </c>
    </row>
    <row r="2894" spans="1:24" x14ac:dyDescent="0.25">
      <c r="A2894" s="2">
        <v>2910</v>
      </c>
      <c r="B2894" s="3" t="s">
        <v>60</v>
      </c>
      <c r="C28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894" s="1" t="str">
        <f>IFERROR(VLOOKUP(DatosLimpios[[#This Row],[Paises]], TablaRegiones[],2,FALSE), "Otra")</f>
        <v>Asia</v>
      </c>
      <c r="E2894" s="2">
        <v>2019</v>
      </c>
      <c r="F2894" s="3" t="s">
        <v>42</v>
      </c>
      <c r="G2894" s="2">
        <f xml:space="preserve"> 2025 -DatosLimpios[[#This Row],[Year]]</f>
        <v>6</v>
      </c>
      <c r="H2894" s="1" t="str">
        <f>IF(TRIM(DatosLimpios[[#This Row],[Attack Type]])="","Unknown",PROPER(TRIM(LOWER(DatosLimpios[[#This Row],[Attack Type]]))))</f>
        <v>Sql Injection</v>
      </c>
      <c r="I2894" s="3" t="s">
        <v>47</v>
      </c>
      <c r="J289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94" s="11">
        <v>9269</v>
      </c>
      <c r="L2894" s="11">
        <f>IF(DatosLimpios[[#This Row],[Financial Loss (in Million $) ]]="",0,ABS(DatosLimpios[[#This Row],[Financial Loss (in Million $) ]]))*1000</f>
        <v>9269000</v>
      </c>
      <c r="M2894" s="11" t="str">
        <f>IF(DatosLimpios[[#This Row],[Perdida economica UNK]]&gt;4000000,"Alta", IF(DatosLimpios[[#This Row],[Perdida economica UNK]]&gt;100000,"Media", "Baja"))</f>
        <v>Alta</v>
      </c>
      <c r="N2894" s="18" t="s">
        <v>2941</v>
      </c>
      <c r="O2894" s="3" t="s">
        <v>29</v>
      </c>
      <c r="P2894" s="2">
        <f>IF(DatosLimpios[[#This Row],[Number of Affected Users]]="six hundred",600,VALUE(DatosLimpios[[#This Row],[Number of Affected Users]]))</f>
        <v>979308</v>
      </c>
      <c r="Q2894" s="2">
        <f>IF(DatosLimpios[[#This Row],[Number of Affected Users]]="six hundred",600,VALUE(DatosLimpios[[#This Row],[Number of Affected Users]]))</f>
        <v>979308</v>
      </c>
      <c r="R2894" s="11">
        <f>DatosLimpios[[#This Row],[Perdida economica UNK]] /DatosLimpios[[#This Row],[Nº de Usuarios Afectados]]</f>
        <v>9.464846605970747</v>
      </c>
      <c r="S2894" s="11" t="str">
        <f>IF(DatosLimpios[[#This Row],[Perdida $ por Usuario]]&gt;100, "Grave",IF(DatosLimpios[[#This Row],[Perdida $ por Usuario]]&gt;40, "Moderada","Leve"))</f>
        <v>Leve</v>
      </c>
      <c r="T2894" s="1" t="str">
        <f t="shared" si="45"/>
        <v>Nation-state</v>
      </c>
      <c r="U2894" s="3" t="s">
        <v>34</v>
      </c>
      <c r="V2894" s="3" t="s">
        <v>49</v>
      </c>
      <c r="W2894" s="2">
        <v>10</v>
      </c>
      <c r="X2894" s="2" t="str">
        <f>IF(DatosLimpios[[#This Row],[Incident Resolution Time (in Hours)]]&gt;50,"Tardia",IF(DatosLimpios[[#This Row],[Incident Resolution Time (in Hours)]]&gt;20,"Media","Rapida" ))</f>
        <v>Rapida</v>
      </c>
    </row>
    <row r="2895" spans="1:24" x14ac:dyDescent="0.25">
      <c r="A2895" s="2">
        <v>2911</v>
      </c>
      <c r="B2895" s="3" t="s">
        <v>41</v>
      </c>
      <c r="C28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95" s="1" t="str">
        <f>IFERROR(VLOOKUP(DatosLimpios[[#This Row],[Paises]], TablaRegiones[],2,FALSE), "Otra")</f>
        <v>Europa</v>
      </c>
      <c r="E2895" s="2">
        <v>2024</v>
      </c>
      <c r="F2895" s="3" t="s">
        <v>50</v>
      </c>
      <c r="G2895" s="2">
        <f xml:space="preserve"> 2025 -DatosLimpios[[#This Row],[Year]]</f>
        <v>1</v>
      </c>
      <c r="H2895" s="1" t="str">
        <f>IF(TRIM(DatosLimpios[[#This Row],[Attack Type]])="","Unknown",PROPER(TRIM(LOWER(DatosLimpios[[#This Row],[Attack Type]]))))</f>
        <v>Phishing</v>
      </c>
      <c r="I2895" s="3" t="s">
        <v>47</v>
      </c>
      <c r="J289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95" s="11">
        <v>1438</v>
      </c>
      <c r="L2895" s="11">
        <f>IF(DatosLimpios[[#This Row],[Financial Loss (in Million $) ]]="",0,ABS(DatosLimpios[[#This Row],[Financial Loss (in Million $) ]]))*1000</f>
        <v>1438000</v>
      </c>
      <c r="M2895" s="11" t="str">
        <f>IF(DatosLimpios[[#This Row],[Perdida economica UNK]]&gt;4000000,"Alta", IF(DatosLimpios[[#This Row],[Perdida economica UNK]]&gt;100000,"Media", "Baja"))</f>
        <v>Media</v>
      </c>
      <c r="N2895" s="18" t="s">
        <v>2942</v>
      </c>
      <c r="O2895" s="3" t="s">
        <v>36</v>
      </c>
      <c r="P2895" s="2">
        <f>IF(DatosLimpios[[#This Row],[Number of Affected Users]]="six hundred",600,VALUE(DatosLimpios[[#This Row],[Number of Affected Users]]))</f>
        <v>278126</v>
      </c>
      <c r="Q2895" s="2">
        <f>IF(DatosLimpios[[#This Row],[Number of Affected Users]]="six hundred",600,VALUE(DatosLimpios[[#This Row],[Number of Affected Users]]))</f>
        <v>278126</v>
      </c>
      <c r="R2895" s="11">
        <f>DatosLimpios[[#This Row],[Perdida economica UNK]] /DatosLimpios[[#This Row],[Nº de Usuarios Afectados]]</f>
        <v>5.1703184887425122</v>
      </c>
      <c r="S2895" s="11" t="str">
        <f>IF(DatosLimpios[[#This Row],[Perdida $ por Usuario]]&gt;100, "Grave",IF(DatosLimpios[[#This Row],[Perdida $ por Usuario]]&gt;40, "Moderada","Leve"))</f>
        <v>Leve</v>
      </c>
      <c r="T2895" s="1" t="str">
        <f t="shared" si="45"/>
        <v>Unknown</v>
      </c>
      <c r="U2895" s="3" t="s">
        <v>34</v>
      </c>
      <c r="V2895" s="3" t="s">
        <v>37</v>
      </c>
      <c r="W2895" s="2">
        <v>30</v>
      </c>
      <c r="X2895" s="2" t="str">
        <f>IF(DatosLimpios[[#This Row],[Incident Resolution Time (in Hours)]]&gt;50,"Tardia",IF(DatosLimpios[[#This Row],[Incident Resolution Time (in Hours)]]&gt;20,"Media","Rapida" ))</f>
        <v>Media</v>
      </c>
    </row>
    <row r="2896" spans="1:24" x14ac:dyDescent="0.25">
      <c r="A2896" s="2">
        <v>2912</v>
      </c>
      <c r="B2896" s="3" t="s">
        <v>87</v>
      </c>
      <c r="C28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896" s="1" t="str">
        <f>IFERROR(VLOOKUP(DatosLimpios[[#This Row],[Paises]], TablaRegiones[],2,FALSE), "Otra")</f>
        <v>América</v>
      </c>
      <c r="E2896" s="2">
        <v>2016</v>
      </c>
      <c r="F2896" s="3" t="s">
        <v>22</v>
      </c>
      <c r="G2896" s="2">
        <f xml:space="preserve"> 2025 -DatosLimpios[[#This Row],[Year]]</f>
        <v>9</v>
      </c>
      <c r="H2896" s="1" t="str">
        <f>IF(TRIM(DatosLimpios[[#This Row],[Attack Type]])="","Unknown",PROPER(TRIM(LOWER(DatosLimpios[[#This Row],[Attack Type]]))))</f>
        <v>Man-In-The-Middle</v>
      </c>
      <c r="I2896" s="3" t="s">
        <v>46</v>
      </c>
      <c r="J289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896" s="11">
        <v>5726</v>
      </c>
      <c r="L2896" s="11">
        <f>IF(DatosLimpios[[#This Row],[Financial Loss (in Million $) ]]="",0,ABS(DatosLimpios[[#This Row],[Financial Loss (in Million $) ]]))*1000</f>
        <v>5726000</v>
      </c>
      <c r="M2896" s="11" t="str">
        <f>IF(DatosLimpios[[#This Row],[Perdida economica UNK]]&gt;4000000,"Alta", IF(DatosLimpios[[#This Row],[Perdida economica UNK]]&gt;100000,"Media", "Baja"))</f>
        <v>Alta</v>
      </c>
      <c r="N2896" s="18" t="s">
        <v>2943</v>
      </c>
      <c r="O2896" s="3" t="s">
        <v>36</v>
      </c>
      <c r="P2896" s="2">
        <f>IF(DatosLimpios[[#This Row],[Number of Affected Users]]="six hundred",600,VALUE(DatosLimpios[[#This Row],[Number of Affected Users]]))</f>
        <v>852868</v>
      </c>
      <c r="Q2896" s="2">
        <f>IF(DatosLimpios[[#This Row],[Number of Affected Users]]="six hundred",600,VALUE(DatosLimpios[[#This Row],[Number of Affected Users]]))</f>
        <v>852868</v>
      </c>
      <c r="R2896" s="11">
        <f>DatosLimpios[[#This Row],[Perdida economica UNK]] /DatosLimpios[[#This Row],[Nº de Usuarios Afectados]]</f>
        <v>6.7138173785392343</v>
      </c>
      <c r="S2896" s="11" t="str">
        <f>IF(DatosLimpios[[#This Row],[Perdida $ por Usuario]]&gt;100, "Grave",IF(DatosLimpios[[#This Row],[Perdida $ por Usuario]]&gt;40, "Moderada","Leve"))</f>
        <v>Leve</v>
      </c>
      <c r="T2896" s="1" t="str">
        <f t="shared" si="45"/>
        <v>Unknown</v>
      </c>
      <c r="U2896" s="3" t="s">
        <v>15</v>
      </c>
      <c r="V2896" s="3" t="s">
        <v>49</v>
      </c>
      <c r="W2896" s="2">
        <v>8</v>
      </c>
      <c r="X2896" s="2" t="str">
        <f>IF(DatosLimpios[[#This Row],[Incident Resolution Time (in Hours)]]&gt;50,"Tardia",IF(DatosLimpios[[#This Row],[Incident Resolution Time (in Hours)]]&gt;20,"Media","Rapida" ))</f>
        <v>Rapida</v>
      </c>
    </row>
    <row r="2897" spans="1:24" x14ac:dyDescent="0.25">
      <c r="A2897" s="2">
        <v>2913</v>
      </c>
      <c r="B2897" s="3" t="s">
        <v>66</v>
      </c>
      <c r="C289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897" s="1" t="str">
        <f>IFERROR(VLOOKUP(DatosLimpios[[#This Row],[Paises]], TablaRegiones[],2,FALSE), "Otra")</f>
        <v>América</v>
      </c>
      <c r="E2897" s="2">
        <v>2019</v>
      </c>
      <c r="F2897" s="3" t="s">
        <v>50</v>
      </c>
      <c r="G2897" s="2">
        <f xml:space="preserve"> 2025 -DatosLimpios[[#This Row],[Year]]</f>
        <v>6</v>
      </c>
      <c r="H2897" s="1" t="str">
        <f>IF(TRIM(DatosLimpios[[#This Row],[Attack Type]])="","Unknown",PROPER(TRIM(LOWER(DatosLimpios[[#This Row],[Attack Type]]))))</f>
        <v>Phishing</v>
      </c>
      <c r="I2897" s="3" t="s">
        <v>18</v>
      </c>
      <c r="J289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897" s="11">
        <v>3561</v>
      </c>
      <c r="L2897" s="11">
        <f>IF(DatosLimpios[[#This Row],[Financial Loss (in Million $) ]]="",0,ABS(DatosLimpios[[#This Row],[Financial Loss (in Million $) ]]))*1000</f>
        <v>3561000</v>
      </c>
      <c r="M2897" s="11" t="str">
        <f>IF(DatosLimpios[[#This Row],[Perdida economica UNK]]&gt;4000000,"Alta", IF(DatosLimpios[[#This Row],[Perdida economica UNK]]&gt;100000,"Media", "Baja"))</f>
        <v>Media</v>
      </c>
      <c r="N2897" s="18" t="s">
        <v>2944</v>
      </c>
      <c r="O2897" s="3" t="s">
        <v>29</v>
      </c>
      <c r="P2897" s="2">
        <f>IF(DatosLimpios[[#This Row],[Number of Affected Users]]="six hundred",600,VALUE(DatosLimpios[[#This Row],[Number of Affected Users]]))</f>
        <v>43771</v>
      </c>
      <c r="Q2897" s="2">
        <f>IF(DatosLimpios[[#This Row],[Number of Affected Users]]="six hundred",600,VALUE(DatosLimpios[[#This Row],[Number of Affected Users]]))</f>
        <v>43771</v>
      </c>
      <c r="R2897" s="11">
        <f>DatosLimpios[[#This Row],[Perdida economica UNK]] /DatosLimpios[[#This Row],[Nº de Usuarios Afectados]]</f>
        <v>81.35523520138905</v>
      </c>
      <c r="S2897" s="11" t="str">
        <f>IF(DatosLimpios[[#This Row],[Perdida $ por Usuario]]&gt;100, "Grave",IF(DatosLimpios[[#This Row],[Perdida $ por Usuario]]&gt;40, "Moderada","Leve"))</f>
        <v>Moderada</v>
      </c>
      <c r="T2897" s="1" t="str">
        <f t="shared" si="45"/>
        <v>Nation-state</v>
      </c>
      <c r="U2897" s="3" t="s">
        <v>52</v>
      </c>
      <c r="V2897" s="3" t="s">
        <v>57</v>
      </c>
      <c r="W2897" s="2">
        <v>49</v>
      </c>
      <c r="X2897" s="2" t="str">
        <f>IF(DatosLimpios[[#This Row],[Incident Resolution Time (in Hours)]]&gt;50,"Tardia",IF(DatosLimpios[[#This Row],[Incident Resolution Time (in Hours)]]&gt;20,"Media","Rapida" ))</f>
        <v>Media</v>
      </c>
    </row>
    <row r="2898" spans="1:24" x14ac:dyDescent="0.25">
      <c r="A2898" s="2">
        <v>2914</v>
      </c>
      <c r="B2898" s="3" t="s">
        <v>10</v>
      </c>
      <c r="C289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898" s="1" t="str">
        <f>IFERROR(VLOOKUP(DatosLimpios[[#This Row],[Paises]], TablaRegiones[],2,FALSE), "Otra")</f>
        <v>Asia</v>
      </c>
      <c r="E2898" s="2">
        <v>2015</v>
      </c>
      <c r="F2898" s="3" t="s">
        <v>42</v>
      </c>
      <c r="G2898" s="2">
        <f xml:space="preserve"> 2025 -DatosLimpios[[#This Row],[Year]]</f>
        <v>10</v>
      </c>
      <c r="H2898" s="1" t="str">
        <f>IF(TRIM(DatosLimpios[[#This Row],[Attack Type]])="","Unknown",PROPER(TRIM(LOWER(DatosLimpios[[#This Row],[Attack Type]]))))</f>
        <v>Sql Injection</v>
      </c>
      <c r="I2898" s="3" t="s">
        <v>12</v>
      </c>
      <c r="J2898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898" s="11">
        <v>4068</v>
      </c>
      <c r="L2898" s="11">
        <f>IF(DatosLimpios[[#This Row],[Financial Loss (in Million $) ]]="",0,ABS(DatosLimpios[[#This Row],[Financial Loss (in Million $) ]]))*1000</f>
        <v>4068000</v>
      </c>
      <c r="M2898" s="11" t="str">
        <f>IF(DatosLimpios[[#This Row],[Perdida economica UNK]]&gt;4000000,"Alta", IF(DatosLimpios[[#This Row],[Perdida economica UNK]]&gt;100000,"Media", "Baja"))</f>
        <v>Alta</v>
      </c>
      <c r="N2898" s="18" t="s">
        <v>2945</v>
      </c>
      <c r="O2898" s="3" t="s">
        <v>29</v>
      </c>
      <c r="P2898" s="2">
        <f>IF(DatosLimpios[[#This Row],[Number of Affected Users]]="six hundred",600,VALUE(DatosLimpios[[#This Row],[Number of Affected Users]]))</f>
        <v>90689</v>
      </c>
      <c r="Q2898" s="2">
        <f>IF(DatosLimpios[[#This Row],[Number of Affected Users]]="six hundred",600,VALUE(DatosLimpios[[#This Row],[Number of Affected Users]]))</f>
        <v>90689</v>
      </c>
      <c r="R2898" s="11">
        <f>DatosLimpios[[#This Row],[Perdida economica UNK]] /DatosLimpios[[#This Row],[Nº de Usuarios Afectados]]</f>
        <v>44.856597823330283</v>
      </c>
      <c r="S2898" s="11" t="str">
        <f>IF(DatosLimpios[[#This Row],[Perdida $ por Usuario]]&gt;100, "Grave",IF(DatosLimpios[[#This Row],[Perdida $ por Usuario]]&gt;40, "Moderada","Leve"))</f>
        <v>Moderada</v>
      </c>
      <c r="T2898" s="1" t="str">
        <f t="shared" si="45"/>
        <v>Nation-state</v>
      </c>
      <c r="U2898" s="3" t="s">
        <v>25</v>
      </c>
      <c r="V2898" s="3" t="s">
        <v>37</v>
      </c>
      <c r="W2898" s="2">
        <v>40</v>
      </c>
      <c r="X2898" s="2" t="str">
        <f>IF(DatosLimpios[[#This Row],[Incident Resolution Time (in Hours)]]&gt;50,"Tardia",IF(DatosLimpios[[#This Row],[Incident Resolution Time (in Hours)]]&gt;20,"Media","Rapida" ))</f>
        <v>Media</v>
      </c>
    </row>
    <row r="2899" spans="1:24" x14ac:dyDescent="0.25">
      <c r="A2899" s="2">
        <v>2915</v>
      </c>
      <c r="B2899" s="3" t="s">
        <v>41</v>
      </c>
      <c r="C289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899" s="1" t="str">
        <f>IFERROR(VLOOKUP(DatosLimpios[[#This Row],[Paises]], TablaRegiones[],2,FALSE), "Otra")</f>
        <v>Europa</v>
      </c>
      <c r="E2899" s="2">
        <v>2024</v>
      </c>
      <c r="F2899" s="3" t="s">
        <v>42</v>
      </c>
      <c r="G2899" s="2">
        <f xml:space="preserve"> 2025 -DatosLimpios[[#This Row],[Year]]</f>
        <v>1</v>
      </c>
      <c r="H2899" s="1" t="str">
        <f>IF(TRIM(DatosLimpios[[#This Row],[Attack Type]])="","Unknown",PROPER(TRIM(LOWER(DatosLimpios[[#This Row],[Attack Type]]))))</f>
        <v>Sql Injection</v>
      </c>
      <c r="I2899" s="3" t="s">
        <v>47</v>
      </c>
      <c r="J289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899" s="11">
        <v>3191</v>
      </c>
      <c r="L2899" s="11">
        <f>IF(DatosLimpios[[#This Row],[Financial Loss (in Million $) ]]="",0,ABS(DatosLimpios[[#This Row],[Financial Loss (in Million $) ]]))*1000</f>
        <v>3191000</v>
      </c>
      <c r="M2899" s="11" t="str">
        <f>IF(DatosLimpios[[#This Row],[Perdida economica UNK]]&gt;4000000,"Alta", IF(DatosLimpios[[#This Row],[Perdida economica UNK]]&gt;100000,"Media", "Baja"))</f>
        <v>Media</v>
      </c>
      <c r="N2899" s="18" t="s">
        <v>2946</v>
      </c>
      <c r="O2899" s="3" t="s">
        <v>14</v>
      </c>
      <c r="P2899" s="2">
        <f>IF(DatosLimpios[[#This Row],[Number of Affected Users]]="six hundred",600,VALUE(DatosLimpios[[#This Row],[Number of Affected Users]]))</f>
        <v>931787</v>
      </c>
      <c r="Q2899" s="2">
        <f>IF(DatosLimpios[[#This Row],[Number of Affected Users]]="six hundred",600,VALUE(DatosLimpios[[#This Row],[Number of Affected Users]]))</f>
        <v>931787</v>
      </c>
      <c r="R2899" s="11">
        <f>DatosLimpios[[#This Row],[Perdida economica UNK]] /DatosLimpios[[#This Row],[Nº de Usuarios Afectados]]</f>
        <v>3.424602403768243</v>
      </c>
      <c r="S2899" s="11" t="str">
        <f>IF(DatosLimpios[[#This Row],[Perdida $ por Usuario]]&gt;100, "Grave",IF(DatosLimpios[[#This Row],[Perdida $ por Usuario]]&gt;40, "Moderada","Leve"))</f>
        <v>Leve</v>
      </c>
      <c r="T2899" s="1" t="str">
        <f t="shared" si="45"/>
        <v>Hacker Group</v>
      </c>
      <c r="U2899" s="3" t="s">
        <v>15</v>
      </c>
      <c r="V2899" s="3" t="s">
        <v>49</v>
      </c>
      <c r="W2899" s="2">
        <v>15</v>
      </c>
      <c r="X2899" s="2" t="str">
        <f>IF(DatosLimpios[[#This Row],[Incident Resolution Time (in Hours)]]&gt;50,"Tardia",IF(DatosLimpios[[#This Row],[Incident Resolution Time (in Hours)]]&gt;20,"Media","Rapida" ))</f>
        <v>Rapida</v>
      </c>
    </row>
    <row r="2900" spans="1:24" x14ac:dyDescent="0.25">
      <c r="A2900" s="2">
        <v>2916</v>
      </c>
      <c r="B2900" s="3" t="s">
        <v>32</v>
      </c>
      <c r="C290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00" s="1" t="str">
        <f>IFERROR(VLOOKUP(DatosLimpios[[#This Row],[Paises]], TablaRegiones[],2,FALSE), "Otra")</f>
        <v>Europa</v>
      </c>
      <c r="E2900" s="2">
        <v>2017</v>
      </c>
      <c r="F2900" s="3" t="s">
        <v>39</v>
      </c>
      <c r="G2900" s="2">
        <f xml:space="preserve"> 2025 -DatosLimpios[[#This Row],[Year]]</f>
        <v>8</v>
      </c>
      <c r="H2900" s="1" t="str">
        <f>IF(TRIM(DatosLimpios[[#This Row],[Attack Type]])="","Unknown",PROPER(TRIM(LOWER(DatosLimpios[[#This Row],[Attack Type]]))))</f>
        <v>Ddos</v>
      </c>
      <c r="I2900" s="3" t="s">
        <v>12</v>
      </c>
      <c r="J290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00" s="11">
        <v>9861</v>
      </c>
      <c r="L2900" s="11">
        <f>IF(DatosLimpios[[#This Row],[Financial Loss (in Million $) ]]="",0,ABS(DatosLimpios[[#This Row],[Financial Loss (in Million $) ]]))*1000</f>
        <v>9861000</v>
      </c>
      <c r="M2900" s="11" t="str">
        <f>IF(DatosLimpios[[#This Row],[Perdida economica UNK]]&gt;4000000,"Alta", IF(DatosLimpios[[#This Row],[Perdida economica UNK]]&gt;100000,"Media", "Baja"))</f>
        <v>Alta</v>
      </c>
      <c r="N2900" s="18" t="s">
        <v>2947</v>
      </c>
      <c r="O2900" s="3" t="s">
        <v>29</v>
      </c>
      <c r="P2900" s="2">
        <f>IF(DatosLimpios[[#This Row],[Number of Affected Users]]="six hundred",600,VALUE(DatosLimpios[[#This Row],[Number of Affected Users]]))</f>
        <v>992029</v>
      </c>
      <c r="Q2900" s="2">
        <f>IF(DatosLimpios[[#This Row],[Number of Affected Users]]="six hundred",600,VALUE(DatosLimpios[[#This Row],[Number of Affected Users]]))</f>
        <v>992029</v>
      </c>
      <c r="R2900" s="11">
        <f>DatosLimpios[[#This Row],[Perdida economica UNK]] /DatosLimpios[[#This Row],[Nº de Usuarios Afectados]]</f>
        <v>9.9402336020418751</v>
      </c>
      <c r="S2900" s="11" t="str">
        <f>IF(DatosLimpios[[#This Row],[Perdida $ por Usuario]]&gt;100, "Grave",IF(DatosLimpios[[#This Row],[Perdida $ por Usuario]]&gt;40, "Moderada","Leve"))</f>
        <v>Leve</v>
      </c>
      <c r="T2900" s="1" t="str">
        <f t="shared" si="45"/>
        <v>Nation-state</v>
      </c>
      <c r="U2900" s="3" t="s">
        <v>15</v>
      </c>
      <c r="V2900" s="3" t="s">
        <v>16</v>
      </c>
      <c r="W2900" s="2">
        <v>26</v>
      </c>
      <c r="X2900" s="2" t="str">
        <f>IF(DatosLimpios[[#This Row],[Incident Resolution Time (in Hours)]]&gt;50,"Tardia",IF(DatosLimpios[[#This Row],[Incident Resolution Time (in Hours)]]&gt;20,"Media","Rapida" ))</f>
        <v>Media</v>
      </c>
    </row>
    <row r="2901" spans="1:24" x14ac:dyDescent="0.25">
      <c r="A2901" s="2">
        <v>2917</v>
      </c>
      <c r="B2901" s="3" t="s">
        <v>87</v>
      </c>
      <c r="C290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901" s="1" t="str">
        <f>IFERROR(VLOOKUP(DatosLimpios[[#This Row],[Paises]], TablaRegiones[],2,FALSE), "Otra")</f>
        <v>América</v>
      </c>
      <c r="E2901" s="2">
        <v>2021</v>
      </c>
      <c r="F2901" s="3" t="s">
        <v>17</v>
      </c>
      <c r="G2901" s="2">
        <f xml:space="preserve"> 2025 -DatosLimpios[[#This Row],[Year]]</f>
        <v>4</v>
      </c>
      <c r="H2901" s="1" t="str">
        <f>IF(TRIM(DatosLimpios[[#This Row],[Attack Type]])="","Unknown",PROPER(TRIM(LOWER(DatosLimpios[[#This Row],[Attack Type]]))))</f>
        <v>Ransomware</v>
      </c>
      <c r="I2901" s="3" t="s">
        <v>69</v>
      </c>
      <c r="J2901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01" s="11">
        <v>7224</v>
      </c>
      <c r="L2901" s="11">
        <f>IF(DatosLimpios[[#This Row],[Financial Loss (in Million $) ]]="",0,ABS(DatosLimpios[[#This Row],[Financial Loss (in Million $) ]]))*1000</f>
        <v>7224000</v>
      </c>
      <c r="M2901" s="11" t="str">
        <f>IF(DatosLimpios[[#This Row],[Perdida economica UNK]]&gt;4000000,"Alta", IF(DatosLimpios[[#This Row],[Perdida economica UNK]]&gt;100000,"Media", "Baja"))</f>
        <v>Alta</v>
      </c>
      <c r="N2901" s="18" t="s">
        <v>2948</v>
      </c>
      <c r="O2901" s="3" t="s">
        <v>14</v>
      </c>
      <c r="P2901" s="2">
        <f>IF(DatosLimpios[[#This Row],[Number of Affected Users]]="six hundred",600,VALUE(DatosLimpios[[#This Row],[Number of Affected Users]]))</f>
        <v>283947</v>
      </c>
      <c r="Q2901" s="2">
        <f>IF(DatosLimpios[[#This Row],[Number of Affected Users]]="six hundred",600,VALUE(DatosLimpios[[#This Row],[Number of Affected Users]]))</f>
        <v>283947</v>
      </c>
      <c r="R2901" s="11">
        <f>DatosLimpios[[#This Row],[Perdida economica UNK]] /DatosLimpios[[#This Row],[Nº de Usuarios Afectados]]</f>
        <v>25.4413675791609</v>
      </c>
      <c r="S2901" s="11" t="str">
        <f>IF(DatosLimpios[[#This Row],[Perdida $ por Usuario]]&gt;100, "Grave",IF(DatosLimpios[[#This Row],[Perdida $ por Usuario]]&gt;40, "Moderada","Leve"))</f>
        <v>Leve</v>
      </c>
      <c r="T2901" s="1" t="str">
        <f t="shared" si="45"/>
        <v>Hacker Group</v>
      </c>
      <c r="U2901" s="3" t="s">
        <v>15</v>
      </c>
      <c r="V2901" s="3" t="s">
        <v>31</v>
      </c>
      <c r="W2901" s="2">
        <v>72</v>
      </c>
      <c r="X2901" s="2" t="str">
        <f>IF(DatosLimpios[[#This Row],[Incident Resolution Time (in Hours)]]&gt;50,"Tardia",IF(DatosLimpios[[#This Row],[Incident Resolution Time (in Hours)]]&gt;20,"Media","Rapida" ))</f>
        <v>Tardia</v>
      </c>
    </row>
    <row r="2902" spans="1:24" x14ac:dyDescent="0.25">
      <c r="A2902" s="2">
        <v>2918</v>
      </c>
      <c r="B2902" s="3" t="s">
        <v>45</v>
      </c>
      <c r="C290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902" s="1" t="str">
        <f>IFERROR(VLOOKUP(DatosLimpios[[#This Row],[Paises]], TablaRegiones[],2,FALSE), "Otra")</f>
        <v>Asia</v>
      </c>
      <c r="E2902" s="2">
        <v>2018</v>
      </c>
      <c r="F2902" s="3" t="s">
        <v>63</v>
      </c>
      <c r="G2902" s="2">
        <f xml:space="preserve"> 2025 -DatosLimpios[[#This Row],[Year]]</f>
        <v>7</v>
      </c>
      <c r="H2902" s="1" t="str">
        <f>IF(TRIM(DatosLimpios[[#This Row],[Attack Type]])="","Unknown",PROPER(TRIM(LOWER(DatosLimpios[[#This Row],[Attack Type]]))))</f>
        <v>Malware</v>
      </c>
      <c r="I2902" s="3" t="s">
        <v>46</v>
      </c>
      <c r="J290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02" s="11">
        <v>2076</v>
      </c>
      <c r="L2902" s="11">
        <f>IF(DatosLimpios[[#This Row],[Financial Loss (in Million $) ]]="",0,ABS(DatosLimpios[[#This Row],[Financial Loss (in Million $) ]]))*1000</f>
        <v>2076000</v>
      </c>
      <c r="M2902" s="11" t="str">
        <f>IF(DatosLimpios[[#This Row],[Perdida economica UNK]]&gt;4000000,"Alta", IF(DatosLimpios[[#This Row],[Perdida economica UNK]]&gt;100000,"Media", "Baja"))</f>
        <v>Media</v>
      </c>
      <c r="N2902" s="18" t="s">
        <v>2949</v>
      </c>
      <c r="O2902" s="3" t="s">
        <v>33</v>
      </c>
      <c r="P2902" s="2">
        <f>IF(DatosLimpios[[#This Row],[Number of Affected Users]]="six hundred",600,VALUE(DatosLimpios[[#This Row],[Number of Affected Users]]))</f>
        <v>68718</v>
      </c>
      <c r="Q2902" s="2">
        <f>IF(DatosLimpios[[#This Row],[Number of Affected Users]]="six hundred",600,VALUE(DatosLimpios[[#This Row],[Number of Affected Users]]))</f>
        <v>68718</v>
      </c>
      <c r="R2902" s="11">
        <f>DatosLimpios[[#This Row],[Perdida economica UNK]] /DatosLimpios[[#This Row],[Nº de Usuarios Afectados]]</f>
        <v>30.210425216100585</v>
      </c>
      <c r="S2902" s="11" t="str">
        <f>IF(DatosLimpios[[#This Row],[Perdida $ por Usuario]]&gt;100, "Grave",IF(DatosLimpios[[#This Row],[Perdida $ por Usuario]]&gt;40, "Moderada","Leve"))</f>
        <v>Leve</v>
      </c>
      <c r="T2902" s="1" t="str">
        <f t="shared" si="45"/>
        <v>Insider</v>
      </c>
      <c r="U2902" s="3" t="s">
        <v>34</v>
      </c>
      <c r="V2902" s="3" t="s">
        <v>57</v>
      </c>
      <c r="W2902" s="2">
        <v>47</v>
      </c>
      <c r="X2902" s="2" t="str">
        <f>IF(DatosLimpios[[#This Row],[Incident Resolution Time (in Hours)]]&gt;50,"Tardia",IF(DatosLimpios[[#This Row],[Incident Resolution Time (in Hours)]]&gt;20,"Media","Rapida" ))</f>
        <v>Media</v>
      </c>
    </row>
    <row r="2903" spans="1:24" x14ac:dyDescent="0.25">
      <c r="A2903" s="2">
        <v>2919</v>
      </c>
      <c r="B2903" s="3" t="s">
        <v>58</v>
      </c>
      <c r="C290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903" s="1" t="str">
        <f>IFERROR(VLOOKUP(DatosLimpios[[#This Row],[Paises]], TablaRegiones[],2,FALSE), "Otra")</f>
        <v>Oceanía</v>
      </c>
      <c r="E2903" s="2">
        <v>2016</v>
      </c>
      <c r="F2903" s="3" t="s">
        <v>39</v>
      </c>
      <c r="G2903" s="2">
        <f xml:space="preserve"> 2025 -DatosLimpios[[#This Row],[Year]]</f>
        <v>9</v>
      </c>
      <c r="H2903" s="1" t="str">
        <f>IF(TRIM(DatosLimpios[[#This Row],[Attack Type]])="","Unknown",PROPER(TRIM(LOWER(DatosLimpios[[#This Row],[Attack Type]]))))</f>
        <v>Ddos</v>
      </c>
      <c r="I2903" s="3" t="s">
        <v>12</v>
      </c>
      <c r="J2903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03" s="11">
        <v>9339</v>
      </c>
      <c r="L2903" s="11">
        <f>IF(DatosLimpios[[#This Row],[Financial Loss (in Million $) ]]="",0,ABS(DatosLimpios[[#This Row],[Financial Loss (in Million $) ]]))*1000</f>
        <v>9339000</v>
      </c>
      <c r="M2903" s="11" t="str">
        <f>IF(DatosLimpios[[#This Row],[Perdida economica UNK]]&gt;4000000,"Alta", IF(DatosLimpios[[#This Row],[Perdida economica UNK]]&gt;100000,"Media", "Baja"))</f>
        <v>Alta</v>
      </c>
      <c r="N2903" s="18" t="s">
        <v>2950</v>
      </c>
      <c r="O2903" s="3" t="s">
        <v>29</v>
      </c>
      <c r="P2903" s="2">
        <f>IF(DatosLimpios[[#This Row],[Number of Affected Users]]="six hundred",600,VALUE(DatosLimpios[[#This Row],[Number of Affected Users]]))</f>
        <v>630087</v>
      </c>
      <c r="Q2903" s="2">
        <f>IF(DatosLimpios[[#This Row],[Number of Affected Users]]="six hundred",600,VALUE(DatosLimpios[[#This Row],[Number of Affected Users]]))</f>
        <v>630087</v>
      </c>
      <c r="R2903" s="11">
        <f>DatosLimpios[[#This Row],[Perdida economica UNK]] /DatosLimpios[[#This Row],[Nº de Usuarios Afectados]]</f>
        <v>14.821762708959239</v>
      </c>
      <c r="S2903" s="11" t="str">
        <f>IF(DatosLimpios[[#This Row],[Perdida $ por Usuario]]&gt;100, "Grave",IF(DatosLimpios[[#This Row],[Perdida $ por Usuario]]&gt;40, "Moderada","Leve"))</f>
        <v>Leve</v>
      </c>
      <c r="T2903" s="1" t="str">
        <f t="shared" si="45"/>
        <v>Nation-state</v>
      </c>
      <c r="U2903" s="3" t="s">
        <v>34</v>
      </c>
      <c r="V2903" s="3" t="s">
        <v>16</v>
      </c>
      <c r="W2903" s="2">
        <v>72</v>
      </c>
      <c r="X2903" s="2" t="str">
        <f>IF(DatosLimpios[[#This Row],[Incident Resolution Time (in Hours)]]&gt;50,"Tardia",IF(DatosLimpios[[#This Row],[Incident Resolution Time (in Hours)]]&gt;20,"Media","Rapida" ))</f>
        <v>Tardia</v>
      </c>
    </row>
    <row r="2904" spans="1:24" x14ac:dyDescent="0.25">
      <c r="A2904" s="2">
        <v>2920</v>
      </c>
      <c r="B2904" s="3" t="s">
        <v>32</v>
      </c>
      <c r="C290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04" s="1" t="str">
        <f>IFERROR(VLOOKUP(DatosLimpios[[#This Row],[Paises]], TablaRegiones[],2,FALSE), "Otra")</f>
        <v>Europa</v>
      </c>
      <c r="E2904" s="2">
        <v>2019</v>
      </c>
      <c r="F2904" s="3" t="s">
        <v>39</v>
      </c>
      <c r="G2904" s="2">
        <f xml:space="preserve"> 2025 -DatosLimpios[[#This Row],[Year]]</f>
        <v>6</v>
      </c>
      <c r="H2904" s="1" t="str">
        <f>IF(TRIM(DatosLimpios[[#This Row],[Attack Type]])="","Unknown",PROPER(TRIM(LOWER(DatosLimpios[[#This Row],[Attack Type]]))))</f>
        <v>Ddos</v>
      </c>
      <c r="I2904" s="3" t="s">
        <v>27</v>
      </c>
      <c r="J290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04" s="11">
        <v>5217</v>
      </c>
      <c r="L2904" s="11">
        <f>IF(DatosLimpios[[#This Row],[Financial Loss (in Million $) ]]="",0,ABS(DatosLimpios[[#This Row],[Financial Loss (in Million $) ]]))*1000</f>
        <v>5217000</v>
      </c>
      <c r="M2904" s="11" t="str">
        <f>IF(DatosLimpios[[#This Row],[Perdida economica UNK]]&gt;4000000,"Alta", IF(DatosLimpios[[#This Row],[Perdida economica UNK]]&gt;100000,"Media", "Baja"))</f>
        <v>Alta</v>
      </c>
      <c r="N2904" s="18" t="s">
        <v>2951</v>
      </c>
      <c r="O2904" s="3" t="s">
        <v>14</v>
      </c>
      <c r="P2904" s="2">
        <f>IF(DatosLimpios[[#This Row],[Number of Affected Users]]="six hundred",600,VALUE(DatosLimpios[[#This Row],[Number of Affected Users]]))</f>
        <v>481252</v>
      </c>
      <c r="Q2904" s="2">
        <f>IF(DatosLimpios[[#This Row],[Number of Affected Users]]="six hundred",600,VALUE(DatosLimpios[[#This Row],[Number of Affected Users]]))</f>
        <v>481252</v>
      </c>
      <c r="R2904" s="11">
        <f>DatosLimpios[[#This Row],[Perdida economica UNK]] /DatosLimpios[[#This Row],[Nº de Usuarios Afectados]]</f>
        <v>10.840474429197178</v>
      </c>
      <c r="S2904" s="11" t="str">
        <f>IF(DatosLimpios[[#This Row],[Perdida $ por Usuario]]&gt;100, "Grave",IF(DatosLimpios[[#This Row],[Perdida $ por Usuario]]&gt;40, "Moderada","Leve"))</f>
        <v>Leve</v>
      </c>
      <c r="T2904" s="1" t="str">
        <f t="shared" si="45"/>
        <v>Hacker Group</v>
      </c>
      <c r="U2904" s="3" t="s">
        <v>25</v>
      </c>
      <c r="V2904" s="3" t="s">
        <v>37</v>
      </c>
      <c r="W2904" s="2">
        <v>48</v>
      </c>
      <c r="X2904" s="2" t="str">
        <f>IF(DatosLimpios[[#This Row],[Incident Resolution Time (in Hours)]]&gt;50,"Tardia",IF(DatosLimpios[[#This Row],[Incident Resolution Time (in Hours)]]&gt;20,"Media","Rapida" ))</f>
        <v>Media</v>
      </c>
    </row>
    <row r="2905" spans="1:24" x14ac:dyDescent="0.25">
      <c r="A2905" s="2">
        <v>2921</v>
      </c>
      <c r="B2905" s="3" t="s">
        <v>41</v>
      </c>
      <c r="C290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905" s="1" t="str">
        <f>IFERROR(VLOOKUP(DatosLimpios[[#This Row],[Paises]], TablaRegiones[],2,FALSE), "Otra")</f>
        <v>Europa</v>
      </c>
      <c r="E2905" s="2">
        <v>2021</v>
      </c>
      <c r="F2905" s="3" t="s">
        <v>17</v>
      </c>
      <c r="G2905" s="2">
        <f xml:space="preserve"> 2025 -DatosLimpios[[#This Row],[Year]]</f>
        <v>4</v>
      </c>
      <c r="H2905" s="1" t="str">
        <f>IF(TRIM(DatosLimpios[[#This Row],[Attack Type]])="","Unknown",PROPER(TRIM(LOWER(DatosLimpios[[#This Row],[Attack Type]]))))</f>
        <v>Ransomware</v>
      </c>
      <c r="I2905" s="3" t="s">
        <v>23</v>
      </c>
      <c r="J290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05" s="11">
        <v>5886</v>
      </c>
      <c r="L2905" s="11">
        <f>IF(DatosLimpios[[#This Row],[Financial Loss (in Million $) ]]="",0,ABS(DatosLimpios[[#This Row],[Financial Loss (in Million $) ]]))*1000</f>
        <v>5886000</v>
      </c>
      <c r="M2905" s="11" t="str">
        <f>IF(DatosLimpios[[#This Row],[Perdida economica UNK]]&gt;4000000,"Alta", IF(DatosLimpios[[#This Row],[Perdida economica UNK]]&gt;100000,"Media", "Baja"))</f>
        <v>Alta</v>
      </c>
      <c r="N2905" s="18" t="s">
        <v>2952</v>
      </c>
      <c r="O2905" s="3" t="s">
        <v>29</v>
      </c>
      <c r="P2905" s="2">
        <f>IF(DatosLimpios[[#This Row],[Number of Affected Users]]="six hundred",600,VALUE(DatosLimpios[[#This Row],[Number of Affected Users]]))</f>
        <v>935319</v>
      </c>
      <c r="Q2905" s="2">
        <f>IF(DatosLimpios[[#This Row],[Number of Affected Users]]="six hundred",600,VALUE(DatosLimpios[[#This Row],[Number of Affected Users]]))</f>
        <v>935319</v>
      </c>
      <c r="R2905" s="11">
        <f>DatosLimpios[[#This Row],[Perdida economica UNK]] /DatosLimpios[[#This Row],[Nº de Usuarios Afectados]]</f>
        <v>6.2930401285550701</v>
      </c>
      <c r="S2905" s="11" t="str">
        <f>IF(DatosLimpios[[#This Row],[Perdida $ por Usuario]]&gt;100, "Grave",IF(DatosLimpios[[#This Row],[Perdida $ por Usuario]]&gt;40, "Moderada","Leve"))</f>
        <v>Leve</v>
      </c>
      <c r="T2905" s="1" t="str">
        <f t="shared" si="45"/>
        <v>Nation-state</v>
      </c>
      <c r="U2905" s="3" t="s">
        <v>34</v>
      </c>
      <c r="V2905" s="3" t="s">
        <v>37</v>
      </c>
      <c r="W2905" s="2">
        <v>25</v>
      </c>
      <c r="X2905" s="2" t="str">
        <f>IF(DatosLimpios[[#This Row],[Incident Resolution Time (in Hours)]]&gt;50,"Tardia",IF(DatosLimpios[[#This Row],[Incident Resolution Time (in Hours)]]&gt;20,"Media","Rapida" ))</f>
        <v>Media</v>
      </c>
    </row>
    <row r="2906" spans="1:24" x14ac:dyDescent="0.25">
      <c r="A2906" s="2">
        <v>2922</v>
      </c>
      <c r="B2906" s="3" t="s">
        <v>60</v>
      </c>
      <c r="C290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06" s="1" t="str">
        <f>IFERROR(VLOOKUP(DatosLimpios[[#This Row],[Paises]], TablaRegiones[],2,FALSE), "Otra")</f>
        <v>Asia</v>
      </c>
      <c r="E2906" s="2">
        <v>2018</v>
      </c>
      <c r="F2906" s="3" t="s">
        <v>63</v>
      </c>
      <c r="G2906" s="2">
        <f xml:space="preserve"> 2025 -DatosLimpios[[#This Row],[Year]]</f>
        <v>7</v>
      </c>
      <c r="H2906" s="1" t="str">
        <f>IF(TRIM(DatosLimpios[[#This Row],[Attack Type]])="","Unknown",PROPER(TRIM(LOWER(DatosLimpios[[#This Row],[Attack Type]]))))</f>
        <v>Malware</v>
      </c>
      <c r="I2906" s="3" t="s">
        <v>46</v>
      </c>
      <c r="J2906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06" s="11">
        <v>2314</v>
      </c>
      <c r="L2906" s="11">
        <f>IF(DatosLimpios[[#This Row],[Financial Loss (in Million $) ]]="",0,ABS(DatosLimpios[[#This Row],[Financial Loss (in Million $) ]]))*1000</f>
        <v>2314000</v>
      </c>
      <c r="M2906" s="11" t="str">
        <f>IF(DatosLimpios[[#This Row],[Perdida economica UNK]]&gt;4000000,"Alta", IF(DatosLimpios[[#This Row],[Perdida economica UNK]]&gt;100000,"Media", "Baja"))</f>
        <v>Media</v>
      </c>
      <c r="N2906" s="18" t="s">
        <v>2953</v>
      </c>
      <c r="O2906" s="3" t="s">
        <v>33</v>
      </c>
      <c r="P2906" s="2">
        <f>IF(DatosLimpios[[#This Row],[Number of Affected Users]]="six hundred",600,VALUE(DatosLimpios[[#This Row],[Number of Affected Users]]))</f>
        <v>159475</v>
      </c>
      <c r="Q2906" s="2">
        <f>IF(DatosLimpios[[#This Row],[Number of Affected Users]]="six hundred",600,VALUE(DatosLimpios[[#This Row],[Number of Affected Users]]))</f>
        <v>159475</v>
      </c>
      <c r="R2906" s="11">
        <f>DatosLimpios[[#This Row],[Perdida economica UNK]] /DatosLimpios[[#This Row],[Nº de Usuarios Afectados]]</f>
        <v>14.510111302712025</v>
      </c>
      <c r="S2906" s="11" t="str">
        <f>IF(DatosLimpios[[#This Row],[Perdida $ por Usuario]]&gt;100, "Grave",IF(DatosLimpios[[#This Row],[Perdida $ por Usuario]]&gt;40, "Moderada","Leve"))</f>
        <v>Leve</v>
      </c>
      <c r="T2906" s="1" t="str">
        <f t="shared" si="45"/>
        <v>Insider</v>
      </c>
      <c r="U2906" s="3" t="s">
        <v>52</v>
      </c>
      <c r="V2906" s="3" t="s">
        <v>57</v>
      </c>
      <c r="W2906" s="2">
        <v>19</v>
      </c>
      <c r="X2906" s="2" t="str">
        <f>IF(DatosLimpios[[#This Row],[Incident Resolution Time (in Hours)]]&gt;50,"Tardia",IF(DatosLimpios[[#This Row],[Incident Resolution Time (in Hours)]]&gt;20,"Media","Rapida" ))</f>
        <v>Rapida</v>
      </c>
    </row>
    <row r="2907" spans="1:24" x14ac:dyDescent="0.25">
      <c r="A2907" s="2">
        <v>2923</v>
      </c>
      <c r="B2907" s="3" t="s">
        <v>71</v>
      </c>
      <c r="C290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907" s="1" t="str">
        <f>IFERROR(VLOOKUP(DatosLimpios[[#This Row],[Paises]], TablaRegiones[],2,FALSE), "Otra")</f>
        <v>Asia</v>
      </c>
      <c r="E2907" s="2">
        <v>2017</v>
      </c>
      <c r="F2907" s="3" t="s">
        <v>39</v>
      </c>
      <c r="G2907" s="2">
        <f xml:space="preserve"> 2025 -DatosLimpios[[#This Row],[Year]]</f>
        <v>8</v>
      </c>
      <c r="H2907" s="1" t="str">
        <f>IF(TRIM(DatosLimpios[[#This Row],[Attack Type]])="","Unknown",PROPER(TRIM(LOWER(DatosLimpios[[#This Row],[Attack Type]]))))</f>
        <v>Ddos</v>
      </c>
      <c r="I2907" s="3" t="s">
        <v>47</v>
      </c>
      <c r="J290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07" s="11">
        <v>9038</v>
      </c>
      <c r="L2907" s="11">
        <f>IF(DatosLimpios[[#This Row],[Financial Loss (in Million $) ]]="",0,ABS(DatosLimpios[[#This Row],[Financial Loss (in Million $) ]]))*1000</f>
        <v>9038000</v>
      </c>
      <c r="M2907" s="11" t="str">
        <f>IF(DatosLimpios[[#This Row],[Perdida economica UNK]]&gt;4000000,"Alta", IF(DatosLimpios[[#This Row],[Perdida economica UNK]]&gt;100000,"Media", "Baja"))</f>
        <v>Alta</v>
      </c>
      <c r="N2907" s="18" t="s">
        <v>2954</v>
      </c>
      <c r="O2907" s="3" t="s">
        <v>14</v>
      </c>
      <c r="P2907" s="2">
        <f>IF(DatosLimpios[[#This Row],[Number of Affected Users]]="six hundred",600,VALUE(DatosLimpios[[#This Row],[Number of Affected Users]]))</f>
        <v>316136</v>
      </c>
      <c r="Q2907" s="2">
        <f>IF(DatosLimpios[[#This Row],[Number of Affected Users]]="six hundred",600,VALUE(DatosLimpios[[#This Row],[Number of Affected Users]]))</f>
        <v>316136</v>
      </c>
      <c r="R2907" s="11">
        <f>DatosLimpios[[#This Row],[Perdida economica UNK]] /DatosLimpios[[#This Row],[Nº de Usuarios Afectados]]</f>
        <v>28.588961712680618</v>
      </c>
      <c r="S2907" s="11" t="str">
        <f>IF(DatosLimpios[[#This Row],[Perdida $ por Usuario]]&gt;100, "Grave",IF(DatosLimpios[[#This Row],[Perdida $ por Usuario]]&gt;40, "Moderada","Leve"))</f>
        <v>Leve</v>
      </c>
      <c r="T2907" s="1" t="str">
        <f t="shared" si="45"/>
        <v>Hacker Group</v>
      </c>
      <c r="U2907" s="3" t="s">
        <v>52</v>
      </c>
      <c r="V2907" s="3" t="s">
        <v>16</v>
      </c>
      <c r="W2907" s="2">
        <v>22</v>
      </c>
      <c r="X2907" s="2" t="str">
        <f>IF(DatosLimpios[[#This Row],[Incident Resolution Time (in Hours)]]&gt;50,"Tardia",IF(DatosLimpios[[#This Row],[Incident Resolution Time (in Hours)]]&gt;20,"Media","Rapida" ))</f>
        <v>Media</v>
      </c>
    </row>
    <row r="2908" spans="1:24" x14ac:dyDescent="0.25">
      <c r="A2908" s="2">
        <v>2924</v>
      </c>
      <c r="B2908" s="3" t="s">
        <v>32</v>
      </c>
      <c r="C290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08" s="1" t="str">
        <f>IFERROR(VLOOKUP(DatosLimpios[[#This Row],[Paises]], TablaRegiones[],2,FALSE), "Otra")</f>
        <v>Europa</v>
      </c>
      <c r="E2908" s="2">
        <v>2019</v>
      </c>
      <c r="F2908" s="3" t="s">
        <v>39</v>
      </c>
      <c r="G2908" s="2">
        <f xml:space="preserve"> 2025 -DatosLimpios[[#This Row],[Year]]</f>
        <v>6</v>
      </c>
      <c r="H2908" s="1" t="str">
        <f>IF(TRIM(DatosLimpios[[#This Row],[Attack Type]])="","Unknown",PROPER(TRIM(LOWER(DatosLimpios[[#This Row],[Attack Type]]))))</f>
        <v>Ddos</v>
      </c>
      <c r="I2908" s="3" t="s">
        <v>23</v>
      </c>
      <c r="J290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08" s="11">
        <v>7108</v>
      </c>
      <c r="L2908" s="11">
        <f>IF(DatosLimpios[[#This Row],[Financial Loss (in Million $) ]]="",0,ABS(DatosLimpios[[#This Row],[Financial Loss (in Million $) ]]))*1000</f>
        <v>7108000</v>
      </c>
      <c r="M2908" s="11" t="str">
        <f>IF(DatosLimpios[[#This Row],[Perdida economica UNK]]&gt;4000000,"Alta", IF(DatosLimpios[[#This Row],[Perdida economica UNK]]&gt;100000,"Media", "Baja"))</f>
        <v>Alta</v>
      </c>
      <c r="N2908" s="18" t="s">
        <v>2955</v>
      </c>
      <c r="O2908" s="3" t="s">
        <v>33</v>
      </c>
      <c r="P2908" s="2">
        <f>IF(DatosLimpios[[#This Row],[Number of Affected Users]]="six hundred",600,VALUE(DatosLimpios[[#This Row],[Number of Affected Users]]))</f>
        <v>445129</v>
      </c>
      <c r="Q2908" s="2">
        <f>IF(DatosLimpios[[#This Row],[Number of Affected Users]]="six hundred",600,VALUE(DatosLimpios[[#This Row],[Number of Affected Users]]))</f>
        <v>445129</v>
      </c>
      <c r="R2908" s="11">
        <f>DatosLimpios[[#This Row],[Perdida economica UNK]] /DatosLimpios[[#This Row],[Nº de Usuarios Afectados]]</f>
        <v>15.968404664715173</v>
      </c>
      <c r="S2908" s="11" t="str">
        <f>IF(DatosLimpios[[#This Row],[Perdida $ por Usuario]]&gt;100, "Grave",IF(DatosLimpios[[#This Row],[Perdida $ por Usuario]]&gt;40, "Moderada","Leve"))</f>
        <v>Leve</v>
      </c>
      <c r="T2908" s="1" t="str">
        <f t="shared" si="45"/>
        <v>Insider</v>
      </c>
      <c r="U2908" s="3" t="s">
        <v>15</v>
      </c>
      <c r="V2908" s="3" t="s">
        <v>37</v>
      </c>
      <c r="W2908" s="2">
        <v>19</v>
      </c>
      <c r="X2908" s="2" t="str">
        <f>IF(DatosLimpios[[#This Row],[Incident Resolution Time (in Hours)]]&gt;50,"Tardia",IF(DatosLimpios[[#This Row],[Incident Resolution Time (in Hours)]]&gt;20,"Media","Rapida" ))</f>
        <v>Rapida</v>
      </c>
    </row>
    <row r="2909" spans="1:24" x14ac:dyDescent="0.25">
      <c r="A2909" s="2">
        <v>2925</v>
      </c>
      <c r="B2909" s="3" t="s">
        <v>66</v>
      </c>
      <c r="C290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909" s="1" t="str">
        <f>IFERROR(VLOOKUP(DatosLimpios[[#This Row],[Paises]], TablaRegiones[],2,FALSE), "Otra")</f>
        <v>América</v>
      </c>
      <c r="E2909" s="2">
        <v>2020</v>
      </c>
      <c r="F2909" s="3" t="s">
        <v>39</v>
      </c>
      <c r="G2909" s="2">
        <f xml:space="preserve"> 2025 -DatosLimpios[[#This Row],[Year]]</f>
        <v>5</v>
      </c>
      <c r="H2909" s="1" t="str">
        <f>IF(TRIM(DatosLimpios[[#This Row],[Attack Type]])="","Unknown",PROPER(TRIM(LOWER(DatosLimpios[[#This Row],[Attack Type]]))))</f>
        <v>Ddos</v>
      </c>
      <c r="I2909" s="3" t="s">
        <v>47</v>
      </c>
      <c r="J290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09" s="11">
        <v>5342</v>
      </c>
      <c r="L2909" s="11">
        <f>IF(DatosLimpios[[#This Row],[Financial Loss (in Million $) ]]="",0,ABS(DatosLimpios[[#This Row],[Financial Loss (in Million $) ]]))*1000</f>
        <v>5342000</v>
      </c>
      <c r="M2909" s="11" t="str">
        <f>IF(DatosLimpios[[#This Row],[Perdida economica UNK]]&gt;4000000,"Alta", IF(DatosLimpios[[#This Row],[Perdida economica UNK]]&gt;100000,"Media", "Baja"))</f>
        <v>Alta</v>
      </c>
      <c r="N2909" s="18" t="s">
        <v>2956</v>
      </c>
      <c r="O2909" s="3" t="s">
        <v>33</v>
      </c>
      <c r="P2909" s="2">
        <f>IF(DatosLimpios[[#This Row],[Number of Affected Users]]="six hundred",600,VALUE(DatosLimpios[[#This Row],[Number of Affected Users]]))</f>
        <v>545588</v>
      </c>
      <c r="Q2909" s="2">
        <f>IF(DatosLimpios[[#This Row],[Number of Affected Users]]="six hundred",600,VALUE(DatosLimpios[[#This Row],[Number of Affected Users]]))</f>
        <v>545588</v>
      </c>
      <c r="R2909" s="11">
        <f>DatosLimpios[[#This Row],[Perdida economica UNK]] /DatosLimpios[[#This Row],[Nº de Usuarios Afectados]]</f>
        <v>9.7912710690117812</v>
      </c>
      <c r="S2909" s="11" t="str">
        <f>IF(DatosLimpios[[#This Row],[Perdida $ por Usuario]]&gt;100, "Grave",IF(DatosLimpios[[#This Row],[Perdida $ por Usuario]]&gt;40, "Moderada","Leve"))</f>
        <v>Leve</v>
      </c>
      <c r="T2909" s="1" t="str">
        <f t="shared" si="45"/>
        <v>Insider</v>
      </c>
      <c r="U2909" s="3" t="s">
        <v>15</v>
      </c>
      <c r="V2909" s="3" t="s">
        <v>37</v>
      </c>
      <c r="W2909" s="2">
        <v>54</v>
      </c>
      <c r="X2909" s="2" t="str">
        <f>IF(DatosLimpios[[#This Row],[Incident Resolution Time (in Hours)]]&gt;50,"Tardia",IF(DatosLimpios[[#This Row],[Incident Resolution Time (in Hours)]]&gt;20,"Media","Rapida" ))</f>
        <v>Tardia</v>
      </c>
    </row>
    <row r="2910" spans="1:24" x14ac:dyDescent="0.25">
      <c r="A2910" s="2">
        <v>2926</v>
      </c>
      <c r="B2910" s="3" t="s">
        <v>26</v>
      </c>
      <c r="C291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910" s="1" t="str">
        <f>IFERROR(VLOOKUP(DatosLimpios[[#This Row],[Paises]], TablaRegiones[],2,FALSE), "Otra")</f>
        <v>Europa</v>
      </c>
      <c r="E2910" s="2">
        <v>2023</v>
      </c>
      <c r="F2910" s="3" t="s">
        <v>42</v>
      </c>
      <c r="G2910" s="2">
        <f xml:space="preserve"> 2025 -DatosLimpios[[#This Row],[Year]]</f>
        <v>2</v>
      </c>
      <c r="H2910" s="1" t="str">
        <f>IF(TRIM(DatosLimpios[[#This Row],[Attack Type]])="","Unknown",PROPER(TRIM(LOWER(DatosLimpios[[#This Row],[Attack Type]]))))</f>
        <v>Sql Injection</v>
      </c>
      <c r="I2910" s="3" t="s">
        <v>47</v>
      </c>
      <c r="J2910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10" s="11">
        <v>228</v>
      </c>
      <c r="L2910" s="11">
        <f>IF(DatosLimpios[[#This Row],[Financial Loss (in Million $) ]]="",0,ABS(DatosLimpios[[#This Row],[Financial Loss (in Million $) ]]))*1000</f>
        <v>228000</v>
      </c>
      <c r="M2910" s="11" t="str">
        <f>IF(DatosLimpios[[#This Row],[Perdida economica UNK]]&gt;4000000,"Alta", IF(DatosLimpios[[#This Row],[Perdida economica UNK]]&gt;100000,"Media", "Baja"))</f>
        <v>Media</v>
      </c>
      <c r="N2910" s="18" t="s">
        <v>2957</v>
      </c>
      <c r="O2910" s="3" t="s">
        <v>29</v>
      </c>
      <c r="P2910" s="2">
        <f>IF(DatosLimpios[[#This Row],[Number of Affected Users]]="six hundred",600,VALUE(DatosLimpios[[#This Row],[Number of Affected Users]]))</f>
        <v>3315</v>
      </c>
      <c r="Q2910" s="2">
        <f>IF(DatosLimpios[[#This Row],[Number of Affected Users]]="six hundred",600,VALUE(DatosLimpios[[#This Row],[Number of Affected Users]]))</f>
        <v>3315</v>
      </c>
      <c r="R2910" s="11">
        <f>DatosLimpios[[#This Row],[Perdida economica UNK]] /DatosLimpios[[#This Row],[Nº de Usuarios Afectados]]</f>
        <v>68.778280542986423</v>
      </c>
      <c r="S2910" s="11" t="str">
        <f>IF(DatosLimpios[[#This Row],[Perdida $ por Usuario]]&gt;100, "Grave",IF(DatosLimpios[[#This Row],[Perdida $ por Usuario]]&gt;40, "Moderada","Leve"))</f>
        <v>Moderada</v>
      </c>
      <c r="T2910" s="1" t="str">
        <f t="shared" si="45"/>
        <v>Nation-state</v>
      </c>
      <c r="U2910" s="3" t="s">
        <v>15</v>
      </c>
      <c r="V2910" s="3" t="s">
        <v>37</v>
      </c>
      <c r="W2910" s="2">
        <v>41</v>
      </c>
      <c r="X2910" s="2" t="str">
        <f>IF(DatosLimpios[[#This Row],[Incident Resolution Time (in Hours)]]&gt;50,"Tardia",IF(DatosLimpios[[#This Row],[Incident Resolution Time (in Hours)]]&gt;20,"Media","Rapida" ))</f>
        <v>Media</v>
      </c>
    </row>
    <row r="2911" spans="1:24" x14ac:dyDescent="0.25">
      <c r="A2911" s="2">
        <v>2927</v>
      </c>
      <c r="B2911" s="3" t="s">
        <v>32</v>
      </c>
      <c r="C291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11" s="1" t="str">
        <f>IFERROR(VLOOKUP(DatosLimpios[[#This Row],[Paises]], TablaRegiones[],2,FALSE), "Otra")</f>
        <v>Europa</v>
      </c>
      <c r="E2911" s="2">
        <v>2023</v>
      </c>
      <c r="F2911" s="3" t="s">
        <v>17</v>
      </c>
      <c r="G2911" s="2">
        <f xml:space="preserve"> 2025 -DatosLimpios[[#This Row],[Year]]</f>
        <v>2</v>
      </c>
      <c r="H2911" s="1" t="str">
        <f>IF(TRIM(DatosLimpios[[#This Row],[Attack Type]])="","Unknown",PROPER(TRIM(LOWER(DatosLimpios[[#This Row],[Attack Type]]))))</f>
        <v>Ransomware</v>
      </c>
      <c r="I2911" s="3" t="s">
        <v>18</v>
      </c>
      <c r="J291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11" s="11">
        <v>8971</v>
      </c>
      <c r="L2911" s="11">
        <f>IF(DatosLimpios[[#This Row],[Financial Loss (in Million $) ]]="",0,ABS(DatosLimpios[[#This Row],[Financial Loss (in Million $) ]]))*1000</f>
        <v>8971000</v>
      </c>
      <c r="M2911" s="11" t="str">
        <f>IF(DatosLimpios[[#This Row],[Perdida economica UNK]]&gt;4000000,"Alta", IF(DatosLimpios[[#This Row],[Perdida economica UNK]]&gt;100000,"Media", "Baja"))</f>
        <v>Alta</v>
      </c>
      <c r="N2911" s="18" t="s">
        <v>2958</v>
      </c>
      <c r="O2911" s="3" t="s">
        <v>29</v>
      </c>
      <c r="P2911" s="2">
        <f>IF(DatosLimpios[[#This Row],[Number of Affected Users]]="six hundred",600,VALUE(DatosLimpios[[#This Row],[Number of Affected Users]]))</f>
        <v>919427</v>
      </c>
      <c r="Q2911" s="2">
        <f>IF(DatosLimpios[[#This Row],[Number of Affected Users]]="six hundred",600,VALUE(DatosLimpios[[#This Row],[Number of Affected Users]]))</f>
        <v>919427</v>
      </c>
      <c r="R2911" s="11">
        <f>DatosLimpios[[#This Row],[Perdida economica UNK]] /DatosLimpios[[#This Row],[Nº de Usuarios Afectados]]</f>
        <v>9.7571639727786987</v>
      </c>
      <c r="S2911" s="11" t="str">
        <f>IF(DatosLimpios[[#This Row],[Perdida $ por Usuario]]&gt;100, "Grave",IF(DatosLimpios[[#This Row],[Perdida $ por Usuario]]&gt;40, "Moderada","Leve"))</f>
        <v>Leve</v>
      </c>
      <c r="T2911" s="1" t="str">
        <f t="shared" si="45"/>
        <v>Nation-state</v>
      </c>
      <c r="U2911" s="3" t="s">
        <v>25</v>
      </c>
      <c r="V2911" s="3" t="s">
        <v>31</v>
      </c>
      <c r="W2911" s="2">
        <v>51</v>
      </c>
      <c r="X2911" s="2" t="str">
        <f>IF(DatosLimpios[[#This Row],[Incident Resolution Time (in Hours)]]&gt;50,"Tardia",IF(DatosLimpios[[#This Row],[Incident Resolution Time (in Hours)]]&gt;20,"Media","Rapida" ))</f>
        <v>Tardia</v>
      </c>
    </row>
    <row r="2912" spans="1:24" x14ac:dyDescent="0.25">
      <c r="A2912" s="2">
        <v>2928</v>
      </c>
      <c r="B2912" s="3" t="s">
        <v>58</v>
      </c>
      <c r="C291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912" s="1" t="str">
        <f>IFERROR(VLOOKUP(DatosLimpios[[#This Row],[Paises]], TablaRegiones[],2,FALSE), "Otra")</f>
        <v>Oceanía</v>
      </c>
      <c r="E2912" s="2">
        <v>2015</v>
      </c>
      <c r="F2912" s="3" t="s">
        <v>50</v>
      </c>
      <c r="G2912" s="2">
        <f xml:space="preserve"> 2025 -DatosLimpios[[#This Row],[Year]]</f>
        <v>10</v>
      </c>
      <c r="H2912" s="1" t="str">
        <f>IF(TRIM(DatosLimpios[[#This Row],[Attack Type]])="","Unknown",PROPER(TRIM(LOWER(DatosLimpios[[#This Row],[Attack Type]]))))</f>
        <v>Phishing</v>
      </c>
      <c r="I2912" s="3" t="s">
        <v>46</v>
      </c>
      <c r="J291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12" s="11">
        <v>992</v>
      </c>
      <c r="L2912" s="11">
        <f>IF(DatosLimpios[[#This Row],[Financial Loss (in Million $) ]]="",0,ABS(DatosLimpios[[#This Row],[Financial Loss (in Million $) ]]))*1000</f>
        <v>992000</v>
      </c>
      <c r="M2912" s="11" t="str">
        <f>IF(DatosLimpios[[#This Row],[Perdida economica UNK]]&gt;4000000,"Alta", IF(DatosLimpios[[#This Row],[Perdida economica UNK]]&gt;100000,"Media", "Baja"))</f>
        <v>Media</v>
      </c>
      <c r="N2912" s="18" t="s">
        <v>2959</v>
      </c>
      <c r="O2912" s="3" t="s">
        <v>29</v>
      </c>
      <c r="P2912" s="2">
        <f>IF(DatosLimpios[[#This Row],[Number of Affected Users]]="six hundred",600,VALUE(DatosLimpios[[#This Row],[Number of Affected Users]]))</f>
        <v>666877</v>
      </c>
      <c r="Q2912" s="2">
        <f>IF(DatosLimpios[[#This Row],[Number of Affected Users]]="six hundred",600,VALUE(DatosLimpios[[#This Row],[Number of Affected Users]]))</f>
        <v>666877</v>
      </c>
      <c r="R2912" s="11">
        <f>DatosLimpios[[#This Row],[Perdida economica UNK]] /DatosLimpios[[#This Row],[Nº de Usuarios Afectados]]</f>
        <v>1.4875306840691762</v>
      </c>
      <c r="S2912" s="11" t="str">
        <f>IF(DatosLimpios[[#This Row],[Perdida $ por Usuario]]&gt;100, "Grave",IF(DatosLimpios[[#This Row],[Perdida $ por Usuario]]&gt;40, "Moderada","Leve"))</f>
        <v>Leve</v>
      </c>
      <c r="T2912" s="1" t="str">
        <f t="shared" si="45"/>
        <v>Nation-state</v>
      </c>
      <c r="U2912" s="3" t="s">
        <v>25</v>
      </c>
      <c r="V2912" s="3" t="s">
        <v>37</v>
      </c>
      <c r="W2912" s="2">
        <v>28</v>
      </c>
      <c r="X2912" s="2" t="str">
        <f>IF(DatosLimpios[[#This Row],[Incident Resolution Time (in Hours)]]&gt;50,"Tardia",IF(DatosLimpios[[#This Row],[Incident Resolution Time (in Hours)]]&gt;20,"Media","Rapida" ))</f>
        <v>Media</v>
      </c>
    </row>
    <row r="2913" spans="1:24" x14ac:dyDescent="0.25">
      <c r="A2913" s="2">
        <v>2929</v>
      </c>
      <c r="B2913" s="3" t="s">
        <v>71</v>
      </c>
      <c r="C291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913" s="1" t="str">
        <f>IFERROR(VLOOKUP(DatosLimpios[[#This Row],[Paises]], TablaRegiones[],2,FALSE), "Otra")</f>
        <v>Asia</v>
      </c>
      <c r="E2913" s="2">
        <v>2017</v>
      </c>
      <c r="F2913" s="3" t="s">
        <v>17</v>
      </c>
      <c r="G2913" s="2">
        <f xml:space="preserve"> 2025 -DatosLimpios[[#This Row],[Year]]</f>
        <v>8</v>
      </c>
      <c r="H2913" s="1" t="str">
        <f>IF(TRIM(DatosLimpios[[#This Row],[Attack Type]])="","Unknown",PROPER(TRIM(LOWER(DatosLimpios[[#This Row],[Attack Type]]))))</f>
        <v>Ransomware</v>
      </c>
      <c r="I2913" s="3" t="s">
        <v>27</v>
      </c>
      <c r="J291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13" s="11">
        <v>4972</v>
      </c>
      <c r="L2913" s="11">
        <f>IF(DatosLimpios[[#This Row],[Financial Loss (in Million $) ]]="",0,ABS(DatosLimpios[[#This Row],[Financial Loss (in Million $) ]]))*1000</f>
        <v>4972000</v>
      </c>
      <c r="M2913" s="11" t="str">
        <f>IF(DatosLimpios[[#This Row],[Perdida economica UNK]]&gt;4000000,"Alta", IF(DatosLimpios[[#This Row],[Perdida economica UNK]]&gt;100000,"Media", "Baja"))</f>
        <v>Alta</v>
      </c>
      <c r="N2913" s="18" t="s">
        <v>2960</v>
      </c>
      <c r="O2913" s="3" t="s">
        <v>33</v>
      </c>
      <c r="P2913" s="2">
        <f>IF(DatosLimpios[[#This Row],[Number of Affected Users]]="six hundred",600,VALUE(DatosLimpios[[#This Row],[Number of Affected Users]]))</f>
        <v>578125</v>
      </c>
      <c r="Q2913" s="2">
        <f>IF(DatosLimpios[[#This Row],[Number of Affected Users]]="six hundred",600,VALUE(DatosLimpios[[#This Row],[Number of Affected Users]]))</f>
        <v>578125</v>
      </c>
      <c r="R2913" s="11">
        <f>DatosLimpios[[#This Row],[Perdida economica UNK]] /DatosLimpios[[#This Row],[Nº de Usuarios Afectados]]</f>
        <v>8.6002162162162161</v>
      </c>
      <c r="S2913" s="11" t="str">
        <f>IF(DatosLimpios[[#This Row],[Perdida $ por Usuario]]&gt;100, "Grave",IF(DatosLimpios[[#This Row],[Perdida $ por Usuario]]&gt;40, "Moderada","Leve"))</f>
        <v>Leve</v>
      </c>
      <c r="T2913" s="1" t="str">
        <f t="shared" si="45"/>
        <v>Insider</v>
      </c>
      <c r="U2913" s="3" t="s">
        <v>34</v>
      </c>
      <c r="V2913" s="3" t="s">
        <v>49</v>
      </c>
      <c r="W2913" s="2">
        <v>71</v>
      </c>
      <c r="X2913" s="2" t="str">
        <f>IF(DatosLimpios[[#This Row],[Incident Resolution Time (in Hours)]]&gt;50,"Tardia",IF(DatosLimpios[[#This Row],[Incident Resolution Time (in Hours)]]&gt;20,"Media","Rapida" ))</f>
        <v>Tardia</v>
      </c>
    </row>
    <row r="2914" spans="1:24" x14ac:dyDescent="0.25">
      <c r="A2914" s="2">
        <v>2930</v>
      </c>
      <c r="B2914" s="3" t="s">
        <v>60</v>
      </c>
      <c r="C291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14" s="1" t="str">
        <f>IFERROR(VLOOKUP(DatosLimpios[[#This Row],[Paises]], TablaRegiones[],2,FALSE), "Otra")</f>
        <v>Asia</v>
      </c>
      <c r="E2914" s="2">
        <v>2015</v>
      </c>
      <c r="F2914" s="3" t="s">
        <v>22</v>
      </c>
      <c r="G2914" s="2">
        <f xml:space="preserve"> 2025 -DatosLimpios[[#This Row],[Year]]</f>
        <v>10</v>
      </c>
      <c r="H2914" s="1" t="str">
        <f>IF(TRIM(DatosLimpios[[#This Row],[Attack Type]])="","Unknown",PROPER(TRIM(LOWER(DatosLimpios[[#This Row],[Attack Type]]))))</f>
        <v>Man-In-The-Middle</v>
      </c>
      <c r="I2914" s="3" t="s">
        <v>69</v>
      </c>
      <c r="J291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14" s="11">
        <v>1326</v>
      </c>
      <c r="L2914" s="11">
        <f>IF(DatosLimpios[[#This Row],[Financial Loss (in Million $) ]]="",0,ABS(DatosLimpios[[#This Row],[Financial Loss (in Million $) ]]))*1000</f>
        <v>1326000</v>
      </c>
      <c r="M2914" s="11" t="str">
        <f>IF(DatosLimpios[[#This Row],[Perdida economica UNK]]&gt;4000000,"Alta", IF(DatosLimpios[[#This Row],[Perdida economica UNK]]&gt;100000,"Media", "Baja"))</f>
        <v>Media</v>
      </c>
      <c r="N2914" s="18" t="s">
        <v>2961</v>
      </c>
      <c r="O2914" s="3" t="s">
        <v>14</v>
      </c>
      <c r="P2914" s="2">
        <f>IF(DatosLimpios[[#This Row],[Number of Affected Users]]="six hundred",600,VALUE(DatosLimpios[[#This Row],[Number of Affected Users]]))</f>
        <v>616547</v>
      </c>
      <c r="Q2914" s="2">
        <f>IF(DatosLimpios[[#This Row],[Number of Affected Users]]="six hundred",600,VALUE(DatosLimpios[[#This Row],[Number of Affected Users]]))</f>
        <v>616547</v>
      </c>
      <c r="R2914" s="11">
        <f>DatosLimpios[[#This Row],[Perdida economica UNK]] /DatosLimpios[[#This Row],[Nº de Usuarios Afectados]]</f>
        <v>2.15068761992192</v>
      </c>
      <c r="S2914" s="11" t="str">
        <f>IF(DatosLimpios[[#This Row],[Perdida $ por Usuario]]&gt;100, "Grave",IF(DatosLimpios[[#This Row],[Perdida $ por Usuario]]&gt;40, "Moderada","Leve"))</f>
        <v>Leve</v>
      </c>
      <c r="T2914" s="1" t="str">
        <f t="shared" si="45"/>
        <v>Hacker Group</v>
      </c>
      <c r="U2914" s="3" t="s">
        <v>52</v>
      </c>
      <c r="V2914" s="3" t="s">
        <v>31</v>
      </c>
      <c r="W2914" s="2">
        <v>22</v>
      </c>
      <c r="X2914" s="2" t="str">
        <f>IF(DatosLimpios[[#This Row],[Incident Resolution Time (in Hours)]]&gt;50,"Tardia",IF(DatosLimpios[[#This Row],[Incident Resolution Time (in Hours)]]&gt;20,"Media","Rapida" ))</f>
        <v>Media</v>
      </c>
    </row>
    <row r="2915" spans="1:24" x14ac:dyDescent="0.25">
      <c r="A2915" s="2">
        <v>2931</v>
      </c>
      <c r="B2915" s="3" t="s">
        <v>32</v>
      </c>
      <c r="C291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15" s="1" t="str">
        <f>IFERROR(VLOOKUP(DatosLimpios[[#This Row],[Paises]], TablaRegiones[],2,FALSE), "Otra")</f>
        <v>Europa</v>
      </c>
      <c r="E2915" s="2">
        <v>2016</v>
      </c>
      <c r="F2915" s="3" t="s">
        <v>39</v>
      </c>
      <c r="G2915" s="2">
        <f xml:space="preserve"> 2025 -DatosLimpios[[#This Row],[Year]]</f>
        <v>9</v>
      </c>
      <c r="H2915" s="1" t="str">
        <f>IF(TRIM(DatosLimpios[[#This Row],[Attack Type]])="","Unknown",PROPER(TRIM(LOWER(DatosLimpios[[#This Row],[Attack Type]]))))</f>
        <v>Ddos</v>
      </c>
      <c r="I2915" s="3" t="s">
        <v>69</v>
      </c>
      <c r="J291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15" s="11">
        <v>2697</v>
      </c>
      <c r="L2915" s="11">
        <f>IF(DatosLimpios[[#This Row],[Financial Loss (in Million $) ]]="",0,ABS(DatosLimpios[[#This Row],[Financial Loss (in Million $) ]]))*1000</f>
        <v>2697000</v>
      </c>
      <c r="M2915" s="11" t="str">
        <f>IF(DatosLimpios[[#This Row],[Perdida economica UNK]]&gt;4000000,"Alta", IF(DatosLimpios[[#This Row],[Perdida economica UNK]]&gt;100000,"Media", "Baja"))</f>
        <v>Media</v>
      </c>
      <c r="N2915" s="18" t="s">
        <v>2962</v>
      </c>
      <c r="O2915" s="3" t="s">
        <v>14</v>
      </c>
      <c r="P2915" s="2">
        <f>IF(DatosLimpios[[#This Row],[Number of Affected Users]]="six hundred",600,VALUE(DatosLimpios[[#This Row],[Number of Affected Users]]))</f>
        <v>976849</v>
      </c>
      <c r="Q2915" s="2">
        <f>IF(DatosLimpios[[#This Row],[Number of Affected Users]]="six hundred",600,VALUE(DatosLimpios[[#This Row],[Number of Affected Users]]))</f>
        <v>976849</v>
      </c>
      <c r="R2915" s="11">
        <f>DatosLimpios[[#This Row],[Perdida economica UNK]] /DatosLimpios[[#This Row],[Nº de Usuarios Afectados]]</f>
        <v>2.7609180129170423</v>
      </c>
      <c r="S2915" s="11" t="str">
        <f>IF(DatosLimpios[[#This Row],[Perdida $ por Usuario]]&gt;100, "Grave",IF(DatosLimpios[[#This Row],[Perdida $ por Usuario]]&gt;40, "Moderada","Leve"))</f>
        <v>Leve</v>
      </c>
      <c r="T2915" s="1" t="str">
        <f t="shared" si="45"/>
        <v>Hacker Group</v>
      </c>
      <c r="U2915" s="3" t="s">
        <v>25</v>
      </c>
      <c r="V2915" s="3" t="s">
        <v>16</v>
      </c>
      <c r="W2915" s="2">
        <v>12</v>
      </c>
      <c r="X2915" s="2" t="str">
        <f>IF(DatosLimpios[[#This Row],[Incident Resolution Time (in Hours)]]&gt;50,"Tardia",IF(DatosLimpios[[#This Row],[Incident Resolution Time (in Hours)]]&gt;20,"Media","Rapida" ))</f>
        <v>Rapida</v>
      </c>
    </row>
    <row r="2916" spans="1:24" x14ac:dyDescent="0.25">
      <c r="A2916" s="2">
        <v>2932</v>
      </c>
      <c r="B2916" s="3" t="s">
        <v>60</v>
      </c>
      <c r="C291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16" s="1" t="str">
        <f>IFERROR(VLOOKUP(DatosLimpios[[#This Row],[Paises]], TablaRegiones[],2,FALSE), "Otra")</f>
        <v>Asia</v>
      </c>
      <c r="E2916" s="2">
        <v>2024</v>
      </c>
      <c r="F2916" s="3" t="s">
        <v>17</v>
      </c>
      <c r="G2916" s="2">
        <f xml:space="preserve"> 2025 -DatosLimpios[[#This Row],[Year]]</f>
        <v>1</v>
      </c>
      <c r="H2916" s="1" t="str">
        <f>IF(TRIM(DatosLimpios[[#This Row],[Attack Type]])="","Unknown",PROPER(TRIM(LOWER(DatosLimpios[[#This Row],[Attack Type]]))))</f>
        <v>Ransomware</v>
      </c>
      <c r="I2916" s="3" t="s">
        <v>69</v>
      </c>
      <c r="J291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16" s="11">
        <v>6069</v>
      </c>
      <c r="L2916" s="11">
        <f>IF(DatosLimpios[[#This Row],[Financial Loss (in Million $) ]]="",0,ABS(DatosLimpios[[#This Row],[Financial Loss (in Million $) ]]))*1000</f>
        <v>6069000</v>
      </c>
      <c r="M2916" s="11" t="str">
        <f>IF(DatosLimpios[[#This Row],[Perdida economica UNK]]&gt;4000000,"Alta", IF(DatosLimpios[[#This Row],[Perdida economica UNK]]&gt;100000,"Media", "Baja"))</f>
        <v>Alta</v>
      </c>
      <c r="N2916" s="18" t="s">
        <v>2963</v>
      </c>
      <c r="O2916" s="3" t="s">
        <v>36</v>
      </c>
      <c r="P2916" s="2">
        <f>IF(DatosLimpios[[#This Row],[Number of Affected Users]]="six hundred",600,VALUE(DatosLimpios[[#This Row],[Number of Affected Users]]))</f>
        <v>931196</v>
      </c>
      <c r="Q2916" s="2">
        <f>IF(DatosLimpios[[#This Row],[Number of Affected Users]]="six hundred",600,VALUE(DatosLimpios[[#This Row],[Number of Affected Users]]))</f>
        <v>931196</v>
      </c>
      <c r="R2916" s="11">
        <f>DatosLimpios[[#This Row],[Perdida economica UNK]] /DatosLimpios[[#This Row],[Nº de Usuarios Afectados]]</f>
        <v>6.5174249030279343</v>
      </c>
      <c r="S2916" s="11" t="str">
        <f>IF(DatosLimpios[[#This Row],[Perdida $ por Usuario]]&gt;100, "Grave",IF(DatosLimpios[[#This Row],[Perdida $ por Usuario]]&gt;40, "Moderada","Leve"))</f>
        <v>Leve</v>
      </c>
      <c r="T2916" s="1" t="str">
        <f t="shared" si="45"/>
        <v>Unknown</v>
      </c>
      <c r="U2916" s="3" t="s">
        <v>34</v>
      </c>
      <c r="V2916" s="3" t="s">
        <v>31</v>
      </c>
      <c r="W2916" s="2">
        <v>27</v>
      </c>
      <c r="X2916" s="2" t="str">
        <f>IF(DatosLimpios[[#This Row],[Incident Resolution Time (in Hours)]]&gt;50,"Tardia",IF(DatosLimpios[[#This Row],[Incident Resolution Time (in Hours)]]&gt;20,"Media","Rapida" ))</f>
        <v>Media</v>
      </c>
    </row>
    <row r="2917" spans="1:24" x14ac:dyDescent="0.25">
      <c r="A2917" s="2">
        <v>2933</v>
      </c>
      <c r="B2917" s="3" t="s">
        <v>10</v>
      </c>
      <c r="C291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917" s="1" t="str">
        <f>IFERROR(VLOOKUP(DatosLimpios[[#This Row],[Paises]], TablaRegiones[],2,FALSE), "Otra")</f>
        <v>Asia</v>
      </c>
      <c r="E2917" s="2">
        <v>2017</v>
      </c>
      <c r="F2917" s="3" t="s">
        <v>50</v>
      </c>
      <c r="G2917" s="2">
        <f xml:space="preserve"> 2025 -DatosLimpios[[#This Row],[Year]]</f>
        <v>8</v>
      </c>
      <c r="H2917" s="1" t="str">
        <f>IF(TRIM(DatosLimpios[[#This Row],[Attack Type]])="","Unknown",PROPER(TRIM(LOWER(DatosLimpios[[#This Row],[Attack Type]]))))</f>
        <v>Phishing</v>
      </c>
      <c r="I2917" s="3" t="s">
        <v>46</v>
      </c>
      <c r="J291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17" s="11">
        <v>3869</v>
      </c>
      <c r="L2917" s="11">
        <f>IF(DatosLimpios[[#This Row],[Financial Loss (in Million $) ]]="",0,ABS(DatosLimpios[[#This Row],[Financial Loss (in Million $) ]]))*1000</f>
        <v>3869000</v>
      </c>
      <c r="M2917" s="11" t="str">
        <f>IF(DatosLimpios[[#This Row],[Perdida economica UNK]]&gt;4000000,"Alta", IF(DatosLimpios[[#This Row],[Perdida economica UNK]]&gt;100000,"Media", "Baja"))</f>
        <v>Media</v>
      </c>
      <c r="N2917" s="18" t="s">
        <v>2964</v>
      </c>
      <c r="O2917" s="3" t="s">
        <v>36</v>
      </c>
      <c r="P2917" s="2">
        <f>IF(DatosLimpios[[#This Row],[Number of Affected Users]]="six hundred",600,VALUE(DatosLimpios[[#This Row],[Number of Affected Users]]))</f>
        <v>240400</v>
      </c>
      <c r="Q2917" s="2">
        <f>IF(DatosLimpios[[#This Row],[Number of Affected Users]]="six hundred",600,VALUE(DatosLimpios[[#This Row],[Number of Affected Users]]))</f>
        <v>240400</v>
      </c>
      <c r="R2917" s="11">
        <f>DatosLimpios[[#This Row],[Perdida economica UNK]] /DatosLimpios[[#This Row],[Nº de Usuarios Afectados]]</f>
        <v>16.094009983361065</v>
      </c>
      <c r="S2917" s="11" t="str">
        <f>IF(DatosLimpios[[#This Row],[Perdida $ por Usuario]]&gt;100, "Grave",IF(DatosLimpios[[#This Row],[Perdida $ por Usuario]]&gt;40, "Moderada","Leve"))</f>
        <v>Leve</v>
      </c>
      <c r="T2917" s="1" t="str">
        <f t="shared" si="45"/>
        <v>Unknown</v>
      </c>
      <c r="U2917" s="3" t="s">
        <v>25</v>
      </c>
      <c r="V2917" s="3" t="s">
        <v>57</v>
      </c>
      <c r="W2917" s="2">
        <v>10</v>
      </c>
      <c r="X2917" s="2" t="str">
        <f>IF(DatosLimpios[[#This Row],[Incident Resolution Time (in Hours)]]&gt;50,"Tardia",IF(DatosLimpios[[#This Row],[Incident Resolution Time (in Hours)]]&gt;20,"Media","Rapida" ))</f>
        <v>Rapida</v>
      </c>
    </row>
    <row r="2918" spans="1:24" x14ac:dyDescent="0.25">
      <c r="A2918" s="2">
        <v>2934</v>
      </c>
      <c r="B2918" s="3" t="s">
        <v>87</v>
      </c>
      <c r="C291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918" s="1" t="str">
        <f>IFERROR(VLOOKUP(DatosLimpios[[#This Row],[Paises]], TablaRegiones[],2,FALSE), "Otra")</f>
        <v>América</v>
      </c>
      <c r="E2918" s="2">
        <v>2022</v>
      </c>
      <c r="F2918" s="3" t="s">
        <v>39</v>
      </c>
      <c r="G2918" s="2">
        <f xml:space="preserve"> 2025 -DatosLimpios[[#This Row],[Year]]</f>
        <v>3</v>
      </c>
      <c r="H2918" s="1" t="str">
        <f>IF(TRIM(DatosLimpios[[#This Row],[Attack Type]])="","Unknown",PROPER(TRIM(LOWER(DatosLimpios[[#This Row],[Attack Type]]))))</f>
        <v>Ddos</v>
      </c>
      <c r="I2918" s="3" t="s">
        <v>23</v>
      </c>
      <c r="J291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18" s="11">
        <v>7459</v>
      </c>
      <c r="L2918" s="11">
        <f>IF(DatosLimpios[[#This Row],[Financial Loss (in Million $) ]]="",0,ABS(DatosLimpios[[#This Row],[Financial Loss (in Million $) ]]))*1000</f>
        <v>7459000</v>
      </c>
      <c r="M2918" s="11" t="str">
        <f>IF(DatosLimpios[[#This Row],[Perdida economica UNK]]&gt;4000000,"Alta", IF(DatosLimpios[[#This Row],[Perdida economica UNK]]&gt;100000,"Media", "Baja"))</f>
        <v>Alta</v>
      </c>
      <c r="N2918" s="18" t="s">
        <v>2965</v>
      </c>
      <c r="O2918" s="3" t="s">
        <v>33</v>
      </c>
      <c r="P2918" s="2">
        <f>IF(DatosLimpios[[#This Row],[Number of Affected Users]]="six hundred",600,VALUE(DatosLimpios[[#This Row],[Number of Affected Users]]))</f>
        <v>281698</v>
      </c>
      <c r="Q2918" s="2">
        <f>IF(DatosLimpios[[#This Row],[Number of Affected Users]]="six hundred",600,VALUE(DatosLimpios[[#This Row],[Number of Affected Users]]))</f>
        <v>281698</v>
      </c>
      <c r="R2918" s="11">
        <f>DatosLimpios[[#This Row],[Perdida economica UNK]] /DatosLimpios[[#This Row],[Nº de Usuarios Afectados]]</f>
        <v>26.478711243956294</v>
      </c>
      <c r="S2918" s="11" t="str">
        <f>IF(DatosLimpios[[#This Row],[Perdida $ por Usuario]]&gt;100, "Grave",IF(DatosLimpios[[#This Row],[Perdida $ por Usuario]]&gt;40, "Moderada","Leve"))</f>
        <v>Leve</v>
      </c>
      <c r="T2918" s="1" t="str">
        <f t="shared" si="45"/>
        <v>Insider</v>
      </c>
      <c r="U2918" s="3" t="s">
        <v>34</v>
      </c>
      <c r="V2918" s="3" t="s">
        <v>57</v>
      </c>
      <c r="W2918" s="2">
        <v>18</v>
      </c>
      <c r="X2918" s="2" t="str">
        <f>IF(DatosLimpios[[#This Row],[Incident Resolution Time (in Hours)]]&gt;50,"Tardia",IF(DatosLimpios[[#This Row],[Incident Resolution Time (in Hours)]]&gt;20,"Media","Rapida" ))</f>
        <v>Rapida</v>
      </c>
    </row>
    <row r="2919" spans="1:24" x14ac:dyDescent="0.25">
      <c r="A2919" s="2">
        <v>2935</v>
      </c>
      <c r="B2919" s="3" t="s">
        <v>26</v>
      </c>
      <c r="C291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919" s="1" t="str">
        <f>IFERROR(VLOOKUP(DatosLimpios[[#This Row],[Paises]], TablaRegiones[],2,FALSE), "Otra")</f>
        <v>Europa</v>
      </c>
      <c r="E2919" s="2">
        <v>2015</v>
      </c>
      <c r="F2919" s="3" t="s">
        <v>39</v>
      </c>
      <c r="G2919" s="2">
        <f xml:space="preserve"> 2025 -DatosLimpios[[#This Row],[Year]]</f>
        <v>10</v>
      </c>
      <c r="H2919" s="1" t="str">
        <f>IF(TRIM(DatosLimpios[[#This Row],[Attack Type]])="","Unknown",PROPER(TRIM(LOWER(DatosLimpios[[#This Row],[Attack Type]]))))</f>
        <v>Ddos</v>
      </c>
      <c r="I2919" s="3" t="s">
        <v>18</v>
      </c>
      <c r="J2919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19" s="11">
        <v>9419</v>
      </c>
      <c r="L2919" s="11">
        <f>IF(DatosLimpios[[#This Row],[Financial Loss (in Million $) ]]="",0,ABS(DatosLimpios[[#This Row],[Financial Loss (in Million $) ]]))*1000</f>
        <v>9419000</v>
      </c>
      <c r="M2919" s="11" t="str">
        <f>IF(DatosLimpios[[#This Row],[Perdida economica UNK]]&gt;4000000,"Alta", IF(DatosLimpios[[#This Row],[Perdida economica UNK]]&gt;100000,"Media", "Baja"))</f>
        <v>Alta</v>
      </c>
      <c r="N2919" s="18" t="s">
        <v>2966</v>
      </c>
      <c r="O2919" s="3" t="s">
        <v>33</v>
      </c>
      <c r="P2919" s="2">
        <f>IF(DatosLimpios[[#This Row],[Number of Affected Users]]="six hundred",600,VALUE(DatosLimpios[[#This Row],[Number of Affected Users]]))</f>
        <v>145401</v>
      </c>
      <c r="Q2919" s="2">
        <f>IF(DatosLimpios[[#This Row],[Number of Affected Users]]="six hundred",600,VALUE(DatosLimpios[[#This Row],[Number of Affected Users]]))</f>
        <v>145401</v>
      </c>
      <c r="R2919" s="11">
        <f>DatosLimpios[[#This Row],[Perdida economica UNK]] /DatosLimpios[[#This Row],[Nº de Usuarios Afectados]]</f>
        <v>64.779471943109058</v>
      </c>
      <c r="S2919" s="11" t="str">
        <f>IF(DatosLimpios[[#This Row],[Perdida $ por Usuario]]&gt;100, "Grave",IF(DatosLimpios[[#This Row],[Perdida $ por Usuario]]&gt;40, "Moderada","Leve"))</f>
        <v>Moderada</v>
      </c>
      <c r="T2919" s="1" t="str">
        <f t="shared" si="45"/>
        <v>Insider</v>
      </c>
      <c r="U2919" s="3" t="s">
        <v>15</v>
      </c>
      <c r="V2919" s="3" t="s">
        <v>37</v>
      </c>
      <c r="W2919" s="2">
        <v>14</v>
      </c>
      <c r="X2919" s="2" t="str">
        <f>IF(DatosLimpios[[#This Row],[Incident Resolution Time (in Hours)]]&gt;50,"Tardia",IF(DatosLimpios[[#This Row],[Incident Resolution Time (in Hours)]]&gt;20,"Media","Rapida" ))</f>
        <v>Rapida</v>
      </c>
    </row>
    <row r="2920" spans="1:24" x14ac:dyDescent="0.25">
      <c r="A2920" s="2">
        <v>2936</v>
      </c>
      <c r="B2920" s="3" t="s">
        <v>26</v>
      </c>
      <c r="C292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920" s="1" t="str">
        <f>IFERROR(VLOOKUP(DatosLimpios[[#This Row],[Paises]], TablaRegiones[],2,FALSE), "Otra")</f>
        <v>Europa</v>
      </c>
      <c r="E2920" s="2">
        <v>2018</v>
      </c>
      <c r="F2920" s="3" t="s">
        <v>42</v>
      </c>
      <c r="G2920" s="2">
        <f xml:space="preserve"> 2025 -DatosLimpios[[#This Row],[Year]]</f>
        <v>7</v>
      </c>
      <c r="H2920" s="1" t="str">
        <f>IF(TRIM(DatosLimpios[[#This Row],[Attack Type]])="","Unknown",PROPER(TRIM(LOWER(DatosLimpios[[#This Row],[Attack Type]]))))</f>
        <v>Sql Injection</v>
      </c>
      <c r="I2920" s="3" t="s">
        <v>18</v>
      </c>
      <c r="J292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20" s="11">
        <v>8518</v>
      </c>
      <c r="L2920" s="11">
        <f>IF(DatosLimpios[[#This Row],[Financial Loss (in Million $) ]]="",0,ABS(DatosLimpios[[#This Row],[Financial Loss (in Million $) ]]))*1000</f>
        <v>8518000</v>
      </c>
      <c r="M2920" s="11" t="str">
        <f>IF(DatosLimpios[[#This Row],[Perdida economica UNK]]&gt;4000000,"Alta", IF(DatosLimpios[[#This Row],[Perdida economica UNK]]&gt;100000,"Media", "Baja"))</f>
        <v>Alta</v>
      </c>
      <c r="N2920" s="18" t="s">
        <v>2967</v>
      </c>
      <c r="O2920" s="3" t="s">
        <v>33</v>
      </c>
      <c r="P2920" s="2">
        <f>IF(DatosLimpios[[#This Row],[Number of Affected Users]]="six hundred",600,VALUE(DatosLimpios[[#This Row],[Number of Affected Users]]))</f>
        <v>918201</v>
      </c>
      <c r="Q2920" s="2">
        <f>IF(DatosLimpios[[#This Row],[Number of Affected Users]]="six hundred",600,VALUE(DatosLimpios[[#This Row],[Number of Affected Users]]))</f>
        <v>918201</v>
      </c>
      <c r="R2920" s="11">
        <f>DatosLimpios[[#This Row],[Perdida economica UNK]] /DatosLimpios[[#This Row],[Nº de Usuarios Afectados]]</f>
        <v>9.2768358997648654</v>
      </c>
      <c r="S2920" s="11" t="str">
        <f>IF(DatosLimpios[[#This Row],[Perdida $ por Usuario]]&gt;100, "Grave",IF(DatosLimpios[[#This Row],[Perdida $ por Usuario]]&gt;40, "Moderada","Leve"))</f>
        <v>Leve</v>
      </c>
      <c r="T2920" s="1" t="str">
        <f t="shared" si="45"/>
        <v>Insider</v>
      </c>
      <c r="U2920" s="3" t="s">
        <v>52</v>
      </c>
      <c r="V2920" s="3" t="s">
        <v>57</v>
      </c>
      <c r="W2920" s="2">
        <v>35</v>
      </c>
      <c r="X2920" s="2" t="str">
        <f>IF(DatosLimpios[[#This Row],[Incident Resolution Time (in Hours)]]&gt;50,"Tardia",IF(DatosLimpios[[#This Row],[Incident Resolution Time (in Hours)]]&gt;20,"Media","Rapida" ))</f>
        <v>Media</v>
      </c>
    </row>
    <row r="2921" spans="1:24" x14ac:dyDescent="0.25">
      <c r="A2921" s="2">
        <v>2937</v>
      </c>
      <c r="B2921" s="3" t="s">
        <v>60</v>
      </c>
      <c r="C292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21" s="1" t="str">
        <f>IFERROR(VLOOKUP(DatosLimpios[[#This Row],[Paises]], TablaRegiones[],2,FALSE), "Otra")</f>
        <v>Asia</v>
      </c>
      <c r="E2921" s="2">
        <v>2017</v>
      </c>
      <c r="F2921" s="3" t="s">
        <v>63</v>
      </c>
      <c r="G2921" s="2">
        <f xml:space="preserve"> 2025 -DatosLimpios[[#This Row],[Year]]</f>
        <v>8</v>
      </c>
      <c r="H2921" s="1" t="str">
        <f>IF(TRIM(DatosLimpios[[#This Row],[Attack Type]])="","Unknown",PROPER(TRIM(LOWER(DatosLimpios[[#This Row],[Attack Type]]))))</f>
        <v>Malware</v>
      </c>
      <c r="I2921" s="3" t="s">
        <v>47</v>
      </c>
      <c r="J292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21" s="11">
        <v>424</v>
      </c>
      <c r="L2921" s="11">
        <f>IF(DatosLimpios[[#This Row],[Financial Loss (in Million $) ]]="",0,ABS(DatosLimpios[[#This Row],[Financial Loss (in Million $) ]]))*1000</f>
        <v>424000</v>
      </c>
      <c r="M2921" s="11" t="str">
        <f>IF(DatosLimpios[[#This Row],[Perdida economica UNK]]&gt;4000000,"Alta", IF(DatosLimpios[[#This Row],[Perdida economica UNK]]&gt;100000,"Media", "Baja"))</f>
        <v>Media</v>
      </c>
      <c r="N2921" s="18" t="s">
        <v>2968</v>
      </c>
      <c r="O2921" s="3" t="s">
        <v>29</v>
      </c>
      <c r="P2921" s="2">
        <f>IF(DatosLimpios[[#This Row],[Number of Affected Users]]="six hundred",600,VALUE(DatosLimpios[[#This Row],[Number of Affected Users]]))</f>
        <v>71213</v>
      </c>
      <c r="Q2921" s="2">
        <f>IF(DatosLimpios[[#This Row],[Number of Affected Users]]="six hundred",600,VALUE(DatosLimpios[[#This Row],[Number of Affected Users]]))</f>
        <v>71213</v>
      </c>
      <c r="R2921" s="11">
        <f>DatosLimpios[[#This Row],[Perdida economica UNK]] /DatosLimpios[[#This Row],[Nº de Usuarios Afectados]]</f>
        <v>5.9539690786794548</v>
      </c>
      <c r="S2921" s="11" t="str">
        <f>IF(DatosLimpios[[#This Row],[Perdida $ por Usuario]]&gt;100, "Grave",IF(DatosLimpios[[#This Row],[Perdida $ por Usuario]]&gt;40, "Moderada","Leve"))</f>
        <v>Leve</v>
      </c>
      <c r="T2921" s="1" t="str">
        <f t="shared" si="45"/>
        <v>Nation-state</v>
      </c>
      <c r="U2921" s="3" t="s">
        <v>34</v>
      </c>
      <c r="V2921" s="3" t="s">
        <v>49</v>
      </c>
      <c r="W2921" s="2">
        <v>58</v>
      </c>
      <c r="X2921" s="2" t="str">
        <f>IF(DatosLimpios[[#This Row],[Incident Resolution Time (in Hours)]]&gt;50,"Tardia",IF(DatosLimpios[[#This Row],[Incident Resolution Time (in Hours)]]&gt;20,"Media","Rapida" ))</f>
        <v>Tardia</v>
      </c>
    </row>
    <row r="2922" spans="1:24" x14ac:dyDescent="0.25">
      <c r="A2922" s="2">
        <v>2938</v>
      </c>
      <c r="B2922" s="3" t="s">
        <v>87</v>
      </c>
      <c r="C292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922" s="1" t="str">
        <f>IFERROR(VLOOKUP(DatosLimpios[[#This Row],[Paises]], TablaRegiones[],2,FALSE), "Otra")</f>
        <v>América</v>
      </c>
      <c r="E2922" s="2">
        <v>2022</v>
      </c>
      <c r="F2922" s="3" t="s">
        <v>17</v>
      </c>
      <c r="G2922" s="2">
        <f xml:space="preserve"> 2025 -DatosLimpios[[#This Row],[Year]]</f>
        <v>3</v>
      </c>
      <c r="H2922" s="1" t="str">
        <f>IF(TRIM(DatosLimpios[[#This Row],[Attack Type]])="","Unknown",PROPER(TRIM(LOWER(DatosLimpios[[#This Row],[Attack Type]]))))</f>
        <v>Ransomware</v>
      </c>
      <c r="I2922" s="3" t="s">
        <v>46</v>
      </c>
      <c r="J292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22" s="11">
        <v>3458</v>
      </c>
      <c r="L2922" s="11">
        <f>IF(DatosLimpios[[#This Row],[Financial Loss (in Million $) ]]="",0,ABS(DatosLimpios[[#This Row],[Financial Loss (in Million $) ]]))*1000</f>
        <v>3458000</v>
      </c>
      <c r="M2922" s="11" t="str">
        <f>IF(DatosLimpios[[#This Row],[Perdida economica UNK]]&gt;4000000,"Alta", IF(DatosLimpios[[#This Row],[Perdida economica UNK]]&gt;100000,"Media", "Baja"))</f>
        <v>Media</v>
      </c>
      <c r="N2922" s="18" t="s">
        <v>2969</v>
      </c>
      <c r="O2922" s="3" t="s">
        <v>36</v>
      </c>
      <c r="P2922" s="2">
        <f>IF(DatosLimpios[[#This Row],[Number of Affected Users]]="six hundred",600,VALUE(DatosLimpios[[#This Row],[Number of Affected Users]]))</f>
        <v>322611</v>
      </c>
      <c r="Q2922" s="2">
        <f>IF(DatosLimpios[[#This Row],[Number of Affected Users]]="six hundred",600,VALUE(DatosLimpios[[#This Row],[Number of Affected Users]]))</f>
        <v>322611</v>
      </c>
      <c r="R2922" s="11">
        <f>DatosLimpios[[#This Row],[Perdida economica UNK]] /DatosLimpios[[#This Row],[Nº de Usuarios Afectados]]</f>
        <v>10.71879136173286</v>
      </c>
      <c r="S2922" s="11" t="str">
        <f>IF(DatosLimpios[[#This Row],[Perdida $ por Usuario]]&gt;100, "Grave",IF(DatosLimpios[[#This Row],[Perdida $ por Usuario]]&gt;40, "Moderada","Leve"))</f>
        <v>Leve</v>
      </c>
      <c r="T2922" s="1" t="str">
        <f t="shared" si="45"/>
        <v>Unknown</v>
      </c>
      <c r="U2922" s="3" t="s">
        <v>15</v>
      </c>
      <c r="V2922" s="3" t="s">
        <v>16</v>
      </c>
      <c r="W2922" s="2">
        <v>16</v>
      </c>
      <c r="X2922" s="2" t="str">
        <f>IF(DatosLimpios[[#This Row],[Incident Resolution Time (in Hours)]]&gt;50,"Tardia",IF(DatosLimpios[[#This Row],[Incident Resolution Time (in Hours)]]&gt;20,"Media","Rapida" ))</f>
        <v>Rapida</v>
      </c>
    </row>
    <row r="2923" spans="1:24" x14ac:dyDescent="0.25">
      <c r="A2923" s="2">
        <v>2939</v>
      </c>
      <c r="B2923" s="3" t="s">
        <v>60</v>
      </c>
      <c r="C292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23" s="1" t="str">
        <f>IFERROR(VLOOKUP(DatosLimpios[[#This Row],[Paises]], TablaRegiones[],2,FALSE), "Otra")</f>
        <v>Asia</v>
      </c>
      <c r="E2923" s="2">
        <v>2023</v>
      </c>
      <c r="F2923" s="3" t="s">
        <v>42</v>
      </c>
      <c r="G2923" s="2">
        <f xml:space="preserve"> 2025 -DatosLimpios[[#This Row],[Year]]</f>
        <v>2</v>
      </c>
      <c r="H2923" s="1" t="str">
        <f>IF(TRIM(DatosLimpios[[#This Row],[Attack Type]])="","Unknown",PROPER(TRIM(LOWER(DatosLimpios[[#This Row],[Attack Type]]))))</f>
        <v>Sql Injection</v>
      </c>
      <c r="I2923" s="3" t="s">
        <v>27</v>
      </c>
      <c r="J2923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23" s="11">
        <v>4884</v>
      </c>
      <c r="L2923" s="11">
        <f>IF(DatosLimpios[[#This Row],[Financial Loss (in Million $) ]]="",0,ABS(DatosLimpios[[#This Row],[Financial Loss (in Million $) ]]))*1000</f>
        <v>4884000</v>
      </c>
      <c r="M2923" s="11" t="str">
        <f>IF(DatosLimpios[[#This Row],[Perdida economica UNK]]&gt;4000000,"Alta", IF(DatosLimpios[[#This Row],[Perdida economica UNK]]&gt;100000,"Media", "Baja"))</f>
        <v>Alta</v>
      </c>
      <c r="N2923" s="18" t="s">
        <v>2970</v>
      </c>
      <c r="O2923" s="3" t="s">
        <v>33</v>
      </c>
      <c r="P2923" s="2">
        <f>IF(DatosLimpios[[#This Row],[Number of Affected Users]]="six hundred",600,VALUE(DatosLimpios[[#This Row],[Number of Affected Users]]))</f>
        <v>680011</v>
      </c>
      <c r="Q2923" s="2">
        <f>IF(DatosLimpios[[#This Row],[Number of Affected Users]]="six hundred",600,VALUE(DatosLimpios[[#This Row],[Number of Affected Users]]))</f>
        <v>680011</v>
      </c>
      <c r="R2923" s="11">
        <f>DatosLimpios[[#This Row],[Perdida economica UNK]] /DatosLimpios[[#This Row],[Nº de Usuarios Afectados]]</f>
        <v>7.1822367579347981</v>
      </c>
      <c r="S2923" s="11" t="str">
        <f>IF(DatosLimpios[[#This Row],[Perdida $ por Usuario]]&gt;100, "Grave",IF(DatosLimpios[[#This Row],[Perdida $ por Usuario]]&gt;40, "Moderada","Leve"))</f>
        <v>Leve</v>
      </c>
      <c r="T2923" s="1" t="str">
        <f t="shared" si="45"/>
        <v>Insider</v>
      </c>
      <c r="U2923" s="3" t="s">
        <v>15</v>
      </c>
      <c r="V2923" s="3" t="s">
        <v>57</v>
      </c>
      <c r="W2923" s="2">
        <v>66</v>
      </c>
      <c r="X2923" s="2" t="str">
        <f>IF(DatosLimpios[[#This Row],[Incident Resolution Time (in Hours)]]&gt;50,"Tardia",IF(DatosLimpios[[#This Row],[Incident Resolution Time (in Hours)]]&gt;20,"Media","Rapida" ))</f>
        <v>Tardia</v>
      </c>
    </row>
    <row r="2924" spans="1:24" x14ac:dyDescent="0.25">
      <c r="A2924" s="2">
        <v>2940</v>
      </c>
      <c r="B2924" s="3" t="s">
        <v>26</v>
      </c>
      <c r="C292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924" s="1" t="str">
        <f>IFERROR(VLOOKUP(DatosLimpios[[#This Row],[Paises]], TablaRegiones[],2,FALSE), "Otra")</f>
        <v>Europa</v>
      </c>
      <c r="E2924" s="2">
        <v>2016</v>
      </c>
      <c r="F2924" s="3" t="s">
        <v>42</v>
      </c>
      <c r="G2924" s="2">
        <f xml:space="preserve"> 2025 -DatosLimpios[[#This Row],[Year]]</f>
        <v>9</v>
      </c>
      <c r="H2924" s="1" t="str">
        <f>IF(TRIM(DatosLimpios[[#This Row],[Attack Type]])="","Unknown",PROPER(TRIM(LOWER(DatosLimpios[[#This Row],[Attack Type]]))))</f>
        <v>Sql Injection</v>
      </c>
      <c r="I2924" s="3" t="s">
        <v>47</v>
      </c>
      <c r="J2924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24" s="11">
        <v>6393</v>
      </c>
      <c r="L2924" s="11">
        <f>IF(DatosLimpios[[#This Row],[Financial Loss (in Million $) ]]="",0,ABS(DatosLimpios[[#This Row],[Financial Loss (in Million $) ]]))*1000</f>
        <v>6393000</v>
      </c>
      <c r="M2924" s="11" t="str">
        <f>IF(DatosLimpios[[#This Row],[Perdida economica UNK]]&gt;4000000,"Alta", IF(DatosLimpios[[#This Row],[Perdida economica UNK]]&gt;100000,"Media", "Baja"))</f>
        <v>Alta</v>
      </c>
      <c r="N2924" s="18" t="s">
        <v>2971</v>
      </c>
      <c r="O2924" s="3" t="s">
        <v>14</v>
      </c>
      <c r="P2924" s="2">
        <f>IF(DatosLimpios[[#This Row],[Number of Affected Users]]="six hundred",600,VALUE(DatosLimpios[[#This Row],[Number of Affected Users]]))</f>
        <v>165204</v>
      </c>
      <c r="Q2924" s="2">
        <f>IF(DatosLimpios[[#This Row],[Number of Affected Users]]="six hundred",600,VALUE(DatosLimpios[[#This Row],[Number of Affected Users]]))</f>
        <v>165204</v>
      </c>
      <c r="R2924" s="11">
        <f>DatosLimpios[[#This Row],[Perdida economica UNK]] /DatosLimpios[[#This Row],[Nº de Usuarios Afectados]]</f>
        <v>38.69761022735527</v>
      </c>
      <c r="S2924" s="11" t="str">
        <f>IF(DatosLimpios[[#This Row],[Perdida $ por Usuario]]&gt;100, "Grave",IF(DatosLimpios[[#This Row],[Perdida $ por Usuario]]&gt;40, "Moderada","Leve"))</f>
        <v>Leve</v>
      </c>
      <c r="T2924" s="1" t="str">
        <f t="shared" si="45"/>
        <v>Hacker Group</v>
      </c>
      <c r="U2924" s="3" t="s">
        <v>34</v>
      </c>
      <c r="V2924" s="3" t="s">
        <v>57</v>
      </c>
      <c r="W2924" s="2">
        <v>18</v>
      </c>
      <c r="X2924" s="2" t="str">
        <f>IF(DatosLimpios[[#This Row],[Incident Resolution Time (in Hours)]]&gt;50,"Tardia",IF(DatosLimpios[[#This Row],[Incident Resolution Time (in Hours)]]&gt;20,"Media","Rapida" ))</f>
        <v>Rapida</v>
      </c>
    </row>
    <row r="2925" spans="1:24" x14ac:dyDescent="0.25">
      <c r="A2925" s="2">
        <v>2941</v>
      </c>
      <c r="B2925" s="3" t="s">
        <v>32</v>
      </c>
      <c r="C292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25" s="1" t="str">
        <f>IFERROR(VLOOKUP(DatosLimpios[[#This Row],[Paises]], TablaRegiones[],2,FALSE), "Otra")</f>
        <v>Europa</v>
      </c>
      <c r="E2925" s="2">
        <v>2021</v>
      </c>
      <c r="F2925" s="3" t="s">
        <v>42</v>
      </c>
      <c r="G2925" s="2">
        <f xml:space="preserve"> 2025 -DatosLimpios[[#This Row],[Year]]</f>
        <v>4</v>
      </c>
      <c r="H2925" s="1" t="str">
        <f>IF(TRIM(DatosLimpios[[#This Row],[Attack Type]])="","Unknown",PROPER(TRIM(LOWER(DatosLimpios[[#This Row],[Attack Type]]))))</f>
        <v>Sql Injection</v>
      </c>
      <c r="I2925" s="3" t="s">
        <v>12</v>
      </c>
      <c r="J2925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25" s="11">
        <v>555</v>
      </c>
      <c r="L2925" s="11">
        <f>IF(DatosLimpios[[#This Row],[Financial Loss (in Million $) ]]="",0,ABS(DatosLimpios[[#This Row],[Financial Loss (in Million $) ]]))*1000</f>
        <v>555000</v>
      </c>
      <c r="M2925" s="11" t="str">
        <f>IF(DatosLimpios[[#This Row],[Perdida economica UNK]]&gt;4000000,"Alta", IF(DatosLimpios[[#This Row],[Perdida economica UNK]]&gt;100000,"Media", "Baja"))</f>
        <v>Media</v>
      </c>
      <c r="N2925" s="18" t="s">
        <v>2972</v>
      </c>
      <c r="O2925" s="3" t="s">
        <v>29</v>
      </c>
      <c r="P2925" s="2">
        <f>IF(DatosLimpios[[#This Row],[Number of Affected Users]]="six hundred",600,VALUE(DatosLimpios[[#This Row],[Number of Affected Users]]))</f>
        <v>693497</v>
      </c>
      <c r="Q2925" s="2">
        <f>IF(DatosLimpios[[#This Row],[Number of Affected Users]]="six hundred",600,VALUE(DatosLimpios[[#This Row],[Number of Affected Users]]))</f>
        <v>693497</v>
      </c>
      <c r="R2925" s="11">
        <f>DatosLimpios[[#This Row],[Perdida economica UNK]] /DatosLimpios[[#This Row],[Nº de Usuarios Afectados]]</f>
        <v>0.80029185418249826</v>
      </c>
      <c r="S2925" s="11" t="str">
        <f>IF(DatosLimpios[[#This Row],[Perdida $ por Usuario]]&gt;100, "Grave",IF(DatosLimpios[[#This Row],[Perdida $ por Usuario]]&gt;40, "Moderada","Leve"))</f>
        <v>Leve</v>
      </c>
      <c r="T2925" s="1" t="str">
        <f t="shared" si="45"/>
        <v>Nation-state</v>
      </c>
      <c r="U2925" s="3" t="s">
        <v>15</v>
      </c>
      <c r="V2925" s="3" t="s">
        <v>37</v>
      </c>
      <c r="W2925" s="2">
        <v>56</v>
      </c>
      <c r="X2925" s="2" t="str">
        <f>IF(DatosLimpios[[#This Row],[Incident Resolution Time (in Hours)]]&gt;50,"Tardia",IF(DatosLimpios[[#This Row],[Incident Resolution Time (in Hours)]]&gt;20,"Media","Rapida" ))</f>
        <v>Tardia</v>
      </c>
    </row>
    <row r="2926" spans="1:24" x14ac:dyDescent="0.25">
      <c r="A2926" s="2">
        <v>2942</v>
      </c>
      <c r="B2926" s="3" t="s">
        <v>58</v>
      </c>
      <c r="C292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926" s="1" t="str">
        <f>IFERROR(VLOOKUP(DatosLimpios[[#This Row],[Paises]], TablaRegiones[],2,FALSE), "Otra")</f>
        <v>Oceanía</v>
      </c>
      <c r="E2926" s="2">
        <v>2022</v>
      </c>
      <c r="F2926" s="3" t="s">
        <v>63</v>
      </c>
      <c r="G2926" s="2">
        <f xml:space="preserve"> 2025 -DatosLimpios[[#This Row],[Year]]</f>
        <v>3</v>
      </c>
      <c r="H2926" s="1" t="str">
        <f>IF(TRIM(DatosLimpios[[#This Row],[Attack Type]])="","Unknown",PROPER(TRIM(LOWER(DatosLimpios[[#This Row],[Attack Type]]))))</f>
        <v>Malware</v>
      </c>
      <c r="I2926" s="3" t="s">
        <v>27</v>
      </c>
      <c r="J292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26" s="11">
        <v>326</v>
      </c>
      <c r="L2926" s="11">
        <f>IF(DatosLimpios[[#This Row],[Financial Loss (in Million $) ]]="",0,ABS(DatosLimpios[[#This Row],[Financial Loss (in Million $) ]]))*1000</f>
        <v>326000</v>
      </c>
      <c r="M2926" s="11" t="str">
        <f>IF(DatosLimpios[[#This Row],[Perdida economica UNK]]&gt;4000000,"Alta", IF(DatosLimpios[[#This Row],[Perdida economica UNK]]&gt;100000,"Media", "Baja"))</f>
        <v>Media</v>
      </c>
      <c r="N2926" s="18" t="s">
        <v>2973</v>
      </c>
      <c r="O2926" s="3" t="s">
        <v>36</v>
      </c>
      <c r="P2926" s="2">
        <f>IF(DatosLimpios[[#This Row],[Number of Affected Users]]="six hundred",600,VALUE(DatosLimpios[[#This Row],[Number of Affected Users]]))</f>
        <v>363166</v>
      </c>
      <c r="Q2926" s="2">
        <f>IF(DatosLimpios[[#This Row],[Number of Affected Users]]="six hundred",600,VALUE(DatosLimpios[[#This Row],[Number of Affected Users]]))</f>
        <v>363166</v>
      </c>
      <c r="R2926" s="11">
        <f>DatosLimpios[[#This Row],[Perdida economica UNK]] /DatosLimpios[[#This Row],[Nº de Usuarios Afectados]]</f>
        <v>0.8976611246647539</v>
      </c>
      <c r="S2926" s="11" t="str">
        <f>IF(DatosLimpios[[#This Row],[Perdida $ por Usuario]]&gt;100, "Grave",IF(DatosLimpios[[#This Row],[Perdida $ por Usuario]]&gt;40, "Moderada","Leve"))</f>
        <v>Leve</v>
      </c>
      <c r="T2926" s="1" t="str">
        <f t="shared" si="45"/>
        <v>Unknown</v>
      </c>
      <c r="U2926" s="3" t="s">
        <v>15</v>
      </c>
      <c r="V2926" s="3" t="s">
        <v>37</v>
      </c>
      <c r="W2926" s="2">
        <v>38</v>
      </c>
      <c r="X2926" s="2" t="str">
        <f>IF(DatosLimpios[[#This Row],[Incident Resolution Time (in Hours)]]&gt;50,"Tardia",IF(DatosLimpios[[#This Row],[Incident Resolution Time (in Hours)]]&gt;20,"Media","Rapida" ))</f>
        <v>Media</v>
      </c>
    </row>
    <row r="2927" spans="1:24" x14ac:dyDescent="0.25">
      <c r="A2927" s="2">
        <v>2943</v>
      </c>
      <c r="B2927" s="3" t="s">
        <v>60</v>
      </c>
      <c r="C292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27" s="1" t="str">
        <f>IFERROR(VLOOKUP(DatosLimpios[[#This Row],[Paises]], TablaRegiones[],2,FALSE), "Otra")</f>
        <v>Asia</v>
      </c>
      <c r="E2927" s="2">
        <v>2017</v>
      </c>
      <c r="F2927" s="3" t="s">
        <v>17</v>
      </c>
      <c r="G2927" s="2">
        <f xml:space="preserve"> 2025 -DatosLimpios[[#This Row],[Year]]</f>
        <v>8</v>
      </c>
      <c r="H2927" s="1" t="str">
        <f>IF(TRIM(DatosLimpios[[#This Row],[Attack Type]])="","Unknown",PROPER(TRIM(LOWER(DatosLimpios[[#This Row],[Attack Type]]))))</f>
        <v>Ransomware</v>
      </c>
      <c r="I2927" s="3" t="s">
        <v>18</v>
      </c>
      <c r="J2927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27" s="11">
        <v>5279</v>
      </c>
      <c r="L2927" s="11">
        <f>IF(DatosLimpios[[#This Row],[Financial Loss (in Million $) ]]="",0,ABS(DatosLimpios[[#This Row],[Financial Loss (in Million $) ]]))*1000</f>
        <v>5279000</v>
      </c>
      <c r="M2927" s="11" t="str">
        <f>IF(DatosLimpios[[#This Row],[Perdida economica UNK]]&gt;4000000,"Alta", IF(DatosLimpios[[#This Row],[Perdida economica UNK]]&gt;100000,"Media", "Baja"))</f>
        <v>Alta</v>
      </c>
      <c r="N2927" s="18" t="s">
        <v>2974</v>
      </c>
      <c r="O2927" s="3" t="s">
        <v>29</v>
      </c>
      <c r="P2927" s="2">
        <f>IF(DatosLimpios[[#This Row],[Number of Affected Users]]="six hundred",600,VALUE(DatosLimpios[[#This Row],[Number of Affected Users]]))</f>
        <v>942824</v>
      </c>
      <c r="Q2927" s="2">
        <f>IF(DatosLimpios[[#This Row],[Number of Affected Users]]="six hundred",600,VALUE(DatosLimpios[[#This Row],[Number of Affected Users]]))</f>
        <v>942824</v>
      </c>
      <c r="R2927" s="11">
        <f>DatosLimpios[[#This Row],[Perdida economica UNK]] /DatosLimpios[[#This Row],[Nº de Usuarios Afectados]]</f>
        <v>5.5991362120607873</v>
      </c>
      <c r="S2927" s="11" t="str">
        <f>IF(DatosLimpios[[#This Row],[Perdida $ por Usuario]]&gt;100, "Grave",IF(DatosLimpios[[#This Row],[Perdida $ por Usuario]]&gt;40, "Moderada","Leve"))</f>
        <v>Leve</v>
      </c>
      <c r="T2927" s="1" t="str">
        <f t="shared" si="45"/>
        <v>Nation-state</v>
      </c>
      <c r="U2927" s="3" t="s">
        <v>34</v>
      </c>
      <c r="V2927" s="3" t="s">
        <v>37</v>
      </c>
      <c r="W2927" s="2">
        <v>68</v>
      </c>
      <c r="X2927" s="2" t="str">
        <f>IF(DatosLimpios[[#This Row],[Incident Resolution Time (in Hours)]]&gt;50,"Tardia",IF(DatosLimpios[[#This Row],[Incident Resolution Time (in Hours)]]&gt;20,"Media","Rapida" ))</f>
        <v>Tardia</v>
      </c>
    </row>
    <row r="2928" spans="1:24" x14ac:dyDescent="0.25">
      <c r="A2928" s="2">
        <v>2944</v>
      </c>
      <c r="B2928" s="3" t="s">
        <v>60</v>
      </c>
      <c r="C292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28" s="1" t="str">
        <f>IFERROR(VLOOKUP(DatosLimpios[[#This Row],[Paises]], TablaRegiones[],2,FALSE), "Otra")</f>
        <v>Asia</v>
      </c>
      <c r="E2928" s="2">
        <v>2020</v>
      </c>
      <c r="F2928" s="3" t="s">
        <v>17</v>
      </c>
      <c r="G2928" s="2">
        <f xml:space="preserve"> 2025 -DatosLimpios[[#This Row],[Year]]</f>
        <v>5</v>
      </c>
      <c r="H2928" s="1" t="str">
        <f>IF(TRIM(DatosLimpios[[#This Row],[Attack Type]])="","Unknown",PROPER(TRIM(LOWER(DatosLimpios[[#This Row],[Attack Type]]))))</f>
        <v>Ransomware</v>
      </c>
      <c r="I2928" s="3" t="s">
        <v>23</v>
      </c>
      <c r="J292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28" s="11">
        <v>369</v>
      </c>
      <c r="L2928" s="11">
        <f>IF(DatosLimpios[[#This Row],[Financial Loss (in Million $) ]]="",0,ABS(DatosLimpios[[#This Row],[Financial Loss (in Million $) ]]))*1000</f>
        <v>369000</v>
      </c>
      <c r="M2928" s="11" t="str">
        <f>IF(DatosLimpios[[#This Row],[Perdida economica UNK]]&gt;4000000,"Alta", IF(DatosLimpios[[#This Row],[Perdida economica UNK]]&gt;100000,"Media", "Baja"))</f>
        <v>Media</v>
      </c>
      <c r="N2928" s="18" t="s">
        <v>2975</v>
      </c>
      <c r="O2928" s="3" t="s">
        <v>29</v>
      </c>
      <c r="P2928" s="2">
        <f>IF(DatosLimpios[[#This Row],[Number of Affected Users]]="six hundred",600,VALUE(DatosLimpios[[#This Row],[Number of Affected Users]]))</f>
        <v>809153</v>
      </c>
      <c r="Q2928" s="2">
        <f>IF(DatosLimpios[[#This Row],[Number of Affected Users]]="six hundred",600,VALUE(DatosLimpios[[#This Row],[Number of Affected Users]]))</f>
        <v>809153</v>
      </c>
      <c r="R2928" s="11">
        <f>DatosLimpios[[#This Row],[Perdida economica UNK]] /DatosLimpios[[#This Row],[Nº de Usuarios Afectados]]</f>
        <v>0.45603241908514214</v>
      </c>
      <c r="S2928" s="11" t="str">
        <f>IF(DatosLimpios[[#This Row],[Perdida $ por Usuario]]&gt;100, "Grave",IF(DatosLimpios[[#This Row],[Perdida $ por Usuario]]&gt;40, "Moderada","Leve"))</f>
        <v>Leve</v>
      </c>
      <c r="T2928" s="1" t="str">
        <f t="shared" si="45"/>
        <v>Nation-state</v>
      </c>
      <c r="U2928" s="3" t="s">
        <v>34</v>
      </c>
      <c r="V2928" s="3" t="s">
        <v>31</v>
      </c>
      <c r="W2928" s="2">
        <v>48</v>
      </c>
      <c r="X2928" s="2" t="str">
        <f>IF(DatosLimpios[[#This Row],[Incident Resolution Time (in Hours)]]&gt;50,"Tardia",IF(DatosLimpios[[#This Row],[Incident Resolution Time (in Hours)]]&gt;20,"Media","Rapida" ))</f>
        <v>Media</v>
      </c>
    </row>
    <row r="2929" spans="1:24" x14ac:dyDescent="0.25">
      <c r="A2929" s="2">
        <v>2945</v>
      </c>
      <c r="B2929" s="3" t="s">
        <v>66</v>
      </c>
      <c r="C292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929" s="1" t="str">
        <f>IFERROR(VLOOKUP(DatosLimpios[[#This Row],[Paises]], TablaRegiones[],2,FALSE), "Otra")</f>
        <v>América</v>
      </c>
      <c r="E2929" s="2">
        <v>2016</v>
      </c>
      <c r="F2929" s="3" t="s">
        <v>17</v>
      </c>
      <c r="G2929" s="2">
        <f xml:space="preserve"> 2025 -DatosLimpios[[#This Row],[Year]]</f>
        <v>9</v>
      </c>
      <c r="H2929" s="1" t="str">
        <f>IF(TRIM(DatosLimpios[[#This Row],[Attack Type]])="","Unknown",PROPER(TRIM(LOWER(DatosLimpios[[#This Row],[Attack Type]]))))</f>
        <v>Ransomware</v>
      </c>
      <c r="I2929" s="3" t="s">
        <v>12</v>
      </c>
      <c r="J292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29" s="11">
        <v>551</v>
      </c>
      <c r="L2929" s="11">
        <f>IF(DatosLimpios[[#This Row],[Financial Loss (in Million $) ]]="",0,ABS(DatosLimpios[[#This Row],[Financial Loss (in Million $) ]]))*1000</f>
        <v>551000</v>
      </c>
      <c r="M2929" s="11" t="str">
        <f>IF(DatosLimpios[[#This Row],[Perdida economica UNK]]&gt;4000000,"Alta", IF(DatosLimpios[[#This Row],[Perdida economica UNK]]&gt;100000,"Media", "Baja"))</f>
        <v>Media</v>
      </c>
      <c r="N2929" s="18" t="s">
        <v>2976</v>
      </c>
      <c r="O2929" s="3" t="s">
        <v>36</v>
      </c>
      <c r="P2929" s="2">
        <f>IF(DatosLimpios[[#This Row],[Number of Affected Users]]="six hundred",600,VALUE(DatosLimpios[[#This Row],[Number of Affected Users]]))</f>
        <v>740421</v>
      </c>
      <c r="Q2929" s="2">
        <f>IF(DatosLimpios[[#This Row],[Number of Affected Users]]="six hundred",600,VALUE(DatosLimpios[[#This Row],[Number of Affected Users]]))</f>
        <v>740421</v>
      </c>
      <c r="R2929" s="11">
        <f>DatosLimpios[[#This Row],[Perdida economica UNK]] /DatosLimpios[[#This Row],[Nº de Usuarios Afectados]]</f>
        <v>0.74417122150776382</v>
      </c>
      <c r="S2929" s="11" t="str">
        <f>IF(DatosLimpios[[#This Row],[Perdida $ por Usuario]]&gt;100, "Grave",IF(DatosLimpios[[#This Row],[Perdida $ por Usuario]]&gt;40, "Moderada","Leve"))</f>
        <v>Leve</v>
      </c>
      <c r="T2929" s="1" t="str">
        <f t="shared" si="45"/>
        <v>Unknown</v>
      </c>
      <c r="U2929" s="3" t="s">
        <v>34</v>
      </c>
      <c r="V2929" s="3" t="s">
        <v>57</v>
      </c>
      <c r="W2929" s="2">
        <v>59</v>
      </c>
      <c r="X2929" s="2" t="str">
        <f>IF(DatosLimpios[[#This Row],[Incident Resolution Time (in Hours)]]&gt;50,"Tardia",IF(DatosLimpios[[#This Row],[Incident Resolution Time (in Hours)]]&gt;20,"Media","Rapida" ))</f>
        <v>Tardia</v>
      </c>
    </row>
    <row r="2930" spans="1:24" x14ac:dyDescent="0.25">
      <c r="A2930" s="2">
        <v>2946</v>
      </c>
      <c r="B2930" s="3" t="s">
        <v>87</v>
      </c>
      <c r="C293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930" s="1" t="str">
        <f>IFERROR(VLOOKUP(DatosLimpios[[#This Row],[Paises]], TablaRegiones[],2,FALSE), "Otra")</f>
        <v>América</v>
      </c>
      <c r="E2930" s="2">
        <v>2024</v>
      </c>
      <c r="F2930" s="3" t="s">
        <v>63</v>
      </c>
      <c r="G2930" s="2">
        <f xml:space="preserve"> 2025 -DatosLimpios[[#This Row],[Year]]</f>
        <v>1</v>
      </c>
      <c r="H2930" s="1" t="str">
        <f>IF(TRIM(DatosLimpios[[#This Row],[Attack Type]])="","Unknown",PROPER(TRIM(LOWER(DatosLimpios[[#This Row],[Attack Type]]))))</f>
        <v>Malware</v>
      </c>
      <c r="I2930" s="3" t="s">
        <v>18</v>
      </c>
      <c r="J293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30" s="11">
        <v>522</v>
      </c>
      <c r="L2930" s="11">
        <f>IF(DatosLimpios[[#This Row],[Financial Loss (in Million $) ]]="",0,ABS(DatosLimpios[[#This Row],[Financial Loss (in Million $) ]]))*1000</f>
        <v>522000</v>
      </c>
      <c r="M2930" s="11" t="str">
        <f>IF(DatosLimpios[[#This Row],[Perdida economica UNK]]&gt;4000000,"Alta", IF(DatosLimpios[[#This Row],[Perdida economica UNK]]&gt;100000,"Media", "Baja"))</f>
        <v>Media</v>
      </c>
      <c r="N2930" s="18" t="s">
        <v>2977</v>
      </c>
      <c r="O2930" s="3" t="s">
        <v>29</v>
      </c>
      <c r="P2930" s="2">
        <f>IF(DatosLimpios[[#This Row],[Number of Affected Users]]="six hundred",600,VALUE(DatosLimpios[[#This Row],[Number of Affected Users]]))</f>
        <v>579778</v>
      </c>
      <c r="Q2930" s="2">
        <f>IF(DatosLimpios[[#This Row],[Number of Affected Users]]="six hundred",600,VALUE(DatosLimpios[[#This Row],[Number of Affected Users]]))</f>
        <v>579778</v>
      </c>
      <c r="R2930" s="11">
        <f>DatosLimpios[[#This Row],[Perdida economica UNK]] /DatosLimpios[[#This Row],[Nº de Usuarios Afectados]]</f>
        <v>0.90034461466285376</v>
      </c>
      <c r="S2930" s="11" t="str">
        <f>IF(DatosLimpios[[#This Row],[Perdida $ por Usuario]]&gt;100, "Grave",IF(DatosLimpios[[#This Row],[Perdida $ por Usuario]]&gt;40, "Moderada","Leve"))</f>
        <v>Leve</v>
      </c>
      <c r="T2930" s="1" t="str">
        <f t="shared" si="45"/>
        <v>Nation-state</v>
      </c>
      <c r="U2930" s="3" t="s">
        <v>52</v>
      </c>
      <c r="V2930" s="3" t="s">
        <v>49</v>
      </c>
      <c r="W2930" s="2">
        <v>57</v>
      </c>
      <c r="X2930" s="2" t="str">
        <f>IF(DatosLimpios[[#This Row],[Incident Resolution Time (in Hours)]]&gt;50,"Tardia",IF(DatosLimpios[[#This Row],[Incident Resolution Time (in Hours)]]&gt;20,"Media","Rapida" ))</f>
        <v>Tardia</v>
      </c>
    </row>
    <row r="2931" spans="1:24" x14ac:dyDescent="0.25">
      <c r="A2931" s="2">
        <v>2947</v>
      </c>
      <c r="B2931" s="3" t="s">
        <v>60</v>
      </c>
      <c r="C293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31" s="1" t="str">
        <f>IFERROR(VLOOKUP(DatosLimpios[[#This Row],[Paises]], TablaRegiones[],2,FALSE), "Otra")</f>
        <v>Asia</v>
      </c>
      <c r="E2931" s="2">
        <v>2017</v>
      </c>
      <c r="F2931" s="3" t="s">
        <v>63</v>
      </c>
      <c r="G2931" s="2">
        <f xml:space="preserve"> 2025 -DatosLimpios[[#This Row],[Year]]</f>
        <v>8</v>
      </c>
      <c r="H2931" s="1" t="str">
        <f>IF(TRIM(DatosLimpios[[#This Row],[Attack Type]])="","Unknown",PROPER(TRIM(LOWER(DatosLimpios[[#This Row],[Attack Type]]))))</f>
        <v>Malware</v>
      </c>
      <c r="I2931" s="3" t="s">
        <v>23</v>
      </c>
      <c r="J2931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31" s="11">
        <v>6812</v>
      </c>
      <c r="L2931" s="11">
        <f>IF(DatosLimpios[[#This Row],[Financial Loss (in Million $) ]]="",0,ABS(DatosLimpios[[#This Row],[Financial Loss (in Million $) ]]))*1000</f>
        <v>6812000</v>
      </c>
      <c r="M2931" s="11" t="str">
        <f>IF(DatosLimpios[[#This Row],[Perdida economica UNK]]&gt;4000000,"Alta", IF(DatosLimpios[[#This Row],[Perdida economica UNK]]&gt;100000,"Media", "Baja"))</f>
        <v>Alta</v>
      </c>
      <c r="N2931" s="18" t="s">
        <v>2978</v>
      </c>
      <c r="O2931" s="3" t="s">
        <v>33</v>
      </c>
      <c r="P2931" s="2">
        <f>IF(DatosLimpios[[#This Row],[Number of Affected Users]]="six hundred",600,VALUE(DatosLimpios[[#This Row],[Number of Affected Users]]))</f>
        <v>627616</v>
      </c>
      <c r="Q2931" s="2">
        <f>IF(DatosLimpios[[#This Row],[Number of Affected Users]]="six hundred",600,VALUE(DatosLimpios[[#This Row],[Number of Affected Users]]))</f>
        <v>627616</v>
      </c>
      <c r="R2931" s="11">
        <f>DatosLimpios[[#This Row],[Perdida economica UNK]] /DatosLimpios[[#This Row],[Nº de Usuarios Afectados]]</f>
        <v>10.853770458369448</v>
      </c>
      <c r="S2931" s="11" t="str">
        <f>IF(DatosLimpios[[#This Row],[Perdida $ por Usuario]]&gt;100, "Grave",IF(DatosLimpios[[#This Row],[Perdida $ por Usuario]]&gt;40, "Moderada","Leve"))</f>
        <v>Leve</v>
      </c>
      <c r="T2931" s="1" t="str">
        <f t="shared" si="45"/>
        <v>Insider</v>
      </c>
      <c r="U2931" s="3" t="s">
        <v>52</v>
      </c>
      <c r="V2931" s="3" t="s">
        <v>49</v>
      </c>
      <c r="W2931" s="2">
        <v>29</v>
      </c>
      <c r="X2931" s="2" t="str">
        <f>IF(DatosLimpios[[#This Row],[Incident Resolution Time (in Hours)]]&gt;50,"Tardia",IF(DatosLimpios[[#This Row],[Incident Resolution Time (in Hours)]]&gt;20,"Media","Rapida" ))</f>
        <v>Media</v>
      </c>
    </row>
    <row r="2932" spans="1:24" x14ac:dyDescent="0.25">
      <c r="A2932" s="2">
        <v>2948</v>
      </c>
      <c r="B2932" s="3" t="s">
        <v>41</v>
      </c>
      <c r="C293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932" s="1" t="str">
        <f>IFERROR(VLOOKUP(DatosLimpios[[#This Row],[Paises]], TablaRegiones[],2,FALSE), "Otra")</f>
        <v>Europa</v>
      </c>
      <c r="E2932" s="2">
        <v>2017</v>
      </c>
      <c r="F2932" s="3" t="s">
        <v>42</v>
      </c>
      <c r="G2932" s="2">
        <f xml:space="preserve"> 2025 -DatosLimpios[[#This Row],[Year]]</f>
        <v>8</v>
      </c>
      <c r="H2932" s="1" t="str">
        <f>IF(TRIM(DatosLimpios[[#This Row],[Attack Type]])="","Unknown",PROPER(TRIM(LOWER(DatosLimpios[[#This Row],[Attack Type]]))))</f>
        <v>Sql Injection</v>
      </c>
      <c r="I2932" s="3" t="s">
        <v>69</v>
      </c>
      <c r="J293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32" s="11">
        <v>3609</v>
      </c>
      <c r="L2932" s="11">
        <f>IF(DatosLimpios[[#This Row],[Financial Loss (in Million $) ]]="",0,ABS(DatosLimpios[[#This Row],[Financial Loss (in Million $) ]]))*1000</f>
        <v>3609000</v>
      </c>
      <c r="M2932" s="11" t="str">
        <f>IF(DatosLimpios[[#This Row],[Perdida economica UNK]]&gt;4000000,"Alta", IF(DatosLimpios[[#This Row],[Perdida economica UNK]]&gt;100000,"Media", "Baja"))</f>
        <v>Media</v>
      </c>
      <c r="N2932" s="18" t="s">
        <v>2979</v>
      </c>
      <c r="O2932" s="3" t="s">
        <v>33</v>
      </c>
      <c r="P2932" s="2">
        <f>IF(DatosLimpios[[#This Row],[Number of Affected Users]]="six hundred",600,VALUE(DatosLimpios[[#This Row],[Number of Affected Users]]))</f>
        <v>696801</v>
      </c>
      <c r="Q2932" s="2">
        <f>IF(DatosLimpios[[#This Row],[Number of Affected Users]]="six hundred",600,VALUE(DatosLimpios[[#This Row],[Number of Affected Users]]))</f>
        <v>696801</v>
      </c>
      <c r="R2932" s="11">
        <f>DatosLimpios[[#This Row],[Perdida economica UNK]] /DatosLimpios[[#This Row],[Nº de Usuarios Afectados]]</f>
        <v>5.1793840709183829</v>
      </c>
      <c r="S2932" s="11" t="str">
        <f>IF(DatosLimpios[[#This Row],[Perdida $ por Usuario]]&gt;100, "Grave",IF(DatosLimpios[[#This Row],[Perdida $ por Usuario]]&gt;40, "Moderada","Leve"))</f>
        <v>Leve</v>
      </c>
      <c r="T2932" s="1" t="str">
        <f t="shared" si="45"/>
        <v>Insider</v>
      </c>
      <c r="U2932" s="3" t="s">
        <v>52</v>
      </c>
      <c r="V2932" s="3" t="s">
        <v>16</v>
      </c>
      <c r="W2932" s="2">
        <v>32</v>
      </c>
      <c r="X2932" s="2" t="str">
        <f>IF(DatosLimpios[[#This Row],[Incident Resolution Time (in Hours)]]&gt;50,"Tardia",IF(DatosLimpios[[#This Row],[Incident Resolution Time (in Hours)]]&gt;20,"Media","Rapida" ))</f>
        <v>Media</v>
      </c>
    </row>
    <row r="2933" spans="1:24" x14ac:dyDescent="0.25">
      <c r="A2933" s="2">
        <v>2949</v>
      </c>
      <c r="B2933" s="3" t="s">
        <v>60</v>
      </c>
      <c r="C293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33" s="1" t="str">
        <f>IFERROR(VLOOKUP(DatosLimpios[[#This Row],[Paises]], TablaRegiones[],2,FALSE), "Otra")</f>
        <v>Asia</v>
      </c>
      <c r="E2933" s="2">
        <v>2019</v>
      </c>
      <c r="F2933" s="3" t="s">
        <v>39</v>
      </c>
      <c r="G2933" s="2">
        <f xml:space="preserve"> 2025 -DatosLimpios[[#This Row],[Year]]</f>
        <v>6</v>
      </c>
      <c r="H2933" s="1" t="str">
        <f>IF(TRIM(DatosLimpios[[#This Row],[Attack Type]])="","Unknown",PROPER(TRIM(LOWER(DatosLimpios[[#This Row],[Attack Type]]))))</f>
        <v>Ddos</v>
      </c>
      <c r="I2933" s="3" t="s">
        <v>47</v>
      </c>
      <c r="J293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33" s="11">
        <v>681</v>
      </c>
      <c r="L2933" s="11">
        <f>IF(DatosLimpios[[#This Row],[Financial Loss (in Million $) ]]="",0,ABS(DatosLimpios[[#This Row],[Financial Loss (in Million $) ]]))*1000</f>
        <v>681000</v>
      </c>
      <c r="M2933" s="11" t="str">
        <f>IF(DatosLimpios[[#This Row],[Perdida economica UNK]]&gt;4000000,"Alta", IF(DatosLimpios[[#This Row],[Perdida economica UNK]]&gt;100000,"Media", "Baja"))</f>
        <v>Media</v>
      </c>
      <c r="N2933" s="18" t="s">
        <v>2980</v>
      </c>
      <c r="O2933" s="3" t="s">
        <v>36</v>
      </c>
      <c r="P2933" s="2">
        <f>IF(DatosLimpios[[#This Row],[Number of Affected Users]]="six hundred",600,VALUE(DatosLimpios[[#This Row],[Number of Affected Users]]))</f>
        <v>819663</v>
      </c>
      <c r="Q2933" s="2">
        <f>IF(DatosLimpios[[#This Row],[Number of Affected Users]]="six hundred",600,VALUE(DatosLimpios[[#This Row],[Number of Affected Users]]))</f>
        <v>819663</v>
      </c>
      <c r="R2933" s="11">
        <f>DatosLimpios[[#This Row],[Perdida economica UNK]] /DatosLimpios[[#This Row],[Nº de Usuarios Afectados]]</f>
        <v>0.83082925543790553</v>
      </c>
      <c r="S2933" s="11" t="str">
        <f>IF(DatosLimpios[[#This Row],[Perdida $ por Usuario]]&gt;100, "Grave",IF(DatosLimpios[[#This Row],[Perdida $ por Usuario]]&gt;40, "Moderada","Leve"))</f>
        <v>Leve</v>
      </c>
      <c r="T2933" s="1" t="str">
        <f t="shared" si="45"/>
        <v>Unknown</v>
      </c>
      <c r="U2933" s="3" t="s">
        <v>52</v>
      </c>
      <c r="V2933" s="3" t="s">
        <v>57</v>
      </c>
      <c r="W2933" s="2">
        <v>5</v>
      </c>
      <c r="X2933" s="2" t="str">
        <f>IF(DatosLimpios[[#This Row],[Incident Resolution Time (in Hours)]]&gt;50,"Tardia",IF(DatosLimpios[[#This Row],[Incident Resolution Time (in Hours)]]&gt;20,"Media","Rapida" ))</f>
        <v>Rapida</v>
      </c>
    </row>
    <row r="2934" spans="1:24" x14ac:dyDescent="0.25">
      <c r="A2934" s="2">
        <v>2950</v>
      </c>
      <c r="B2934" s="3" t="s">
        <v>60</v>
      </c>
      <c r="C293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34" s="1" t="str">
        <f>IFERROR(VLOOKUP(DatosLimpios[[#This Row],[Paises]], TablaRegiones[],2,FALSE), "Otra")</f>
        <v>Asia</v>
      </c>
      <c r="E2934" s="2">
        <v>2020</v>
      </c>
      <c r="F2934" s="3" t="s">
        <v>42</v>
      </c>
      <c r="G2934" s="2">
        <f xml:space="preserve"> 2025 -DatosLimpios[[#This Row],[Year]]</f>
        <v>5</v>
      </c>
      <c r="H2934" s="1" t="str">
        <f>IF(TRIM(DatosLimpios[[#This Row],[Attack Type]])="","Unknown",PROPER(TRIM(LOWER(DatosLimpios[[#This Row],[Attack Type]]))))</f>
        <v>Sql Injection</v>
      </c>
      <c r="I2934" s="3" t="s">
        <v>69</v>
      </c>
      <c r="J2934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34" s="11">
        <v>1046</v>
      </c>
      <c r="L2934" s="11">
        <f>IF(DatosLimpios[[#This Row],[Financial Loss (in Million $) ]]="",0,ABS(DatosLimpios[[#This Row],[Financial Loss (in Million $) ]]))*1000</f>
        <v>1046000</v>
      </c>
      <c r="M2934" s="11" t="str">
        <f>IF(DatosLimpios[[#This Row],[Perdida economica UNK]]&gt;4000000,"Alta", IF(DatosLimpios[[#This Row],[Perdida economica UNK]]&gt;100000,"Media", "Baja"))</f>
        <v>Media</v>
      </c>
      <c r="N2934" s="18" t="s">
        <v>2981</v>
      </c>
      <c r="O2934" s="3" t="s">
        <v>36</v>
      </c>
      <c r="P2934" s="2">
        <f>IF(DatosLimpios[[#This Row],[Number of Affected Users]]="six hundred",600,VALUE(DatosLimpios[[#This Row],[Number of Affected Users]]))</f>
        <v>778573</v>
      </c>
      <c r="Q2934" s="2">
        <f>IF(DatosLimpios[[#This Row],[Number of Affected Users]]="six hundred",600,VALUE(DatosLimpios[[#This Row],[Number of Affected Users]]))</f>
        <v>778573</v>
      </c>
      <c r="R2934" s="11">
        <f>DatosLimpios[[#This Row],[Perdida economica UNK]] /DatosLimpios[[#This Row],[Nº de Usuarios Afectados]]</f>
        <v>1.3434835269139824</v>
      </c>
      <c r="S2934" s="11" t="str">
        <f>IF(DatosLimpios[[#This Row],[Perdida $ por Usuario]]&gt;100, "Grave",IF(DatosLimpios[[#This Row],[Perdida $ por Usuario]]&gt;40, "Moderada","Leve"))</f>
        <v>Leve</v>
      </c>
      <c r="T2934" s="1" t="str">
        <f t="shared" si="45"/>
        <v>Unknown</v>
      </c>
      <c r="U2934" s="3" t="s">
        <v>52</v>
      </c>
      <c r="V2934" s="3" t="s">
        <v>57</v>
      </c>
      <c r="W2934" s="2">
        <v>62</v>
      </c>
      <c r="X2934" s="2" t="str">
        <f>IF(DatosLimpios[[#This Row],[Incident Resolution Time (in Hours)]]&gt;50,"Tardia",IF(DatosLimpios[[#This Row],[Incident Resolution Time (in Hours)]]&gt;20,"Media","Rapida" ))</f>
        <v>Tardia</v>
      </c>
    </row>
    <row r="2935" spans="1:24" x14ac:dyDescent="0.25">
      <c r="A2935" s="2">
        <v>2951</v>
      </c>
      <c r="B2935" s="3" t="s">
        <v>66</v>
      </c>
      <c r="C293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935" s="1" t="str">
        <f>IFERROR(VLOOKUP(DatosLimpios[[#This Row],[Paises]], TablaRegiones[],2,FALSE), "Otra")</f>
        <v>América</v>
      </c>
      <c r="E2935" s="2">
        <v>2020</v>
      </c>
      <c r="F2935" s="3" t="s">
        <v>63</v>
      </c>
      <c r="G2935" s="2">
        <f xml:space="preserve"> 2025 -DatosLimpios[[#This Row],[Year]]</f>
        <v>5</v>
      </c>
      <c r="H2935" s="1" t="str">
        <f>IF(TRIM(DatosLimpios[[#This Row],[Attack Type]])="","Unknown",PROPER(TRIM(LOWER(DatosLimpios[[#This Row],[Attack Type]]))))</f>
        <v>Malware</v>
      </c>
      <c r="I2935" s="3" t="s">
        <v>27</v>
      </c>
      <c r="J2935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35" s="11">
        <v>2321</v>
      </c>
      <c r="L2935" s="11">
        <f>IF(DatosLimpios[[#This Row],[Financial Loss (in Million $) ]]="",0,ABS(DatosLimpios[[#This Row],[Financial Loss (in Million $) ]]))*1000</f>
        <v>2321000</v>
      </c>
      <c r="M2935" s="11" t="str">
        <f>IF(DatosLimpios[[#This Row],[Perdida economica UNK]]&gt;4000000,"Alta", IF(DatosLimpios[[#This Row],[Perdida economica UNK]]&gt;100000,"Media", "Baja"))</f>
        <v>Media</v>
      </c>
      <c r="N2935" s="18" t="s">
        <v>2982</v>
      </c>
      <c r="O2935" s="3" t="s">
        <v>36</v>
      </c>
      <c r="P2935" s="2">
        <f>IF(DatosLimpios[[#This Row],[Number of Affected Users]]="six hundred",600,VALUE(DatosLimpios[[#This Row],[Number of Affected Users]]))</f>
        <v>850214</v>
      </c>
      <c r="Q2935" s="2">
        <f>IF(DatosLimpios[[#This Row],[Number of Affected Users]]="six hundred",600,VALUE(DatosLimpios[[#This Row],[Number of Affected Users]]))</f>
        <v>850214</v>
      </c>
      <c r="R2935" s="11">
        <f>DatosLimpios[[#This Row],[Perdida economica UNK]] /DatosLimpios[[#This Row],[Nº de Usuarios Afectados]]</f>
        <v>2.7299009425862195</v>
      </c>
      <c r="S2935" s="11" t="str">
        <f>IF(DatosLimpios[[#This Row],[Perdida $ por Usuario]]&gt;100, "Grave",IF(DatosLimpios[[#This Row],[Perdida $ por Usuario]]&gt;40, "Moderada","Leve"))</f>
        <v>Leve</v>
      </c>
      <c r="T2935" s="1" t="str">
        <f t="shared" ref="T2935:T2996" si="46">IF(O2935="","Unknown",O2935)</f>
        <v>Unknown</v>
      </c>
      <c r="U2935" s="3" t="s">
        <v>34</v>
      </c>
      <c r="V2935" s="3" t="s">
        <v>37</v>
      </c>
      <c r="W2935" s="2">
        <v>45</v>
      </c>
      <c r="X2935" s="2" t="str">
        <f>IF(DatosLimpios[[#This Row],[Incident Resolution Time (in Hours)]]&gt;50,"Tardia",IF(DatosLimpios[[#This Row],[Incident Resolution Time (in Hours)]]&gt;20,"Media","Rapida" ))</f>
        <v>Media</v>
      </c>
    </row>
    <row r="2936" spans="1:24" x14ac:dyDescent="0.25">
      <c r="A2936" s="2">
        <v>2952</v>
      </c>
      <c r="B2936" s="3" t="s">
        <v>10</v>
      </c>
      <c r="C293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936" s="1" t="str">
        <f>IFERROR(VLOOKUP(DatosLimpios[[#This Row],[Paises]], TablaRegiones[],2,FALSE), "Otra")</f>
        <v>Asia</v>
      </c>
      <c r="E2936" s="2">
        <v>2018</v>
      </c>
      <c r="F2936" s="3" t="s">
        <v>42</v>
      </c>
      <c r="G2936" s="2">
        <f xml:space="preserve"> 2025 -DatosLimpios[[#This Row],[Year]]</f>
        <v>7</v>
      </c>
      <c r="H2936" s="1" t="str">
        <f>IF(TRIM(DatosLimpios[[#This Row],[Attack Type]])="","Unknown",PROPER(TRIM(LOWER(DatosLimpios[[#This Row],[Attack Type]]))))</f>
        <v>Sql Injection</v>
      </c>
      <c r="I2936" s="3" t="s">
        <v>69</v>
      </c>
      <c r="J293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36" s="11">
        <v>189</v>
      </c>
      <c r="L2936" s="11">
        <f>IF(DatosLimpios[[#This Row],[Financial Loss (in Million $) ]]="",0,ABS(DatosLimpios[[#This Row],[Financial Loss (in Million $) ]]))*1000</f>
        <v>189000</v>
      </c>
      <c r="M2936" s="11" t="str">
        <f>IF(DatosLimpios[[#This Row],[Perdida economica UNK]]&gt;4000000,"Alta", IF(DatosLimpios[[#This Row],[Perdida economica UNK]]&gt;100000,"Media", "Baja"))</f>
        <v>Media</v>
      </c>
      <c r="N2936" s="18" t="s">
        <v>2983</v>
      </c>
      <c r="O2936" s="3" t="s">
        <v>33</v>
      </c>
      <c r="P2936" s="2">
        <f>IF(DatosLimpios[[#This Row],[Number of Affected Users]]="six hundred",600,VALUE(DatosLimpios[[#This Row],[Number of Affected Users]]))</f>
        <v>83376</v>
      </c>
      <c r="Q2936" s="2">
        <f>IF(DatosLimpios[[#This Row],[Number of Affected Users]]="six hundred",600,VALUE(DatosLimpios[[#This Row],[Number of Affected Users]]))</f>
        <v>83376</v>
      </c>
      <c r="R2936" s="11">
        <f>DatosLimpios[[#This Row],[Perdida economica UNK]] /DatosLimpios[[#This Row],[Nº de Usuarios Afectados]]</f>
        <v>2.266839378238342</v>
      </c>
      <c r="S2936" s="11" t="str">
        <f>IF(DatosLimpios[[#This Row],[Perdida $ por Usuario]]&gt;100, "Grave",IF(DatosLimpios[[#This Row],[Perdida $ por Usuario]]&gt;40, "Moderada","Leve"))</f>
        <v>Leve</v>
      </c>
      <c r="T2936" s="1" t="str">
        <f t="shared" si="46"/>
        <v>Insider</v>
      </c>
      <c r="U2936" s="3" t="s">
        <v>15</v>
      </c>
      <c r="V2936" s="3" t="s">
        <v>49</v>
      </c>
      <c r="W2936" s="2">
        <v>62</v>
      </c>
      <c r="X2936" s="2" t="str">
        <f>IF(DatosLimpios[[#This Row],[Incident Resolution Time (in Hours)]]&gt;50,"Tardia",IF(DatosLimpios[[#This Row],[Incident Resolution Time (in Hours)]]&gt;20,"Media","Rapida" ))</f>
        <v>Tardia</v>
      </c>
    </row>
    <row r="2937" spans="1:24" x14ac:dyDescent="0.25">
      <c r="A2937" s="2">
        <v>2953</v>
      </c>
      <c r="B2937" s="3" t="s">
        <v>60</v>
      </c>
      <c r="C293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37" s="1" t="str">
        <f>IFERROR(VLOOKUP(DatosLimpios[[#This Row],[Paises]], TablaRegiones[],2,FALSE), "Otra")</f>
        <v>Asia</v>
      </c>
      <c r="E2937" s="2">
        <v>2020</v>
      </c>
      <c r="F2937" s="3" t="s">
        <v>17</v>
      </c>
      <c r="G2937" s="2">
        <f xml:space="preserve"> 2025 -DatosLimpios[[#This Row],[Year]]</f>
        <v>5</v>
      </c>
      <c r="H2937" s="1" t="str">
        <f>IF(TRIM(DatosLimpios[[#This Row],[Attack Type]])="","Unknown",PROPER(TRIM(LOWER(DatosLimpios[[#This Row],[Attack Type]]))))</f>
        <v>Ransomware</v>
      </c>
      <c r="I2937" s="3" t="s">
        <v>27</v>
      </c>
      <c r="J293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37" s="11">
        <v>4868</v>
      </c>
      <c r="L2937" s="11">
        <f>IF(DatosLimpios[[#This Row],[Financial Loss (in Million $) ]]="",0,ABS(DatosLimpios[[#This Row],[Financial Loss (in Million $) ]]))*1000</f>
        <v>4868000</v>
      </c>
      <c r="M2937" s="11" t="str">
        <f>IF(DatosLimpios[[#This Row],[Perdida economica UNK]]&gt;4000000,"Alta", IF(DatosLimpios[[#This Row],[Perdida economica UNK]]&gt;100000,"Media", "Baja"))</f>
        <v>Alta</v>
      </c>
      <c r="N2937" s="18" t="s">
        <v>2984</v>
      </c>
      <c r="O2937" s="3" t="s">
        <v>33</v>
      </c>
      <c r="P2937" s="2">
        <f>IF(DatosLimpios[[#This Row],[Number of Affected Users]]="six hundred",600,VALUE(DatosLimpios[[#This Row],[Number of Affected Users]]))</f>
        <v>459635</v>
      </c>
      <c r="Q2937" s="2">
        <f>IF(DatosLimpios[[#This Row],[Number of Affected Users]]="six hundred",600,VALUE(DatosLimpios[[#This Row],[Number of Affected Users]]))</f>
        <v>459635</v>
      </c>
      <c r="R2937" s="11">
        <f>DatosLimpios[[#This Row],[Perdida economica UNK]] /DatosLimpios[[#This Row],[Nº de Usuarios Afectados]]</f>
        <v>10.591012433778976</v>
      </c>
      <c r="S2937" s="11" t="str">
        <f>IF(DatosLimpios[[#This Row],[Perdida $ por Usuario]]&gt;100, "Grave",IF(DatosLimpios[[#This Row],[Perdida $ por Usuario]]&gt;40, "Moderada","Leve"))</f>
        <v>Leve</v>
      </c>
      <c r="T2937" s="1" t="str">
        <f t="shared" si="46"/>
        <v>Insider</v>
      </c>
      <c r="U2937" s="3" t="s">
        <v>15</v>
      </c>
      <c r="V2937" s="3" t="s">
        <v>37</v>
      </c>
      <c r="W2937" s="2">
        <v>49</v>
      </c>
      <c r="X2937" s="2" t="str">
        <f>IF(DatosLimpios[[#This Row],[Incident Resolution Time (in Hours)]]&gt;50,"Tardia",IF(DatosLimpios[[#This Row],[Incident Resolution Time (in Hours)]]&gt;20,"Media","Rapida" ))</f>
        <v>Media</v>
      </c>
    </row>
    <row r="2938" spans="1:24" x14ac:dyDescent="0.25">
      <c r="A2938" s="2">
        <v>2954</v>
      </c>
      <c r="B2938" s="3" t="s">
        <v>45</v>
      </c>
      <c r="C293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938" s="1" t="str">
        <f>IFERROR(VLOOKUP(DatosLimpios[[#This Row],[Paises]], TablaRegiones[],2,FALSE), "Otra")</f>
        <v>Asia</v>
      </c>
      <c r="E2938" s="2">
        <v>2021</v>
      </c>
      <c r="F2938" s="3" t="s">
        <v>17</v>
      </c>
      <c r="G2938" s="2">
        <f xml:space="preserve"> 2025 -DatosLimpios[[#This Row],[Year]]</f>
        <v>4</v>
      </c>
      <c r="H2938" s="1" t="str">
        <f>IF(TRIM(DatosLimpios[[#This Row],[Attack Type]])="","Unknown",PROPER(TRIM(LOWER(DatosLimpios[[#This Row],[Attack Type]]))))</f>
        <v>Ransomware</v>
      </c>
      <c r="I2938" s="3" t="s">
        <v>69</v>
      </c>
      <c r="J293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38" s="11">
        <v>954</v>
      </c>
      <c r="L2938" s="11">
        <f>IF(DatosLimpios[[#This Row],[Financial Loss (in Million $) ]]="",0,ABS(DatosLimpios[[#This Row],[Financial Loss (in Million $) ]]))*1000</f>
        <v>954000</v>
      </c>
      <c r="M2938" s="11" t="str">
        <f>IF(DatosLimpios[[#This Row],[Perdida economica UNK]]&gt;4000000,"Alta", IF(DatosLimpios[[#This Row],[Perdida economica UNK]]&gt;100000,"Media", "Baja"))</f>
        <v>Media</v>
      </c>
      <c r="N2938" s="18" t="s">
        <v>2985</v>
      </c>
      <c r="O2938" s="3" t="s">
        <v>33</v>
      </c>
      <c r="P2938" s="2">
        <f>IF(DatosLimpios[[#This Row],[Number of Affected Users]]="six hundred",600,VALUE(DatosLimpios[[#This Row],[Number of Affected Users]]))</f>
        <v>386911</v>
      </c>
      <c r="Q2938" s="2">
        <f>IF(DatosLimpios[[#This Row],[Number of Affected Users]]="six hundred",600,VALUE(DatosLimpios[[#This Row],[Number of Affected Users]]))</f>
        <v>386911</v>
      </c>
      <c r="R2938" s="11">
        <f>DatosLimpios[[#This Row],[Perdida economica UNK]] /DatosLimpios[[#This Row],[Nº de Usuarios Afectados]]</f>
        <v>2.4656833225211998</v>
      </c>
      <c r="S2938" s="11" t="str">
        <f>IF(DatosLimpios[[#This Row],[Perdida $ por Usuario]]&gt;100, "Grave",IF(DatosLimpios[[#This Row],[Perdida $ por Usuario]]&gt;40, "Moderada","Leve"))</f>
        <v>Leve</v>
      </c>
      <c r="T2938" s="1" t="str">
        <f t="shared" si="46"/>
        <v>Insider</v>
      </c>
      <c r="U2938" s="3" t="s">
        <v>34</v>
      </c>
      <c r="V2938" s="3" t="s">
        <v>37</v>
      </c>
      <c r="W2938" s="2">
        <v>33</v>
      </c>
      <c r="X2938" s="2" t="str">
        <f>IF(DatosLimpios[[#This Row],[Incident Resolution Time (in Hours)]]&gt;50,"Tardia",IF(DatosLimpios[[#This Row],[Incident Resolution Time (in Hours)]]&gt;20,"Media","Rapida" ))</f>
        <v>Media</v>
      </c>
    </row>
    <row r="2939" spans="1:24" x14ac:dyDescent="0.25">
      <c r="A2939" s="2">
        <v>2955</v>
      </c>
      <c r="B2939" s="3" t="s">
        <v>10</v>
      </c>
      <c r="C293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939" s="1" t="str">
        <f>IFERROR(VLOOKUP(DatosLimpios[[#This Row],[Paises]], TablaRegiones[],2,FALSE), "Otra")</f>
        <v>Asia</v>
      </c>
      <c r="E2939" s="2">
        <v>2021</v>
      </c>
      <c r="F2939" s="3" t="s">
        <v>50</v>
      </c>
      <c r="G2939" s="2">
        <f xml:space="preserve"> 2025 -DatosLimpios[[#This Row],[Year]]</f>
        <v>4</v>
      </c>
      <c r="H2939" s="1" t="str">
        <f>IF(TRIM(DatosLimpios[[#This Row],[Attack Type]])="","Unknown",PROPER(TRIM(LOWER(DatosLimpios[[#This Row],[Attack Type]]))))</f>
        <v>Phishing</v>
      </c>
      <c r="I2939" s="3" t="s">
        <v>27</v>
      </c>
      <c r="J2939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39" s="11">
        <v>7626</v>
      </c>
      <c r="L2939" s="11">
        <f>IF(DatosLimpios[[#This Row],[Financial Loss (in Million $) ]]="",0,ABS(DatosLimpios[[#This Row],[Financial Loss (in Million $) ]]))*1000</f>
        <v>7626000</v>
      </c>
      <c r="M2939" s="11" t="str">
        <f>IF(DatosLimpios[[#This Row],[Perdida economica UNK]]&gt;4000000,"Alta", IF(DatosLimpios[[#This Row],[Perdida economica UNK]]&gt;100000,"Media", "Baja"))</f>
        <v>Alta</v>
      </c>
      <c r="N2939" s="18" t="s">
        <v>2986</v>
      </c>
      <c r="O2939" s="3" t="s">
        <v>29</v>
      </c>
      <c r="P2939" s="2">
        <f>IF(DatosLimpios[[#This Row],[Number of Affected Users]]="six hundred",600,VALUE(DatosLimpios[[#This Row],[Number of Affected Users]]))</f>
        <v>756305</v>
      </c>
      <c r="Q2939" s="2">
        <f>IF(DatosLimpios[[#This Row],[Number of Affected Users]]="six hundred",600,VALUE(DatosLimpios[[#This Row],[Number of Affected Users]]))</f>
        <v>756305</v>
      </c>
      <c r="R2939" s="11">
        <f>DatosLimpios[[#This Row],[Perdida economica UNK]] /DatosLimpios[[#This Row],[Nº de Usuarios Afectados]]</f>
        <v>10.083233616067591</v>
      </c>
      <c r="S2939" s="11" t="str">
        <f>IF(DatosLimpios[[#This Row],[Perdida $ por Usuario]]&gt;100, "Grave",IF(DatosLimpios[[#This Row],[Perdida $ por Usuario]]&gt;40, "Moderada","Leve"))</f>
        <v>Leve</v>
      </c>
      <c r="T2939" s="1" t="str">
        <f t="shared" si="46"/>
        <v>Nation-state</v>
      </c>
      <c r="U2939" s="3" t="s">
        <v>25</v>
      </c>
      <c r="V2939" s="3" t="s">
        <v>16</v>
      </c>
      <c r="W2939" s="2">
        <v>45</v>
      </c>
      <c r="X2939" s="2" t="str">
        <f>IF(DatosLimpios[[#This Row],[Incident Resolution Time (in Hours)]]&gt;50,"Tardia",IF(DatosLimpios[[#This Row],[Incident Resolution Time (in Hours)]]&gt;20,"Media","Rapida" ))</f>
        <v>Media</v>
      </c>
    </row>
    <row r="2940" spans="1:24" x14ac:dyDescent="0.25">
      <c r="A2940" s="2">
        <v>2956</v>
      </c>
      <c r="B2940" s="3" t="s">
        <v>10</v>
      </c>
      <c r="C294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940" s="1" t="str">
        <f>IFERROR(VLOOKUP(DatosLimpios[[#This Row],[Paises]], TablaRegiones[],2,FALSE), "Otra")</f>
        <v>Asia</v>
      </c>
      <c r="E2940" s="2">
        <v>2020</v>
      </c>
      <c r="F2940" s="3" t="s">
        <v>50</v>
      </c>
      <c r="G2940" s="2">
        <f xml:space="preserve"> 2025 -DatosLimpios[[#This Row],[Year]]</f>
        <v>5</v>
      </c>
      <c r="H2940" s="1" t="str">
        <f>IF(TRIM(DatosLimpios[[#This Row],[Attack Type]])="","Unknown",PROPER(TRIM(LOWER(DatosLimpios[[#This Row],[Attack Type]]))))</f>
        <v>Phishing</v>
      </c>
      <c r="I2940" s="3" t="s">
        <v>23</v>
      </c>
      <c r="J294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40" s="11">
        <v>5506</v>
      </c>
      <c r="L2940" s="11">
        <f>IF(DatosLimpios[[#This Row],[Financial Loss (in Million $) ]]="",0,ABS(DatosLimpios[[#This Row],[Financial Loss (in Million $) ]]))*1000</f>
        <v>5506000</v>
      </c>
      <c r="M2940" s="11" t="str">
        <f>IF(DatosLimpios[[#This Row],[Perdida economica UNK]]&gt;4000000,"Alta", IF(DatosLimpios[[#This Row],[Perdida economica UNK]]&gt;100000,"Media", "Baja"))</f>
        <v>Alta</v>
      </c>
      <c r="N2940" s="18" t="s">
        <v>2987</v>
      </c>
      <c r="O2940" s="3" t="s">
        <v>14</v>
      </c>
      <c r="P2940" s="2">
        <f>IF(DatosLimpios[[#This Row],[Number of Affected Users]]="six hundred",600,VALUE(DatosLimpios[[#This Row],[Number of Affected Users]]))</f>
        <v>743177</v>
      </c>
      <c r="Q2940" s="2">
        <f>IF(DatosLimpios[[#This Row],[Number of Affected Users]]="six hundred",600,VALUE(DatosLimpios[[#This Row],[Number of Affected Users]]))</f>
        <v>743177</v>
      </c>
      <c r="R2940" s="11">
        <f>DatosLimpios[[#This Row],[Perdida economica UNK]] /DatosLimpios[[#This Row],[Nº de Usuarios Afectados]]</f>
        <v>7.4087330474436106</v>
      </c>
      <c r="S2940" s="11" t="str">
        <f>IF(DatosLimpios[[#This Row],[Perdida $ por Usuario]]&gt;100, "Grave",IF(DatosLimpios[[#This Row],[Perdida $ por Usuario]]&gt;40, "Moderada","Leve"))</f>
        <v>Leve</v>
      </c>
      <c r="T2940" s="1" t="str">
        <f t="shared" si="46"/>
        <v>Hacker Group</v>
      </c>
      <c r="U2940" s="3" t="s">
        <v>15</v>
      </c>
      <c r="V2940" s="3" t="s">
        <v>37</v>
      </c>
      <c r="W2940" s="2">
        <v>21</v>
      </c>
      <c r="X2940" s="2" t="str">
        <f>IF(DatosLimpios[[#This Row],[Incident Resolution Time (in Hours)]]&gt;50,"Tardia",IF(DatosLimpios[[#This Row],[Incident Resolution Time (in Hours)]]&gt;20,"Media","Rapida" ))</f>
        <v>Media</v>
      </c>
    </row>
    <row r="2941" spans="1:24" x14ac:dyDescent="0.25">
      <c r="A2941" s="2">
        <v>2957</v>
      </c>
      <c r="B2941" s="3" t="s">
        <v>71</v>
      </c>
      <c r="C294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941" s="1" t="str">
        <f>IFERROR(VLOOKUP(DatosLimpios[[#This Row],[Paises]], TablaRegiones[],2,FALSE), "Otra")</f>
        <v>Asia</v>
      </c>
      <c r="E2941" s="2">
        <v>2022</v>
      </c>
      <c r="F2941" s="3" t="s">
        <v>63</v>
      </c>
      <c r="G2941" s="2">
        <f xml:space="preserve"> 2025 -DatosLimpios[[#This Row],[Year]]</f>
        <v>3</v>
      </c>
      <c r="H2941" s="1" t="str">
        <f>IF(TRIM(DatosLimpios[[#This Row],[Attack Type]])="","Unknown",PROPER(TRIM(LOWER(DatosLimpios[[#This Row],[Attack Type]]))))</f>
        <v>Malware</v>
      </c>
      <c r="I2941" s="3" t="s">
        <v>12</v>
      </c>
      <c r="J2941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41" s="11">
        <v>173</v>
      </c>
      <c r="L2941" s="11">
        <f>IF(DatosLimpios[[#This Row],[Financial Loss (in Million $) ]]="",0,ABS(DatosLimpios[[#This Row],[Financial Loss (in Million $) ]]))*1000</f>
        <v>173000</v>
      </c>
      <c r="M2941" s="11" t="str">
        <f>IF(DatosLimpios[[#This Row],[Perdida economica UNK]]&gt;4000000,"Alta", IF(DatosLimpios[[#This Row],[Perdida economica UNK]]&gt;100000,"Media", "Baja"))</f>
        <v>Media</v>
      </c>
      <c r="N2941" s="18" t="s">
        <v>2988</v>
      </c>
      <c r="O2941" s="3" t="s">
        <v>36</v>
      </c>
      <c r="P2941" s="2">
        <f>IF(DatosLimpios[[#This Row],[Number of Affected Users]]="six hundred",600,VALUE(DatosLimpios[[#This Row],[Number of Affected Users]]))</f>
        <v>893060</v>
      </c>
      <c r="Q2941" s="2">
        <f>IF(DatosLimpios[[#This Row],[Number of Affected Users]]="six hundred",600,VALUE(DatosLimpios[[#This Row],[Number of Affected Users]]))</f>
        <v>893060</v>
      </c>
      <c r="R2941" s="11">
        <f>DatosLimpios[[#This Row],[Perdida economica UNK]] /DatosLimpios[[#This Row],[Nº de Usuarios Afectados]]</f>
        <v>0.1937159877275883</v>
      </c>
      <c r="S2941" s="11" t="str">
        <f>IF(DatosLimpios[[#This Row],[Perdida $ por Usuario]]&gt;100, "Grave",IF(DatosLimpios[[#This Row],[Perdida $ por Usuario]]&gt;40, "Moderada","Leve"))</f>
        <v>Leve</v>
      </c>
      <c r="T2941" s="1" t="str">
        <f t="shared" si="46"/>
        <v>Unknown</v>
      </c>
      <c r="U2941" s="3" t="s">
        <v>34</v>
      </c>
      <c r="V2941" s="3" t="s">
        <v>57</v>
      </c>
      <c r="W2941" s="2">
        <v>19</v>
      </c>
      <c r="X2941" s="2" t="str">
        <f>IF(DatosLimpios[[#This Row],[Incident Resolution Time (in Hours)]]&gt;50,"Tardia",IF(DatosLimpios[[#This Row],[Incident Resolution Time (in Hours)]]&gt;20,"Media","Rapida" ))</f>
        <v>Rapida</v>
      </c>
    </row>
    <row r="2942" spans="1:24" x14ac:dyDescent="0.25">
      <c r="A2942" s="2">
        <v>2958</v>
      </c>
      <c r="B2942" s="3" t="s">
        <v>32</v>
      </c>
      <c r="C294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42" s="1" t="str">
        <f>IFERROR(VLOOKUP(DatosLimpios[[#This Row],[Paises]], TablaRegiones[],2,FALSE), "Otra")</f>
        <v>Europa</v>
      </c>
      <c r="E2942" s="2">
        <v>2023</v>
      </c>
      <c r="F2942" s="3" t="s">
        <v>63</v>
      </c>
      <c r="G2942" s="2">
        <f xml:space="preserve"> 2025 -DatosLimpios[[#This Row],[Year]]</f>
        <v>2</v>
      </c>
      <c r="H2942" s="1" t="str">
        <f>IF(TRIM(DatosLimpios[[#This Row],[Attack Type]])="","Unknown",PROPER(TRIM(LOWER(DatosLimpios[[#This Row],[Attack Type]]))))</f>
        <v>Malware</v>
      </c>
      <c r="I2942" s="3" t="s">
        <v>69</v>
      </c>
      <c r="J294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42" s="11">
        <v>6939</v>
      </c>
      <c r="L2942" s="11">
        <f>IF(DatosLimpios[[#This Row],[Financial Loss (in Million $) ]]="",0,ABS(DatosLimpios[[#This Row],[Financial Loss (in Million $) ]]))*1000</f>
        <v>6939000</v>
      </c>
      <c r="M2942" s="11" t="str">
        <f>IF(DatosLimpios[[#This Row],[Perdida economica UNK]]&gt;4000000,"Alta", IF(DatosLimpios[[#This Row],[Perdida economica UNK]]&gt;100000,"Media", "Baja"))</f>
        <v>Alta</v>
      </c>
      <c r="N2942" s="18" t="s">
        <v>2989</v>
      </c>
      <c r="O2942" s="3" t="s">
        <v>29</v>
      </c>
      <c r="P2942" s="2">
        <f>IF(DatosLimpios[[#This Row],[Number of Affected Users]]="six hundred",600,VALUE(DatosLimpios[[#This Row],[Number of Affected Users]]))</f>
        <v>358933</v>
      </c>
      <c r="Q2942" s="2">
        <f>IF(DatosLimpios[[#This Row],[Number of Affected Users]]="six hundred",600,VALUE(DatosLimpios[[#This Row],[Number of Affected Users]]))</f>
        <v>358933</v>
      </c>
      <c r="R2942" s="11">
        <f>DatosLimpios[[#This Row],[Perdida economica UNK]] /DatosLimpios[[#This Row],[Nº de Usuarios Afectados]]</f>
        <v>19.332298785567222</v>
      </c>
      <c r="S2942" s="11" t="str">
        <f>IF(DatosLimpios[[#This Row],[Perdida $ por Usuario]]&gt;100, "Grave",IF(DatosLimpios[[#This Row],[Perdida $ por Usuario]]&gt;40, "Moderada","Leve"))</f>
        <v>Leve</v>
      </c>
      <c r="T2942" s="1" t="str">
        <f t="shared" si="46"/>
        <v>Nation-state</v>
      </c>
      <c r="U2942" s="3" t="s">
        <v>52</v>
      </c>
      <c r="V2942" s="3" t="s">
        <v>37</v>
      </c>
      <c r="W2942" s="2">
        <v>3</v>
      </c>
      <c r="X2942" s="2" t="str">
        <f>IF(DatosLimpios[[#This Row],[Incident Resolution Time (in Hours)]]&gt;50,"Tardia",IF(DatosLimpios[[#This Row],[Incident Resolution Time (in Hours)]]&gt;20,"Media","Rapida" ))</f>
        <v>Rapida</v>
      </c>
    </row>
    <row r="2943" spans="1:24" x14ac:dyDescent="0.25">
      <c r="A2943" s="2">
        <v>2959</v>
      </c>
      <c r="B2943" s="3" t="s">
        <v>45</v>
      </c>
      <c r="C294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943" s="1" t="str">
        <f>IFERROR(VLOOKUP(DatosLimpios[[#This Row],[Paises]], TablaRegiones[],2,FALSE), "Otra")</f>
        <v>Asia</v>
      </c>
      <c r="E2943" s="2">
        <v>2019</v>
      </c>
      <c r="F2943" s="3" t="s">
        <v>50</v>
      </c>
      <c r="G2943" s="2">
        <f xml:space="preserve"> 2025 -DatosLimpios[[#This Row],[Year]]</f>
        <v>6</v>
      </c>
      <c r="H2943" s="1" t="str">
        <f>IF(TRIM(DatosLimpios[[#This Row],[Attack Type]])="","Unknown",PROPER(TRIM(LOWER(DatosLimpios[[#This Row],[Attack Type]]))))</f>
        <v>Phishing</v>
      </c>
      <c r="I2943" s="3" t="s">
        <v>69</v>
      </c>
      <c r="J2943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43" s="11">
        <v>893</v>
      </c>
      <c r="L2943" s="11">
        <f>IF(DatosLimpios[[#This Row],[Financial Loss (in Million $) ]]="",0,ABS(DatosLimpios[[#This Row],[Financial Loss (in Million $) ]]))*1000</f>
        <v>893000</v>
      </c>
      <c r="M2943" s="11" t="str">
        <f>IF(DatosLimpios[[#This Row],[Perdida economica UNK]]&gt;4000000,"Alta", IF(DatosLimpios[[#This Row],[Perdida economica UNK]]&gt;100000,"Media", "Baja"))</f>
        <v>Media</v>
      </c>
      <c r="N2943" s="18" t="s">
        <v>2990</v>
      </c>
      <c r="O2943" s="3" t="s">
        <v>33</v>
      </c>
      <c r="P2943" s="2">
        <f>IF(DatosLimpios[[#This Row],[Number of Affected Users]]="six hundred",600,VALUE(DatosLimpios[[#This Row],[Number of Affected Users]]))</f>
        <v>725325</v>
      </c>
      <c r="Q2943" s="2">
        <f>IF(DatosLimpios[[#This Row],[Number of Affected Users]]="six hundred",600,VALUE(DatosLimpios[[#This Row],[Number of Affected Users]]))</f>
        <v>725325</v>
      </c>
      <c r="R2943" s="11">
        <f>DatosLimpios[[#This Row],[Perdida economica UNK]] /DatosLimpios[[#This Row],[Nº de Usuarios Afectados]]</f>
        <v>1.2311722331368697</v>
      </c>
      <c r="S2943" s="11" t="str">
        <f>IF(DatosLimpios[[#This Row],[Perdida $ por Usuario]]&gt;100, "Grave",IF(DatosLimpios[[#This Row],[Perdida $ por Usuario]]&gt;40, "Moderada","Leve"))</f>
        <v>Leve</v>
      </c>
      <c r="T2943" s="1" t="str">
        <f t="shared" si="46"/>
        <v>Insider</v>
      </c>
      <c r="U2943" s="3" t="s">
        <v>52</v>
      </c>
      <c r="V2943" s="3" t="s">
        <v>49</v>
      </c>
      <c r="W2943" s="2">
        <v>16</v>
      </c>
      <c r="X2943" s="2" t="str">
        <f>IF(DatosLimpios[[#This Row],[Incident Resolution Time (in Hours)]]&gt;50,"Tardia",IF(DatosLimpios[[#This Row],[Incident Resolution Time (in Hours)]]&gt;20,"Media","Rapida" ))</f>
        <v>Rapida</v>
      </c>
    </row>
    <row r="2944" spans="1:24" x14ac:dyDescent="0.25">
      <c r="A2944" s="2">
        <v>2960</v>
      </c>
      <c r="B2944" s="3" t="s">
        <v>41</v>
      </c>
      <c r="C294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944" s="1" t="str">
        <f>IFERROR(VLOOKUP(DatosLimpios[[#This Row],[Paises]], TablaRegiones[],2,FALSE), "Otra")</f>
        <v>Europa</v>
      </c>
      <c r="E2944" s="2">
        <v>2015</v>
      </c>
      <c r="F2944" s="3" t="s">
        <v>17</v>
      </c>
      <c r="G2944" s="2">
        <f xml:space="preserve"> 2025 -DatosLimpios[[#This Row],[Year]]</f>
        <v>10</v>
      </c>
      <c r="H2944" s="1" t="str">
        <f>IF(TRIM(DatosLimpios[[#This Row],[Attack Type]])="","Unknown",PROPER(TRIM(LOWER(DatosLimpios[[#This Row],[Attack Type]]))))</f>
        <v>Ransomware</v>
      </c>
      <c r="I2944" s="3" t="s">
        <v>23</v>
      </c>
      <c r="J294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44" s="11">
        <v>7403</v>
      </c>
      <c r="L2944" s="11">
        <f>IF(DatosLimpios[[#This Row],[Financial Loss (in Million $) ]]="",0,ABS(DatosLimpios[[#This Row],[Financial Loss (in Million $) ]]))*1000</f>
        <v>7403000</v>
      </c>
      <c r="M2944" s="11" t="str">
        <f>IF(DatosLimpios[[#This Row],[Perdida economica UNK]]&gt;4000000,"Alta", IF(DatosLimpios[[#This Row],[Perdida economica UNK]]&gt;100000,"Media", "Baja"))</f>
        <v>Alta</v>
      </c>
      <c r="N2944" s="18" t="s">
        <v>2991</v>
      </c>
      <c r="O2944" s="3" t="s">
        <v>36</v>
      </c>
      <c r="P2944" s="2">
        <f>IF(DatosLimpios[[#This Row],[Number of Affected Users]]="six hundred",600,VALUE(DatosLimpios[[#This Row],[Number of Affected Users]]))</f>
        <v>597723</v>
      </c>
      <c r="Q2944" s="2">
        <f>IF(DatosLimpios[[#This Row],[Number of Affected Users]]="six hundred",600,VALUE(DatosLimpios[[#This Row],[Number of Affected Users]]))</f>
        <v>597723</v>
      </c>
      <c r="R2944" s="11">
        <f>DatosLimpios[[#This Row],[Perdida economica UNK]] /DatosLimpios[[#This Row],[Nº de Usuarios Afectados]]</f>
        <v>12.385335682247462</v>
      </c>
      <c r="S2944" s="11" t="str">
        <f>IF(DatosLimpios[[#This Row],[Perdida $ por Usuario]]&gt;100, "Grave",IF(DatosLimpios[[#This Row],[Perdida $ por Usuario]]&gt;40, "Moderada","Leve"))</f>
        <v>Leve</v>
      </c>
      <c r="T2944" s="1" t="str">
        <f t="shared" si="46"/>
        <v>Unknown</v>
      </c>
      <c r="U2944" s="3" t="s">
        <v>52</v>
      </c>
      <c r="V2944" s="3" t="s">
        <v>57</v>
      </c>
      <c r="W2944" s="2">
        <v>48</v>
      </c>
      <c r="X2944" s="2" t="str">
        <f>IF(DatosLimpios[[#This Row],[Incident Resolution Time (in Hours)]]&gt;50,"Tardia",IF(DatosLimpios[[#This Row],[Incident Resolution Time (in Hours)]]&gt;20,"Media","Rapida" ))</f>
        <v>Media</v>
      </c>
    </row>
    <row r="2945" spans="1:24" x14ac:dyDescent="0.25">
      <c r="A2945" s="2">
        <v>2961</v>
      </c>
      <c r="B2945" s="3" t="s">
        <v>10</v>
      </c>
      <c r="C294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945" s="1" t="str">
        <f>IFERROR(VLOOKUP(DatosLimpios[[#This Row],[Paises]], TablaRegiones[],2,FALSE), "Otra")</f>
        <v>Asia</v>
      </c>
      <c r="E2945" s="2">
        <v>2024</v>
      </c>
      <c r="F2945" s="3" t="s">
        <v>50</v>
      </c>
      <c r="G2945" s="2">
        <f xml:space="preserve"> 2025 -DatosLimpios[[#This Row],[Year]]</f>
        <v>1</v>
      </c>
      <c r="H2945" s="1" t="str">
        <f>IF(TRIM(DatosLimpios[[#This Row],[Attack Type]])="","Unknown",PROPER(TRIM(LOWER(DatosLimpios[[#This Row],[Attack Type]]))))</f>
        <v>Phishing</v>
      </c>
      <c r="I2945" s="3" t="s">
        <v>18</v>
      </c>
      <c r="J294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45" s="11">
        <v>1172</v>
      </c>
      <c r="L2945" s="11">
        <f>IF(DatosLimpios[[#This Row],[Financial Loss (in Million $) ]]="",0,ABS(DatosLimpios[[#This Row],[Financial Loss (in Million $) ]]))*1000</f>
        <v>1172000</v>
      </c>
      <c r="M2945" s="11" t="str">
        <f>IF(DatosLimpios[[#This Row],[Perdida economica UNK]]&gt;4000000,"Alta", IF(DatosLimpios[[#This Row],[Perdida economica UNK]]&gt;100000,"Media", "Baja"))</f>
        <v>Media</v>
      </c>
      <c r="N2945" s="18" t="s">
        <v>2992</v>
      </c>
      <c r="O2945" s="3" t="s">
        <v>36</v>
      </c>
      <c r="P2945" s="2">
        <f>IF(DatosLimpios[[#This Row],[Number of Affected Users]]="six hundred",600,VALUE(DatosLimpios[[#This Row],[Number of Affected Users]]))</f>
        <v>311675</v>
      </c>
      <c r="Q2945" s="2">
        <f>IF(DatosLimpios[[#This Row],[Number of Affected Users]]="six hundred",600,VALUE(DatosLimpios[[#This Row],[Number of Affected Users]]))</f>
        <v>311675</v>
      </c>
      <c r="R2945" s="11">
        <f>DatosLimpios[[#This Row],[Perdida economica UNK]] /DatosLimpios[[#This Row],[Nº de Usuarios Afectados]]</f>
        <v>3.7603272639768992</v>
      </c>
      <c r="S2945" s="11" t="str">
        <f>IF(DatosLimpios[[#This Row],[Perdida $ por Usuario]]&gt;100, "Grave",IF(DatosLimpios[[#This Row],[Perdida $ por Usuario]]&gt;40, "Moderada","Leve"))</f>
        <v>Leve</v>
      </c>
      <c r="T2945" s="1" t="str">
        <f t="shared" si="46"/>
        <v>Unknown</v>
      </c>
      <c r="U2945" s="3" t="s">
        <v>25</v>
      </c>
      <c r="V2945" s="3" t="s">
        <v>49</v>
      </c>
      <c r="W2945" s="2">
        <v>18</v>
      </c>
      <c r="X2945" s="2" t="str">
        <f>IF(DatosLimpios[[#This Row],[Incident Resolution Time (in Hours)]]&gt;50,"Tardia",IF(DatosLimpios[[#This Row],[Incident Resolution Time (in Hours)]]&gt;20,"Media","Rapida" ))</f>
        <v>Rapida</v>
      </c>
    </row>
    <row r="2946" spans="1:24" x14ac:dyDescent="0.25">
      <c r="A2946" s="2">
        <v>2962</v>
      </c>
      <c r="B2946" s="3" t="s">
        <v>71</v>
      </c>
      <c r="C294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946" s="1" t="str">
        <f>IFERROR(VLOOKUP(DatosLimpios[[#This Row],[Paises]], TablaRegiones[],2,FALSE), "Otra")</f>
        <v>Asia</v>
      </c>
      <c r="E2946" s="2">
        <v>2020</v>
      </c>
      <c r="F2946" s="3" t="s">
        <v>17</v>
      </c>
      <c r="G2946" s="2">
        <f xml:space="preserve"> 2025 -DatosLimpios[[#This Row],[Year]]</f>
        <v>5</v>
      </c>
      <c r="H2946" s="1" t="str">
        <f>IF(TRIM(DatosLimpios[[#This Row],[Attack Type]])="","Unknown",PROPER(TRIM(LOWER(DatosLimpios[[#This Row],[Attack Type]]))))</f>
        <v>Ransomware</v>
      </c>
      <c r="I2946" s="3" t="s">
        <v>69</v>
      </c>
      <c r="J294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46" s="11">
        <v>2192</v>
      </c>
      <c r="L2946" s="11">
        <f>IF(DatosLimpios[[#This Row],[Financial Loss (in Million $) ]]="",0,ABS(DatosLimpios[[#This Row],[Financial Loss (in Million $) ]]))*1000</f>
        <v>2192000</v>
      </c>
      <c r="M2946" s="11" t="str">
        <f>IF(DatosLimpios[[#This Row],[Perdida economica UNK]]&gt;4000000,"Alta", IF(DatosLimpios[[#This Row],[Perdida economica UNK]]&gt;100000,"Media", "Baja"))</f>
        <v>Media</v>
      </c>
      <c r="N2946" s="18" t="s">
        <v>2993</v>
      </c>
      <c r="O2946" s="3" t="s">
        <v>36</v>
      </c>
      <c r="P2946" s="2">
        <f>IF(DatosLimpios[[#This Row],[Number of Affected Users]]="six hundred",600,VALUE(DatosLimpios[[#This Row],[Number of Affected Users]]))</f>
        <v>74407</v>
      </c>
      <c r="Q2946" s="2">
        <f>IF(DatosLimpios[[#This Row],[Number of Affected Users]]="six hundred",600,VALUE(DatosLimpios[[#This Row],[Number of Affected Users]]))</f>
        <v>74407</v>
      </c>
      <c r="R2946" s="11">
        <f>DatosLimpios[[#This Row],[Perdida economica UNK]] /DatosLimpios[[#This Row],[Nº de Usuarios Afectados]]</f>
        <v>29.459593855416831</v>
      </c>
      <c r="S2946" s="11" t="str">
        <f>IF(DatosLimpios[[#This Row],[Perdida $ por Usuario]]&gt;100, "Grave",IF(DatosLimpios[[#This Row],[Perdida $ por Usuario]]&gt;40, "Moderada","Leve"))</f>
        <v>Leve</v>
      </c>
      <c r="T2946" s="1" t="str">
        <f t="shared" si="46"/>
        <v>Unknown</v>
      </c>
      <c r="U2946" s="3" t="s">
        <v>15</v>
      </c>
      <c r="V2946" s="3" t="s">
        <v>37</v>
      </c>
      <c r="W2946" s="2">
        <v>48</v>
      </c>
      <c r="X2946" s="2" t="str">
        <f>IF(DatosLimpios[[#This Row],[Incident Resolution Time (in Hours)]]&gt;50,"Tardia",IF(DatosLimpios[[#This Row],[Incident Resolution Time (in Hours)]]&gt;20,"Media","Rapida" ))</f>
        <v>Media</v>
      </c>
    </row>
    <row r="2947" spans="1:24" x14ac:dyDescent="0.25">
      <c r="A2947" s="2">
        <v>2963</v>
      </c>
      <c r="B2947" s="3" t="s">
        <v>60</v>
      </c>
      <c r="C294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47" s="1" t="str">
        <f>IFERROR(VLOOKUP(DatosLimpios[[#This Row],[Paises]], TablaRegiones[],2,FALSE), "Otra")</f>
        <v>Asia</v>
      </c>
      <c r="E2947" s="2">
        <v>2016</v>
      </c>
      <c r="F2947" s="3" t="s">
        <v>63</v>
      </c>
      <c r="G2947" s="2">
        <f xml:space="preserve"> 2025 -DatosLimpios[[#This Row],[Year]]</f>
        <v>9</v>
      </c>
      <c r="H2947" s="1" t="str">
        <f>IF(TRIM(DatosLimpios[[#This Row],[Attack Type]])="","Unknown",PROPER(TRIM(LOWER(DatosLimpios[[#This Row],[Attack Type]]))))</f>
        <v>Malware</v>
      </c>
      <c r="I2947" s="3" t="s">
        <v>69</v>
      </c>
      <c r="J2947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47" s="11">
        <v>3707</v>
      </c>
      <c r="L2947" s="11">
        <f>IF(DatosLimpios[[#This Row],[Financial Loss (in Million $) ]]="",0,ABS(DatosLimpios[[#This Row],[Financial Loss (in Million $) ]]))*1000</f>
        <v>3707000</v>
      </c>
      <c r="M2947" s="11" t="str">
        <f>IF(DatosLimpios[[#This Row],[Perdida economica UNK]]&gt;4000000,"Alta", IF(DatosLimpios[[#This Row],[Perdida economica UNK]]&gt;100000,"Media", "Baja"))</f>
        <v>Media</v>
      </c>
      <c r="N2947" s="18" t="s">
        <v>2994</v>
      </c>
      <c r="O2947" s="3" t="s">
        <v>14</v>
      </c>
      <c r="P2947" s="2">
        <f>IF(DatosLimpios[[#This Row],[Number of Affected Users]]="six hundred",600,VALUE(DatosLimpios[[#This Row],[Number of Affected Users]]))</f>
        <v>138915</v>
      </c>
      <c r="Q2947" s="2">
        <f>IF(DatosLimpios[[#This Row],[Number of Affected Users]]="six hundred",600,VALUE(DatosLimpios[[#This Row],[Number of Affected Users]]))</f>
        <v>138915</v>
      </c>
      <c r="R2947" s="11">
        <f>DatosLimpios[[#This Row],[Perdida economica UNK]] /DatosLimpios[[#This Row],[Nº de Usuarios Afectados]]</f>
        <v>26.685383147968182</v>
      </c>
      <c r="S2947" s="11" t="str">
        <f>IF(DatosLimpios[[#This Row],[Perdida $ por Usuario]]&gt;100, "Grave",IF(DatosLimpios[[#This Row],[Perdida $ por Usuario]]&gt;40, "Moderada","Leve"))</f>
        <v>Leve</v>
      </c>
      <c r="T2947" s="1" t="str">
        <f t="shared" si="46"/>
        <v>Hacker Group</v>
      </c>
      <c r="U2947" s="3" t="s">
        <v>25</v>
      </c>
      <c r="V2947" s="3" t="s">
        <v>16</v>
      </c>
      <c r="W2947" s="2">
        <v>44</v>
      </c>
      <c r="X2947" s="2" t="str">
        <f>IF(DatosLimpios[[#This Row],[Incident Resolution Time (in Hours)]]&gt;50,"Tardia",IF(DatosLimpios[[#This Row],[Incident Resolution Time (in Hours)]]&gt;20,"Media","Rapida" ))</f>
        <v>Media</v>
      </c>
    </row>
    <row r="2948" spans="1:24" x14ac:dyDescent="0.25">
      <c r="A2948" s="2">
        <v>2964</v>
      </c>
      <c r="B2948" s="3" t="s">
        <v>60</v>
      </c>
      <c r="C294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48" s="1" t="str">
        <f>IFERROR(VLOOKUP(DatosLimpios[[#This Row],[Paises]], TablaRegiones[],2,FALSE), "Otra")</f>
        <v>Asia</v>
      </c>
      <c r="E2948" s="2">
        <v>2022</v>
      </c>
      <c r="F2948" s="3" t="s">
        <v>39</v>
      </c>
      <c r="G2948" s="2">
        <f xml:space="preserve"> 2025 -DatosLimpios[[#This Row],[Year]]</f>
        <v>3</v>
      </c>
      <c r="H2948" s="1" t="str">
        <f>IF(TRIM(DatosLimpios[[#This Row],[Attack Type]])="","Unknown",PROPER(TRIM(LOWER(DatosLimpios[[#This Row],[Attack Type]]))))</f>
        <v>Ddos</v>
      </c>
      <c r="I2948" s="3" t="s">
        <v>46</v>
      </c>
      <c r="J2948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48" s="11">
        <v>8409</v>
      </c>
      <c r="L2948" s="11">
        <f>IF(DatosLimpios[[#This Row],[Financial Loss (in Million $) ]]="",0,ABS(DatosLimpios[[#This Row],[Financial Loss (in Million $) ]]))*1000</f>
        <v>8409000</v>
      </c>
      <c r="M2948" s="11" t="str">
        <f>IF(DatosLimpios[[#This Row],[Perdida economica UNK]]&gt;4000000,"Alta", IF(DatosLimpios[[#This Row],[Perdida economica UNK]]&gt;100000,"Media", "Baja"))</f>
        <v>Alta</v>
      </c>
      <c r="N2948" s="18" t="s">
        <v>2995</v>
      </c>
      <c r="O2948" s="3" t="s">
        <v>14</v>
      </c>
      <c r="P2948" s="2">
        <f>IF(DatosLimpios[[#This Row],[Number of Affected Users]]="six hundred",600,VALUE(DatosLimpios[[#This Row],[Number of Affected Users]]))</f>
        <v>153829</v>
      </c>
      <c r="Q2948" s="2">
        <f>IF(DatosLimpios[[#This Row],[Number of Affected Users]]="six hundred",600,VALUE(DatosLimpios[[#This Row],[Number of Affected Users]]))</f>
        <v>153829</v>
      </c>
      <c r="R2948" s="11">
        <f>DatosLimpios[[#This Row],[Perdida economica UNK]] /DatosLimpios[[#This Row],[Nº de Usuarios Afectados]]</f>
        <v>54.664595102353914</v>
      </c>
      <c r="S2948" s="11" t="str">
        <f>IF(DatosLimpios[[#This Row],[Perdida $ por Usuario]]&gt;100, "Grave",IF(DatosLimpios[[#This Row],[Perdida $ por Usuario]]&gt;40, "Moderada","Leve"))</f>
        <v>Moderada</v>
      </c>
      <c r="T2948" s="1" t="str">
        <f t="shared" si="46"/>
        <v>Hacker Group</v>
      </c>
      <c r="U2948" s="3" t="s">
        <v>25</v>
      </c>
      <c r="V2948" s="3" t="s">
        <v>16</v>
      </c>
      <c r="W2948" s="2">
        <v>6</v>
      </c>
      <c r="X2948" s="2" t="str">
        <f>IF(DatosLimpios[[#This Row],[Incident Resolution Time (in Hours)]]&gt;50,"Tardia",IF(DatosLimpios[[#This Row],[Incident Resolution Time (in Hours)]]&gt;20,"Media","Rapida" ))</f>
        <v>Rapida</v>
      </c>
    </row>
    <row r="2949" spans="1:24" x14ac:dyDescent="0.25">
      <c r="A2949" s="2">
        <v>2965</v>
      </c>
      <c r="B2949" s="3" t="s">
        <v>71</v>
      </c>
      <c r="C294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949" s="1" t="str">
        <f>IFERROR(VLOOKUP(DatosLimpios[[#This Row],[Paises]], TablaRegiones[],2,FALSE), "Otra")</f>
        <v>Asia</v>
      </c>
      <c r="E2949" s="2">
        <v>2015</v>
      </c>
      <c r="F2949" s="3" t="s">
        <v>50</v>
      </c>
      <c r="G2949" s="2">
        <f xml:space="preserve"> 2025 -DatosLimpios[[#This Row],[Year]]</f>
        <v>10</v>
      </c>
      <c r="H2949" s="1" t="str">
        <f>IF(TRIM(DatosLimpios[[#This Row],[Attack Type]])="","Unknown",PROPER(TRIM(LOWER(DatosLimpios[[#This Row],[Attack Type]]))))</f>
        <v>Phishing</v>
      </c>
      <c r="I2949" s="3" t="s">
        <v>12</v>
      </c>
      <c r="J2949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49" s="11">
        <v>5886</v>
      </c>
      <c r="L2949" s="11">
        <f>IF(DatosLimpios[[#This Row],[Financial Loss (in Million $) ]]="",0,ABS(DatosLimpios[[#This Row],[Financial Loss (in Million $) ]]))*1000</f>
        <v>5886000</v>
      </c>
      <c r="M2949" s="11" t="str">
        <f>IF(DatosLimpios[[#This Row],[Perdida economica UNK]]&gt;4000000,"Alta", IF(DatosLimpios[[#This Row],[Perdida economica UNK]]&gt;100000,"Media", "Baja"))</f>
        <v>Alta</v>
      </c>
      <c r="N2949" s="18" t="s">
        <v>2996</v>
      </c>
      <c r="O2949" s="3" t="s">
        <v>29</v>
      </c>
      <c r="P2949" s="2">
        <f>IF(DatosLimpios[[#This Row],[Number of Affected Users]]="six hundred",600,VALUE(DatosLimpios[[#This Row],[Number of Affected Users]]))</f>
        <v>587851</v>
      </c>
      <c r="Q2949" s="2">
        <f>IF(DatosLimpios[[#This Row],[Number of Affected Users]]="six hundred",600,VALUE(DatosLimpios[[#This Row],[Number of Affected Users]]))</f>
        <v>587851</v>
      </c>
      <c r="R2949" s="11">
        <f>DatosLimpios[[#This Row],[Perdida economica UNK]] /DatosLimpios[[#This Row],[Nº de Usuarios Afectados]]</f>
        <v>10.012741323906909</v>
      </c>
      <c r="S2949" s="11" t="str">
        <f>IF(DatosLimpios[[#This Row],[Perdida $ por Usuario]]&gt;100, "Grave",IF(DatosLimpios[[#This Row],[Perdida $ por Usuario]]&gt;40, "Moderada","Leve"))</f>
        <v>Leve</v>
      </c>
      <c r="T2949" s="1" t="str">
        <f t="shared" si="46"/>
        <v>Nation-state</v>
      </c>
      <c r="U2949" s="3" t="s">
        <v>34</v>
      </c>
      <c r="V2949" s="3" t="s">
        <v>57</v>
      </c>
      <c r="W2949" s="2">
        <v>6</v>
      </c>
      <c r="X2949" s="2" t="str">
        <f>IF(DatosLimpios[[#This Row],[Incident Resolution Time (in Hours)]]&gt;50,"Tardia",IF(DatosLimpios[[#This Row],[Incident Resolution Time (in Hours)]]&gt;20,"Media","Rapida" ))</f>
        <v>Rapida</v>
      </c>
    </row>
    <row r="2950" spans="1:24" x14ac:dyDescent="0.25">
      <c r="A2950" s="2">
        <v>2966</v>
      </c>
      <c r="B2950" s="3" t="s">
        <v>60</v>
      </c>
      <c r="C295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50" s="1" t="str">
        <f>IFERROR(VLOOKUP(DatosLimpios[[#This Row],[Paises]], TablaRegiones[],2,FALSE), "Otra")</f>
        <v>Asia</v>
      </c>
      <c r="E2950" s="2">
        <v>2015</v>
      </c>
      <c r="F2950" s="3" t="s">
        <v>63</v>
      </c>
      <c r="G2950" s="2">
        <f xml:space="preserve"> 2025 -DatosLimpios[[#This Row],[Year]]</f>
        <v>10</v>
      </c>
      <c r="H2950" s="1" t="str">
        <f>IF(TRIM(DatosLimpios[[#This Row],[Attack Type]])="","Unknown",PROPER(TRIM(LOWER(DatosLimpios[[#This Row],[Attack Type]]))))</f>
        <v>Malware</v>
      </c>
      <c r="I2950" s="3" t="s">
        <v>69</v>
      </c>
      <c r="J2950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50" s="11">
        <v>5459</v>
      </c>
      <c r="L2950" s="11">
        <f>IF(DatosLimpios[[#This Row],[Financial Loss (in Million $) ]]="",0,ABS(DatosLimpios[[#This Row],[Financial Loss (in Million $) ]]))*1000</f>
        <v>5459000</v>
      </c>
      <c r="M2950" s="11" t="str">
        <f>IF(DatosLimpios[[#This Row],[Perdida economica UNK]]&gt;4000000,"Alta", IF(DatosLimpios[[#This Row],[Perdida economica UNK]]&gt;100000,"Media", "Baja"))</f>
        <v>Alta</v>
      </c>
      <c r="N2950" s="18" t="s">
        <v>2997</v>
      </c>
      <c r="O2950" s="3" t="s">
        <v>36</v>
      </c>
      <c r="P2950" s="2">
        <f>IF(DatosLimpios[[#This Row],[Number of Affected Users]]="six hundred",600,VALUE(DatosLimpios[[#This Row],[Number of Affected Users]]))</f>
        <v>728308</v>
      </c>
      <c r="Q2950" s="2">
        <f>IF(DatosLimpios[[#This Row],[Number of Affected Users]]="six hundred",600,VALUE(DatosLimpios[[#This Row],[Number of Affected Users]]))</f>
        <v>728308</v>
      </c>
      <c r="R2950" s="11">
        <f>DatosLimpios[[#This Row],[Perdida economica UNK]] /DatosLimpios[[#This Row],[Nº de Usuarios Afectados]]</f>
        <v>7.4954552194950486</v>
      </c>
      <c r="S2950" s="11" t="str">
        <f>IF(DatosLimpios[[#This Row],[Perdida $ por Usuario]]&gt;100, "Grave",IF(DatosLimpios[[#This Row],[Perdida $ por Usuario]]&gt;40, "Moderada","Leve"))</f>
        <v>Leve</v>
      </c>
      <c r="T2950" s="1" t="str">
        <f t="shared" si="46"/>
        <v>Unknown</v>
      </c>
      <c r="U2950" s="3" t="s">
        <v>52</v>
      </c>
      <c r="V2950" s="3" t="s">
        <v>49</v>
      </c>
      <c r="W2950" s="2">
        <v>10</v>
      </c>
      <c r="X2950" s="2" t="str">
        <f>IF(DatosLimpios[[#This Row],[Incident Resolution Time (in Hours)]]&gt;50,"Tardia",IF(DatosLimpios[[#This Row],[Incident Resolution Time (in Hours)]]&gt;20,"Media","Rapida" ))</f>
        <v>Rapida</v>
      </c>
    </row>
    <row r="2951" spans="1:24" x14ac:dyDescent="0.25">
      <c r="A2951" s="2">
        <v>2967</v>
      </c>
      <c r="B2951" s="3" t="s">
        <v>41</v>
      </c>
      <c r="C295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951" s="1" t="str">
        <f>IFERROR(VLOOKUP(DatosLimpios[[#This Row],[Paises]], TablaRegiones[],2,FALSE), "Otra")</f>
        <v>Europa</v>
      </c>
      <c r="E2951" s="2">
        <v>2019</v>
      </c>
      <c r="F2951" s="3" t="s">
        <v>63</v>
      </c>
      <c r="G2951" s="2">
        <f xml:space="preserve"> 2025 -DatosLimpios[[#This Row],[Year]]</f>
        <v>6</v>
      </c>
      <c r="H2951" s="1" t="str">
        <f>IF(TRIM(DatosLimpios[[#This Row],[Attack Type]])="","Unknown",PROPER(TRIM(LOWER(DatosLimpios[[#This Row],[Attack Type]]))))</f>
        <v>Malware</v>
      </c>
      <c r="I2951" s="3" t="s">
        <v>18</v>
      </c>
      <c r="J2951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51" s="11">
        <v>7184</v>
      </c>
      <c r="L2951" s="11">
        <f>IF(DatosLimpios[[#This Row],[Financial Loss (in Million $) ]]="",0,ABS(DatosLimpios[[#This Row],[Financial Loss (in Million $) ]]))*1000</f>
        <v>7184000</v>
      </c>
      <c r="M2951" s="11" t="str">
        <f>IF(DatosLimpios[[#This Row],[Perdida economica UNK]]&gt;4000000,"Alta", IF(DatosLimpios[[#This Row],[Perdida economica UNK]]&gt;100000,"Media", "Baja"))</f>
        <v>Alta</v>
      </c>
      <c r="N2951" s="18" t="s">
        <v>2998</v>
      </c>
      <c r="O2951" s="3" t="s">
        <v>14</v>
      </c>
      <c r="P2951" s="2">
        <f>IF(DatosLimpios[[#This Row],[Number of Affected Users]]="six hundred",600,VALUE(DatosLimpios[[#This Row],[Number of Affected Users]]))</f>
        <v>471898</v>
      </c>
      <c r="Q2951" s="2">
        <f>IF(DatosLimpios[[#This Row],[Number of Affected Users]]="six hundred",600,VALUE(DatosLimpios[[#This Row],[Number of Affected Users]]))</f>
        <v>471898</v>
      </c>
      <c r="R2951" s="11">
        <f>DatosLimpios[[#This Row],[Perdida economica UNK]] /DatosLimpios[[#This Row],[Nº de Usuarios Afectados]]</f>
        <v>15.223628835044861</v>
      </c>
      <c r="S2951" s="11" t="str">
        <f>IF(DatosLimpios[[#This Row],[Perdida $ por Usuario]]&gt;100, "Grave",IF(DatosLimpios[[#This Row],[Perdida $ por Usuario]]&gt;40, "Moderada","Leve"))</f>
        <v>Leve</v>
      </c>
      <c r="T2951" s="1" t="str">
        <f t="shared" si="46"/>
        <v>Hacker Group</v>
      </c>
      <c r="U2951" s="3" t="s">
        <v>34</v>
      </c>
      <c r="V2951" s="3" t="s">
        <v>16</v>
      </c>
      <c r="W2951" s="2">
        <v>55</v>
      </c>
      <c r="X2951" s="2" t="str">
        <f>IF(DatosLimpios[[#This Row],[Incident Resolution Time (in Hours)]]&gt;50,"Tardia",IF(DatosLimpios[[#This Row],[Incident Resolution Time (in Hours)]]&gt;20,"Media","Rapida" ))</f>
        <v>Tardia</v>
      </c>
    </row>
    <row r="2952" spans="1:24" x14ac:dyDescent="0.25">
      <c r="A2952" s="2">
        <v>2968</v>
      </c>
      <c r="B2952" s="3" t="s">
        <v>60</v>
      </c>
      <c r="C295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52" s="1" t="str">
        <f>IFERROR(VLOOKUP(DatosLimpios[[#This Row],[Paises]], TablaRegiones[],2,FALSE), "Otra")</f>
        <v>Asia</v>
      </c>
      <c r="E2952" s="2">
        <v>2019</v>
      </c>
      <c r="F2952" s="3" t="s">
        <v>42</v>
      </c>
      <c r="G2952" s="2">
        <f xml:space="preserve"> 2025 -DatosLimpios[[#This Row],[Year]]</f>
        <v>6</v>
      </c>
      <c r="H2952" s="1" t="str">
        <f>IF(TRIM(DatosLimpios[[#This Row],[Attack Type]])="","Unknown",PROPER(TRIM(LOWER(DatosLimpios[[#This Row],[Attack Type]]))))</f>
        <v>Sql Injection</v>
      </c>
      <c r="I2952" s="3" t="s">
        <v>27</v>
      </c>
      <c r="J2952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52" s="11">
        <v>1415</v>
      </c>
      <c r="L2952" s="11">
        <f>IF(DatosLimpios[[#This Row],[Financial Loss (in Million $) ]]="",0,ABS(DatosLimpios[[#This Row],[Financial Loss (in Million $) ]]))*1000</f>
        <v>1415000</v>
      </c>
      <c r="M2952" s="11" t="str">
        <f>IF(DatosLimpios[[#This Row],[Perdida economica UNK]]&gt;4000000,"Alta", IF(DatosLimpios[[#This Row],[Perdida economica UNK]]&gt;100000,"Media", "Baja"))</f>
        <v>Media</v>
      </c>
      <c r="N2952" s="18" t="s">
        <v>2999</v>
      </c>
      <c r="O2952" s="3" t="s">
        <v>33</v>
      </c>
      <c r="P2952" s="2">
        <f>IF(DatosLimpios[[#This Row],[Number of Affected Users]]="six hundred",600,VALUE(DatosLimpios[[#This Row],[Number of Affected Users]]))</f>
        <v>639630</v>
      </c>
      <c r="Q2952" s="2">
        <f>IF(DatosLimpios[[#This Row],[Number of Affected Users]]="six hundred",600,VALUE(DatosLimpios[[#This Row],[Number of Affected Users]]))</f>
        <v>639630</v>
      </c>
      <c r="R2952" s="11">
        <f>DatosLimpios[[#This Row],[Perdida economica UNK]] /DatosLimpios[[#This Row],[Nº de Usuarios Afectados]]</f>
        <v>2.2122164376280038</v>
      </c>
      <c r="S2952" s="11" t="str">
        <f>IF(DatosLimpios[[#This Row],[Perdida $ por Usuario]]&gt;100, "Grave",IF(DatosLimpios[[#This Row],[Perdida $ por Usuario]]&gt;40, "Moderada","Leve"))</f>
        <v>Leve</v>
      </c>
      <c r="T2952" s="1" t="str">
        <f t="shared" si="46"/>
        <v>Insider</v>
      </c>
      <c r="U2952" s="3" t="s">
        <v>15</v>
      </c>
      <c r="V2952" s="3" t="s">
        <v>57</v>
      </c>
      <c r="W2952" s="2">
        <v>31</v>
      </c>
      <c r="X2952" s="2" t="str">
        <f>IF(DatosLimpios[[#This Row],[Incident Resolution Time (in Hours)]]&gt;50,"Tardia",IF(DatosLimpios[[#This Row],[Incident Resolution Time (in Hours)]]&gt;20,"Media","Rapida" ))</f>
        <v>Media</v>
      </c>
    </row>
    <row r="2953" spans="1:24" x14ac:dyDescent="0.25">
      <c r="A2953" s="2">
        <v>2969</v>
      </c>
      <c r="B2953" s="3" t="s">
        <v>26</v>
      </c>
      <c r="C295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953" s="1" t="str">
        <f>IFERROR(VLOOKUP(DatosLimpios[[#This Row],[Paises]], TablaRegiones[],2,FALSE), "Otra")</f>
        <v>Europa</v>
      </c>
      <c r="E2953" s="2">
        <v>2023</v>
      </c>
      <c r="F2953" s="3" t="s">
        <v>63</v>
      </c>
      <c r="G2953" s="2">
        <f xml:space="preserve"> 2025 -DatosLimpios[[#This Row],[Year]]</f>
        <v>2</v>
      </c>
      <c r="H2953" s="1" t="str">
        <f>IF(TRIM(DatosLimpios[[#This Row],[Attack Type]])="","Unknown",PROPER(TRIM(LOWER(DatosLimpios[[#This Row],[Attack Type]]))))</f>
        <v>Malware</v>
      </c>
      <c r="I2953" s="3" t="s">
        <v>18</v>
      </c>
      <c r="J295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53" s="11">
        <v>2879</v>
      </c>
      <c r="L2953" s="11">
        <f>IF(DatosLimpios[[#This Row],[Financial Loss (in Million $) ]]="",0,ABS(DatosLimpios[[#This Row],[Financial Loss (in Million $) ]]))*1000</f>
        <v>2879000</v>
      </c>
      <c r="M2953" s="11" t="str">
        <f>IF(DatosLimpios[[#This Row],[Perdida economica UNK]]&gt;4000000,"Alta", IF(DatosLimpios[[#This Row],[Perdida economica UNK]]&gt;100000,"Media", "Baja"))</f>
        <v>Media</v>
      </c>
      <c r="N2953" s="18" t="s">
        <v>3000</v>
      </c>
      <c r="O2953" s="3" t="s">
        <v>14</v>
      </c>
      <c r="P2953" s="2">
        <f>IF(DatosLimpios[[#This Row],[Number of Affected Users]]="six hundred",600,VALUE(DatosLimpios[[#This Row],[Number of Affected Users]]))</f>
        <v>6691</v>
      </c>
      <c r="Q2953" s="2">
        <f>IF(DatosLimpios[[#This Row],[Number of Affected Users]]="six hundred",600,VALUE(DatosLimpios[[#This Row],[Number of Affected Users]]))</f>
        <v>6691</v>
      </c>
      <c r="R2953" s="11">
        <f>DatosLimpios[[#This Row],[Perdida economica UNK]] /DatosLimpios[[#This Row],[Nº de Usuarios Afectados]]</f>
        <v>430.27947989837094</v>
      </c>
      <c r="S2953" s="11" t="str">
        <f>IF(DatosLimpios[[#This Row],[Perdida $ por Usuario]]&gt;100, "Grave",IF(DatosLimpios[[#This Row],[Perdida $ por Usuario]]&gt;40, "Moderada","Leve"))</f>
        <v>Grave</v>
      </c>
      <c r="T2953" s="1" t="str">
        <f t="shared" si="46"/>
        <v>Hacker Group</v>
      </c>
      <c r="U2953" s="3" t="s">
        <v>52</v>
      </c>
      <c r="V2953" s="3" t="s">
        <v>16</v>
      </c>
      <c r="W2953" s="2">
        <v>57</v>
      </c>
      <c r="X2953" s="2" t="str">
        <f>IF(DatosLimpios[[#This Row],[Incident Resolution Time (in Hours)]]&gt;50,"Tardia",IF(DatosLimpios[[#This Row],[Incident Resolution Time (in Hours)]]&gt;20,"Media","Rapida" ))</f>
        <v>Tardia</v>
      </c>
    </row>
    <row r="2954" spans="1:24" x14ac:dyDescent="0.25">
      <c r="A2954" s="2">
        <v>2970</v>
      </c>
      <c r="B2954" s="3" t="s">
        <v>60</v>
      </c>
      <c r="C295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54" s="1" t="str">
        <f>IFERROR(VLOOKUP(DatosLimpios[[#This Row],[Paises]], TablaRegiones[],2,FALSE), "Otra")</f>
        <v>Asia</v>
      </c>
      <c r="E2954" s="2">
        <v>2015</v>
      </c>
      <c r="F2954" s="3" t="s">
        <v>17</v>
      </c>
      <c r="G2954" s="2">
        <f xml:space="preserve"> 2025 -DatosLimpios[[#This Row],[Year]]</f>
        <v>10</v>
      </c>
      <c r="H2954" s="1" t="str">
        <f>IF(TRIM(DatosLimpios[[#This Row],[Attack Type]])="","Unknown",PROPER(TRIM(LOWER(DatosLimpios[[#This Row],[Attack Type]]))))</f>
        <v>Ransomware</v>
      </c>
      <c r="I2954" s="3" t="s">
        <v>18</v>
      </c>
      <c r="J2954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54" s="11">
        <v>4696</v>
      </c>
      <c r="L2954" s="11">
        <f>IF(DatosLimpios[[#This Row],[Financial Loss (in Million $) ]]="",0,ABS(DatosLimpios[[#This Row],[Financial Loss (in Million $) ]]))*1000</f>
        <v>4696000</v>
      </c>
      <c r="M2954" s="11" t="str">
        <f>IF(DatosLimpios[[#This Row],[Perdida economica UNK]]&gt;4000000,"Alta", IF(DatosLimpios[[#This Row],[Perdida economica UNK]]&gt;100000,"Media", "Baja"))</f>
        <v>Alta</v>
      </c>
      <c r="N2954" s="18" t="s">
        <v>3001</v>
      </c>
      <c r="O2954" s="3" t="s">
        <v>14</v>
      </c>
      <c r="P2954" s="2">
        <f>IF(DatosLimpios[[#This Row],[Number of Affected Users]]="six hundred",600,VALUE(DatosLimpios[[#This Row],[Number of Affected Users]]))</f>
        <v>672033</v>
      </c>
      <c r="Q2954" s="2">
        <f>IF(DatosLimpios[[#This Row],[Number of Affected Users]]="six hundred",600,VALUE(DatosLimpios[[#This Row],[Number of Affected Users]]))</f>
        <v>672033</v>
      </c>
      <c r="R2954" s="11">
        <f>DatosLimpios[[#This Row],[Perdida economica UNK]] /DatosLimpios[[#This Row],[Nº de Usuarios Afectados]]</f>
        <v>6.9877520895551264</v>
      </c>
      <c r="S2954" s="11" t="str">
        <f>IF(DatosLimpios[[#This Row],[Perdida $ por Usuario]]&gt;100, "Grave",IF(DatosLimpios[[#This Row],[Perdida $ por Usuario]]&gt;40, "Moderada","Leve"))</f>
        <v>Leve</v>
      </c>
      <c r="T2954" s="1" t="str">
        <f t="shared" si="46"/>
        <v>Hacker Group</v>
      </c>
      <c r="U2954" s="3" t="s">
        <v>34</v>
      </c>
      <c r="V2954" s="3" t="s">
        <v>37</v>
      </c>
      <c r="W2954" s="2">
        <v>2</v>
      </c>
      <c r="X2954" s="2" t="str">
        <f>IF(DatosLimpios[[#This Row],[Incident Resolution Time (in Hours)]]&gt;50,"Tardia",IF(DatosLimpios[[#This Row],[Incident Resolution Time (in Hours)]]&gt;20,"Media","Rapida" ))</f>
        <v>Rapida</v>
      </c>
    </row>
    <row r="2955" spans="1:24" x14ac:dyDescent="0.25">
      <c r="A2955" s="2">
        <v>2971</v>
      </c>
      <c r="B2955" s="3" t="s">
        <v>87</v>
      </c>
      <c r="C295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955" s="1" t="str">
        <f>IFERROR(VLOOKUP(DatosLimpios[[#This Row],[Paises]], TablaRegiones[],2,FALSE), "Otra")</f>
        <v>América</v>
      </c>
      <c r="E2955" s="2">
        <v>2016</v>
      </c>
      <c r="F2955" s="3" t="s">
        <v>42</v>
      </c>
      <c r="G2955" s="2">
        <f xml:space="preserve"> 2025 -DatosLimpios[[#This Row],[Year]]</f>
        <v>9</v>
      </c>
      <c r="H2955" s="1" t="str">
        <f>IF(TRIM(DatosLimpios[[#This Row],[Attack Type]])="","Unknown",PROPER(TRIM(LOWER(DatosLimpios[[#This Row],[Attack Type]]))))</f>
        <v>Sql Injection</v>
      </c>
      <c r="I2955" s="3" t="s">
        <v>47</v>
      </c>
      <c r="J2955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55" s="11">
        <v>9803</v>
      </c>
      <c r="L2955" s="11">
        <f>IF(DatosLimpios[[#This Row],[Financial Loss (in Million $) ]]="",0,ABS(DatosLimpios[[#This Row],[Financial Loss (in Million $) ]]))*1000</f>
        <v>9803000</v>
      </c>
      <c r="M2955" s="11" t="str">
        <f>IF(DatosLimpios[[#This Row],[Perdida economica UNK]]&gt;4000000,"Alta", IF(DatosLimpios[[#This Row],[Perdida economica UNK]]&gt;100000,"Media", "Baja"))</f>
        <v>Alta</v>
      </c>
      <c r="N2955" s="18" t="s">
        <v>3002</v>
      </c>
      <c r="O2955" s="3" t="s">
        <v>29</v>
      </c>
      <c r="P2955" s="2">
        <f>IF(DatosLimpios[[#This Row],[Number of Affected Users]]="six hundred",600,VALUE(DatosLimpios[[#This Row],[Number of Affected Users]]))</f>
        <v>719415</v>
      </c>
      <c r="Q2955" s="2">
        <f>IF(DatosLimpios[[#This Row],[Number of Affected Users]]="six hundred",600,VALUE(DatosLimpios[[#This Row],[Number of Affected Users]]))</f>
        <v>719415</v>
      </c>
      <c r="R2955" s="11">
        <f>DatosLimpios[[#This Row],[Perdida economica UNK]] /DatosLimpios[[#This Row],[Nº de Usuarios Afectados]]</f>
        <v>13.626349186491803</v>
      </c>
      <c r="S2955" s="11" t="str">
        <f>IF(DatosLimpios[[#This Row],[Perdida $ por Usuario]]&gt;100, "Grave",IF(DatosLimpios[[#This Row],[Perdida $ por Usuario]]&gt;40, "Moderada","Leve"))</f>
        <v>Leve</v>
      </c>
      <c r="T2955" s="1" t="str">
        <f t="shared" si="46"/>
        <v>Nation-state</v>
      </c>
      <c r="U2955" s="3" t="s">
        <v>15</v>
      </c>
      <c r="V2955" s="3" t="s">
        <v>49</v>
      </c>
      <c r="W2955" s="2">
        <v>56</v>
      </c>
      <c r="X2955" s="2" t="str">
        <f>IF(DatosLimpios[[#This Row],[Incident Resolution Time (in Hours)]]&gt;50,"Tardia",IF(DatosLimpios[[#This Row],[Incident Resolution Time (in Hours)]]&gt;20,"Media","Rapida" ))</f>
        <v>Tardia</v>
      </c>
    </row>
    <row r="2956" spans="1:24" x14ac:dyDescent="0.25">
      <c r="A2956" s="2">
        <v>2972</v>
      </c>
      <c r="B2956" s="3" t="s">
        <v>32</v>
      </c>
      <c r="C295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56" s="1" t="str">
        <f>IFERROR(VLOOKUP(DatosLimpios[[#This Row],[Paises]], TablaRegiones[],2,FALSE), "Otra")</f>
        <v>Europa</v>
      </c>
      <c r="E2956" s="2">
        <v>2022</v>
      </c>
      <c r="F2956" s="3" t="s">
        <v>63</v>
      </c>
      <c r="G2956" s="2">
        <f xml:space="preserve"> 2025 -DatosLimpios[[#This Row],[Year]]</f>
        <v>3</v>
      </c>
      <c r="H2956" s="1" t="str">
        <f>IF(TRIM(DatosLimpios[[#This Row],[Attack Type]])="","Unknown",PROPER(TRIM(LOWER(DatosLimpios[[#This Row],[Attack Type]]))))</f>
        <v>Malware</v>
      </c>
      <c r="I2956" s="3" t="s">
        <v>27</v>
      </c>
      <c r="J295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56" s="11">
        <v>9253</v>
      </c>
      <c r="L2956" s="11">
        <f>IF(DatosLimpios[[#This Row],[Financial Loss (in Million $) ]]="",0,ABS(DatosLimpios[[#This Row],[Financial Loss (in Million $) ]]))*1000</f>
        <v>9253000</v>
      </c>
      <c r="M2956" s="11" t="str">
        <f>IF(DatosLimpios[[#This Row],[Perdida economica UNK]]&gt;4000000,"Alta", IF(DatosLimpios[[#This Row],[Perdida economica UNK]]&gt;100000,"Media", "Baja"))</f>
        <v>Alta</v>
      </c>
      <c r="N2956" s="18" t="s">
        <v>3003</v>
      </c>
      <c r="O2956" s="3" t="s">
        <v>33</v>
      </c>
      <c r="P2956" s="2">
        <f>IF(DatosLimpios[[#This Row],[Number of Affected Users]]="six hundred",600,VALUE(DatosLimpios[[#This Row],[Number of Affected Users]]))</f>
        <v>727509</v>
      </c>
      <c r="Q2956" s="2">
        <f>IF(DatosLimpios[[#This Row],[Number of Affected Users]]="six hundred",600,VALUE(DatosLimpios[[#This Row],[Number of Affected Users]]))</f>
        <v>727509</v>
      </c>
      <c r="R2956" s="11">
        <f>DatosLimpios[[#This Row],[Perdida economica UNK]] /DatosLimpios[[#This Row],[Nº de Usuarios Afectados]]</f>
        <v>12.718742998368405</v>
      </c>
      <c r="S2956" s="11" t="str">
        <f>IF(DatosLimpios[[#This Row],[Perdida $ por Usuario]]&gt;100, "Grave",IF(DatosLimpios[[#This Row],[Perdida $ por Usuario]]&gt;40, "Moderada","Leve"))</f>
        <v>Leve</v>
      </c>
      <c r="T2956" s="1" t="str">
        <f t="shared" si="46"/>
        <v>Insider</v>
      </c>
      <c r="U2956" s="3" t="s">
        <v>52</v>
      </c>
      <c r="V2956" s="3" t="s">
        <v>31</v>
      </c>
      <c r="W2956" s="2">
        <v>67</v>
      </c>
      <c r="X2956" s="2" t="str">
        <f>IF(DatosLimpios[[#This Row],[Incident Resolution Time (in Hours)]]&gt;50,"Tardia",IF(DatosLimpios[[#This Row],[Incident Resolution Time (in Hours)]]&gt;20,"Media","Rapida" ))</f>
        <v>Tardia</v>
      </c>
    </row>
    <row r="2957" spans="1:24" x14ac:dyDescent="0.25">
      <c r="A2957" s="2">
        <v>2973</v>
      </c>
      <c r="B2957" s="3" t="s">
        <v>41</v>
      </c>
      <c r="C295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957" s="1" t="str">
        <f>IFERROR(VLOOKUP(DatosLimpios[[#This Row],[Paises]], TablaRegiones[],2,FALSE), "Otra")</f>
        <v>Europa</v>
      </c>
      <c r="E2957" s="2">
        <v>2021</v>
      </c>
      <c r="F2957" s="3" t="s">
        <v>42</v>
      </c>
      <c r="G2957" s="2">
        <f xml:space="preserve"> 2025 -DatosLimpios[[#This Row],[Year]]</f>
        <v>4</v>
      </c>
      <c r="H2957" s="1" t="str">
        <f>IF(TRIM(DatosLimpios[[#This Row],[Attack Type]])="","Unknown",PROPER(TRIM(LOWER(DatosLimpios[[#This Row],[Attack Type]]))))</f>
        <v>Sql Injection</v>
      </c>
      <c r="I2957" s="3" t="s">
        <v>46</v>
      </c>
      <c r="J2957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57" s="11">
        <v>7889</v>
      </c>
      <c r="L2957" s="11">
        <f>IF(DatosLimpios[[#This Row],[Financial Loss (in Million $) ]]="",0,ABS(DatosLimpios[[#This Row],[Financial Loss (in Million $) ]]))*1000</f>
        <v>7889000</v>
      </c>
      <c r="M2957" s="11" t="str">
        <f>IF(DatosLimpios[[#This Row],[Perdida economica UNK]]&gt;4000000,"Alta", IF(DatosLimpios[[#This Row],[Perdida economica UNK]]&gt;100000,"Media", "Baja"))</f>
        <v>Alta</v>
      </c>
      <c r="N2957" s="18" t="s">
        <v>3004</v>
      </c>
      <c r="O2957" s="3" t="s">
        <v>14</v>
      </c>
      <c r="P2957" s="2">
        <f>IF(DatosLimpios[[#This Row],[Number of Affected Users]]="six hundred",600,VALUE(DatosLimpios[[#This Row],[Number of Affected Users]]))</f>
        <v>704427</v>
      </c>
      <c r="Q2957" s="2">
        <f>IF(DatosLimpios[[#This Row],[Number of Affected Users]]="six hundred",600,VALUE(DatosLimpios[[#This Row],[Number of Affected Users]]))</f>
        <v>704427</v>
      </c>
      <c r="R2957" s="11">
        <f>DatosLimpios[[#This Row],[Perdida economica UNK]] /DatosLimpios[[#This Row],[Nº de Usuarios Afectados]]</f>
        <v>11.199173228737683</v>
      </c>
      <c r="S2957" s="11" t="str">
        <f>IF(DatosLimpios[[#This Row],[Perdida $ por Usuario]]&gt;100, "Grave",IF(DatosLimpios[[#This Row],[Perdida $ por Usuario]]&gt;40, "Moderada","Leve"))</f>
        <v>Leve</v>
      </c>
      <c r="T2957" s="1" t="str">
        <f t="shared" si="46"/>
        <v>Hacker Group</v>
      </c>
      <c r="U2957" s="3" t="s">
        <v>52</v>
      </c>
      <c r="V2957" s="3" t="s">
        <v>16</v>
      </c>
      <c r="W2957" s="2">
        <v>30</v>
      </c>
      <c r="X2957" s="2" t="str">
        <f>IF(DatosLimpios[[#This Row],[Incident Resolution Time (in Hours)]]&gt;50,"Tardia",IF(DatosLimpios[[#This Row],[Incident Resolution Time (in Hours)]]&gt;20,"Media","Rapida" ))</f>
        <v>Media</v>
      </c>
    </row>
    <row r="2958" spans="1:24" x14ac:dyDescent="0.25">
      <c r="A2958" s="2">
        <v>2974</v>
      </c>
      <c r="B2958" s="3" t="s">
        <v>45</v>
      </c>
      <c r="C295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958" s="1" t="str">
        <f>IFERROR(VLOOKUP(DatosLimpios[[#This Row],[Paises]], TablaRegiones[],2,FALSE), "Otra")</f>
        <v>Asia</v>
      </c>
      <c r="E2958" s="2">
        <v>2018</v>
      </c>
      <c r="F2958" s="3" t="s">
        <v>42</v>
      </c>
      <c r="G2958" s="2">
        <f xml:space="preserve"> 2025 -DatosLimpios[[#This Row],[Year]]</f>
        <v>7</v>
      </c>
      <c r="H2958" s="1" t="str">
        <f>IF(TRIM(DatosLimpios[[#This Row],[Attack Type]])="","Unknown",PROPER(TRIM(LOWER(DatosLimpios[[#This Row],[Attack Type]]))))</f>
        <v>Sql Injection</v>
      </c>
      <c r="I2958" s="3" t="s">
        <v>69</v>
      </c>
      <c r="J2958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58" s="11">
        <v>800</v>
      </c>
      <c r="L2958" s="11">
        <f>IF(DatosLimpios[[#This Row],[Financial Loss (in Million $) ]]="",0,ABS(DatosLimpios[[#This Row],[Financial Loss (in Million $) ]]))*1000</f>
        <v>800000</v>
      </c>
      <c r="M2958" s="11" t="str">
        <f>IF(DatosLimpios[[#This Row],[Perdida economica UNK]]&gt;4000000,"Alta", IF(DatosLimpios[[#This Row],[Perdida economica UNK]]&gt;100000,"Media", "Baja"))</f>
        <v>Media</v>
      </c>
      <c r="N2958" s="18" t="s">
        <v>3005</v>
      </c>
      <c r="O2958" s="3" t="s">
        <v>36</v>
      </c>
      <c r="P2958" s="2">
        <f>IF(DatosLimpios[[#This Row],[Number of Affected Users]]="six hundred",600,VALUE(DatosLimpios[[#This Row],[Number of Affected Users]]))</f>
        <v>147384</v>
      </c>
      <c r="Q2958" s="2">
        <f>IF(DatosLimpios[[#This Row],[Number of Affected Users]]="six hundred",600,VALUE(DatosLimpios[[#This Row],[Number of Affected Users]]))</f>
        <v>147384</v>
      </c>
      <c r="R2958" s="11">
        <f>DatosLimpios[[#This Row],[Perdida economica UNK]] /DatosLimpios[[#This Row],[Nº de Usuarios Afectados]]</f>
        <v>5.4279976116810511</v>
      </c>
      <c r="S2958" s="11" t="str">
        <f>IF(DatosLimpios[[#This Row],[Perdida $ por Usuario]]&gt;100, "Grave",IF(DatosLimpios[[#This Row],[Perdida $ por Usuario]]&gt;40, "Moderada","Leve"))</f>
        <v>Leve</v>
      </c>
      <c r="T2958" s="1" t="str">
        <f t="shared" si="46"/>
        <v>Unknown</v>
      </c>
      <c r="U2958" s="3" t="s">
        <v>52</v>
      </c>
      <c r="V2958" s="3" t="s">
        <v>49</v>
      </c>
      <c r="W2958" s="2">
        <v>54</v>
      </c>
      <c r="X2958" s="2" t="str">
        <f>IF(DatosLimpios[[#This Row],[Incident Resolution Time (in Hours)]]&gt;50,"Tardia",IF(DatosLimpios[[#This Row],[Incident Resolution Time (in Hours)]]&gt;20,"Media","Rapida" ))</f>
        <v>Tardia</v>
      </c>
    </row>
    <row r="2959" spans="1:24" x14ac:dyDescent="0.25">
      <c r="A2959" s="2">
        <v>2975</v>
      </c>
      <c r="B2959" s="3" t="s">
        <v>66</v>
      </c>
      <c r="C295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959" s="1" t="str">
        <f>IFERROR(VLOOKUP(DatosLimpios[[#This Row],[Paises]], TablaRegiones[],2,FALSE), "Otra")</f>
        <v>América</v>
      </c>
      <c r="E2959" s="2">
        <v>2015</v>
      </c>
      <c r="F2959" s="3" t="s">
        <v>17</v>
      </c>
      <c r="G2959" s="2">
        <f xml:space="preserve"> 2025 -DatosLimpios[[#This Row],[Year]]</f>
        <v>10</v>
      </c>
      <c r="H2959" s="1" t="str">
        <f>IF(TRIM(DatosLimpios[[#This Row],[Attack Type]])="","Unknown",PROPER(TRIM(LOWER(DatosLimpios[[#This Row],[Attack Type]]))))</f>
        <v>Ransomware</v>
      </c>
      <c r="I2959" s="3" t="s">
        <v>46</v>
      </c>
      <c r="J2959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59" s="11">
        <v>6314</v>
      </c>
      <c r="L2959" s="11">
        <f>IF(DatosLimpios[[#This Row],[Financial Loss (in Million $) ]]="",0,ABS(DatosLimpios[[#This Row],[Financial Loss (in Million $) ]]))*1000</f>
        <v>6314000</v>
      </c>
      <c r="M2959" s="11" t="str">
        <f>IF(DatosLimpios[[#This Row],[Perdida economica UNK]]&gt;4000000,"Alta", IF(DatosLimpios[[#This Row],[Perdida economica UNK]]&gt;100000,"Media", "Baja"))</f>
        <v>Alta</v>
      </c>
      <c r="N2959" s="18" t="s">
        <v>3006</v>
      </c>
      <c r="O2959" s="3" t="s">
        <v>33</v>
      </c>
      <c r="P2959" s="2">
        <f>IF(DatosLimpios[[#This Row],[Number of Affected Users]]="six hundred",600,VALUE(DatosLimpios[[#This Row],[Number of Affected Users]]))</f>
        <v>545908</v>
      </c>
      <c r="Q2959" s="2">
        <f>IF(DatosLimpios[[#This Row],[Number of Affected Users]]="six hundred",600,VALUE(DatosLimpios[[#This Row],[Number of Affected Users]]))</f>
        <v>545908</v>
      </c>
      <c r="R2959" s="11">
        <f>DatosLimpios[[#This Row],[Perdida economica UNK]] /DatosLimpios[[#This Row],[Nº de Usuarios Afectados]]</f>
        <v>11.566051422584025</v>
      </c>
      <c r="S2959" s="11" t="str">
        <f>IF(DatosLimpios[[#This Row],[Perdida $ por Usuario]]&gt;100, "Grave",IF(DatosLimpios[[#This Row],[Perdida $ por Usuario]]&gt;40, "Moderada","Leve"))</f>
        <v>Leve</v>
      </c>
      <c r="T2959" s="1" t="str">
        <f t="shared" si="46"/>
        <v>Insider</v>
      </c>
      <c r="U2959" s="3" t="s">
        <v>34</v>
      </c>
      <c r="V2959" s="3" t="s">
        <v>31</v>
      </c>
      <c r="W2959" s="2">
        <v>2</v>
      </c>
      <c r="X2959" s="2" t="str">
        <f>IF(DatosLimpios[[#This Row],[Incident Resolution Time (in Hours)]]&gt;50,"Tardia",IF(DatosLimpios[[#This Row],[Incident Resolution Time (in Hours)]]&gt;20,"Media","Rapida" ))</f>
        <v>Rapida</v>
      </c>
    </row>
    <row r="2960" spans="1:24" x14ac:dyDescent="0.25">
      <c r="A2960" s="2">
        <v>2976</v>
      </c>
      <c r="B2960" s="3" t="s">
        <v>60</v>
      </c>
      <c r="C296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60" s="1" t="str">
        <f>IFERROR(VLOOKUP(DatosLimpios[[#This Row],[Paises]], TablaRegiones[],2,FALSE), "Otra")</f>
        <v>Asia</v>
      </c>
      <c r="E2960" s="2">
        <v>2022</v>
      </c>
      <c r="F2960" s="3" t="s">
        <v>42</v>
      </c>
      <c r="G2960" s="2">
        <f xml:space="preserve"> 2025 -DatosLimpios[[#This Row],[Year]]</f>
        <v>3</v>
      </c>
      <c r="H2960" s="1" t="str">
        <f>IF(TRIM(DatosLimpios[[#This Row],[Attack Type]])="","Unknown",PROPER(TRIM(LOWER(DatosLimpios[[#This Row],[Attack Type]]))))</f>
        <v>Sql Injection</v>
      </c>
      <c r="I2960" s="3" t="s">
        <v>23</v>
      </c>
      <c r="J2960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60" s="11">
        <v>21</v>
      </c>
      <c r="L2960" s="11">
        <f>IF(DatosLimpios[[#This Row],[Financial Loss (in Million $) ]]="",0,ABS(DatosLimpios[[#This Row],[Financial Loss (in Million $) ]]))*1000</f>
        <v>21000</v>
      </c>
      <c r="M2960" s="11" t="str">
        <f>IF(DatosLimpios[[#This Row],[Perdida economica UNK]]&gt;4000000,"Alta", IF(DatosLimpios[[#This Row],[Perdida economica UNK]]&gt;100000,"Media", "Baja"))</f>
        <v>Baja</v>
      </c>
      <c r="N2960" s="18" t="s">
        <v>3007</v>
      </c>
      <c r="O2960" s="3" t="s">
        <v>33</v>
      </c>
      <c r="P2960" s="2">
        <f>IF(DatosLimpios[[#This Row],[Number of Affected Users]]="six hundred",600,VALUE(DatosLimpios[[#This Row],[Number of Affected Users]]))</f>
        <v>354694</v>
      </c>
      <c r="Q2960" s="2">
        <f>IF(DatosLimpios[[#This Row],[Number of Affected Users]]="six hundred",600,VALUE(DatosLimpios[[#This Row],[Number of Affected Users]]))</f>
        <v>354694</v>
      </c>
      <c r="R2960" s="11">
        <f>DatosLimpios[[#This Row],[Perdida economica UNK]] /DatosLimpios[[#This Row],[Nº de Usuarios Afectados]]</f>
        <v>5.920596345018523E-2</v>
      </c>
      <c r="S2960" s="11" t="str">
        <f>IF(DatosLimpios[[#This Row],[Perdida $ por Usuario]]&gt;100, "Grave",IF(DatosLimpios[[#This Row],[Perdida $ por Usuario]]&gt;40, "Moderada","Leve"))</f>
        <v>Leve</v>
      </c>
      <c r="T2960" s="1" t="str">
        <f t="shared" si="46"/>
        <v>Insider</v>
      </c>
      <c r="U2960" s="3" t="s">
        <v>25</v>
      </c>
      <c r="V2960" s="3" t="s">
        <v>57</v>
      </c>
      <c r="W2960" s="2">
        <v>18</v>
      </c>
      <c r="X2960" s="2" t="str">
        <f>IF(DatosLimpios[[#This Row],[Incident Resolution Time (in Hours)]]&gt;50,"Tardia",IF(DatosLimpios[[#This Row],[Incident Resolution Time (in Hours)]]&gt;20,"Media","Rapida" ))</f>
        <v>Rapida</v>
      </c>
    </row>
    <row r="2961" spans="1:24" x14ac:dyDescent="0.25">
      <c r="A2961" s="2">
        <v>2977</v>
      </c>
      <c r="B2961" s="3" t="s">
        <v>45</v>
      </c>
      <c r="C296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961" s="1" t="str">
        <f>IFERROR(VLOOKUP(DatosLimpios[[#This Row],[Paises]], TablaRegiones[],2,FALSE), "Otra")</f>
        <v>Asia</v>
      </c>
      <c r="E2961" s="2">
        <v>2019</v>
      </c>
      <c r="F2961" s="3" t="s">
        <v>39</v>
      </c>
      <c r="G2961" s="2">
        <f xml:space="preserve"> 2025 -DatosLimpios[[#This Row],[Year]]</f>
        <v>6</v>
      </c>
      <c r="H2961" s="1" t="str">
        <f>IF(TRIM(DatosLimpios[[#This Row],[Attack Type]])="","Unknown",PROPER(TRIM(LOWER(DatosLimpios[[#This Row],[Attack Type]]))))</f>
        <v>Ddos</v>
      </c>
      <c r="I2961" s="3" t="s">
        <v>46</v>
      </c>
      <c r="J296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61" s="11">
        <v>1498</v>
      </c>
      <c r="L2961" s="11">
        <f>IF(DatosLimpios[[#This Row],[Financial Loss (in Million $) ]]="",0,ABS(DatosLimpios[[#This Row],[Financial Loss (in Million $) ]]))*1000</f>
        <v>1498000</v>
      </c>
      <c r="M2961" s="11" t="str">
        <f>IF(DatosLimpios[[#This Row],[Perdida economica UNK]]&gt;4000000,"Alta", IF(DatosLimpios[[#This Row],[Perdida economica UNK]]&gt;100000,"Media", "Baja"))</f>
        <v>Media</v>
      </c>
      <c r="N2961" s="18" t="s">
        <v>3008</v>
      </c>
      <c r="O2961" s="3" t="s">
        <v>36</v>
      </c>
      <c r="P2961" s="2">
        <f>IF(DatosLimpios[[#This Row],[Number of Affected Users]]="six hundred",600,VALUE(DatosLimpios[[#This Row],[Number of Affected Users]]))</f>
        <v>849664</v>
      </c>
      <c r="Q2961" s="2">
        <f>IF(DatosLimpios[[#This Row],[Number of Affected Users]]="six hundred",600,VALUE(DatosLimpios[[#This Row],[Number of Affected Users]]))</f>
        <v>849664</v>
      </c>
      <c r="R2961" s="11">
        <f>DatosLimpios[[#This Row],[Perdida economica UNK]] /DatosLimpios[[#This Row],[Nº de Usuarios Afectados]]</f>
        <v>1.763049864416993</v>
      </c>
      <c r="S2961" s="11" t="str">
        <f>IF(DatosLimpios[[#This Row],[Perdida $ por Usuario]]&gt;100, "Grave",IF(DatosLimpios[[#This Row],[Perdida $ por Usuario]]&gt;40, "Moderada","Leve"))</f>
        <v>Leve</v>
      </c>
      <c r="T2961" s="1" t="str">
        <f t="shared" si="46"/>
        <v>Unknown</v>
      </c>
      <c r="U2961" s="3" t="s">
        <v>34</v>
      </c>
      <c r="V2961" s="3" t="s">
        <v>37</v>
      </c>
      <c r="W2961" s="2">
        <v>40</v>
      </c>
      <c r="X2961" s="2" t="str">
        <f>IF(DatosLimpios[[#This Row],[Incident Resolution Time (in Hours)]]&gt;50,"Tardia",IF(DatosLimpios[[#This Row],[Incident Resolution Time (in Hours)]]&gt;20,"Media","Rapida" ))</f>
        <v>Media</v>
      </c>
    </row>
    <row r="2962" spans="1:24" x14ac:dyDescent="0.25">
      <c r="A2962" s="2">
        <v>2978</v>
      </c>
      <c r="B2962" s="3" t="s">
        <v>41</v>
      </c>
      <c r="C296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962" s="1" t="str">
        <f>IFERROR(VLOOKUP(DatosLimpios[[#This Row],[Paises]], TablaRegiones[],2,FALSE), "Otra")</f>
        <v>Europa</v>
      </c>
      <c r="E2962" s="2">
        <v>2024</v>
      </c>
      <c r="F2962" s="3" t="s">
        <v>42</v>
      </c>
      <c r="G2962" s="2">
        <f xml:space="preserve"> 2025 -DatosLimpios[[#This Row],[Year]]</f>
        <v>1</v>
      </c>
      <c r="H2962" s="1" t="str">
        <f>IF(TRIM(DatosLimpios[[#This Row],[Attack Type]])="","Unknown",PROPER(TRIM(LOWER(DatosLimpios[[#This Row],[Attack Type]]))))</f>
        <v>Sql Injection</v>
      </c>
      <c r="I2962" s="3" t="s">
        <v>69</v>
      </c>
      <c r="J296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62" s="11">
        <v>991</v>
      </c>
      <c r="L2962" s="11">
        <f>IF(DatosLimpios[[#This Row],[Financial Loss (in Million $) ]]="",0,ABS(DatosLimpios[[#This Row],[Financial Loss (in Million $) ]]))*1000</f>
        <v>991000</v>
      </c>
      <c r="M2962" s="11" t="str">
        <f>IF(DatosLimpios[[#This Row],[Perdida economica UNK]]&gt;4000000,"Alta", IF(DatosLimpios[[#This Row],[Perdida economica UNK]]&gt;100000,"Media", "Baja"))</f>
        <v>Media</v>
      </c>
      <c r="N2962" s="18" t="s">
        <v>3009</v>
      </c>
      <c r="O2962" s="3" t="s">
        <v>29</v>
      </c>
      <c r="P2962" s="2">
        <f>IF(DatosLimpios[[#This Row],[Number of Affected Users]]="six hundred",600,VALUE(DatosLimpios[[#This Row],[Number of Affected Users]]))</f>
        <v>248359</v>
      </c>
      <c r="Q2962" s="2">
        <f>IF(DatosLimpios[[#This Row],[Number of Affected Users]]="six hundred",600,VALUE(DatosLimpios[[#This Row],[Number of Affected Users]]))</f>
        <v>248359</v>
      </c>
      <c r="R2962" s="11">
        <f>DatosLimpios[[#This Row],[Perdida economica UNK]] /DatosLimpios[[#This Row],[Nº de Usuarios Afectados]]</f>
        <v>3.9901916177791019</v>
      </c>
      <c r="S2962" s="11" t="str">
        <f>IF(DatosLimpios[[#This Row],[Perdida $ por Usuario]]&gt;100, "Grave",IF(DatosLimpios[[#This Row],[Perdida $ por Usuario]]&gt;40, "Moderada","Leve"))</f>
        <v>Leve</v>
      </c>
      <c r="T2962" s="1" t="str">
        <f t="shared" si="46"/>
        <v>Nation-state</v>
      </c>
      <c r="U2962" s="3" t="s">
        <v>25</v>
      </c>
      <c r="V2962" s="3" t="s">
        <v>49</v>
      </c>
      <c r="W2962" s="2">
        <v>58</v>
      </c>
      <c r="X2962" s="2" t="str">
        <f>IF(DatosLimpios[[#This Row],[Incident Resolution Time (in Hours)]]&gt;50,"Tardia",IF(DatosLimpios[[#This Row],[Incident Resolution Time (in Hours)]]&gt;20,"Media","Rapida" ))</f>
        <v>Tardia</v>
      </c>
    </row>
    <row r="2963" spans="1:24" x14ac:dyDescent="0.25">
      <c r="A2963" s="2">
        <v>2979</v>
      </c>
      <c r="B2963" s="3" t="s">
        <v>45</v>
      </c>
      <c r="C296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963" s="1" t="str">
        <f>IFERROR(VLOOKUP(DatosLimpios[[#This Row],[Paises]], TablaRegiones[],2,FALSE), "Otra")</f>
        <v>Asia</v>
      </c>
      <c r="E2963" s="2">
        <v>2023</v>
      </c>
      <c r="F2963" s="3" t="s">
        <v>22</v>
      </c>
      <c r="G2963" s="2">
        <f xml:space="preserve"> 2025 -DatosLimpios[[#This Row],[Year]]</f>
        <v>2</v>
      </c>
      <c r="H2963" s="1" t="str">
        <f>IF(TRIM(DatosLimpios[[#This Row],[Attack Type]])="","Unknown",PROPER(TRIM(LOWER(DatosLimpios[[#This Row],[Attack Type]]))))</f>
        <v>Man-In-The-Middle</v>
      </c>
      <c r="I2963" s="3" t="s">
        <v>18</v>
      </c>
      <c r="J2963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63" s="11">
        <v>1296</v>
      </c>
      <c r="L2963" s="11">
        <f>IF(DatosLimpios[[#This Row],[Financial Loss (in Million $) ]]="",0,ABS(DatosLimpios[[#This Row],[Financial Loss (in Million $) ]]))*1000</f>
        <v>1296000</v>
      </c>
      <c r="M2963" s="11" t="str">
        <f>IF(DatosLimpios[[#This Row],[Perdida economica UNK]]&gt;4000000,"Alta", IF(DatosLimpios[[#This Row],[Perdida economica UNK]]&gt;100000,"Media", "Baja"))</f>
        <v>Media</v>
      </c>
      <c r="N2963" s="18" t="s">
        <v>3010</v>
      </c>
      <c r="O2963" s="3" t="s">
        <v>36</v>
      </c>
      <c r="P2963" s="2">
        <f>IF(DatosLimpios[[#This Row],[Number of Affected Users]]="six hundred",600,VALUE(DatosLimpios[[#This Row],[Number of Affected Users]]))</f>
        <v>254903</v>
      </c>
      <c r="Q2963" s="2">
        <f>IF(DatosLimpios[[#This Row],[Number of Affected Users]]="six hundred",600,VALUE(DatosLimpios[[#This Row],[Number of Affected Users]]))</f>
        <v>254903</v>
      </c>
      <c r="R2963" s="11">
        <f>DatosLimpios[[#This Row],[Perdida economica UNK]] /DatosLimpios[[#This Row],[Nº de Usuarios Afectados]]</f>
        <v>5.0842869640608388</v>
      </c>
      <c r="S2963" s="11" t="str">
        <f>IF(DatosLimpios[[#This Row],[Perdida $ por Usuario]]&gt;100, "Grave",IF(DatosLimpios[[#This Row],[Perdida $ por Usuario]]&gt;40, "Moderada","Leve"))</f>
        <v>Leve</v>
      </c>
      <c r="T2963" s="1" t="str">
        <f t="shared" si="46"/>
        <v>Unknown</v>
      </c>
      <c r="U2963" s="3" t="s">
        <v>34</v>
      </c>
      <c r="V2963" s="3" t="s">
        <v>49</v>
      </c>
      <c r="W2963" s="2">
        <v>4</v>
      </c>
      <c r="X2963" s="2" t="str">
        <f>IF(DatosLimpios[[#This Row],[Incident Resolution Time (in Hours)]]&gt;50,"Tardia",IF(DatosLimpios[[#This Row],[Incident Resolution Time (in Hours)]]&gt;20,"Media","Rapida" ))</f>
        <v>Rapida</v>
      </c>
    </row>
    <row r="2964" spans="1:24" x14ac:dyDescent="0.25">
      <c r="A2964" s="2">
        <v>2980</v>
      </c>
      <c r="B2964" s="3" t="s">
        <v>66</v>
      </c>
      <c r="C296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964" s="1" t="str">
        <f>IFERROR(VLOOKUP(DatosLimpios[[#This Row],[Paises]], TablaRegiones[],2,FALSE), "Otra")</f>
        <v>América</v>
      </c>
      <c r="E2964" s="2">
        <v>2016</v>
      </c>
      <c r="F2964" s="3" t="s">
        <v>22</v>
      </c>
      <c r="G2964" s="2">
        <f xml:space="preserve"> 2025 -DatosLimpios[[#This Row],[Year]]</f>
        <v>9</v>
      </c>
      <c r="H2964" s="1" t="str">
        <f>IF(TRIM(DatosLimpios[[#This Row],[Attack Type]])="","Unknown",PROPER(TRIM(LOWER(DatosLimpios[[#This Row],[Attack Type]]))))</f>
        <v>Man-In-The-Middle</v>
      </c>
      <c r="I2964" s="3" t="s">
        <v>12</v>
      </c>
      <c r="J296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64" s="11">
        <v>1959</v>
      </c>
      <c r="L2964" s="11">
        <f>IF(DatosLimpios[[#This Row],[Financial Loss (in Million $) ]]="",0,ABS(DatosLimpios[[#This Row],[Financial Loss (in Million $) ]]))*1000</f>
        <v>1959000</v>
      </c>
      <c r="M2964" s="11" t="str">
        <f>IF(DatosLimpios[[#This Row],[Perdida economica UNK]]&gt;4000000,"Alta", IF(DatosLimpios[[#This Row],[Perdida economica UNK]]&gt;100000,"Media", "Baja"))</f>
        <v>Media</v>
      </c>
      <c r="N2964" s="18" t="s">
        <v>3011</v>
      </c>
      <c r="O2964" s="3" t="s">
        <v>33</v>
      </c>
      <c r="P2964" s="2">
        <f>IF(DatosLimpios[[#This Row],[Number of Affected Users]]="six hundred",600,VALUE(DatosLimpios[[#This Row],[Number of Affected Users]]))</f>
        <v>647998</v>
      </c>
      <c r="Q2964" s="2">
        <f>IF(DatosLimpios[[#This Row],[Number of Affected Users]]="six hundred",600,VALUE(DatosLimpios[[#This Row],[Number of Affected Users]]))</f>
        <v>647998</v>
      </c>
      <c r="R2964" s="11">
        <f>DatosLimpios[[#This Row],[Perdida economica UNK]] /DatosLimpios[[#This Row],[Nº de Usuarios Afectados]]</f>
        <v>3.0231574788811075</v>
      </c>
      <c r="S2964" s="11" t="str">
        <f>IF(DatosLimpios[[#This Row],[Perdida $ por Usuario]]&gt;100, "Grave",IF(DatosLimpios[[#This Row],[Perdida $ por Usuario]]&gt;40, "Moderada","Leve"))</f>
        <v>Leve</v>
      </c>
      <c r="T2964" s="1" t="str">
        <f t="shared" si="46"/>
        <v>Insider</v>
      </c>
      <c r="U2964" s="3" t="s">
        <v>25</v>
      </c>
      <c r="V2964" s="3" t="s">
        <v>31</v>
      </c>
      <c r="W2964" s="2">
        <v>38</v>
      </c>
      <c r="X2964" s="2" t="str">
        <f>IF(DatosLimpios[[#This Row],[Incident Resolution Time (in Hours)]]&gt;50,"Tardia",IF(DatosLimpios[[#This Row],[Incident Resolution Time (in Hours)]]&gt;20,"Media","Rapida" ))</f>
        <v>Media</v>
      </c>
    </row>
    <row r="2965" spans="1:24" x14ac:dyDescent="0.25">
      <c r="A2965" s="2">
        <v>2981</v>
      </c>
      <c r="B2965" s="3" t="s">
        <v>45</v>
      </c>
      <c r="C296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965" s="1" t="str">
        <f>IFERROR(VLOOKUP(DatosLimpios[[#This Row],[Paises]], TablaRegiones[],2,FALSE), "Otra")</f>
        <v>Asia</v>
      </c>
      <c r="E2965" s="2">
        <v>2022</v>
      </c>
      <c r="F2965" s="3" t="s">
        <v>50</v>
      </c>
      <c r="G2965" s="2">
        <f xml:space="preserve"> 2025 -DatosLimpios[[#This Row],[Year]]</f>
        <v>3</v>
      </c>
      <c r="H2965" s="1" t="str">
        <f>IF(TRIM(DatosLimpios[[#This Row],[Attack Type]])="","Unknown",PROPER(TRIM(LOWER(DatosLimpios[[#This Row],[Attack Type]]))))</f>
        <v>Phishing</v>
      </c>
      <c r="I2965" s="3" t="s">
        <v>23</v>
      </c>
      <c r="J2965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65" s="11">
        <v>3776</v>
      </c>
      <c r="L2965" s="11">
        <f>IF(DatosLimpios[[#This Row],[Financial Loss (in Million $) ]]="",0,ABS(DatosLimpios[[#This Row],[Financial Loss (in Million $) ]]))*1000</f>
        <v>3776000</v>
      </c>
      <c r="M2965" s="11" t="str">
        <f>IF(DatosLimpios[[#This Row],[Perdida economica UNK]]&gt;4000000,"Alta", IF(DatosLimpios[[#This Row],[Perdida economica UNK]]&gt;100000,"Media", "Baja"))</f>
        <v>Media</v>
      </c>
      <c r="N2965" s="18" t="s">
        <v>3012</v>
      </c>
      <c r="O2965" s="3" t="s">
        <v>29</v>
      </c>
      <c r="P2965" s="2">
        <f>IF(DatosLimpios[[#This Row],[Number of Affected Users]]="six hundred",600,VALUE(DatosLimpios[[#This Row],[Number of Affected Users]]))</f>
        <v>800909</v>
      </c>
      <c r="Q2965" s="2">
        <f>IF(DatosLimpios[[#This Row],[Number of Affected Users]]="six hundred",600,VALUE(DatosLimpios[[#This Row],[Number of Affected Users]]))</f>
        <v>800909</v>
      </c>
      <c r="R2965" s="11">
        <f>DatosLimpios[[#This Row],[Perdida economica UNK]] /DatosLimpios[[#This Row],[Nº de Usuarios Afectados]]</f>
        <v>4.7146429869061279</v>
      </c>
      <c r="S2965" s="11" t="str">
        <f>IF(DatosLimpios[[#This Row],[Perdida $ por Usuario]]&gt;100, "Grave",IF(DatosLimpios[[#This Row],[Perdida $ por Usuario]]&gt;40, "Moderada","Leve"))</f>
        <v>Leve</v>
      </c>
      <c r="T2965" s="1" t="str">
        <f t="shared" si="46"/>
        <v>Nation-state</v>
      </c>
      <c r="U2965" s="3" t="s">
        <v>52</v>
      </c>
      <c r="V2965" s="3" t="s">
        <v>37</v>
      </c>
      <c r="W2965" s="2">
        <v>53</v>
      </c>
      <c r="X2965" s="2" t="str">
        <f>IF(DatosLimpios[[#This Row],[Incident Resolution Time (in Hours)]]&gt;50,"Tardia",IF(DatosLimpios[[#This Row],[Incident Resolution Time (in Hours)]]&gt;20,"Media","Rapida" ))</f>
        <v>Tardia</v>
      </c>
    </row>
    <row r="2966" spans="1:24" x14ac:dyDescent="0.25">
      <c r="A2966" s="2">
        <v>2982</v>
      </c>
      <c r="B2966" s="3" t="s">
        <v>71</v>
      </c>
      <c r="C296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Japan</v>
      </c>
      <c r="D2966" s="1" t="str">
        <f>IFERROR(VLOOKUP(DatosLimpios[[#This Row],[Paises]], TablaRegiones[],2,FALSE), "Otra")</f>
        <v>Asia</v>
      </c>
      <c r="E2966" s="2">
        <v>2015</v>
      </c>
      <c r="F2966" s="3" t="s">
        <v>22</v>
      </c>
      <c r="G2966" s="2">
        <f xml:space="preserve"> 2025 -DatosLimpios[[#This Row],[Year]]</f>
        <v>10</v>
      </c>
      <c r="H2966" s="1" t="str">
        <f>IF(TRIM(DatosLimpios[[#This Row],[Attack Type]])="","Unknown",PROPER(TRIM(LOWER(DatosLimpios[[#This Row],[Attack Type]]))))</f>
        <v>Man-In-The-Middle</v>
      </c>
      <c r="I2966" s="3" t="s">
        <v>27</v>
      </c>
      <c r="J296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66" s="11">
        <v>958</v>
      </c>
      <c r="L2966" s="11">
        <f>IF(DatosLimpios[[#This Row],[Financial Loss (in Million $) ]]="",0,ABS(DatosLimpios[[#This Row],[Financial Loss (in Million $) ]]))*1000</f>
        <v>958000</v>
      </c>
      <c r="M2966" s="11" t="str">
        <f>IF(DatosLimpios[[#This Row],[Perdida economica UNK]]&gt;4000000,"Alta", IF(DatosLimpios[[#This Row],[Perdida economica UNK]]&gt;100000,"Media", "Baja"))</f>
        <v>Media</v>
      </c>
      <c r="N2966" s="18" t="s">
        <v>3013</v>
      </c>
      <c r="O2966" s="3" t="s">
        <v>33</v>
      </c>
      <c r="P2966" s="2">
        <f>IF(DatosLimpios[[#This Row],[Number of Affected Users]]="six hundred",600,VALUE(DatosLimpios[[#This Row],[Number of Affected Users]]))</f>
        <v>23469</v>
      </c>
      <c r="Q2966" s="2">
        <f>IF(DatosLimpios[[#This Row],[Number of Affected Users]]="six hundred",600,VALUE(DatosLimpios[[#This Row],[Number of Affected Users]]))</f>
        <v>23469</v>
      </c>
      <c r="R2966" s="11">
        <f>DatosLimpios[[#This Row],[Perdida economica UNK]] /DatosLimpios[[#This Row],[Nº de Usuarios Afectados]]</f>
        <v>40.81980484894968</v>
      </c>
      <c r="S2966" s="11" t="str">
        <f>IF(DatosLimpios[[#This Row],[Perdida $ por Usuario]]&gt;100, "Grave",IF(DatosLimpios[[#This Row],[Perdida $ por Usuario]]&gt;40, "Moderada","Leve"))</f>
        <v>Moderada</v>
      </c>
      <c r="T2966" s="1" t="str">
        <f t="shared" si="46"/>
        <v>Insider</v>
      </c>
      <c r="U2966" s="3" t="s">
        <v>52</v>
      </c>
      <c r="V2966" s="3" t="s">
        <v>49</v>
      </c>
      <c r="W2966" s="2">
        <v>64</v>
      </c>
      <c r="X2966" s="2" t="str">
        <f>IF(DatosLimpios[[#This Row],[Incident Resolution Time (in Hours)]]&gt;50,"Tardia",IF(DatosLimpios[[#This Row],[Incident Resolution Time (in Hours)]]&gt;20,"Media","Rapida" ))</f>
        <v>Tardia</v>
      </c>
    </row>
    <row r="2967" spans="1:24" x14ac:dyDescent="0.25">
      <c r="A2967" s="2">
        <v>2983</v>
      </c>
      <c r="B2967" s="3" t="s">
        <v>41</v>
      </c>
      <c r="C296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967" s="1" t="str">
        <f>IFERROR(VLOOKUP(DatosLimpios[[#This Row],[Paises]], TablaRegiones[],2,FALSE), "Otra")</f>
        <v>Europa</v>
      </c>
      <c r="E2967" s="2">
        <v>2017</v>
      </c>
      <c r="F2967" s="3" t="s">
        <v>50</v>
      </c>
      <c r="G2967" s="2">
        <f xml:space="preserve"> 2025 -DatosLimpios[[#This Row],[Year]]</f>
        <v>8</v>
      </c>
      <c r="H2967" s="1" t="str">
        <f>IF(TRIM(DatosLimpios[[#This Row],[Attack Type]])="","Unknown",PROPER(TRIM(LOWER(DatosLimpios[[#This Row],[Attack Type]]))))</f>
        <v>Phishing</v>
      </c>
      <c r="I2967" s="3" t="s">
        <v>47</v>
      </c>
      <c r="J296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67" s="11">
        <v>487</v>
      </c>
      <c r="L2967" s="11">
        <f>IF(DatosLimpios[[#This Row],[Financial Loss (in Million $) ]]="",0,ABS(DatosLimpios[[#This Row],[Financial Loss (in Million $) ]]))*1000</f>
        <v>487000</v>
      </c>
      <c r="M2967" s="11" t="str">
        <f>IF(DatosLimpios[[#This Row],[Perdida economica UNK]]&gt;4000000,"Alta", IF(DatosLimpios[[#This Row],[Perdida economica UNK]]&gt;100000,"Media", "Baja"))</f>
        <v>Media</v>
      </c>
      <c r="N2967" s="18" t="s">
        <v>3014</v>
      </c>
      <c r="O2967" s="3" t="s">
        <v>29</v>
      </c>
      <c r="P2967" s="2">
        <f>IF(DatosLimpios[[#This Row],[Number of Affected Users]]="six hundred",600,VALUE(DatosLimpios[[#This Row],[Number of Affected Users]]))</f>
        <v>388325</v>
      </c>
      <c r="Q2967" s="2">
        <f>IF(DatosLimpios[[#This Row],[Number of Affected Users]]="six hundred",600,VALUE(DatosLimpios[[#This Row],[Number of Affected Users]]))</f>
        <v>388325</v>
      </c>
      <c r="R2967" s="11">
        <f>DatosLimpios[[#This Row],[Perdida economica UNK]] /DatosLimpios[[#This Row],[Nº de Usuarios Afectados]]</f>
        <v>1.2541041653254361</v>
      </c>
      <c r="S2967" s="11" t="str">
        <f>IF(DatosLimpios[[#This Row],[Perdida $ por Usuario]]&gt;100, "Grave",IF(DatosLimpios[[#This Row],[Perdida $ por Usuario]]&gt;40, "Moderada","Leve"))</f>
        <v>Leve</v>
      </c>
      <c r="T2967" s="1" t="str">
        <f t="shared" si="46"/>
        <v>Nation-state</v>
      </c>
      <c r="U2967" s="3" t="s">
        <v>34</v>
      </c>
      <c r="V2967" s="3" t="s">
        <v>31</v>
      </c>
      <c r="W2967" s="2">
        <v>39</v>
      </c>
      <c r="X2967" s="2" t="str">
        <f>IF(DatosLimpios[[#This Row],[Incident Resolution Time (in Hours)]]&gt;50,"Tardia",IF(DatosLimpios[[#This Row],[Incident Resolution Time (in Hours)]]&gt;20,"Media","Rapida" ))</f>
        <v>Media</v>
      </c>
    </row>
    <row r="2968" spans="1:24" x14ac:dyDescent="0.25">
      <c r="A2968" s="2">
        <v>2984</v>
      </c>
      <c r="B2968" s="3" t="s">
        <v>60</v>
      </c>
      <c r="C296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68" s="1" t="str">
        <f>IFERROR(VLOOKUP(DatosLimpios[[#This Row],[Paises]], TablaRegiones[],2,FALSE), "Otra")</f>
        <v>Asia</v>
      </c>
      <c r="E2968" s="2">
        <v>2018</v>
      </c>
      <c r="F2968" s="3" t="s">
        <v>39</v>
      </c>
      <c r="G2968" s="2">
        <f xml:space="preserve"> 2025 -DatosLimpios[[#This Row],[Year]]</f>
        <v>7</v>
      </c>
      <c r="H2968" s="1" t="str">
        <f>IF(TRIM(DatosLimpios[[#This Row],[Attack Type]])="","Unknown",PROPER(TRIM(LOWER(DatosLimpios[[#This Row],[Attack Type]]))))</f>
        <v>Ddos</v>
      </c>
      <c r="I2968" s="3" t="s">
        <v>18</v>
      </c>
      <c r="J2968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68" s="11">
        <v>6439</v>
      </c>
      <c r="L2968" s="11">
        <f>IF(DatosLimpios[[#This Row],[Financial Loss (in Million $) ]]="",0,ABS(DatosLimpios[[#This Row],[Financial Loss (in Million $) ]]))*1000</f>
        <v>6439000</v>
      </c>
      <c r="M2968" s="11" t="str">
        <f>IF(DatosLimpios[[#This Row],[Perdida economica UNK]]&gt;4000000,"Alta", IF(DatosLimpios[[#This Row],[Perdida economica UNK]]&gt;100000,"Media", "Baja"))</f>
        <v>Alta</v>
      </c>
      <c r="N2968" s="18" t="s">
        <v>3015</v>
      </c>
      <c r="O2968" s="3" t="s">
        <v>33</v>
      </c>
      <c r="P2968" s="2">
        <f>IF(DatosLimpios[[#This Row],[Number of Affected Users]]="six hundred",600,VALUE(DatosLimpios[[#This Row],[Number of Affected Users]]))</f>
        <v>359124</v>
      </c>
      <c r="Q2968" s="2">
        <f>IF(DatosLimpios[[#This Row],[Number of Affected Users]]="six hundred",600,VALUE(DatosLimpios[[#This Row],[Number of Affected Users]]))</f>
        <v>359124</v>
      </c>
      <c r="R2968" s="11">
        <f>DatosLimpios[[#This Row],[Perdida economica UNK]] /DatosLimpios[[#This Row],[Nº de Usuarios Afectados]]</f>
        <v>17.929740145465075</v>
      </c>
      <c r="S2968" s="11" t="str">
        <f>IF(DatosLimpios[[#This Row],[Perdida $ por Usuario]]&gt;100, "Grave",IF(DatosLimpios[[#This Row],[Perdida $ por Usuario]]&gt;40, "Moderada","Leve"))</f>
        <v>Leve</v>
      </c>
      <c r="T2968" s="1" t="str">
        <f t="shared" si="46"/>
        <v>Insider</v>
      </c>
      <c r="U2968" s="3" t="s">
        <v>15</v>
      </c>
      <c r="V2968" s="3" t="s">
        <v>31</v>
      </c>
      <c r="W2968" s="2">
        <v>13</v>
      </c>
      <c r="X2968" s="2" t="str">
        <f>IF(DatosLimpios[[#This Row],[Incident Resolution Time (in Hours)]]&gt;50,"Tardia",IF(DatosLimpios[[#This Row],[Incident Resolution Time (in Hours)]]&gt;20,"Media","Rapida" ))</f>
        <v>Rapida</v>
      </c>
    </row>
    <row r="2969" spans="1:24" x14ac:dyDescent="0.25">
      <c r="A2969" s="2">
        <v>2985</v>
      </c>
      <c r="B2969" s="3" t="s">
        <v>45</v>
      </c>
      <c r="C296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India</v>
      </c>
      <c r="D2969" s="1" t="str">
        <f>IFERROR(VLOOKUP(DatosLimpios[[#This Row],[Paises]], TablaRegiones[],2,FALSE), "Otra")</f>
        <v>Asia</v>
      </c>
      <c r="E2969" s="2">
        <v>2023</v>
      </c>
      <c r="F2969" s="3" t="s">
        <v>63</v>
      </c>
      <c r="G2969" s="2">
        <f xml:space="preserve"> 2025 -DatosLimpios[[#This Row],[Year]]</f>
        <v>2</v>
      </c>
      <c r="H2969" s="1" t="str">
        <f>IF(TRIM(DatosLimpios[[#This Row],[Attack Type]])="","Unknown",PROPER(TRIM(LOWER(DatosLimpios[[#This Row],[Attack Type]]))))</f>
        <v>Malware</v>
      </c>
      <c r="I2969" s="3" t="s">
        <v>47</v>
      </c>
      <c r="J2969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69" s="11">
        <v>7036</v>
      </c>
      <c r="L2969" s="11">
        <f>IF(DatosLimpios[[#This Row],[Financial Loss (in Million $) ]]="",0,ABS(DatosLimpios[[#This Row],[Financial Loss (in Million $) ]]))*1000</f>
        <v>7036000</v>
      </c>
      <c r="M2969" s="11" t="str">
        <f>IF(DatosLimpios[[#This Row],[Perdida economica UNK]]&gt;4000000,"Alta", IF(DatosLimpios[[#This Row],[Perdida economica UNK]]&gt;100000,"Media", "Baja"))</f>
        <v>Alta</v>
      </c>
      <c r="N2969" s="18" t="s">
        <v>3016</v>
      </c>
      <c r="O2969" s="3" t="s">
        <v>33</v>
      </c>
      <c r="P2969" s="2">
        <f>IF(DatosLimpios[[#This Row],[Number of Affected Users]]="six hundred",600,VALUE(DatosLimpios[[#This Row],[Number of Affected Users]]))</f>
        <v>992014</v>
      </c>
      <c r="Q2969" s="2">
        <f>IF(DatosLimpios[[#This Row],[Number of Affected Users]]="six hundred",600,VALUE(DatosLimpios[[#This Row],[Number of Affected Users]]))</f>
        <v>992014</v>
      </c>
      <c r="R2969" s="11">
        <f>DatosLimpios[[#This Row],[Perdida economica UNK]] /DatosLimpios[[#This Row],[Nº de Usuarios Afectados]]</f>
        <v>7.0926418377160001</v>
      </c>
      <c r="S2969" s="11" t="str">
        <f>IF(DatosLimpios[[#This Row],[Perdida $ por Usuario]]&gt;100, "Grave",IF(DatosLimpios[[#This Row],[Perdida $ por Usuario]]&gt;40, "Moderada","Leve"))</f>
        <v>Leve</v>
      </c>
      <c r="T2969" s="1" t="str">
        <f t="shared" si="46"/>
        <v>Insider</v>
      </c>
      <c r="U2969" s="3" t="s">
        <v>34</v>
      </c>
      <c r="V2969" s="3" t="s">
        <v>57</v>
      </c>
      <c r="W2969" s="2">
        <v>62</v>
      </c>
      <c r="X2969" s="2" t="str">
        <f>IF(DatosLimpios[[#This Row],[Incident Resolution Time (in Hours)]]&gt;50,"Tardia",IF(DatosLimpios[[#This Row],[Incident Resolution Time (in Hours)]]&gt;20,"Media","Rapida" ))</f>
        <v>Tardia</v>
      </c>
    </row>
    <row r="2970" spans="1:24" x14ac:dyDescent="0.25">
      <c r="A2970" s="2">
        <v>2986</v>
      </c>
      <c r="B2970" s="3" t="s">
        <v>10</v>
      </c>
      <c r="C297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970" s="1" t="str">
        <f>IFERROR(VLOOKUP(DatosLimpios[[#This Row],[Paises]], TablaRegiones[],2,FALSE), "Otra")</f>
        <v>Asia</v>
      </c>
      <c r="E2970" s="2">
        <v>2022</v>
      </c>
      <c r="F2970" s="3" t="s">
        <v>63</v>
      </c>
      <c r="G2970" s="2">
        <f xml:space="preserve"> 2025 -DatosLimpios[[#This Row],[Year]]</f>
        <v>3</v>
      </c>
      <c r="H2970" s="1" t="str">
        <f>IF(TRIM(DatosLimpios[[#This Row],[Attack Type]])="","Unknown",PROPER(TRIM(LOWER(DatosLimpios[[#This Row],[Attack Type]]))))</f>
        <v>Malware</v>
      </c>
      <c r="I2970" s="3" t="s">
        <v>12</v>
      </c>
      <c r="J297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70" s="11">
        <v>3505</v>
      </c>
      <c r="L2970" s="11">
        <f>IF(DatosLimpios[[#This Row],[Financial Loss (in Million $) ]]="",0,ABS(DatosLimpios[[#This Row],[Financial Loss (in Million $) ]]))*1000</f>
        <v>3505000</v>
      </c>
      <c r="M2970" s="11" t="str">
        <f>IF(DatosLimpios[[#This Row],[Perdida economica UNK]]&gt;4000000,"Alta", IF(DatosLimpios[[#This Row],[Perdida economica UNK]]&gt;100000,"Media", "Baja"))</f>
        <v>Media</v>
      </c>
      <c r="N2970" s="18" t="s">
        <v>3017</v>
      </c>
      <c r="O2970" s="3" t="s">
        <v>33</v>
      </c>
      <c r="P2970" s="2">
        <f>IF(DatosLimpios[[#This Row],[Number of Affected Users]]="six hundred",600,VALUE(DatosLimpios[[#This Row],[Number of Affected Users]]))</f>
        <v>596468</v>
      </c>
      <c r="Q2970" s="2">
        <f>IF(DatosLimpios[[#This Row],[Number of Affected Users]]="six hundred",600,VALUE(DatosLimpios[[#This Row],[Number of Affected Users]]))</f>
        <v>596468</v>
      </c>
      <c r="R2970" s="11">
        <f>DatosLimpios[[#This Row],[Perdida economica UNK]] /DatosLimpios[[#This Row],[Nº de Usuarios Afectados]]</f>
        <v>5.876258240173823</v>
      </c>
      <c r="S2970" s="11" t="str">
        <f>IF(DatosLimpios[[#This Row],[Perdida $ por Usuario]]&gt;100, "Grave",IF(DatosLimpios[[#This Row],[Perdida $ por Usuario]]&gt;40, "Moderada","Leve"))</f>
        <v>Leve</v>
      </c>
      <c r="T2970" s="1" t="str">
        <f t="shared" si="46"/>
        <v>Insider</v>
      </c>
      <c r="U2970" s="3" t="s">
        <v>15</v>
      </c>
      <c r="V2970" s="3" t="s">
        <v>16</v>
      </c>
      <c r="W2970" s="2">
        <v>29</v>
      </c>
      <c r="X2970" s="2" t="str">
        <f>IF(DatosLimpios[[#This Row],[Incident Resolution Time (in Hours)]]&gt;50,"Tardia",IF(DatosLimpios[[#This Row],[Incident Resolution Time (in Hours)]]&gt;20,"Media","Rapida" ))</f>
        <v>Media</v>
      </c>
    </row>
    <row r="2971" spans="1:24" x14ac:dyDescent="0.25">
      <c r="A2971" s="2">
        <v>2987</v>
      </c>
      <c r="B2971" s="3" t="s">
        <v>32</v>
      </c>
      <c r="C297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71" s="1" t="str">
        <f>IFERROR(VLOOKUP(DatosLimpios[[#This Row],[Paises]], TablaRegiones[],2,FALSE), "Otra")</f>
        <v>Europa</v>
      </c>
      <c r="E2971" s="2">
        <v>2015</v>
      </c>
      <c r="F2971" s="3" t="s">
        <v>17</v>
      </c>
      <c r="G2971" s="2">
        <f xml:space="preserve"> 2025 -DatosLimpios[[#This Row],[Year]]</f>
        <v>10</v>
      </c>
      <c r="H2971" s="1" t="str">
        <f>IF(TRIM(DatosLimpios[[#This Row],[Attack Type]])="","Unknown",PROPER(TRIM(LOWER(DatosLimpios[[#This Row],[Attack Type]]))))</f>
        <v>Ransomware</v>
      </c>
      <c r="I2971" s="3" t="s">
        <v>47</v>
      </c>
      <c r="J2971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71" s="11">
        <v>5891</v>
      </c>
      <c r="L2971" s="11">
        <f>IF(DatosLimpios[[#This Row],[Financial Loss (in Million $) ]]="",0,ABS(DatosLimpios[[#This Row],[Financial Loss (in Million $) ]]))*1000</f>
        <v>5891000</v>
      </c>
      <c r="M2971" s="11" t="str">
        <f>IF(DatosLimpios[[#This Row],[Perdida economica UNK]]&gt;4000000,"Alta", IF(DatosLimpios[[#This Row],[Perdida economica UNK]]&gt;100000,"Media", "Baja"))</f>
        <v>Alta</v>
      </c>
      <c r="N2971" s="18" t="s">
        <v>3018</v>
      </c>
      <c r="O2971" s="3" t="s">
        <v>33</v>
      </c>
      <c r="P2971" s="2">
        <f>IF(DatosLimpios[[#This Row],[Number of Affected Users]]="six hundred",600,VALUE(DatosLimpios[[#This Row],[Number of Affected Users]]))</f>
        <v>801948</v>
      </c>
      <c r="Q2971" s="2">
        <f>IF(DatosLimpios[[#This Row],[Number of Affected Users]]="six hundred",600,VALUE(DatosLimpios[[#This Row],[Number of Affected Users]]))</f>
        <v>801948</v>
      </c>
      <c r="R2971" s="11">
        <f>DatosLimpios[[#This Row],[Perdida economica UNK]] /DatosLimpios[[#This Row],[Nº de Usuarios Afectados]]</f>
        <v>7.3458628240235031</v>
      </c>
      <c r="S2971" s="11" t="str">
        <f>IF(DatosLimpios[[#This Row],[Perdida $ por Usuario]]&gt;100, "Grave",IF(DatosLimpios[[#This Row],[Perdida $ por Usuario]]&gt;40, "Moderada","Leve"))</f>
        <v>Leve</v>
      </c>
      <c r="T2971" s="1" t="str">
        <f t="shared" si="46"/>
        <v>Insider</v>
      </c>
      <c r="U2971" s="3" t="s">
        <v>52</v>
      </c>
      <c r="V2971" s="3" t="s">
        <v>16</v>
      </c>
      <c r="W2971" s="2">
        <v>55</v>
      </c>
      <c r="X2971" s="2" t="str">
        <f>IF(DatosLimpios[[#This Row],[Incident Resolution Time (in Hours)]]&gt;50,"Tardia",IF(DatosLimpios[[#This Row],[Incident Resolution Time (in Hours)]]&gt;20,"Media","Rapida" ))</f>
        <v>Tardia</v>
      </c>
    </row>
    <row r="2972" spans="1:24" x14ac:dyDescent="0.25">
      <c r="A2972" s="2">
        <v>2988</v>
      </c>
      <c r="B2972" s="3" t="s">
        <v>10</v>
      </c>
      <c r="C297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China</v>
      </c>
      <c r="D2972" s="1" t="str">
        <f>IFERROR(VLOOKUP(DatosLimpios[[#This Row],[Paises]], TablaRegiones[],2,FALSE), "Otra")</f>
        <v>Asia</v>
      </c>
      <c r="E2972" s="2">
        <v>2015</v>
      </c>
      <c r="F2972" s="3" t="s">
        <v>42</v>
      </c>
      <c r="G2972" s="2">
        <f xml:space="preserve"> 2025 -DatosLimpios[[#This Row],[Year]]</f>
        <v>10</v>
      </c>
      <c r="H2972" s="1" t="str">
        <f>IF(TRIM(DatosLimpios[[#This Row],[Attack Type]])="","Unknown",PROPER(TRIM(LOWER(DatosLimpios[[#This Row],[Attack Type]]))))</f>
        <v>Sql Injection</v>
      </c>
      <c r="I2972" s="3" t="s">
        <v>47</v>
      </c>
      <c r="J2972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72" s="11">
        <v>2407</v>
      </c>
      <c r="L2972" s="11">
        <f>IF(DatosLimpios[[#This Row],[Financial Loss (in Million $) ]]="",0,ABS(DatosLimpios[[#This Row],[Financial Loss (in Million $) ]]))*1000</f>
        <v>2407000</v>
      </c>
      <c r="M2972" s="11" t="str">
        <f>IF(DatosLimpios[[#This Row],[Perdida economica UNK]]&gt;4000000,"Alta", IF(DatosLimpios[[#This Row],[Perdida economica UNK]]&gt;100000,"Media", "Baja"))</f>
        <v>Media</v>
      </c>
      <c r="N2972" s="18" t="s">
        <v>3019</v>
      </c>
      <c r="O2972" s="3" t="s">
        <v>29</v>
      </c>
      <c r="P2972" s="2">
        <f>IF(DatosLimpios[[#This Row],[Number of Affected Users]]="six hundred",600,VALUE(DatosLimpios[[#This Row],[Number of Affected Users]]))</f>
        <v>950991</v>
      </c>
      <c r="Q2972" s="2">
        <f>IF(DatosLimpios[[#This Row],[Number of Affected Users]]="six hundred",600,VALUE(DatosLimpios[[#This Row],[Number of Affected Users]]))</f>
        <v>950991</v>
      </c>
      <c r="R2972" s="11">
        <f>DatosLimpios[[#This Row],[Perdida economica UNK]] /DatosLimpios[[#This Row],[Nº de Usuarios Afectados]]</f>
        <v>2.5310439320666549</v>
      </c>
      <c r="S2972" s="11" t="str">
        <f>IF(DatosLimpios[[#This Row],[Perdida $ por Usuario]]&gt;100, "Grave",IF(DatosLimpios[[#This Row],[Perdida $ por Usuario]]&gt;40, "Moderada","Leve"))</f>
        <v>Leve</v>
      </c>
      <c r="T2972" s="1" t="str">
        <f t="shared" si="46"/>
        <v>Nation-state</v>
      </c>
      <c r="U2972" s="3" t="s">
        <v>34</v>
      </c>
      <c r="V2972" s="3" t="s">
        <v>57</v>
      </c>
      <c r="W2972" s="2">
        <v>49</v>
      </c>
      <c r="X2972" s="2" t="str">
        <f>IF(DatosLimpios[[#This Row],[Incident Resolution Time (in Hours)]]&gt;50,"Tardia",IF(DatosLimpios[[#This Row],[Incident Resolution Time (in Hours)]]&gt;20,"Media","Rapida" ))</f>
        <v>Media</v>
      </c>
    </row>
    <row r="2973" spans="1:24" x14ac:dyDescent="0.25">
      <c r="A2973" s="2">
        <v>2989</v>
      </c>
      <c r="B2973" s="3" t="s">
        <v>32</v>
      </c>
      <c r="C297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73" s="1" t="str">
        <f>IFERROR(VLOOKUP(DatosLimpios[[#This Row],[Paises]], TablaRegiones[],2,FALSE), "Otra")</f>
        <v>Europa</v>
      </c>
      <c r="E2973" s="2">
        <v>2017</v>
      </c>
      <c r="F2973" s="3" t="s">
        <v>22</v>
      </c>
      <c r="G2973" s="2">
        <f xml:space="preserve"> 2025 -DatosLimpios[[#This Row],[Year]]</f>
        <v>8</v>
      </c>
      <c r="H2973" s="1" t="str">
        <f>IF(TRIM(DatosLimpios[[#This Row],[Attack Type]])="","Unknown",PROPER(TRIM(LOWER(DatosLimpios[[#This Row],[Attack Type]]))))</f>
        <v>Man-In-The-Middle</v>
      </c>
      <c r="I2973" s="3" t="s">
        <v>47</v>
      </c>
      <c r="J2973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73" s="11">
        <v>9714</v>
      </c>
      <c r="L2973" s="11">
        <f>IF(DatosLimpios[[#This Row],[Financial Loss (in Million $) ]]="",0,ABS(DatosLimpios[[#This Row],[Financial Loss (in Million $) ]]))*1000</f>
        <v>9714000</v>
      </c>
      <c r="M2973" s="11" t="str">
        <f>IF(DatosLimpios[[#This Row],[Perdida economica UNK]]&gt;4000000,"Alta", IF(DatosLimpios[[#This Row],[Perdida economica UNK]]&gt;100000,"Media", "Baja"))</f>
        <v>Alta</v>
      </c>
      <c r="N2973" s="18" t="s">
        <v>3020</v>
      </c>
      <c r="O2973" s="3" t="s">
        <v>33</v>
      </c>
      <c r="P2973" s="2">
        <f>IF(DatosLimpios[[#This Row],[Number of Affected Users]]="six hundred",600,VALUE(DatosLimpios[[#This Row],[Number of Affected Users]]))</f>
        <v>875912</v>
      </c>
      <c r="Q2973" s="2">
        <f>IF(DatosLimpios[[#This Row],[Number of Affected Users]]="six hundred",600,VALUE(DatosLimpios[[#This Row],[Number of Affected Users]]))</f>
        <v>875912</v>
      </c>
      <c r="R2973" s="11">
        <f>DatosLimpios[[#This Row],[Perdida economica UNK]] /DatosLimpios[[#This Row],[Nº de Usuarios Afectados]]</f>
        <v>11.090155175405748</v>
      </c>
      <c r="S2973" s="11" t="str">
        <f>IF(DatosLimpios[[#This Row],[Perdida $ por Usuario]]&gt;100, "Grave",IF(DatosLimpios[[#This Row],[Perdida $ por Usuario]]&gt;40, "Moderada","Leve"))</f>
        <v>Leve</v>
      </c>
      <c r="T2973" s="1" t="str">
        <f t="shared" si="46"/>
        <v>Insider</v>
      </c>
      <c r="U2973" s="3" t="s">
        <v>15</v>
      </c>
      <c r="V2973" s="3" t="s">
        <v>49</v>
      </c>
      <c r="W2973" s="2">
        <v>33</v>
      </c>
      <c r="X2973" s="2" t="str">
        <f>IF(DatosLimpios[[#This Row],[Incident Resolution Time (in Hours)]]&gt;50,"Tardia",IF(DatosLimpios[[#This Row],[Incident Resolution Time (in Hours)]]&gt;20,"Media","Rapida" ))</f>
        <v>Media</v>
      </c>
    </row>
    <row r="2974" spans="1:24" x14ac:dyDescent="0.25">
      <c r="A2974" s="2">
        <v>2990</v>
      </c>
      <c r="B2974" s="3" t="s">
        <v>58</v>
      </c>
      <c r="C297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974" s="1" t="str">
        <f>IFERROR(VLOOKUP(DatosLimpios[[#This Row],[Paises]], TablaRegiones[],2,FALSE), "Otra")</f>
        <v>Oceanía</v>
      </c>
      <c r="E2974" s="2">
        <v>2024</v>
      </c>
      <c r="F2974" s="3" t="s">
        <v>39</v>
      </c>
      <c r="G2974" s="2">
        <f xml:space="preserve"> 2025 -DatosLimpios[[#This Row],[Year]]</f>
        <v>1</v>
      </c>
      <c r="H2974" s="1" t="str">
        <f>IF(TRIM(DatosLimpios[[#This Row],[Attack Type]])="","Unknown",PROPER(TRIM(LOWER(DatosLimpios[[#This Row],[Attack Type]]))))</f>
        <v>Ddos</v>
      </c>
      <c r="I2974" s="3" t="s">
        <v>27</v>
      </c>
      <c r="J2974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74" s="11">
        <v>3649</v>
      </c>
      <c r="L2974" s="11">
        <f>IF(DatosLimpios[[#This Row],[Financial Loss (in Million $) ]]="",0,ABS(DatosLimpios[[#This Row],[Financial Loss (in Million $) ]]))*1000</f>
        <v>3649000</v>
      </c>
      <c r="M2974" s="11" t="str">
        <f>IF(DatosLimpios[[#This Row],[Perdida economica UNK]]&gt;4000000,"Alta", IF(DatosLimpios[[#This Row],[Perdida economica UNK]]&gt;100000,"Media", "Baja"))</f>
        <v>Media</v>
      </c>
      <c r="N2974" s="18" t="s">
        <v>3021</v>
      </c>
      <c r="O2974" s="3" t="s">
        <v>14</v>
      </c>
      <c r="P2974" s="2">
        <f>IF(DatosLimpios[[#This Row],[Number of Affected Users]]="six hundred",600,VALUE(DatosLimpios[[#This Row],[Number of Affected Users]]))</f>
        <v>35041</v>
      </c>
      <c r="Q2974" s="2">
        <f>IF(DatosLimpios[[#This Row],[Number of Affected Users]]="six hundred",600,VALUE(DatosLimpios[[#This Row],[Number of Affected Users]]))</f>
        <v>35041</v>
      </c>
      <c r="R2974" s="11">
        <f>DatosLimpios[[#This Row],[Perdida economica UNK]] /DatosLimpios[[#This Row],[Nº de Usuarios Afectados]]</f>
        <v>104.13515596016096</v>
      </c>
      <c r="S2974" s="11" t="str">
        <f>IF(DatosLimpios[[#This Row],[Perdida $ por Usuario]]&gt;100, "Grave",IF(DatosLimpios[[#This Row],[Perdida $ por Usuario]]&gt;40, "Moderada","Leve"))</f>
        <v>Grave</v>
      </c>
      <c r="T2974" s="1" t="str">
        <f t="shared" si="46"/>
        <v>Hacker Group</v>
      </c>
      <c r="U2974" s="3" t="s">
        <v>34</v>
      </c>
      <c r="V2974" s="3" t="s">
        <v>37</v>
      </c>
      <c r="W2974" s="2">
        <v>14</v>
      </c>
      <c r="X2974" s="2" t="str">
        <f>IF(DatosLimpios[[#This Row],[Incident Resolution Time (in Hours)]]&gt;50,"Tardia",IF(DatosLimpios[[#This Row],[Incident Resolution Time (in Hours)]]&gt;20,"Media","Rapida" ))</f>
        <v>Rapida</v>
      </c>
    </row>
    <row r="2975" spans="1:24" x14ac:dyDescent="0.25">
      <c r="A2975" s="2">
        <v>2991</v>
      </c>
      <c r="B2975" s="3" t="s">
        <v>32</v>
      </c>
      <c r="C297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75" s="1" t="str">
        <f>IFERROR(VLOOKUP(DatosLimpios[[#This Row],[Paises]], TablaRegiones[],2,FALSE), "Otra")</f>
        <v>Europa</v>
      </c>
      <c r="E2975" s="2">
        <v>2021</v>
      </c>
      <c r="F2975" s="3" t="s">
        <v>63</v>
      </c>
      <c r="G2975" s="2">
        <f xml:space="preserve"> 2025 -DatosLimpios[[#This Row],[Year]]</f>
        <v>4</v>
      </c>
      <c r="H2975" s="1" t="str">
        <f>IF(TRIM(DatosLimpios[[#This Row],[Attack Type]])="","Unknown",PROPER(TRIM(LOWER(DatosLimpios[[#This Row],[Attack Type]]))))</f>
        <v>Malware</v>
      </c>
      <c r="I2975" s="3" t="s">
        <v>18</v>
      </c>
      <c r="J297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75" s="11">
        <v>4399</v>
      </c>
      <c r="L2975" s="11">
        <f>IF(DatosLimpios[[#This Row],[Financial Loss (in Million $) ]]="",0,ABS(DatosLimpios[[#This Row],[Financial Loss (in Million $) ]]))*1000</f>
        <v>4399000</v>
      </c>
      <c r="M2975" s="11" t="str">
        <f>IF(DatosLimpios[[#This Row],[Perdida economica UNK]]&gt;4000000,"Alta", IF(DatosLimpios[[#This Row],[Perdida economica UNK]]&gt;100000,"Media", "Baja"))</f>
        <v>Alta</v>
      </c>
      <c r="N2975" s="18" t="s">
        <v>3022</v>
      </c>
      <c r="O2975" s="3" t="s">
        <v>33</v>
      </c>
      <c r="P2975" s="2">
        <f>IF(DatosLimpios[[#This Row],[Number of Affected Users]]="six hundred",600,VALUE(DatosLimpios[[#This Row],[Number of Affected Users]]))</f>
        <v>431678</v>
      </c>
      <c r="Q2975" s="2">
        <f>IF(DatosLimpios[[#This Row],[Number of Affected Users]]="six hundred",600,VALUE(DatosLimpios[[#This Row],[Number of Affected Users]]))</f>
        <v>431678</v>
      </c>
      <c r="R2975" s="11">
        <f>DatosLimpios[[#This Row],[Perdida economica UNK]] /DatosLimpios[[#This Row],[Nº de Usuarios Afectados]]</f>
        <v>10.190466041818206</v>
      </c>
      <c r="S2975" s="11" t="str">
        <f>IF(DatosLimpios[[#This Row],[Perdida $ por Usuario]]&gt;100, "Grave",IF(DatosLimpios[[#This Row],[Perdida $ por Usuario]]&gt;40, "Moderada","Leve"))</f>
        <v>Leve</v>
      </c>
      <c r="T2975" s="1" t="str">
        <f t="shared" si="46"/>
        <v>Insider</v>
      </c>
      <c r="U2975" s="3" t="s">
        <v>15</v>
      </c>
      <c r="V2975" s="3" t="s">
        <v>57</v>
      </c>
      <c r="W2975" s="2">
        <v>60</v>
      </c>
      <c r="X2975" s="2" t="str">
        <f>IF(DatosLimpios[[#This Row],[Incident Resolution Time (in Hours)]]&gt;50,"Tardia",IF(DatosLimpios[[#This Row],[Incident Resolution Time (in Hours)]]&gt;20,"Media","Rapida" ))</f>
        <v>Tardia</v>
      </c>
    </row>
    <row r="2976" spans="1:24" x14ac:dyDescent="0.25">
      <c r="A2976" s="2">
        <v>2992</v>
      </c>
      <c r="B2976" s="3" t="s">
        <v>60</v>
      </c>
      <c r="C297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76" s="1" t="str">
        <f>IFERROR(VLOOKUP(DatosLimpios[[#This Row],[Paises]], TablaRegiones[],2,FALSE), "Otra")</f>
        <v>Asia</v>
      </c>
      <c r="E2976" s="2">
        <v>2023</v>
      </c>
      <c r="F2976" s="3" t="s">
        <v>42</v>
      </c>
      <c r="G2976" s="2">
        <f xml:space="preserve"> 2025 -DatosLimpios[[#This Row],[Year]]</f>
        <v>2</v>
      </c>
      <c r="H2976" s="1" t="str">
        <f>IF(TRIM(DatosLimpios[[#This Row],[Attack Type]])="","Unknown",PROPER(TRIM(LOWER(DatosLimpios[[#This Row],[Attack Type]]))))</f>
        <v>Sql Injection</v>
      </c>
      <c r="I2976" s="3" t="s">
        <v>27</v>
      </c>
      <c r="J2976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76" s="11">
        <v>7971</v>
      </c>
      <c r="L2976" s="11">
        <f>IF(DatosLimpios[[#This Row],[Financial Loss (in Million $) ]]="",0,ABS(DatosLimpios[[#This Row],[Financial Loss (in Million $) ]]))*1000</f>
        <v>7971000</v>
      </c>
      <c r="M2976" s="11" t="str">
        <f>IF(DatosLimpios[[#This Row],[Perdida economica UNK]]&gt;4000000,"Alta", IF(DatosLimpios[[#This Row],[Perdida economica UNK]]&gt;100000,"Media", "Baja"))</f>
        <v>Alta</v>
      </c>
      <c r="N2976" s="18" t="s">
        <v>3023</v>
      </c>
      <c r="O2976" s="3" t="s">
        <v>33</v>
      </c>
      <c r="P2976" s="2">
        <f>IF(DatosLimpios[[#This Row],[Number of Affected Users]]="six hundred",600,VALUE(DatosLimpios[[#This Row],[Number of Affected Users]]))</f>
        <v>358439</v>
      </c>
      <c r="Q2976" s="2">
        <f>IF(DatosLimpios[[#This Row],[Number of Affected Users]]="six hundred",600,VALUE(DatosLimpios[[#This Row],[Number of Affected Users]]))</f>
        <v>358439</v>
      </c>
      <c r="R2976" s="11">
        <f>DatosLimpios[[#This Row],[Perdida economica UNK]] /DatosLimpios[[#This Row],[Nº de Usuarios Afectados]]</f>
        <v>22.238093511029771</v>
      </c>
      <c r="S2976" s="11" t="str">
        <f>IF(DatosLimpios[[#This Row],[Perdida $ por Usuario]]&gt;100, "Grave",IF(DatosLimpios[[#This Row],[Perdida $ por Usuario]]&gt;40, "Moderada","Leve"))</f>
        <v>Leve</v>
      </c>
      <c r="T2976" s="1" t="str">
        <f t="shared" si="46"/>
        <v>Insider</v>
      </c>
      <c r="U2976" s="3" t="s">
        <v>15</v>
      </c>
      <c r="V2976" s="3" t="s">
        <v>37</v>
      </c>
      <c r="W2976" s="2">
        <v>48</v>
      </c>
      <c r="X2976" s="2" t="str">
        <f>IF(DatosLimpios[[#This Row],[Incident Resolution Time (in Hours)]]&gt;50,"Tardia",IF(DatosLimpios[[#This Row],[Incident Resolution Time (in Hours)]]&gt;20,"Media","Rapida" ))</f>
        <v>Media</v>
      </c>
    </row>
    <row r="2977" spans="1:24" x14ac:dyDescent="0.25">
      <c r="A2977" s="2">
        <v>2993</v>
      </c>
      <c r="B2977" s="3" t="s">
        <v>66</v>
      </c>
      <c r="C297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977" s="1" t="str">
        <f>IFERROR(VLOOKUP(DatosLimpios[[#This Row],[Paises]], TablaRegiones[],2,FALSE), "Otra")</f>
        <v>América</v>
      </c>
      <c r="E2977" s="2">
        <v>2015</v>
      </c>
      <c r="F2977" s="3" t="s">
        <v>63</v>
      </c>
      <c r="G2977" s="2">
        <f xml:space="preserve"> 2025 -DatosLimpios[[#This Row],[Year]]</f>
        <v>10</v>
      </c>
      <c r="H2977" s="1" t="str">
        <f>IF(TRIM(DatosLimpios[[#This Row],[Attack Type]])="","Unknown",PROPER(TRIM(LOWER(DatosLimpios[[#This Row],[Attack Type]]))))</f>
        <v>Malware</v>
      </c>
      <c r="I2977" s="3" t="s">
        <v>47</v>
      </c>
      <c r="J2977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77" s="11">
        <v>8808</v>
      </c>
      <c r="L2977" s="11">
        <f>IF(DatosLimpios[[#This Row],[Financial Loss (in Million $) ]]="",0,ABS(DatosLimpios[[#This Row],[Financial Loss (in Million $) ]]))*1000</f>
        <v>8808000</v>
      </c>
      <c r="M2977" s="11" t="str">
        <f>IF(DatosLimpios[[#This Row],[Perdida economica UNK]]&gt;4000000,"Alta", IF(DatosLimpios[[#This Row],[Perdida economica UNK]]&gt;100000,"Media", "Baja"))</f>
        <v>Alta</v>
      </c>
      <c r="N2977" s="18" t="s">
        <v>3024</v>
      </c>
      <c r="O2977" s="3" t="s">
        <v>29</v>
      </c>
      <c r="P2977" s="2">
        <f>IF(DatosLimpios[[#This Row],[Number of Affected Users]]="six hundred",600,VALUE(DatosLimpios[[#This Row],[Number of Affected Users]]))</f>
        <v>905770</v>
      </c>
      <c r="Q2977" s="2">
        <f>IF(DatosLimpios[[#This Row],[Number of Affected Users]]="six hundred",600,VALUE(DatosLimpios[[#This Row],[Number of Affected Users]]))</f>
        <v>905770</v>
      </c>
      <c r="R2977" s="11">
        <f>DatosLimpios[[#This Row],[Perdida economica UNK]] /DatosLimpios[[#This Row],[Nº de Usuarios Afectados]]</f>
        <v>9.7243229517427157</v>
      </c>
      <c r="S2977" s="11" t="str">
        <f>IF(DatosLimpios[[#This Row],[Perdida $ por Usuario]]&gt;100, "Grave",IF(DatosLimpios[[#This Row],[Perdida $ por Usuario]]&gt;40, "Moderada","Leve"))</f>
        <v>Leve</v>
      </c>
      <c r="T2977" s="1" t="str">
        <f t="shared" si="46"/>
        <v>Nation-state</v>
      </c>
      <c r="U2977" s="3" t="s">
        <v>52</v>
      </c>
      <c r="V2977" s="3" t="s">
        <v>16</v>
      </c>
      <c r="W2977" s="2">
        <v>9</v>
      </c>
      <c r="X2977" s="2" t="str">
        <f>IF(DatosLimpios[[#This Row],[Incident Resolution Time (in Hours)]]&gt;50,"Tardia",IF(DatosLimpios[[#This Row],[Incident Resolution Time (in Hours)]]&gt;20,"Media","Rapida" ))</f>
        <v>Rapida</v>
      </c>
    </row>
    <row r="2978" spans="1:24" x14ac:dyDescent="0.25">
      <c r="A2978" s="2">
        <v>2994</v>
      </c>
      <c r="B2978" s="3" t="s">
        <v>58</v>
      </c>
      <c r="C297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Australia</v>
      </c>
      <c r="D2978" s="1" t="str">
        <f>IFERROR(VLOOKUP(DatosLimpios[[#This Row],[Paises]], TablaRegiones[],2,FALSE), "Otra")</f>
        <v>Oceanía</v>
      </c>
      <c r="E2978" s="2">
        <v>2021</v>
      </c>
      <c r="F2978" s="3" t="s">
        <v>17</v>
      </c>
      <c r="G2978" s="2">
        <f xml:space="preserve"> 2025 -DatosLimpios[[#This Row],[Year]]</f>
        <v>4</v>
      </c>
      <c r="H2978" s="1" t="str">
        <f>IF(TRIM(DatosLimpios[[#This Row],[Attack Type]])="","Unknown",PROPER(TRIM(LOWER(DatosLimpios[[#This Row],[Attack Type]]))))</f>
        <v>Ransomware</v>
      </c>
      <c r="I2978" s="3" t="s">
        <v>47</v>
      </c>
      <c r="J2978" s="1" t="str">
        <f>IF(DatosLimpios[[#This Row],[Target Industry]]="","Unknown",IF(TRIM(LOWER(DatosLimpios[[#This Row],[Target Industry]]))="Telecommmunications","Telecommunications",DatosLimpios[[#This Row],[Target Industry]]))</f>
        <v>Healthcare</v>
      </c>
      <c r="K2978" s="11">
        <v>3789</v>
      </c>
      <c r="L2978" s="11">
        <f>IF(DatosLimpios[[#This Row],[Financial Loss (in Million $) ]]="",0,ABS(DatosLimpios[[#This Row],[Financial Loss (in Million $) ]]))*1000</f>
        <v>3789000</v>
      </c>
      <c r="M2978" s="11" t="str">
        <f>IF(DatosLimpios[[#This Row],[Perdida economica UNK]]&gt;4000000,"Alta", IF(DatosLimpios[[#This Row],[Perdida economica UNK]]&gt;100000,"Media", "Baja"))</f>
        <v>Media</v>
      </c>
      <c r="N2978" s="18" t="s">
        <v>3025</v>
      </c>
      <c r="O2978" s="3" t="s">
        <v>29</v>
      </c>
      <c r="P2978" s="2">
        <f>IF(DatosLimpios[[#This Row],[Number of Affected Users]]="six hundred",600,VALUE(DatosLimpios[[#This Row],[Number of Affected Users]]))</f>
        <v>843256</v>
      </c>
      <c r="Q2978" s="2">
        <f>IF(DatosLimpios[[#This Row],[Number of Affected Users]]="six hundred",600,VALUE(DatosLimpios[[#This Row],[Number of Affected Users]]))</f>
        <v>843256</v>
      </c>
      <c r="R2978" s="11">
        <f>DatosLimpios[[#This Row],[Perdida economica UNK]] /DatosLimpios[[#This Row],[Nº de Usuarios Afectados]]</f>
        <v>4.493297409090478</v>
      </c>
      <c r="S2978" s="11" t="str">
        <f>IF(DatosLimpios[[#This Row],[Perdida $ por Usuario]]&gt;100, "Grave",IF(DatosLimpios[[#This Row],[Perdida $ por Usuario]]&gt;40, "Moderada","Leve"))</f>
        <v>Leve</v>
      </c>
      <c r="T2978" s="1" t="str">
        <f t="shared" si="46"/>
        <v>Nation-state</v>
      </c>
      <c r="U2978" s="3" t="s">
        <v>15</v>
      </c>
      <c r="V2978" s="3" t="s">
        <v>37</v>
      </c>
      <c r="W2978" s="2">
        <v>43</v>
      </c>
      <c r="X2978" s="2" t="str">
        <f>IF(DatosLimpios[[#This Row],[Incident Resolution Time (in Hours)]]&gt;50,"Tardia",IF(DatosLimpios[[#This Row],[Incident Resolution Time (in Hours)]]&gt;20,"Media","Rapida" ))</f>
        <v>Media</v>
      </c>
    </row>
    <row r="2979" spans="1:24" x14ac:dyDescent="0.25">
      <c r="A2979" s="2">
        <v>2995</v>
      </c>
      <c r="B2979" s="3" t="s">
        <v>87</v>
      </c>
      <c r="C297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979" s="1" t="str">
        <f>IFERROR(VLOOKUP(DatosLimpios[[#This Row],[Paises]], TablaRegiones[],2,FALSE), "Otra")</f>
        <v>América</v>
      </c>
      <c r="E2979" s="2">
        <v>2022</v>
      </c>
      <c r="F2979" s="3" t="s">
        <v>42</v>
      </c>
      <c r="G2979" s="2">
        <f xml:space="preserve"> 2025 -DatosLimpios[[#This Row],[Year]]</f>
        <v>3</v>
      </c>
      <c r="H2979" s="1" t="str">
        <f>IF(TRIM(DatosLimpios[[#This Row],[Attack Type]])="","Unknown",PROPER(TRIM(LOWER(DatosLimpios[[#This Row],[Attack Type]]))))</f>
        <v>Sql Injection</v>
      </c>
      <c r="I2979" s="3" t="s">
        <v>23</v>
      </c>
      <c r="J297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79" s="11">
        <v>3794</v>
      </c>
      <c r="L2979" s="11">
        <f>IF(DatosLimpios[[#This Row],[Financial Loss (in Million $) ]]="",0,ABS(DatosLimpios[[#This Row],[Financial Loss (in Million $) ]]))*1000</f>
        <v>3794000</v>
      </c>
      <c r="M2979" s="11" t="str">
        <f>IF(DatosLimpios[[#This Row],[Perdida economica UNK]]&gt;4000000,"Alta", IF(DatosLimpios[[#This Row],[Perdida economica UNK]]&gt;100000,"Media", "Baja"))</f>
        <v>Media</v>
      </c>
      <c r="N2979" s="18" t="s">
        <v>3026</v>
      </c>
      <c r="O2979" s="3" t="s">
        <v>14</v>
      </c>
      <c r="P2979" s="2">
        <f>IF(DatosLimpios[[#This Row],[Number of Affected Users]]="six hundred",600,VALUE(DatosLimpios[[#This Row],[Number of Affected Users]]))</f>
        <v>691377</v>
      </c>
      <c r="Q2979" s="2">
        <f>IF(DatosLimpios[[#This Row],[Number of Affected Users]]="six hundred",600,VALUE(DatosLimpios[[#This Row],[Number of Affected Users]]))</f>
        <v>691377</v>
      </c>
      <c r="R2979" s="11">
        <f>DatosLimpios[[#This Row],[Perdida economica UNK]] /DatosLimpios[[#This Row],[Nº de Usuarios Afectados]]</f>
        <v>5.487599384995451</v>
      </c>
      <c r="S2979" s="11" t="str">
        <f>IF(DatosLimpios[[#This Row],[Perdida $ por Usuario]]&gt;100, "Grave",IF(DatosLimpios[[#This Row],[Perdida $ por Usuario]]&gt;40, "Moderada","Leve"))</f>
        <v>Leve</v>
      </c>
      <c r="T2979" s="1" t="str">
        <f t="shared" si="46"/>
        <v>Hacker Group</v>
      </c>
      <c r="U2979" s="3" t="s">
        <v>34</v>
      </c>
      <c r="V2979" s="3" t="s">
        <v>37</v>
      </c>
      <c r="W2979" s="2">
        <v>44</v>
      </c>
      <c r="X2979" s="2" t="str">
        <f>IF(DatosLimpios[[#This Row],[Incident Resolution Time (in Hours)]]&gt;50,"Tardia",IF(DatosLimpios[[#This Row],[Incident Resolution Time (in Hours)]]&gt;20,"Media","Rapida" ))</f>
        <v>Media</v>
      </c>
    </row>
    <row r="2980" spans="1:24" x14ac:dyDescent="0.25">
      <c r="A2980" s="2">
        <v>2996</v>
      </c>
      <c r="B2980" s="3" t="s">
        <v>66</v>
      </c>
      <c r="C298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980" s="1" t="str">
        <f>IFERROR(VLOOKUP(DatosLimpios[[#This Row],[Paises]], TablaRegiones[],2,FALSE), "Otra")</f>
        <v>América</v>
      </c>
      <c r="E2980" s="2">
        <v>2021</v>
      </c>
      <c r="F2980" s="3" t="s">
        <v>17</v>
      </c>
      <c r="G2980" s="2">
        <f xml:space="preserve"> 2025 -DatosLimpios[[#This Row],[Year]]</f>
        <v>4</v>
      </c>
      <c r="H2980" s="1" t="str">
        <f>IF(TRIM(DatosLimpios[[#This Row],[Attack Type]])="","Unknown",PROPER(TRIM(LOWER(DatosLimpios[[#This Row],[Attack Type]]))))</f>
        <v>Ransomware</v>
      </c>
      <c r="I2980" s="3" t="s">
        <v>12</v>
      </c>
      <c r="J2980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80" s="11">
        <v>1811</v>
      </c>
      <c r="L2980" s="11">
        <f>IF(DatosLimpios[[#This Row],[Financial Loss (in Million $) ]]="",0,ABS(DatosLimpios[[#This Row],[Financial Loss (in Million $) ]]))*1000</f>
        <v>1811000</v>
      </c>
      <c r="M2980" s="11" t="str">
        <f>IF(DatosLimpios[[#This Row],[Perdida economica UNK]]&gt;4000000,"Alta", IF(DatosLimpios[[#This Row],[Perdida economica UNK]]&gt;100000,"Media", "Baja"))</f>
        <v>Media</v>
      </c>
      <c r="N2980" s="18" t="s">
        <v>3027</v>
      </c>
      <c r="O2980" s="3" t="s">
        <v>29</v>
      </c>
      <c r="P2980" s="2">
        <f>IF(DatosLimpios[[#This Row],[Number of Affected Users]]="six hundred",600,VALUE(DatosLimpios[[#This Row],[Number of Affected Users]]))</f>
        <v>849791</v>
      </c>
      <c r="Q2980" s="2">
        <f>IF(DatosLimpios[[#This Row],[Number of Affected Users]]="six hundred",600,VALUE(DatosLimpios[[#This Row],[Number of Affected Users]]))</f>
        <v>849791</v>
      </c>
      <c r="R2980" s="11">
        <f>DatosLimpios[[#This Row],[Perdida economica UNK]] /DatosLimpios[[#This Row],[Nº de Usuarios Afectados]]</f>
        <v>2.1311122381856245</v>
      </c>
      <c r="S2980" s="11" t="str">
        <f>IF(DatosLimpios[[#This Row],[Perdida $ por Usuario]]&gt;100, "Grave",IF(DatosLimpios[[#This Row],[Perdida $ por Usuario]]&gt;40, "Moderada","Leve"))</f>
        <v>Leve</v>
      </c>
      <c r="T2980" s="1" t="str">
        <f t="shared" si="46"/>
        <v>Nation-state</v>
      </c>
      <c r="U2980" s="3" t="s">
        <v>15</v>
      </c>
      <c r="V2980" s="3" t="s">
        <v>16</v>
      </c>
      <c r="W2980" s="2">
        <v>53</v>
      </c>
      <c r="X2980" s="2" t="str">
        <f>IF(DatosLimpios[[#This Row],[Incident Resolution Time (in Hours)]]&gt;50,"Tardia",IF(DatosLimpios[[#This Row],[Incident Resolution Time (in Hours)]]&gt;20,"Media","Rapida" ))</f>
        <v>Tardia</v>
      </c>
    </row>
    <row r="2981" spans="1:24" x14ac:dyDescent="0.25">
      <c r="A2981" s="2">
        <v>2997</v>
      </c>
      <c r="B2981" s="3" t="s">
        <v>41</v>
      </c>
      <c r="C298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France</v>
      </c>
      <c r="D2981" s="1" t="str">
        <f>IFERROR(VLOOKUP(DatosLimpios[[#This Row],[Paises]], TablaRegiones[],2,FALSE), "Otra")</f>
        <v>Europa</v>
      </c>
      <c r="E2981" s="2">
        <v>2015</v>
      </c>
      <c r="F2981" s="3" t="s">
        <v>50</v>
      </c>
      <c r="G2981" s="2">
        <f xml:space="preserve"> 2025 -DatosLimpios[[#This Row],[Year]]</f>
        <v>10</v>
      </c>
      <c r="H2981" s="1" t="str">
        <f>IF(TRIM(DatosLimpios[[#This Row],[Attack Type]])="","Unknown",PROPER(TRIM(LOWER(DatosLimpios[[#This Row],[Attack Type]]))))</f>
        <v>Phishing</v>
      </c>
      <c r="I2981" s="3" t="s">
        <v>27</v>
      </c>
      <c r="J2981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81" s="11">
        <v>6516</v>
      </c>
      <c r="L2981" s="11">
        <f>IF(DatosLimpios[[#This Row],[Financial Loss (in Million $) ]]="",0,ABS(DatosLimpios[[#This Row],[Financial Loss (in Million $) ]]))*1000</f>
        <v>6516000</v>
      </c>
      <c r="M2981" s="11" t="str">
        <f>IF(DatosLimpios[[#This Row],[Perdida economica UNK]]&gt;4000000,"Alta", IF(DatosLimpios[[#This Row],[Perdida economica UNK]]&gt;100000,"Media", "Baja"))</f>
        <v>Alta</v>
      </c>
      <c r="N2981" s="18" t="s">
        <v>3028</v>
      </c>
      <c r="O2981" s="3" t="s">
        <v>36</v>
      </c>
      <c r="P2981" s="2">
        <f>IF(DatosLimpios[[#This Row],[Number of Affected Users]]="six hundred",600,VALUE(DatosLimpios[[#This Row],[Number of Affected Users]]))</f>
        <v>998011</v>
      </c>
      <c r="Q2981" s="2">
        <f>IF(DatosLimpios[[#This Row],[Number of Affected Users]]="six hundred",600,VALUE(DatosLimpios[[#This Row],[Number of Affected Users]]))</f>
        <v>998011</v>
      </c>
      <c r="R2981" s="11">
        <f>DatosLimpios[[#This Row],[Perdida economica UNK]] /DatosLimpios[[#This Row],[Nº de Usuarios Afectados]]</f>
        <v>6.5289861534592308</v>
      </c>
      <c r="S2981" s="11" t="str">
        <f>IF(DatosLimpios[[#This Row],[Perdida $ por Usuario]]&gt;100, "Grave",IF(DatosLimpios[[#This Row],[Perdida $ por Usuario]]&gt;40, "Moderada","Leve"))</f>
        <v>Leve</v>
      </c>
      <c r="T2981" s="1" t="str">
        <f t="shared" si="46"/>
        <v>Unknown</v>
      </c>
      <c r="U2981" s="3" t="s">
        <v>52</v>
      </c>
      <c r="V2981" s="3" t="s">
        <v>57</v>
      </c>
      <c r="W2981" s="2">
        <v>14</v>
      </c>
      <c r="X2981" s="2" t="str">
        <f>IF(DatosLimpios[[#This Row],[Incident Resolution Time (in Hours)]]&gt;50,"Tardia",IF(DatosLimpios[[#This Row],[Incident Resolution Time (in Hours)]]&gt;20,"Media","Rapida" ))</f>
        <v>Rapida</v>
      </c>
    </row>
    <row r="2982" spans="1:24" x14ac:dyDescent="0.25">
      <c r="A2982" s="2">
        <v>2998</v>
      </c>
      <c r="B2982" s="3" t="s">
        <v>60</v>
      </c>
      <c r="C298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82" s="1" t="str">
        <f>IFERROR(VLOOKUP(DatosLimpios[[#This Row],[Paises]], TablaRegiones[],2,FALSE), "Otra")</f>
        <v>Asia</v>
      </c>
      <c r="E2982" s="2">
        <v>2019</v>
      </c>
      <c r="F2982" s="3" t="s">
        <v>17</v>
      </c>
      <c r="G2982" s="2">
        <f xml:space="preserve"> 2025 -DatosLimpios[[#This Row],[Year]]</f>
        <v>6</v>
      </c>
      <c r="H2982" s="1" t="str">
        <f>IF(TRIM(DatosLimpios[[#This Row],[Attack Type]])="","Unknown",PROPER(TRIM(LOWER(DatosLimpios[[#This Row],[Attack Type]]))))</f>
        <v>Ransomware</v>
      </c>
      <c r="I2982" s="3" t="s">
        <v>46</v>
      </c>
      <c r="J2982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82" s="11">
        <v>2814</v>
      </c>
      <c r="L2982" s="11">
        <f>IF(DatosLimpios[[#This Row],[Financial Loss (in Million $) ]]="",0,ABS(DatosLimpios[[#This Row],[Financial Loss (in Million $) ]]))*1000</f>
        <v>2814000</v>
      </c>
      <c r="M2982" s="11" t="str">
        <f>IF(DatosLimpios[[#This Row],[Perdida economica UNK]]&gt;4000000,"Alta", IF(DatosLimpios[[#This Row],[Perdida economica UNK]]&gt;100000,"Media", "Baja"))</f>
        <v>Media</v>
      </c>
      <c r="N2982" s="18" t="s">
        <v>3029</v>
      </c>
      <c r="O2982" s="3" t="s">
        <v>29</v>
      </c>
      <c r="P2982" s="2">
        <f>IF(DatosLimpios[[#This Row],[Number of Affected Users]]="six hundred",600,VALUE(DatosLimpios[[#This Row],[Number of Affected Users]]))</f>
        <v>594170</v>
      </c>
      <c r="Q2982" s="2">
        <f>IF(DatosLimpios[[#This Row],[Number of Affected Users]]="six hundred",600,VALUE(DatosLimpios[[#This Row],[Number of Affected Users]]))</f>
        <v>594170</v>
      </c>
      <c r="R2982" s="11">
        <f>DatosLimpios[[#This Row],[Perdida economica UNK]] /DatosLimpios[[#This Row],[Nº de Usuarios Afectados]]</f>
        <v>4.7360183112577205</v>
      </c>
      <c r="S2982" s="11" t="str">
        <f>IF(DatosLimpios[[#This Row],[Perdida $ por Usuario]]&gt;100, "Grave",IF(DatosLimpios[[#This Row],[Perdida $ por Usuario]]&gt;40, "Moderada","Leve"))</f>
        <v>Leve</v>
      </c>
      <c r="T2982" s="1" t="str">
        <f t="shared" si="46"/>
        <v>Nation-state</v>
      </c>
      <c r="U2982" s="3" t="s">
        <v>34</v>
      </c>
      <c r="V2982" s="3" t="s">
        <v>31</v>
      </c>
      <c r="W2982" s="2">
        <v>53</v>
      </c>
      <c r="X2982" s="2" t="str">
        <f>IF(DatosLimpios[[#This Row],[Incident Resolution Time (in Hours)]]&gt;50,"Tardia",IF(DatosLimpios[[#This Row],[Incident Resolution Time (in Hours)]]&gt;20,"Media","Rapida" ))</f>
        <v>Tardia</v>
      </c>
    </row>
    <row r="2983" spans="1:24" x14ac:dyDescent="0.25">
      <c r="A2983" s="2">
        <v>2999</v>
      </c>
      <c r="B2983" s="3" t="s">
        <v>26</v>
      </c>
      <c r="C298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983" s="1" t="str">
        <f>IFERROR(VLOOKUP(DatosLimpios[[#This Row],[Paises]], TablaRegiones[],2,FALSE), "Otra")</f>
        <v>Europa</v>
      </c>
      <c r="E2983" s="2">
        <v>2021</v>
      </c>
      <c r="F2983" s="3" t="s">
        <v>63</v>
      </c>
      <c r="G2983" s="2">
        <f xml:space="preserve"> 2025 -DatosLimpios[[#This Row],[Year]]</f>
        <v>4</v>
      </c>
      <c r="H2983" s="1" t="str">
        <f>IF(TRIM(DatosLimpios[[#This Row],[Attack Type]])="","Unknown",PROPER(TRIM(LOWER(DatosLimpios[[#This Row],[Attack Type]]))))</f>
        <v>Malware</v>
      </c>
      <c r="I2983" s="3" t="s">
        <v>46</v>
      </c>
      <c r="J2983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83" s="11">
        <v>6014</v>
      </c>
      <c r="L2983" s="11">
        <f>IF(DatosLimpios[[#This Row],[Financial Loss (in Million $) ]]="",0,ABS(DatosLimpios[[#This Row],[Financial Loss (in Million $) ]]))*1000</f>
        <v>6014000</v>
      </c>
      <c r="M2983" s="11" t="str">
        <f>IF(DatosLimpios[[#This Row],[Perdida economica UNK]]&gt;4000000,"Alta", IF(DatosLimpios[[#This Row],[Perdida economica UNK]]&gt;100000,"Media", "Baja"))</f>
        <v>Alta</v>
      </c>
      <c r="N2983" s="18" t="s">
        <v>3030</v>
      </c>
      <c r="O2983" s="3" t="s">
        <v>29</v>
      </c>
      <c r="P2983" s="2">
        <f>IF(DatosLimpios[[#This Row],[Number of Affected Users]]="six hundred",600,VALUE(DatosLimpios[[#This Row],[Number of Affected Users]]))</f>
        <v>191427</v>
      </c>
      <c r="Q2983" s="2">
        <f>IF(DatosLimpios[[#This Row],[Number of Affected Users]]="six hundred",600,VALUE(DatosLimpios[[#This Row],[Number of Affected Users]]))</f>
        <v>191427</v>
      </c>
      <c r="R2983" s="11">
        <f>DatosLimpios[[#This Row],[Perdida economica UNK]] /DatosLimpios[[#This Row],[Nº de Usuarios Afectados]]</f>
        <v>31.416675808532755</v>
      </c>
      <c r="S2983" s="11" t="str">
        <f>IF(DatosLimpios[[#This Row],[Perdida $ por Usuario]]&gt;100, "Grave",IF(DatosLimpios[[#This Row],[Perdida $ por Usuario]]&gt;40, "Moderada","Leve"))</f>
        <v>Leve</v>
      </c>
      <c r="T2983" s="1" t="str">
        <f t="shared" si="46"/>
        <v>Nation-state</v>
      </c>
      <c r="U2983" s="3" t="s">
        <v>52</v>
      </c>
      <c r="V2983" s="3" t="s">
        <v>57</v>
      </c>
      <c r="W2983" s="2">
        <v>56</v>
      </c>
      <c r="X2983" s="2" t="str">
        <f>IF(DatosLimpios[[#This Row],[Incident Resolution Time (in Hours)]]&gt;50,"Tardia",IF(DatosLimpios[[#This Row],[Incident Resolution Time (in Hours)]]&gt;20,"Media","Rapida" ))</f>
        <v>Tardia</v>
      </c>
    </row>
    <row r="2984" spans="1:24" x14ac:dyDescent="0.25">
      <c r="A2984" s="2">
        <v>3000</v>
      </c>
      <c r="B2984" s="3" t="s">
        <v>32</v>
      </c>
      <c r="C298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84" s="1" t="str">
        <f>IFERROR(VLOOKUP(DatosLimpios[[#This Row],[Paises]], TablaRegiones[],2,FALSE), "Otra")</f>
        <v>Europa</v>
      </c>
      <c r="E2984" s="2">
        <v>2017</v>
      </c>
      <c r="F2984" s="3" t="s">
        <v>42</v>
      </c>
      <c r="G2984" s="2">
        <f xml:space="preserve"> 2025 -DatosLimpios[[#This Row],[Year]]</f>
        <v>8</v>
      </c>
      <c r="H2984" s="1" t="str">
        <f>IF(TRIM(DatosLimpios[[#This Row],[Attack Type]])="","Unknown",PROPER(TRIM(LOWER(DatosLimpios[[#This Row],[Attack Type]]))))</f>
        <v>Sql Injection</v>
      </c>
      <c r="I2984" s="3" t="s">
        <v>12</v>
      </c>
      <c r="J2984" s="1" t="str">
        <f>IF(DatosLimpios[[#This Row],[Target Industry]]="","Unknown",IF(TRIM(LOWER(DatosLimpios[[#This Row],[Target Industry]]))="Telecommmunications","Telecommunications",DatosLimpios[[#This Row],[Target Industry]]))</f>
        <v>Education</v>
      </c>
      <c r="K2984" s="11">
        <v>5498</v>
      </c>
      <c r="L2984" s="11">
        <f>IF(DatosLimpios[[#This Row],[Financial Loss (in Million $) ]]="",0,ABS(DatosLimpios[[#This Row],[Financial Loss (in Million $) ]]))*1000</f>
        <v>5498000</v>
      </c>
      <c r="M2984" s="11" t="str">
        <f>IF(DatosLimpios[[#This Row],[Perdida economica UNK]]&gt;4000000,"Alta", IF(DatosLimpios[[#This Row],[Perdida economica UNK]]&gt;100000,"Media", "Baja"))</f>
        <v>Alta</v>
      </c>
      <c r="N2984" s="18" t="s">
        <v>3031</v>
      </c>
      <c r="O2984" s="3" t="s">
        <v>33</v>
      </c>
      <c r="P2984" s="2">
        <f>IF(DatosLimpios[[#This Row],[Number of Affected Users]]="six hundred",600,VALUE(DatosLimpios[[#This Row],[Number of Affected Users]]))</f>
        <v>786577</v>
      </c>
      <c r="Q2984" s="2">
        <f>IF(DatosLimpios[[#This Row],[Number of Affected Users]]="six hundred",600,VALUE(DatosLimpios[[#This Row],[Number of Affected Users]]))</f>
        <v>786577</v>
      </c>
      <c r="R2984" s="11">
        <f>DatosLimpios[[#This Row],[Perdida economica UNK]] /DatosLimpios[[#This Row],[Nº de Usuarios Afectados]]</f>
        <v>6.9897797672700825</v>
      </c>
      <c r="S2984" s="11" t="str">
        <f>IF(DatosLimpios[[#This Row],[Perdida $ por Usuario]]&gt;100, "Grave",IF(DatosLimpios[[#This Row],[Perdida $ por Usuario]]&gt;40, "Moderada","Leve"))</f>
        <v>Leve</v>
      </c>
      <c r="T2984" s="1" t="str">
        <f t="shared" si="46"/>
        <v>Insider</v>
      </c>
      <c r="U2984" s="3" t="s">
        <v>15</v>
      </c>
      <c r="V2984" s="3" t="s">
        <v>49</v>
      </c>
      <c r="W2984" s="2">
        <v>70</v>
      </c>
      <c r="X2984" s="2" t="str">
        <f>IF(DatosLimpios[[#This Row],[Incident Resolution Time (in Hours)]]&gt;50,"Tardia",IF(DatosLimpios[[#This Row],[Incident Resolution Time (in Hours)]]&gt;20,"Media","Rapida" ))</f>
        <v>Tardia</v>
      </c>
    </row>
    <row r="2985" spans="1:24" x14ac:dyDescent="0.25">
      <c r="B2985" s="3" t="s">
        <v>32</v>
      </c>
      <c r="C298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85" s="1" t="str">
        <f>IFERROR(VLOOKUP(DatosLimpios[[#This Row],[Paises]], TablaRegiones[],2,FALSE), "Otra")</f>
        <v>Europa</v>
      </c>
      <c r="E2985" s="2">
        <v>2019</v>
      </c>
      <c r="F2985" s="3" t="s">
        <v>17</v>
      </c>
      <c r="G2985" s="2">
        <f xml:space="preserve"> 2025 -DatosLimpios[[#This Row],[Year]]</f>
        <v>6</v>
      </c>
      <c r="H2985" s="1" t="str">
        <f>IF(TRIM(DatosLimpios[[#This Row],[Attack Type]])="","Unknown",PROPER(TRIM(LOWER(DatosLimpios[[#This Row],[Attack Type]]))))</f>
        <v>Ransomware</v>
      </c>
      <c r="I2985" s="3" t="s">
        <v>69</v>
      </c>
      <c r="J2985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85" s="11">
        <v>586</v>
      </c>
      <c r="L2985" s="11">
        <f>IF(DatosLimpios[[#This Row],[Financial Loss (in Million $) ]]="",0,ABS(DatosLimpios[[#This Row],[Financial Loss (in Million $) ]]))*1000</f>
        <v>586000</v>
      </c>
      <c r="M2985" s="11" t="str">
        <f>IF(DatosLimpios[[#This Row],[Perdida economica UNK]]&gt;4000000,"Alta", IF(DatosLimpios[[#This Row],[Perdida economica UNK]]&gt;100000,"Media", "Baja"))</f>
        <v>Media</v>
      </c>
      <c r="N2985" s="18" t="s">
        <v>3032</v>
      </c>
      <c r="O2985" s="3" t="s">
        <v>33</v>
      </c>
      <c r="P2985" s="2">
        <f>IF(DatosLimpios[[#This Row],[Number of Affected Users]]="six hundred",600,VALUE(DatosLimpios[[#This Row],[Number of Affected Users]]))</f>
        <v>76066</v>
      </c>
      <c r="Q2985" s="2">
        <f>IF(DatosLimpios[[#This Row],[Number of Affected Users]]="six hundred",600,VALUE(DatosLimpios[[#This Row],[Number of Affected Users]]))</f>
        <v>76066</v>
      </c>
      <c r="R2985" s="11">
        <f>DatosLimpios[[#This Row],[Perdida economica UNK]] /DatosLimpios[[#This Row],[Nº de Usuarios Afectados]]</f>
        <v>7.7038361422974786</v>
      </c>
      <c r="S2985" s="11" t="str">
        <f>IF(DatosLimpios[[#This Row],[Perdida $ por Usuario]]&gt;100, "Grave",IF(DatosLimpios[[#This Row],[Perdida $ por Usuario]]&gt;40, "Moderada","Leve"))</f>
        <v>Leve</v>
      </c>
      <c r="T2985" s="1" t="str">
        <f t="shared" si="46"/>
        <v>Insider</v>
      </c>
      <c r="U2985" s="3" t="s">
        <v>15</v>
      </c>
      <c r="V2985" s="3" t="s">
        <v>31</v>
      </c>
      <c r="W2985" s="2">
        <v>8</v>
      </c>
      <c r="X2985" s="2" t="str">
        <f>IF(DatosLimpios[[#This Row],[Incident Resolution Time (in Hours)]]&gt;50,"Tardia",IF(DatosLimpios[[#This Row],[Incident Resolution Time (in Hours)]]&gt;20,"Media","Rapida" ))</f>
        <v>Rapida</v>
      </c>
    </row>
    <row r="2986" spans="1:24" x14ac:dyDescent="0.25">
      <c r="B2986" s="3" t="s">
        <v>26</v>
      </c>
      <c r="C298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986" s="1" t="str">
        <f>IFERROR(VLOOKUP(DatosLimpios[[#This Row],[Paises]], TablaRegiones[],2,FALSE), "Otra")</f>
        <v>Europa</v>
      </c>
      <c r="E2986" s="2">
        <v>2021</v>
      </c>
      <c r="F2986" s="3" t="s">
        <v>17</v>
      </c>
      <c r="G2986" s="2">
        <f xml:space="preserve"> 2025 -DatosLimpios[[#This Row],[Year]]</f>
        <v>4</v>
      </c>
      <c r="H2986" s="1" t="str">
        <f>IF(TRIM(DatosLimpios[[#This Row],[Attack Type]])="","Unknown",PROPER(TRIM(LOWER(DatosLimpios[[#This Row],[Attack Type]]))))</f>
        <v>Ransomware</v>
      </c>
      <c r="I2986" s="3" t="s">
        <v>69</v>
      </c>
      <c r="J2986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86" s="11">
        <v>5142</v>
      </c>
      <c r="L2986" s="11">
        <f>IF(DatosLimpios[[#This Row],[Financial Loss (in Million $) ]]="",0,ABS(DatosLimpios[[#This Row],[Financial Loss (in Million $) ]]))*1000</f>
        <v>5142000</v>
      </c>
      <c r="M2986" s="11" t="str">
        <f>IF(DatosLimpios[[#This Row],[Perdida economica UNK]]&gt;4000000,"Alta", IF(DatosLimpios[[#This Row],[Perdida economica UNK]]&gt;100000,"Media", "Baja"))</f>
        <v>Alta</v>
      </c>
      <c r="N2986" s="18" t="s">
        <v>3033</v>
      </c>
      <c r="O2986" s="3" t="s">
        <v>36</v>
      </c>
      <c r="P2986" s="2">
        <f>IF(DatosLimpios[[#This Row],[Number of Affected Users]]="six hundred",600,VALUE(DatosLimpios[[#This Row],[Number of Affected Users]]))</f>
        <v>190694</v>
      </c>
      <c r="Q2986" s="2">
        <f>IF(DatosLimpios[[#This Row],[Number of Affected Users]]="six hundred",600,VALUE(DatosLimpios[[#This Row],[Number of Affected Users]]))</f>
        <v>190694</v>
      </c>
      <c r="R2986" s="11">
        <f>DatosLimpios[[#This Row],[Perdida economica UNK]] /DatosLimpios[[#This Row],[Nº de Usuarios Afectados]]</f>
        <v>26.964665904538162</v>
      </c>
      <c r="S2986" s="11" t="str">
        <f>IF(DatosLimpios[[#This Row],[Perdida $ por Usuario]]&gt;100, "Grave",IF(DatosLimpios[[#This Row],[Perdida $ por Usuario]]&gt;40, "Moderada","Leve"))</f>
        <v>Leve</v>
      </c>
      <c r="T2986" s="1" t="str">
        <f t="shared" si="46"/>
        <v>Unknown</v>
      </c>
      <c r="U2986" s="3" t="s">
        <v>34</v>
      </c>
      <c r="V2986" s="3" t="s">
        <v>49</v>
      </c>
      <c r="W2986" s="2">
        <v>52</v>
      </c>
      <c r="X2986" s="2" t="str">
        <f>IF(DatosLimpios[[#This Row],[Incident Resolution Time (in Hours)]]&gt;50,"Tardia",IF(DatosLimpios[[#This Row],[Incident Resolution Time (in Hours)]]&gt;20,"Media","Rapida" ))</f>
        <v>Tardia</v>
      </c>
    </row>
    <row r="2987" spans="1:24" x14ac:dyDescent="0.25">
      <c r="B2987" s="3" t="s">
        <v>66</v>
      </c>
      <c r="C2987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987" s="1" t="str">
        <f>IFERROR(VLOOKUP(DatosLimpios[[#This Row],[Paises]], TablaRegiones[],2,FALSE), "Otra")</f>
        <v>América</v>
      </c>
      <c r="E2987" s="2">
        <v>2023</v>
      </c>
      <c r="F2987" s="3" t="s">
        <v>42</v>
      </c>
      <c r="G2987" s="2">
        <f xml:space="preserve"> 2025 -DatosLimpios[[#This Row],[Year]]</f>
        <v>2</v>
      </c>
      <c r="H2987" s="1" t="str">
        <f>IF(TRIM(DatosLimpios[[#This Row],[Attack Type]])="","Unknown",PROPER(TRIM(LOWER(DatosLimpios[[#This Row],[Attack Type]]))))</f>
        <v>Sql Injection</v>
      </c>
      <c r="I2987" s="3" t="s">
        <v>27</v>
      </c>
      <c r="J2987" s="1" t="str">
        <f>IF(DatosLimpios[[#This Row],[Target Industry]]="","Unknown",IF(TRIM(LOWER(DatosLimpios[[#This Row],[Target Industry]]))="Telecommmunications","Telecommunications",DatosLimpios[[#This Row],[Target Industry]]))</f>
        <v>Telecommunications</v>
      </c>
      <c r="K2987" s="11">
        <v>3028</v>
      </c>
      <c r="L2987" s="11">
        <f>IF(DatosLimpios[[#This Row],[Financial Loss (in Million $) ]]="",0,ABS(DatosLimpios[[#This Row],[Financial Loss (in Million $) ]]))*1000</f>
        <v>3028000</v>
      </c>
      <c r="M2987" s="11" t="str">
        <f>IF(DatosLimpios[[#This Row],[Perdida economica UNK]]&gt;4000000,"Alta", IF(DatosLimpios[[#This Row],[Perdida economica UNK]]&gt;100000,"Media", "Baja"))</f>
        <v>Media</v>
      </c>
      <c r="N2987" s="18" t="s">
        <v>3034</v>
      </c>
      <c r="O2987" s="3" t="s">
        <v>14</v>
      </c>
      <c r="P2987" s="2">
        <f>IF(DatosLimpios[[#This Row],[Number of Affected Users]]="six hundred",600,VALUE(DatosLimpios[[#This Row],[Number of Affected Users]]))</f>
        <v>892843</v>
      </c>
      <c r="Q2987" s="2">
        <f>IF(DatosLimpios[[#This Row],[Number of Affected Users]]="six hundred",600,VALUE(DatosLimpios[[#This Row],[Number of Affected Users]]))</f>
        <v>892843</v>
      </c>
      <c r="R2987" s="11">
        <f>DatosLimpios[[#This Row],[Perdida economica UNK]] /DatosLimpios[[#This Row],[Nº de Usuarios Afectados]]</f>
        <v>3.3914137199933245</v>
      </c>
      <c r="S2987" s="11" t="str">
        <f>IF(DatosLimpios[[#This Row],[Perdida $ por Usuario]]&gt;100, "Grave",IF(DatosLimpios[[#This Row],[Perdida $ por Usuario]]&gt;40, "Moderada","Leve"))</f>
        <v>Leve</v>
      </c>
      <c r="T2987" s="1" t="str">
        <f t="shared" si="46"/>
        <v>Hacker Group</v>
      </c>
      <c r="U2987" s="3" t="s">
        <v>52</v>
      </c>
      <c r="V2987" s="3" t="s">
        <v>16</v>
      </c>
      <c r="W2987" s="2">
        <v>26</v>
      </c>
      <c r="X2987" s="2" t="str">
        <f>IF(DatosLimpios[[#This Row],[Incident Resolution Time (in Hours)]]&gt;50,"Tardia",IF(DatosLimpios[[#This Row],[Incident Resolution Time (in Hours)]]&gt;20,"Media","Rapida" ))</f>
        <v>Media</v>
      </c>
    </row>
    <row r="2988" spans="1:24" x14ac:dyDescent="0.25">
      <c r="B2988" s="3" t="s">
        <v>66</v>
      </c>
      <c r="C2988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988" s="1" t="str">
        <f>IFERROR(VLOOKUP(DatosLimpios[[#This Row],[Paises]], TablaRegiones[],2,FALSE), "Otra")</f>
        <v>América</v>
      </c>
      <c r="E2988" s="2">
        <v>2017</v>
      </c>
      <c r="F2988" s="3" t="s">
        <v>42</v>
      </c>
      <c r="G2988" s="2">
        <f xml:space="preserve"> 2025 -DatosLimpios[[#This Row],[Year]]</f>
        <v>8</v>
      </c>
      <c r="H2988" s="1" t="str">
        <f>IF(TRIM(DatosLimpios[[#This Row],[Attack Type]])="","Unknown",PROPER(TRIM(LOWER(DatosLimpios[[#This Row],[Attack Type]]))))</f>
        <v>Sql Injection</v>
      </c>
      <c r="I2988" s="3" t="s">
        <v>23</v>
      </c>
      <c r="J2988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88" s="11">
        <v>3297</v>
      </c>
      <c r="L2988" s="11">
        <f>IF(DatosLimpios[[#This Row],[Financial Loss (in Million $) ]]="",0,ABS(DatosLimpios[[#This Row],[Financial Loss (in Million $) ]]))*1000</f>
        <v>3297000</v>
      </c>
      <c r="M2988" s="11" t="str">
        <f>IF(DatosLimpios[[#This Row],[Perdida economica UNK]]&gt;4000000,"Alta", IF(DatosLimpios[[#This Row],[Perdida economica UNK]]&gt;100000,"Media", "Baja"))</f>
        <v>Media</v>
      </c>
      <c r="N2988" s="18" t="s">
        <v>3035</v>
      </c>
      <c r="O2988" s="3" t="s">
        <v>29</v>
      </c>
      <c r="P2988" s="2">
        <f>IF(DatosLimpios[[#This Row],[Number of Affected Users]]="six hundred",600,VALUE(DatosLimpios[[#This Row],[Number of Affected Users]]))</f>
        <v>734737</v>
      </c>
      <c r="Q2988" s="2">
        <f>IF(DatosLimpios[[#This Row],[Number of Affected Users]]="six hundred",600,VALUE(DatosLimpios[[#This Row],[Number of Affected Users]]))</f>
        <v>734737</v>
      </c>
      <c r="R2988" s="11">
        <f>DatosLimpios[[#This Row],[Perdida economica UNK]] /DatosLimpios[[#This Row],[Nº de Usuarios Afectados]]</f>
        <v>4.4873199525816725</v>
      </c>
      <c r="S2988" s="11" t="str">
        <f>IF(DatosLimpios[[#This Row],[Perdida $ por Usuario]]&gt;100, "Grave",IF(DatosLimpios[[#This Row],[Perdida $ por Usuario]]&gt;40, "Moderada","Leve"))</f>
        <v>Leve</v>
      </c>
      <c r="T2988" s="1" t="str">
        <f t="shared" si="46"/>
        <v>Nation-state</v>
      </c>
      <c r="U2988" s="3" t="s">
        <v>25</v>
      </c>
      <c r="V2988" s="3" t="s">
        <v>31</v>
      </c>
      <c r="W2988" s="2">
        <v>30</v>
      </c>
      <c r="X2988" s="2" t="str">
        <f>IF(DatosLimpios[[#This Row],[Incident Resolution Time (in Hours)]]&gt;50,"Tardia",IF(DatosLimpios[[#This Row],[Incident Resolution Time (in Hours)]]&gt;20,"Media","Rapida" ))</f>
        <v>Media</v>
      </c>
    </row>
    <row r="2989" spans="1:24" x14ac:dyDescent="0.25">
      <c r="B2989" s="3" t="s">
        <v>26</v>
      </c>
      <c r="C2989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989" s="1" t="str">
        <f>IFERROR(VLOOKUP(DatosLimpios[[#This Row],[Paises]], TablaRegiones[],2,FALSE), "Otra")</f>
        <v>Europa</v>
      </c>
      <c r="E2989" s="2">
        <v>2022</v>
      </c>
      <c r="F2989" s="3" t="s">
        <v>42</v>
      </c>
      <c r="G2989" s="2">
        <f xml:space="preserve"> 2025 -DatosLimpios[[#This Row],[Year]]</f>
        <v>3</v>
      </c>
      <c r="H2989" s="1" t="str">
        <f>IF(TRIM(DatosLimpios[[#This Row],[Attack Type]])="","Unknown",PROPER(TRIM(LOWER(DatosLimpios[[#This Row],[Attack Type]]))))</f>
        <v>Sql Injection</v>
      </c>
      <c r="I2989" s="3" t="s">
        <v>23</v>
      </c>
      <c r="J2989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89" s="11">
        <v>3217</v>
      </c>
      <c r="L2989" s="11">
        <f>IF(DatosLimpios[[#This Row],[Financial Loss (in Million $) ]]="",0,ABS(DatosLimpios[[#This Row],[Financial Loss (in Million $) ]]))*1000</f>
        <v>3217000</v>
      </c>
      <c r="M2989" s="11" t="str">
        <f>IF(DatosLimpios[[#This Row],[Perdida economica UNK]]&gt;4000000,"Alta", IF(DatosLimpios[[#This Row],[Perdida economica UNK]]&gt;100000,"Media", "Baja"))</f>
        <v>Media</v>
      </c>
      <c r="N2989" s="18" t="s">
        <v>3036</v>
      </c>
      <c r="O2989" s="3" t="s">
        <v>33</v>
      </c>
      <c r="P2989" s="2">
        <f>IF(DatosLimpios[[#This Row],[Number of Affected Users]]="six hundred",600,VALUE(DatosLimpios[[#This Row],[Number of Affected Users]]))</f>
        <v>379954</v>
      </c>
      <c r="Q2989" s="2">
        <f>IF(DatosLimpios[[#This Row],[Number of Affected Users]]="six hundred",600,VALUE(DatosLimpios[[#This Row],[Number of Affected Users]]))</f>
        <v>379954</v>
      </c>
      <c r="R2989" s="11">
        <f>DatosLimpios[[#This Row],[Perdida economica UNK]] /DatosLimpios[[#This Row],[Nº de Usuarios Afectados]]</f>
        <v>8.4668144038488862</v>
      </c>
      <c r="S2989" s="11" t="str">
        <f>IF(DatosLimpios[[#This Row],[Perdida $ por Usuario]]&gt;100, "Grave",IF(DatosLimpios[[#This Row],[Perdida $ por Usuario]]&gt;40, "Moderada","Leve"))</f>
        <v>Leve</v>
      </c>
      <c r="T2989" s="1" t="str">
        <f t="shared" si="46"/>
        <v>Insider</v>
      </c>
      <c r="U2989" s="3" t="s">
        <v>15</v>
      </c>
      <c r="V2989" s="3" t="s">
        <v>49</v>
      </c>
      <c r="W2989" s="2">
        <v>9</v>
      </c>
      <c r="X2989" s="2" t="str">
        <f>IF(DatosLimpios[[#This Row],[Incident Resolution Time (in Hours)]]&gt;50,"Tardia",IF(DatosLimpios[[#This Row],[Incident Resolution Time (in Hours)]]&gt;20,"Media","Rapida" ))</f>
        <v>Rapida</v>
      </c>
    </row>
    <row r="2990" spans="1:24" x14ac:dyDescent="0.25">
      <c r="B2990" s="3" t="s">
        <v>32</v>
      </c>
      <c r="C2990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90" s="1" t="str">
        <f>IFERROR(VLOOKUP(DatosLimpios[[#This Row],[Paises]], TablaRegiones[],2,FALSE), "Otra")</f>
        <v>Europa</v>
      </c>
      <c r="E2990" s="2">
        <v>2021</v>
      </c>
      <c r="F2990" s="3" t="s">
        <v>42</v>
      </c>
      <c r="G2990" s="2">
        <f xml:space="preserve"> 2025 -DatosLimpios[[#This Row],[Year]]</f>
        <v>4</v>
      </c>
      <c r="H2990" s="1" t="str">
        <f>IF(TRIM(DatosLimpios[[#This Row],[Attack Type]])="","Unknown",PROPER(TRIM(LOWER(DatosLimpios[[#This Row],[Attack Type]]))))</f>
        <v>Sql Injection</v>
      </c>
      <c r="I2990" s="3" t="s">
        <v>18</v>
      </c>
      <c r="J2990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90" s="11">
        <v>482</v>
      </c>
      <c r="L2990" s="11">
        <f>IF(DatosLimpios[[#This Row],[Financial Loss (in Million $) ]]="",0,ABS(DatosLimpios[[#This Row],[Financial Loss (in Million $) ]]))*1000</f>
        <v>482000</v>
      </c>
      <c r="M2990" s="11" t="str">
        <f>IF(DatosLimpios[[#This Row],[Perdida economica UNK]]&gt;4000000,"Alta", IF(DatosLimpios[[#This Row],[Perdida economica UNK]]&gt;100000,"Media", "Baja"))</f>
        <v>Media</v>
      </c>
      <c r="N2990" s="18" t="s">
        <v>3037</v>
      </c>
      <c r="O2990" s="3" t="s">
        <v>36</v>
      </c>
      <c r="P2990" s="2">
        <f>IF(DatosLimpios[[#This Row],[Number of Affected Users]]="six hundred",600,VALUE(DatosLimpios[[#This Row],[Number of Affected Users]]))</f>
        <v>480984</v>
      </c>
      <c r="Q2990" s="2">
        <f>IF(DatosLimpios[[#This Row],[Number of Affected Users]]="six hundred",600,VALUE(DatosLimpios[[#This Row],[Number of Affected Users]]))</f>
        <v>480984</v>
      </c>
      <c r="R2990" s="11">
        <f>DatosLimpios[[#This Row],[Perdida economica UNK]] /DatosLimpios[[#This Row],[Nº de Usuarios Afectados]]</f>
        <v>1.0021123363770936</v>
      </c>
      <c r="S2990" s="11" t="str">
        <f>IF(DatosLimpios[[#This Row],[Perdida $ por Usuario]]&gt;100, "Grave",IF(DatosLimpios[[#This Row],[Perdida $ por Usuario]]&gt;40, "Moderada","Leve"))</f>
        <v>Leve</v>
      </c>
      <c r="T2990" s="1" t="str">
        <f t="shared" si="46"/>
        <v>Unknown</v>
      </c>
      <c r="U2990" s="3" t="s">
        <v>52</v>
      </c>
      <c r="V2990" s="3" t="s">
        <v>16</v>
      </c>
      <c r="W2990" s="2">
        <v>64</v>
      </c>
      <c r="X2990" s="2" t="str">
        <f>IF(DatosLimpios[[#This Row],[Incident Resolution Time (in Hours)]]&gt;50,"Tardia",IF(DatosLimpios[[#This Row],[Incident Resolution Time (in Hours)]]&gt;20,"Media","Rapida" ))</f>
        <v>Tardia</v>
      </c>
    </row>
    <row r="2991" spans="1:24" x14ac:dyDescent="0.25">
      <c r="B2991" s="3" t="s">
        <v>26</v>
      </c>
      <c r="C2991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UK</v>
      </c>
      <c r="D2991" s="1" t="str">
        <f>IFERROR(VLOOKUP(DatosLimpios[[#This Row],[Paises]], TablaRegiones[],2,FALSE), "Otra")</f>
        <v>Europa</v>
      </c>
      <c r="E2991" s="2">
        <v>2020</v>
      </c>
      <c r="F2991" s="3" t="s">
        <v>17</v>
      </c>
      <c r="G2991" s="2">
        <f xml:space="preserve"> 2025 -DatosLimpios[[#This Row],[Year]]</f>
        <v>5</v>
      </c>
      <c r="H2991" s="1" t="str">
        <f>IF(TRIM(DatosLimpios[[#This Row],[Attack Type]])="","Unknown",PROPER(TRIM(LOWER(DatosLimpios[[#This Row],[Attack Type]]))))</f>
        <v>Ransomware</v>
      </c>
      <c r="I2991" s="3" t="s">
        <v>46</v>
      </c>
      <c r="J2991" s="1" t="str">
        <f>IF(DatosLimpios[[#This Row],[Target Industry]]="","Unknown",IF(TRIM(LOWER(DatosLimpios[[#This Row],[Target Industry]]))="Telecommmunications","Telecommunications",DatosLimpios[[#This Row],[Target Industry]]))</f>
        <v>Banking</v>
      </c>
      <c r="K2991" s="11">
        <v>5303</v>
      </c>
      <c r="L2991" s="11">
        <f>IF(DatosLimpios[[#This Row],[Financial Loss (in Million $) ]]="",0,ABS(DatosLimpios[[#This Row],[Financial Loss (in Million $) ]]))*1000</f>
        <v>5303000</v>
      </c>
      <c r="M2991" s="11" t="str">
        <f>IF(DatosLimpios[[#This Row],[Perdida economica UNK]]&gt;4000000,"Alta", IF(DatosLimpios[[#This Row],[Perdida economica UNK]]&gt;100000,"Media", "Baja"))</f>
        <v>Alta</v>
      </c>
      <c r="N2991" s="18" t="s">
        <v>1997</v>
      </c>
      <c r="O2991" s="3" t="s">
        <v>36</v>
      </c>
      <c r="P2991" s="2">
        <f>IF(DatosLimpios[[#This Row],[Number of Affected Users]]="six hundred",600,VALUE(DatosLimpios[[#This Row],[Number of Affected Users]]))</f>
        <v>528708</v>
      </c>
      <c r="Q2991" s="2">
        <f>IF(DatosLimpios[[#This Row],[Number of Affected Users]]="six hundred",600,VALUE(DatosLimpios[[#This Row],[Number of Affected Users]]))</f>
        <v>528708</v>
      </c>
      <c r="R2991" s="11">
        <f>DatosLimpios[[#This Row],[Perdida economica UNK]] /DatosLimpios[[#This Row],[Nº de Usuarios Afectados]]</f>
        <v>10.030111138851691</v>
      </c>
      <c r="S2991" s="11" t="str">
        <f>IF(DatosLimpios[[#This Row],[Perdida $ por Usuario]]&gt;100, "Grave",IF(DatosLimpios[[#This Row],[Perdida $ por Usuario]]&gt;40, "Moderada","Leve"))</f>
        <v>Leve</v>
      </c>
      <c r="T2991" s="1" t="str">
        <f t="shared" si="46"/>
        <v>Unknown</v>
      </c>
      <c r="U2991" s="3" t="s">
        <v>34</v>
      </c>
      <c r="V2991" s="3" t="s">
        <v>16</v>
      </c>
      <c r="W2991" s="2">
        <v>14</v>
      </c>
      <c r="X2991" s="2" t="str">
        <f>IF(DatosLimpios[[#This Row],[Incident Resolution Time (in Hours)]]&gt;50,"Tardia",IF(DatosLimpios[[#This Row],[Incident Resolution Time (in Hours)]]&gt;20,"Media","Rapida" ))</f>
        <v>Rapida</v>
      </c>
    </row>
    <row r="2992" spans="1:24" x14ac:dyDescent="0.25">
      <c r="B2992" s="3" t="s">
        <v>87</v>
      </c>
      <c r="C2992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992" s="1" t="str">
        <f>IFERROR(VLOOKUP(DatosLimpios[[#This Row],[Paises]], TablaRegiones[],2,FALSE), "Otra")</f>
        <v>América</v>
      </c>
      <c r="E2992" s="2">
        <v>2020</v>
      </c>
      <c r="F2992" s="3" t="s">
        <v>39</v>
      </c>
      <c r="G2992" s="2">
        <f xml:space="preserve"> 2025 -DatosLimpios[[#This Row],[Year]]</f>
        <v>5</v>
      </c>
      <c r="H2992" s="1" t="str">
        <f>IF(TRIM(DatosLimpios[[#This Row],[Attack Type]])="","Unknown",PROPER(TRIM(LOWER(DatosLimpios[[#This Row],[Attack Type]]))))</f>
        <v>Ddos</v>
      </c>
      <c r="I2992" s="3" t="s">
        <v>69</v>
      </c>
      <c r="J2992" s="1" t="str">
        <f>IF(DatosLimpios[[#This Row],[Target Industry]]="","Unknown",IF(TRIM(LOWER(DatosLimpios[[#This Row],[Target Industry]]))="Telecommmunications","Telecommunications",DatosLimpios[[#This Row],[Target Industry]]))</f>
        <v>Government</v>
      </c>
      <c r="K2992" s="11">
        <v>4098</v>
      </c>
      <c r="L2992" s="11">
        <f>IF(DatosLimpios[[#This Row],[Financial Loss (in Million $) ]]="",0,ABS(DatosLimpios[[#This Row],[Financial Loss (in Million $) ]]))*1000</f>
        <v>4098000</v>
      </c>
      <c r="M2992" s="11" t="str">
        <f>IF(DatosLimpios[[#This Row],[Perdida economica UNK]]&gt;4000000,"Alta", IF(DatosLimpios[[#This Row],[Perdida economica UNK]]&gt;100000,"Media", "Baja"))</f>
        <v>Alta</v>
      </c>
      <c r="N2992" s="18" t="s">
        <v>2127</v>
      </c>
      <c r="O2992" s="3" t="s">
        <v>33</v>
      </c>
      <c r="P2992" s="2">
        <f>IF(DatosLimpios[[#This Row],[Number of Affected Users]]="six hundred",600,VALUE(DatosLimpios[[#This Row],[Number of Affected Users]]))</f>
        <v>191369</v>
      </c>
      <c r="Q2992" s="2">
        <f>IF(DatosLimpios[[#This Row],[Number of Affected Users]]="six hundred",600,VALUE(DatosLimpios[[#This Row],[Number of Affected Users]]))</f>
        <v>191369</v>
      </c>
      <c r="R2992" s="11">
        <f>DatosLimpios[[#This Row],[Perdida economica UNK]] /DatosLimpios[[#This Row],[Nº de Usuarios Afectados]]</f>
        <v>21.414126634930422</v>
      </c>
      <c r="S2992" s="11" t="str">
        <f>IF(DatosLimpios[[#This Row],[Perdida $ por Usuario]]&gt;100, "Grave",IF(DatosLimpios[[#This Row],[Perdida $ por Usuario]]&gt;40, "Moderada","Leve"))</f>
        <v>Leve</v>
      </c>
      <c r="T2992" s="1" t="str">
        <f t="shared" si="46"/>
        <v>Insider</v>
      </c>
      <c r="U2992" s="3" t="s">
        <v>15</v>
      </c>
      <c r="V2992" s="3" t="s">
        <v>49</v>
      </c>
      <c r="W2992" s="2">
        <v>65</v>
      </c>
      <c r="X2992" s="2" t="str">
        <f>IF(DatosLimpios[[#This Row],[Incident Resolution Time (in Hours)]]&gt;50,"Tardia",IF(DatosLimpios[[#This Row],[Incident Resolution Time (in Hours)]]&gt;20,"Media","Rapida" ))</f>
        <v>Tardia</v>
      </c>
    </row>
    <row r="2993" spans="1:24" x14ac:dyDescent="0.25">
      <c r="B2993" s="3" t="s">
        <v>32</v>
      </c>
      <c r="C2993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Germany</v>
      </c>
      <c r="D2993" s="1" t="str">
        <f>IFERROR(VLOOKUP(DatosLimpios[[#This Row],[Paises]], TablaRegiones[],2,FALSE), "Otra")</f>
        <v>Europa</v>
      </c>
      <c r="E2993" s="2">
        <v>2023</v>
      </c>
      <c r="F2993" s="3" t="s">
        <v>39</v>
      </c>
      <c r="G2993" s="2">
        <f xml:space="preserve"> 2025 -DatosLimpios[[#This Row],[Year]]</f>
        <v>2</v>
      </c>
      <c r="H2993" s="1" t="str">
        <f>IF(TRIM(DatosLimpios[[#This Row],[Attack Type]])="","Unknown",PROPER(TRIM(LOWER(DatosLimpios[[#This Row],[Attack Type]]))))</f>
        <v>Ddos</v>
      </c>
      <c r="I2993" s="3" t="s">
        <v>23</v>
      </c>
      <c r="J2993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93" s="11">
        <v>4798</v>
      </c>
      <c r="L2993" s="11">
        <f>IF(DatosLimpios[[#This Row],[Financial Loss (in Million $) ]]="",0,ABS(DatosLimpios[[#This Row],[Financial Loss (in Million $) ]]))*1000</f>
        <v>4798000</v>
      </c>
      <c r="M2993" s="11" t="str">
        <f>IF(DatosLimpios[[#This Row],[Perdida economica UNK]]&gt;4000000,"Alta", IF(DatosLimpios[[#This Row],[Perdida economica UNK]]&gt;100000,"Media", "Baja"))</f>
        <v>Alta</v>
      </c>
      <c r="N2993" s="18" t="s">
        <v>3038</v>
      </c>
      <c r="O2993" s="3" t="s">
        <v>33</v>
      </c>
      <c r="P2993" s="2">
        <f>IF(DatosLimpios[[#This Row],[Number of Affected Users]]="six hundred",600,VALUE(DatosLimpios[[#This Row],[Number of Affected Users]]))</f>
        <v>191269</v>
      </c>
      <c r="Q2993" s="2">
        <f>IF(DatosLimpios[[#This Row],[Number of Affected Users]]="six hundred",600,VALUE(DatosLimpios[[#This Row],[Number of Affected Users]]))</f>
        <v>191269</v>
      </c>
      <c r="R2993" s="11">
        <f>DatosLimpios[[#This Row],[Perdida economica UNK]] /DatosLimpios[[#This Row],[Nº de Usuarios Afectados]]</f>
        <v>25.085089585871209</v>
      </c>
      <c r="S2993" s="11" t="str">
        <f>IF(DatosLimpios[[#This Row],[Perdida $ por Usuario]]&gt;100, "Grave",IF(DatosLimpios[[#This Row],[Perdida $ por Usuario]]&gt;40, "Moderada","Leve"))</f>
        <v>Leve</v>
      </c>
      <c r="T2993" s="1" t="str">
        <f t="shared" si="46"/>
        <v>Insider</v>
      </c>
      <c r="U2993" s="3" t="s">
        <v>15</v>
      </c>
      <c r="V2993" s="3" t="s">
        <v>57</v>
      </c>
      <c r="W2993" s="2">
        <v>69</v>
      </c>
      <c r="X2993" s="2" t="str">
        <f>IF(DatosLimpios[[#This Row],[Incident Resolution Time (in Hours)]]&gt;50,"Tardia",IF(DatosLimpios[[#This Row],[Incident Resolution Time (in Hours)]]&gt;20,"Media","Rapida" ))</f>
        <v>Tardia</v>
      </c>
    </row>
    <row r="2994" spans="1:24" x14ac:dyDescent="0.25">
      <c r="B2994" s="3" t="s">
        <v>87</v>
      </c>
      <c r="C2994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USA</v>
      </c>
      <c r="D2994" s="1" t="str">
        <f>IFERROR(VLOOKUP(DatosLimpios[[#This Row],[Paises]], TablaRegiones[],2,FALSE), "Otra")</f>
        <v>América</v>
      </c>
      <c r="E2994" s="2">
        <v>2023</v>
      </c>
      <c r="F2994" s="3" t="s">
        <v>42</v>
      </c>
      <c r="G2994" s="2">
        <f xml:space="preserve"> 2025 -DatosLimpios[[#This Row],[Year]]</f>
        <v>2</v>
      </c>
      <c r="H2994" s="1" t="str">
        <f>IF(TRIM(DatosLimpios[[#This Row],[Attack Type]])="","Unknown",PROPER(TRIM(LOWER(DatosLimpios[[#This Row],[Attack Type]]))))</f>
        <v>Sql Injection</v>
      </c>
      <c r="I2994" s="3" t="s">
        <v>23</v>
      </c>
      <c r="J2994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94" s="11">
        <v>1937</v>
      </c>
      <c r="L2994" s="11">
        <f>IF(DatosLimpios[[#This Row],[Financial Loss (in Million $) ]]="",0,ABS(DatosLimpios[[#This Row],[Financial Loss (in Million $) ]]))*1000</f>
        <v>1937000</v>
      </c>
      <c r="M2994" s="11" t="str">
        <f>IF(DatosLimpios[[#This Row],[Perdida economica UNK]]&gt;4000000,"Alta", IF(DatosLimpios[[#This Row],[Perdida economica UNK]]&gt;100000,"Media", "Baja"))</f>
        <v>Media</v>
      </c>
      <c r="N2994" s="18" t="s">
        <v>1438</v>
      </c>
      <c r="O2994" s="3" t="s">
        <v>14</v>
      </c>
      <c r="P2994" s="2">
        <f>IF(DatosLimpios[[#This Row],[Number of Affected Users]]="six hundred",600,VALUE(DatosLimpios[[#This Row],[Number of Affected Users]]))</f>
        <v>49480</v>
      </c>
      <c r="Q2994" s="2">
        <f>IF(DatosLimpios[[#This Row],[Number of Affected Users]]="six hundred",600,VALUE(DatosLimpios[[#This Row],[Number of Affected Users]]))</f>
        <v>49480</v>
      </c>
      <c r="R2994" s="11">
        <f>DatosLimpios[[#This Row],[Perdida economica UNK]] /DatosLimpios[[#This Row],[Nº de Usuarios Afectados]]</f>
        <v>39.147130153597416</v>
      </c>
      <c r="S2994" s="11" t="str">
        <f>IF(DatosLimpios[[#This Row],[Perdida $ por Usuario]]&gt;100, "Grave",IF(DatosLimpios[[#This Row],[Perdida $ por Usuario]]&gt;40, "Moderada","Leve"))</f>
        <v>Leve</v>
      </c>
      <c r="T2994" s="1" t="str">
        <f t="shared" si="46"/>
        <v>Hacker Group</v>
      </c>
      <c r="U2994" s="3" t="s">
        <v>34</v>
      </c>
      <c r="V2994" s="3" t="s">
        <v>57</v>
      </c>
      <c r="W2994" s="2">
        <v>17</v>
      </c>
      <c r="X2994" s="2" t="str">
        <f>IF(DatosLimpios[[#This Row],[Incident Resolution Time (in Hours)]]&gt;50,"Tardia",IF(DatosLimpios[[#This Row],[Incident Resolution Time (in Hours)]]&gt;20,"Media","Rapida" ))</f>
        <v>Rapida</v>
      </c>
    </row>
    <row r="2995" spans="1:24" x14ac:dyDescent="0.25">
      <c r="B2995" s="3" t="s">
        <v>66</v>
      </c>
      <c r="C2995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Brazil</v>
      </c>
      <c r="D2995" s="1" t="str">
        <f>IFERROR(VLOOKUP(DatosLimpios[[#This Row],[Paises]], TablaRegiones[],2,FALSE), "Otra")</f>
        <v>América</v>
      </c>
      <c r="E2995" s="2">
        <v>2017</v>
      </c>
      <c r="F2995" s="3" t="s">
        <v>22</v>
      </c>
      <c r="G2995" s="2">
        <f xml:space="preserve"> 2025 -DatosLimpios[[#This Row],[Year]]</f>
        <v>8</v>
      </c>
      <c r="H2995" s="1" t="str">
        <f>IF(TRIM(DatosLimpios[[#This Row],[Attack Type]])="","Unknown",PROPER(TRIM(LOWER(DatosLimpios[[#This Row],[Attack Type]]))))</f>
        <v>Man-In-The-Middle</v>
      </c>
      <c r="I2995" s="3" t="s">
        <v>18</v>
      </c>
      <c r="J2995" s="1" t="str">
        <f>IF(DatosLimpios[[#This Row],[Target Industry]]="","Unknown",IF(TRIM(LOWER(DatosLimpios[[#This Row],[Target Industry]]))="Telecommmunications","Telecommunications",DatosLimpios[[#This Row],[Target Industry]]))</f>
        <v>Retail</v>
      </c>
      <c r="K2995" s="11">
        <v>1799</v>
      </c>
      <c r="L2995" s="11">
        <f>IF(DatosLimpios[[#This Row],[Financial Loss (in Million $) ]]="",0,ABS(DatosLimpios[[#This Row],[Financial Loss (in Million $) ]]))*1000</f>
        <v>1799000</v>
      </c>
      <c r="M2995" s="11" t="str">
        <f>IF(DatosLimpios[[#This Row],[Perdida economica UNK]]&gt;4000000,"Alta", IF(DatosLimpios[[#This Row],[Perdida economica UNK]]&gt;100000,"Media", "Baja"))</f>
        <v>Media</v>
      </c>
      <c r="N2995" s="18" t="s">
        <v>1564</v>
      </c>
      <c r="O2995" s="3" t="s">
        <v>36</v>
      </c>
      <c r="P2995" s="2">
        <f>IF(DatosLimpios[[#This Row],[Number of Affected Users]]="six hundred",600,VALUE(DatosLimpios[[#This Row],[Number of Affected Users]]))</f>
        <v>506551</v>
      </c>
      <c r="Q2995" s="2">
        <f>IF(DatosLimpios[[#This Row],[Number of Affected Users]]="six hundred",600,VALUE(DatosLimpios[[#This Row],[Number of Affected Users]]))</f>
        <v>506551</v>
      </c>
      <c r="R2995" s="11">
        <f>DatosLimpios[[#This Row],[Perdida economica UNK]] /DatosLimpios[[#This Row],[Nº de Usuarios Afectados]]</f>
        <v>3.5514686576475025</v>
      </c>
      <c r="S2995" s="11" t="str">
        <f>IF(DatosLimpios[[#This Row],[Perdida $ por Usuario]]&gt;100, "Grave",IF(DatosLimpios[[#This Row],[Perdida $ por Usuario]]&gt;40, "Moderada","Leve"))</f>
        <v>Leve</v>
      </c>
      <c r="T2995" s="1" t="str">
        <f t="shared" si="46"/>
        <v>Unknown</v>
      </c>
      <c r="U2995" s="3" t="s">
        <v>15</v>
      </c>
      <c r="V2995" s="3" t="s">
        <v>37</v>
      </c>
      <c r="W2995" s="2">
        <v>53</v>
      </c>
      <c r="X2995" s="2" t="str">
        <f>IF(DatosLimpios[[#This Row],[Incident Resolution Time (in Hours)]]&gt;50,"Tardia",IF(DatosLimpios[[#This Row],[Incident Resolution Time (in Hours)]]&gt;20,"Media","Rapida" ))</f>
        <v>Tardia</v>
      </c>
    </row>
    <row r="2996" spans="1:24" x14ac:dyDescent="0.25">
      <c r="A2996" s="2">
        <v>3001</v>
      </c>
      <c r="B2996" s="3" t="s">
        <v>60</v>
      </c>
      <c r="C2996" s="1" t="str">
        <f>IF(OR(TRIM(LOWER(DatosLimpios[[#This Row],[Country ]]))="united kingdom", TRIM(LOWER(DatosLimpios[[#This Row],[Country ]]))="uk"),"UK",IF(OR(TRIM(LOWER(DatosLimpios[[#This Row],[Country ]]))="unted states",TRIM(LOWER(DatosLimpios[[#This Row],[Country ]]))="usa"),"USA",DatosLimpios[[#This Row],[Country ]]))</f>
        <v>Russia</v>
      </c>
      <c r="D2996" s="1" t="str">
        <f>IFERROR(VLOOKUP(DatosLimpios[[#This Row],[Paises]], TablaRegiones[],2,FALSE), "Otra")</f>
        <v>Asia</v>
      </c>
      <c r="E2996" s="2">
        <v>2015</v>
      </c>
      <c r="F2996" s="3" t="s">
        <v>17</v>
      </c>
      <c r="G2996" s="2">
        <f xml:space="preserve"> 2025 -DatosLimpios[[#This Row],[Year]]</f>
        <v>10</v>
      </c>
      <c r="H2996" s="1" t="str">
        <f>IF(TRIM(DatosLimpios[[#This Row],[Attack Type]])="","Unknown",PROPER(TRIM(LOWER(DatosLimpios[[#This Row],[Attack Type]]))))</f>
        <v>Ransomware</v>
      </c>
      <c r="I2996" s="3" t="s">
        <v>23</v>
      </c>
      <c r="J2996" s="1" t="str">
        <f>IF(DatosLimpios[[#This Row],[Target Industry]]="","Unknown",IF(TRIM(LOWER(DatosLimpios[[#This Row],[Target Industry]]))="Telecommmunications","Telecommunications",DatosLimpios[[#This Row],[Target Industry]]))</f>
        <v>IT</v>
      </c>
      <c r="K2996" s="11">
        <v>4179</v>
      </c>
      <c r="L2996" s="11">
        <f>IF(DatosLimpios[[#This Row],[Financial Loss (in Million $) ]]="",0,ABS(DatosLimpios[[#This Row],[Financial Loss (in Million $) ]]))*1000</f>
        <v>4179000</v>
      </c>
      <c r="M2996" s="11" t="str">
        <f>IF(DatosLimpios[[#This Row],[Perdida economica UNK]]&gt;4000000,"Alta", IF(DatosLimpios[[#This Row],[Perdida economica UNK]]&gt;100000,"Media", "Baja"))</f>
        <v>Alta</v>
      </c>
      <c r="N2996" s="18" t="s">
        <v>1143</v>
      </c>
      <c r="O2996" s="3" t="s">
        <v>33</v>
      </c>
      <c r="P2996" s="2">
        <f>IF(DatosLimpios[[#This Row],[Number of Affected Users]]="six hundred",600,VALUE(DatosLimpios[[#This Row],[Number of Affected Users]]))</f>
        <v>7290</v>
      </c>
      <c r="Q2996" s="2">
        <f>IF(DatosLimpios[[#This Row],[Number of Affected Users]]="six hundred",600,VALUE(DatosLimpios[[#This Row],[Number of Affected Users]]))</f>
        <v>7290</v>
      </c>
      <c r="R2996" s="11">
        <f>DatosLimpios[[#This Row],[Perdida economica UNK]] /DatosLimpios[[#This Row],[Nº de Usuarios Afectados]]</f>
        <v>573.25102880658437</v>
      </c>
      <c r="S2996" s="11" t="str">
        <f>IF(DatosLimpios[[#This Row],[Perdida $ por Usuario]]&gt;100, "Grave",IF(DatosLimpios[[#This Row],[Perdida $ por Usuario]]&gt;40, "Moderada","Leve"))</f>
        <v>Grave</v>
      </c>
      <c r="T2996" s="1" t="str">
        <f t="shared" si="46"/>
        <v>Insider</v>
      </c>
      <c r="U2996" s="3" t="s">
        <v>25</v>
      </c>
      <c r="V2996" s="3" t="s">
        <v>31</v>
      </c>
      <c r="W2996" s="2">
        <v>32</v>
      </c>
      <c r="X2996" s="2" t="str">
        <f>IF(DatosLimpios[[#This Row],[Incident Resolution Time (in Hours)]]&gt;50,"Tardia",IF(DatosLimpios[[#This Row],[Incident Resolution Time (in Hours)]]&gt;20,"Media","Rapida" ))</f>
        <v>Media</v>
      </c>
    </row>
    <row r="2997" spans="1:24" x14ac:dyDescent="0.25">
      <c r="A2997"/>
      <c r="B2997"/>
      <c r="C2997"/>
      <c r="D2997"/>
      <c r="E2997"/>
      <c r="F2997"/>
      <c r="I2997"/>
      <c r="O2997"/>
      <c r="T2997"/>
      <c r="U2997"/>
      <c r="V2997"/>
      <c r="W2997"/>
      <c r="X2997"/>
    </row>
    <row r="2998" spans="1:24" x14ac:dyDescent="0.25">
      <c r="A2998"/>
      <c r="B2998"/>
      <c r="C2998"/>
      <c r="D2998"/>
      <c r="E2998"/>
      <c r="F2998"/>
      <c r="I2998"/>
      <c r="O2998"/>
      <c r="T2998"/>
      <c r="U2998"/>
      <c r="V2998"/>
      <c r="W2998"/>
      <c r="X2998"/>
    </row>
    <row r="2999" spans="1:24" x14ac:dyDescent="0.25">
      <c r="A2999"/>
      <c r="B2999"/>
      <c r="C2999"/>
      <c r="D2999"/>
      <c r="E2999"/>
      <c r="F2999"/>
      <c r="I2999"/>
      <c r="O2999"/>
      <c r="T2999"/>
      <c r="U2999"/>
      <c r="V2999"/>
      <c r="W2999"/>
      <c r="X2999"/>
    </row>
    <row r="3000" spans="1:24" x14ac:dyDescent="0.25">
      <c r="A3000"/>
      <c r="B3000"/>
      <c r="C3000"/>
      <c r="D3000"/>
      <c r="E3000"/>
      <c r="F3000"/>
      <c r="I3000"/>
      <c r="O3000"/>
      <c r="T3000"/>
      <c r="U3000"/>
      <c r="V3000"/>
      <c r="W3000"/>
      <c r="X3000"/>
    </row>
    <row r="3001" spans="1:24" x14ac:dyDescent="0.25">
      <c r="A3001"/>
      <c r="B3001"/>
      <c r="C3001"/>
      <c r="D3001"/>
      <c r="E3001"/>
      <c r="F3001"/>
      <c r="I3001"/>
      <c r="O3001"/>
      <c r="T3001"/>
      <c r="U3001"/>
      <c r="V3001"/>
      <c r="W3001"/>
      <c r="X3001"/>
    </row>
  </sheetData>
  <conditionalFormatting sqref="M1:M1048576">
    <cfRule type="containsText" dxfId="8" priority="7" operator="containsText" text="Baja">
      <formula>NOT(ISERROR(SEARCH("Baja",M1)))</formula>
    </cfRule>
    <cfRule type="containsText" dxfId="7" priority="8" operator="containsText" text="Media">
      <formula>NOT(ISERROR(SEARCH("Media",M1)))</formula>
    </cfRule>
  </conditionalFormatting>
  <conditionalFormatting sqref="S1:S1048576">
    <cfRule type="containsText" dxfId="6" priority="4" operator="containsText" text="Moderada">
      <formula>NOT(ISERROR(SEARCH("Moderada",S1)))</formula>
    </cfRule>
    <cfRule type="containsText" dxfId="5" priority="5" operator="containsText" text="Grave">
      <formula>NOT(ISERROR(SEARCH("Grave",S1)))</formula>
    </cfRule>
    <cfRule type="containsText" dxfId="4" priority="6" operator="containsText" text="Leve">
      <formula>NOT(ISERROR(SEARCH("Leve",S1)))</formula>
    </cfRule>
  </conditionalFormatting>
  <conditionalFormatting sqref="X1:X1048576">
    <cfRule type="containsText" dxfId="3" priority="1" operator="containsText" text="Rapida">
      <formula>NOT(ISERROR(SEARCH("Rapida",X1)))</formula>
    </cfRule>
    <cfRule type="containsText" dxfId="2" priority="2" operator="containsText" text="Media">
      <formula>NOT(ISERROR(SEARCH("Media",X1)))</formula>
    </cfRule>
    <cfRule type="containsText" dxfId="1" priority="3" operator="containsText" text="Tardia">
      <formula>NOT(ISERROR(SEARCH("Tardia",X1)))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A6097137-C1A0-43DC-BDC3-AEA5BDA42AC3}">
            <xm:f>NOT(ISERROR(SEARCH($M$2,M1)))</xm:f>
            <xm:f>$M$2</xm:f>
            <x14:dxf>
              <fill>
                <patternFill>
                  <bgColor rgb="FFFF8989"/>
                </patternFill>
              </fill>
            </x14:dxf>
          </x14:cfRule>
          <xm:sqref>M1:M1048576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4C2C-5E93-40ED-9D71-7B6B551FE65F}">
  <dimension ref="A1:L27"/>
  <sheetViews>
    <sheetView workbookViewId="0">
      <selection activeCell="H11" sqref="H11"/>
    </sheetView>
  </sheetViews>
  <sheetFormatPr baseColWidth="10" defaultRowHeight="15" x14ac:dyDescent="0.25"/>
  <cols>
    <col min="4" max="4" width="30.140625" customWidth="1"/>
    <col min="9" max="9" width="27.5703125" customWidth="1"/>
    <col min="12" max="12" width="21.28515625" customWidth="1"/>
  </cols>
  <sheetData>
    <row r="1" spans="1:12" x14ac:dyDescent="0.25">
      <c r="D1" t="s">
        <v>3041</v>
      </c>
    </row>
    <row r="2" spans="1:12" x14ac:dyDescent="0.25">
      <c r="B2" t="s">
        <v>3040</v>
      </c>
      <c r="C2">
        <f>COUNT(DatosLimpios[ID])</f>
        <v>2984</v>
      </c>
      <c r="D2">
        <v>3006</v>
      </c>
    </row>
    <row r="3" spans="1:12" x14ac:dyDescent="0.25">
      <c r="B3" t="s">
        <v>3042</v>
      </c>
      <c r="D3" t="str">
        <f>IF(Valores!H2="", "Unknow",Valores!H2)</f>
        <v>Unknow</v>
      </c>
    </row>
    <row r="5" spans="1:12" x14ac:dyDescent="0.25">
      <c r="B5" t="s">
        <v>3043</v>
      </c>
    </row>
    <row r="6" spans="1:12" x14ac:dyDescent="0.25">
      <c r="B6" s="4" t="s">
        <v>3039</v>
      </c>
      <c r="C6" s="5" t="s">
        <v>0</v>
      </c>
      <c r="D6" s="6" t="s">
        <v>1</v>
      </c>
      <c r="E6" s="5" t="s">
        <v>2</v>
      </c>
      <c r="F6" s="5" t="s">
        <v>3</v>
      </c>
      <c r="G6" s="7" t="s">
        <v>4</v>
      </c>
      <c r="H6" s="8" t="s">
        <v>5</v>
      </c>
      <c r="I6" s="5" t="s">
        <v>6</v>
      </c>
      <c r="J6" s="5" t="s">
        <v>7</v>
      </c>
      <c r="K6" s="5" t="s">
        <v>8</v>
      </c>
      <c r="L6" s="9" t="s">
        <v>9</v>
      </c>
    </row>
    <row r="7" spans="1:12" x14ac:dyDescent="0.25">
      <c r="B7">
        <f>COUNTBLANK(DatosLimpios[ID])</f>
        <v>11</v>
      </c>
      <c r="C7">
        <f>COUNTBLANK(DatosLimpios[[Country ]])</f>
        <v>0</v>
      </c>
      <c r="D7">
        <f>COUNTBLANK(DatosLimpios[Paises])</f>
        <v>0</v>
      </c>
      <c r="E7">
        <f>COUNTBLANK(DatosLimpios[Region])</f>
        <v>0</v>
      </c>
      <c r="F7">
        <f>COUNTBLANK(DatosLimpios[Year])</f>
        <v>0</v>
      </c>
      <c r="G7">
        <f>COUNTBLANK(DatosLimpios[Attack Type])</f>
        <v>0</v>
      </c>
      <c r="H7">
        <f>COUNTBLANK(DatosLimpios[Años desde ataque])</f>
        <v>0</v>
      </c>
      <c r="I7">
        <f>COUNTBLANK(DatosLimpios[Tipo de Ataque UNK])</f>
        <v>0</v>
      </c>
      <c r="J7">
        <f>COUNTBLANK(DatosLimpios[Target Industry])</f>
        <v>0</v>
      </c>
      <c r="K7">
        <f>COUNTBLANK(DatosLimpios[Financial Loss (in Million $) ])</f>
        <v>0</v>
      </c>
      <c r="L7">
        <f>COUNTBLANK(DatosLimpios[Perdida economica UNK])</f>
        <v>0</v>
      </c>
    </row>
    <row r="8" spans="1:12" x14ac:dyDescent="0.25">
      <c r="A8" t="s">
        <v>3044</v>
      </c>
      <c r="B8">
        <v>0</v>
      </c>
      <c r="C8">
        <v>0</v>
      </c>
      <c r="D8">
        <v>0</v>
      </c>
      <c r="E8">
        <v>5</v>
      </c>
      <c r="F8">
        <v>0</v>
      </c>
      <c r="G8">
        <v>5</v>
      </c>
      <c r="H8">
        <v>0</v>
      </c>
      <c r="I8">
        <v>768</v>
      </c>
      <c r="J8">
        <v>0</v>
      </c>
      <c r="K8">
        <v>0</v>
      </c>
      <c r="L8">
        <v>0</v>
      </c>
    </row>
    <row r="11" spans="1:12" x14ac:dyDescent="0.25">
      <c r="A11" t="s">
        <v>3053</v>
      </c>
      <c r="B11" s="12" t="s">
        <v>3054</v>
      </c>
      <c r="C11" s="12" t="s">
        <v>3055</v>
      </c>
      <c r="E11" t="s">
        <v>3074</v>
      </c>
      <c r="H11">
        <f>AVERAGE(DatosLimpios[Perdida $ por Usuario])</f>
        <v>45.842445648463347</v>
      </c>
    </row>
    <row r="12" spans="1:12" x14ac:dyDescent="0.25">
      <c r="B12" s="13" t="s">
        <v>26</v>
      </c>
      <c r="C12" s="13" t="s">
        <v>3056</v>
      </c>
    </row>
    <row r="13" spans="1:12" x14ac:dyDescent="0.25">
      <c r="B13" s="13" t="s">
        <v>41</v>
      </c>
      <c r="C13" s="13" t="s">
        <v>3056</v>
      </c>
    </row>
    <row r="14" spans="1:12" x14ac:dyDescent="0.25">
      <c r="B14" s="13" t="s">
        <v>32</v>
      </c>
      <c r="C14" s="13" t="s">
        <v>3056</v>
      </c>
    </row>
    <row r="15" spans="1:12" x14ac:dyDescent="0.25">
      <c r="B15" s="13" t="s">
        <v>3057</v>
      </c>
      <c r="C15" s="13" t="s">
        <v>3056</v>
      </c>
    </row>
    <row r="16" spans="1:12" x14ac:dyDescent="0.25">
      <c r="B16" s="13" t="s">
        <v>3058</v>
      </c>
      <c r="C16" s="13" t="s">
        <v>3056</v>
      </c>
    </row>
    <row r="17" spans="2:3" x14ac:dyDescent="0.25">
      <c r="B17" s="13" t="s">
        <v>87</v>
      </c>
      <c r="C17" s="13" t="s">
        <v>3059</v>
      </c>
    </row>
    <row r="18" spans="2:3" x14ac:dyDescent="0.25">
      <c r="B18" s="13" t="s">
        <v>3060</v>
      </c>
      <c r="C18" s="13" t="s">
        <v>3059</v>
      </c>
    </row>
    <row r="19" spans="2:3" x14ac:dyDescent="0.25">
      <c r="B19" s="13" t="s">
        <v>3061</v>
      </c>
      <c r="C19" s="13" t="s">
        <v>3059</v>
      </c>
    </row>
    <row r="20" spans="2:3" x14ac:dyDescent="0.25">
      <c r="B20" s="13" t="s">
        <v>66</v>
      </c>
      <c r="C20" s="13" t="s">
        <v>3059</v>
      </c>
    </row>
    <row r="21" spans="2:3" x14ac:dyDescent="0.25">
      <c r="B21" s="13" t="s">
        <v>10</v>
      </c>
      <c r="C21" s="13" t="s">
        <v>3062</v>
      </c>
    </row>
    <row r="22" spans="2:3" x14ac:dyDescent="0.25">
      <c r="B22" s="13" t="s">
        <v>71</v>
      </c>
      <c r="C22" s="13" t="s">
        <v>3062</v>
      </c>
    </row>
    <row r="23" spans="2:3" x14ac:dyDescent="0.25">
      <c r="B23" s="13" t="s">
        <v>45</v>
      </c>
      <c r="C23" s="13" t="s">
        <v>3062</v>
      </c>
    </row>
    <row r="24" spans="2:3" x14ac:dyDescent="0.25">
      <c r="B24" s="13" t="s">
        <v>60</v>
      </c>
      <c r="C24" s="13" t="s">
        <v>3062</v>
      </c>
    </row>
    <row r="25" spans="2:3" x14ac:dyDescent="0.25">
      <c r="B25" s="13" t="s">
        <v>58</v>
      </c>
      <c r="C25" s="13" t="s">
        <v>3063</v>
      </c>
    </row>
    <row r="26" spans="2:3" ht="30" x14ac:dyDescent="0.25">
      <c r="B26" s="13" t="s">
        <v>3064</v>
      </c>
      <c r="C26" s="13" t="s">
        <v>3065</v>
      </c>
    </row>
    <row r="27" spans="2:3" x14ac:dyDescent="0.25">
      <c r="B27" s="13" t="s">
        <v>3066</v>
      </c>
      <c r="C27" s="13" t="s">
        <v>3065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F6B1-77D2-47C5-9ECA-64E82FC061AE}">
  <dimension ref="A2:G97"/>
  <sheetViews>
    <sheetView topLeftCell="A43" workbookViewId="0">
      <selection activeCell="E73" sqref="E73"/>
    </sheetView>
  </sheetViews>
  <sheetFormatPr baseColWidth="10" defaultRowHeight="15" x14ac:dyDescent="0.25"/>
  <cols>
    <col min="1" max="1" width="17.5703125" bestFit="1" customWidth="1"/>
    <col min="2" max="2" width="17.5703125" customWidth="1"/>
    <col min="3" max="3" width="17.85546875" bestFit="1" customWidth="1"/>
    <col min="4" max="4" width="6.42578125" bestFit="1" customWidth="1"/>
    <col min="5" max="5" width="12.5703125" bestFit="1" customWidth="1"/>
    <col min="6" max="6" width="30.7109375" bestFit="1" customWidth="1"/>
    <col min="7" max="8" width="7" bestFit="1" customWidth="1"/>
    <col min="9" max="9" width="6" bestFit="1" customWidth="1"/>
    <col min="10" max="13" width="7" bestFit="1" customWidth="1"/>
    <col min="14" max="14" width="6" bestFit="1" customWidth="1"/>
    <col min="15" max="17" width="7" bestFit="1" customWidth="1"/>
    <col min="18" max="18" width="6" bestFit="1" customWidth="1"/>
    <col min="19" max="20" width="7" bestFit="1" customWidth="1"/>
    <col min="21" max="21" width="5" bestFit="1" customWidth="1"/>
    <col min="22" max="24" width="7" bestFit="1" customWidth="1"/>
    <col min="25" max="25" width="6" bestFit="1" customWidth="1"/>
    <col min="26" max="32" width="7" bestFit="1" customWidth="1"/>
    <col min="33" max="33" width="6" bestFit="1" customWidth="1"/>
    <col min="34" max="36" width="7" bestFit="1" customWidth="1"/>
    <col min="37" max="38" width="6" bestFit="1" customWidth="1"/>
    <col min="39" max="50" width="7" bestFit="1" customWidth="1"/>
    <col min="51" max="51" width="5" bestFit="1" customWidth="1"/>
    <col min="52" max="67" width="7" bestFit="1" customWidth="1"/>
    <col min="68" max="68" width="6" bestFit="1" customWidth="1"/>
    <col min="69" max="72" width="7" bestFit="1" customWidth="1"/>
    <col min="73" max="73" width="6" bestFit="1" customWidth="1"/>
    <col min="74" max="76" width="7" bestFit="1" customWidth="1"/>
    <col min="77" max="77" width="6" bestFit="1" customWidth="1"/>
    <col min="78" max="87" width="7" bestFit="1" customWidth="1"/>
    <col min="88" max="88" width="6" bestFit="1" customWidth="1"/>
    <col min="89" max="97" width="7" bestFit="1" customWidth="1"/>
    <col min="98" max="98" width="5" bestFit="1" customWidth="1"/>
    <col min="99" max="123" width="7" bestFit="1" customWidth="1"/>
    <col min="124" max="124" width="6" bestFit="1" customWidth="1"/>
    <col min="125" max="167" width="7" bestFit="1" customWidth="1"/>
    <col min="168" max="168" width="6" bestFit="1" customWidth="1"/>
    <col min="169" max="169" width="5" bestFit="1" customWidth="1"/>
    <col min="170" max="172" width="7" bestFit="1" customWidth="1"/>
    <col min="173" max="174" width="6" bestFit="1" customWidth="1"/>
    <col min="175" max="176" width="7" bestFit="1" customWidth="1"/>
    <col min="177" max="177" width="6" bestFit="1" customWidth="1"/>
    <col min="178" max="183" width="7" bestFit="1" customWidth="1"/>
    <col min="184" max="184" width="6" bestFit="1" customWidth="1"/>
    <col min="185" max="195" width="7" bestFit="1" customWidth="1"/>
    <col min="196" max="196" width="6" bestFit="1" customWidth="1"/>
    <col min="197" max="205" width="7" bestFit="1" customWidth="1"/>
    <col min="206" max="206" width="6" bestFit="1" customWidth="1"/>
    <col min="207" max="214" width="7" bestFit="1" customWidth="1"/>
    <col min="215" max="215" width="6" bestFit="1" customWidth="1"/>
    <col min="216" max="234" width="7" bestFit="1" customWidth="1"/>
    <col min="235" max="235" width="6" bestFit="1" customWidth="1"/>
    <col min="236" max="256" width="7" bestFit="1" customWidth="1"/>
    <col min="257" max="257" width="6" bestFit="1" customWidth="1"/>
    <col min="258" max="261" width="7" bestFit="1" customWidth="1"/>
    <col min="262" max="262" width="6" bestFit="1" customWidth="1"/>
    <col min="263" max="267" width="7" bestFit="1" customWidth="1"/>
    <col min="268" max="268" width="6" bestFit="1" customWidth="1"/>
    <col min="269" max="274" width="7" bestFit="1" customWidth="1"/>
    <col min="275" max="275" width="6" bestFit="1" customWidth="1"/>
    <col min="276" max="291" width="7" bestFit="1" customWidth="1"/>
    <col min="292" max="292" width="6" bestFit="1" customWidth="1"/>
    <col min="293" max="301" width="7" bestFit="1" customWidth="1"/>
    <col min="302" max="302" width="6" bestFit="1" customWidth="1"/>
    <col min="303" max="317" width="7" bestFit="1" customWidth="1"/>
    <col min="318" max="318" width="6" bestFit="1" customWidth="1"/>
    <col min="319" max="323" width="7" bestFit="1" customWidth="1"/>
    <col min="324" max="324" width="6" bestFit="1" customWidth="1"/>
    <col min="325" max="332" width="7" bestFit="1" customWidth="1"/>
    <col min="333" max="333" width="6" bestFit="1" customWidth="1"/>
    <col min="334" max="351" width="7" bestFit="1" customWidth="1"/>
    <col min="352" max="352" width="6" bestFit="1" customWidth="1"/>
    <col min="353" max="354" width="7" bestFit="1" customWidth="1"/>
    <col min="355" max="355" width="6" bestFit="1" customWidth="1"/>
    <col min="356" max="363" width="7" bestFit="1" customWidth="1"/>
    <col min="364" max="364" width="6" bestFit="1" customWidth="1"/>
    <col min="365" max="366" width="7" bestFit="1" customWidth="1"/>
    <col min="367" max="367" width="6" bestFit="1" customWidth="1"/>
    <col min="368" max="374" width="7" bestFit="1" customWidth="1"/>
    <col min="375" max="375" width="6" bestFit="1" customWidth="1"/>
    <col min="376" max="377" width="7" bestFit="1" customWidth="1"/>
    <col min="378" max="378" width="6" bestFit="1" customWidth="1"/>
    <col min="379" max="389" width="7" bestFit="1" customWidth="1"/>
    <col min="390" max="390" width="6" bestFit="1" customWidth="1"/>
    <col min="391" max="391" width="5" bestFit="1" customWidth="1"/>
    <col min="392" max="396" width="7" bestFit="1" customWidth="1"/>
    <col min="397" max="398" width="6" bestFit="1" customWidth="1"/>
    <col min="399" max="403" width="7" bestFit="1" customWidth="1"/>
    <col min="404" max="404" width="6" bestFit="1" customWidth="1"/>
    <col min="405" max="409" width="7" bestFit="1" customWidth="1"/>
    <col min="410" max="410" width="6" bestFit="1" customWidth="1"/>
    <col min="411" max="418" width="7" bestFit="1" customWidth="1"/>
    <col min="419" max="419" width="6" bestFit="1" customWidth="1"/>
    <col min="420" max="428" width="7" bestFit="1" customWidth="1"/>
    <col min="429" max="429" width="6" bestFit="1" customWidth="1"/>
    <col min="430" max="452" width="7" bestFit="1" customWidth="1"/>
    <col min="453" max="453" width="6" bestFit="1" customWidth="1"/>
    <col min="454" max="472" width="7" bestFit="1" customWidth="1"/>
    <col min="473" max="473" width="6" bestFit="1" customWidth="1"/>
    <col min="474" max="500" width="7" bestFit="1" customWidth="1"/>
    <col min="501" max="501" width="6" bestFit="1" customWidth="1"/>
    <col min="502" max="503" width="7" bestFit="1" customWidth="1"/>
    <col min="504" max="504" width="6" bestFit="1" customWidth="1"/>
    <col min="505" max="507" width="7" bestFit="1" customWidth="1"/>
    <col min="508" max="508" width="6" bestFit="1" customWidth="1"/>
    <col min="509" max="519" width="7" bestFit="1" customWidth="1"/>
    <col min="520" max="520" width="6" bestFit="1" customWidth="1"/>
    <col min="521" max="527" width="7" bestFit="1" customWidth="1"/>
    <col min="528" max="528" width="5" bestFit="1" customWidth="1"/>
    <col min="529" max="547" width="7" bestFit="1" customWidth="1"/>
    <col min="548" max="548" width="6" bestFit="1" customWidth="1"/>
    <col min="549" max="550" width="7" bestFit="1" customWidth="1"/>
    <col min="551" max="551" width="6" bestFit="1" customWidth="1"/>
    <col min="552" max="564" width="7" bestFit="1" customWidth="1"/>
    <col min="565" max="565" width="6" bestFit="1" customWidth="1"/>
    <col min="566" max="588" width="7" bestFit="1" customWidth="1"/>
    <col min="589" max="590" width="6" bestFit="1" customWidth="1"/>
    <col min="591" max="597" width="7" bestFit="1" customWidth="1"/>
    <col min="598" max="598" width="6" bestFit="1" customWidth="1"/>
    <col min="599" max="622" width="7" bestFit="1" customWidth="1"/>
    <col min="623" max="623" width="6" bestFit="1" customWidth="1"/>
    <col min="624" max="629" width="7" bestFit="1" customWidth="1"/>
    <col min="630" max="630" width="6" bestFit="1" customWidth="1"/>
    <col min="631" max="637" width="7" bestFit="1" customWidth="1"/>
    <col min="638" max="638" width="6" bestFit="1" customWidth="1"/>
    <col min="639" max="640" width="7" bestFit="1" customWidth="1"/>
    <col min="641" max="641" width="6" bestFit="1" customWidth="1"/>
    <col min="642" max="656" width="7" bestFit="1" customWidth="1"/>
    <col min="657" max="658" width="6" bestFit="1" customWidth="1"/>
    <col min="659" max="660" width="7" bestFit="1" customWidth="1"/>
    <col min="661" max="661" width="6" bestFit="1" customWidth="1"/>
    <col min="662" max="679" width="7" bestFit="1" customWidth="1"/>
    <col min="680" max="680" width="6" bestFit="1" customWidth="1"/>
    <col min="681" max="691" width="7" bestFit="1" customWidth="1"/>
    <col min="692" max="692" width="6" bestFit="1" customWidth="1"/>
    <col min="693" max="697" width="7" bestFit="1" customWidth="1"/>
    <col min="698" max="698" width="5" bestFit="1" customWidth="1"/>
    <col min="699" max="699" width="7" bestFit="1" customWidth="1"/>
    <col min="700" max="700" width="6" bestFit="1" customWidth="1"/>
    <col min="701" max="708" width="7" bestFit="1" customWidth="1"/>
    <col min="709" max="710" width="6" bestFit="1" customWidth="1"/>
    <col min="711" max="712" width="7" bestFit="1" customWidth="1"/>
    <col min="713" max="713" width="6" bestFit="1" customWidth="1"/>
    <col min="714" max="716" width="7" bestFit="1" customWidth="1"/>
    <col min="717" max="717" width="6" bestFit="1" customWidth="1"/>
    <col min="718" max="719" width="7" bestFit="1" customWidth="1"/>
    <col min="720" max="720" width="6" bestFit="1" customWidth="1"/>
    <col min="721" max="727" width="7" bestFit="1" customWidth="1"/>
    <col min="728" max="728" width="6" bestFit="1" customWidth="1"/>
    <col min="729" max="729" width="7" bestFit="1" customWidth="1"/>
    <col min="730" max="730" width="5" bestFit="1" customWidth="1"/>
    <col min="731" max="731" width="7" bestFit="1" customWidth="1"/>
    <col min="732" max="732" width="6" bestFit="1" customWidth="1"/>
    <col min="733" max="733" width="7" bestFit="1" customWidth="1"/>
    <col min="734" max="734" width="5" bestFit="1" customWidth="1"/>
    <col min="735" max="738" width="7" bestFit="1" customWidth="1"/>
    <col min="739" max="739" width="6" bestFit="1" customWidth="1"/>
    <col min="740" max="759" width="7" bestFit="1" customWidth="1"/>
    <col min="760" max="760" width="5" bestFit="1" customWidth="1"/>
    <col min="761" max="762" width="7" bestFit="1" customWidth="1"/>
    <col min="763" max="763" width="6" bestFit="1" customWidth="1"/>
    <col min="764" max="772" width="7" bestFit="1" customWidth="1"/>
    <col min="773" max="773" width="6" bestFit="1" customWidth="1"/>
    <col min="774" max="775" width="7" bestFit="1" customWidth="1"/>
    <col min="776" max="776" width="5" bestFit="1" customWidth="1"/>
    <col min="777" max="785" width="7" bestFit="1" customWidth="1"/>
    <col min="786" max="786" width="6" bestFit="1" customWidth="1"/>
    <col min="787" max="798" width="7" bestFit="1" customWidth="1"/>
    <col min="799" max="799" width="6" bestFit="1" customWidth="1"/>
    <col min="800" max="835" width="7" bestFit="1" customWidth="1"/>
    <col min="836" max="836" width="5" bestFit="1" customWidth="1"/>
    <col min="837" max="861" width="7" bestFit="1" customWidth="1"/>
    <col min="862" max="864" width="6" bestFit="1" customWidth="1"/>
    <col min="865" max="870" width="7" bestFit="1" customWidth="1"/>
    <col min="871" max="871" width="6" bestFit="1" customWidth="1"/>
    <col min="872" max="875" width="7" bestFit="1" customWidth="1"/>
    <col min="876" max="876" width="6" bestFit="1" customWidth="1"/>
    <col min="877" max="898" width="7" bestFit="1" customWidth="1"/>
    <col min="899" max="899" width="6" bestFit="1" customWidth="1"/>
    <col min="900" max="946" width="7" bestFit="1" customWidth="1"/>
    <col min="947" max="947" width="6" bestFit="1" customWidth="1"/>
    <col min="948" max="967" width="7" bestFit="1" customWidth="1"/>
    <col min="968" max="968" width="6" bestFit="1" customWidth="1"/>
    <col min="969" max="996" width="7" bestFit="1" customWidth="1"/>
    <col min="997" max="997" width="6" bestFit="1" customWidth="1"/>
    <col min="998" max="1000" width="7" bestFit="1" customWidth="1"/>
    <col min="1001" max="1001" width="6" bestFit="1" customWidth="1"/>
    <col min="1002" max="1011" width="7" bestFit="1" customWidth="1"/>
    <col min="1012" max="1012" width="5" bestFit="1" customWidth="1"/>
    <col min="1013" max="1022" width="7" bestFit="1" customWidth="1"/>
    <col min="1023" max="1023" width="6" bestFit="1" customWidth="1"/>
    <col min="1024" max="1043" width="7" bestFit="1" customWidth="1"/>
    <col min="1044" max="1044" width="6" bestFit="1" customWidth="1"/>
    <col min="1045" max="1046" width="7" bestFit="1" customWidth="1"/>
    <col min="1047" max="1047" width="6" bestFit="1" customWidth="1"/>
    <col min="1048" max="1048" width="4" bestFit="1" customWidth="1"/>
    <col min="1049" max="1057" width="7" bestFit="1" customWidth="1"/>
    <col min="1058" max="1058" width="6" bestFit="1" customWidth="1"/>
    <col min="1059" max="1062" width="7" bestFit="1" customWidth="1"/>
    <col min="1063" max="1064" width="6" bestFit="1" customWidth="1"/>
    <col min="1065" max="1076" width="7" bestFit="1" customWidth="1"/>
    <col min="1077" max="1077" width="6" bestFit="1" customWidth="1"/>
    <col min="1078" max="1080" width="7" bestFit="1" customWidth="1"/>
    <col min="1081" max="1081" width="6" bestFit="1" customWidth="1"/>
    <col min="1082" max="1100" width="7" bestFit="1" customWidth="1"/>
    <col min="1101" max="1101" width="6" bestFit="1" customWidth="1"/>
    <col min="1102" max="1108" width="7" bestFit="1" customWidth="1"/>
    <col min="1109" max="1109" width="6" bestFit="1" customWidth="1"/>
    <col min="1110" max="1116" width="7" bestFit="1" customWidth="1"/>
    <col min="1117" max="1117" width="6" bestFit="1" customWidth="1"/>
    <col min="1118" max="1119" width="7" bestFit="1" customWidth="1"/>
    <col min="1120" max="1120" width="6" bestFit="1" customWidth="1"/>
    <col min="1121" max="1135" width="7" bestFit="1" customWidth="1"/>
    <col min="1136" max="1136" width="6" bestFit="1" customWidth="1"/>
    <col min="1137" max="1137" width="7" bestFit="1" customWidth="1"/>
    <col min="1138" max="1138" width="6" bestFit="1" customWidth="1"/>
    <col min="1139" max="1144" width="7" bestFit="1" customWidth="1"/>
    <col min="1145" max="1145" width="6" bestFit="1" customWidth="1"/>
    <col min="1146" max="1155" width="7" bestFit="1" customWidth="1"/>
    <col min="1156" max="1156" width="6" bestFit="1" customWidth="1"/>
    <col min="1157" max="1191" width="7" bestFit="1" customWidth="1"/>
    <col min="1192" max="1192" width="6" bestFit="1" customWidth="1"/>
    <col min="1193" max="1198" width="7" bestFit="1" customWidth="1"/>
    <col min="1199" max="1199" width="6" bestFit="1" customWidth="1"/>
    <col min="1200" max="1203" width="7" bestFit="1" customWidth="1"/>
    <col min="1204" max="1204" width="6" bestFit="1" customWidth="1"/>
    <col min="1205" max="1206" width="7" bestFit="1" customWidth="1"/>
    <col min="1207" max="1208" width="6" bestFit="1" customWidth="1"/>
    <col min="1209" max="1212" width="7" bestFit="1" customWidth="1"/>
    <col min="1213" max="1213" width="6" bestFit="1" customWidth="1"/>
    <col min="1214" max="1219" width="7" bestFit="1" customWidth="1"/>
    <col min="1220" max="1220" width="6" bestFit="1" customWidth="1"/>
    <col min="1221" max="1229" width="7" bestFit="1" customWidth="1"/>
    <col min="1230" max="1230" width="6" bestFit="1" customWidth="1"/>
    <col min="1231" max="1234" width="7" bestFit="1" customWidth="1"/>
    <col min="1235" max="1235" width="6" bestFit="1" customWidth="1"/>
    <col min="1236" max="1236" width="7" bestFit="1" customWidth="1"/>
    <col min="1237" max="1237" width="6" bestFit="1" customWidth="1"/>
    <col min="1238" max="1250" width="7" bestFit="1" customWidth="1"/>
    <col min="1251" max="1251" width="5" bestFit="1" customWidth="1"/>
    <col min="1252" max="1265" width="7" bestFit="1" customWidth="1"/>
    <col min="1266" max="1266" width="6" bestFit="1" customWidth="1"/>
    <col min="1267" max="1268" width="7" bestFit="1" customWidth="1"/>
    <col min="1269" max="1269" width="6" bestFit="1" customWidth="1"/>
    <col min="1270" max="1279" width="7" bestFit="1" customWidth="1"/>
    <col min="1280" max="1280" width="6" bestFit="1" customWidth="1"/>
    <col min="1281" max="1282" width="7" bestFit="1" customWidth="1"/>
    <col min="1283" max="1283" width="6" bestFit="1" customWidth="1"/>
    <col min="1284" max="1286" width="7" bestFit="1" customWidth="1"/>
    <col min="1287" max="1287" width="5" bestFit="1" customWidth="1"/>
    <col min="1288" max="1293" width="7" bestFit="1" customWidth="1"/>
    <col min="1294" max="1295" width="6" bestFit="1" customWidth="1"/>
    <col min="1296" max="1300" width="7" bestFit="1" customWidth="1"/>
    <col min="1301" max="1301" width="5" bestFit="1" customWidth="1"/>
    <col min="1302" max="1303" width="7" bestFit="1" customWidth="1"/>
    <col min="1304" max="1304" width="6" bestFit="1" customWidth="1"/>
    <col min="1305" max="1312" width="7" bestFit="1" customWidth="1"/>
    <col min="1313" max="1313" width="6" bestFit="1" customWidth="1"/>
    <col min="1314" max="1315" width="7" bestFit="1" customWidth="1"/>
    <col min="1316" max="1316" width="6" bestFit="1" customWidth="1"/>
    <col min="1317" max="1323" width="7" bestFit="1" customWidth="1"/>
    <col min="1324" max="1324" width="6" bestFit="1" customWidth="1"/>
    <col min="1325" max="1327" width="7" bestFit="1" customWidth="1"/>
    <col min="1328" max="1328" width="6" bestFit="1" customWidth="1"/>
    <col min="1329" max="1329" width="7" bestFit="1" customWidth="1"/>
    <col min="1330" max="1331" width="6" bestFit="1" customWidth="1"/>
    <col min="1332" max="1340" width="7" bestFit="1" customWidth="1"/>
    <col min="1341" max="1341" width="6" bestFit="1" customWidth="1"/>
    <col min="1342" max="1353" width="7" bestFit="1" customWidth="1"/>
    <col min="1354" max="1354" width="6" bestFit="1" customWidth="1"/>
    <col min="1355" max="1355" width="7" bestFit="1" customWidth="1"/>
    <col min="1356" max="1356" width="6" bestFit="1" customWidth="1"/>
    <col min="1357" max="1364" width="7" bestFit="1" customWidth="1"/>
    <col min="1365" max="1365" width="6" bestFit="1" customWidth="1"/>
    <col min="1366" max="1374" width="7" bestFit="1" customWidth="1"/>
    <col min="1375" max="1376" width="6" bestFit="1" customWidth="1"/>
    <col min="1377" max="1392" width="7" bestFit="1" customWidth="1"/>
    <col min="1393" max="1393" width="6" bestFit="1" customWidth="1"/>
    <col min="1394" max="1394" width="7" bestFit="1" customWidth="1"/>
    <col min="1395" max="1395" width="6" bestFit="1" customWidth="1"/>
    <col min="1396" max="1404" width="7" bestFit="1" customWidth="1"/>
    <col min="1405" max="1405" width="6" bestFit="1" customWidth="1"/>
    <col min="1406" max="1409" width="7" bestFit="1" customWidth="1"/>
    <col min="1410" max="1410" width="6" bestFit="1" customWidth="1"/>
    <col min="1411" max="1420" width="7" bestFit="1" customWidth="1"/>
    <col min="1421" max="1422" width="6" bestFit="1" customWidth="1"/>
    <col min="1423" max="1426" width="7" bestFit="1" customWidth="1"/>
    <col min="1427" max="1427" width="6" bestFit="1" customWidth="1"/>
    <col min="1428" max="1428" width="5" bestFit="1" customWidth="1"/>
    <col min="1429" max="1456" width="7" bestFit="1" customWidth="1"/>
    <col min="1457" max="1457" width="6" bestFit="1" customWidth="1"/>
    <col min="1458" max="1467" width="7" bestFit="1" customWidth="1"/>
    <col min="1468" max="1468" width="6" bestFit="1" customWidth="1"/>
    <col min="1469" max="1476" width="7" bestFit="1" customWidth="1"/>
    <col min="1477" max="1477" width="6" bestFit="1" customWidth="1"/>
    <col min="1478" max="1486" width="7" bestFit="1" customWidth="1"/>
    <col min="1487" max="1487" width="6" bestFit="1" customWidth="1"/>
    <col min="1488" max="1491" width="7" bestFit="1" customWidth="1"/>
    <col min="1492" max="1492" width="6" bestFit="1" customWidth="1"/>
    <col min="1493" max="1503" width="7" bestFit="1" customWidth="1"/>
    <col min="1504" max="1505" width="6" bestFit="1" customWidth="1"/>
    <col min="1506" max="1507" width="7" bestFit="1" customWidth="1"/>
    <col min="1508" max="1508" width="6" bestFit="1" customWidth="1"/>
    <col min="1509" max="1511" width="7" bestFit="1" customWidth="1"/>
    <col min="1512" max="1512" width="6" bestFit="1" customWidth="1"/>
    <col min="1513" max="1524" width="7" bestFit="1" customWidth="1"/>
    <col min="1525" max="1525" width="6" bestFit="1" customWidth="1"/>
    <col min="1526" max="1552" width="7" bestFit="1" customWidth="1"/>
    <col min="1553" max="1554" width="6" bestFit="1" customWidth="1"/>
    <col min="1555" max="1570" width="7" bestFit="1" customWidth="1"/>
    <col min="1571" max="1571" width="6" bestFit="1" customWidth="1"/>
    <col min="1572" max="1579" width="7" bestFit="1" customWidth="1"/>
    <col min="1580" max="1580" width="6" bestFit="1" customWidth="1"/>
    <col min="1581" max="1587" width="7" bestFit="1" customWidth="1"/>
    <col min="1588" max="1588" width="4" bestFit="1" customWidth="1"/>
    <col min="1589" max="1613" width="7" bestFit="1" customWidth="1"/>
    <col min="1614" max="1614" width="6" bestFit="1" customWidth="1"/>
    <col min="1615" max="1618" width="7" bestFit="1" customWidth="1"/>
    <col min="1619" max="1619" width="6" bestFit="1" customWidth="1"/>
    <col min="1620" max="1639" width="7" bestFit="1" customWidth="1"/>
    <col min="1640" max="1640" width="6" bestFit="1" customWidth="1"/>
    <col min="1641" max="1645" width="7" bestFit="1" customWidth="1"/>
    <col min="1646" max="1646" width="6" bestFit="1" customWidth="1"/>
    <col min="1647" max="1649" width="7" bestFit="1" customWidth="1"/>
    <col min="1650" max="1650" width="6" bestFit="1" customWidth="1"/>
    <col min="1651" max="1652" width="7" bestFit="1" customWidth="1"/>
    <col min="1653" max="1653" width="6" bestFit="1" customWidth="1"/>
    <col min="1654" max="1658" width="7" bestFit="1" customWidth="1"/>
    <col min="1659" max="1660" width="6" bestFit="1" customWidth="1"/>
    <col min="1661" max="1677" width="7" bestFit="1" customWidth="1"/>
    <col min="1678" max="1678" width="6" bestFit="1" customWidth="1"/>
    <col min="1679" max="1679" width="7" bestFit="1" customWidth="1"/>
    <col min="1680" max="1680" width="6" bestFit="1" customWidth="1"/>
    <col min="1681" max="1689" width="7" bestFit="1" customWidth="1"/>
    <col min="1690" max="1690" width="6" bestFit="1" customWidth="1"/>
    <col min="1691" max="1695" width="7" bestFit="1" customWidth="1"/>
    <col min="1696" max="1696" width="6" bestFit="1" customWidth="1"/>
    <col min="1697" max="1703" width="7" bestFit="1" customWidth="1"/>
    <col min="1704" max="1704" width="6" bestFit="1" customWidth="1"/>
    <col min="1705" max="1716" width="7" bestFit="1" customWidth="1"/>
    <col min="1717" max="1718" width="6" bestFit="1" customWidth="1"/>
    <col min="1719" max="1750" width="7" bestFit="1" customWidth="1"/>
    <col min="1751" max="1751" width="6" bestFit="1" customWidth="1"/>
    <col min="1752" max="1761" width="7" bestFit="1" customWidth="1"/>
    <col min="1762" max="1762" width="6" bestFit="1" customWidth="1"/>
    <col min="1763" max="1765" width="7" bestFit="1" customWidth="1"/>
    <col min="1766" max="1766" width="6" bestFit="1" customWidth="1"/>
    <col min="1767" max="1774" width="7" bestFit="1" customWidth="1"/>
    <col min="1775" max="1775" width="6" bestFit="1" customWidth="1"/>
    <col min="1776" max="1776" width="7" bestFit="1" customWidth="1"/>
    <col min="1777" max="1777" width="6" bestFit="1" customWidth="1"/>
    <col min="1778" max="1785" width="7" bestFit="1" customWidth="1"/>
    <col min="1786" max="1786" width="6" bestFit="1" customWidth="1"/>
    <col min="1787" max="1791" width="7" bestFit="1" customWidth="1"/>
    <col min="1792" max="1792" width="5" bestFit="1" customWidth="1"/>
    <col min="1793" max="1805" width="7" bestFit="1" customWidth="1"/>
    <col min="1806" max="1806" width="6" bestFit="1" customWidth="1"/>
    <col min="1807" max="1807" width="7" bestFit="1" customWidth="1"/>
    <col min="1808" max="1809" width="6" bestFit="1" customWidth="1"/>
    <col min="1810" max="1821" width="7" bestFit="1" customWidth="1"/>
    <col min="1822" max="1822" width="6" bestFit="1" customWidth="1"/>
    <col min="1823" max="1826" width="7" bestFit="1" customWidth="1"/>
    <col min="1827" max="1827" width="6" bestFit="1" customWidth="1"/>
    <col min="1828" max="1842" width="7" bestFit="1" customWidth="1"/>
    <col min="1843" max="1843" width="6" bestFit="1" customWidth="1"/>
    <col min="1844" max="1854" width="7" bestFit="1" customWidth="1"/>
    <col min="1855" max="1855" width="5" bestFit="1" customWidth="1"/>
    <col min="1856" max="1858" width="7" bestFit="1" customWidth="1"/>
    <col min="1859" max="1859" width="6" bestFit="1" customWidth="1"/>
    <col min="1860" max="1860" width="7" bestFit="1" customWidth="1"/>
    <col min="1861" max="1861" width="6" bestFit="1" customWidth="1"/>
    <col min="1862" max="1864" width="7" bestFit="1" customWidth="1"/>
    <col min="1865" max="1865" width="5" bestFit="1" customWidth="1"/>
    <col min="1866" max="1905" width="7" bestFit="1" customWidth="1"/>
    <col min="1906" max="1906" width="6" bestFit="1" customWidth="1"/>
    <col min="1907" max="1911" width="7" bestFit="1" customWidth="1"/>
    <col min="1912" max="1912" width="6" bestFit="1" customWidth="1"/>
    <col min="1913" max="1919" width="7" bestFit="1" customWidth="1"/>
    <col min="1920" max="1920" width="6" bestFit="1" customWidth="1"/>
    <col min="1921" max="1925" width="7" bestFit="1" customWidth="1"/>
    <col min="1926" max="1926" width="6" bestFit="1" customWidth="1"/>
    <col min="1927" max="1947" width="7" bestFit="1" customWidth="1"/>
    <col min="1948" max="1948" width="6" bestFit="1" customWidth="1"/>
    <col min="1949" max="1952" width="7" bestFit="1" customWidth="1"/>
    <col min="1953" max="1953" width="6" bestFit="1" customWidth="1"/>
    <col min="1954" max="1976" width="7" bestFit="1" customWidth="1"/>
    <col min="1977" max="1977" width="6" bestFit="1" customWidth="1"/>
    <col min="1978" max="2009" width="7" bestFit="1" customWidth="1"/>
    <col min="2010" max="2011" width="6" bestFit="1" customWidth="1"/>
    <col min="2012" max="2019" width="7" bestFit="1" customWidth="1"/>
    <col min="2020" max="2020" width="6" bestFit="1" customWidth="1"/>
    <col min="2021" max="2029" width="7" bestFit="1" customWidth="1"/>
    <col min="2030" max="2030" width="6" bestFit="1" customWidth="1"/>
    <col min="2031" max="2034" width="7" bestFit="1" customWidth="1"/>
    <col min="2035" max="2035" width="6" bestFit="1" customWidth="1"/>
    <col min="2036" max="2036" width="7" bestFit="1" customWidth="1"/>
    <col min="2037" max="2037" width="6" bestFit="1" customWidth="1"/>
    <col min="2038" max="2044" width="7" bestFit="1" customWidth="1"/>
    <col min="2045" max="2045" width="6" bestFit="1" customWidth="1"/>
    <col min="2046" max="2047" width="7" bestFit="1" customWidth="1"/>
    <col min="2048" max="2048" width="6" bestFit="1" customWidth="1"/>
    <col min="2049" max="2067" width="7" bestFit="1" customWidth="1"/>
    <col min="2068" max="2068" width="6" bestFit="1" customWidth="1"/>
    <col min="2069" max="2073" width="7" bestFit="1" customWidth="1"/>
    <col min="2074" max="2074" width="5" bestFit="1" customWidth="1"/>
    <col min="2075" max="2076" width="7" bestFit="1" customWidth="1"/>
    <col min="2077" max="2077" width="6" bestFit="1" customWidth="1"/>
    <col min="2078" max="2092" width="7" bestFit="1" customWidth="1"/>
    <col min="2093" max="2093" width="5" bestFit="1" customWidth="1"/>
    <col min="2094" max="2095" width="7" bestFit="1" customWidth="1"/>
    <col min="2096" max="2096" width="4" bestFit="1" customWidth="1"/>
    <col min="2097" max="2123" width="7" bestFit="1" customWidth="1"/>
    <col min="2124" max="2124" width="6" bestFit="1" customWidth="1"/>
    <col min="2125" max="2144" width="7" bestFit="1" customWidth="1"/>
    <col min="2145" max="2146" width="6" bestFit="1" customWidth="1"/>
    <col min="2147" max="2172" width="7" bestFit="1" customWidth="1"/>
    <col min="2173" max="2173" width="6" bestFit="1" customWidth="1"/>
    <col min="2174" max="2184" width="7" bestFit="1" customWidth="1"/>
    <col min="2185" max="2185" width="6" bestFit="1" customWidth="1"/>
    <col min="2186" max="2188" width="7" bestFit="1" customWidth="1"/>
    <col min="2189" max="2189" width="6" bestFit="1" customWidth="1"/>
    <col min="2190" max="2190" width="7" bestFit="1" customWidth="1"/>
    <col min="2191" max="2191" width="6" bestFit="1" customWidth="1"/>
    <col min="2192" max="2197" width="7" bestFit="1" customWidth="1"/>
    <col min="2198" max="2198" width="6" bestFit="1" customWidth="1"/>
    <col min="2199" max="2205" width="7" bestFit="1" customWidth="1"/>
    <col min="2206" max="2206" width="6" bestFit="1" customWidth="1"/>
    <col min="2207" max="2230" width="7" bestFit="1" customWidth="1"/>
    <col min="2231" max="2231" width="6" bestFit="1" customWidth="1"/>
    <col min="2232" max="2237" width="7" bestFit="1" customWidth="1"/>
    <col min="2238" max="2238" width="6" bestFit="1" customWidth="1"/>
    <col min="2239" max="2239" width="7" bestFit="1" customWidth="1"/>
    <col min="2240" max="2240" width="6" bestFit="1" customWidth="1"/>
    <col min="2241" max="2241" width="7" bestFit="1" customWidth="1"/>
    <col min="2242" max="2242" width="6" bestFit="1" customWidth="1"/>
    <col min="2243" max="2262" width="7" bestFit="1" customWidth="1"/>
    <col min="2263" max="2263" width="6" bestFit="1" customWidth="1"/>
    <col min="2264" max="2266" width="7" bestFit="1" customWidth="1"/>
    <col min="2267" max="2267" width="5" bestFit="1" customWidth="1"/>
    <col min="2268" max="2268" width="6" bestFit="1" customWidth="1"/>
    <col min="2269" max="2290" width="7" bestFit="1" customWidth="1"/>
    <col min="2291" max="2291" width="6" bestFit="1" customWidth="1"/>
    <col min="2292" max="2293" width="7" bestFit="1" customWidth="1"/>
    <col min="2294" max="2294" width="6" bestFit="1" customWidth="1"/>
    <col min="2295" max="2302" width="7" bestFit="1" customWidth="1"/>
    <col min="2303" max="2303" width="6" bestFit="1" customWidth="1"/>
    <col min="2304" max="2305" width="7" bestFit="1" customWidth="1"/>
    <col min="2306" max="2306" width="6" bestFit="1" customWidth="1"/>
    <col min="2307" max="2320" width="7" bestFit="1" customWidth="1"/>
    <col min="2321" max="2321" width="6" bestFit="1" customWidth="1"/>
    <col min="2322" max="2327" width="7" bestFit="1" customWidth="1"/>
    <col min="2328" max="2328" width="6" bestFit="1" customWidth="1"/>
    <col min="2329" max="2332" width="7" bestFit="1" customWidth="1"/>
    <col min="2333" max="2333" width="6" bestFit="1" customWidth="1"/>
    <col min="2334" max="2346" width="7" bestFit="1" customWidth="1"/>
    <col min="2347" max="2347" width="6" bestFit="1" customWidth="1"/>
    <col min="2348" max="2352" width="7" bestFit="1" customWidth="1"/>
    <col min="2353" max="2353" width="6" bestFit="1" customWidth="1"/>
    <col min="2354" max="2376" width="7" bestFit="1" customWidth="1"/>
    <col min="2377" max="2378" width="6" bestFit="1" customWidth="1"/>
    <col min="2379" max="2380" width="7" bestFit="1" customWidth="1"/>
    <col min="2381" max="2381" width="6" bestFit="1" customWidth="1"/>
    <col min="2382" max="2388" width="7" bestFit="1" customWidth="1"/>
    <col min="2389" max="2390" width="6" bestFit="1" customWidth="1"/>
    <col min="2391" max="2407" width="7" bestFit="1" customWidth="1"/>
    <col min="2408" max="2409" width="6" bestFit="1" customWidth="1"/>
    <col min="2410" max="2419" width="7" bestFit="1" customWidth="1"/>
    <col min="2420" max="2420" width="5" bestFit="1" customWidth="1"/>
    <col min="2421" max="2422" width="6" bestFit="1" customWidth="1"/>
    <col min="2423" max="2429" width="7" bestFit="1" customWidth="1"/>
    <col min="2430" max="2430" width="6" bestFit="1" customWidth="1"/>
    <col min="2431" max="2436" width="7" bestFit="1" customWidth="1"/>
    <col min="2437" max="2437" width="5" bestFit="1" customWidth="1"/>
    <col min="2438" max="2455" width="7" bestFit="1" customWidth="1"/>
    <col min="2456" max="2456" width="6" bestFit="1" customWidth="1"/>
    <col min="2457" max="2468" width="7" bestFit="1" customWidth="1"/>
    <col min="2469" max="2469" width="6" bestFit="1" customWidth="1"/>
    <col min="2470" max="2487" width="7" bestFit="1" customWidth="1"/>
    <col min="2488" max="2488" width="5" bestFit="1" customWidth="1"/>
    <col min="2489" max="2501" width="7" bestFit="1" customWidth="1"/>
    <col min="2502" max="2502" width="5" bestFit="1" customWidth="1"/>
    <col min="2503" max="2505" width="7" bestFit="1" customWidth="1"/>
    <col min="2506" max="2506" width="6" bestFit="1" customWidth="1"/>
    <col min="2507" max="2516" width="7" bestFit="1" customWidth="1"/>
    <col min="2517" max="2517" width="6" bestFit="1" customWidth="1"/>
    <col min="2518" max="2520" width="7" bestFit="1" customWidth="1"/>
    <col min="2521" max="2521" width="6" bestFit="1" customWidth="1"/>
    <col min="2522" max="2531" width="7" bestFit="1" customWidth="1"/>
    <col min="2532" max="2532" width="6" bestFit="1" customWidth="1"/>
    <col min="2533" max="2550" width="7" bestFit="1" customWidth="1"/>
    <col min="2551" max="2551" width="6" bestFit="1" customWidth="1"/>
    <col min="2552" max="2554" width="7" bestFit="1" customWidth="1"/>
    <col min="2555" max="2555" width="6" bestFit="1" customWidth="1"/>
    <col min="2556" max="2584" width="7" bestFit="1" customWidth="1"/>
    <col min="2585" max="2585" width="5" bestFit="1" customWidth="1"/>
    <col min="2586" max="2596" width="7" bestFit="1" customWidth="1"/>
    <col min="2597" max="2597" width="6" bestFit="1" customWidth="1"/>
    <col min="2598" max="2598" width="7" bestFit="1" customWidth="1"/>
    <col min="2599" max="2599" width="6" bestFit="1" customWidth="1"/>
    <col min="2600" max="2613" width="7" bestFit="1" customWidth="1"/>
    <col min="2614" max="2614" width="6" bestFit="1" customWidth="1"/>
    <col min="2615" max="2615" width="5" bestFit="1" customWidth="1"/>
    <col min="2616" max="2642" width="7" bestFit="1" customWidth="1"/>
    <col min="2643" max="2644" width="6" bestFit="1" customWidth="1"/>
    <col min="2645" max="2660" width="7" bestFit="1" customWidth="1"/>
    <col min="2661" max="2661" width="6" bestFit="1" customWidth="1"/>
    <col min="2662" max="2676" width="7" bestFit="1" customWidth="1"/>
    <col min="2677" max="2679" width="6" bestFit="1" customWidth="1"/>
    <col min="2680" max="2687" width="7" bestFit="1" customWidth="1"/>
    <col min="2688" max="2688" width="6" bestFit="1" customWidth="1"/>
    <col min="2689" max="2694" width="7" bestFit="1" customWidth="1"/>
    <col min="2695" max="2695" width="6" bestFit="1" customWidth="1"/>
    <col min="2696" max="2697" width="7" bestFit="1" customWidth="1"/>
    <col min="2698" max="2698" width="6" bestFit="1" customWidth="1"/>
    <col min="2699" max="2712" width="7" bestFit="1" customWidth="1"/>
    <col min="2713" max="2713" width="6" bestFit="1" customWidth="1"/>
    <col min="2714" max="2726" width="7" bestFit="1" customWidth="1"/>
    <col min="2727" max="2727" width="6" bestFit="1" customWidth="1"/>
    <col min="2728" max="2737" width="7" bestFit="1" customWidth="1"/>
    <col min="2738" max="2738" width="6" bestFit="1" customWidth="1"/>
    <col min="2739" max="2756" width="7" bestFit="1" customWidth="1"/>
    <col min="2757" max="2757" width="6" bestFit="1" customWidth="1"/>
    <col min="2758" max="2761" width="7" bestFit="1" customWidth="1"/>
    <col min="2762" max="2762" width="6" bestFit="1" customWidth="1"/>
    <col min="2763" max="2765" width="7" bestFit="1" customWidth="1"/>
    <col min="2766" max="2766" width="6" bestFit="1" customWidth="1"/>
    <col min="2767" max="2777" width="7" bestFit="1" customWidth="1"/>
    <col min="2778" max="2778" width="6" bestFit="1" customWidth="1"/>
    <col min="2779" max="2788" width="7" bestFit="1" customWidth="1"/>
    <col min="2789" max="2789" width="6" bestFit="1" customWidth="1"/>
    <col min="2790" max="2792" width="7" bestFit="1" customWidth="1"/>
    <col min="2793" max="2793" width="6" bestFit="1" customWidth="1"/>
    <col min="2794" max="2797" width="7" bestFit="1" customWidth="1"/>
    <col min="2798" max="2798" width="6" bestFit="1" customWidth="1"/>
    <col min="2799" max="2838" width="7" bestFit="1" customWidth="1"/>
    <col min="2839" max="2839" width="6" bestFit="1" customWidth="1"/>
    <col min="2840" max="2840" width="7" bestFit="1" customWidth="1"/>
    <col min="2841" max="2841" width="6" bestFit="1" customWidth="1"/>
    <col min="2842" max="2850" width="7" bestFit="1" customWidth="1"/>
    <col min="2851" max="2851" width="6" bestFit="1" customWidth="1"/>
    <col min="2852" max="2852" width="7" bestFit="1" customWidth="1"/>
    <col min="2853" max="2854" width="6" bestFit="1" customWidth="1"/>
    <col min="2855" max="2858" width="7" bestFit="1" customWidth="1"/>
    <col min="2859" max="2859" width="6" bestFit="1" customWidth="1"/>
    <col min="2860" max="2874" width="7" bestFit="1" customWidth="1"/>
    <col min="2875" max="2875" width="6" bestFit="1" customWidth="1"/>
    <col min="2876" max="2879" width="7" bestFit="1" customWidth="1"/>
    <col min="2880" max="2880" width="6" bestFit="1" customWidth="1"/>
    <col min="2881" max="2920" width="7" bestFit="1" customWidth="1"/>
    <col min="2921" max="2921" width="6" bestFit="1" customWidth="1"/>
    <col min="2922" max="2928" width="7" bestFit="1" customWidth="1"/>
    <col min="2929" max="2929" width="6" bestFit="1" customWidth="1"/>
    <col min="2930" max="2934" width="7" bestFit="1" customWidth="1"/>
    <col min="2935" max="2935" width="4" bestFit="1" customWidth="1"/>
    <col min="2936" max="2938" width="7" bestFit="1" customWidth="1"/>
    <col min="2939" max="2939" width="6" bestFit="1" customWidth="1"/>
    <col min="2940" max="2943" width="7" bestFit="1" customWidth="1"/>
    <col min="2944" max="2944" width="6" bestFit="1" customWidth="1"/>
    <col min="2945" max="2959" width="7" bestFit="1" customWidth="1"/>
    <col min="2960" max="2960" width="6" bestFit="1" customWidth="1"/>
    <col min="2961" max="2965" width="7" bestFit="1" customWidth="1"/>
    <col min="2966" max="2966" width="6" bestFit="1" customWidth="1"/>
    <col min="2967" max="2979" width="7" bestFit="1" customWidth="1"/>
    <col min="2980" max="2980" width="6" bestFit="1" customWidth="1"/>
    <col min="2981" max="2987" width="7" bestFit="1" customWidth="1"/>
    <col min="2988" max="2988" width="6" bestFit="1" customWidth="1"/>
    <col min="2989" max="2994" width="7" bestFit="1" customWidth="1"/>
    <col min="2995" max="2995" width="12.5703125" bestFit="1" customWidth="1"/>
    <col min="2996" max="2996" width="12.7109375" bestFit="1" customWidth="1"/>
    <col min="2997" max="2997" width="17.7109375" bestFit="1" customWidth="1"/>
    <col min="2998" max="2998" width="12.7109375" bestFit="1" customWidth="1"/>
    <col min="2999" max="2999" width="17.7109375" bestFit="1" customWidth="1"/>
    <col min="3000" max="3000" width="12.7109375" bestFit="1" customWidth="1"/>
    <col min="3001" max="3001" width="17.7109375" bestFit="1" customWidth="1"/>
    <col min="3002" max="3002" width="12.7109375" bestFit="1" customWidth="1"/>
    <col min="3003" max="3003" width="17.7109375" bestFit="1" customWidth="1"/>
    <col min="3004" max="3004" width="12.7109375" bestFit="1" customWidth="1"/>
    <col min="3005" max="3005" width="17.7109375" bestFit="1" customWidth="1"/>
    <col min="3006" max="3006" width="12.7109375" bestFit="1" customWidth="1"/>
    <col min="3007" max="3007" width="17.7109375" bestFit="1" customWidth="1"/>
    <col min="3008" max="3008" width="12.7109375" bestFit="1" customWidth="1"/>
    <col min="3009" max="3009" width="17.7109375" bestFit="1" customWidth="1"/>
    <col min="3010" max="3010" width="12.7109375" bestFit="1" customWidth="1"/>
    <col min="3011" max="3011" width="17.7109375" bestFit="1" customWidth="1"/>
    <col min="3012" max="3012" width="12.7109375" bestFit="1" customWidth="1"/>
    <col min="3013" max="3013" width="17.7109375" bestFit="1" customWidth="1"/>
    <col min="3014" max="3014" width="12.7109375" bestFit="1" customWidth="1"/>
    <col min="3015" max="3015" width="17.7109375" bestFit="1" customWidth="1"/>
    <col min="3016" max="3016" width="12.7109375" bestFit="1" customWidth="1"/>
    <col min="3017" max="3017" width="17.7109375" bestFit="1" customWidth="1"/>
    <col min="3018" max="3018" width="12.7109375" bestFit="1" customWidth="1"/>
    <col min="3019" max="3019" width="17.7109375" bestFit="1" customWidth="1"/>
    <col min="3020" max="3020" width="12.7109375" bestFit="1" customWidth="1"/>
    <col min="3021" max="3021" width="17.7109375" bestFit="1" customWidth="1"/>
    <col min="3022" max="3022" width="18.42578125" bestFit="1" customWidth="1"/>
    <col min="3023" max="3023" width="17.7109375" bestFit="1" customWidth="1"/>
    <col min="3024" max="3024" width="12.7109375" bestFit="1" customWidth="1"/>
    <col min="3025" max="3025" width="17.7109375" bestFit="1" customWidth="1"/>
    <col min="3026" max="3026" width="12.7109375" bestFit="1" customWidth="1"/>
    <col min="3027" max="3027" width="17.7109375" bestFit="1" customWidth="1"/>
    <col min="3028" max="3028" width="12.7109375" bestFit="1" customWidth="1"/>
    <col min="3029" max="3029" width="17.7109375" bestFit="1" customWidth="1"/>
    <col min="3030" max="3030" width="12.7109375" bestFit="1" customWidth="1"/>
    <col min="3031" max="3031" width="17.7109375" bestFit="1" customWidth="1"/>
    <col min="3032" max="3032" width="12.7109375" bestFit="1" customWidth="1"/>
    <col min="3033" max="3033" width="17.7109375" bestFit="1" customWidth="1"/>
    <col min="3034" max="3034" width="12.7109375" bestFit="1" customWidth="1"/>
    <col min="3035" max="3035" width="17.7109375" bestFit="1" customWidth="1"/>
    <col min="3036" max="3036" width="12.7109375" bestFit="1" customWidth="1"/>
    <col min="3037" max="3037" width="17.7109375" bestFit="1" customWidth="1"/>
    <col min="3038" max="3038" width="12.7109375" bestFit="1" customWidth="1"/>
    <col min="3039" max="3039" width="17.7109375" bestFit="1" customWidth="1"/>
    <col min="3040" max="3040" width="12.7109375" bestFit="1" customWidth="1"/>
    <col min="3041" max="3041" width="17.7109375" bestFit="1" customWidth="1"/>
    <col min="3042" max="3042" width="12.7109375" bestFit="1" customWidth="1"/>
    <col min="3043" max="3043" width="17.7109375" bestFit="1" customWidth="1"/>
    <col min="3044" max="3044" width="12.7109375" bestFit="1" customWidth="1"/>
    <col min="3045" max="3045" width="17.7109375" bestFit="1" customWidth="1"/>
    <col min="3046" max="3046" width="12.7109375" bestFit="1" customWidth="1"/>
    <col min="3047" max="3047" width="17.7109375" bestFit="1" customWidth="1"/>
    <col min="3048" max="3048" width="12.7109375" bestFit="1" customWidth="1"/>
    <col min="3049" max="3049" width="17.7109375" bestFit="1" customWidth="1"/>
    <col min="3050" max="3050" width="12.7109375" bestFit="1" customWidth="1"/>
    <col min="3051" max="3051" width="17.7109375" bestFit="1" customWidth="1"/>
    <col min="3052" max="3052" width="12.7109375" bestFit="1" customWidth="1"/>
    <col min="3053" max="3053" width="17.7109375" bestFit="1" customWidth="1"/>
    <col min="3054" max="3054" width="12.7109375" bestFit="1" customWidth="1"/>
    <col min="3055" max="3055" width="17.7109375" bestFit="1" customWidth="1"/>
    <col min="3056" max="3056" width="12.7109375" bestFit="1" customWidth="1"/>
    <col min="3057" max="3057" width="17.7109375" bestFit="1" customWidth="1"/>
    <col min="3058" max="3058" width="12.7109375" bestFit="1" customWidth="1"/>
    <col min="3059" max="3059" width="17.7109375" bestFit="1" customWidth="1"/>
    <col min="3060" max="3060" width="12.7109375" bestFit="1" customWidth="1"/>
    <col min="3061" max="3061" width="17.7109375" bestFit="1" customWidth="1"/>
    <col min="3062" max="3062" width="12.7109375" bestFit="1" customWidth="1"/>
    <col min="3063" max="3063" width="17.7109375" bestFit="1" customWidth="1"/>
    <col min="3064" max="3064" width="12.7109375" bestFit="1" customWidth="1"/>
    <col min="3065" max="3065" width="17.7109375" bestFit="1" customWidth="1"/>
    <col min="3066" max="3066" width="12.7109375" bestFit="1" customWidth="1"/>
    <col min="3067" max="3067" width="17.7109375" bestFit="1" customWidth="1"/>
    <col min="3068" max="3068" width="12.7109375" bestFit="1" customWidth="1"/>
    <col min="3069" max="3069" width="17.7109375" bestFit="1" customWidth="1"/>
    <col min="3070" max="3070" width="12.7109375" bestFit="1" customWidth="1"/>
    <col min="3071" max="3071" width="17.7109375" bestFit="1" customWidth="1"/>
    <col min="3072" max="3072" width="12.7109375" bestFit="1" customWidth="1"/>
    <col min="3073" max="3073" width="17.7109375" bestFit="1" customWidth="1"/>
    <col min="3074" max="3074" width="12.7109375" bestFit="1" customWidth="1"/>
    <col min="3075" max="3075" width="17.7109375" bestFit="1" customWidth="1"/>
    <col min="3076" max="3076" width="18.42578125" bestFit="1" customWidth="1"/>
    <col min="3077" max="3077" width="8.5703125" bestFit="1" customWidth="1"/>
    <col min="3078" max="3078" width="17.7109375" bestFit="1" customWidth="1"/>
    <col min="3079" max="3079" width="12.7109375" bestFit="1" customWidth="1"/>
    <col min="3080" max="3080" width="17.7109375" bestFit="1" customWidth="1"/>
    <col min="3081" max="3081" width="12.7109375" bestFit="1" customWidth="1"/>
    <col min="3082" max="3082" width="17.7109375" bestFit="1" customWidth="1"/>
    <col min="3083" max="3083" width="12.7109375" bestFit="1" customWidth="1"/>
    <col min="3084" max="3084" width="17.7109375" bestFit="1" customWidth="1"/>
    <col min="3085" max="3085" width="12.7109375" bestFit="1" customWidth="1"/>
    <col min="3086" max="3086" width="17.7109375" bestFit="1" customWidth="1"/>
    <col min="3087" max="3087" width="12.7109375" bestFit="1" customWidth="1"/>
    <col min="3088" max="3088" width="17.7109375" bestFit="1" customWidth="1"/>
    <col min="3089" max="3089" width="12.7109375" bestFit="1" customWidth="1"/>
    <col min="3090" max="3090" width="17.7109375" bestFit="1" customWidth="1"/>
    <col min="3091" max="3091" width="18.42578125" bestFit="1" customWidth="1"/>
    <col min="3092" max="3092" width="17.7109375" bestFit="1" customWidth="1"/>
    <col min="3093" max="3093" width="18.42578125" bestFit="1" customWidth="1"/>
    <col min="3094" max="3094" width="17.7109375" bestFit="1" customWidth="1"/>
    <col min="3095" max="3095" width="12.7109375" bestFit="1" customWidth="1"/>
    <col min="3096" max="3096" width="17.7109375" bestFit="1" customWidth="1"/>
    <col min="3097" max="3097" width="18.42578125" bestFit="1" customWidth="1"/>
    <col min="3098" max="3098" width="8.5703125" bestFit="1" customWidth="1"/>
    <col min="3099" max="3099" width="17.7109375" bestFit="1" customWidth="1"/>
    <col min="3100" max="3100" width="12.7109375" bestFit="1" customWidth="1"/>
    <col min="3101" max="3101" width="18.42578125" bestFit="1" customWidth="1"/>
    <col min="3102" max="3102" width="17.7109375" bestFit="1" customWidth="1"/>
    <col min="3103" max="3103" width="12.7109375" bestFit="1" customWidth="1"/>
    <col min="3104" max="3104" width="17.7109375" bestFit="1" customWidth="1"/>
    <col min="3105" max="3105" width="12.7109375" bestFit="1" customWidth="1"/>
    <col min="3106" max="3106" width="17.7109375" bestFit="1" customWidth="1"/>
    <col min="3107" max="3107" width="12.7109375" bestFit="1" customWidth="1"/>
    <col min="3108" max="3108" width="17.7109375" bestFit="1" customWidth="1"/>
    <col min="3109" max="3109" width="18.42578125" bestFit="1" customWidth="1"/>
    <col min="3110" max="3110" width="17.7109375" bestFit="1" customWidth="1"/>
    <col min="3111" max="3111" width="12.7109375" bestFit="1" customWidth="1"/>
    <col min="3112" max="3112" width="17.7109375" bestFit="1" customWidth="1"/>
    <col min="3113" max="3113" width="18.42578125" bestFit="1" customWidth="1"/>
    <col min="3114" max="3114" width="12.5703125" bestFit="1" customWidth="1"/>
    <col min="3115" max="3115" width="17.7109375" bestFit="1" customWidth="1"/>
    <col min="3116" max="3116" width="12.7109375" bestFit="1" customWidth="1"/>
    <col min="3117" max="3117" width="17.7109375" bestFit="1" customWidth="1"/>
    <col min="3118" max="3118" width="12.7109375" bestFit="1" customWidth="1"/>
    <col min="3119" max="3119" width="17.7109375" bestFit="1" customWidth="1"/>
    <col min="3120" max="3120" width="18.42578125" bestFit="1" customWidth="1"/>
    <col min="3121" max="3121" width="8.5703125" bestFit="1" customWidth="1"/>
    <col min="3122" max="3122" width="17.7109375" bestFit="1" customWidth="1"/>
    <col min="3123" max="3123" width="18.42578125" bestFit="1" customWidth="1"/>
    <col min="3124" max="3124" width="17.7109375" bestFit="1" customWidth="1"/>
    <col min="3125" max="3125" width="12.7109375" bestFit="1" customWidth="1"/>
    <col min="3126" max="3126" width="17.7109375" bestFit="1" customWidth="1"/>
    <col min="3127" max="3127" width="12.7109375" bestFit="1" customWidth="1"/>
    <col min="3128" max="3128" width="17.7109375" bestFit="1" customWidth="1"/>
    <col min="3129" max="3129" width="12.7109375" bestFit="1" customWidth="1"/>
    <col min="3130" max="3130" width="17.7109375" bestFit="1" customWidth="1"/>
    <col min="3131" max="3131" width="12.7109375" bestFit="1" customWidth="1"/>
    <col min="3132" max="3132" width="17.7109375" bestFit="1" customWidth="1"/>
    <col min="3133" max="3133" width="12.7109375" bestFit="1" customWidth="1"/>
    <col min="3134" max="3134" width="12.42578125" bestFit="1" customWidth="1"/>
    <col min="3135" max="3135" width="12.5703125" bestFit="1" customWidth="1"/>
    <col min="3136" max="3136" width="17.7109375" bestFit="1" customWidth="1"/>
    <col min="3137" max="3137" width="12.7109375" bestFit="1" customWidth="1"/>
    <col min="3138" max="3138" width="12" bestFit="1" customWidth="1"/>
    <col min="3139" max="3139" width="17.7109375" bestFit="1" customWidth="1"/>
    <col min="3140" max="3140" width="18.42578125" bestFit="1" customWidth="1"/>
    <col min="3141" max="3141" width="17.7109375" bestFit="1" customWidth="1"/>
    <col min="3142" max="3142" width="12.7109375" bestFit="1" customWidth="1"/>
    <col min="3143" max="3143" width="12.5703125" bestFit="1" customWidth="1"/>
    <col min="3144" max="3144" width="17.7109375" bestFit="1" customWidth="1"/>
    <col min="3145" max="3145" width="12.7109375" bestFit="1" customWidth="1"/>
    <col min="3146" max="3146" width="12.42578125" bestFit="1" customWidth="1"/>
    <col min="3147" max="3147" width="17.7109375" bestFit="1" customWidth="1"/>
    <col min="3148" max="3148" width="18.42578125" bestFit="1" customWidth="1"/>
    <col min="3149" max="3149" width="17.7109375" bestFit="1" customWidth="1"/>
    <col min="3150" max="3150" width="12.7109375" bestFit="1" customWidth="1"/>
    <col min="3151" max="3151" width="12.5703125" bestFit="1" customWidth="1"/>
    <col min="3152" max="3152" width="17.7109375" bestFit="1" customWidth="1"/>
    <col min="3153" max="3153" width="12.7109375" bestFit="1" customWidth="1"/>
    <col min="3154" max="3154" width="17.7109375" bestFit="1" customWidth="1"/>
    <col min="3155" max="3155" width="12.7109375" bestFit="1" customWidth="1"/>
    <col min="3156" max="3156" width="17.7109375" bestFit="1" customWidth="1"/>
    <col min="3157" max="3157" width="12.7109375" bestFit="1" customWidth="1"/>
    <col min="3158" max="3158" width="17.7109375" bestFit="1" customWidth="1"/>
    <col min="3159" max="3159" width="12.7109375" bestFit="1" customWidth="1"/>
    <col min="3160" max="3160" width="17.7109375" bestFit="1" customWidth="1"/>
    <col min="3161" max="3161" width="12.7109375" bestFit="1" customWidth="1"/>
    <col min="3162" max="3162" width="17.7109375" bestFit="1" customWidth="1"/>
    <col min="3163" max="3163" width="12.7109375" bestFit="1" customWidth="1"/>
    <col min="3164" max="3164" width="17.7109375" bestFit="1" customWidth="1"/>
    <col min="3165" max="3165" width="12.7109375" bestFit="1" customWidth="1"/>
    <col min="3166" max="3166" width="17.7109375" bestFit="1" customWidth="1"/>
    <col min="3167" max="3167" width="12.7109375" bestFit="1" customWidth="1"/>
    <col min="3168" max="3168" width="17.7109375" bestFit="1" customWidth="1"/>
    <col min="3169" max="3169" width="12.7109375" bestFit="1" customWidth="1"/>
    <col min="3170" max="3170" width="17.7109375" bestFit="1" customWidth="1"/>
    <col min="3171" max="3171" width="12.7109375" bestFit="1" customWidth="1"/>
    <col min="3172" max="3172" width="17.7109375" bestFit="1" customWidth="1"/>
    <col min="3173" max="3173" width="12.7109375" bestFit="1" customWidth="1"/>
    <col min="3174" max="3174" width="17.7109375" bestFit="1" customWidth="1"/>
    <col min="3175" max="3175" width="18.42578125" bestFit="1" customWidth="1"/>
    <col min="3176" max="3176" width="17.7109375" bestFit="1" customWidth="1"/>
    <col min="3177" max="3177" width="12.7109375" bestFit="1" customWidth="1"/>
    <col min="3178" max="3178" width="8.5703125" bestFit="1" customWidth="1"/>
    <col min="3179" max="3179" width="17.7109375" bestFit="1" customWidth="1"/>
    <col min="3180" max="3180" width="12.7109375" bestFit="1" customWidth="1"/>
    <col min="3181" max="3181" width="17.7109375" bestFit="1" customWidth="1"/>
    <col min="3182" max="3182" width="12.7109375" bestFit="1" customWidth="1"/>
    <col min="3183" max="3183" width="8.5703125" bestFit="1" customWidth="1"/>
    <col min="3184" max="3184" width="17.7109375" bestFit="1" customWidth="1"/>
    <col min="3185" max="3185" width="18.42578125" bestFit="1" customWidth="1"/>
    <col min="3186" max="3186" width="17.7109375" bestFit="1" customWidth="1"/>
    <col min="3187" max="3187" width="12.7109375" bestFit="1" customWidth="1"/>
    <col min="3188" max="3188" width="17.7109375" bestFit="1" customWidth="1"/>
    <col min="3189" max="3189" width="12.7109375" bestFit="1" customWidth="1"/>
    <col min="3190" max="3190" width="17.7109375" bestFit="1" customWidth="1"/>
    <col min="3191" max="3191" width="12.7109375" bestFit="1" customWidth="1"/>
    <col min="3192" max="3192" width="8.5703125" bestFit="1" customWidth="1"/>
    <col min="3193" max="3193" width="17.7109375" bestFit="1" customWidth="1"/>
    <col min="3194" max="3194" width="12.7109375" bestFit="1" customWidth="1"/>
    <col min="3195" max="3195" width="17.7109375" bestFit="1" customWidth="1"/>
    <col min="3196" max="3196" width="12.7109375" bestFit="1" customWidth="1"/>
    <col min="3197" max="3197" width="17.7109375" bestFit="1" customWidth="1"/>
    <col min="3198" max="3198" width="12.7109375" bestFit="1" customWidth="1"/>
    <col min="3199" max="3199" width="17.7109375" bestFit="1" customWidth="1"/>
    <col min="3200" max="3200" width="12.7109375" bestFit="1" customWidth="1"/>
    <col min="3201" max="3201" width="17.7109375" bestFit="1" customWidth="1"/>
    <col min="3202" max="3202" width="12.7109375" bestFit="1" customWidth="1"/>
    <col min="3203" max="3203" width="8.5703125" bestFit="1" customWidth="1"/>
    <col min="3204" max="3204" width="17.7109375" bestFit="1" customWidth="1"/>
    <col min="3205" max="3205" width="12.7109375" bestFit="1" customWidth="1"/>
    <col min="3206" max="3206" width="17.7109375" bestFit="1" customWidth="1"/>
    <col min="3207" max="3207" width="12.7109375" bestFit="1" customWidth="1"/>
    <col min="3208" max="3208" width="17.7109375" bestFit="1" customWidth="1"/>
    <col min="3209" max="3209" width="12.7109375" bestFit="1" customWidth="1"/>
    <col min="3210" max="3210" width="17.7109375" bestFit="1" customWidth="1"/>
    <col min="3211" max="3211" width="12.7109375" bestFit="1" customWidth="1"/>
    <col min="3212" max="3212" width="8.5703125" bestFit="1" customWidth="1"/>
    <col min="3213" max="3213" width="17.7109375" bestFit="1" customWidth="1"/>
    <col min="3214" max="3214" width="12.7109375" bestFit="1" customWidth="1"/>
    <col min="3215" max="3215" width="17.7109375" bestFit="1" customWidth="1"/>
    <col min="3216" max="3216" width="12.7109375" bestFit="1" customWidth="1"/>
    <col min="3217" max="3217" width="17.7109375" bestFit="1" customWidth="1"/>
    <col min="3218" max="3218" width="12.7109375" bestFit="1" customWidth="1"/>
    <col min="3219" max="3219" width="17.7109375" bestFit="1" customWidth="1"/>
    <col min="3220" max="3220" width="12.7109375" bestFit="1" customWidth="1"/>
    <col min="3221" max="3221" width="17.7109375" bestFit="1" customWidth="1"/>
    <col min="3222" max="3222" width="12.7109375" bestFit="1" customWidth="1"/>
    <col min="3223" max="3223" width="17.7109375" bestFit="1" customWidth="1"/>
    <col min="3224" max="3224" width="18.42578125" bestFit="1" customWidth="1"/>
    <col min="3225" max="3225" width="17.7109375" bestFit="1" customWidth="1"/>
    <col min="3226" max="3226" width="18.42578125" bestFit="1" customWidth="1"/>
    <col min="3227" max="3227" width="17.7109375" bestFit="1" customWidth="1"/>
    <col min="3228" max="3228" width="12.7109375" bestFit="1" customWidth="1"/>
    <col min="3229" max="3229" width="17.7109375" bestFit="1" customWidth="1"/>
    <col min="3230" max="3230" width="18.42578125" bestFit="1" customWidth="1"/>
    <col min="3231" max="3231" width="17.7109375" bestFit="1" customWidth="1"/>
    <col min="3232" max="3232" width="18.42578125" bestFit="1" customWidth="1"/>
    <col min="3233" max="3233" width="17.7109375" bestFit="1" customWidth="1"/>
    <col min="3234" max="3234" width="18.42578125" bestFit="1" customWidth="1"/>
    <col min="3235" max="3235" width="17.7109375" bestFit="1" customWidth="1"/>
    <col min="3236" max="3236" width="12.7109375" bestFit="1" customWidth="1"/>
    <col min="3237" max="3237" width="17.7109375" bestFit="1" customWidth="1"/>
    <col min="3238" max="3238" width="18.42578125" bestFit="1" customWidth="1"/>
    <col min="3239" max="3239" width="17.7109375" bestFit="1" customWidth="1"/>
    <col min="3240" max="3240" width="12.7109375" bestFit="1" customWidth="1"/>
    <col min="3241" max="3241" width="17.7109375" bestFit="1" customWidth="1"/>
    <col min="3242" max="3242" width="12.7109375" bestFit="1" customWidth="1"/>
    <col min="3243" max="3243" width="17.7109375" bestFit="1" customWidth="1"/>
    <col min="3244" max="3244" width="12.7109375" bestFit="1" customWidth="1"/>
    <col min="3245" max="3245" width="12.5703125" bestFit="1" customWidth="1"/>
    <col min="3246" max="3246" width="17.7109375" bestFit="1" customWidth="1"/>
    <col min="3247" max="3247" width="12.7109375" bestFit="1" customWidth="1"/>
    <col min="3248" max="3248" width="17.7109375" bestFit="1" customWidth="1"/>
    <col min="3249" max="3249" width="12.7109375" bestFit="1" customWidth="1"/>
    <col min="3250" max="3250" width="17.7109375" bestFit="1" customWidth="1"/>
    <col min="3251" max="3251" width="12.7109375" bestFit="1" customWidth="1"/>
    <col min="3252" max="3252" width="17.7109375" bestFit="1" customWidth="1"/>
    <col min="3253" max="3253" width="12.7109375" bestFit="1" customWidth="1"/>
    <col min="3254" max="3254" width="17.7109375" bestFit="1" customWidth="1"/>
    <col min="3255" max="3255" width="12.7109375" bestFit="1" customWidth="1"/>
    <col min="3256" max="3256" width="17.7109375" bestFit="1" customWidth="1"/>
    <col min="3257" max="3257" width="12.7109375" bestFit="1" customWidth="1"/>
    <col min="3258" max="3258" width="17.7109375" bestFit="1" customWidth="1"/>
    <col min="3259" max="3259" width="12.7109375" bestFit="1" customWidth="1"/>
    <col min="3260" max="3260" width="17.7109375" bestFit="1" customWidth="1"/>
    <col min="3261" max="3261" width="18.42578125" bestFit="1" customWidth="1"/>
    <col min="3262" max="3262" width="17.7109375" bestFit="1" customWidth="1"/>
    <col min="3263" max="3263" width="12.7109375" bestFit="1" customWidth="1"/>
    <col min="3264" max="3264" width="17.7109375" bestFit="1" customWidth="1"/>
    <col min="3265" max="3265" width="18.42578125" bestFit="1" customWidth="1"/>
    <col min="3266" max="3266" width="17.7109375" bestFit="1" customWidth="1"/>
    <col min="3267" max="3267" width="12.7109375" bestFit="1" customWidth="1"/>
    <col min="3268" max="3268" width="17.7109375" bestFit="1" customWidth="1"/>
    <col min="3269" max="3269" width="12.7109375" bestFit="1" customWidth="1"/>
    <col min="3270" max="3270" width="17.7109375" bestFit="1" customWidth="1"/>
    <col min="3271" max="3271" width="18.42578125" bestFit="1" customWidth="1"/>
    <col min="3272" max="3272" width="17.7109375" bestFit="1" customWidth="1"/>
    <col min="3273" max="3273" width="12.7109375" bestFit="1" customWidth="1"/>
    <col min="3274" max="3274" width="17.7109375" bestFit="1" customWidth="1"/>
    <col min="3275" max="3275" width="12.7109375" bestFit="1" customWidth="1"/>
    <col min="3276" max="3276" width="12.42578125" bestFit="1" customWidth="1"/>
    <col min="3277" max="3277" width="17.7109375" bestFit="1" customWidth="1"/>
    <col min="3278" max="3278" width="12.7109375" bestFit="1" customWidth="1"/>
    <col min="3279" max="3279" width="17.7109375" bestFit="1" customWidth="1"/>
    <col min="3280" max="3280" width="12.7109375" bestFit="1" customWidth="1"/>
    <col min="3281" max="3281" width="17.7109375" bestFit="1" customWidth="1"/>
    <col min="3282" max="3282" width="12.7109375" bestFit="1" customWidth="1"/>
    <col min="3283" max="3283" width="17.7109375" bestFit="1" customWidth="1"/>
    <col min="3284" max="3284" width="18.42578125" bestFit="1" customWidth="1"/>
    <col min="3285" max="3285" width="17.7109375" bestFit="1" customWidth="1"/>
    <col min="3286" max="3286" width="12.7109375" bestFit="1" customWidth="1"/>
    <col min="3287" max="3287" width="17.7109375" bestFit="1" customWidth="1"/>
    <col min="3288" max="3288" width="12.7109375" bestFit="1" customWidth="1"/>
    <col min="3289" max="3289" width="18.42578125" bestFit="1" customWidth="1"/>
    <col min="3290" max="3290" width="17.7109375" bestFit="1" customWidth="1"/>
    <col min="3291" max="3291" width="12.7109375" bestFit="1" customWidth="1"/>
    <col min="3292" max="3292" width="17.7109375" bestFit="1" customWidth="1"/>
    <col min="3293" max="3293" width="12.7109375" bestFit="1" customWidth="1"/>
    <col min="3294" max="3294" width="12.42578125" bestFit="1" customWidth="1"/>
    <col min="3295" max="3295" width="17.7109375" bestFit="1" customWidth="1"/>
    <col min="3296" max="3296" width="12.7109375" bestFit="1" customWidth="1"/>
    <col min="3297" max="3297" width="12.42578125" bestFit="1" customWidth="1"/>
    <col min="3298" max="3298" width="17.7109375" bestFit="1" customWidth="1"/>
    <col min="3299" max="3299" width="12.7109375" bestFit="1" customWidth="1"/>
    <col min="3300" max="3300" width="17.7109375" bestFit="1" customWidth="1"/>
    <col min="3301" max="3301" width="12.7109375" bestFit="1" customWidth="1"/>
    <col min="3302" max="3302" width="8.85546875" bestFit="1" customWidth="1"/>
    <col min="3303" max="3303" width="17.7109375" bestFit="1" customWidth="1"/>
    <col min="3304" max="3304" width="12.7109375" bestFit="1" customWidth="1"/>
    <col min="3305" max="3305" width="17.7109375" bestFit="1" customWidth="1"/>
    <col min="3306" max="3306" width="18.42578125" bestFit="1" customWidth="1"/>
    <col min="3307" max="3307" width="8.5703125" bestFit="1" customWidth="1"/>
    <col min="3308" max="3308" width="17.7109375" bestFit="1" customWidth="1"/>
    <col min="3309" max="3309" width="12.7109375" bestFit="1" customWidth="1"/>
    <col min="3310" max="3310" width="17.7109375" bestFit="1" customWidth="1"/>
    <col min="3311" max="3311" width="12.7109375" bestFit="1" customWidth="1"/>
    <col min="3312" max="3312" width="17.7109375" bestFit="1" customWidth="1"/>
    <col min="3313" max="3313" width="12.7109375" bestFit="1" customWidth="1"/>
    <col min="3314" max="3314" width="17.7109375" bestFit="1" customWidth="1"/>
    <col min="3315" max="3315" width="12.7109375" bestFit="1" customWidth="1"/>
    <col min="3316" max="3316" width="17.7109375" bestFit="1" customWidth="1"/>
    <col min="3317" max="3317" width="12.7109375" bestFit="1" customWidth="1"/>
    <col min="3318" max="3318" width="17.7109375" bestFit="1" customWidth="1"/>
    <col min="3319" max="3319" width="12.7109375" bestFit="1" customWidth="1"/>
    <col min="3320" max="3320" width="17.7109375" bestFit="1" customWidth="1"/>
    <col min="3321" max="3321" width="12.7109375" bestFit="1" customWidth="1"/>
    <col min="3322" max="3322" width="17.7109375" bestFit="1" customWidth="1"/>
    <col min="3323" max="3323" width="12.7109375" bestFit="1" customWidth="1"/>
    <col min="3324" max="3324" width="17.7109375" bestFit="1" customWidth="1"/>
    <col min="3325" max="3325" width="12.7109375" bestFit="1" customWidth="1"/>
    <col min="3326" max="3326" width="17.7109375" bestFit="1" customWidth="1"/>
    <col min="3327" max="3327" width="12.7109375" bestFit="1" customWidth="1"/>
    <col min="3328" max="3328" width="17.7109375" bestFit="1" customWidth="1"/>
    <col min="3329" max="3329" width="12.7109375" bestFit="1" customWidth="1"/>
    <col min="3330" max="3330" width="17.7109375" bestFit="1" customWidth="1"/>
    <col min="3331" max="3331" width="12.7109375" bestFit="1" customWidth="1"/>
    <col min="3332" max="3332" width="17.7109375" bestFit="1" customWidth="1"/>
    <col min="3333" max="3333" width="18.42578125" bestFit="1" customWidth="1"/>
    <col min="3334" max="3334" width="17.7109375" bestFit="1" customWidth="1"/>
    <col min="3335" max="3335" width="18.42578125" bestFit="1" customWidth="1"/>
    <col min="3336" max="3336" width="8.5703125" bestFit="1" customWidth="1"/>
    <col min="3337" max="3337" width="17.7109375" bestFit="1" customWidth="1"/>
    <col min="3338" max="3338" width="12.7109375" bestFit="1" customWidth="1"/>
    <col min="3339" max="3339" width="17.7109375" bestFit="1" customWidth="1"/>
    <col min="3340" max="3340" width="12.7109375" bestFit="1" customWidth="1"/>
    <col min="3341" max="3341" width="12.42578125" bestFit="1" customWidth="1"/>
    <col min="3342" max="3342" width="17.7109375" bestFit="1" customWidth="1"/>
    <col min="3343" max="3343" width="12.7109375" bestFit="1" customWidth="1"/>
    <col min="3344" max="3344" width="17.7109375" bestFit="1" customWidth="1"/>
    <col min="3345" max="3345" width="12.7109375" bestFit="1" customWidth="1"/>
    <col min="3346" max="3346" width="18.42578125" bestFit="1" customWidth="1"/>
    <col min="3347" max="3347" width="17.7109375" bestFit="1" customWidth="1"/>
    <col min="3348" max="3348" width="12.7109375" bestFit="1" customWidth="1"/>
    <col min="3349" max="3349" width="17.7109375" bestFit="1" customWidth="1"/>
    <col min="3350" max="3350" width="12.7109375" bestFit="1" customWidth="1"/>
    <col min="3351" max="3351" width="18.42578125" bestFit="1" customWidth="1"/>
    <col min="3352" max="3352" width="8.5703125" bestFit="1" customWidth="1"/>
    <col min="3353" max="3353" width="17.7109375" bestFit="1" customWidth="1"/>
    <col min="3354" max="3354" width="12.7109375" bestFit="1" customWidth="1"/>
    <col min="3355" max="3355" width="17.7109375" bestFit="1" customWidth="1"/>
    <col min="3356" max="3356" width="12.7109375" bestFit="1" customWidth="1"/>
    <col min="3357" max="3357" width="17.7109375" bestFit="1" customWidth="1"/>
    <col min="3358" max="3358" width="12.7109375" bestFit="1" customWidth="1"/>
    <col min="3359" max="3359" width="12.42578125" bestFit="1" customWidth="1"/>
    <col min="3360" max="3360" width="17.7109375" bestFit="1" customWidth="1"/>
    <col min="3361" max="3361" width="12.7109375" bestFit="1" customWidth="1"/>
    <col min="3362" max="3362" width="17.7109375" bestFit="1" customWidth="1"/>
    <col min="3363" max="3363" width="18.42578125" bestFit="1" customWidth="1"/>
    <col min="3364" max="3364" width="17.7109375" bestFit="1" customWidth="1"/>
    <col min="3365" max="3365" width="12.7109375" bestFit="1" customWidth="1"/>
    <col min="3366" max="3366" width="17.7109375" bestFit="1" customWidth="1"/>
    <col min="3367" max="3367" width="12.7109375" bestFit="1" customWidth="1"/>
    <col min="3368" max="3368" width="17.7109375" bestFit="1" customWidth="1"/>
    <col min="3369" max="3369" width="18.42578125" bestFit="1" customWidth="1"/>
    <col min="3370" max="3370" width="17.7109375" bestFit="1" customWidth="1"/>
    <col min="3371" max="3371" width="12.7109375" bestFit="1" customWidth="1"/>
    <col min="3372" max="3372" width="17.7109375" bestFit="1" customWidth="1"/>
    <col min="3373" max="3373" width="18.42578125" bestFit="1" customWidth="1"/>
    <col min="3374" max="3374" width="17.7109375" bestFit="1" customWidth="1"/>
    <col min="3375" max="3375" width="12.7109375" bestFit="1" customWidth="1"/>
    <col min="3376" max="3376" width="17.7109375" bestFit="1" customWidth="1"/>
    <col min="3377" max="3377" width="18.42578125" bestFit="1" customWidth="1"/>
    <col min="3378" max="3378" width="17.7109375" bestFit="1" customWidth="1"/>
    <col min="3379" max="3379" width="12.7109375" bestFit="1" customWidth="1"/>
    <col min="3380" max="3380" width="17.7109375" bestFit="1" customWidth="1"/>
    <col min="3381" max="3381" width="12.7109375" bestFit="1" customWidth="1"/>
    <col min="3382" max="3382" width="17.7109375" bestFit="1" customWidth="1"/>
    <col min="3383" max="3383" width="12.7109375" bestFit="1" customWidth="1"/>
    <col min="3384" max="3384" width="17.7109375" bestFit="1" customWidth="1"/>
    <col min="3385" max="3385" width="18.42578125" bestFit="1" customWidth="1"/>
    <col min="3386" max="3386" width="17.7109375" bestFit="1" customWidth="1"/>
    <col min="3387" max="3387" width="12.7109375" bestFit="1" customWidth="1"/>
    <col min="3388" max="3388" width="17.7109375" bestFit="1" customWidth="1"/>
    <col min="3389" max="3389" width="12.7109375" bestFit="1" customWidth="1"/>
    <col min="3390" max="3390" width="17.7109375" bestFit="1" customWidth="1"/>
    <col min="3391" max="3391" width="12.7109375" bestFit="1" customWidth="1"/>
    <col min="3392" max="3392" width="17.7109375" bestFit="1" customWidth="1"/>
    <col min="3393" max="3393" width="12.7109375" bestFit="1" customWidth="1"/>
    <col min="3394" max="3394" width="17.7109375" bestFit="1" customWidth="1"/>
    <col min="3395" max="3395" width="12.7109375" bestFit="1" customWidth="1"/>
    <col min="3396" max="3396" width="17.7109375" bestFit="1" customWidth="1"/>
    <col min="3397" max="3397" width="18.42578125" bestFit="1" customWidth="1"/>
    <col min="3398" max="3398" width="12.42578125" bestFit="1" customWidth="1"/>
    <col min="3399" max="3399" width="17.7109375" bestFit="1" customWidth="1"/>
    <col min="3400" max="3400" width="18.42578125" bestFit="1" customWidth="1"/>
    <col min="3401" max="3401" width="17.7109375" bestFit="1" customWidth="1"/>
    <col min="3402" max="3402" width="12.7109375" bestFit="1" customWidth="1"/>
    <col min="3403" max="3403" width="17.7109375" bestFit="1" customWidth="1"/>
    <col min="3404" max="3404" width="12.7109375" bestFit="1" customWidth="1"/>
    <col min="3405" max="3405" width="17.7109375" bestFit="1" customWidth="1"/>
    <col min="3406" max="3406" width="12.7109375" bestFit="1" customWidth="1"/>
    <col min="3407" max="3407" width="12.42578125" bestFit="1" customWidth="1"/>
    <col min="3408" max="3408" width="17.7109375" bestFit="1" customWidth="1"/>
    <col min="3409" max="3409" width="12.7109375" bestFit="1" customWidth="1"/>
    <col min="3410" max="3410" width="17.7109375" bestFit="1" customWidth="1"/>
    <col min="3411" max="3411" width="12.7109375" bestFit="1" customWidth="1"/>
    <col min="3412" max="3412" width="17.7109375" bestFit="1" customWidth="1"/>
    <col min="3413" max="3413" width="12.7109375" bestFit="1" customWidth="1"/>
    <col min="3414" max="3414" width="17.7109375" bestFit="1" customWidth="1"/>
    <col min="3415" max="3415" width="12.7109375" bestFit="1" customWidth="1"/>
    <col min="3416" max="3416" width="17.7109375" bestFit="1" customWidth="1"/>
    <col min="3417" max="3417" width="12.7109375" bestFit="1" customWidth="1"/>
    <col min="3418" max="3418" width="17.7109375" bestFit="1" customWidth="1"/>
    <col min="3419" max="3419" width="18.42578125" bestFit="1" customWidth="1"/>
    <col min="3420" max="3420" width="17.7109375" bestFit="1" customWidth="1"/>
    <col min="3421" max="3421" width="12.7109375" bestFit="1" customWidth="1"/>
    <col min="3422" max="3422" width="12.5703125" bestFit="1" customWidth="1"/>
    <col min="3423" max="3423" width="17.7109375" bestFit="1" customWidth="1"/>
    <col min="3424" max="3424" width="12.7109375" bestFit="1" customWidth="1"/>
    <col min="3425" max="3425" width="17.7109375" bestFit="1" customWidth="1"/>
    <col min="3426" max="3426" width="12.7109375" bestFit="1" customWidth="1"/>
    <col min="3427" max="3427" width="17.7109375" bestFit="1" customWidth="1"/>
    <col min="3428" max="3428" width="12.7109375" bestFit="1" customWidth="1"/>
    <col min="3429" max="3429" width="17.7109375" bestFit="1" customWidth="1"/>
    <col min="3430" max="3430" width="12.7109375" bestFit="1" customWidth="1"/>
    <col min="3431" max="3431" width="17.7109375" bestFit="1" customWidth="1"/>
    <col min="3432" max="3432" width="12.7109375" bestFit="1" customWidth="1"/>
    <col min="3433" max="3433" width="17.7109375" bestFit="1" customWidth="1"/>
    <col min="3434" max="3434" width="12.7109375" bestFit="1" customWidth="1"/>
    <col min="3435" max="3435" width="17.7109375" bestFit="1" customWidth="1"/>
    <col min="3436" max="3436" width="12.7109375" bestFit="1" customWidth="1"/>
    <col min="3437" max="3437" width="17.7109375" bestFit="1" customWidth="1"/>
    <col min="3438" max="3438" width="12.7109375" bestFit="1" customWidth="1"/>
    <col min="3439" max="3439" width="17.7109375" bestFit="1" customWidth="1"/>
    <col min="3440" max="3440" width="12.7109375" bestFit="1" customWidth="1"/>
    <col min="3441" max="3441" width="18.42578125" bestFit="1" customWidth="1"/>
    <col min="3442" max="3442" width="17.7109375" bestFit="1" customWidth="1"/>
    <col min="3443" max="3443" width="12.7109375" bestFit="1" customWidth="1"/>
    <col min="3444" max="3444" width="17.7109375" bestFit="1" customWidth="1"/>
    <col min="3445" max="3445" width="18.42578125" bestFit="1" customWidth="1"/>
    <col min="3446" max="3446" width="17.7109375" bestFit="1" customWidth="1"/>
    <col min="3447" max="3447" width="12.7109375" bestFit="1" customWidth="1"/>
    <col min="3448" max="3448" width="17.7109375" bestFit="1" customWidth="1"/>
    <col min="3449" max="3449" width="12.7109375" bestFit="1" customWidth="1"/>
    <col min="3450" max="3450" width="17.7109375" bestFit="1" customWidth="1"/>
    <col min="3451" max="3451" width="12.7109375" bestFit="1" customWidth="1"/>
    <col min="3452" max="3452" width="17.7109375" bestFit="1" customWidth="1"/>
    <col min="3453" max="3453" width="12.7109375" bestFit="1" customWidth="1"/>
    <col min="3454" max="3454" width="17.7109375" bestFit="1" customWidth="1"/>
    <col min="3455" max="3455" width="12.7109375" bestFit="1" customWidth="1"/>
    <col min="3456" max="3456" width="17.7109375" bestFit="1" customWidth="1"/>
    <col min="3457" max="3457" width="12.7109375" bestFit="1" customWidth="1"/>
    <col min="3458" max="3458" width="17.7109375" bestFit="1" customWidth="1"/>
    <col min="3459" max="3459" width="12.7109375" bestFit="1" customWidth="1"/>
    <col min="3460" max="3460" width="17.7109375" bestFit="1" customWidth="1"/>
    <col min="3461" max="3461" width="12.7109375" bestFit="1" customWidth="1"/>
    <col min="3462" max="3462" width="12.42578125" bestFit="1" customWidth="1"/>
    <col min="3463" max="3463" width="17.7109375" bestFit="1" customWidth="1"/>
    <col min="3464" max="3464" width="12.7109375" bestFit="1" customWidth="1"/>
    <col min="3465" max="3465" width="17.7109375" bestFit="1" customWidth="1"/>
    <col min="3466" max="3466" width="12.7109375" bestFit="1" customWidth="1"/>
    <col min="3467" max="3467" width="17.7109375" bestFit="1" customWidth="1"/>
    <col min="3468" max="3468" width="18.42578125" bestFit="1" customWidth="1"/>
    <col min="3469" max="3469" width="17.7109375" bestFit="1" customWidth="1"/>
    <col min="3470" max="3470" width="12.7109375" bestFit="1" customWidth="1"/>
    <col min="3471" max="3471" width="17.7109375" bestFit="1" customWidth="1"/>
    <col min="3472" max="3472" width="12.7109375" bestFit="1" customWidth="1"/>
    <col min="3473" max="3473" width="17.7109375" bestFit="1" customWidth="1"/>
    <col min="3474" max="3474" width="12.7109375" bestFit="1" customWidth="1"/>
    <col min="3475" max="3475" width="17.7109375" bestFit="1" customWidth="1"/>
    <col min="3476" max="3476" width="12.7109375" bestFit="1" customWidth="1"/>
    <col min="3477" max="3477" width="17.7109375" bestFit="1" customWidth="1"/>
    <col min="3478" max="3478" width="12.7109375" bestFit="1" customWidth="1"/>
    <col min="3479" max="3479" width="17.7109375" bestFit="1" customWidth="1"/>
    <col min="3480" max="3480" width="12.7109375" bestFit="1" customWidth="1"/>
    <col min="3481" max="3481" width="17.7109375" bestFit="1" customWidth="1"/>
    <col min="3482" max="3482" width="12.7109375" bestFit="1" customWidth="1"/>
    <col min="3483" max="3483" width="12.5703125" bestFit="1" customWidth="1"/>
    <col min="3484" max="3484" width="17.7109375" bestFit="1" customWidth="1"/>
    <col min="3485" max="3485" width="12.7109375" bestFit="1" customWidth="1"/>
    <col min="3486" max="3486" width="17.7109375" bestFit="1" customWidth="1"/>
    <col min="3487" max="3487" width="18.42578125" bestFit="1" customWidth="1"/>
    <col min="3488" max="3488" width="17.7109375" bestFit="1" customWidth="1"/>
    <col min="3489" max="3489" width="12.7109375" bestFit="1" customWidth="1"/>
    <col min="3490" max="3490" width="12.5703125" bestFit="1" customWidth="1"/>
    <col min="3491" max="3491" width="17.7109375" bestFit="1" customWidth="1"/>
    <col min="3492" max="3492" width="12.7109375" bestFit="1" customWidth="1"/>
    <col min="3493" max="3493" width="17.7109375" bestFit="1" customWidth="1"/>
    <col min="3494" max="3494" width="18.42578125" bestFit="1" customWidth="1"/>
    <col min="3495" max="3495" width="17.7109375" bestFit="1" customWidth="1"/>
    <col min="3496" max="3496" width="12.7109375" bestFit="1" customWidth="1"/>
    <col min="3497" max="3497" width="18.42578125" bestFit="1" customWidth="1"/>
    <col min="3498" max="3498" width="17.7109375" bestFit="1" customWidth="1"/>
    <col min="3499" max="3499" width="12.7109375" bestFit="1" customWidth="1"/>
    <col min="3500" max="3500" width="17.7109375" bestFit="1" customWidth="1"/>
    <col min="3501" max="3501" width="12.7109375" bestFit="1" customWidth="1"/>
    <col min="3502" max="3502" width="17.7109375" bestFit="1" customWidth="1"/>
    <col min="3503" max="3503" width="12.7109375" bestFit="1" customWidth="1"/>
    <col min="3504" max="3504" width="17.7109375" bestFit="1" customWidth="1"/>
    <col min="3505" max="3505" width="18.42578125" bestFit="1" customWidth="1"/>
    <col min="3506" max="3506" width="17.7109375" bestFit="1" customWidth="1"/>
    <col min="3507" max="3507" width="12.7109375" bestFit="1" customWidth="1"/>
    <col min="3508" max="3508" width="17.7109375" bestFit="1" customWidth="1"/>
    <col min="3509" max="3509" width="12.7109375" bestFit="1" customWidth="1"/>
    <col min="3510" max="3510" width="17.7109375" bestFit="1" customWidth="1"/>
    <col min="3511" max="3511" width="12.7109375" bestFit="1" customWidth="1"/>
    <col min="3512" max="3512" width="17.7109375" bestFit="1" customWidth="1"/>
    <col min="3513" max="3513" width="12.7109375" bestFit="1" customWidth="1"/>
    <col min="3514" max="3514" width="17.7109375" bestFit="1" customWidth="1"/>
    <col min="3515" max="3515" width="12.7109375" bestFit="1" customWidth="1"/>
    <col min="3516" max="3516" width="17.7109375" bestFit="1" customWidth="1"/>
    <col min="3517" max="3517" width="12.7109375" bestFit="1" customWidth="1"/>
    <col min="3518" max="3518" width="17.7109375" bestFit="1" customWidth="1"/>
    <col min="3519" max="3519" width="12.7109375" bestFit="1" customWidth="1"/>
    <col min="3520" max="3520" width="17.7109375" bestFit="1" customWidth="1"/>
    <col min="3521" max="3521" width="12.7109375" bestFit="1" customWidth="1"/>
    <col min="3522" max="3522" width="17.7109375" bestFit="1" customWidth="1"/>
    <col min="3523" max="3523" width="12.7109375" bestFit="1" customWidth="1"/>
    <col min="3524" max="3524" width="17.7109375" bestFit="1" customWidth="1"/>
    <col min="3525" max="3525" width="12.7109375" bestFit="1" customWidth="1"/>
    <col min="3526" max="3526" width="17.7109375" bestFit="1" customWidth="1"/>
    <col min="3527" max="3527" width="12.7109375" bestFit="1" customWidth="1"/>
    <col min="3528" max="3528" width="17.7109375" bestFit="1" customWidth="1"/>
    <col min="3529" max="3529" width="18.42578125" bestFit="1" customWidth="1"/>
    <col min="3530" max="3530" width="17.7109375" bestFit="1" customWidth="1"/>
    <col min="3531" max="3531" width="12.7109375" bestFit="1" customWidth="1"/>
    <col min="3532" max="3532" width="17.7109375" bestFit="1" customWidth="1"/>
    <col min="3533" max="3533" width="12.7109375" bestFit="1" customWidth="1"/>
    <col min="3534" max="3534" width="17.7109375" bestFit="1" customWidth="1"/>
    <col min="3535" max="3535" width="12.7109375" bestFit="1" customWidth="1"/>
    <col min="3536" max="3536" width="17.7109375" bestFit="1" customWidth="1"/>
    <col min="3537" max="3537" width="12.7109375" bestFit="1" customWidth="1"/>
    <col min="3538" max="3538" width="17.7109375" bestFit="1" customWidth="1"/>
    <col min="3539" max="3539" width="12.7109375" bestFit="1" customWidth="1"/>
    <col min="3540" max="3540" width="17.7109375" bestFit="1" customWidth="1"/>
    <col min="3541" max="3541" width="12.7109375" bestFit="1" customWidth="1"/>
    <col min="3542" max="3542" width="17.7109375" bestFit="1" customWidth="1"/>
    <col min="3543" max="3543" width="18.42578125" bestFit="1" customWidth="1"/>
    <col min="3544" max="3544" width="8.5703125" bestFit="1" customWidth="1"/>
    <col min="3545" max="3545" width="17.7109375" bestFit="1" customWidth="1"/>
    <col min="3546" max="3546" width="12.7109375" bestFit="1" customWidth="1"/>
    <col min="3547" max="3547" width="12.5703125" bestFit="1" customWidth="1"/>
    <col min="3548" max="3548" width="17.7109375" bestFit="1" customWidth="1"/>
    <col min="3549" max="3549" width="12.7109375" bestFit="1" customWidth="1"/>
    <col min="3550" max="3550" width="17.7109375" bestFit="1" customWidth="1"/>
    <col min="3551" max="3551" width="18.42578125" bestFit="1" customWidth="1"/>
    <col min="3552" max="3552" width="17.7109375" bestFit="1" customWidth="1"/>
    <col min="3553" max="3553" width="12.7109375" bestFit="1" customWidth="1"/>
    <col min="3554" max="3554" width="17.7109375" bestFit="1" customWidth="1"/>
    <col min="3555" max="3555" width="18.42578125" bestFit="1" customWidth="1"/>
    <col min="3556" max="3556" width="17.7109375" bestFit="1" customWidth="1"/>
    <col min="3557" max="3557" width="12.7109375" bestFit="1" customWidth="1"/>
    <col min="3558" max="3558" width="12.5703125" bestFit="1" customWidth="1"/>
    <col min="3559" max="3559" width="17.7109375" bestFit="1" customWidth="1"/>
    <col min="3560" max="3560" width="12.7109375" bestFit="1" customWidth="1"/>
    <col min="3561" max="3561" width="17.7109375" bestFit="1" customWidth="1"/>
    <col min="3562" max="3562" width="12.7109375" bestFit="1" customWidth="1"/>
    <col min="3563" max="3563" width="12.5703125" bestFit="1" customWidth="1"/>
    <col min="3564" max="3564" width="17.7109375" bestFit="1" customWidth="1"/>
    <col min="3565" max="3565" width="12.7109375" bestFit="1" customWidth="1"/>
    <col min="3566" max="3566" width="17.7109375" bestFit="1" customWidth="1"/>
    <col min="3567" max="3567" width="18.42578125" bestFit="1" customWidth="1"/>
    <col min="3568" max="3568" width="17.7109375" bestFit="1" customWidth="1"/>
    <col min="3569" max="3569" width="12.7109375" bestFit="1" customWidth="1"/>
    <col min="3570" max="3570" width="8.5703125" bestFit="1" customWidth="1"/>
    <col min="3571" max="3571" width="17.7109375" bestFit="1" customWidth="1"/>
    <col min="3572" max="3572" width="18.42578125" bestFit="1" customWidth="1"/>
    <col min="3573" max="3573" width="17.7109375" bestFit="1" customWidth="1"/>
    <col min="3574" max="3574" width="12.7109375" bestFit="1" customWidth="1"/>
    <col min="3575" max="3575" width="17.7109375" bestFit="1" customWidth="1"/>
    <col min="3576" max="3576" width="12.7109375" bestFit="1" customWidth="1"/>
    <col min="3577" max="3577" width="17.7109375" bestFit="1" customWidth="1"/>
    <col min="3578" max="3578" width="12.7109375" bestFit="1" customWidth="1"/>
    <col min="3579" max="3579" width="17.7109375" bestFit="1" customWidth="1"/>
    <col min="3580" max="3580" width="12.7109375" bestFit="1" customWidth="1"/>
    <col min="3581" max="3581" width="17.7109375" bestFit="1" customWidth="1"/>
    <col min="3582" max="3582" width="12.7109375" bestFit="1" customWidth="1"/>
    <col min="3583" max="3583" width="17.7109375" bestFit="1" customWidth="1"/>
    <col min="3584" max="3584" width="12.7109375" bestFit="1" customWidth="1"/>
    <col min="3585" max="3585" width="17.7109375" bestFit="1" customWidth="1"/>
    <col min="3586" max="3586" width="12.7109375" bestFit="1" customWidth="1"/>
    <col min="3587" max="3587" width="17.7109375" bestFit="1" customWidth="1"/>
    <col min="3588" max="3588" width="12.7109375" bestFit="1" customWidth="1"/>
    <col min="3589" max="3589" width="17.7109375" bestFit="1" customWidth="1"/>
    <col min="3590" max="3590" width="18.42578125" bestFit="1" customWidth="1"/>
    <col min="3591" max="3591" width="17.7109375" bestFit="1" customWidth="1"/>
    <col min="3592" max="3592" width="12.7109375" bestFit="1" customWidth="1"/>
    <col min="3593" max="3593" width="17.7109375" bestFit="1" customWidth="1"/>
    <col min="3594" max="3594" width="12.7109375" bestFit="1" customWidth="1"/>
    <col min="3595" max="3595" width="17.7109375" bestFit="1" customWidth="1"/>
    <col min="3596" max="3596" width="12.7109375" bestFit="1" customWidth="1"/>
    <col min="3597" max="3597" width="17.7109375" bestFit="1" customWidth="1"/>
    <col min="3598" max="3598" width="12.7109375" bestFit="1" customWidth="1"/>
    <col min="3599" max="3599" width="17.7109375" bestFit="1" customWidth="1"/>
    <col min="3600" max="3600" width="12.7109375" bestFit="1" customWidth="1"/>
    <col min="3601" max="3601" width="8.85546875" bestFit="1" customWidth="1"/>
    <col min="3602" max="3602" width="17.7109375" bestFit="1" customWidth="1"/>
    <col min="3603" max="3603" width="12.7109375" bestFit="1" customWidth="1"/>
    <col min="3604" max="3604" width="17.7109375" bestFit="1" customWidth="1"/>
    <col min="3605" max="3605" width="12.7109375" bestFit="1" customWidth="1"/>
    <col min="3606" max="3606" width="17.7109375" bestFit="1" customWidth="1"/>
    <col min="3607" max="3607" width="12.7109375" bestFit="1" customWidth="1"/>
    <col min="3608" max="3608" width="18.42578125" bestFit="1" customWidth="1"/>
    <col min="3609" max="3609" width="17.7109375" bestFit="1" customWidth="1"/>
    <col min="3610" max="3610" width="12.7109375" bestFit="1" customWidth="1"/>
    <col min="3611" max="3611" width="17.7109375" bestFit="1" customWidth="1"/>
    <col min="3612" max="3612" width="12.7109375" bestFit="1" customWidth="1"/>
    <col min="3613" max="3613" width="17.7109375" bestFit="1" customWidth="1"/>
    <col min="3614" max="3614" width="12.7109375" bestFit="1" customWidth="1"/>
    <col min="3615" max="3615" width="8.5703125" bestFit="1" customWidth="1"/>
    <col min="3616" max="3616" width="17.7109375" bestFit="1" customWidth="1"/>
    <col min="3617" max="3617" width="12.7109375" bestFit="1" customWidth="1"/>
    <col min="3618" max="3618" width="17.7109375" bestFit="1" customWidth="1"/>
    <col min="3619" max="3619" width="12.7109375" bestFit="1" customWidth="1"/>
    <col min="3620" max="3620" width="17.7109375" bestFit="1" customWidth="1"/>
    <col min="3621" max="3621" width="12.7109375" bestFit="1" customWidth="1"/>
    <col min="3622" max="3622" width="17.7109375" bestFit="1" customWidth="1"/>
    <col min="3623" max="3623" width="12.7109375" bestFit="1" customWidth="1"/>
    <col min="3624" max="3624" width="17.7109375" bestFit="1" customWidth="1"/>
    <col min="3625" max="3625" width="18.42578125" bestFit="1" customWidth="1"/>
    <col min="3626" max="3626" width="17.7109375" bestFit="1" customWidth="1"/>
    <col min="3627" max="3627" width="12.7109375" bestFit="1" customWidth="1"/>
    <col min="3628" max="3628" width="17.7109375" bestFit="1" customWidth="1"/>
    <col min="3629" max="3629" width="12.7109375" bestFit="1" customWidth="1"/>
    <col min="3630" max="3630" width="17.7109375" bestFit="1" customWidth="1"/>
    <col min="3631" max="3631" width="18.42578125" bestFit="1" customWidth="1"/>
    <col min="3632" max="3632" width="17.7109375" bestFit="1" customWidth="1"/>
    <col min="3633" max="3633" width="12.7109375" bestFit="1" customWidth="1"/>
    <col min="3634" max="3634" width="17.7109375" bestFit="1" customWidth="1"/>
    <col min="3635" max="3635" width="12.7109375" bestFit="1" customWidth="1"/>
    <col min="3636" max="3636" width="17.7109375" bestFit="1" customWidth="1"/>
    <col min="3637" max="3637" width="12.7109375" bestFit="1" customWidth="1"/>
    <col min="3638" max="3638" width="17.7109375" bestFit="1" customWidth="1"/>
    <col min="3639" max="3639" width="12.7109375" bestFit="1" customWidth="1"/>
    <col min="3640" max="3640" width="17.7109375" bestFit="1" customWidth="1"/>
    <col min="3641" max="3641" width="12.7109375" bestFit="1" customWidth="1"/>
    <col min="3642" max="3642" width="17.7109375" bestFit="1" customWidth="1"/>
    <col min="3643" max="3643" width="12.7109375" bestFit="1" customWidth="1"/>
    <col min="3644" max="3644" width="17.7109375" bestFit="1" customWidth="1"/>
    <col min="3645" max="3645" width="12.7109375" bestFit="1" customWidth="1"/>
    <col min="3646" max="3646" width="17.7109375" bestFit="1" customWidth="1"/>
    <col min="3647" max="3647" width="18.42578125" bestFit="1" customWidth="1"/>
    <col min="3648" max="3648" width="17.7109375" bestFit="1" customWidth="1"/>
    <col min="3649" max="3649" width="12.7109375" bestFit="1" customWidth="1"/>
    <col min="3650" max="3650" width="17.7109375" bestFit="1" customWidth="1"/>
    <col min="3651" max="3651" width="12.7109375" bestFit="1" customWidth="1"/>
    <col min="3652" max="3652" width="17.7109375" bestFit="1" customWidth="1"/>
    <col min="3653" max="3653" width="18.42578125" bestFit="1" customWidth="1"/>
    <col min="3654" max="3654" width="17.7109375" bestFit="1" customWidth="1"/>
    <col min="3655" max="3655" width="12.7109375" bestFit="1" customWidth="1"/>
    <col min="3656" max="3656" width="17.7109375" bestFit="1" customWidth="1"/>
    <col min="3657" max="3657" width="12.7109375" bestFit="1" customWidth="1"/>
    <col min="3658" max="3658" width="17.7109375" bestFit="1" customWidth="1"/>
    <col min="3659" max="3659" width="18.42578125" bestFit="1" customWidth="1"/>
    <col min="3660" max="3660" width="17.7109375" bestFit="1" customWidth="1"/>
    <col min="3661" max="3661" width="12.7109375" bestFit="1" customWidth="1"/>
    <col min="3662" max="3662" width="17.7109375" bestFit="1" customWidth="1"/>
    <col min="3663" max="3663" width="18.42578125" bestFit="1" customWidth="1"/>
    <col min="3664" max="3664" width="17.7109375" bestFit="1" customWidth="1"/>
    <col min="3665" max="3665" width="12.7109375" bestFit="1" customWidth="1"/>
    <col min="3666" max="3666" width="17.7109375" bestFit="1" customWidth="1"/>
    <col min="3667" max="3667" width="12.7109375" bestFit="1" customWidth="1"/>
    <col min="3668" max="3668" width="17.7109375" bestFit="1" customWidth="1"/>
    <col min="3669" max="3669" width="12.7109375" bestFit="1" customWidth="1"/>
    <col min="3670" max="3670" width="17.7109375" bestFit="1" customWidth="1"/>
    <col min="3671" max="3671" width="18.42578125" bestFit="1" customWidth="1"/>
    <col min="3672" max="3672" width="17.7109375" bestFit="1" customWidth="1"/>
    <col min="3673" max="3673" width="12.7109375" bestFit="1" customWidth="1"/>
    <col min="3674" max="3674" width="17.7109375" bestFit="1" customWidth="1"/>
    <col min="3675" max="3675" width="12.7109375" bestFit="1" customWidth="1"/>
    <col min="3676" max="3676" width="17.7109375" bestFit="1" customWidth="1"/>
    <col min="3677" max="3677" width="12.7109375" bestFit="1" customWidth="1"/>
    <col min="3678" max="3678" width="12.42578125" bestFit="1" customWidth="1"/>
    <col min="3679" max="3679" width="17.7109375" bestFit="1" customWidth="1"/>
    <col min="3680" max="3680" width="12.7109375" bestFit="1" customWidth="1"/>
    <col min="3681" max="3681" width="12.42578125" bestFit="1" customWidth="1"/>
    <col min="3682" max="3682" width="17.7109375" bestFit="1" customWidth="1"/>
    <col min="3683" max="3683" width="12.7109375" bestFit="1" customWidth="1"/>
    <col min="3684" max="3684" width="17.7109375" bestFit="1" customWidth="1"/>
    <col min="3685" max="3685" width="12.7109375" bestFit="1" customWidth="1"/>
    <col min="3686" max="3686" width="17.7109375" bestFit="1" customWidth="1"/>
    <col min="3687" max="3687" width="12.7109375" bestFit="1" customWidth="1"/>
    <col min="3688" max="3688" width="17.7109375" bestFit="1" customWidth="1"/>
    <col min="3689" max="3689" width="18.42578125" bestFit="1" customWidth="1"/>
    <col min="3690" max="3690" width="17.7109375" bestFit="1" customWidth="1"/>
    <col min="3691" max="3691" width="12.7109375" bestFit="1" customWidth="1"/>
    <col min="3692" max="3692" width="12.42578125" bestFit="1" customWidth="1"/>
    <col min="3693" max="3693" width="17.7109375" bestFit="1" customWidth="1"/>
    <col min="3694" max="3694" width="12.7109375" bestFit="1" customWidth="1"/>
    <col min="3695" max="3695" width="17.7109375" bestFit="1" customWidth="1"/>
    <col min="3696" max="3696" width="12.7109375" bestFit="1" customWidth="1"/>
    <col min="3697" max="3697" width="17.7109375" bestFit="1" customWidth="1"/>
    <col min="3698" max="3698" width="12.7109375" bestFit="1" customWidth="1"/>
    <col min="3699" max="3699" width="18.42578125" bestFit="1" customWidth="1"/>
    <col min="3700" max="3700" width="8.5703125" bestFit="1" customWidth="1"/>
    <col min="3701" max="3701" width="17.7109375" bestFit="1" customWidth="1"/>
    <col min="3702" max="3702" width="12.7109375" bestFit="1" customWidth="1"/>
    <col min="3703" max="3703" width="17.7109375" bestFit="1" customWidth="1"/>
    <col min="3704" max="3704" width="12.7109375" bestFit="1" customWidth="1"/>
    <col min="3705" max="3705" width="17.7109375" bestFit="1" customWidth="1"/>
    <col min="3706" max="3706" width="12.7109375" bestFit="1" customWidth="1"/>
    <col min="3707" max="3707" width="17.7109375" bestFit="1" customWidth="1"/>
    <col min="3708" max="3708" width="12.7109375" bestFit="1" customWidth="1"/>
    <col min="3709" max="3709" width="17.7109375" bestFit="1" customWidth="1"/>
    <col min="3710" max="3710" width="12.7109375" bestFit="1" customWidth="1"/>
    <col min="3711" max="3711" width="17.7109375" bestFit="1" customWidth="1"/>
    <col min="3712" max="3712" width="12.7109375" bestFit="1" customWidth="1"/>
    <col min="3713" max="3713" width="17.7109375" bestFit="1" customWidth="1"/>
    <col min="3714" max="3714" width="18.42578125" bestFit="1" customWidth="1"/>
    <col min="3715" max="3715" width="17.7109375" bestFit="1" customWidth="1"/>
    <col min="3716" max="3716" width="12.7109375" bestFit="1" customWidth="1"/>
    <col min="3717" max="3717" width="17.7109375" bestFit="1" customWidth="1"/>
    <col min="3718" max="3718" width="18.42578125" bestFit="1" customWidth="1"/>
    <col min="3719" max="3719" width="17.7109375" bestFit="1" customWidth="1"/>
    <col min="3720" max="3720" width="12.7109375" bestFit="1" customWidth="1"/>
    <col min="3721" max="3721" width="17.7109375" bestFit="1" customWidth="1"/>
    <col min="3722" max="3722" width="12.7109375" bestFit="1" customWidth="1"/>
    <col min="3723" max="3723" width="17.7109375" bestFit="1" customWidth="1"/>
    <col min="3724" max="3724" width="18.42578125" bestFit="1" customWidth="1"/>
    <col min="3725" max="3725" width="17.7109375" bestFit="1" customWidth="1"/>
    <col min="3726" max="3726" width="12.7109375" bestFit="1" customWidth="1"/>
    <col min="3727" max="3727" width="8.5703125" bestFit="1" customWidth="1"/>
    <col min="3728" max="3728" width="17.7109375" bestFit="1" customWidth="1"/>
    <col min="3729" max="3729" width="12.7109375" bestFit="1" customWidth="1"/>
    <col min="3730" max="3730" width="17.7109375" bestFit="1" customWidth="1"/>
    <col min="3731" max="3731" width="12.7109375" bestFit="1" customWidth="1"/>
    <col min="3732" max="3732" width="8.5703125" bestFit="1" customWidth="1"/>
    <col min="3733" max="3733" width="17.7109375" bestFit="1" customWidth="1"/>
    <col min="3734" max="3734" width="12.7109375" bestFit="1" customWidth="1"/>
    <col min="3735" max="3735" width="17.7109375" bestFit="1" customWidth="1"/>
    <col min="3736" max="3736" width="12.7109375" bestFit="1" customWidth="1"/>
    <col min="3737" max="3737" width="17.7109375" bestFit="1" customWidth="1"/>
    <col min="3738" max="3738" width="12.7109375" bestFit="1" customWidth="1"/>
    <col min="3739" max="3739" width="17.7109375" bestFit="1" customWidth="1"/>
    <col min="3740" max="3740" width="18.42578125" bestFit="1" customWidth="1"/>
    <col min="3741" max="3741" width="17.7109375" bestFit="1" customWidth="1"/>
    <col min="3742" max="3742" width="12.7109375" bestFit="1" customWidth="1"/>
    <col min="3743" max="3743" width="17.7109375" bestFit="1" customWidth="1"/>
    <col min="3744" max="3744" width="12.7109375" bestFit="1" customWidth="1"/>
    <col min="3745" max="3745" width="17.7109375" bestFit="1" customWidth="1"/>
    <col min="3746" max="3746" width="12.7109375" bestFit="1" customWidth="1"/>
    <col min="3747" max="3747" width="17.7109375" bestFit="1" customWidth="1"/>
    <col min="3748" max="3748" width="12.7109375" bestFit="1" customWidth="1"/>
    <col min="3749" max="3749" width="17.7109375" bestFit="1" customWidth="1"/>
    <col min="3750" max="3750" width="12.7109375" bestFit="1" customWidth="1"/>
    <col min="3751" max="3751" width="17.7109375" bestFit="1" customWidth="1"/>
    <col min="3752" max="3752" width="12.7109375" bestFit="1" customWidth="1"/>
    <col min="3753" max="3753" width="17.7109375" bestFit="1" customWidth="1"/>
    <col min="3754" max="3754" width="12.7109375" bestFit="1" customWidth="1"/>
    <col min="3755" max="3755" width="17.7109375" bestFit="1" customWidth="1"/>
    <col min="3756" max="3756" width="12.7109375" bestFit="1" customWidth="1"/>
    <col min="3757" max="3757" width="17.7109375" bestFit="1" customWidth="1"/>
    <col min="3758" max="3758" width="12.7109375" bestFit="1" customWidth="1"/>
    <col min="3759" max="3759" width="17.7109375" bestFit="1" customWidth="1"/>
    <col min="3760" max="3760" width="12.7109375" bestFit="1" customWidth="1"/>
    <col min="3761" max="3761" width="17.7109375" bestFit="1" customWidth="1"/>
    <col min="3762" max="3762" width="12.7109375" bestFit="1" customWidth="1"/>
    <col min="3763" max="3763" width="17.7109375" bestFit="1" customWidth="1"/>
    <col min="3764" max="3764" width="12.7109375" bestFit="1" customWidth="1"/>
    <col min="3765" max="3765" width="17.7109375" bestFit="1" customWidth="1"/>
    <col min="3766" max="3766" width="12.7109375" bestFit="1" customWidth="1"/>
    <col min="3767" max="3767" width="17.7109375" bestFit="1" customWidth="1"/>
    <col min="3768" max="3768" width="12.7109375" bestFit="1" customWidth="1"/>
    <col min="3769" max="3769" width="17.7109375" bestFit="1" customWidth="1"/>
    <col min="3770" max="3770" width="12.7109375" bestFit="1" customWidth="1"/>
    <col min="3771" max="3771" width="17.7109375" bestFit="1" customWidth="1"/>
    <col min="3772" max="3772" width="12.7109375" bestFit="1" customWidth="1"/>
    <col min="3773" max="3773" width="12.42578125" bestFit="1" customWidth="1"/>
    <col min="3774" max="3774" width="17.7109375" bestFit="1" customWidth="1"/>
    <col min="3775" max="3775" width="12.7109375" bestFit="1" customWidth="1"/>
    <col min="3776" max="3776" width="17.7109375" bestFit="1" customWidth="1"/>
    <col min="3777" max="3777" width="18.42578125" bestFit="1" customWidth="1"/>
    <col min="3778" max="3778" width="17.7109375" bestFit="1" customWidth="1"/>
    <col min="3779" max="3779" width="12.7109375" bestFit="1" customWidth="1"/>
    <col min="3780" max="3780" width="17.7109375" bestFit="1" customWidth="1"/>
    <col min="3781" max="3781" width="18.42578125" bestFit="1" customWidth="1"/>
    <col min="3782" max="3782" width="17.7109375" bestFit="1" customWidth="1"/>
    <col min="3783" max="3783" width="12.7109375" bestFit="1" customWidth="1"/>
    <col min="3784" max="3784" width="17.7109375" bestFit="1" customWidth="1"/>
    <col min="3785" max="3785" width="18.42578125" bestFit="1" customWidth="1"/>
    <col min="3786" max="3786" width="17.7109375" bestFit="1" customWidth="1"/>
    <col min="3787" max="3787" width="12.7109375" bestFit="1" customWidth="1"/>
    <col min="3788" max="3788" width="17.7109375" bestFit="1" customWidth="1"/>
    <col min="3789" max="3789" width="12.7109375" bestFit="1" customWidth="1"/>
    <col min="3790" max="3790" width="17.7109375" bestFit="1" customWidth="1"/>
    <col min="3791" max="3791" width="12.7109375" bestFit="1" customWidth="1"/>
    <col min="3792" max="3792" width="17.7109375" bestFit="1" customWidth="1"/>
    <col min="3793" max="3793" width="12.7109375" bestFit="1" customWidth="1"/>
    <col min="3794" max="3794" width="17.7109375" bestFit="1" customWidth="1"/>
    <col min="3795" max="3795" width="12.7109375" bestFit="1" customWidth="1"/>
    <col min="3796" max="3796" width="17.7109375" bestFit="1" customWidth="1"/>
    <col min="3797" max="3797" width="12.7109375" bestFit="1" customWidth="1"/>
    <col min="3798" max="3798" width="17.7109375" bestFit="1" customWidth="1"/>
    <col min="3799" max="3799" width="18.42578125" bestFit="1" customWidth="1"/>
    <col min="3800" max="3800" width="17.7109375" bestFit="1" customWidth="1"/>
    <col min="3801" max="3801" width="12.7109375" bestFit="1" customWidth="1"/>
    <col min="3802" max="3802" width="17.7109375" bestFit="1" customWidth="1"/>
    <col min="3803" max="3803" width="12.7109375" bestFit="1" customWidth="1"/>
    <col min="3804" max="3804" width="17.7109375" bestFit="1" customWidth="1"/>
    <col min="3805" max="3805" width="12.7109375" bestFit="1" customWidth="1"/>
    <col min="3806" max="3806" width="17.7109375" bestFit="1" customWidth="1"/>
    <col min="3807" max="3807" width="12.7109375" bestFit="1" customWidth="1"/>
    <col min="3808" max="3808" width="17.7109375" bestFit="1" customWidth="1"/>
    <col min="3809" max="3809" width="18.42578125" bestFit="1" customWidth="1"/>
    <col min="3810" max="3810" width="8.5703125" bestFit="1" customWidth="1"/>
    <col min="3811" max="3811" width="17.7109375" bestFit="1" customWidth="1"/>
    <col min="3812" max="3812" width="12.7109375" bestFit="1" customWidth="1"/>
    <col min="3813" max="3813" width="17.7109375" bestFit="1" customWidth="1"/>
    <col min="3814" max="3814" width="18.42578125" bestFit="1" customWidth="1"/>
    <col min="3815" max="3815" width="17.7109375" bestFit="1" customWidth="1"/>
    <col min="3816" max="3816" width="12.7109375" bestFit="1" customWidth="1"/>
    <col min="3817" max="3817" width="17.7109375" bestFit="1" customWidth="1"/>
    <col min="3818" max="3818" width="12.7109375" bestFit="1" customWidth="1"/>
    <col min="3819" max="3819" width="17.7109375" bestFit="1" customWidth="1"/>
    <col min="3820" max="3820" width="12.7109375" bestFit="1" customWidth="1"/>
    <col min="3821" max="3821" width="17.7109375" bestFit="1" customWidth="1"/>
    <col min="3822" max="3822" width="12.7109375" bestFit="1" customWidth="1"/>
    <col min="3823" max="3823" width="17.7109375" bestFit="1" customWidth="1"/>
    <col min="3824" max="3824" width="12.7109375" bestFit="1" customWidth="1"/>
    <col min="3825" max="3825" width="17.7109375" bestFit="1" customWidth="1"/>
    <col min="3826" max="3826" width="12.7109375" bestFit="1" customWidth="1"/>
    <col min="3827" max="3827" width="17.7109375" bestFit="1" customWidth="1"/>
    <col min="3828" max="3828" width="12.7109375" bestFit="1" customWidth="1"/>
    <col min="3829" max="3829" width="17.7109375" bestFit="1" customWidth="1"/>
    <col min="3830" max="3830" width="18.42578125" bestFit="1" customWidth="1"/>
    <col min="3831" max="3831" width="17.7109375" bestFit="1" customWidth="1"/>
    <col min="3832" max="3832" width="12.7109375" bestFit="1" customWidth="1"/>
    <col min="3833" max="3833" width="17.7109375" bestFit="1" customWidth="1"/>
    <col min="3834" max="3834" width="12.7109375" bestFit="1" customWidth="1"/>
    <col min="3835" max="3835" width="17.7109375" bestFit="1" customWidth="1"/>
    <col min="3836" max="3836" width="12.7109375" bestFit="1" customWidth="1"/>
    <col min="3837" max="3837" width="17.7109375" bestFit="1" customWidth="1"/>
    <col min="3838" max="3838" width="12.7109375" bestFit="1" customWidth="1"/>
    <col min="3839" max="3839" width="17.7109375" bestFit="1" customWidth="1"/>
    <col min="3840" max="3840" width="12.7109375" bestFit="1" customWidth="1"/>
    <col min="3841" max="3841" width="17.7109375" bestFit="1" customWidth="1"/>
    <col min="3842" max="3842" width="12.7109375" bestFit="1" customWidth="1"/>
    <col min="3843" max="3843" width="17.7109375" bestFit="1" customWidth="1"/>
    <col min="3844" max="3844" width="12.7109375" bestFit="1" customWidth="1"/>
    <col min="3845" max="3845" width="17.7109375" bestFit="1" customWidth="1"/>
    <col min="3846" max="3846" width="12.7109375" bestFit="1" customWidth="1"/>
    <col min="3847" max="3847" width="17.7109375" bestFit="1" customWidth="1"/>
    <col min="3848" max="3848" width="12.7109375" bestFit="1" customWidth="1"/>
    <col min="3849" max="3849" width="17.7109375" bestFit="1" customWidth="1"/>
    <col min="3850" max="3850" width="12.7109375" bestFit="1" customWidth="1"/>
    <col min="3851" max="3851" width="17.7109375" bestFit="1" customWidth="1"/>
    <col min="3852" max="3852" width="12.7109375" bestFit="1" customWidth="1"/>
    <col min="3853" max="3853" width="17.7109375" bestFit="1" customWidth="1"/>
    <col min="3854" max="3854" width="12.7109375" bestFit="1" customWidth="1"/>
    <col min="3855" max="3855" width="17.7109375" bestFit="1" customWidth="1"/>
    <col min="3856" max="3856" width="12.7109375" bestFit="1" customWidth="1"/>
    <col min="3857" max="3857" width="17.7109375" bestFit="1" customWidth="1"/>
    <col min="3858" max="3858" width="12.7109375" bestFit="1" customWidth="1"/>
    <col min="3859" max="3859" width="17.7109375" bestFit="1" customWidth="1"/>
    <col min="3860" max="3860" width="12.7109375" bestFit="1" customWidth="1"/>
    <col min="3861" max="3861" width="17.7109375" bestFit="1" customWidth="1"/>
    <col min="3862" max="3862" width="12.7109375" bestFit="1" customWidth="1"/>
    <col min="3863" max="3863" width="17.7109375" bestFit="1" customWidth="1"/>
    <col min="3864" max="3864" width="12.7109375" bestFit="1" customWidth="1"/>
    <col min="3865" max="3865" width="17.7109375" bestFit="1" customWidth="1"/>
    <col min="3866" max="3866" width="12.7109375" bestFit="1" customWidth="1"/>
    <col min="3867" max="3867" width="17.7109375" bestFit="1" customWidth="1"/>
    <col min="3868" max="3868" width="12.7109375" bestFit="1" customWidth="1"/>
    <col min="3869" max="3869" width="17.7109375" bestFit="1" customWidth="1"/>
    <col min="3870" max="3870" width="12.7109375" bestFit="1" customWidth="1"/>
    <col min="3871" max="3871" width="17.7109375" bestFit="1" customWidth="1"/>
    <col min="3872" max="3872" width="12.7109375" bestFit="1" customWidth="1"/>
    <col min="3873" max="3873" width="17.7109375" bestFit="1" customWidth="1"/>
    <col min="3874" max="3874" width="12.7109375" bestFit="1" customWidth="1"/>
    <col min="3875" max="3875" width="17.7109375" bestFit="1" customWidth="1"/>
    <col min="3876" max="3876" width="12.7109375" bestFit="1" customWidth="1"/>
    <col min="3877" max="3877" width="12.5703125" bestFit="1" customWidth="1"/>
    <col min="3878" max="3878" width="17.7109375" bestFit="1" customWidth="1"/>
    <col min="3879" max="3879" width="18.42578125" bestFit="1" customWidth="1"/>
    <col min="3880" max="3880" width="17.7109375" bestFit="1" customWidth="1"/>
    <col min="3881" max="3881" width="12.7109375" bestFit="1" customWidth="1"/>
    <col min="3882" max="3882" width="17.7109375" bestFit="1" customWidth="1"/>
    <col min="3883" max="3883" width="12.7109375" bestFit="1" customWidth="1"/>
    <col min="3884" max="3884" width="17.7109375" bestFit="1" customWidth="1"/>
    <col min="3885" max="3885" width="12.7109375" bestFit="1" customWidth="1"/>
    <col min="3886" max="3886" width="17.7109375" bestFit="1" customWidth="1"/>
    <col min="3887" max="3887" width="12.7109375" bestFit="1" customWidth="1"/>
    <col min="3888" max="3888" width="12.5703125" bestFit="1" customWidth="1"/>
    <col min="3889" max="3889" width="17.7109375" bestFit="1" customWidth="1"/>
    <col min="3890" max="3890" width="18.42578125" bestFit="1" customWidth="1"/>
    <col min="3891" max="3891" width="17.7109375" bestFit="1" customWidth="1"/>
    <col min="3892" max="3892" width="18.42578125" bestFit="1" customWidth="1"/>
    <col min="3893" max="3893" width="8.5703125" bestFit="1" customWidth="1"/>
    <col min="3894" max="3894" width="17.7109375" bestFit="1" customWidth="1"/>
    <col min="3895" max="3895" width="12.7109375" bestFit="1" customWidth="1"/>
    <col min="3896" max="3896" width="17.7109375" bestFit="1" customWidth="1"/>
    <col min="3897" max="3897" width="12.7109375" bestFit="1" customWidth="1"/>
    <col min="3898" max="3898" width="8.5703125" bestFit="1" customWidth="1"/>
    <col min="3899" max="3899" width="17.7109375" bestFit="1" customWidth="1"/>
    <col min="3900" max="3900" width="12.7109375" bestFit="1" customWidth="1"/>
    <col min="3901" max="3901" width="12.5703125" bestFit="1" customWidth="1"/>
    <col min="3902" max="3902" width="17.7109375" bestFit="1" customWidth="1"/>
    <col min="3903" max="3903" width="12.7109375" bestFit="1" customWidth="1"/>
    <col min="3904" max="3904" width="17.7109375" bestFit="1" customWidth="1"/>
    <col min="3905" max="3905" width="12.7109375" bestFit="1" customWidth="1"/>
    <col min="3906" max="3906" width="17.7109375" bestFit="1" customWidth="1"/>
    <col min="3907" max="3907" width="12.7109375" bestFit="1" customWidth="1"/>
    <col min="3908" max="3908" width="17.7109375" bestFit="1" customWidth="1"/>
    <col min="3909" max="3909" width="18.42578125" bestFit="1" customWidth="1"/>
    <col min="3910" max="3910" width="17.7109375" bestFit="1" customWidth="1"/>
    <col min="3911" max="3911" width="12.7109375" bestFit="1" customWidth="1"/>
    <col min="3912" max="3912" width="17.7109375" bestFit="1" customWidth="1"/>
    <col min="3913" max="3913" width="12.7109375" bestFit="1" customWidth="1"/>
    <col min="3914" max="3914" width="17.7109375" bestFit="1" customWidth="1"/>
    <col min="3915" max="3915" width="12.7109375" bestFit="1" customWidth="1"/>
    <col min="3916" max="3916" width="17.7109375" bestFit="1" customWidth="1"/>
    <col min="3917" max="3917" width="12.7109375" bestFit="1" customWidth="1"/>
    <col min="3918" max="3918" width="12.42578125" bestFit="1" customWidth="1"/>
    <col min="3919" max="3919" width="17.7109375" bestFit="1" customWidth="1"/>
    <col min="3920" max="3920" width="12.7109375" bestFit="1" customWidth="1"/>
    <col min="3921" max="3921" width="17.7109375" bestFit="1" customWidth="1"/>
    <col min="3922" max="3922" width="12.7109375" bestFit="1" customWidth="1"/>
    <col min="3923" max="3923" width="17.7109375" bestFit="1" customWidth="1"/>
    <col min="3924" max="3924" width="12.7109375" bestFit="1" customWidth="1"/>
    <col min="3925" max="3925" width="17.7109375" bestFit="1" customWidth="1"/>
    <col min="3926" max="3926" width="12.7109375" bestFit="1" customWidth="1"/>
    <col min="3927" max="3927" width="17.7109375" bestFit="1" customWidth="1"/>
    <col min="3928" max="3928" width="12.7109375" bestFit="1" customWidth="1"/>
    <col min="3929" max="3929" width="17.7109375" bestFit="1" customWidth="1"/>
    <col min="3930" max="3930" width="12.7109375" bestFit="1" customWidth="1"/>
    <col min="3931" max="3931" width="17.7109375" bestFit="1" customWidth="1"/>
    <col min="3932" max="3932" width="12.7109375" bestFit="1" customWidth="1"/>
    <col min="3933" max="3933" width="17.7109375" bestFit="1" customWidth="1"/>
    <col min="3934" max="3934" width="12.7109375" bestFit="1" customWidth="1"/>
    <col min="3935" max="3935" width="17.7109375" bestFit="1" customWidth="1"/>
    <col min="3936" max="3936" width="12.7109375" bestFit="1" customWidth="1"/>
    <col min="3937" max="3937" width="17.7109375" bestFit="1" customWidth="1"/>
    <col min="3938" max="3938" width="18.42578125" bestFit="1" customWidth="1"/>
    <col min="3939" max="3939" width="17.7109375" bestFit="1" customWidth="1"/>
    <col min="3940" max="3940" width="12.7109375" bestFit="1" customWidth="1"/>
    <col min="3941" max="3941" width="17.7109375" bestFit="1" customWidth="1"/>
    <col min="3942" max="3942" width="18.42578125" bestFit="1" customWidth="1"/>
    <col min="3943" max="3943" width="17.7109375" bestFit="1" customWidth="1"/>
    <col min="3944" max="3944" width="12.7109375" bestFit="1" customWidth="1"/>
    <col min="3945" max="3945" width="17.7109375" bestFit="1" customWidth="1"/>
    <col min="3946" max="3946" width="12.7109375" bestFit="1" customWidth="1"/>
    <col min="3947" max="3947" width="17.7109375" bestFit="1" customWidth="1"/>
    <col min="3948" max="3948" width="12.7109375" bestFit="1" customWidth="1"/>
    <col min="3949" max="3949" width="17.7109375" bestFit="1" customWidth="1"/>
    <col min="3950" max="3950" width="12.7109375" bestFit="1" customWidth="1"/>
    <col min="3951" max="3951" width="17.7109375" bestFit="1" customWidth="1"/>
    <col min="3952" max="3952" width="18.42578125" bestFit="1" customWidth="1"/>
    <col min="3953" max="3953" width="17.7109375" bestFit="1" customWidth="1"/>
    <col min="3954" max="3954" width="12.7109375" bestFit="1" customWidth="1"/>
    <col min="3955" max="3955" width="17.7109375" bestFit="1" customWidth="1"/>
    <col min="3956" max="3956" width="12.7109375" bestFit="1" customWidth="1"/>
    <col min="3957" max="3957" width="17.7109375" bestFit="1" customWidth="1"/>
    <col min="3958" max="3958" width="12.7109375" bestFit="1" customWidth="1"/>
    <col min="3959" max="3959" width="8.5703125" bestFit="1" customWidth="1"/>
    <col min="3960" max="3960" width="17.7109375" bestFit="1" customWidth="1"/>
    <col min="3961" max="3961" width="12.7109375" bestFit="1" customWidth="1"/>
    <col min="3962" max="3962" width="17.7109375" bestFit="1" customWidth="1"/>
    <col min="3963" max="3963" width="12.7109375" bestFit="1" customWidth="1"/>
    <col min="3964" max="3964" width="17.7109375" bestFit="1" customWidth="1"/>
    <col min="3965" max="3965" width="12.7109375" bestFit="1" customWidth="1"/>
    <col min="3966" max="3966" width="17.7109375" bestFit="1" customWidth="1"/>
    <col min="3967" max="3967" width="12.7109375" bestFit="1" customWidth="1"/>
    <col min="3968" max="3968" width="17.7109375" bestFit="1" customWidth="1"/>
    <col min="3969" max="3969" width="12.7109375" bestFit="1" customWidth="1"/>
    <col min="3970" max="3970" width="17.7109375" bestFit="1" customWidth="1"/>
    <col min="3971" max="3971" width="12.7109375" bestFit="1" customWidth="1"/>
    <col min="3972" max="3972" width="17.7109375" bestFit="1" customWidth="1"/>
    <col min="3973" max="3973" width="12.7109375" bestFit="1" customWidth="1"/>
    <col min="3974" max="3974" width="17.7109375" bestFit="1" customWidth="1"/>
    <col min="3975" max="3975" width="12.7109375" bestFit="1" customWidth="1"/>
    <col min="3976" max="3976" width="17.7109375" bestFit="1" customWidth="1"/>
    <col min="3977" max="3977" width="18.42578125" bestFit="1" customWidth="1"/>
    <col min="3978" max="3978" width="17.7109375" bestFit="1" customWidth="1"/>
    <col min="3979" max="3979" width="12.7109375" bestFit="1" customWidth="1"/>
    <col min="3980" max="3980" width="17.7109375" bestFit="1" customWidth="1"/>
    <col min="3981" max="3981" width="12.7109375" bestFit="1" customWidth="1"/>
    <col min="3982" max="3982" width="17.7109375" bestFit="1" customWidth="1"/>
    <col min="3983" max="3983" width="12.7109375" bestFit="1" customWidth="1"/>
    <col min="3984" max="3984" width="17.7109375" bestFit="1" customWidth="1"/>
    <col min="3985" max="3985" width="12.7109375" bestFit="1" customWidth="1"/>
    <col min="3986" max="3986" width="12.42578125" bestFit="1" customWidth="1"/>
    <col min="3987" max="3987" width="17.7109375" bestFit="1" customWidth="1"/>
    <col min="3988" max="3988" width="12.7109375" bestFit="1" customWidth="1"/>
    <col min="3989" max="3989" width="17.7109375" bestFit="1" customWidth="1"/>
    <col min="3990" max="3990" width="18.42578125" bestFit="1" customWidth="1"/>
    <col min="3991" max="3991" width="17.7109375" bestFit="1" customWidth="1"/>
    <col min="3992" max="3992" width="12.7109375" bestFit="1" customWidth="1"/>
    <col min="3993" max="3993" width="17.7109375" bestFit="1" customWidth="1"/>
    <col min="3994" max="3994" width="12.7109375" bestFit="1" customWidth="1"/>
    <col min="3995" max="3995" width="17.7109375" bestFit="1" customWidth="1"/>
    <col min="3996" max="3996" width="12.7109375" bestFit="1" customWidth="1"/>
    <col min="3997" max="3997" width="17.7109375" bestFit="1" customWidth="1"/>
    <col min="3998" max="3998" width="12.7109375" bestFit="1" customWidth="1"/>
    <col min="3999" max="3999" width="17.7109375" bestFit="1" customWidth="1"/>
    <col min="4000" max="4000" width="12.7109375" bestFit="1" customWidth="1"/>
    <col min="4001" max="4001" width="17.7109375" bestFit="1" customWidth="1"/>
    <col min="4002" max="4002" width="18.42578125" bestFit="1" customWidth="1"/>
    <col min="4003" max="4003" width="17.7109375" bestFit="1" customWidth="1"/>
    <col min="4004" max="4004" width="12.7109375" bestFit="1" customWidth="1"/>
    <col min="4005" max="4005" width="17.7109375" bestFit="1" customWidth="1"/>
    <col min="4006" max="4006" width="12.7109375" bestFit="1" customWidth="1"/>
    <col min="4007" max="4007" width="17.7109375" bestFit="1" customWidth="1"/>
    <col min="4008" max="4008" width="12.7109375" bestFit="1" customWidth="1"/>
    <col min="4009" max="4009" width="17.7109375" bestFit="1" customWidth="1"/>
    <col min="4010" max="4010" width="12.7109375" bestFit="1" customWidth="1"/>
    <col min="4011" max="4011" width="17.7109375" bestFit="1" customWidth="1"/>
    <col min="4012" max="4012" width="18.42578125" bestFit="1" customWidth="1"/>
    <col min="4013" max="4013" width="17.7109375" bestFit="1" customWidth="1"/>
    <col min="4014" max="4014" width="12.7109375" bestFit="1" customWidth="1"/>
    <col min="4015" max="4015" width="17.7109375" bestFit="1" customWidth="1"/>
    <col min="4016" max="4016" width="12.7109375" bestFit="1" customWidth="1"/>
    <col min="4017" max="4017" width="17.7109375" bestFit="1" customWidth="1"/>
    <col min="4018" max="4018" width="18.42578125" bestFit="1" customWidth="1"/>
    <col min="4019" max="4019" width="17.7109375" bestFit="1" customWidth="1"/>
    <col min="4020" max="4020" width="12.7109375" bestFit="1" customWidth="1"/>
    <col min="4021" max="4021" width="17.7109375" bestFit="1" customWidth="1"/>
    <col min="4022" max="4022" width="12.7109375" bestFit="1" customWidth="1"/>
    <col min="4023" max="4023" width="17.7109375" bestFit="1" customWidth="1"/>
    <col min="4024" max="4024" width="12.7109375" bestFit="1" customWidth="1"/>
    <col min="4025" max="4025" width="17.7109375" bestFit="1" customWidth="1"/>
    <col min="4026" max="4026" width="12.7109375" bestFit="1" customWidth="1"/>
    <col min="4027" max="4027" width="12.42578125" bestFit="1" customWidth="1"/>
    <col min="4028" max="4028" width="17.7109375" bestFit="1" customWidth="1"/>
    <col min="4029" max="4029" width="12.7109375" bestFit="1" customWidth="1"/>
    <col min="4030" max="4030" width="17.7109375" bestFit="1" customWidth="1"/>
    <col min="4031" max="4031" width="12.7109375" bestFit="1" customWidth="1"/>
    <col min="4032" max="4032" width="17.7109375" bestFit="1" customWidth="1"/>
    <col min="4033" max="4033" width="12.7109375" bestFit="1" customWidth="1"/>
    <col min="4034" max="4034" width="17.7109375" bestFit="1" customWidth="1"/>
    <col min="4035" max="4035" width="12.7109375" bestFit="1" customWidth="1"/>
    <col min="4036" max="4036" width="17.7109375" bestFit="1" customWidth="1"/>
    <col min="4037" max="4037" width="12.7109375" bestFit="1" customWidth="1"/>
    <col min="4038" max="4038" width="17.7109375" bestFit="1" customWidth="1"/>
    <col min="4039" max="4039" width="12.7109375" bestFit="1" customWidth="1"/>
    <col min="4040" max="4040" width="17.7109375" bestFit="1" customWidth="1"/>
    <col min="4041" max="4041" width="12.7109375" bestFit="1" customWidth="1"/>
    <col min="4042" max="4042" width="17.7109375" bestFit="1" customWidth="1"/>
    <col min="4043" max="4043" width="12.7109375" bestFit="1" customWidth="1"/>
    <col min="4044" max="4044" width="17.7109375" bestFit="1" customWidth="1"/>
    <col min="4045" max="4045" width="18.42578125" bestFit="1" customWidth="1"/>
    <col min="4046" max="4046" width="8.5703125" bestFit="1" customWidth="1"/>
    <col min="4047" max="4047" width="17.7109375" bestFit="1" customWidth="1"/>
    <col min="4048" max="4048" width="12.7109375" bestFit="1" customWidth="1"/>
    <col min="4049" max="4049" width="17.7109375" bestFit="1" customWidth="1"/>
    <col min="4050" max="4050" width="12.7109375" bestFit="1" customWidth="1"/>
    <col min="4051" max="4051" width="17.7109375" bestFit="1" customWidth="1"/>
    <col min="4052" max="4052" width="12.7109375" bestFit="1" customWidth="1"/>
    <col min="4053" max="4053" width="17.7109375" bestFit="1" customWidth="1"/>
    <col min="4054" max="4054" width="18.42578125" bestFit="1" customWidth="1"/>
    <col min="4055" max="4055" width="17.7109375" bestFit="1" customWidth="1"/>
    <col min="4056" max="4056" width="12.7109375" bestFit="1" customWidth="1"/>
    <col min="4057" max="4057" width="17.7109375" bestFit="1" customWidth="1"/>
    <col min="4058" max="4058" width="12.7109375" bestFit="1" customWidth="1"/>
    <col min="4059" max="4059" width="17.7109375" bestFit="1" customWidth="1"/>
    <col min="4060" max="4060" width="12.7109375" bestFit="1" customWidth="1"/>
    <col min="4061" max="4061" width="17.7109375" bestFit="1" customWidth="1"/>
    <col min="4062" max="4062" width="12.7109375" bestFit="1" customWidth="1"/>
    <col min="4063" max="4063" width="17.7109375" bestFit="1" customWidth="1"/>
    <col min="4064" max="4064" width="12.7109375" bestFit="1" customWidth="1"/>
    <col min="4065" max="4065" width="17.7109375" bestFit="1" customWidth="1"/>
    <col min="4066" max="4066" width="12.7109375" bestFit="1" customWidth="1"/>
    <col min="4067" max="4067" width="18.42578125" bestFit="1" customWidth="1"/>
    <col min="4068" max="4068" width="17.7109375" bestFit="1" customWidth="1"/>
    <col min="4069" max="4069" width="12.7109375" bestFit="1" customWidth="1"/>
    <col min="4070" max="4070" width="8.5703125" bestFit="1" customWidth="1"/>
    <col min="4071" max="4071" width="17.7109375" bestFit="1" customWidth="1"/>
    <col min="4072" max="4072" width="12.7109375" bestFit="1" customWidth="1"/>
    <col min="4073" max="4073" width="8.85546875" bestFit="1" customWidth="1"/>
    <col min="4074" max="4074" width="17.7109375" bestFit="1" customWidth="1"/>
    <col min="4075" max="4075" width="12.7109375" bestFit="1" customWidth="1"/>
    <col min="4076" max="4076" width="17.7109375" bestFit="1" customWidth="1"/>
    <col min="4077" max="4077" width="12.7109375" bestFit="1" customWidth="1"/>
    <col min="4078" max="4078" width="17.7109375" bestFit="1" customWidth="1"/>
    <col min="4079" max="4079" width="12.7109375" bestFit="1" customWidth="1"/>
    <col min="4080" max="4080" width="17.7109375" bestFit="1" customWidth="1"/>
    <col min="4081" max="4081" width="12.7109375" bestFit="1" customWidth="1"/>
    <col min="4082" max="4082" width="17.7109375" bestFit="1" customWidth="1"/>
    <col min="4083" max="4083" width="18.42578125" bestFit="1" customWidth="1"/>
    <col min="4084" max="4084" width="17.7109375" bestFit="1" customWidth="1"/>
    <col min="4085" max="4085" width="12.7109375" bestFit="1" customWidth="1"/>
    <col min="4086" max="4086" width="17.7109375" bestFit="1" customWidth="1"/>
    <col min="4087" max="4087" width="12.7109375" bestFit="1" customWidth="1"/>
    <col min="4088" max="4088" width="18.42578125" bestFit="1" customWidth="1"/>
    <col min="4089" max="4089" width="17.7109375" bestFit="1" customWidth="1"/>
    <col min="4090" max="4090" width="12.7109375" bestFit="1" customWidth="1"/>
    <col min="4091" max="4091" width="17.7109375" bestFit="1" customWidth="1"/>
    <col min="4092" max="4092" width="12.7109375" bestFit="1" customWidth="1"/>
    <col min="4093" max="4093" width="17.7109375" bestFit="1" customWidth="1"/>
    <col min="4094" max="4094" width="12.7109375" bestFit="1" customWidth="1"/>
    <col min="4095" max="4095" width="17.7109375" bestFit="1" customWidth="1"/>
    <col min="4096" max="4096" width="12.7109375" bestFit="1" customWidth="1"/>
    <col min="4097" max="4097" width="18.42578125" bestFit="1" customWidth="1"/>
    <col min="4098" max="4098" width="8.5703125" bestFit="1" customWidth="1"/>
    <col min="4099" max="4099" width="17.7109375" bestFit="1" customWidth="1"/>
    <col min="4100" max="4100" width="12.7109375" bestFit="1" customWidth="1"/>
    <col min="4101" max="4101" width="17.7109375" bestFit="1" customWidth="1"/>
    <col min="4102" max="4102" width="12.7109375" bestFit="1" customWidth="1"/>
    <col min="4103" max="4103" width="17.7109375" bestFit="1" customWidth="1"/>
    <col min="4104" max="4104" width="12.7109375" bestFit="1" customWidth="1"/>
    <col min="4105" max="4105" width="17.7109375" bestFit="1" customWidth="1"/>
    <col min="4106" max="4106" width="12.7109375" bestFit="1" customWidth="1"/>
    <col min="4107" max="4107" width="18.42578125" bestFit="1" customWidth="1"/>
    <col min="4108" max="4108" width="17.7109375" bestFit="1" customWidth="1"/>
    <col min="4109" max="4109" width="12.7109375" bestFit="1" customWidth="1"/>
    <col min="4110" max="4110" width="12.42578125" bestFit="1" customWidth="1"/>
    <col min="4111" max="4111" width="17.7109375" bestFit="1" customWidth="1"/>
    <col min="4112" max="4112" width="12.7109375" bestFit="1" customWidth="1"/>
    <col min="4113" max="4113" width="12.42578125" bestFit="1" customWidth="1"/>
    <col min="4114" max="4114" width="17.7109375" bestFit="1" customWidth="1"/>
    <col min="4115" max="4115" width="12.7109375" bestFit="1" customWidth="1"/>
    <col min="4116" max="4116" width="17.7109375" bestFit="1" customWidth="1"/>
    <col min="4117" max="4117" width="12.7109375" bestFit="1" customWidth="1"/>
    <col min="4118" max="4118" width="17.7109375" bestFit="1" customWidth="1"/>
    <col min="4119" max="4119" width="18.42578125" bestFit="1" customWidth="1"/>
    <col min="4120" max="4120" width="17.7109375" bestFit="1" customWidth="1"/>
    <col min="4121" max="4121" width="12.7109375" bestFit="1" customWidth="1"/>
    <col min="4122" max="4122" width="18.42578125" bestFit="1" customWidth="1"/>
    <col min="4123" max="4123" width="17.7109375" bestFit="1" customWidth="1"/>
    <col min="4124" max="4124" width="12.7109375" bestFit="1" customWidth="1"/>
    <col min="4125" max="4125" width="17.7109375" bestFit="1" customWidth="1"/>
    <col min="4126" max="4126" width="18.42578125" bestFit="1" customWidth="1"/>
    <col min="4127" max="4127" width="17.7109375" bestFit="1" customWidth="1"/>
    <col min="4128" max="4128" width="12.7109375" bestFit="1" customWidth="1"/>
    <col min="4129" max="4129" width="17.7109375" bestFit="1" customWidth="1"/>
    <col min="4130" max="4130" width="18.42578125" bestFit="1" customWidth="1"/>
    <col min="4131" max="4131" width="17.7109375" bestFit="1" customWidth="1"/>
    <col min="4132" max="4132" width="12.7109375" bestFit="1" customWidth="1"/>
    <col min="4133" max="4133" width="17.7109375" bestFit="1" customWidth="1"/>
    <col min="4134" max="4134" width="18.42578125" bestFit="1" customWidth="1"/>
    <col min="4135" max="4135" width="17.7109375" bestFit="1" customWidth="1"/>
    <col min="4136" max="4136" width="12.7109375" bestFit="1" customWidth="1"/>
    <col min="4137" max="4137" width="17.7109375" bestFit="1" customWidth="1"/>
    <col min="4138" max="4138" width="12.7109375" bestFit="1" customWidth="1"/>
    <col min="4139" max="4139" width="17.7109375" bestFit="1" customWidth="1"/>
    <col min="4140" max="4140" width="12.7109375" bestFit="1" customWidth="1"/>
    <col min="4141" max="4141" width="17.7109375" bestFit="1" customWidth="1"/>
    <col min="4142" max="4142" width="12.7109375" bestFit="1" customWidth="1"/>
    <col min="4143" max="4143" width="17.7109375" bestFit="1" customWidth="1"/>
    <col min="4144" max="4144" width="12.7109375" bestFit="1" customWidth="1"/>
    <col min="4145" max="4145" width="17.7109375" bestFit="1" customWidth="1"/>
    <col min="4146" max="4146" width="12.7109375" bestFit="1" customWidth="1"/>
    <col min="4147" max="4147" width="17.7109375" bestFit="1" customWidth="1"/>
    <col min="4148" max="4148" width="12.7109375" bestFit="1" customWidth="1"/>
    <col min="4149" max="4149" width="17.7109375" bestFit="1" customWidth="1"/>
    <col min="4150" max="4150" width="18.42578125" bestFit="1" customWidth="1"/>
    <col min="4151" max="4151" width="17.7109375" bestFit="1" customWidth="1"/>
    <col min="4152" max="4152" width="12.7109375" bestFit="1" customWidth="1"/>
    <col min="4153" max="4153" width="17.7109375" bestFit="1" customWidth="1"/>
    <col min="4154" max="4154" width="12.7109375" bestFit="1" customWidth="1"/>
    <col min="4155" max="4155" width="17.7109375" bestFit="1" customWidth="1"/>
    <col min="4156" max="4156" width="12.7109375" bestFit="1" customWidth="1"/>
    <col min="4157" max="4157" width="17.7109375" bestFit="1" customWidth="1"/>
    <col min="4158" max="4158" width="12.7109375" bestFit="1" customWidth="1"/>
    <col min="4159" max="4159" width="12.42578125" bestFit="1" customWidth="1"/>
    <col min="4160" max="4160" width="17.7109375" bestFit="1" customWidth="1"/>
    <col min="4161" max="4161" width="12.7109375" bestFit="1" customWidth="1"/>
    <col min="4162" max="4162" width="17.7109375" bestFit="1" customWidth="1"/>
    <col min="4163" max="4163" width="12.7109375" bestFit="1" customWidth="1"/>
    <col min="4164" max="4164" width="17.7109375" bestFit="1" customWidth="1"/>
    <col min="4165" max="4165" width="12.7109375" bestFit="1" customWidth="1"/>
    <col min="4166" max="4166" width="17.7109375" bestFit="1" customWidth="1"/>
    <col min="4167" max="4167" width="12.7109375" bestFit="1" customWidth="1"/>
    <col min="4168" max="4168" width="17.7109375" bestFit="1" customWidth="1"/>
    <col min="4169" max="4169" width="18.42578125" bestFit="1" customWidth="1"/>
    <col min="4170" max="4170" width="17.7109375" bestFit="1" customWidth="1"/>
    <col min="4171" max="4171" width="12.7109375" bestFit="1" customWidth="1"/>
    <col min="4172" max="4172" width="17.7109375" bestFit="1" customWidth="1"/>
    <col min="4173" max="4173" width="12.7109375" bestFit="1" customWidth="1"/>
    <col min="4174" max="4174" width="17.7109375" bestFit="1" customWidth="1"/>
    <col min="4175" max="4175" width="12.7109375" bestFit="1" customWidth="1"/>
    <col min="4176" max="4176" width="18.42578125" bestFit="1" customWidth="1"/>
    <col min="4177" max="4177" width="17.7109375" bestFit="1" customWidth="1"/>
    <col min="4178" max="4178" width="12.7109375" bestFit="1" customWidth="1"/>
    <col min="4179" max="4179" width="17.7109375" bestFit="1" customWidth="1"/>
    <col min="4180" max="4180" width="12.7109375" bestFit="1" customWidth="1"/>
    <col min="4181" max="4181" width="17.7109375" bestFit="1" customWidth="1"/>
    <col min="4182" max="4182" width="12.7109375" bestFit="1" customWidth="1"/>
    <col min="4183" max="4183" width="17.7109375" bestFit="1" customWidth="1"/>
    <col min="4184" max="4184" width="12.7109375" bestFit="1" customWidth="1"/>
    <col min="4185" max="4185" width="17.7109375" bestFit="1" customWidth="1"/>
    <col min="4186" max="4186" width="12.7109375" bestFit="1" customWidth="1"/>
    <col min="4187" max="4187" width="17.7109375" bestFit="1" customWidth="1"/>
    <col min="4188" max="4188" width="18.42578125" bestFit="1" customWidth="1"/>
    <col min="4189" max="4189" width="17.7109375" bestFit="1" customWidth="1"/>
    <col min="4190" max="4190" width="12.7109375" bestFit="1" customWidth="1"/>
    <col min="4191" max="4191" width="8.5703125" bestFit="1" customWidth="1"/>
    <col min="4192" max="4192" width="17.7109375" bestFit="1" customWidth="1"/>
    <col min="4193" max="4193" width="18.42578125" bestFit="1" customWidth="1"/>
    <col min="4194" max="4194" width="17.7109375" bestFit="1" customWidth="1"/>
    <col min="4195" max="4195" width="12.7109375" bestFit="1" customWidth="1"/>
    <col min="4196" max="4196" width="17.7109375" bestFit="1" customWidth="1"/>
    <col min="4197" max="4197" width="12.7109375" bestFit="1" customWidth="1"/>
    <col min="4198" max="4198" width="17.7109375" bestFit="1" customWidth="1"/>
    <col min="4199" max="4199" width="12.7109375" bestFit="1" customWidth="1"/>
    <col min="4200" max="4200" width="17.7109375" bestFit="1" customWidth="1"/>
    <col min="4201" max="4201" width="18.42578125" bestFit="1" customWidth="1"/>
    <col min="4202" max="4202" width="8.5703125" bestFit="1" customWidth="1"/>
    <col min="4203" max="4203" width="17.7109375" bestFit="1" customWidth="1"/>
    <col min="4204" max="4204" width="18.42578125" bestFit="1" customWidth="1"/>
    <col min="4205" max="4205" width="17.7109375" bestFit="1" customWidth="1"/>
    <col min="4206" max="4206" width="12.7109375" bestFit="1" customWidth="1"/>
    <col min="4207" max="4207" width="17.7109375" bestFit="1" customWidth="1"/>
    <col min="4208" max="4208" width="18.42578125" bestFit="1" customWidth="1"/>
    <col min="4209" max="4209" width="17.7109375" bestFit="1" customWidth="1"/>
    <col min="4210" max="4210" width="12.7109375" bestFit="1" customWidth="1"/>
    <col min="4211" max="4211" width="17.7109375" bestFit="1" customWidth="1"/>
    <col min="4212" max="4212" width="18.42578125" bestFit="1" customWidth="1"/>
    <col min="4213" max="4213" width="17.7109375" bestFit="1" customWidth="1"/>
    <col min="4214" max="4214" width="12.7109375" bestFit="1" customWidth="1"/>
    <col min="4215" max="4215" width="17.7109375" bestFit="1" customWidth="1"/>
    <col min="4216" max="4216" width="12.7109375" bestFit="1" customWidth="1"/>
    <col min="4217" max="4217" width="17.7109375" bestFit="1" customWidth="1"/>
    <col min="4218" max="4218" width="12.7109375" bestFit="1" customWidth="1"/>
    <col min="4219" max="4219" width="17.7109375" bestFit="1" customWidth="1"/>
    <col min="4220" max="4220" width="12.7109375" bestFit="1" customWidth="1"/>
    <col min="4221" max="4221" width="17.7109375" bestFit="1" customWidth="1"/>
    <col min="4222" max="4222" width="18.42578125" bestFit="1" customWidth="1"/>
    <col min="4223" max="4223" width="17.7109375" bestFit="1" customWidth="1"/>
    <col min="4224" max="4224" width="12.7109375" bestFit="1" customWidth="1"/>
    <col min="4225" max="4225" width="17.7109375" bestFit="1" customWidth="1"/>
    <col min="4226" max="4226" width="12.7109375" bestFit="1" customWidth="1"/>
    <col min="4227" max="4227" width="18.42578125" bestFit="1" customWidth="1"/>
    <col min="4228" max="4228" width="17.7109375" bestFit="1" customWidth="1"/>
    <col min="4229" max="4229" width="12.7109375" bestFit="1" customWidth="1"/>
    <col min="4230" max="4230" width="17.7109375" bestFit="1" customWidth="1"/>
    <col min="4231" max="4231" width="12.7109375" bestFit="1" customWidth="1"/>
    <col min="4232" max="4232" width="17.7109375" bestFit="1" customWidth="1"/>
    <col min="4233" max="4233" width="12.7109375" bestFit="1" customWidth="1"/>
    <col min="4234" max="4234" width="17.7109375" bestFit="1" customWidth="1"/>
    <col min="4235" max="4235" width="12.7109375" bestFit="1" customWidth="1"/>
    <col min="4236" max="4236" width="17.7109375" bestFit="1" customWidth="1"/>
    <col min="4237" max="4237" width="12.7109375" bestFit="1" customWidth="1"/>
    <col min="4238" max="4238" width="17.7109375" bestFit="1" customWidth="1"/>
    <col min="4239" max="4239" width="12.7109375" bestFit="1" customWidth="1"/>
    <col min="4240" max="4240" width="17.7109375" bestFit="1" customWidth="1"/>
    <col min="4241" max="4241" width="12.7109375" bestFit="1" customWidth="1"/>
    <col min="4242" max="4242" width="17.7109375" bestFit="1" customWidth="1"/>
    <col min="4243" max="4243" width="18.42578125" bestFit="1" customWidth="1"/>
    <col min="4244" max="4244" width="12.42578125" bestFit="1" customWidth="1"/>
    <col min="4245" max="4245" width="17.7109375" bestFit="1" customWidth="1"/>
    <col min="4246" max="4246" width="12.7109375" bestFit="1" customWidth="1"/>
    <col min="4247" max="4247" width="17.7109375" bestFit="1" customWidth="1"/>
    <col min="4248" max="4248" width="12.7109375" bestFit="1" customWidth="1"/>
    <col min="4249" max="4249" width="17.7109375" bestFit="1" customWidth="1"/>
    <col min="4250" max="4250" width="12.7109375" bestFit="1" customWidth="1"/>
    <col min="4251" max="4251" width="8.5703125" bestFit="1" customWidth="1"/>
    <col min="4252" max="4252" width="17.7109375" bestFit="1" customWidth="1"/>
    <col min="4253" max="4253" width="12.7109375" bestFit="1" customWidth="1"/>
    <col min="4254" max="4254" width="17.7109375" bestFit="1" customWidth="1"/>
    <col min="4255" max="4255" width="18.42578125" bestFit="1" customWidth="1"/>
    <col min="4256" max="4256" width="17.7109375" bestFit="1" customWidth="1"/>
    <col min="4257" max="4257" width="12.7109375" bestFit="1" customWidth="1"/>
    <col min="4258" max="4258" width="17.7109375" bestFit="1" customWidth="1"/>
    <col min="4259" max="4259" width="12.7109375" bestFit="1" customWidth="1"/>
    <col min="4260" max="4260" width="12.5703125" bestFit="1" customWidth="1"/>
    <col min="4261" max="4261" width="17.7109375" bestFit="1" customWidth="1"/>
    <col min="4262" max="4262" width="12.7109375" bestFit="1" customWidth="1"/>
    <col min="4263" max="4263" width="17.7109375" bestFit="1" customWidth="1"/>
    <col min="4264" max="4264" width="12.7109375" bestFit="1" customWidth="1"/>
    <col min="4265" max="4265" width="17.7109375" bestFit="1" customWidth="1"/>
    <col min="4266" max="4266" width="12.7109375" bestFit="1" customWidth="1"/>
    <col min="4267" max="4267" width="17.7109375" bestFit="1" customWidth="1"/>
    <col min="4268" max="4268" width="12.7109375" bestFit="1" customWidth="1"/>
    <col min="4269" max="4269" width="17.7109375" bestFit="1" customWidth="1"/>
    <col min="4270" max="4270" width="12.7109375" bestFit="1" customWidth="1"/>
    <col min="4271" max="4271" width="17.7109375" bestFit="1" customWidth="1"/>
    <col min="4272" max="4272" width="12.7109375" bestFit="1" customWidth="1"/>
    <col min="4273" max="4273" width="17.7109375" bestFit="1" customWidth="1"/>
    <col min="4274" max="4274" width="12.7109375" bestFit="1" customWidth="1"/>
    <col min="4275" max="4275" width="17.7109375" bestFit="1" customWidth="1"/>
    <col min="4276" max="4276" width="12.7109375" bestFit="1" customWidth="1"/>
    <col min="4277" max="4277" width="17.7109375" bestFit="1" customWidth="1"/>
    <col min="4278" max="4278" width="12.7109375" bestFit="1" customWidth="1"/>
    <col min="4279" max="4279" width="17.7109375" bestFit="1" customWidth="1"/>
    <col min="4280" max="4280" width="12.7109375" bestFit="1" customWidth="1"/>
    <col min="4281" max="4281" width="17.7109375" bestFit="1" customWidth="1"/>
    <col min="4282" max="4282" width="12.7109375" bestFit="1" customWidth="1"/>
    <col min="4283" max="4283" width="17.7109375" bestFit="1" customWidth="1"/>
    <col min="4284" max="4284" width="12.7109375" bestFit="1" customWidth="1"/>
    <col min="4285" max="4285" width="17.7109375" bestFit="1" customWidth="1"/>
    <col min="4286" max="4286" width="12.7109375" bestFit="1" customWidth="1"/>
    <col min="4287" max="4287" width="17.7109375" bestFit="1" customWidth="1"/>
    <col min="4288" max="4288" width="12.7109375" bestFit="1" customWidth="1"/>
    <col min="4289" max="4289" width="17.7109375" bestFit="1" customWidth="1"/>
    <col min="4290" max="4290" width="12.7109375" bestFit="1" customWidth="1"/>
    <col min="4291" max="4291" width="17.7109375" bestFit="1" customWidth="1"/>
    <col min="4292" max="4292" width="12.7109375" bestFit="1" customWidth="1"/>
    <col min="4293" max="4293" width="17.7109375" bestFit="1" customWidth="1"/>
    <col min="4294" max="4294" width="12.7109375" bestFit="1" customWidth="1"/>
    <col min="4295" max="4295" width="17.7109375" bestFit="1" customWidth="1"/>
    <col min="4296" max="4296" width="12.7109375" bestFit="1" customWidth="1"/>
    <col min="4297" max="4297" width="17.7109375" bestFit="1" customWidth="1"/>
    <col min="4298" max="4298" width="12.7109375" bestFit="1" customWidth="1"/>
    <col min="4299" max="4299" width="17.7109375" bestFit="1" customWidth="1"/>
    <col min="4300" max="4300" width="18.42578125" bestFit="1" customWidth="1"/>
    <col min="4301" max="4301" width="17.7109375" bestFit="1" customWidth="1"/>
    <col min="4302" max="4302" width="12.7109375" bestFit="1" customWidth="1"/>
    <col min="4303" max="4303" width="17.7109375" bestFit="1" customWidth="1"/>
    <col min="4304" max="4304" width="12.7109375" bestFit="1" customWidth="1"/>
    <col min="4305" max="4305" width="17.7109375" bestFit="1" customWidth="1"/>
    <col min="4306" max="4306" width="12.7109375" bestFit="1" customWidth="1"/>
    <col min="4307" max="4307" width="17.7109375" bestFit="1" customWidth="1"/>
    <col min="4308" max="4308" width="12.7109375" bestFit="1" customWidth="1"/>
    <col min="4309" max="4309" width="12.5703125" bestFit="1" customWidth="1"/>
    <col min="4310" max="4310" width="17.7109375" bestFit="1" customWidth="1"/>
    <col min="4311" max="4311" width="12.7109375" bestFit="1" customWidth="1"/>
    <col min="4312" max="4312" width="17.7109375" bestFit="1" customWidth="1"/>
    <col min="4313" max="4313" width="18.42578125" bestFit="1" customWidth="1"/>
    <col min="4314" max="4314" width="17.7109375" bestFit="1" customWidth="1"/>
    <col min="4315" max="4315" width="12.7109375" bestFit="1" customWidth="1"/>
    <col min="4316" max="4316" width="17.7109375" bestFit="1" customWidth="1"/>
    <col min="4317" max="4317" width="18.42578125" bestFit="1" customWidth="1"/>
    <col min="4318" max="4318" width="17.7109375" bestFit="1" customWidth="1"/>
    <col min="4319" max="4319" width="12.7109375" bestFit="1" customWidth="1"/>
    <col min="4320" max="4320" width="17.7109375" bestFit="1" customWidth="1"/>
    <col min="4321" max="4321" width="12.7109375" bestFit="1" customWidth="1"/>
    <col min="4322" max="4322" width="17.7109375" bestFit="1" customWidth="1"/>
    <col min="4323" max="4323" width="12.7109375" bestFit="1" customWidth="1"/>
    <col min="4324" max="4324" width="17.7109375" bestFit="1" customWidth="1"/>
    <col min="4325" max="4325" width="12.7109375" bestFit="1" customWidth="1"/>
    <col min="4326" max="4326" width="17.7109375" bestFit="1" customWidth="1"/>
    <col min="4327" max="4327" width="12.7109375" bestFit="1" customWidth="1"/>
    <col min="4328" max="4328" width="17.7109375" bestFit="1" customWidth="1"/>
    <col min="4329" max="4329" width="12.7109375" bestFit="1" customWidth="1"/>
    <col min="4330" max="4330" width="17.7109375" bestFit="1" customWidth="1"/>
    <col min="4331" max="4331" width="12.7109375" bestFit="1" customWidth="1"/>
    <col min="4332" max="4332" width="17.7109375" bestFit="1" customWidth="1"/>
    <col min="4333" max="4333" width="12.7109375" bestFit="1" customWidth="1"/>
    <col min="4334" max="4334" width="17.7109375" bestFit="1" customWidth="1"/>
    <col min="4335" max="4335" width="12.7109375" bestFit="1" customWidth="1"/>
    <col min="4336" max="4336" width="17.7109375" bestFit="1" customWidth="1"/>
    <col min="4337" max="4337" width="12.7109375" bestFit="1" customWidth="1"/>
    <col min="4338" max="4338" width="17.7109375" bestFit="1" customWidth="1"/>
    <col min="4339" max="4339" width="12.7109375" bestFit="1" customWidth="1"/>
    <col min="4340" max="4340" width="12.42578125" bestFit="1" customWidth="1"/>
    <col min="4341" max="4341" width="17.7109375" bestFit="1" customWidth="1"/>
    <col min="4342" max="4342" width="12.7109375" bestFit="1" customWidth="1"/>
    <col min="4343" max="4343" width="12.5703125" bestFit="1" customWidth="1"/>
    <col min="4344" max="4344" width="17.7109375" bestFit="1" customWidth="1"/>
    <col min="4345" max="4345" width="12.7109375" bestFit="1" customWidth="1"/>
    <col min="4346" max="4346" width="17.7109375" bestFit="1" customWidth="1"/>
    <col min="4347" max="4347" width="12.7109375" bestFit="1" customWidth="1"/>
    <col min="4348" max="4348" width="17.7109375" bestFit="1" customWidth="1"/>
    <col min="4349" max="4349" width="12.7109375" bestFit="1" customWidth="1"/>
    <col min="4350" max="4350" width="17.7109375" bestFit="1" customWidth="1"/>
    <col min="4351" max="4351" width="12.7109375" bestFit="1" customWidth="1"/>
    <col min="4352" max="4352" width="17.7109375" bestFit="1" customWidth="1"/>
    <col min="4353" max="4353" width="12.7109375" bestFit="1" customWidth="1"/>
    <col min="4354" max="4354" width="17.7109375" bestFit="1" customWidth="1"/>
    <col min="4355" max="4355" width="12.7109375" bestFit="1" customWidth="1"/>
    <col min="4356" max="4356" width="17.7109375" bestFit="1" customWidth="1"/>
    <col min="4357" max="4357" width="12.7109375" bestFit="1" customWidth="1"/>
    <col min="4358" max="4358" width="17.7109375" bestFit="1" customWidth="1"/>
    <col min="4359" max="4359" width="12.7109375" bestFit="1" customWidth="1"/>
    <col min="4360" max="4360" width="17.7109375" bestFit="1" customWidth="1"/>
    <col min="4361" max="4361" width="12.7109375" bestFit="1" customWidth="1"/>
    <col min="4362" max="4362" width="17.7109375" bestFit="1" customWidth="1"/>
    <col min="4363" max="4363" width="18.42578125" bestFit="1" customWidth="1"/>
    <col min="4364" max="4364" width="17.7109375" bestFit="1" customWidth="1"/>
    <col min="4365" max="4365" width="12.7109375" bestFit="1" customWidth="1"/>
    <col min="4366" max="4366" width="17.7109375" bestFit="1" customWidth="1"/>
    <col min="4367" max="4367" width="18.42578125" bestFit="1" customWidth="1"/>
    <col min="4368" max="4368" width="12.42578125" bestFit="1" customWidth="1"/>
    <col min="4369" max="4369" width="17.7109375" bestFit="1" customWidth="1"/>
    <col min="4370" max="4370" width="12.7109375" bestFit="1" customWidth="1"/>
    <col min="4371" max="4371" width="17.7109375" bestFit="1" customWidth="1"/>
    <col min="4372" max="4372" width="12.7109375" bestFit="1" customWidth="1"/>
    <col min="4373" max="4373" width="17.7109375" bestFit="1" customWidth="1"/>
    <col min="4374" max="4374" width="12.7109375" bestFit="1" customWidth="1"/>
    <col min="4375" max="4375" width="17.7109375" bestFit="1" customWidth="1"/>
    <col min="4376" max="4376" width="12.7109375" bestFit="1" customWidth="1"/>
    <col min="4377" max="4377" width="17.7109375" bestFit="1" customWidth="1"/>
    <col min="4378" max="4378" width="12.7109375" bestFit="1" customWidth="1"/>
    <col min="4379" max="4379" width="17.7109375" bestFit="1" customWidth="1"/>
    <col min="4380" max="4380" width="18.42578125" bestFit="1" customWidth="1"/>
    <col min="4381" max="4381" width="17.7109375" bestFit="1" customWidth="1"/>
    <col min="4382" max="4382" width="12.7109375" bestFit="1" customWidth="1"/>
    <col min="4383" max="4383" width="17.7109375" bestFit="1" customWidth="1"/>
    <col min="4384" max="4384" width="18.42578125" bestFit="1" customWidth="1"/>
    <col min="4385" max="4385" width="17.7109375" bestFit="1" customWidth="1"/>
    <col min="4386" max="4386" width="12.7109375" bestFit="1" customWidth="1"/>
    <col min="4387" max="4387" width="17.7109375" bestFit="1" customWidth="1"/>
    <col min="4388" max="4388" width="12.7109375" bestFit="1" customWidth="1"/>
    <col min="4389" max="4389" width="18.42578125" bestFit="1" customWidth="1"/>
    <col min="4390" max="4390" width="17.7109375" bestFit="1" customWidth="1"/>
    <col min="4391" max="4391" width="12.7109375" bestFit="1" customWidth="1"/>
    <col min="4392" max="4392" width="17.7109375" bestFit="1" customWidth="1"/>
    <col min="4393" max="4393" width="12.7109375" bestFit="1" customWidth="1"/>
    <col min="4394" max="4394" width="17.7109375" bestFit="1" customWidth="1"/>
    <col min="4395" max="4395" width="12.7109375" bestFit="1" customWidth="1"/>
    <col min="4396" max="4396" width="17.7109375" bestFit="1" customWidth="1"/>
    <col min="4397" max="4397" width="18.42578125" bestFit="1" customWidth="1"/>
    <col min="4398" max="4398" width="17.7109375" bestFit="1" customWidth="1"/>
    <col min="4399" max="4399" width="18.42578125" bestFit="1" customWidth="1"/>
    <col min="4400" max="4400" width="17.7109375" bestFit="1" customWidth="1"/>
    <col min="4401" max="4401" width="12.7109375" bestFit="1" customWidth="1"/>
    <col min="4402" max="4402" width="12.42578125" bestFit="1" customWidth="1"/>
    <col min="4403" max="4403" width="17.7109375" bestFit="1" customWidth="1"/>
    <col min="4404" max="4404" width="12.7109375" bestFit="1" customWidth="1"/>
    <col min="4405" max="4405" width="17.7109375" bestFit="1" customWidth="1"/>
    <col min="4406" max="4406" width="12.7109375" bestFit="1" customWidth="1"/>
    <col min="4407" max="4407" width="12.5703125" bestFit="1" customWidth="1"/>
    <col min="4408" max="4408" width="17.7109375" bestFit="1" customWidth="1"/>
    <col min="4409" max="4409" width="12.7109375" bestFit="1" customWidth="1"/>
    <col min="4410" max="4410" width="17.7109375" bestFit="1" customWidth="1"/>
    <col min="4411" max="4411" width="12.7109375" bestFit="1" customWidth="1"/>
    <col min="4412" max="4412" width="17.7109375" bestFit="1" customWidth="1"/>
    <col min="4413" max="4413" width="12.7109375" bestFit="1" customWidth="1"/>
    <col min="4414" max="4414" width="12.42578125" bestFit="1" customWidth="1"/>
    <col min="4415" max="4415" width="17.7109375" bestFit="1" customWidth="1"/>
    <col min="4416" max="4416" width="12.7109375" bestFit="1" customWidth="1"/>
    <col min="4417" max="4417" width="17.7109375" bestFit="1" customWidth="1"/>
    <col min="4418" max="4418" width="12.7109375" bestFit="1" customWidth="1"/>
    <col min="4419" max="4419" width="17.7109375" bestFit="1" customWidth="1"/>
    <col min="4420" max="4420" width="12.7109375" bestFit="1" customWidth="1"/>
    <col min="4421" max="4421" width="17.7109375" bestFit="1" customWidth="1"/>
    <col min="4422" max="4422" width="12.7109375" bestFit="1" customWidth="1"/>
    <col min="4423" max="4423" width="17.7109375" bestFit="1" customWidth="1"/>
    <col min="4424" max="4424" width="12.7109375" bestFit="1" customWidth="1"/>
    <col min="4425" max="4425" width="17.7109375" bestFit="1" customWidth="1"/>
    <col min="4426" max="4426" width="18.42578125" bestFit="1" customWidth="1"/>
    <col min="4427" max="4427" width="17.7109375" bestFit="1" customWidth="1"/>
    <col min="4428" max="4428" width="12.7109375" bestFit="1" customWidth="1"/>
    <col min="4429" max="4429" width="17.7109375" bestFit="1" customWidth="1"/>
    <col min="4430" max="4430" width="12.7109375" bestFit="1" customWidth="1"/>
    <col min="4431" max="4431" width="17.7109375" bestFit="1" customWidth="1"/>
    <col min="4432" max="4432" width="12.7109375" bestFit="1" customWidth="1"/>
    <col min="4433" max="4433" width="17.7109375" bestFit="1" customWidth="1"/>
    <col min="4434" max="4434" width="12.7109375" bestFit="1" customWidth="1"/>
    <col min="4435" max="4435" width="17.7109375" bestFit="1" customWidth="1"/>
    <col min="4436" max="4436" width="12.7109375" bestFit="1" customWidth="1"/>
    <col min="4437" max="4437" width="17.7109375" bestFit="1" customWidth="1"/>
    <col min="4438" max="4438" width="12.7109375" bestFit="1" customWidth="1"/>
    <col min="4439" max="4439" width="12.5703125" bestFit="1" customWidth="1"/>
    <col min="4440" max="4440" width="17.7109375" bestFit="1" customWidth="1"/>
    <col min="4441" max="4441" width="12.7109375" bestFit="1" customWidth="1"/>
    <col min="4442" max="4442" width="17.7109375" bestFit="1" customWidth="1"/>
    <col min="4443" max="4443" width="12.7109375" bestFit="1" customWidth="1"/>
    <col min="4444" max="4444" width="17.7109375" bestFit="1" customWidth="1"/>
    <col min="4445" max="4445" width="12.7109375" bestFit="1" customWidth="1"/>
    <col min="4446" max="4446" width="17.7109375" bestFit="1" customWidth="1"/>
    <col min="4447" max="4447" width="12.7109375" bestFit="1" customWidth="1"/>
    <col min="4448" max="4448" width="17.7109375" bestFit="1" customWidth="1"/>
    <col min="4449" max="4449" width="12.7109375" bestFit="1" customWidth="1"/>
    <col min="4450" max="4450" width="17.7109375" bestFit="1" customWidth="1"/>
    <col min="4451" max="4451" width="12.7109375" bestFit="1" customWidth="1"/>
    <col min="4452" max="4452" width="17.7109375" bestFit="1" customWidth="1"/>
    <col min="4453" max="4453" width="12.7109375" bestFit="1" customWidth="1"/>
    <col min="4454" max="4454" width="17.7109375" bestFit="1" customWidth="1"/>
    <col min="4455" max="4455" width="18.42578125" bestFit="1" customWidth="1"/>
    <col min="4456" max="4456" width="17.7109375" bestFit="1" customWidth="1"/>
    <col min="4457" max="4457" width="12.7109375" bestFit="1" customWidth="1"/>
    <col min="4458" max="4458" width="17.7109375" bestFit="1" customWidth="1"/>
    <col min="4459" max="4459" width="18.42578125" bestFit="1" customWidth="1"/>
    <col min="4460" max="4460" width="17.7109375" bestFit="1" customWidth="1"/>
    <col min="4461" max="4461" width="12.7109375" bestFit="1" customWidth="1"/>
    <col min="4462" max="4462" width="17.7109375" bestFit="1" customWidth="1"/>
    <col min="4463" max="4463" width="12.7109375" bestFit="1" customWidth="1"/>
    <col min="4464" max="4464" width="17.7109375" bestFit="1" customWidth="1"/>
    <col min="4465" max="4465" width="18.42578125" bestFit="1" customWidth="1"/>
    <col min="4466" max="4466" width="17.7109375" bestFit="1" customWidth="1"/>
    <col min="4467" max="4467" width="12.7109375" bestFit="1" customWidth="1"/>
    <col min="4468" max="4468" width="17.7109375" bestFit="1" customWidth="1"/>
    <col min="4469" max="4469" width="12.7109375" bestFit="1" customWidth="1"/>
    <col min="4470" max="4470" width="17.7109375" bestFit="1" customWidth="1"/>
    <col min="4471" max="4471" width="18.42578125" bestFit="1" customWidth="1"/>
    <col min="4472" max="4472" width="17.7109375" bestFit="1" customWidth="1"/>
    <col min="4473" max="4473" width="12.7109375" bestFit="1" customWidth="1"/>
    <col min="4474" max="4474" width="17.7109375" bestFit="1" customWidth="1"/>
    <col min="4475" max="4475" width="12.7109375" bestFit="1" customWidth="1"/>
    <col min="4476" max="4476" width="8.5703125" bestFit="1" customWidth="1"/>
    <col min="4477" max="4477" width="17.7109375" bestFit="1" customWidth="1"/>
    <col min="4478" max="4478" width="12.7109375" bestFit="1" customWidth="1"/>
    <col min="4479" max="4479" width="18.42578125" bestFit="1" customWidth="1"/>
    <col min="4480" max="4480" width="17.7109375" bestFit="1" customWidth="1"/>
    <col min="4481" max="4481" width="12.7109375" bestFit="1" customWidth="1"/>
    <col min="4482" max="4482" width="17.7109375" bestFit="1" customWidth="1"/>
    <col min="4483" max="4483" width="12.7109375" bestFit="1" customWidth="1"/>
    <col min="4484" max="4484" width="17.7109375" bestFit="1" customWidth="1"/>
    <col min="4485" max="4485" width="18.42578125" bestFit="1" customWidth="1"/>
    <col min="4486" max="4486" width="17.7109375" bestFit="1" customWidth="1"/>
    <col min="4487" max="4487" width="12.7109375" bestFit="1" customWidth="1"/>
    <col min="4488" max="4488" width="17.7109375" bestFit="1" customWidth="1"/>
    <col min="4489" max="4489" width="12.7109375" bestFit="1" customWidth="1"/>
    <col min="4490" max="4490" width="17.7109375" bestFit="1" customWidth="1"/>
    <col min="4491" max="4491" width="12.7109375" bestFit="1" customWidth="1"/>
    <col min="4492" max="4492" width="17.7109375" bestFit="1" customWidth="1"/>
    <col min="4493" max="4493" width="12.7109375" bestFit="1" customWidth="1"/>
    <col min="4494" max="4494" width="17.7109375" bestFit="1" customWidth="1"/>
    <col min="4495" max="4495" width="18.42578125" bestFit="1" customWidth="1"/>
    <col min="4496" max="4496" width="17.7109375" bestFit="1" customWidth="1"/>
    <col min="4497" max="4497" width="18.42578125" bestFit="1" customWidth="1"/>
    <col min="4498" max="4498" width="17.7109375" bestFit="1" customWidth="1"/>
    <col min="4499" max="4499" width="12.7109375" bestFit="1" customWidth="1"/>
    <col min="4500" max="4500" width="17.7109375" bestFit="1" customWidth="1"/>
    <col min="4501" max="4501" width="18.42578125" bestFit="1" customWidth="1"/>
    <col min="4502" max="4502" width="17.7109375" bestFit="1" customWidth="1"/>
    <col min="4503" max="4503" width="12.7109375" bestFit="1" customWidth="1"/>
    <col min="4504" max="4504" width="17.7109375" bestFit="1" customWidth="1"/>
    <col min="4505" max="4505" width="12.7109375" bestFit="1" customWidth="1"/>
    <col min="4506" max="4506" width="8.5703125" bestFit="1" customWidth="1"/>
    <col min="4507" max="4507" width="12.42578125" bestFit="1" customWidth="1"/>
    <col min="4508" max="4508" width="17.7109375" bestFit="1" customWidth="1"/>
    <col min="4509" max="4509" width="12.7109375" bestFit="1" customWidth="1"/>
    <col min="4510" max="4510" width="17.7109375" bestFit="1" customWidth="1"/>
    <col min="4511" max="4511" width="12.7109375" bestFit="1" customWidth="1"/>
    <col min="4512" max="4512" width="17.7109375" bestFit="1" customWidth="1"/>
    <col min="4513" max="4513" width="12.7109375" bestFit="1" customWidth="1"/>
    <col min="4514" max="4514" width="17.7109375" bestFit="1" customWidth="1"/>
    <col min="4515" max="4515" width="12.7109375" bestFit="1" customWidth="1"/>
    <col min="4516" max="4516" width="17.7109375" bestFit="1" customWidth="1"/>
    <col min="4517" max="4517" width="12.7109375" bestFit="1" customWidth="1"/>
    <col min="4518" max="4518" width="17.7109375" bestFit="1" customWidth="1"/>
    <col min="4519" max="4519" width="18.42578125" bestFit="1" customWidth="1"/>
    <col min="4520" max="4520" width="17.7109375" bestFit="1" customWidth="1"/>
    <col min="4521" max="4521" width="12.7109375" bestFit="1" customWidth="1"/>
    <col min="4522" max="4522" width="17.7109375" bestFit="1" customWidth="1"/>
    <col min="4523" max="4523" width="12.7109375" bestFit="1" customWidth="1"/>
    <col min="4524" max="4524" width="17.7109375" bestFit="1" customWidth="1"/>
    <col min="4525" max="4525" width="12.7109375" bestFit="1" customWidth="1"/>
    <col min="4526" max="4526" width="17.7109375" bestFit="1" customWidth="1"/>
    <col min="4527" max="4527" width="12.7109375" bestFit="1" customWidth="1"/>
    <col min="4528" max="4528" width="17.7109375" bestFit="1" customWidth="1"/>
    <col min="4529" max="4529" width="12.7109375" bestFit="1" customWidth="1"/>
    <col min="4530" max="4530" width="17.7109375" bestFit="1" customWidth="1"/>
    <col min="4531" max="4531" width="12.7109375" bestFit="1" customWidth="1"/>
    <col min="4532" max="4532" width="17.7109375" bestFit="1" customWidth="1"/>
    <col min="4533" max="4533" width="12.7109375" bestFit="1" customWidth="1"/>
    <col min="4534" max="4534" width="17.7109375" bestFit="1" customWidth="1"/>
    <col min="4535" max="4535" width="12.7109375" bestFit="1" customWidth="1"/>
    <col min="4536" max="4536" width="17.7109375" bestFit="1" customWidth="1"/>
    <col min="4537" max="4537" width="12.7109375" bestFit="1" customWidth="1"/>
    <col min="4538" max="4538" width="17.7109375" bestFit="1" customWidth="1"/>
    <col min="4539" max="4539" width="12.7109375" bestFit="1" customWidth="1"/>
    <col min="4540" max="4540" width="17.7109375" bestFit="1" customWidth="1"/>
    <col min="4541" max="4541" width="12.7109375" bestFit="1" customWidth="1"/>
    <col min="4542" max="4542" width="17.7109375" bestFit="1" customWidth="1"/>
    <col min="4543" max="4543" width="12.7109375" bestFit="1" customWidth="1"/>
    <col min="4544" max="4544" width="17.7109375" bestFit="1" customWidth="1"/>
    <col min="4545" max="4545" width="12.7109375" bestFit="1" customWidth="1"/>
    <col min="4546" max="4546" width="17.7109375" bestFit="1" customWidth="1"/>
    <col min="4547" max="4547" width="12.7109375" bestFit="1" customWidth="1"/>
    <col min="4548" max="4548" width="17.7109375" bestFit="1" customWidth="1"/>
    <col min="4549" max="4549" width="12.7109375" bestFit="1" customWidth="1"/>
    <col min="4550" max="4550" width="17.7109375" bestFit="1" customWidth="1"/>
    <col min="4551" max="4551" width="18.42578125" bestFit="1" customWidth="1"/>
    <col min="4552" max="4552" width="12.5703125" bestFit="1" customWidth="1"/>
    <col min="4553" max="4553" width="17.7109375" bestFit="1" customWidth="1"/>
    <col min="4554" max="4554" width="18.42578125" bestFit="1" customWidth="1"/>
    <col min="4555" max="4555" width="17.7109375" bestFit="1" customWidth="1"/>
    <col min="4556" max="4556" width="12.7109375" bestFit="1" customWidth="1"/>
    <col min="4557" max="4557" width="17.7109375" bestFit="1" customWidth="1"/>
    <col min="4558" max="4558" width="12.7109375" bestFit="1" customWidth="1"/>
    <col min="4559" max="4559" width="17.7109375" bestFit="1" customWidth="1"/>
    <col min="4560" max="4560" width="12.7109375" bestFit="1" customWidth="1"/>
    <col min="4561" max="4561" width="17.7109375" bestFit="1" customWidth="1"/>
    <col min="4562" max="4562" width="12.7109375" bestFit="1" customWidth="1"/>
    <col min="4563" max="4563" width="17.7109375" bestFit="1" customWidth="1"/>
    <col min="4564" max="4564" width="12.7109375" bestFit="1" customWidth="1"/>
    <col min="4565" max="4565" width="18.42578125" bestFit="1" customWidth="1"/>
    <col min="4566" max="4566" width="17.7109375" bestFit="1" customWidth="1"/>
    <col min="4567" max="4567" width="12.7109375" bestFit="1" customWidth="1"/>
    <col min="4568" max="4568" width="17.7109375" bestFit="1" customWidth="1"/>
    <col min="4569" max="4569" width="12.7109375" bestFit="1" customWidth="1"/>
    <col min="4570" max="4570" width="17.7109375" bestFit="1" customWidth="1"/>
    <col min="4571" max="4571" width="12.7109375" bestFit="1" customWidth="1"/>
    <col min="4572" max="4572" width="17.7109375" bestFit="1" customWidth="1"/>
    <col min="4573" max="4573" width="12.7109375" bestFit="1" customWidth="1"/>
    <col min="4574" max="4574" width="17.7109375" bestFit="1" customWidth="1"/>
    <col min="4575" max="4575" width="12.7109375" bestFit="1" customWidth="1"/>
    <col min="4576" max="4576" width="17.7109375" bestFit="1" customWidth="1"/>
    <col min="4577" max="4577" width="12.7109375" bestFit="1" customWidth="1"/>
    <col min="4578" max="4578" width="17.7109375" bestFit="1" customWidth="1"/>
    <col min="4579" max="4579" width="12.7109375" bestFit="1" customWidth="1"/>
    <col min="4580" max="4580" width="17.7109375" bestFit="1" customWidth="1"/>
    <col min="4581" max="4581" width="12.7109375" bestFit="1" customWidth="1"/>
    <col min="4582" max="4582" width="17.7109375" bestFit="1" customWidth="1"/>
    <col min="4583" max="4583" width="12.7109375" bestFit="1" customWidth="1"/>
    <col min="4584" max="4584" width="17.7109375" bestFit="1" customWidth="1"/>
    <col min="4585" max="4585" width="12.7109375" bestFit="1" customWidth="1"/>
    <col min="4586" max="4586" width="17.7109375" bestFit="1" customWidth="1"/>
    <col min="4587" max="4587" width="12.7109375" bestFit="1" customWidth="1"/>
    <col min="4588" max="4588" width="17.7109375" bestFit="1" customWidth="1"/>
    <col min="4589" max="4589" width="12.7109375" bestFit="1" customWidth="1"/>
    <col min="4590" max="4590" width="12.42578125" bestFit="1" customWidth="1"/>
    <col min="4591" max="4591" width="17.7109375" bestFit="1" customWidth="1"/>
    <col min="4592" max="4592" width="12.7109375" bestFit="1" customWidth="1"/>
    <col min="4593" max="4593" width="17.7109375" bestFit="1" customWidth="1"/>
    <col min="4594" max="4594" width="18.42578125" bestFit="1" customWidth="1"/>
    <col min="4595" max="4595" width="17.7109375" bestFit="1" customWidth="1"/>
    <col min="4596" max="4596" width="12.7109375" bestFit="1" customWidth="1"/>
    <col min="4597" max="4597" width="17.7109375" bestFit="1" customWidth="1"/>
    <col min="4598" max="4598" width="12.7109375" bestFit="1" customWidth="1"/>
    <col min="4599" max="4599" width="17.7109375" bestFit="1" customWidth="1"/>
    <col min="4600" max="4600" width="18.42578125" bestFit="1" customWidth="1"/>
    <col min="4601" max="4601" width="17.7109375" bestFit="1" customWidth="1"/>
    <col min="4602" max="4602" width="12.7109375" bestFit="1" customWidth="1"/>
    <col min="4603" max="4603" width="17.7109375" bestFit="1" customWidth="1"/>
    <col min="4604" max="4604" width="12.7109375" bestFit="1" customWidth="1"/>
    <col min="4605" max="4605" width="17.7109375" bestFit="1" customWidth="1"/>
    <col min="4606" max="4606" width="12.7109375" bestFit="1" customWidth="1"/>
    <col min="4607" max="4607" width="17.7109375" bestFit="1" customWidth="1"/>
    <col min="4608" max="4608" width="12.7109375" bestFit="1" customWidth="1"/>
    <col min="4609" max="4609" width="17.7109375" bestFit="1" customWidth="1"/>
    <col min="4610" max="4610" width="12.7109375" bestFit="1" customWidth="1"/>
    <col min="4611" max="4611" width="17.7109375" bestFit="1" customWidth="1"/>
    <col min="4612" max="4612" width="12.7109375" bestFit="1" customWidth="1"/>
    <col min="4613" max="4613" width="17.7109375" bestFit="1" customWidth="1"/>
    <col min="4614" max="4614" width="12.7109375" bestFit="1" customWidth="1"/>
    <col min="4615" max="4615" width="18.42578125" bestFit="1" customWidth="1"/>
    <col min="4616" max="4616" width="17.7109375" bestFit="1" customWidth="1"/>
    <col min="4617" max="4617" width="12.7109375" bestFit="1" customWidth="1"/>
    <col min="4618" max="4618" width="17.7109375" bestFit="1" customWidth="1"/>
    <col min="4619" max="4619" width="12.7109375" bestFit="1" customWidth="1"/>
    <col min="4620" max="4620" width="17.7109375" bestFit="1" customWidth="1"/>
    <col min="4621" max="4621" width="12.7109375" bestFit="1" customWidth="1"/>
    <col min="4622" max="4622" width="17.7109375" bestFit="1" customWidth="1"/>
    <col min="4623" max="4623" width="12.7109375" bestFit="1" customWidth="1"/>
    <col min="4624" max="4624" width="17.7109375" bestFit="1" customWidth="1"/>
    <col min="4625" max="4625" width="12.7109375" bestFit="1" customWidth="1"/>
    <col min="4626" max="4626" width="12.42578125" bestFit="1" customWidth="1"/>
    <col min="4627" max="4627" width="17.7109375" bestFit="1" customWidth="1"/>
    <col min="4628" max="4628" width="12.7109375" bestFit="1" customWidth="1"/>
    <col min="4629" max="4629" width="17.7109375" bestFit="1" customWidth="1"/>
    <col min="4630" max="4630" width="12.7109375" bestFit="1" customWidth="1"/>
    <col min="4631" max="4631" width="17.7109375" bestFit="1" customWidth="1"/>
    <col min="4632" max="4632" width="12.7109375" bestFit="1" customWidth="1"/>
    <col min="4633" max="4633" width="18.42578125" bestFit="1" customWidth="1"/>
    <col min="4634" max="4634" width="17.7109375" bestFit="1" customWidth="1"/>
    <col min="4635" max="4635" width="12.7109375" bestFit="1" customWidth="1"/>
    <col min="4636" max="4636" width="12.5703125" bestFit="1" customWidth="1"/>
    <col min="4637" max="4637" width="17.7109375" bestFit="1" customWidth="1"/>
    <col min="4638" max="4638" width="12.7109375" bestFit="1" customWidth="1"/>
    <col min="4639" max="4639" width="17.7109375" bestFit="1" customWidth="1"/>
    <col min="4640" max="4640" width="12.7109375" bestFit="1" customWidth="1"/>
    <col min="4641" max="4641" width="17.7109375" bestFit="1" customWidth="1"/>
    <col min="4642" max="4642" width="12.7109375" bestFit="1" customWidth="1"/>
    <col min="4643" max="4643" width="17.7109375" bestFit="1" customWidth="1"/>
    <col min="4644" max="4644" width="12.7109375" bestFit="1" customWidth="1"/>
    <col min="4645" max="4645" width="17.7109375" bestFit="1" customWidth="1"/>
    <col min="4646" max="4646" width="12.7109375" bestFit="1" customWidth="1"/>
    <col min="4647" max="4647" width="17.7109375" bestFit="1" customWidth="1"/>
    <col min="4648" max="4648" width="12.7109375" bestFit="1" customWidth="1"/>
    <col min="4649" max="4649" width="17.7109375" bestFit="1" customWidth="1"/>
    <col min="4650" max="4650" width="18.42578125" bestFit="1" customWidth="1"/>
    <col min="4651" max="4651" width="17.7109375" bestFit="1" customWidth="1"/>
    <col min="4652" max="4652" width="12.7109375" bestFit="1" customWidth="1"/>
    <col min="4653" max="4653" width="17.7109375" bestFit="1" customWidth="1"/>
    <col min="4654" max="4654" width="12.7109375" bestFit="1" customWidth="1"/>
    <col min="4655" max="4655" width="17.7109375" bestFit="1" customWidth="1"/>
    <col min="4656" max="4656" width="12.7109375" bestFit="1" customWidth="1"/>
    <col min="4657" max="4657" width="17.7109375" bestFit="1" customWidth="1"/>
    <col min="4658" max="4658" width="12.7109375" bestFit="1" customWidth="1"/>
    <col min="4659" max="4659" width="17.7109375" bestFit="1" customWidth="1"/>
    <col min="4660" max="4660" width="18.42578125" bestFit="1" customWidth="1"/>
    <col min="4661" max="4661" width="17.7109375" bestFit="1" customWidth="1"/>
    <col min="4662" max="4662" width="12.7109375" bestFit="1" customWidth="1"/>
    <col min="4663" max="4663" width="17.7109375" bestFit="1" customWidth="1"/>
    <col min="4664" max="4664" width="12.7109375" bestFit="1" customWidth="1"/>
    <col min="4665" max="4665" width="17.7109375" bestFit="1" customWidth="1"/>
    <col min="4666" max="4666" width="12.7109375" bestFit="1" customWidth="1"/>
    <col min="4667" max="4667" width="17.7109375" bestFit="1" customWidth="1"/>
    <col min="4668" max="4668" width="12.7109375" bestFit="1" customWidth="1"/>
    <col min="4669" max="4669" width="17.7109375" bestFit="1" customWidth="1"/>
    <col min="4670" max="4670" width="18.42578125" bestFit="1" customWidth="1"/>
    <col min="4671" max="4671" width="8.5703125" bestFit="1" customWidth="1"/>
    <col min="4672" max="4672" width="17.7109375" bestFit="1" customWidth="1"/>
    <col min="4673" max="4673" width="12.7109375" bestFit="1" customWidth="1"/>
    <col min="4674" max="4674" width="12.5703125" bestFit="1" customWidth="1"/>
    <col min="4675" max="4675" width="17.7109375" bestFit="1" customWidth="1"/>
    <col min="4676" max="4676" width="12.7109375" bestFit="1" customWidth="1"/>
    <col min="4677" max="4677" width="17.7109375" bestFit="1" customWidth="1"/>
    <col min="4678" max="4678" width="12.7109375" bestFit="1" customWidth="1"/>
    <col min="4679" max="4679" width="17.7109375" bestFit="1" customWidth="1"/>
    <col min="4680" max="4680" width="12.7109375" bestFit="1" customWidth="1"/>
    <col min="4681" max="4681" width="17.7109375" bestFit="1" customWidth="1"/>
    <col min="4682" max="4682" width="12.7109375" bestFit="1" customWidth="1"/>
    <col min="4683" max="4683" width="17.7109375" bestFit="1" customWidth="1"/>
    <col min="4684" max="4684" width="12.7109375" bestFit="1" customWidth="1"/>
    <col min="4685" max="4685" width="17.7109375" bestFit="1" customWidth="1"/>
    <col min="4686" max="4686" width="12.7109375" bestFit="1" customWidth="1"/>
    <col min="4687" max="4687" width="17.7109375" bestFit="1" customWidth="1"/>
    <col min="4688" max="4688" width="12.7109375" bestFit="1" customWidth="1"/>
    <col min="4689" max="4689" width="17.7109375" bestFit="1" customWidth="1"/>
    <col min="4690" max="4690" width="12.7109375" bestFit="1" customWidth="1"/>
    <col min="4691" max="4691" width="17.7109375" bestFit="1" customWidth="1"/>
    <col min="4692" max="4692" width="12.7109375" bestFit="1" customWidth="1"/>
    <col min="4693" max="4693" width="17.7109375" bestFit="1" customWidth="1"/>
    <col min="4694" max="4694" width="12.7109375" bestFit="1" customWidth="1"/>
    <col min="4695" max="4695" width="17.7109375" bestFit="1" customWidth="1"/>
    <col min="4696" max="4696" width="12.7109375" bestFit="1" customWidth="1"/>
    <col min="4697" max="4697" width="17.7109375" bestFit="1" customWidth="1"/>
    <col min="4698" max="4698" width="12.7109375" bestFit="1" customWidth="1"/>
    <col min="4699" max="4699" width="17.7109375" bestFit="1" customWidth="1"/>
    <col min="4700" max="4700" width="18.42578125" bestFit="1" customWidth="1"/>
    <col min="4701" max="4701" width="17.7109375" bestFit="1" customWidth="1"/>
    <col min="4702" max="4702" width="12.7109375" bestFit="1" customWidth="1"/>
    <col min="4703" max="4703" width="17.7109375" bestFit="1" customWidth="1"/>
    <col min="4704" max="4704" width="18.42578125" bestFit="1" customWidth="1"/>
    <col min="4705" max="4705" width="17.7109375" bestFit="1" customWidth="1"/>
    <col min="4706" max="4706" width="12.7109375" bestFit="1" customWidth="1"/>
    <col min="4707" max="4707" width="17.7109375" bestFit="1" customWidth="1"/>
    <col min="4708" max="4708" width="12.7109375" bestFit="1" customWidth="1"/>
    <col min="4709" max="4709" width="17.7109375" bestFit="1" customWidth="1"/>
    <col min="4710" max="4710" width="12.7109375" bestFit="1" customWidth="1"/>
    <col min="4711" max="4711" width="17.7109375" bestFit="1" customWidth="1"/>
    <col min="4712" max="4712" width="12.7109375" bestFit="1" customWidth="1"/>
    <col min="4713" max="4713" width="17.7109375" bestFit="1" customWidth="1"/>
    <col min="4714" max="4714" width="12.7109375" bestFit="1" customWidth="1"/>
    <col min="4715" max="4715" width="17.7109375" bestFit="1" customWidth="1"/>
    <col min="4716" max="4716" width="12.7109375" bestFit="1" customWidth="1"/>
    <col min="4717" max="4717" width="17.7109375" bestFit="1" customWidth="1"/>
    <col min="4718" max="4718" width="12.7109375" bestFit="1" customWidth="1"/>
    <col min="4719" max="4719" width="12.42578125" bestFit="1" customWidth="1"/>
    <col min="4720" max="4720" width="17.7109375" bestFit="1" customWidth="1"/>
    <col min="4721" max="4721" width="12.7109375" bestFit="1" customWidth="1"/>
    <col min="4722" max="4722" width="17.7109375" bestFit="1" customWidth="1"/>
    <col min="4723" max="4723" width="12.7109375" bestFit="1" customWidth="1"/>
    <col min="4724" max="4724" width="17.7109375" bestFit="1" customWidth="1"/>
    <col min="4725" max="4725" width="12.7109375" bestFit="1" customWidth="1"/>
    <col min="4726" max="4726" width="17.7109375" bestFit="1" customWidth="1"/>
    <col min="4727" max="4727" width="12.7109375" bestFit="1" customWidth="1"/>
    <col min="4728" max="4728" width="17.7109375" bestFit="1" customWidth="1"/>
    <col min="4729" max="4729" width="12.7109375" bestFit="1" customWidth="1"/>
    <col min="4730" max="4730" width="17.7109375" bestFit="1" customWidth="1"/>
    <col min="4731" max="4731" width="18.42578125" bestFit="1" customWidth="1"/>
    <col min="4732" max="4732" width="17.7109375" bestFit="1" customWidth="1"/>
    <col min="4733" max="4733" width="12.7109375" bestFit="1" customWidth="1"/>
    <col min="4734" max="4734" width="17.7109375" bestFit="1" customWidth="1"/>
    <col min="4735" max="4735" width="12.7109375" bestFit="1" customWidth="1"/>
    <col min="4736" max="4736" width="17.7109375" bestFit="1" customWidth="1"/>
    <col min="4737" max="4737" width="12.7109375" bestFit="1" customWidth="1"/>
    <col min="4738" max="4738" width="17.7109375" bestFit="1" customWidth="1"/>
    <col min="4739" max="4739" width="12.7109375" bestFit="1" customWidth="1"/>
    <col min="4740" max="4740" width="17.7109375" bestFit="1" customWidth="1"/>
    <col min="4741" max="4741" width="12.7109375" bestFit="1" customWidth="1"/>
    <col min="4742" max="4742" width="17.7109375" bestFit="1" customWidth="1"/>
    <col min="4743" max="4743" width="12.7109375" bestFit="1" customWidth="1"/>
    <col min="4744" max="4744" width="17.7109375" bestFit="1" customWidth="1"/>
    <col min="4745" max="4745" width="18.42578125" bestFit="1" customWidth="1"/>
    <col min="4746" max="4746" width="12.5703125" bestFit="1" customWidth="1"/>
    <col min="4747" max="4747" width="17.7109375" bestFit="1" customWidth="1"/>
    <col min="4748" max="4748" width="12.7109375" bestFit="1" customWidth="1"/>
    <col min="4749" max="4749" width="8.85546875" bestFit="1" customWidth="1"/>
    <col min="4750" max="4750" width="17.7109375" bestFit="1" customWidth="1"/>
    <col min="4751" max="4751" width="18.42578125" bestFit="1" customWidth="1"/>
    <col min="4752" max="4752" width="17.7109375" bestFit="1" customWidth="1"/>
    <col min="4753" max="4753" width="12.7109375" bestFit="1" customWidth="1"/>
    <col min="4754" max="4754" width="17.7109375" bestFit="1" customWidth="1"/>
    <col min="4755" max="4755" width="12.7109375" bestFit="1" customWidth="1"/>
    <col min="4756" max="4756" width="17.7109375" bestFit="1" customWidth="1"/>
    <col min="4757" max="4757" width="12.7109375" bestFit="1" customWidth="1"/>
    <col min="4758" max="4758" width="17.7109375" bestFit="1" customWidth="1"/>
    <col min="4759" max="4759" width="12.7109375" bestFit="1" customWidth="1"/>
    <col min="4760" max="4760" width="17.7109375" bestFit="1" customWidth="1"/>
    <col min="4761" max="4761" width="18.42578125" bestFit="1" customWidth="1"/>
    <col min="4762" max="4762" width="17.7109375" bestFit="1" customWidth="1"/>
    <col min="4763" max="4763" width="12.7109375" bestFit="1" customWidth="1"/>
    <col min="4764" max="4764" width="8.85546875" bestFit="1" customWidth="1"/>
    <col min="4765" max="4765" width="17.7109375" bestFit="1" customWidth="1"/>
    <col min="4766" max="4766" width="12.7109375" bestFit="1" customWidth="1"/>
    <col min="4767" max="4767" width="17.7109375" bestFit="1" customWidth="1"/>
    <col min="4768" max="4768" width="12.7109375" bestFit="1" customWidth="1"/>
    <col min="4769" max="4769" width="17.7109375" bestFit="1" customWidth="1"/>
    <col min="4770" max="4770" width="12.7109375" bestFit="1" customWidth="1"/>
    <col min="4771" max="4771" width="12.42578125" bestFit="1" customWidth="1"/>
    <col min="4772" max="4772" width="17.7109375" bestFit="1" customWidth="1"/>
    <col min="4773" max="4773" width="12.7109375" bestFit="1" customWidth="1"/>
    <col min="4774" max="4774" width="17.7109375" bestFit="1" customWidth="1"/>
    <col min="4775" max="4775" width="18.42578125" bestFit="1" customWidth="1"/>
    <col min="4776" max="4776" width="17.7109375" bestFit="1" customWidth="1"/>
    <col min="4777" max="4777" width="12.7109375" bestFit="1" customWidth="1"/>
    <col min="4778" max="4778" width="17.7109375" bestFit="1" customWidth="1"/>
    <col min="4779" max="4779" width="12.7109375" bestFit="1" customWidth="1"/>
    <col min="4780" max="4780" width="17.7109375" bestFit="1" customWidth="1"/>
    <col min="4781" max="4781" width="12.7109375" bestFit="1" customWidth="1"/>
    <col min="4782" max="4782" width="18.42578125" bestFit="1" customWidth="1"/>
    <col min="4783" max="4783" width="17.7109375" bestFit="1" customWidth="1"/>
    <col min="4784" max="4784" width="12.7109375" bestFit="1" customWidth="1"/>
    <col min="4785" max="4785" width="17.7109375" bestFit="1" customWidth="1"/>
    <col min="4786" max="4786" width="12.7109375" bestFit="1" customWidth="1"/>
    <col min="4787" max="4787" width="17.7109375" bestFit="1" customWidth="1"/>
    <col min="4788" max="4788" width="12.7109375" bestFit="1" customWidth="1"/>
    <col min="4789" max="4789" width="8.85546875" bestFit="1" customWidth="1"/>
    <col min="4790" max="4790" width="17.7109375" bestFit="1" customWidth="1"/>
    <col min="4791" max="4791" width="18.42578125" bestFit="1" customWidth="1"/>
    <col min="4792" max="4792" width="17.7109375" bestFit="1" customWidth="1"/>
    <col min="4793" max="4793" width="12.7109375" bestFit="1" customWidth="1"/>
    <col min="4794" max="4794" width="17.7109375" bestFit="1" customWidth="1"/>
    <col min="4795" max="4795" width="12.7109375" bestFit="1" customWidth="1"/>
    <col min="4796" max="4796" width="12.42578125" bestFit="1" customWidth="1"/>
    <col min="4797" max="4797" width="17.7109375" bestFit="1" customWidth="1"/>
    <col min="4798" max="4798" width="12.7109375" bestFit="1" customWidth="1"/>
    <col min="4799" max="4799" width="17.7109375" bestFit="1" customWidth="1"/>
    <col min="4800" max="4800" width="12.7109375" bestFit="1" customWidth="1"/>
    <col min="4801" max="4801" width="17.7109375" bestFit="1" customWidth="1"/>
    <col min="4802" max="4802" width="12.7109375" bestFit="1" customWidth="1"/>
    <col min="4803" max="4803" width="17.7109375" bestFit="1" customWidth="1"/>
    <col min="4804" max="4804" width="12.7109375" bestFit="1" customWidth="1"/>
    <col min="4805" max="4805" width="17.7109375" bestFit="1" customWidth="1"/>
    <col min="4806" max="4806" width="12.7109375" bestFit="1" customWidth="1"/>
    <col min="4807" max="4807" width="17.7109375" bestFit="1" customWidth="1"/>
    <col min="4808" max="4808" width="12.7109375" bestFit="1" customWidth="1"/>
    <col min="4809" max="4809" width="17.7109375" bestFit="1" customWidth="1"/>
    <col min="4810" max="4810" width="12.7109375" bestFit="1" customWidth="1"/>
    <col min="4811" max="4811" width="8.5703125" bestFit="1" customWidth="1"/>
    <col min="4812" max="4812" width="17.7109375" bestFit="1" customWidth="1"/>
    <col min="4813" max="4813" width="12.7109375" bestFit="1" customWidth="1"/>
    <col min="4814" max="4814" width="17.7109375" bestFit="1" customWidth="1"/>
    <col min="4815" max="4815" width="12.7109375" bestFit="1" customWidth="1"/>
    <col min="4816" max="4816" width="17.7109375" bestFit="1" customWidth="1"/>
    <col min="4817" max="4817" width="12.7109375" bestFit="1" customWidth="1"/>
    <col min="4818" max="4818" width="17.7109375" bestFit="1" customWidth="1"/>
    <col min="4819" max="4819" width="18.42578125" bestFit="1" customWidth="1"/>
    <col min="4820" max="4820" width="17.7109375" bestFit="1" customWidth="1"/>
    <col min="4821" max="4821" width="12.7109375" bestFit="1" customWidth="1"/>
    <col min="4822" max="4822" width="17.7109375" bestFit="1" customWidth="1"/>
    <col min="4823" max="4823" width="18.42578125" bestFit="1" customWidth="1"/>
    <col min="4824" max="4824" width="8.5703125" bestFit="1" customWidth="1"/>
    <col min="4825" max="4825" width="17.7109375" bestFit="1" customWidth="1"/>
    <col min="4826" max="4826" width="18.42578125" bestFit="1" customWidth="1"/>
    <col min="4827" max="4827" width="17.7109375" bestFit="1" customWidth="1"/>
    <col min="4828" max="4828" width="12.7109375" bestFit="1" customWidth="1"/>
    <col min="4829" max="4829" width="17.7109375" bestFit="1" customWidth="1"/>
    <col min="4830" max="4830" width="12.7109375" bestFit="1" customWidth="1"/>
    <col min="4831" max="4831" width="17.7109375" bestFit="1" customWidth="1"/>
    <col min="4832" max="4832" width="18.42578125" bestFit="1" customWidth="1"/>
    <col min="4833" max="4833" width="17.7109375" bestFit="1" customWidth="1"/>
    <col min="4834" max="4834" width="12.7109375" bestFit="1" customWidth="1"/>
    <col min="4835" max="4835" width="17.7109375" bestFit="1" customWidth="1"/>
    <col min="4836" max="4836" width="12.7109375" bestFit="1" customWidth="1"/>
    <col min="4837" max="4837" width="17.7109375" bestFit="1" customWidth="1"/>
    <col min="4838" max="4838" width="12.7109375" bestFit="1" customWidth="1"/>
    <col min="4839" max="4839" width="17.7109375" bestFit="1" customWidth="1"/>
    <col min="4840" max="4840" width="12.7109375" bestFit="1" customWidth="1"/>
    <col min="4841" max="4841" width="17.7109375" bestFit="1" customWidth="1"/>
    <col min="4842" max="4842" width="12.7109375" bestFit="1" customWidth="1"/>
    <col min="4843" max="4843" width="17.7109375" bestFit="1" customWidth="1"/>
    <col min="4844" max="4844" width="12.7109375" bestFit="1" customWidth="1"/>
    <col min="4845" max="4845" width="17.7109375" bestFit="1" customWidth="1"/>
    <col min="4846" max="4846" width="12.7109375" bestFit="1" customWidth="1"/>
    <col min="4847" max="4847" width="17.7109375" bestFit="1" customWidth="1"/>
    <col min="4848" max="4848" width="18.42578125" bestFit="1" customWidth="1"/>
    <col min="4849" max="4849" width="17.7109375" bestFit="1" customWidth="1"/>
    <col min="4850" max="4850" width="12.7109375" bestFit="1" customWidth="1"/>
    <col min="4851" max="4851" width="17.7109375" bestFit="1" customWidth="1"/>
    <col min="4852" max="4852" width="12.7109375" bestFit="1" customWidth="1"/>
    <col min="4853" max="4853" width="17.7109375" bestFit="1" customWidth="1"/>
    <col min="4854" max="4854" width="12.7109375" bestFit="1" customWidth="1"/>
    <col min="4855" max="4855" width="17.7109375" bestFit="1" customWidth="1"/>
    <col min="4856" max="4856" width="12.7109375" bestFit="1" customWidth="1"/>
    <col min="4857" max="4857" width="17.7109375" bestFit="1" customWidth="1"/>
    <col min="4858" max="4858" width="12.7109375" bestFit="1" customWidth="1"/>
    <col min="4859" max="4859" width="17.7109375" bestFit="1" customWidth="1"/>
    <col min="4860" max="4860" width="12.7109375" bestFit="1" customWidth="1"/>
    <col min="4861" max="4861" width="17.7109375" bestFit="1" customWidth="1"/>
    <col min="4862" max="4862" width="18.42578125" bestFit="1" customWidth="1"/>
    <col min="4863" max="4863" width="17.7109375" bestFit="1" customWidth="1"/>
    <col min="4864" max="4864" width="12.7109375" bestFit="1" customWidth="1"/>
    <col min="4865" max="4865" width="17.7109375" bestFit="1" customWidth="1"/>
    <col min="4866" max="4866" width="18.42578125" bestFit="1" customWidth="1"/>
    <col min="4867" max="4867" width="8.5703125" bestFit="1" customWidth="1"/>
    <col min="4868" max="4868" width="17.7109375" bestFit="1" customWidth="1"/>
    <col min="4869" max="4869" width="12.7109375" bestFit="1" customWidth="1"/>
    <col min="4870" max="4870" width="17.7109375" bestFit="1" customWidth="1"/>
    <col min="4871" max="4871" width="12.7109375" bestFit="1" customWidth="1"/>
    <col min="4872" max="4872" width="12.42578125" bestFit="1" customWidth="1"/>
    <col min="4873" max="4873" width="17.7109375" bestFit="1" customWidth="1"/>
    <col min="4874" max="4874" width="18.42578125" bestFit="1" customWidth="1"/>
    <col min="4875" max="4875" width="17.7109375" bestFit="1" customWidth="1"/>
    <col min="4876" max="4876" width="12.7109375" bestFit="1" customWidth="1"/>
    <col min="4877" max="4877" width="17.7109375" bestFit="1" customWidth="1"/>
    <col min="4878" max="4878" width="12.7109375" bestFit="1" customWidth="1"/>
    <col min="4879" max="4879" width="17.7109375" bestFit="1" customWidth="1"/>
    <col min="4880" max="4880" width="12.7109375" bestFit="1" customWidth="1"/>
    <col min="4881" max="4881" width="17.7109375" bestFit="1" customWidth="1"/>
    <col min="4882" max="4882" width="18.42578125" bestFit="1" customWidth="1"/>
    <col min="4883" max="4883" width="17.7109375" bestFit="1" customWidth="1"/>
    <col min="4884" max="4884" width="12.7109375" bestFit="1" customWidth="1"/>
    <col min="4885" max="4885" width="17.7109375" bestFit="1" customWidth="1"/>
    <col min="4886" max="4886" width="18.42578125" bestFit="1" customWidth="1"/>
    <col min="4887" max="4887" width="17.7109375" bestFit="1" customWidth="1"/>
    <col min="4888" max="4888" width="12.7109375" bestFit="1" customWidth="1"/>
    <col min="4889" max="4889" width="17.7109375" bestFit="1" customWidth="1"/>
    <col min="4890" max="4890" width="12.7109375" bestFit="1" customWidth="1"/>
    <col min="4891" max="4891" width="17.7109375" bestFit="1" customWidth="1"/>
    <col min="4892" max="4892" width="12.7109375" bestFit="1" customWidth="1"/>
    <col min="4893" max="4893" width="17.7109375" bestFit="1" customWidth="1"/>
    <col min="4894" max="4894" width="12.7109375" bestFit="1" customWidth="1"/>
    <col min="4895" max="4895" width="17.7109375" bestFit="1" customWidth="1"/>
    <col min="4896" max="4896" width="12.7109375" bestFit="1" customWidth="1"/>
    <col min="4897" max="4897" width="17.7109375" bestFit="1" customWidth="1"/>
    <col min="4898" max="4898" width="12.7109375" bestFit="1" customWidth="1"/>
    <col min="4899" max="4899" width="17.7109375" bestFit="1" customWidth="1"/>
    <col min="4900" max="4900" width="12.7109375" bestFit="1" customWidth="1"/>
    <col min="4901" max="4901" width="12.42578125" bestFit="1" customWidth="1"/>
    <col min="4902" max="4902" width="17.7109375" bestFit="1" customWidth="1"/>
    <col min="4903" max="4903" width="12.7109375" bestFit="1" customWidth="1"/>
    <col min="4904" max="4904" width="17.7109375" bestFit="1" customWidth="1"/>
    <col min="4905" max="4905" width="12.7109375" bestFit="1" customWidth="1"/>
    <col min="4906" max="4906" width="17.7109375" bestFit="1" customWidth="1"/>
    <col min="4907" max="4907" width="12.7109375" bestFit="1" customWidth="1"/>
    <col min="4908" max="4908" width="17.7109375" bestFit="1" customWidth="1"/>
    <col min="4909" max="4909" width="12.7109375" bestFit="1" customWidth="1"/>
    <col min="4910" max="4910" width="17.7109375" bestFit="1" customWidth="1"/>
    <col min="4911" max="4911" width="12.7109375" bestFit="1" customWidth="1"/>
    <col min="4912" max="4912" width="17.7109375" bestFit="1" customWidth="1"/>
    <col min="4913" max="4913" width="12.7109375" bestFit="1" customWidth="1"/>
    <col min="4914" max="4914" width="12.42578125" bestFit="1" customWidth="1"/>
    <col min="4915" max="4915" width="17.7109375" bestFit="1" customWidth="1"/>
    <col min="4916" max="4916" width="12.7109375" bestFit="1" customWidth="1"/>
    <col min="4917" max="4917" width="12.5703125" bestFit="1" customWidth="1"/>
    <col min="4918" max="4918" width="17.7109375" bestFit="1" customWidth="1"/>
    <col min="4919" max="4919" width="12.7109375" bestFit="1" customWidth="1"/>
    <col min="4920" max="4920" width="12.5703125" bestFit="1" customWidth="1"/>
    <col min="4921" max="4921" width="17.7109375" bestFit="1" customWidth="1"/>
    <col min="4922" max="4922" width="12.7109375" bestFit="1" customWidth="1"/>
    <col min="4923" max="4923" width="8.85546875" bestFit="1" customWidth="1"/>
    <col min="4924" max="4924" width="17.7109375" bestFit="1" customWidth="1"/>
    <col min="4925" max="4925" width="12.7109375" bestFit="1" customWidth="1"/>
    <col min="4926" max="4926" width="12.5703125" bestFit="1" customWidth="1"/>
    <col min="4927" max="4927" width="17.7109375" bestFit="1" customWidth="1"/>
    <col min="4928" max="4928" width="18.42578125" bestFit="1" customWidth="1"/>
    <col min="4929" max="4929" width="8.5703125" bestFit="1" customWidth="1"/>
    <col min="4930" max="4930" width="17.7109375" bestFit="1" customWidth="1"/>
    <col min="4931" max="4931" width="18.42578125" bestFit="1" customWidth="1"/>
    <col min="4932" max="4932" width="17.7109375" bestFit="1" customWidth="1"/>
    <col min="4933" max="4933" width="12.7109375" bestFit="1" customWidth="1"/>
    <col min="4934" max="4934" width="12.5703125" bestFit="1" customWidth="1"/>
    <col min="4935" max="4935" width="17.7109375" bestFit="1" customWidth="1"/>
    <col min="4936" max="4936" width="12.7109375" bestFit="1" customWidth="1"/>
    <col min="4937" max="4937" width="17.7109375" bestFit="1" customWidth="1"/>
    <col min="4938" max="4938" width="12.7109375" bestFit="1" customWidth="1"/>
    <col min="4939" max="4939" width="17.7109375" bestFit="1" customWidth="1"/>
    <col min="4940" max="4940" width="12.7109375" bestFit="1" customWidth="1"/>
    <col min="4941" max="4941" width="17.7109375" bestFit="1" customWidth="1"/>
    <col min="4942" max="4942" width="12.7109375" bestFit="1" customWidth="1"/>
    <col min="4943" max="4943" width="17.7109375" bestFit="1" customWidth="1"/>
    <col min="4944" max="4944" width="12.7109375" bestFit="1" customWidth="1"/>
    <col min="4945" max="4945" width="17.7109375" bestFit="1" customWidth="1"/>
    <col min="4946" max="4946" width="18.42578125" bestFit="1" customWidth="1"/>
    <col min="4947" max="4947" width="12.42578125" bestFit="1" customWidth="1"/>
    <col min="4948" max="4948" width="17.7109375" bestFit="1" customWidth="1"/>
    <col min="4949" max="4949" width="12.7109375" bestFit="1" customWidth="1"/>
    <col min="4950" max="4950" width="17.7109375" bestFit="1" customWidth="1"/>
    <col min="4951" max="4951" width="12.7109375" bestFit="1" customWidth="1"/>
    <col min="4952" max="4952" width="17.7109375" bestFit="1" customWidth="1"/>
    <col min="4953" max="4953" width="18.42578125" bestFit="1" customWidth="1"/>
    <col min="4954" max="4954" width="17.7109375" bestFit="1" customWidth="1"/>
    <col min="4955" max="4955" width="12.7109375" bestFit="1" customWidth="1"/>
    <col min="4956" max="4956" width="17.7109375" bestFit="1" customWidth="1"/>
    <col min="4957" max="4957" width="18.42578125" bestFit="1" customWidth="1"/>
    <col min="4958" max="4958" width="17.7109375" bestFit="1" customWidth="1"/>
    <col min="4959" max="4959" width="12.7109375" bestFit="1" customWidth="1"/>
    <col min="4960" max="4960" width="17.7109375" bestFit="1" customWidth="1"/>
    <col min="4961" max="4961" width="12.7109375" bestFit="1" customWidth="1"/>
    <col min="4962" max="4962" width="17.7109375" bestFit="1" customWidth="1"/>
    <col min="4963" max="4963" width="12.7109375" bestFit="1" customWidth="1"/>
    <col min="4964" max="4964" width="17.7109375" bestFit="1" customWidth="1"/>
    <col min="4965" max="4965" width="18.42578125" bestFit="1" customWidth="1"/>
    <col min="4966" max="4966" width="17.7109375" bestFit="1" customWidth="1"/>
    <col min="4967" max="4967" width="18.42578125" bestFit="1" customWidth="1"/>
    <col min="4968" max="4968" width="17.7109375" bestFit="1" customWidth="1"/>
    <col min="4969" max="4969" width="12.7109375" bestFit="1" customWidth="1"/>
    <col min="4970" max="4970" width="8.5703125" bestFit="1" customWidth="1"/>
    <col min="4971" max="4971" width="17.7109375" bestFit="1" customWidth="1"/>
    <col min="4972" max="4972" width="12.7109375" bestFit="1" customWidth="1"/>
    <col min="4973" max="4973" width="17.7109375" bestFit="1" customWidth="1"/>
    <col min="4974" max="4974" width="18.42578125" bestFit="1" customWidth="1"/>
    <col min="4975" max="4975" width="17.7109375" bestFit="1" customWidth="1"/>
    <col min="4976" max="4976" width="12.7109375" bestFit="1" customWidth="1"/>
    <col min="4977" max="4977" width="17.7109375" bestFit="1" customWidth="1"/>
    <col min="4978" max="4978" width="12.7109375" bestFit="1" customWidth="1"/>
    <col min="4979" max="4979" width="12.5703125" bestFit="1" customWidth="1"/>
    <col min="4980" max="4980" width="17.7109375" bestFit="1" customWidth="1"/>
    <col min="4981" max="4981" width="12.7109375" bestFit="1" customWidth="1"/>
    <col min="4982" max="4982" width="8.85546875" bestFit="1" customWidth="1"/>
    <col min="4983" max="4983" width="17.7109375" bestFit="1" customWidth="1"/>
    <col min="4984" max="4984" width="18.42578125" bestFit="1" customWidth="1"/>
    <col min="4985" max="4985" width="17.7109375" bestFit="1" customWidth="1"/>
    <col min="4986" max="4986" width="12.7109375" bestFit="1" customWidth="1"/>
    <col min="4987" max="4987" width="17.7109375" bestFit="1" customWidth="1"/>
    <col min="4988" max="4988" width="18.42578125" bestFit="1" customWidth="1"/>
    <col min="4989" max="4989" width="8.5703125" bestFit="1" customWidth="1"/>
    <col min="4990" max="4990" width="17.7109375" bestFit="1" customWidth="1"/>
    <col min="4991" max="4991" width="12.7109375" bestFit="1" customWidth="1"/>
    <col min="4992" max="4992" width="17.7109375" bestFit="1" customWidth="1"/>
    <col min="4993" max="4993" width="12.7109375" bestFit="1" customWidth="1"/>
    <col min="4994" max="4994" width="17.7109375" bestFit="1" customWidth="1"/>
    <col min="4995" max="4995" width="12.7109375" bestFit="1" customWidth="1"/>
    <col min="4996" max="4996" width="8.85546875" bestFit="1" customWidth="1"/>
    <col min="4997" max="4997" width="18.42578125" bestFit="1" customWidth="1"/>
    <col min="4998" max="4998" width="17.7109375" bestFit="1" customWidth="1"/>
    <col min="4999" max="4999" width="12.7109375" bestFit="1" customWidth="1"/>
    <col min="5000" max="5000" width="17.7109375" bestFit="1" customWidth="1"/>
    <col min="5001" max="5001" width="12.7109375" bestFit="1" customWidth="1"/>
    <col min="5002" max="5002" width="17.7109375" bestFit="1" customWidth="1"/>
    <col min="5003" max="5003" width="12.7109375" bestFit="1" customWidth="1"/>
    <col min="5004" max="5004" width="17.7109375" bestFit="1" customWidth="1"/>
    <col min="5005" max="5005" width="12.7109375" bestFit="1" customWidth="1"/>
    <col min="5006" max="5006" width="17.7109375" bestFit="1" customWidth="1"/>
    <col min="5007" max="5007" width="12.7109375" bestFit="1" customWidth="1"/>
    <col min="5008" max="5008" width="12.42578125" bestFit="1" customWidth="1"/>
    <col min="5009" max="5009" width="17.7109375" bestFit="1" customWidth="1"/>
    <col min="5010" max="5010" width="12.7109375" bestFit="1" customWidth="1"/>
    <col min="5011" max="5011" width="17.7109375" bestFit="1" customWidth="1"/>
    <col min="5012" max="5012" width="12.7109375" bestFit="1" customWidth="1"/>
    <col min="5013" max="5013" width="17.7109375" bestFit="1" customWidth="1"/>
    <col min="5014" max="5014" width="12.7109375" bestFit="1" customWidth="1"/>
    <col min="5015" max="5015" width="17.7109375" bestFit="1" customWidth="1"/>
    <col min="5016" max="5016" width="12.7109375" bestFit="1" customWidth="1"/>
    <col min="5017" max="5017" width="17.7109375" bestFit="1" customWidth="1"/>
    <col min="5018" max="5018" width="12.7109375" bestFit="1" customWidth="1"/>
    <col min="5019" max="5019" width="17.7109375" bestFit="1" customWidth="1"/>
    <col min="5020" max="5020" width="12.7109375" bestFit="1" customWidth="1"/>
    <col min="5021" max="5021" width="17.7109375" bestFit="1" customWidth="1"/>
    <col min="5022" max="5022" width="12.7109375" bestFit="1" customWidth="1"/>
    <col min="5023" max="5023" width="17.7109375" bestFit="1" customWidth="1"/>
    <col min="5024" max="5024" width="12.7109375" bestFit="1" customWidth="1"/>
    <col min="5025" max="5025" width="17.7109375" bestFit="1" customWidth="1"/>
    <col min="5026" max="5026" width="12.7109375" bestFit="1" customWidth="1"/>
    <col min="5027" max="5027" width="17.7109375" bestFit="1" customWidth="1"/>
    <col min="5028" max="5028" width="12.7109375" bestFit="1" customWidth="1"/>
    <col min="5029" max="5029" width="17.7109375" bestFit="1" customWidth="1"/>
    <col min="5030" max="5030" width="12.7109375" bestFit="1" customWidth="1"/>
    <col min="5031" max="5031" width="17.7109375" bestFit="1" customWidth="1"/>
    <col min="5032" max="5032" width="18.42578125" bestFit="1" customWidth="1"/>
    <col min="5033" max="5033" width="8.5703125" bestFit="1" customWidth="1"/>
    <col min="5034" max="5034" width="17.7109375" bestFit="1" customWidth="1"/>
    <col min="5035" max="5035" width="12.7109375" bestFit="1" customWidth="1"/>
    <col min="5036" max="5036" width="8.5703125" bestFit="1" customWidth="1"/>
    <col min="5037" max="5037" width="17.7109375" bestFit="1" customWidth="1"/>
    <col min="5038" max="5038" width="12.7109375" bestFit="1" customWidth="1"/>
    <col min="5039" max="5039" width="17.7109375" bestFit="1" customWidth="1"/>
    <col min="5040" max="5040" width="18.42578125" bestFit="1" customWidth="1"/>
    <col min="5041" max="5041" width="17.7109375" bestFit="1" customWidth="1"/>
    <col min="5042" max="5042" width="12.7109375" bestFit="1" customWidth="1"/>
    <col min="5043" max="5043" width="8.5703125" bestFit="1" customWidth="1"/>
    <col min="5044" max="5044" width="17.7109375" bestFit="1" customWidth="1"/>
    <col min="5045" max="5045" width="12.7109375" bestFit="1" customWidth="1"/>
    <col min="5046" max="5046" width="17.7109375" bestFit="1" customWidth="1"/>
    <col min="5047" max="5047" width="12.7109375" bestFit="1" customWidth="1"/>
    <col min="5048" max="5048" width="17.7109375" bestFit="1" customWidth="1"/>
    <col min="5049" max="5049" width="12.7109375" bestFit="1" customWidth="1"/>
    <col min="5050" max="5050" width="17.7109375" bestFit="1" customWidth="1"/>
    <col min="5051" max="5051" width="12.7109375" bestFit="1" customWidth="1"/>
    <col min="5052" max="5052" width="17.7109375" bestFit="1" customWidth="1"/>
    <col min="5053" max="5053" width="12.7109375" bestFit="1" customWidth="1"/>
    <col min="5054" max="5054" width="17.7109375" bestFit="1" customWidth="1"/>
    <col min="5055" max="5055" width="12.7109375" bestFit="1" customWidth="1"/>
    <col min="5056" max="5056" width="17.7109375" bestFit="1" customWidth="1"/>
    <col min="5057" max="5057" width="18.42578125" bestFit="1" customWidth="1"/>
    <col min="5058" max="5058" width="12" bestFit="1" customWidth="1"/>
    <col min="5059" max="5059" width="17.7109375" bestFit="1" customWidth="1"/>
    <col min="5060" max="5060" width="12.7109375" bestFit="1" customWidth="1"/>
    <col min="5061" max="5061" width="17.7109375" bestFit="1" customWidth="1"/>
    <col min="5062" max="5062" width="18.42578125" bestFit="1" customWidth="1"/>
    <col min="5063" max="5063" width="17.7109375" bestFit="1" customWidth="1"/>
    <col min="5064" max="5064" width="12.7109375" bestFit="1" customWidth="1"/>
    <col min="5065" max="5065" width="17.7109375" bestFit="1" customWidth="1"/>
    <col min="5066" max="5066" width="12.7109375" bestFit="1" customWidth="1"/>
    <col min="5067" max="5067" width="17.7109375" bestFit="1" customWidth="1"/>
    <col min="5068" max="5068" width="18.42578125" bestFit="1" customWidth="1"/>
    <col min="5069" max="5069" width="17.7109375" bestFit="1" customWidth="1"/>
    <col min="5070" max="5070" width="12.7109375" bestFit="1" customWidth="1"/>
    <col min="5071" max="5071" width="17.7109375" bestFit="1" customWidth="1"/>
    <col min="5072" max="5072" width="12.7109375" bestFit="1" customWidth="1"/>
    <col min="5073" max="5073" width="17.7109375" bestFit="1" customWidth="1"/>
    <col min="5074" max="5074" width="12.7109375" bestFit="1" customWidth="1"/>
    <col min="5075" max="5075" width="17.7109375" bestFit="1" customWidth="1"/>
    <col min="5076" max="5076" width="12.7109375" bestFit="1" customWidth="1"/>
    <col min="5077" max="5077" width="17.7109375" bestFit="1" customWidth="1"/>
    <col min="5078" max="5078" width="18.42578125" bestFit="1" customWidth="1"/>
    <col min="5079" max="5079" width="17.7109375" bestFit="1" customWidth="1"/>
    <col min="5080" max="5080" width="12.7109375" bestFit="1" customWidth="1"/>
    <col min="5081" max="5081" width="17.7109375" bestFit="1" customWidth="1"/>
    <col min="5082" max="5082" width="12.7109375" bestFit="1" customWidth="1"/>
    <col min="5083" max="5083" width="17.7109375" bestFit="1" customWidth="1"/>
    <col min="5084" max="5084" width="12.7109375" bestFit="1" customWidth="1"/>
    <col min="5085" max="5085" width="17.7109375" bestFit="1" customWidth="1"/>
    <col min="5086" max="5086" width="12.7109375" bestFit="1" customWidth="1"/>
    <col min="5087" max="5087" width="8.85546875" bestFit="1" customWidth="1"/>
    <col min="5088" max="5088" width="17.7109375" bestFit="1" customWidth="1"/>
    <col min="5089" max="5089" width="12.7109375" bestFit="1" customWidth="1"/>
    <col min="5090" max="5090" width="17.7109375" bestFit="1" customWidth="1"/>
    <col min="5091" max="5091" width="12.7109375" bestFit="1" customWidth="1"/>
    <col min="5092" max="5092" width="17.7109375" bestFit="1" customWidth="1"/>
    <col min="5093" max="5093" width="12.7109375" bestFit="1" customWidth="1"/>
    <col min="5094" max="5094" width="17.7109375" bestFit="1" customWidth="1"/>
    <col min="5095" max="5095" width="12.7109375" bestFit="1" customWidth="1"/>
    <col min="5096" max="5096" width="17.7109375" bestFit="1" customWidth="1"/>
    <col min="5097" max="5097" width="18.42578125" bestFit="1" customWidth="1"/>
    <col min="5098" max="5098" width="17.7109375" bestFit="1" customWidth="1"/>
    <col min="5099" max="5099" width="12.7109375" bestFit="1" customWidth="1"/>
    <col min="5100" max="5100" width="17.7109375" bestFit="1" customWidth="1"/>
    <col min="5101" max="5101" width="12.7109375" bestFit="1" customWidth="1"/>
    <col min="5102" max="5102" width="17.7109375" bestFit="1" customWidth="1"/>
    <col min="5103" max="5103" width="12.7109375" bestFit="1" customWidth="1"/>
    <col min="5104" max="5104" width="17.7109375" bestFit="1" customWidth="1"/>
    <col min="5105" max="5105" width="12.7109375" bestFit="1" customWidth="1"/>
    <col min="5106" max="5106" width="17.7109375" bestFit="1" customWidth="1"/>
    <col min="5107" max="5107" width="12.7109375" bestFit="1" customWidth="1"/>
    <col min="5108" max="5108" width="12.5703125" bestFit="1" customWidth="1"/>
    <col min="5109" max="5109" width="17.7109375" bestFit="1" customWidth="1"/>
    <col min="5110" max="5110" width="12.7109375" bestFit="1" customWidth="1"/>
    <col min="5111" max="5111" width="17.7109375" bestFit="1" customWidth="1"/>
    <col min="5112" max="5112" width="12.7109375" bestFit="1" customWidth="1"/>
    <col min="5113" max="5113" width="17.7109375" bestFit="1" customWidth="1"/>
    <col min="5114" max="5114" width="12.7109375" bestFit="1" customWidth="1"/>
    <col min="5115" max="5115" width="17.7109375" bestFit="1" customWidth="1"/>
    <col min="5116" max="5116" width="12.7109375" bestFit="1" customWidth="1"/>
    <col min="5117" max="5117" width="17.7109375" bestFit="1" customWidth="1"/>
    <col min="5118" max="5118" width="12.7109375" bestFit="1" customWidth="1"/>
    <col min="5119" max="5119" width="17.7109375" bestFit="1" customWidth="1"/>
    <col min="5120" max="5120" width="12.7109375" bestFit="1" customWidth="1"/>
    <col min="5121" max="5121" width="12.5703125" bestFit="1" customWidth="1"/>
    <col min="5122" max="5122" width="17.7109375" bestFit="1" customWidth="1"/>
    <col min="5123" max="5123" width="12.7109375" bestFit="1" customWidth="1"/>
    <col min="5124" max="5124" width="12.5703125" bestFit="1" customWidth="1"/>
    <col min="5125" max="5125" width="17.7109375" bestFit="1" customWidth="1"/>
    <col min="5126" max="5126" width="12.7109375" bestFit="1" customWidth="1"/>
    <col min="5127" max="5127" width="17.7109375" bestFit="1" customWidth="1"/>
    <col min="5128" max="5128" width="12.7109375" bestFit="1" customWidth="1"/>
    <col min="5129" max="5129" width="17.7109375" bestFit="1" customWidth="1"/>
    <col min="5130" max="5130" width="12.7109375" bestFit="1" customWidth="1"/>
    <col min="5131" max="5131" width="17.7109375" bestFit="1" customWidth="1"/>
    <col min="5132" max="5132" width="12.7109375" bestFit="1" customWidth="1"/>
    <col min="5133" max="5133" width="17.7109375" bestFit="1" customWidth="1"/>
    <col min="5134" max="5134" width="12.7109375" bestFit="1" customWidth="1"/>
    <col min="5135" max="5135" width="17.7109375" bestFit="1" customWidth="1"/>
    <col min="5136" max="5136" width="12.7109375" bestFit="1" customWidth="1"/>
    <col min="5137" max="5137" width="17.7109375" bestFit="1" customWidth="1"/>
    <col min="5138" max="5138" width="18.42578125" bestFit="1" customWidth="1"/>
    <col min="5139" max="5139" width="17.7109375" bestFit="1" customWidth="1"/>
    <col min="5140" max="5140" width="12.7109375" bestFit="1" customWidth="1"/>
    <col min="5141" max="5141" width="17.7109375" bestFit="1" customWidth="1"/>
    <col min="5142" max="5142" width="12.7109375" bestFit="1" customWidth="1"/>
    <col min="5143" max="5143" width="17.7109375" bestFit="1" customWidth="1"/>
    <col min="5144" max="5144" width="12.7109375" bestFit="1" customWidth="1"/>
    <col min="5145" max="5145" width="17.7109375" bestFit="1" customWidth="1"/>
    <col min="5146" max="5146" width="12.7109375" bestFit="1" customWidth="1"/>
    <col min="5147" max="5147" width="17.7109375" bestFit="1" customWidth="1"/>
    <col min="5148" max="5148" width="12.7109375" bestFit="1" customWidth="1"/>
    <col min="5149" max="5149" width="17.7109375" bestFit="1" customWidth="1"/>
    <col min="5150" max="5150" width="12.7109375" bestFit="1" customWidth="1"/>
    <col min="5151" max="5151" width="17.7109375" bestFit="1" customWidth="1"/>
    <col min="5152" max="5152" width="12.7109375" bestFit="1" customWidth="1"/>
    <col min="5153" max="5153" width="17.7109375" bestFit="1" customWidth="1"/>
    <col min="5154" max="5154" width="18.42578125" bestFit="1" customWidth="1"/>
    <col min="5155" max="5155" width="17.7109375" bestFit="1" customWidth="1"/>
    <col min="5156" max="5156" width="12.7109375" bestFit="1" customWidth="1"/>
    <col min="5157" max="5157" width="17.7109375" bestFit="1" customWidth="1"/>
    <col min="5158" max="5158" width="12.7109375" bestFit="1" customWidth="1"/>
    <col min="5159" max="5159" width="17.7109375" bestFit="1" customWidth="1"/>
    <col min="5160" max="5160" width="12.7109375" bestFit="1" customWidth="1"/>
    <col min="5161" max="5161" width="17.7109375" bestFit="1" customWidth="1"/>
    <col min="5162" max="5162" width="12.7109375" bestFit="1" customWidth="1"/>
    <col min="5163" max="5163" width="17.7109375" bestFit="1" customWidth="1"/>
    <col min="5164" max="5164" width="12.7109375" bestFit="1" customWidth="1"/>
    <col min="5165" max="5165" width="17.7109375" bestFit="1" customWidth="1"/>
    <col min="5166" max="5166" width="12.7109375" bestFit="1" customWidth="1"/>
    <col min="5167" max="5167" width="17.7109375" bestFit="1" customWidth="1"/>
    <col min="5168" max="5168" width="12.7109375" bestFit="1" customWidth="1"/>
    <col min="5169" max="5169" width="17.7109375" bestFit="1" customWidth="1"/>
    <col min="5170" max="5170" width="12.7109375" bestFit="1" customWidth="1"/>
    <col min="5171" max="5171" width="17.7109375" bestFit="1" customWidth="1"/>
    <col min="5172" max="5172" width="12.7109375" bestFit="1" customWidth="1"/>
    <col min="5173" max="5173" width="17.7109375" bestFit="1" customWidth="1"/>
    <col min="5174" max="5174" width="12.7109375" bestFit="1" customWidth="1"/>
    <col min="5175" max="5175" width="17.7109375" bestFit="1" customWidth="1"/>
    <col min="5176" max="5176" width="12.7109375" bestFit="1" customWidth="1"/>
    <col min="5177" max="5177" width="12.5703125" bestFit="1" customWidth="1"/>
    <col min="5178" max="5178" width="17.7109375" bestFit="1" customWidth="1"/>
    <col min="5179" max="5179" width="18.42578125" bestFit="1" customWidth="1"/>
    <col min="5180" max="5180" width="17.7109375" bestFit="1" customWidth="1"/>
    <col min="5181" max="5181" width="12.7109375" bestFit="1" customWidth="1"/>
    <col min="5182" max="5182" width="17.7109375" bestFit="1" customWidth="1"/>
    <col min="5183" max="5183" width="12.7109375" bestFit="1" customWidth="1"/>
    <col min="5184" max="5184" width="17.7109375" bestFit="1" customWidth="1"/>
    <col min="5185" max="5185" width="12.7109375" bestFit="1" customWidth="1"/>
    <col min="5186" max="5186" width="17.7109375" bestFit="1" customWidth="1"/>
    <col min="5187" max="5187" width="12.7109375" bestFit="1" customWidth="1"/>
    <col min="5188" max="5188" width="17.7109375" bestFit="1" customWidth="1"/>
    <col min="5189" max="5189" width="12.7109375" bestFit="1" customWidth="1"/>
    <col min="5190" max="5190" width="17.7109375" bestFit="1" customWidth="1"/>
    <col min="5191" max="5191" width="18.42578125" bestFit="1" customWidth="1"/>
    <col min="5192" max="5192" width="17.7109375" bestFit="1" customWidth="1"/>
    <col min="5193" max="5193" width="12.7109375" bestFit="1" customWidth="1"/>
    <col min="5194" max="5194" width="17.7109375" bestFit="1" customWidth="1"/>
    <col min="5195" max="5195" width="18.42578125" bestFit="1" customWidth="1"/>
    <col min="5196" max="5196" width="12.42578125" bestFit="1" customWidth="1"/>
    <col min="5197" max="5197" width="17.7109375" bestFit="1" customWidth="1"/>
    <col min="5198" max="5198" width="12.7109375" bestFit="1" customWidth="1"/>
    <col min="5199" max="5199" width="17.7109375" bestFit="1" customWidth="1"/>
    <col min="5200" max="5200" width="12.7109375" bestFit="1" customWidth="1"/>
    <col min="5201" max="5201" width="17.7109375" bestFit="1" customWidth="1"/>
    <col min="5202" max="5202" width="12.7109375" bestFit="1" customWidth="1"/>
    <col min="5203" max="5203" width="17.7109375" bestFit="1" customWidth="1"/>
    <col min="5204" max="5204" width="12.7109375" bestFit="1" customWidth="1"/>
    <col min="5205" max="5205" width="17.7109375" bestFit="1" customWidth="1"/>
    <col min="5206" max="5206" width="12.7109375" bestFit="1" customWidth="1"/>
    <col min="5207" max="5207" width="17.7109375" bestFit="1" customWidth="1"/>
    <col min="5208" max="5208" width="12.7109375" bestFit="1" customWidth="1"/>
    <col min="5209" max="5209" width="17.7109375" bestFit="1" customWidth="1"/>
    <col min="5210" max="5210" width="12.7109375" bestFit="1" customWidth="1"/>
    <col min="5211" max="5211" width="17.7109375" bestFit="1" customWidth="1"/>
    <col min="5212" max="5212" width="12.7109375" bestFit="1" customWidth="1"/>
    <col min="5213" max="5213" width="17.7109375" bestFit="1" customWidth="1"/>
    <col min="5214" max="5214" width="12.7109375" bestFit="1" customWidth="1"/>
    <col min="5215" max="5215" width="17.7109375" bestFit="1" customWidth="1"/>
    <col min="5216" max="5216" width="12.7109375" bestFit="1" customWidth="1"/>
    <col min="5217" max="5217" width="17.7109375" bestFit="1" customWidth="1"/>
    <col min="5218" max="5218" width="12.7109375" bestFit="1" customWidth="1"/>
    <col min="5219" max="5219" width="17.7109375" bestFit="1" customWidth="1"/>
    <col min="5220" max="5220" width="12.7109375" bestFit="1" customWidth="1"/>
    <col min="5221" max="5221" width="8.85546875" bestFit="1" customWidth="1"/>
    <col min="5222" max="5222" width="17.7109375" bestFit="1" customWidth="1"/>
    <col min="5223" max="5223" width="12.7109375" bestFit="1" customWidth="1"/>
    <col min="5224" max="5224" width="17.7109375" bestFit="1" customWidth="1"/>
    <col min="5225" max="5225" width="18.42578125" bestFit="1" customWidth="1"/>
    <col min="5226" max="5226" width="17.7109375" bestFit="1" customWidth="1"/>
    <col min="5227" max="5227" width="12.7109375" bestFit="1" customWidth="1"/>
    <col min="5228" max="5228" width="17.7109375" bestFit="1" customWidth="1"/>
    <col min="5229" max="5229" width="12.7109375" bestFit="1" customWidth="1"/>
    <col min="5230" max="5230" width="17.7109375" bestFit="1" customWidth="1"/>
    <col min="5231" max="5231" width="12.7109375" bestFit="1" customWidth="1"/>
    <col min="5232" max="5232" width="17.7109375" bestFit="1" customWidth="1"/>
    <col min="5233" max="5233" width="18.42578125" bestFit="1" customWidth="1"/>
    <col min="5234" max="5234" width="17.7109375" bestFit="1" customWidth="1"/>
    <col min="5235" max="5235" width="12.7109375" bestFit="1" customWidth="1"/>
    <col min="5236" max="5236" width="8.5703125" bestFit="1" customWidth="1"/>
    <col min="5237" max="5237" width="17.7109375" bestFit="1" customWidth="1"/>
    <col min="5238" max="5238" width="18.42578125" bestFit="1" customWidth="1"/>
    <col min="5239" max="5239" width="12.42578125" bestFit="1" customWidth="1"/>
    <col min="5240" max="5240" width="12.5703125" bestFit="1" customWidth="1"/>
    <col min="5241" max="5241" width="17.7109375" bestFit="1" customWidth="1"/>
    <col min="5242" max="5242" width="18.42578125" bestFit="1" customWidth="1"/>
    <col min="5243" max="5243" width="17.7109375" bestFit="1" customWidth="1"/>
    <col min="5244" max="5244" width="12.7109375" bestFit="1" customWidth="1"/>
    <col min="5245" max="5245" width="17.7109375" bestFit="1" customWidth="1"/>
    <col min="5246" max="5246" width="12.7109375" bestFit="1" customWidth="1"/>
    <col min="5247" max="5247" width="17.7109375" bestFit="1" customWidth="1"/>
    <col min="5248" max="5248" width="12.7109375" bestFit="1" customWidth="1"/>
    <col min="5249" max="5249" width="17.7109375" bestFit="1" customWidth="1"/>
    <col min="5250" max="5250" width="12.7109375" bestFit="1" customWidth="1"/>
    <col min="5251" max="5251" width="17.7109375" bestFit="1" customWidth="1"/>
    <col min="5252" max="5252" width="18.42578125" bestFit="1" customWidth="1"/>
    <col min="5253" max="5253" width="17.7109375" bestFit="1" customWidth="1"/>
    <col min="5254" max="5254" width="12.7109375" bestFit="1" customWidth="1"/>
    <col min="5255" max="5255" width="17.7109375" bestFit="1" customWidth="1"/>
    <col min="5256" max="5256" width="18.42578125" bestFit="1" customWidth="1"/>
    <col min="5257" max="5257" width="17.7109375" bestFit="1" customWidth="1"/>
    <col min="5258" max="5258" width="12.7109375" bestFit="1" customWidth="1"/>
    <col min="5259" max="5259" width="17.7109375" bestFit="1" customWidth="1"/>
    <col min="5260" max="5260" width="12.7109375" bestFit="1" customWidth="1"/>
    <col min="5261" max="5261" width="17.7109375" bestFit="1" customWidth="1"/>
    <col min="5262" max="5262" width="12.7109375" bestFit="1" customWidth="1"/>
    <col min="5263" max="5263" width="17.7109375" bestFit="1" customWidth="1"/>
    <col min="5264" max="5264" width="12.7109375" bestFit="1" customWidth="1"/>
    <col min="5265" max="5265" width="17.7109375" bestFit="1" customWidth="1"/>
    <col min="5266" max="5266" width="12.7109375" bestFit="1" customWidth="1"/>
    <col min="5267" max="5267" width="17.7109375" bestFit="1" customWidth="1"/>
    <col min="5268" max="5268" width="12.7109375" bestFit="1" customWidth="1"/>
    <col min="5269" max="5269" width="12.42578125" bestFit="1" customWidth="1"/>
    <col min="5270" max="5270" width="17.7109375" bestFit="1" customWidth="1"/>
    <col min="5271" max="5271" width="12.7109375" bestFit="1" customWidth="1"/>
    <col min="5272" max="5272" width="17.7109375" bestFit="1" customWidth="1"/>
    <col min="5273" max="5273" width="12.7109375" bestFit="1" customWidth="1"/>
    <col min="5274" max="5274" width="8.85546875" bestFit="1" customWidth="1"/>
    <col min="5275" max="5275" width="12.42578125" bestFit="1" customWidth="1"/>
    <col min="5276" max="5276" width="17.7109375" bestFit="1" customWidth="1"/>
    <col min="5277" max="5277" width="12.7109375" bestFit="1" customWidth="1"/>
    <col min="5278" max="5278" width="17.7109375" bestFit="1" customWidth="1"/>
    <col min="5279" max="5279" width="12.7109375" bestFit="1" customWidth="1"/>
    <col min="5280" max="5280" width="17.7109375" bestFit="1" customWidth="1"/>
    <col min="5281" max="5281" width="12.7109375" bestFit="1" customWidth="1"/>
    <col min="5282" max="5282" width="17.7109375" bestFit="1" customWidth="1"/>
    <col min="5283" max="5283" width="12.7109375" bestFit="1" customWidth="1"/>
    <col min="5284" max="5284" width="12.42578125" bestFit="1" customWidth="1"/>
    <col min="5285" max="5285" width="17.7109375" bestFit="1" customWidth="1"/>
    <col min="5286" max="5286" width="12.7109375" bestFit="1" customWidth="1"/>
    <col min="5287" max="5287" width="17.7109375" bestFit="1" customWidth="1"/>
    <col min="5288" max="5288" width="12.7109375" bestFit="1" customWidth="1"/>
    <col min="5289" max="5289" width="17.7109375" bestFit="1" customWidth="1"/>
    <col min="5290" max="5290" width="12.7109375" bestFit="1" customWidth="1"/>
    <col min="5291" max="5291" width="12.5703125" bestFit="1" customWidth="1"/>
    <col min="5292" max="5292" width="17.7109375" bestFit="1" customWidth="1"/>
    <col min="5293" max="5293" width="12.7109375" bestFit="1" customWidth="1"/>
    <col min="5294" max="5294" width="12.5703125" bestFit="1" customWidth="1"/>
    <col min="5295" max="5295" width="17.7109375" bestFit="1" customWidth="1"/>
    <col min="5296" max="5296" width="12.7109375" bestFit="1" customWidth="1"/>
    <col min="5297" max="5297" width="17.7109375" bestFit="1" customWidth="1"/>
    <col min="5298" max="5298" width="12.7109375" bestFit="1" customWidth="1"/>
    <col min="5299" max="5299" width="17.7109375" bestFit="1" customWidth="1"/>
    <col min="5300" max="5300" width="12.7109375" bestFit="1" customWidth="1"/>
    <col min="5301" max="5301" width="17.7109375" bestFit="1" customWidth="1"/>
    <col min="5302" max="5302" width="12.7109375" bestFit="1" customWidth="1"/>
    <col min="5303" max="5303" width="17.7109375" bestFit="1" customWidth="1"/>
    <col min="5304" max="5304" width="18.42578125" bestFit="1" customWidth="1"/>
    <col min="5305" max="5305" width="17.7109375" bestFit="1" customWidth="1"/>
    <col min="5306" max="5306" width="12.7109375" bestFit="1" customWidth="1"/>
    <col min="5307" max="5307" width="17.7109375" bestFit="1" customWidth="1"/>
    <col min="5308" max="5308" width="12.7109375" bestFit="1" customWidth="1"/>
    <col min="5309" max="5309" width="17.7109375" bestFit="1" customWidth="1"/>
    <col min="5310" max="5310" width="12.7109375" bestFit="1" customWidth="1"/>
    <col min="5311" max="5311" width="17.7109375" bestFit="1" customWidth="1"/>
    <col min="5312" max="5312" width="12.7109375" bestFit="1" customWidth="1"/>
    <col min="5313" max="5313" width="17.7109375" bestFit="1" customWidth="1"/>
    <col min="5314" max="5314" width="12.7109375" bestFit="1" customWidth="1"/>
    <col min="5315" max="5315" width="12.5703125" bestFit="1" customWidth="1"/>
    <col min="5316" max="5316" width="17.7109375" bestFit="1" customWidth="1"/>
    <col min="5317" max="5317" width="12.7109375" bestFit="1" customWidth="1"/>
    <col min="5318" max="5318" width="17.7109375" bestFit="1" customWidth="1"/>
    <col min="5319" max="5319" width="12.7109375" bestFit="1" customWidth="1"/>
    <col min="5320" max="5320" width="17.7109375" bestFit="1" customWidth="1"/>
    <col min="5321" max="5321" width="18.42578125" bestFit="1" customWidth="1"/>
    <col min="5322" max="5322" width="17.7109375" bestFit="1" customWidth="1"/>
    <col min="5323" max="5323" width="12.7109375" bestFit="1" customWidth="1"/>
    <col min="5324" max="5324" width="17.7109375" bestFit="1" customWidth="1"/>
    <col min="5325" max="5325" width="12.7109375" bestFit="1" customWidth="1"/>
    <col min="5326" max="5326" width="17.7109375" bestFit="1" customWidth="1"/>
    <col min="5327" max="5327" width="12.7109375" bestFit="1" customWidth="1"/>
    <col min="5328" max="5328" width="17.7109375" bestFit="1" customWidth="1"/>
    <col min="5329" max="5329" width="12.7109375" bestFit="1" customWidth="1"/>
    <col min="5330" max="5330" width="17.7109375" bestFit="1" customWidth="1"/>
    <col min="5331" max="5331" width="12.7109375" bestFit="1" customWidth="1"/>
    <col min="5332" max="5332" width="17.7109375" bestFit="1" customWidth="1"/>
    <col min="5333" max="5333" width="12.7109375" bestFit="1" customWidth="1"/>
    <col min="5334" max="5334" width="17.7109375" bestFit="1" customWidth="1"/>
    <col min="5335" max="5335" width="12.7109375" bestFit="1" customWidth="1"/>
    <col min="5336" max="5336" width="12.5703125" bestFit="1" customWidth="1"/>
    <col min="5337" max="5337" width="17.7109375" bestFit="1" customWidth="1"/>
    <col min="5338" max="5338" width="12.7109375" bestFit="1" customWidth="1"/>
    <col min="5339" max="5339" width="17.7109375" bestFit="1" customWidth="1"/>
    <col min="5340" max="5340" width="12.7109375" bestFit="1" customWidth="1"/>
    <col min="5341" max="5341" width="17.7109375" bestFit="1" customWidth="1"/>
    <col min="5342" max="5342" width="12.7109375" bestFit="1" customWidth="1"/>
    <col min="5343" max="5343" width="17.7109375" bestFit="1" customWidth="1"/>
    <col min="5344" max="5344" width="12.7109375" bestFit="1" customWidth="1"/>
    <col min="5345" max="5345" width="17.7109375" bestFit="1" customWidth="1"/>
    <col min="5346" max="5346" width="12.7109375" bestFit="1" customWidth="1"/>
    <col min="5347" max="5347" width="12.42578125" bestFit="1" customWidth="1"/>
    <col min="5348" max="5348" width="17.7109375" bestFit="1" customWidth="1"/>
    <col min="5349" max="5349" width="12.7109375" bestFit="1" customWidth="1"/>
    <col min="5350" max="5350" width="17.7109375" bestFit="1" customWidth="1"/>
    <col min="5351" max="5351" width="12.7109375" bestFit="1" customWidth="1"/>
    <col min="5352" max="5352" width="17.7109375" bestFit="1" customWidth="1"/>
    <col min="5353" max="5353" width="18.42578125" bestFit="1" customWidth="1"/>
    <col min="5354" max="5354" width="17.7109375" bestFit="1" customWidth="1"/>
    <col min="5355" max="5355" width="12.7109375" bestFit="1" customWidth="1"/>
    <col min="5356" max="5356" width="17.7109375" bestFit="1" customWidth="1"/>
    <col min="5357" max="5357" width="12.7109375" bestFit="1" customWidth="1"/>
    <col min="5358" max="5358" width="17.7109375" bestFit="1" customWidth="1"/>
    <col min="5359" max="5359" width="12.7109375" bestFit="1" customWidth="1"/>
    <col min="5360" max="5360" width="8.5703125" bestFit="1" customWidth="1"/>
    <col min="5361" max="5361" width="17.7109375" bestFit="1" customWidth="1"/>
    <col min="5362" max="5362" width="18.42578125" bestFit="1" customWidth="1"/>
    <col min="5363" max="5363" width="17.7109375" bestFit="1" customWidth="1"/>
    <col min="5364" max="5364" width="12.7109375" bestFit="1" customWidth="1"/>
    <col min="5365" max="5365" width="12.5703125" bestFit="1" customWidth="1"/>
    <col min="5366" max="5366" width="17.7109375" bestFit="1" customWidth="1"/>
    <col min="5367" max="5367" width="12.7109375" bestFit="1" customWidth="1"/>
    <col min="5368" max="5368" width="17.7109375" bestFit="1" customWidth="1"/>
    <col min="5369" max="5369" width="12.7109375" bestFit="1" customWidth="1"/>
    <col min="5370" max="5370" width="17.7109375" bestFit="1" customWidth="1"/>
    <col min="5371" max="5371" width="12.7109375" bestFit="1" customWidth="1"/>
    <col min="5372" max="5372" width="17.7109375" bestFit="1" customWidth="1"/>
    <col min="5373" max="5373" width="12.7109375" bestFit="1" customWidth="1"/>
    <col min="5374" max="5374" width="12.42578125" bestFit="1" customWidth="1"/>
    <col min="5375" max="5375" width="17.7109375" bestFit="1" customWidth="1"/>
    <col min="5376" max="5376" width="12.7109375" bestFit="1" customWidth="1"/>
    <col min="5377" max="5377" width="17.7109375" bestFit="1" customWidth="1"/>
    <col min="5378" max="5378" width="12.7109375" bestFit="1" customWidth="1"/>
    <col min="5379" max="5379" width="17.7109375" bestFit="1" customWidth="1"/>
    <col min="5380" max="5380" width="12.7109375" bestFit="1" customWidth="1"/>
    <col min="5381" max="5381" width="17.7109375" bestFit="1" customWidth="1"/>
    <col min="5382" max="5382" width="12.7109375" bestFit="1" customWidth="1"/>
    <col min="5383" max="5383" width="12.5703125" bestFit="1" customWidth="1"/>
    <col min="5384" max="5384" width="17.7109375" bestFit="1" customWidth="1"/>
    <col min="5385" max="5385" width="12.5703125" bestFit="1" customWidth="1"/>
  </cols>
  <sheetData>
    <row r="2" spans="1:2" x14ac:dyDescent="0.25">
      <c r="A2" s="14" t="s">
        <v>3069</v>
      </c>
      <c r="B2" t="s">
        <v>3075</v>
      </c>
    </row>
    <row r="3" spans="1:2" x14ac:dyDescent="0.25">
      <c r="A3" s="15" t="s">
        <v>23</v>
      </c>
      <c r="B3" s="21">
        <v>0.16782211962638297</v>
      </c>
    </row>
    <row r="4" spans="1:2" x14ac:dyDescent="0.25">
      <c r="A4" s="15" t="s">
        <v>46</v>
      </c>
      <c r="B4" s="21">
        <v>0.15196300084967235</v>
      </c>
    </row>
    <row r="5" spans="1:2" x14ac:dyDescent="0.25">
      <c r="A5" s="15" t="s">
        <v>18</v>
      </c>
      <c r="B5" s="21">
        <v>0.1413681231850912</v>
      </c>
    </row>
    <row r="6" spans="1:2" x14ac:dyDescent="0.25">
      <c r="A6" s="15" t="s">
        <v>47</v>
      </c>
      <c r="B6" s="21">
        <v>0.13806138273018195</v>
      </c>
    </row>
    <row r="7" spans="1:2" x14ac:dyDescent="0.25">
      <c r="A7" s="15" t="s">
        <v>69</v>
      </c>
      <c r="B7" s="21">
        <v>0.13779550976082133</v>
      </c>
    </row>
    <row r="8" spans="1:2" x14ac:dyDescent="0.25">
      <c r="A8" s="15" t="s">
        <v>27</v>
      </c>
      <c r="B8" s="21">
        <v>0.13251503379870083</v>
      </c>
    </row>
    <row r="9" spans="1:2" x14ac:dyDescent="0.25">
      <c r="A9" s="15" t="s">
        <v>12</v>
      </c>
      <c r="B9" s="21">
        <v>0.13047483004914937</v>
      </c>
    </row>
    <row r="10" spans="1:2" x14ac:dyDescent="0.25">
      <c r="A10" s="15" t="s">
        <v>3070</v>
      </c>
      <c r="B10" s="21">
        <v>1</v>
      </c>
    </row>
    <row r="13" spans="1:2" x14ac:dyDescent="0.25">
      <c r="A13" s="14" t="s">
        <v>3069</v>
      </c>
      <c r="B13" t="s">
        <v>3086</v>
      </c>
    </row>
    <row r="14" spans="1:2" x14ac:dyDescent="0.25">
      <c r="A14" s="15" t="s">
        <v>3082</v>
      </c>
      <c r="B14" s="1">
        <v>265113432</v>
      </c>
    </row>
    <row r="15" spans="1:2" x14ac:dyDescent="0.25">
      <c r="A15" s="15" t="s">
        <v>3084</v>
      </c>
      <c r="B15" s="1">
        <v>256532830</v>
      </c>
    </row>
    <row r="16" spans="1:2" x14ac:dyDescent="0.25">
      <c r="A16" s="15" t="s">
        <v>50</v>
      </c>
      <c r="B16" s="1">
        <v>255945113</v>
      </c>
    </row>
    <row r="17" spans="1:4" x14ac:dyDescent="0.25">
      <c r="A17" s="15" t="s">
        <v>17</v>
      </c>
      <c r="B17" s="1">
        <v>248430707</v>
      </c>
    </row>
    <row r="18" spans="1:4" x14ac:dyDescent="0.25">
      <c r="A18" s="15" t="s">
        <v>63</v>
      </c>
      <c r="B18" s="1">
        <v>245851499</v>
      </c>
    </row>
    <row r="19" spans="1:4" x14ac:dyDescent="0.25">
      <c r="A19" s="15" t="s">
        <v>3083</v>
      </c>
      <c r="B19" s="1">
        <v>235957599</v>
      </c>
    </row>
    <row r="20" spans="1:4" x14ac:dyDescent="0.25">
      <c r="A20" s="15" t="s">
        <v>3095</v>
      </c>
      <c r="B20" s="1"/>
      <c r="D20" s="20"/>
    </row>
    <row r="21" spans="1:4" x14ac:dyDescent="0.25">
      <c r="A21" s="15" t="s">
        <v>3070</v>
      </c>
      <c r="B21" s="1">
        <v>1507831180</v>
      </c>
    </row>
    <row r="23" spans="1:4" x14ac:dyDescent="0.25">
      <c r="A23" s="14" t="s">
        <v>3069</v>
      </c>
      <c r="B23" t="s">
        <v>3075</v>
      </c>
    </row>
    <row r="24" spans="1:4" x14ac:dyDescent="0.25">
      <c r="A24" s="15" t="s">
        <v>3062</v>
      </c>
      <c r="B24" s="21">
        <v>0.38653889233040206</v>
      </c>
    </row>
    <row r="25" spans="1:4" x14ac:dyDescent="0.25">
      <c r="A25" s="15" t="s">
        <v>3056</v>
      </c>
      <c r="B25" s="21">
        <v>0.3103950434056551</v>
      </c>
    </row>
    <row r="26" spans="1:4" x14ac:dyDescent="0.25">
      <c r="A26" s="15" t="s">
        <v>3059</v>
      </c>
      <c r="B26" s="21">
        <v>0.20471337736350842</v>
      </c>
    </row>
    <row r="27" spans="1:4" x14ac:dyDescent="0.25">
      <c r="A27" s="15" t="s">
        <v>3063</v>
      </c>
      <c r="B27" s="21">
        <v>9.835268690043443E-2</v>
      </c>
    </row>
    <row r="28" spans="1:4" x14ac:dyDescent="0.25">
      <c r="A28" s="15" t="s">
        <v>3095</v>
      </c>
      <c r="B28" s="21">
        <v>0</v>
      </c>
    </row>
    <row r="29" spans="1:4" x14ac:dyDescent="0.25">
      <c r="A29" s="15" t="s">
        <v>3070</v>
      </c>
      <c r="B29" s="21">
        <v>1</v>
      </c>
    </row>
    <row r="31" spans="1:4" x14ac:dyDescent="0.25">
      <c r="A31" s="14" t="s">
        <v>3069</v>
      </c>
      <c r="B31" t="s">
        <v>3087</v>
      </c>
    </row>
    <row r="32" spans="1:4" x14ac:dyDescent="0.25">
      <c r="A32" s="15">
        <v>2015</v>
      </c>
      <c r="B32" s="1">
        <v>276</v>
      </c>
    </row>
    <row r="33" spans="1:3" x14ac:dyDescent="0.25">
      <c r="A33" s="15">
        <v>2016</v>
      </c>
      <c r="B33" s="1">
        <v>284</v>
      </c>
    </row>
    <row r="34" spans="1:3" x14ac:dyDescent="0.25">
      <c r="A34" s="15">
        <v>2017</v>
      </c>
      <c r="B34" s="1">
        <v>317</v>
      </c>
    </row>
    <row r="35" spans="1:3" x14ac:dyDescent="0.25">
      <c r="A35" s="15">
        <v>2018</v>
      </c>
      <c r="B35" s="1">
        <v>308</v>
      </c>
    </row>
    <row r="36" spans="1:3" x14ac:dyDescent="0.25">
      <c r="A36" s="15">
        <v>2019</v>
      </c>
      <c r="B36" s="1">
        <v>261</v>
      </c>
    </row>
    <row r="37" spans="1:3" x14ac:dyDescent="0.25">
      <c r="A37" s="15">
        <v>2020</v>
      </c>
      <c r="B37" s="1">
        <v>313</v>
      </c>
    </row>
    <row r="38" spans="1:3" x14ac:dyDescent="0.25">
      <c r="A38" s="15">
        <v>2021</v>
      </c>
      <c r="B38" s="1">
        <v>297</v>
      </c>
    </row>
    <row r="39" spans="1:3" x14ac:dyDescent="0.25">
      <c r="A39" s="15">
        <v>2022</v>
      </c>
      <c r="B39" s="1">
        <v>315</v>
      </c>
    </row>
    <row r="40" spans="1:3" x14ac:dyDescent="0.25">
      <c r="A40" s="15">
        <v>2023</v>
      </c>
      <c r="B40" s="1">
        <v>314</v>
      </c>
    </row>
    <row r="41" spans="1:3" x14ac:dyDescent="0.25">
      <c r="A41" s="15">
        <v>2024</v>
      </c>
      <c r="B41" s="1">
        <v>299</v>
      </c>
    </row>
    <row r="42" spans="1:3" x14ac:dyDescent="0.25">
      <c r="A42" s="15" t="s">
        <v>3095</v>
      </c>
      <c r="B42" s="1"/>
    </row>
    <row r="43" spans="1:3" x14ac:dyDescent="0.25">
      <c r="A43" s="15" t="s">
        <v>3070</v>
      </c>
      <c r="B43" s="1">
        <v>2984</v>
      </c>
    </row>
    <row r="46" spans="1:3" x14ac:dyDescent="0.25">
      <c r="A46" s="14" t="s">
        <v>3069</v>
      </c>
      <c r="B46" t="s">
        <v>3090</v>
      </c>
      <c r="C46" t="s">
        <v>3091</v>
      </c>
    </row>
    <row r="47" spans="1:3" x14ac:dyDescent="0.25">
      <c r="A47" s="15" t="s">
        <v>3082</v>
      </c>
      <c r="B47" s="16">
        <v>2536713000</v>
      </c>
      <c r="C47" s="1">
        <v>265113432</v>
      </c>
    </row>
    <row r="48" spans="1:3" x14ac:dyDescent="0.25">
      <c r="A48" s="15" t="s">
        <v>50</v>
      </c>
      <c r="B48" s="16">
        <v>2363808000</v>
      </c>
      <c r="C48" s="1">
        <v>255945113</v>
      </c>
    </row>
    <row r="49" spans="1:3" x14ac:dyDescent="0.25">
      <c r="A49" s="15" t="s">
        <v>3084</v>
      </c>
      <c r="B49" s="16">
        <v>2294342000</v>
      </c>
      <c r="C49" s="1">
        <v>256532830</v>
      </c>
    </row>
    <row r="50" spans="1:3" x14ac:dyDescent="0.25">
      <c r="A50" s="15" t="s">
        <v>17</v>
      </c>
      <c r="B50" s="16">
        <v>2227516000</v>
      </c>
      <c r="C50" s="1">
        <v>248430707</v>
      </c>
    </row>
    <row r="51" spans="1:3" x14ac:dyDescent="0.25">
      <c r="A51" s="15" t="s">
        <v>63</v>
      </c>
      <c r="B51" s="16">
        <v>2188865000</v>
      </c>
      <c r="C51" s="1">
        <v>245851499</v>
      </c>
    </row>
    <row r="52" spans="1:3" x14ac:dyDescent="0.25">
      <c r="A52" s="15" t="s">
        <v>3083</v>
      </c>
      <c r="B52" s="16">
        <v>2124639000</v>
      </c>
      <c r="C52" s="1">
        <v>235957599</v>
      </c>
    </row>
    <row r="53" spans="1:3" x14ac:dyDescent="0.25">
      <c r="A53" s="15" t="s">
        <v>3095</v>
      </c>
      <c r="B53" s="16"/>
      <c r="C53" s="1"/>
    </row>
    <row r="54" spans="1:3" x14ac:dyDescent="0.25">
      <c r="A54" s="15" t="s">
        <v>3070</v>
      </c>
      <c r="B54" s="16">
        <v>13735883000</v>
      </c>
      <c r="C54" s="1">
        <v>1507831180</v>
      </c>
    </row>
    <row r="56" spans="1:3" x14ac:dyDescent="0.25">
      <c r="A56" s="14" t="s">
        <v>3069</v>
      </c>
      <c r="B56" t="s">
        <v>3089</v>
      </c>
    </row>
    <row r="57" spans="1:3" x14ac:dyDescent="0.25">
      <c r="A57" s="15" t="s">
        <v>27</v>
      </c>
      <c r="B57" s="16">
        <v>60.261097414339545</v>
      </c>
    </row>
    <row r="58" spans="1:3" x14ac:dyDescent="0.25">
      <c r="A58" s="15" t="s">
        <v>12</v>
      </c>
      <c r="B58" s="16">
        <v>57.408725793644315</v>
      </c>
    </row>
    <row r="59" spans="1:3" x14ac:dyDescent="0.25">
      <c r="A59" s="15" t="s">
        <v>18</v>
      </c>
      <c r="B59" s="16">
        <v>53.83408355881388</v>
      </c>
    </row>
    <row r="60" spans="1:3" x14ac:dyDescent="0.25">
      <c r="A60" s="15" t="s">
        <v>46</v>
      </c>
      <c r="B60" s="16">
        <v>47.152010193342491</v>
      </c>
    </row>
    <row r="61" spans="1:3" x14ac:dyDescent="0.25">
      <c r="A61" s="15" t="s">
        <v>69</v>
      </c>
      <c r="B61" s="16">
        <v>45.717955878866405</v>
      </c>
    </row>
    <row r="62" spans="1:3" x14ac:dyDescent="0.25">
      <c r="A62" s="15" t="s">
        <v>23</v>
      </c>
      <c r="B62" s="16">
        <v>32.08897645476965</v>
      </c>
    </row>
    <row r="63" spans="1:3" x14ac:dyDescent="0.25">
      <c r="A63" s="15" t="s">
        <v>47</v>
      </c>
      <c r="B63" s="16">
        <v>27.149790962006612</v>
      </c>
    </row>
    <row r="64" spans="1:3" x14ac:dyDescent="0.25">
      <c r="A64" s="15" t="s">
        <v>3095</v>
      </c>
      <c r="B64" s="16"/>
    </row>
    <row r="65" spans="1:2" x14ac:dyDescent="0.25">
      <c r="A65" s="15" t="s">
        <v>3070</v>
      </c>
      <c r="B65" s="16">
        <v>45.842445648463446</v>
      </c>
    </row>
    <row r="67" spans="1:2" x14ac:dyDescent="0.25">
      <c r="A67" s="14" t="s">
        <v>3069</v>
      </c>
      <c r="B67" t="s">
        <v>3075</v>
      </c>
    </row>
    <row r="68" spans="1:2" x14ac:dyDescent="0.25">
      <c r="A68" s="15" t="s">
        <v>26</v>
      </c>
      <c r="B68" s="21">
        <v>0.20754932552188882</v>
      </c>
    </row>
    <row r="69" spans="1:2" x14ac:dyDescent="0.25">
      <c r="A69" s="15" t="s">
        <v>66</v>
      </c>
      <c r="B69" s="21">
        <v>0.20324857927310233</v>
      </c>
    </row>
    <row r="70" spans="1:2" x14ac:dyDescent="0.25">
      <c r="A70" s="15" t="s">
        <v>41</v>
      </c>
      <c r="B70" s="21">
        <v>0.19772937278107175</v>
      </c>
    </row>
    <row r="71" spans="1:2" x14ac:dyDescent="0.25">
      <c r="A71" s="15" t="s">
        <v>71</v>
      </c>
      <c r="B71" s="21">
        <v>0.19610785845574638</v>
      </c>
    </row>
    <row r="72" spans="1:2" x14ac:dyDescent="0.25">
      <c r="A72" s="15" t="s">
        <v>32</v>
      </c>
      <c r="B72" s="21">
        <v>0.19536486396819069</v>
      </c>
    </row>
    <row r="73" spans="1:2" x14ac:dyDescent="0.25">
      <c r="A73" s="15" t="s">
        <v>3070</v>
      </c>
      <c r="B73" s="21">
        <v>1</v>
      </c>
    </row>
    <row r="76" spans="1:2" x14ac:dyDescent="0.25">
      <c r="A76" s="14" t="s">
        <v>3069</v>
      </c>
      <c r="B76" t="s">
        <v>3088</v>
      </c>
    </row>
    <row r="77" spans="1:2" x14ac:dyDescent="0.25">
      <c r="A77" s="15" t="s">
        <v>63</v>
      </c>
      <c r="B77" s="17">
        <v>37.119834710743802</v>
      </c>
    </row>
    <row r="78" spans="1:2" x14ac:dyDescent="0.25">
      <c r="A78" s="15" t="s">
        <v>3083</v>
      </c>
      <c r="B78" s="17">
        <v>36.794310722100654</v>
      </c>
    </row>
    <row r="79" spans="1:2" x14ac:dyDescent="0.25">
      <c r="A79" s="15" t="s">
        <v>3084</v>
      </c>
      <c r="B79" s="17">
        <v>36.792828685258961</v>
      </c>
    </row>
    <row r="80" spans="1:2" x14ac:dyDescent="0.25">
      <c r="A80" s="15" t="s">
        <v>17</v>
      </c>
      <c r="B80" s="17">
        <v>36.595959595959599</v>
      </c>
    </row>
    <row r="81" spans="1:7" x14ac:dyDescent="0.25">
      <c r="A81" s="15" t="s">
        <v>50</v>
      </c>
      <c r="B81" s="17">
        <v>35.880000000000003</v>
      </c>
    </row>
    <row r="82" spans="1:7" x14ac:dyDescent="0.25">
      <c r="A82" s="15" t="s">
        <v>3082</v>
      </c>
      <c r="B82" s="17">
        <v>35.772556390977442</v>
      </c>
    </row>
    <row r="83" spans="1:7" x14ac:dyDescent="0.25">
      <c r="A83" s="15" t="s">
        <v>3095</v>
      </c>
      <c r="B83" s="17"/>
    </row>
    <row r="84" spans="1:7" x14ac:dyDescent="0.25">
      <c r="A84" s="15" t="s">
        <v>3070</v>
      </c>
      <c r="B84" s="1">
        <v>36.47212020033389</v>
      </c>
    </row>
    <row r="86" spans="1:7" x14ac:dyDescent="0.25">
      <c r="A86" s="14" t="s">
        <v>3087</v>
      </c>
      <c r="B86" s="14" t="s">
        <v>3096</v>
      </c>
    </row>
    <row r="87" spans="1:7" x14ac:dyDescent="0.25">
      <c r="A87" s="14" t="s">
        <v>3069</v>
      </c>
      <c r="B87" t="s">
        <v>3093</v>
      </c>
      <c r="C87" t="s">
        <v>3092</v>
      </c>
      <c r="D87" t="s">
        <v>3094</v>
      </c>
      <c r="E87" t="s">
        <v>3070</v>
      </c>
    </row>
    <row r="88" spans="1:7" x14ac:dyDescent="0.25">
      <c r="A88" s="15" t="s">
        <v>49</v>
      </c>
      <c r="B88" s="27">
        <v>0.38554216867469882</v>
      </c>
      <c r="C88" s="27">
        <v>0.30464716006884679</v>
      </c>
      <c r="D88" s="27">
        <v>0.3098106712564544</v>
      </c>
      <c r="E88" s="27">
        <v>1</v>
      </c>
    </row>
    <row r="89" spans="1:7" x14ac:dyDescent="0.25">
      <c r="A89" s="15" t="s">
        <v>57</v>
      </c>
      <c r="B89" s="27">
        <v>0.39358108108108109</v>
      </c>
      <c r="C89" s="27">
        <v>0.29560810810810811</v>
      </c>
      <c r="D89" s="27">
        <v>0.3108108108108108</v>
      </c>
      <c r="E89" s="27">
        <v>1</v>
      </c>
    </row>
    <row r="90" spans="1:7" x14ac:dyDescent="0.25">
      <c r="A90" s="15" t="s">
        <v>16</v>
      </c>
      <c r="B90" s="27">
        <v>0.42339373970345962</v>
      </c>
      <c r="C90" s="27">
        <v>0.2701812191103789</v>
      </c>
      <c r="D90" s="27">
        <v>0.30642504118616143</v>
      </c>
      <c r="E90" s="27">
        <v>1</v>
      </c>
    </row>
    <row r="91" spans="1:7" x14ac:dyDescent="0.25">
      <c r="A91" s="15" t="s">
        <v>37</v>
      </c>
      <c r="B91" s="27">
        <v>0.4592</v>
      </c>
      <c r="C91" s="27">
        <v>0.25600000000000001</v>
      </c>
      <c r="D91" s="27">
        <v>0.2848</v>
      </c>
      <c r="E91" s="27">
        <v>1</v>
      </c>
    </row>
    <row r="92" spans="1:7" x14ac:dyDescent="0.25">
      <c r="A92" s="15" t="s">
        <v>31</v>
      </c>
      <c r="B92" s="27">
        <v>0.41450777202072536</v>
      </c>
      <c r="C92" s="27">
        <v>0.26943005181347152</v>
      </c>
      <c r="D92" s="27">
        <v>0.31606217616580312</v>
      </c>
      <c r="E92" s="27">
        <v>1</v>
      </c>
    </row>
    <row r="93" spans="1:7" x14ac:dyDescent="0.25">
      <c r="A93" s="15" t="s">
        <v>3070</v>
      </c>
      <c r="B93" s="27">
        <v>0.41588471849865954</v>
      </c>
      <c r="C93" s="27">
        <v>0.27882037533512066</v>
      </c>
      <c r="D93" s="27">
        <v>0.30529490616621985</v>
      </c>
      <c r="E93" s="27">
        <v>1</v>
      </c>
    </row>
    <row r="95" spans="1:7" x14ac:dyDescent="0.25">
      <c r="G95" s="20"/>
    </row>
    <row r="97" spans="5:5" x14ac:dyDescent="0.25">
      <c r="E97" s="20"/>
    </row>
  </sheetData>
  <pageMargins left="0.7" right="0.7" top="0.75" bottom="0.75" header="0.3" footer="0.3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CBA0-481D-4496-9E93-DD7D09089D94}">
  <dimension ref="A1:B23"/>
  <sheetViews>
    <sheetView workbookViewId="0">
      <selection activeCell="A2" sqref="A2"/>
    </sheetView>
  </sheetViews>
  <sheetFormatPr baseColWidth="10" defaultRowHeight="15" x14ac:dyDescent="0.25"/>
  <cols>
    <col min="1" max="2" width="30.7109375" bestFit="1" customWidth="1"/>
    <col min="4" max="4" width="19.5703125" bestFit="1" customWidth="1"/>
    <col min="5" max="5" width="30.7109375" bestFit="1" customWidth="1"/>
  </cols>
  <sheetData>
    <row r="1" spans="1:2" x14ac:dyDescent="0.25">
      <c r="A1" t="s">
        <v>3075</v>
      </c>
    </row>
    <row r="2" spans="1:2" x14ac:dyDescent="0.25">
      <c r="A2" s="28">
        <v>13735883000</v>
      </c>
    </row>
    <row r="4" spans="1:2" x14ac:dyDescent="0.25">
      <c r="A4" t="s">
        <v>3088</v>
      </c>
    </row>
    <row r="5" spans="1:2" x14ac:dyDescent="0.25">
      <c r="A5" s="17">
        <v>36.47212020033389</v>
      </c>
    </row>
    <row r="7" spans="1:2" x14ac:dyDescent="0.25">
      <c r="A7" t="s">
        <v>3078</v>
      </c>
    </row>
    <row r="8" spans="1:2" x14ac:dyDescent="0.25">
      <c r="A8" s="2">
        <v>2995</v>
      </c>
    </row>
    <row r="14" spans="1:2" x14ac:dyDescent="0.25">
      <c r="A14" s="14" t="s">
        <v>3069</v>
      </c>
      <c r="B14" t="s">
        <v>3075</v>
      </c>
    </row>
    <row r="15" spans="1:2" x14ac:dyDescent="0.25">
      <c r="A15" s="15" t="s">
        <v>46</v>
      </c>
      <c r="B15" s="16">
        <v>2087346000</v>
      </c>
    </row>
    <row r="16" spans="1:2" x14ac:dyDescent="0.25">
      <c r="A16" s="15" t="s">
        <v>12</v>
      </c>
      <c r="B16" s="16">
        <v>1792187000</v>
      </c>
    </row>
    <row r="17" spans="1:2" x14ac:dyDescent="0.25">
      <c r="A17" s="15" t="s">
        <v>69</v>
      </c>
      <c r="B17" s="16">
        <v>1892743000</v>
      </c>
    </row>
    <row r="18" spans="1:2" x14ac:dyDescent="0.25">
      <c r="A18" s="15" t="s">
        <v>47</v>
      </c>
      <c r="B18" s="16">
        <v>1896395000</v>
      </c>
    </row>
    <row r="19" spans="1:2" x14ac:dyDescent="0.25">
      <c r="A19" s="15" t="s">
        <v>23</v>
      </c>
      <c r="B19" s="16">
        <v>2305185000</v>
      </c>
    </row>
    <row r="20" spans="1:2" x14ac:dyDescent="0.25">
      <c r="A20" s="15" t="s">
        <v>18</v>
      </c>
      <c r="B20" s="16">
        <v>1941816000</v>
      </c>
    </row>
    <row r="21" spans="1:2" x14ac:dyDescent="0.25">
      <c r="A21" s="15" t="s">
        <v>27</v>
      </c>
      <c r="B21" s="16">
        <v>1820211000</v>
      </c>
    </row>
    <row r="22" spans="1:2" x14ac:dyDescent="0.25">
      <c r="A22" s="15" t="s">
        <v>3095</v>
      </c>
      <c r="B22" s="16"/>
    </row>
    <row r="23" spans="1:2" x14ac:dyDescent="0.25">
      <c r="A23" s="15" t="s">
        <v>3070</v>
      </c>
      <c r="B23" s="16">
        <v>13735883000</v>
      </c>
    </row>
  </sheetData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C61-86C1-4722-BB07-19867E35124C}">
  <dimension ref="C3:J95"/>
  <sheetViews>
    <sheetView tabSelected="1" zoomScale="85" zoomScaleNormal="85" workbookViewId="0">
      <selection activeCell="AB53" sqref="AB53"/>
    </sheetView>
  </sheetViews>
  <sheetFormatPr baseColWidth="10" defaultRowHeight="15" x14ac:dyDescent="0.25"/>
  <cols>
    <col min="3" max="3" width="21.5703125" bestFit="1" customWidth="1"/>
    <col min="4" max="4" width="31.28515625" customWidth="1"/>
    <col min="11" max="11" width="15.28515625" customWidth="1"/>
  </cols>
  <sheetData>
    <row r="3" spans="4:4" x14ac:dyDescent="0.25">
      <c r="D3" s="16"/>
    </row>
    <row r="94" spans="3:10" x14ac:dyDescent="0.25">
      <c r="C94" t="s">
        <v>3077</v>
      </c>
      <c r="E94" t="s">
        <v>3076</v>
      </c>
      <c r="H94" t="s">
        <v>3079</v>
      </c>
      <c r="J94" t="s">
        <v>3080</v>
      </c>
    </row>
    <row r="95" spans="3:10" x14ac:dyDescent="0.25">
      <c r="C95" s="22">
        <f>GETPIVOTDATA("Perdida economica UNK",KPIS!$A$1)</f>
        <v>13735883000</v>
      </c>
      <c r="E95" s="17">
        <f>GETPIVOTDATA("Incident Resolution Time (in Hours)",KPIS!$A$4)</f>
        <v>36.47212020033389</v>
      </c>
      <c r="H95">
        <f>GETPIVOTDATA("Tipo de Ataque UNK",KPIS!$A$7)</f>
        <v>2995</v>
      </c>
      <c r="J95" t="str">
        <f>IFERROR(INDEX(KPIS!A15:A21, MATCH(MAX(KPIS!B15:B21), KPIS!B15:B21, 0)), "Sin datos")</f>
        <v>IT</v>
      </c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49DE09-4AC5-40EB-BB92-D77EC8AA6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Global_Cybersecurity_Threats_di</vt:lpstr>
      <vt:lpstr>Valores</vt:lpstr>
      <vt:lpstr>Tablas_dinamicas</vt:lpstr>
      <vt:lpstr>KPIS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Deyanov Zheleazkov</dc:creator>
  <cp:lastModifiedBy>Martín Deyanov Zheleazkov</cp:lastModifiedBy>
  <dcterms:created xsi:type="dcterms:W3CDTF">2025-04-17T14:58:48Z</dcterms:created>
  <dcterms:modified xsi:type="dcterms:W3CDTF">2025-10-06T17:11:01Z</dcterms:modified>
</cp:coreProperties>
</file>